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srgssr.sharepoint.com/sites/MetechnoIPLabor/Freigegebene Dokumente/Dokumentation und Manuals/IO Listen LAB/40 IO Files/"/>
    </mc:Choice>
  </mc:AlternateContent>
  <xr:revisionPtr revIDLastSave="261" documentId="8_{69D9D451-3CE6-4BEC-A07D-570862A29CD3}" xr6:coauthVersionLast="47" xr6:coauthVersionMax="47" xr10:uidLastSave="{3107C8C2-7623-4903-80B9-C26F1CECF50F}"/>
  <bookViews>
    <workbookView xWindow="-120" yWindow="-120" windowWidth="29040" windowHeight="15840" tabRatio="297" firstSheet="1" activeTab="3" xr2:uid="{268188F4-3915-41D9-B24B-6EE97302B25D}"/>
  </bookViews>
  <sheets>
    <sheet name="Changelog" sheetId="14" r:id="rId1"/>
    <sheet name="BOM" sheetId="1" r:id="rId2"/>
    <sheet name="Sender-Receiver" sheetId="3" r:id="rId3"/>
    <sheet name="Nevion" sheetId="16" r:id="rId4"/>
    <sheet name="SNP Lookup" sheetId="17" r:id="rId5"/>
    <sheet name="Dropdown" sheetId="15" state="hidden" r:id="rId6"/>
    <sheet name="SP - Device Type Gateway" sheetId="5" state="hidden" r:id="rId7"/>
    <sheet name="SP - Manufacturer" sheetId="13" state="hidden" r:id="rId8"/>
    <sheet name="SP - Dev. Type GW" sheetId="8" state="hidden" r:id="rId9"/>
    <sheet name="SP - Device Location" sheetId="7" state="hidden" r:id="rId10"/>
    <sheet name="SP - Workplace Usage" sheetId="12" state="hidden" r:id="rId11"/>
    <sheet name="SP - Workplace Room" sheetId="11" state="hidden" r:id="rId12"/>
    <sheet name="SP - ST2022-7" sheetId="10" state="hidden" r:id="rId13"/>
    <sheet name="SP - Driver" sheetId="9" state="hidden" r:id="rId14"/>
  </sheets>
  <externalReferences>
    <externalReference r:id="rId15"/>
  </externalReferences>
  <definedNames>
    <definedName name="_xlnm._FilterDatabase" localSheetId="3" hidden="1">Nevion!$A$1:$Y$1</definedName>
    <definedName name="dev_location" localSheetId="4">'[1]SP - Device Location'!$A:$A</definedName>
    <definedName name="dev_location">'SP - Device Location'!$A:$A</definedName>
    <definedName name="dev_type_gw" localSheetId="4">'[1]SP - Device Type Gateway'!$A:$A</definedName>
    <definedName name="dev_type_gw">'SP - Device Type Gateway'!$A:$A</definedName>
    <definedName name="driver" localSheetId="4">'[1]SP - Driver'!$A:$A</definedName>
    <definedName name="driver">'SP - Driver'!$A:$A</definedName>
    <definedName name="drivertag">'SP - Driver'!$D:$D</definedName>
    <definedName name="ExterneDaten_1" localSheetId="4" hidden="1">'SNP Lookup'!$A$1:$B$2753</definedName>
    <definedName name="manufacturer" localSheetId="4">'[1]SP - Manufacturer'!$A:$A</definedName>
    <definedName name="manufacturer">'SP - Manufacturer'!$A:$A</definedName>
    <definedName name="query__1" localSheetId="6" hidden="1">'SP - Device Type Gateway'!$A$1:$C$10</definedName>
    <definedName name="query__2" localSheetId="9" hidden="1">'SP - Device Location'!$A$1:$C$61</definedName>
    <definedName name="query__3" localSheetId="8" hidden="1">'SP - Dev. Type GW'!$A$1:$C$10</definedName>
    <definedName name="query__4" localSheetId="13" hidden="1">'SP - Driver'!$A$1:$D$5</definedName>
    <definedName name="query__6" localSheetId="12" hidden="1">'SP - ST2022-7'!$A$1:$C$3</definedName>
    <definedName name="query__7" localSheetId="11" hidden="1">'SP - Workplace Room'!$A$1:$C$62</definedName>
    <definedName name="query__8" localSheetId="10" hidden="1">'SP - Workplace Usage'!$A$1:$C$24</definedName>
    <definedName name="query__9" localSheetId="7" hidden="1">'SP - Manufacturer'!$A$1:$C$4</definedName>
    <definedName name="ST2022_7" localSheetId="4">'[1]SP - ST2022-7'!$A:$A</definedName>
    <definedName name="ST2022_7">'SP - ST2022-7'!$A:$A</definedName>
    <definedName name="workplace_room" localSheetId="4">'[1]SP - Workplace Room'!$A:$A</definedName>
    <definedName name="workplace_room">'SP - Workplace Room'!$A:$A</definedName>
    <definedName name="workplace_usage" localSheetId="4">'[1]SP - Workplace Usage'!$A:$A</definedName>
    <definedName name="workplace_usage">'SP - Workplace Usage'!$A:$A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6" l="1"/>
  <c r="C3" i="16" s="1"/>
  <c r="B4" i="16"/>
  <c r="B5" i="16"/>
  <c r="C5" i="16" s="1"/>
  <c r="B6" i="16"/>
  <c r="C6" i="16" s="1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C21" i="16" s="1"/>
  <c r="B22" i="16"/>
  <c r="C22" i="16" s="1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C78" i="16" s="1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C107" i="16" s="1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C155" i="16" s="1"/>
  <c r="B156" i="16"/>
  <c r="B157" i="16"/>
  <c r="B158" i="16"/>
  <c r="B159" i="16"/>
  <c r="B160" i="16"/>
  <c r="B161" i="16"/>
  <c r="B162" i="16"/>
  <c r="B163" i="16"/>
  <c r="C163" i="16" s="1"/>
  <c r="B164" i="16"/>
  <c r="B165" i="16"/>
  <c r="B166" i="16"/>
  <c r="B167" i="16"/>
  <c r="B168" i="16"/>
  <c r="B169" i="16"/>
  <c r="B170" i="16"/>
  <c r="B171" i="16"/>
  <c r="C171" i="16" s="1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205" i="16"/>
  <c r="B206" i="16"/>
  <c r="B207" i="16"/>
  <c r="B208" i="16"/>
  <c r="B209" i="16"/>
  <c r="B210" i="16"/>
  <c r="B211" i="16"/>
  <c r="B212" i="16"/>
  <c r="B213" i="16"/>
  <c r="B214" i="16"/>
  <c r="B215" i="16"/>
  <c r="B216" i="16"/>
  <c r="B217" i="16"/>
  <c r="B218" i="16"/>
  <c r="B219" i="16"/>
  <c r="C219" i="16" s="1"/>
  <c r="B220" i="16"/>
  <c r="B221" i="16"/>
  <c r="B222" i="16"/>
  <c r="B223" i="16"/>
  <c r="B224" i="16"/>
  <c r="B225" i="16"/>
  <c r="B226" i="16"/>
  <c r="B227" i="16"/>
  <c r="C227" i="16" s="1"/>
  <c r="B228" i="16"/>
  <c r="B229" i="16"/>
  <c r="B230" i="16"/>
  <c r="B231" i="16"/>
  <c r="B232" i="16"/>
  <c r="B233" i="16"/>
  <c r="B234" i="16"/>
  <c r="B235" i="16"/>
  <c r="C235" i="16" s="1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D247" i="16" s="1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0" i="16"/>
  <c r="B261" i="16"/>
  <c r="B262" i="16"/>
  <c r="B263" i="16"/>
  <c r="B264" i="16"/>
  <c r="B265" i="16"/>
  <c r="B266" i="16"/>
  <c r="B267" i="16"/>
  <c r="B268" i="16"/>
  <c r="B269" i="16"/>
  <c r="B270" i="16"/>
  <c r="B271" i="16"/>
  <c r="B272" i="16"/>
  <c r="B273" i="16"/>
  <c r="B274" i="16"/>
  <c r="B275" i="16"/>
  <c r="B276" i="16"/>
  <c r="B277" i="16"/>
  <c r="B278" i="16"/>
  <c r="B279" i="16"/>
  <c r="B280" i="16"/>
  <c r="B281" i="16"/>
  <c r="B282" i="16"/>
  <c r="B283" i="16"/>
  <c r="C283" i="16" s="1"/>
  <c r="B284" i="16"/>
  <c r="B285" i="16"/>
  <c r="B286" i="16"/>
  <c r="B287" i="16"/>
  <c r="B288" i="16"/>
  <c r="B289" i="16"/>
  <c r="B290" i="16"/>
  <c r="B291" i="16"/>
  <c r="C291" i="16" s="1"/>
  <c r="B292" i="16"/>
  <c r="B293" i="16"/>
  <c r="B294" i="16"/>
  <c r="B295" i="16"/>
  <c r="B296" i="16"/>
  <c r="B297" i="16"/>
  <c r="B298" i="16"/>
  <c r="B299" i="16"/>
  <c r="C299" i="16" s="1"/>
  <c r="B300" i="16"/>
  <c r="B301" i="16"/>
  <c r="B302" i="16"/>
  <c r="B303" i="16"/>
  <c r="B304" i="16"/>
  <c r="B305" i="16"/>
  <c r="B306" i="16"/>
  <c r="B307" i="16"/>
  <c r="B308" i="16"/>
  <c r="B309" i="16"/>
  <c r="B310" i="16"/>
  <c r="B311" i="16"/>
  <c r="D311" i="16" s="1"/>
  <c r="B312" i="16"/>
  <c r="B313" i="16"/>
  <c r="B314" i="16"/>
  <c r="B315" i="16"/>
  <c r="B316" i="16"/>
  <c r="B317" i="16"/>
  <c r="B318" i="16"/>
  <c r="B319" i="16"/>
  <c r="B320" i="16"/>
  <c r="B321" i="16"/>
  <c r="B322" i="16"/>
  <c r="B323" i="16"/>
  <c r="B324" i="16"/>
  <c r="B325" i="16"/>
  <c r="B326" i="16"/>
  <c r="B327" i="16"/>
  <c r="B328" i="16"/>
  <c r="B329" i="16"/>
  <c r="B330" i="16"/>
  <c r="B331" i="16"/>
  <c r="B332" i="16"/>
  <c r="B333" i="16"/>
  <c r="B334" i="16"/>
  <c r="B335" i="16"/>
  <c r="B336" i="16"/>
  <c r="B337" i="16"/>
  <c r="B338" i="16"/>
  <c r="B339" i="16"/>
  <c r="B340" i="16"/>
  <c r="B341" i="16"/>
  <c r="B342" i="16"/>
  <c r="B343" i="16"/>
  <c r="B344" i="16"/>
  <c r="B345" i="16"/>
  <c r="B346" i="16"/>
  <c r="B347" i="16"/>
  <c r="C347" i="16" s="1"/>
  <c r="B348" i="16"/>
  <c r="B349" i="16"/>
  <c r="B350" i="16"/>
  <c r="B351" i="16"/>
  <c r="B352" i="16"/>
  <c r="B353" i="16"/>
  <c r="B354" i="16"/>
  <c r="B355" i="16"/>
  <c r="C355" i="16" s="1"/>
  <c r="B356" i="16"/>
  <c r="B357" i="16"/>
  <c r="B358" i="16"/>
  <c r="B359" i="16"/>
  <c r="B360" i="16"/>
  <c r="B361" i="16"/>
  <c r="B362" i="16"/>
  <c r="B363" i="16"/>
  <c r="C363" i="16" s="1"/>
  <c r="B364" i="16"/>
  <c r="B365" i="16"/>
  <c r="B366" i="16"/>
  <c r="B367" i="16"/>
  <c r="B368" i="16"/>
  <c r="B369" i="16"/>
  <c r="B370" i="16"/>
  <c r="B371" i="16"/>
  <c r="B372" i="16"/>
  <c r="B373" i="16"/>
  <c r="B374" i="16"/>
  <c r="B375" i="16"/>
  <c r="D375" i="16" s="1"/>
  <c r="B376" i="16"/>
  <c r="B377" i="16"/>
  <c r="B378" i="16"/>
  <c r="B379" i="16"/>
  <c r="B380" i="16"/>
  <c r="B381" i="16"/>
  <c r="B382" i="16"/>
  <c r="B383" i="16"/>
  <c r="B384" i="16"/>
  <c r="B385" i="16"/>
  <c r="B386" i="16"/>
  <c r="B387" i="16"/>
  <c r="B388" i="16"/>
  <c r="B389" i="16"/>
  <c r="B390" i="16"/>
  <c r="B391" i="16"/>
  <c r="B392" i="16"/>
  <c r="B393" i="16"/>
  <c r="B394" i="16"/>
  <c r="B395" i="16"/>
  <c r="B396" i="16"/>
  <c r="B397" i="16"/>
  <c r="B398" i="16"/>
  <c r="B399" i="16"/>
  <c r="B400" i="16"/>
  <c r="B401" i="16"/>
  <c r="B402" i="16"/>
  <c r="B403" i="16"/>
  <c r="B404" i="16"/>
  <c r="B405" i="16"/>
  <c r="B406" i="16"/>
  <c r="B407" i="16"/>
  <c r="B408" i="16"/>
  <c r="B409" i="16"/>
  <c r="B410" i="16"/>
  <c r="B411" i="16"/>
  <c r="C411" i="16" s="1"/>
  <c r="B412" i="16"/>
  <c r="B413" i="16"/>
  <c r="B414" i="16"/>
  <c r="B415" i="16"/>
  <c r="B416" i="16"/>
  <c r="B417" i="16"/>
  <c r="B418" i="16"/>
  <c r="B419" i="16"/>
  <c r="C419" i="16" s="1"/>
  <c r="B420" i="16"/>
  <c r="B421" i="16"/>
  <c r="B422" i="16"/>
  <c r="B423" i="16"/>
  <c r="B424" i="16"/>
  <c r="B425" i="16"/>
  <c r="B426" i="16"/>
  <c r="B427" i="16"/>
  <c r="C427" i="16" s="1"/>
  <c r="B428" i="16"/>
  <c r="B429" i="16"/>
  <c r="B430" i="16"/>
  <c r="B431" i="16"/>
  <c r="B432" i="16"/>
  <c r="B433" i="16"/>
  <c r="B434" i="16"/>
  <c r="B435" i="16"/>
  <c r="B436" i="16"/>
  <c r="B437" i="16"/>
  <c r="B438" i="16"/>
  <c r="B439" i="16"/>
  <c r="D439" i="16" s="1"/>
  <c r="B440" i="16"/>
  <c r="B441" i="16"/>
  <c r="B442" i="16"/>
  <c r="B443" i="16"/>
  <c r="B444" i="16"/>
  <c r="B445" i="16"/>
  <c r="B446" i="16"/>
  <c r="B447" i="16"/>
  <c r="B448" i="16"/>
  <c r="B449" i="16"/>
  <c r="B450" i="16"/>
  <c r="B451" i="16"/>
  <c r="B452" i="16"/>
  <c r="B453" i="16"/>
  <c r="B454" i="16"/>
  <c r="B455" i="16"/>
  <c r="B456" i="16"/>
  <c r="B457" i="16"/>
  <c r="B458" i="16"/>
  <c r="B459" i="16"/>
  <c r="B460" i="16"/>
  <c r="B461" i="16"/>
  <c r="B462" i="16"/>
  <c r="B463" i="16"/>
  <c r="B464" i="16"/>
  <c r="B465" i="16"/>
  <c r="B466" i="16"/>
  <c r="B467" i="16"/>
  <c r="B468" i="16"/>
  <c r="B469" i="16"/>
  <c r="B470" i="16"/>
  <c r="B471" i="16"/>
  <c r="B472" i="16"/>
  <c r="B473" i="16"/>
  <c r="B474" i="16"/>
  <c r="B475" i="16"/>
  <c r="C475" i="16" s="1"/>
  <c r="B476" i="16"/>
  <c r="B477" i="16"/>
  <c r="B478" i="16"/>
  <c r="B479" i="16"/>
  <c r="B480" i="16"/>
  <c r="B481" i="16"/>
  <c r="B482" i="16"/>
  <c r="B483" i="16"/>
  <c r="C483" i="16" s="1"/>
  <c r="B484" i="16"/>
  <c r="B485" i="16"/>
  <c r="B486" i="16"/>
  <c r="B487" i="16"/>
  <c r="B488" i="16"/>
  <c r="B489" i="16"/>
  <c r="B490" i="16"/>
  <c r="B491" i="16"/>
  <c r="C491" i="16" s="1"/>
  <c r="B492" i="16"/>
  <c r="B493" i="16"/>
  <c r="B494" i="16"/>
  <c r="B495" i="16"/>
  <c r="B496" i="16"/>
  <c r="B497" i="16"/>
  <c r="B498" i="16"/>
  <c r="B499" i="16"/>
  <c r="B500" i="16"/>
  <c r="B501" i="16"/>
  <c r="B502" i="16"/>
  <c r="B503" i="16"/>
  <c r="D503" i="16" s="1"/>
  <c r="B504" i="16"/>
  <c r="B505" i="16"/>
  <c r="B506" i="16"/>
  <c r="B507" i="16"/>
  <c r="B508" i="16"/>
  <c r="B509" i="16"/>
  <c r="B510" i="16"/>
  <c r="B511" i="16"/>
  <c r="B512" i="16"/>
  <c r="B513" i="16"/>
  <c r="B514" i="16"/>
  <c r="B515" i="16"/>
  <c r="B516" i="16"/>
  <c r="B517" i="16"/>
  <c r="B518" i="16"/>
  <c r="B519" i="16"/>
  <c r="B520" i="16"/>
  <c r="B521" i="16"/>
  <c r="B522" i="16"/>
  <c r="B523" i="16"/>
  <c r="B524" i="16"/>
  <c r="B525" i="16"/>
  <c r="B526" i="16"/>
  <c r="B527" i="16"/>
  <c r="B528" i="16"/>
  <c r="B529" i="16"/>
  <c r="B530" i="16"/>
  <c r="B531" i="16"/>
  <c r="B532" i="16"/>
  <c r="B533" i="16"/>
  <c r="B534" i="16"/>
  <c r="B535" i="16"/>
  <c r="B536" i="16"/>
  <c r="B537" i="16"/>
  <c r="B538" i="16"/>
  <c r="B539" i="16"/>
  <c r="C539" i="16" s="1"/>
  <c r="B540" i="16"/>
  <c r="B541" i="16"/>
  <c r="B542" i="16"/>
  <c r="B543" i="16"/>
  <c r="B544" i="16"/>
  <c r="B545" i="16"/>
  <c r="B546" i="16"/>
  <c r="B547" i="16"/>
  <c r="C547" i="16" s="1"/>
  <c r="B548" i="16"/>
  <c r="B549" i="16"/>
  <c r="B550" i="16"/>
  <c r="B551" i="16"/>
  <c r="B552" i="16"/>
  <c r="B553" i="16"/>
  <c r="B554" i="16"/>
  <c r="B555" i="16"/>
  <c r="C555" i="16" s="1"/>
  <c r="B556" i="16"/>
  <c r="B557" i="16"/>
  <c r="B558" i="16"/>
  <c r="B559" i="16"/>
  <c r="B560" i="16"/>
  <c r="B561" i="16"/>
  <c r="B562" i="16"/>
  <c r="B563" i="16"/>
  <c r="B564" i="16"/>
  <c r="B565" i="16"/>
  <c r="B566" i="16"/>
  <c r="B567" i="16"/>
  <c r="D567" i="16" s="1"/>
  <c r="B568" i="16"/>
  <c r="B569" i="16"/>
  <c r="B570" i="16"/>
  <c r="B571" i="16"/>
  <c r="B572" i="16"/>
  <c r="B573" i="16"/>
  <c r="B574" i="16"/>
  <c r="B575" i="16"/>
  <c r="B576" i="16"/>
  <c r="B577" i="16"/>
  <c r="B578" i="16"/>
  <c r="B579" i="16"/>
  <c r="B580" i="16"/>
  <c r="B581" i="16"/>
  <c r="B582" i="16"/>
  <c r="B583" i="16"/>
  <c r="B584" i="16"/>
  <c r="B585" i="16"/>
  <c r="B586" i="16"/>
  <c r="B587" i="16"/>
  <c r="B588" i="16"/>
  <c r="B589" i="16"/>
  <c r="B590" i="16"/>
  <c r="B591" i="16"/>
  <c r="B592" i="16"/>
  <c r="B593" i="16"/>
  <c r="B594" i="16"/>
  <c r="B595" i="16"/>
  <c r="B596" i="16"/>
  <c r="B597" i="16"/>
  <c r="B598" i="16"/>
  <c r="B599" i="16"/>
  <c r="B600" i="16"/>
  <c r="B601" i="16"/>
  <c r="B602" i="16"/>
  <c r="B603" i="16"/>
  <c r="C603" i="16" s="1"/>
  <c r="B604" i="16"/>
  <c r="B605" i="16"/>
  <c r="B606" i="16"/>
  <c r="B607" i="16"/>
  <c r="B608" i="16"/>
  <c r="B609" i="16"/>
  <c r="B610" i="16"/>
  <c r="B611" i="16"/>
  <c r="C611" i="16" s="1"/>
  <c r="B612" i="16"/>
  <c r="B613" i="16"/>
  <c r="B614" i="16"/>
  <c r="B615" i="16"/>
  <c r="B616" i="16"/>
  <c r="B617" i="16"/>
  <c r="B618" i="16"/>
  <c r="B619" i="16"/>
  <c r="C619" i="16" s="1"/>
  <c r="B620" i="16"/>
  <c r="B621" i="16"/>
  <c r="B622" i="16"/>
  <c r="B623" i="16"/>
  <c r="B624" i="16"/>
  <c r="B625" i="16"/>
  <c r="B626" i="16"/>
  <c r="B627" i="16"/>
  <c r="B628" i="16"/>
  <c r="B629" i="16"/>
  <c r="B630" i="16"/>
  <c r="B631" i="16"/>
  <c r="B632" i="16"/>
  <c r="B633" i="16"/>
  <c r="B634" i="16"/>
  <c r="B635" i="16"/>
  <c r="B636" i="16"/>
  <c r="B637" i="16"/>
  <c r="B638" i="16"/>
  <c r="B639" i="16"/>
  <c r="B640" i="16"/>
  <c r="B641" i="16"/>
  <c r="B642" i="16"/>
  <c r="B643" i="16"/>
  <c r="B644" i="16"/>
  <c r="B645" i="16"/>
  <c r="B646" i="16"/>
  <c r="B647" i="16"/>
  <c r="B648" i="16"/>
  <c r="B649" i="16"/>
  <c r="B650" i="16"/>
  <c r="B651" i="16"/>
  <c r="B2" i="16"/>
  <c r="J2753" i="17"/>
  <c r="H2753" i="17"/>
  <c r="G2753" i="17"/>
  <c r="F2753" i="17"/>
  <c r="E2753" i="17"/>
  <c r="I2753" i="17" s="1"/>
  <c r="D2753" i="17"/>
  <c r="B2753" i="17" s="1"/>
  <c r="C2753" i="17"/>
  <c r="J2752" i="17"/>
  <c r="H2752" i="17"/>
  <c r="G2752" i="17"/>
  <c r="F2752" i="17"/>
  <c r="E2752" i="17"/>
  <c r="D2752" i="17"/>
  <c r="J2751" i="17"/>
  <c r="H2751" i="17"/>
  <c r="G2751" i="17"/>
  <c r="F2751" i="17"/>
  <c r="E2751" i="17"/>
  <c r="D2751" i="17"/>
  <c r="J2750" i="17"/>
  <c r="H2750" i="17"/>
  <c r="G2750" i="17"/>
  <c r="F2750" i="17"/>
  <c r="B2750" i="17" s="1"/>
  <c r="E2750" i="17"/>
  <c r="I2750" i="17" s="1"/>
  <c r="C2750" i="17" s="1"/>
  <c r="D2750" i="17"/>
  <c r="J2749" i="17"/>
  <c r="H2749" i="17"/>
  <c r="G2749" i="17"/>
  <c r="F2749" i="17"/>
  <c r="E2749" i="17"/>
  <c r="B2749" i="17" s="1"/>
  <c r="D2749" i="17"/>
  <c r="J2748" i="17"/>
  <c r="I2748" i="17"/>
  <c r="C2748" i="17" s="1"/>
  <c r="H2748" i="17"/>
  <c r="G2748" i="17"/>
  <c r="F2748" i="17"/>
  <c r="E2748" i="17"/>
  <c r="B2748" i="17" s="1"/>
  <c r="D2748" i="17"/>
  <c r="J2747" i="17"/>
  <c r="I2747" i="17"/>
  <c r="C2747" i="17" s="1"/>
  <c r="H2747" i="17"/>
  <c r="G2747" i="17"/>
  <c r="F2747" i="17"/>
  <c r="E2747" i="17"/>
  <c r="D2747" i="17"/>
  <c r="B2747" i="17"/>
  <c r="J2746" i="17"/>
  <c r="B2746" i="17" s="1"/>
  <c r="H2746" i="17"/>
  <c r="G2746" i="17"/>
  <c r="F2746" i="17"/>
  <c r="I2746" i="17" s="1"/>
  <c r="E2746" i="17"/>
  <c r="D2746" i="17"/>
  <c r="J2745" i="17"/>
  <c r="H2745" i="17"/>
  <c r="G2745" i="17"/>
  <c r="I2745" i="17" s="1"/>
  <c r="C2745" i="17" s="1"/>
  <c r="F2745" i="17"/>
  <c r="E2745" i="17"/>
  <c r="D2745" i="17"/>
  <c r="B2745" i="17" s="1"/>
  <c r="J2744" i="17"/>
  <c r="H2744" i="17"/>
  <c r="G2744" i="17"/>
  <c r="F2744" i="17"/>
  <c r="E2744" i="17"/>
  <c r="D2744" i="17"/>
  <c r="J2743" i="17"/>
  <c r="H2743" i="17"/>
  <c r="G2743" i="17"/>
  <c r="F2743" i="17"/>
  <c r="E2743" i="17"/>
  <c r="D2743" i="17"/>
  <c r="J2742" i="17"/>
  <c r="H2742" i="17"/>
  <c r="G2742" i="17"/>
  <c r="F2742" i="17"/>
  <c r="B2742" i="17" s="1"/>
  <c r="E2742" i="17"/>
  <c r="I2742" i="17" s="1"/>
  <c r="C2742" i="17" s="1"/>
  <c r="D2742" i="17"/>
  <c r="J2741" i="17"/>
  <c r="H2741" i="17"/>
  <c r="G2741" i="17"/>
  <c r="F2741" i="17"/>
  <c r="E2741" i="17"/>
  <c r="D2741" i="17"/>
  <c r="J2740" i="17"/>
  <c r="I2740" i="17"/>
  <c r="H2740" i="17"/>
  <c r="G2740" i="17"/>
  <c r="F2740" i="17"/>
  <c r="E2740" i="17"/>
  <c r="D2740" i="17"/>
  <c r="J2739" i="17"/>
  <c r="I2739" i="17"/>
  <c r="C2739" i="17" s="1"/>
  <c r="H2739" i="17"/>
  <c r="G2739" i="17"/>
  <c r="F2739" i="17"/>
  <c r="E2739" i="17"/>
  <c r="D2739" i="17"/>
  <c r="B2739" i="17"/>
  <c r="J2738" i="17"/>
  <c r="H2738" i="17"/>
  <c r="G2738" i="17"/>
  <c r="I2738" i="17" s="1"/>
  <c r="C2738" i="17" s="1"/>
  <c r="F2738" i="17"/>
  <c r="E2738" i="17"/>
  <c r="D2738" i="17"/>
  <c r="B2738" i="17"/>
  <c r="J2737" i="17"/>
  <c r="H2737" i="17"/>
  <c r="B2737" i="17" s="1"/>
  <c r="G2737" i="17"/>
  <c r="I2737" i="17" s="1"/>
  <c r="C2737" i="17" s="1"/>
  <c r="F2737" i="17"/>
  <c r="E2737" i="17"/>
  <c r="D2737" i="17"/>
  <c r="J2736" i="17"/>
  <c r="H2736" i="17"/>
  <c r="G2736" i="17"/>
  <c r="F2736" i="17"/>
  <c r="E2736" i="17"/>
  <c r="D2736" i="17"/>
  <c r="J2735" i="17"/>
  <c r="H2735" i="17"/>
  <c r="G2735" i="17"/>
  <c r="F2735" i="17"/>
  <c r="E2735" i="17"/>
  <c r="D2735" i="17"/>
  <c r="J2734" i="17"/>
  <c r="H2734" i="17"/>
  <c r="G2734" i="17"/>
  <c r="F2734" i="17"/>
  <c r="E2734" i="17"/>
  <c r="B2734" i="17" s="1"/>
  <c r="D2734" i="17"/>
  <c r="J2733" i="17"/>
  <c r="H2733" i="17"/>
  <c r="G2733" i="17"/>
  <c r="F2733" i="17"/>
  <c r="E2733" i="17"/>
  <c r="B2733" i="17" s="1"/>
  <c r="D2733" i="17"/>
  <c r="J2732" i="17"/>
  <c r="I2732" i="17"/>
  <c r="H2732" i="17"/>
  <c r="G2732" i="17"/>
  <c r="F2732" i="17"/>
  <c r="E2732" i="17"/>
  <c r="B2732" i="17" s="1"/>
  <c r="D2732" i="17"/>
  <c r="J2731" i="17"/>
  <c r="I2731" i="17"/>
  <c r="C2731" i="17" s="1"/>
  <c r="H2731" i="17"/>
  <c r="G2731" i="17"/>
  <c r="F2731" i="17"/>
  <c r="E2731" i="17"/>
  <c r="D2731" i="17"/>
  <c r="B2731" i="17"/>
  <c r="J2730" i="17"/>
  <c r="H2730" i="17"/>
  <c r="G2730" i="17"/>
  <c r="I2730" i="17" s="1"/>
  <c r="F2730" i="17"/>
  <c r="E2730" i="17"/>
  <c r="D2730" i="17"/>
  <c r="B2730" i="17"/>
  <c r="J2729" i="17"/>
  <c r="H2729" i="17"/>
  <c r="G2729" i="17"/>
  <c r="F2729" i="17"/>
  <c r="E2729" i="17"/>
  <c r="I2729" i="17" s="1"/>
  <c r="C2729" i="17" s="1"/>
  <c r="D2729" i="17"/>
  <c r="B2729" i="17" s="1"/>
  <c r="J2728" i="17"/>
  <c r="H2728" i="17"/>
  <c r="G2728" i="17"/>
  <c r="F2728" i="17"/>
  <c r="E2728" i="17"/>
  <c r="D2728" i="17"/>
  <c r="J2727" i="17"/>
  <c r="H2727" i="17"/>
  <c r="G2727" i="17"/>
  <c r="F2727" i="17"/>
  <c r="E2727" i="17"/>
  <c r="D2727" i="17"/>
  <c r="J2726" i="17"/>
  <c r="H2726" i="17"/>
  <c r="G2726" i="17"/>
  <c r="F2726" i="17"/>
  <c r="E2726" i="17"/>
  <c r="B2726" i="17" s="1"/>
  <c r="D2726" i="17"/>
  <c r="J2725" i="17"/>
  <c r="H2725" i="17"/>
  <c r="G2725" i="17"/>
  <c r="F2725" i="17"/>
  <c r="E2725" i="17"/>
  <c r="B2725" i="17" s="1"/>
  <c r="D2725" i="17"/>
  <c r="J2724" i="17"/>
  <c r="I2724" i="17"/>
  <c r="C2724" i="17" s="1"/>
  <c r="H2724" i="17"/>
  <c r="G2724" i="17"/>
  <c r="F2724" i="17"/>
  <c r="E2724" i="17"/>
  <c r="D2724" i="17"/>
  <c r="J2723" i="17"/>
  <c r="I2723" i="17"/>
  <c r="C2723" i="17" s="1"/>
  <c r="H2723" i="17"/>
  <c r="G2723" i="17"/>
  <c r="F2723" i="17"/>
  <c r="E2723" i="17"/>
  <c r="D2723" i="17"/>
  <c r="B2723" i="17"/>
  <c r="J2722" i="17"/>
  <c r="C2722" i="17" s="1"/>
  <c r="I2722" i="17"/>
  <c r="H2722" i="17"/>
  <c r="G2722" i="17"/>
  <c r="F2722" i="17"/>
  <c r="E2722" i="17"/>
  <c r="D2722" i="17"/>
  <c r="B2722" i="17"/>
  <c r="J2721" i="17"/>
  <c r="H2721" i="17"/>
  <c r="G2721" i="17"/>
  <c r="F2721" i="17"/>
  <c r="E2721" i="17"/>
  <c r="I2721" i="17" s="1"/>
  <c r="C2721" i="17" s="1"/>
  <c r="D2721" i="17"/>
  <c r="B2721" i="17" s="1"/>
  <c r="J2720" i="17"/>
  <c r="H2720" i="17"/>
  <c r="G2720" i="17"/>
  <c r="F2720" i="17"/>
  <c r="E2720" i="17"/>
  <c r="D2720" i="17"/>
  <c r="J2719" i="17"/>
  <c r="H2719" i="17"/>
  <c r="G2719" i="17"/>
  <c r="F2719" i="17"/>
  <c r="E2719" i="17"/>
  <c r="D2719" i="17"/>
  <c r="J2718" i="17"/>
  <c r="H2718" i="17"/>
  <c r="G2718" i="17"/>
  <c r="F2718" i="17"/>
  <c r="E2718" i="17"/>
  <c r="B2718" i="17" s="1"/>
  <c r="D2718" i="17"/>
  <c r="J2717" i="17"/>
  <c r="H2717" i="17"/>
  <c r="G2717" i="17"/>
  <c r="F2717" i="17"/>
  <c r="E2717" i="17"/>
  <c r="D2717" i="17"/>
  <c r="J2716" i="17"/>
  <c r="I2716" i="17"/>
  <c r="H2716" i="17"/>
  <c r="G2716" i="17"/>
  <c r="F2716" i="17"/>
  <c r="E2716" i="17"/>
  <c r="D2716" i="17"/>
  <c r="J2715" i="17"/>
  <c r="I2715" i="17"/>
  <c r="C2715" i="17" s="1"/>
  <c r="H2715" i="17"/>
  <c r="G2715" i="17"/>
  <c r="F2715" i="17"/>
  <c r="E2715" i="17"/>
  <c r="D2715" i="17"/>
  <c r="B2715" i="17"/>
  <c r="J2714" i="17"/>
  <c r="C2714" i="17" s="1"/>
  <c r="I2714" i="17"/>
  <c r="H2714" i="17"/>
  <c r="G2714" i="17"/>
  <c r="F2714" i="17"/>
  <c r="E2714" i="17"/>
  <c r="D2714" i="17"/>
  <c r="J2713" i="17"/>
  <c r="H2713" i="17"/>
  <c r="G2713" i="17"/>
  <c r="F2713" i="17"/>
  <c r="E2713" i="17"/>
  <c r="I2713" i="17" s="1"/>
  <c r="C2713" i="17" s="1"/>
  <c r="D2713" i="17"/>
  <c r="B2713" i="17" s="1"/>
  <c r="J2712" i="17"/>
  <c r="H2712" i="17"/>
  <c r="G2712" i="17"/>
  <c r="F2712" i="17"/>
  <c r="E2712" i="17"/>
  <c r="D2712" i="17"/>
  <c r="J2711" i="17"/>
  <c r="H2711" i="17"/>
  <c r="G2711" i="17"/>
  <c r="F2711" i="17"/>
  <c r="E2711" i="17"/>
  <c r="D2711" i="17"/>
  <c r="J2710" i="17"/>
  <c r="H2710" i="17"/>
  <c r="G2710" i="17"/>
  <c r="F2710" i="17"/>
  <c r="E2710" i="17"/>
  <c r="D2710" i="17"/>
  <c r="J2709" i="17"/>
  <c r="H2709" i="17"/>
  <c r="G2709" i="17"/>
  <c r="F2709" i="17"/>
  <c r="B2709" i="17" s="1"/>
  <c r="E2709" i="17"/>
  <c r="D2709" i="17"/>
  <c r="J2708" i="17"/>
  <c r="I2708" i="17"/>
  <c r="H2708" i="17"/>
  <c r="G2708" i="17"/>
  <c r="F2708" i="17"/>
  <c r="E2708" i="17"/>
  <c r="B2708" i="17" s="1"/>
  <c r="D2708" i="17"/>
  <c r="J2707" i="17"/>
  <c r="I2707" i="17"/>
  <c r="C2707" i="17" s="1"/>
  <c r="H2707" i="17"/>
  <c r="G2707" i="17"/>
  <c r="F2707" i="17"/>
  <c r="E2707" i="17"/>
  <c r="D2707" i="17"/>
  <c r="B2707" i="17"/>
  <c r="J2706" i="17"/>
  <c r="C2706" i="17" s="1"/>
  <c r="I2706" i="17"/>
  <c r="H2706" i="17"/>
  <c r="G2706" i="17"/>
  <c r="F2706" i="17"/>
  <c r="E2706" i="17"/>
  <c r="D2706" i="17"/>
  <c r="J2705" i="17"/>
  <c r="H2705" i="17"/>
  <c r="G2705" i="17"/>
  <c r="F2705" i="17"/>
  <c r="E2705" i="17"/>
  <c r="I2705" i="17" s="1"/>
  <c r="D2705" i="17"/>
  <c r="B2705" i="17" s="1"/>
  <c r="C2705" i="17"/>
  <c r="J2704" i="17"/>
  <c r="H2704" i="17"/>
  <c r="G2704" i="17"/>
  <c r="F2704" i="17"/>
  <c r="E2704" i="17"/>
  <c r="B2704" i="17" s="1"/>
  <c r="D2704" i="17"/>
  <c r="J2703" i="17"/>
  <c r="H2703" i="17"/>
  <c r="G2703" i="17"/>
  <c r="F2703" i="17"/>
  <c r="E2703" i="17"/>
  <c r="D2703" i="17"/>
  <c r="J2702" i="17"/>
  <c r="H2702" i="17"/>
  <c r="G2702" i="17"/>
  <c r="F2702" i="17"/>
  <c r="E2702" i="17"/>
  <c r="D2702" i="17"/>
  <c r="J2701" i="17"/>
  <c r="H2701" i="17"/>
  <c r="G2701" i="17"/>
  <c r="F2701" i="17"/>
  <c r="E2701" i="17"/>
  <c r="D2701" i="17"/>
  <c r="J2700" i="17"/>
  <c r="I2700" i="17"/>
  <c r="C2700" i="17" s="1"/>
  <c r="H2700" i="17"/>
  <c r="G2700" i="17"/>
  <c r="F2700" i="17"/>
  <c r="E2700" i="17"/>
  <c r="B2700" i="17" s="1"/>
  <c r="D2700" i="17"/>
  <c r="J2699" i="17"/>
  <c r="I2699" i="17"/>
  <c r="C2699" i="17" s="1"/>
  <c r="H2699" i="17"/>
  <c r="G2699" i="17"/>
  <c r="F2699" i="17"/>
  <c r="E2699" i="17"/>
  <c r="D2699" i="17"/>
  <c r="B2699" i="17"/>
  <c r="J2698" i="17"/>
  <c r="C2698" i="17" s="1"/>
  <c r="I2698" i="17"/>
  <c r="H2698" i="17"/>
  <c r="G2698" i="17"/>
  <c r="F2698" i="17"/>
  <c r="E2698" i="17"/>
  <c r="D2698" i="17"/>
  <c r="J2697" i="17"/>
  <c r="H2697" i="17"/>
  <c r="G2697" i="17"/>
  <c r="F2697" i="17"/>
  <c r="E2697" i="17"/>
  <c r="I2697" i="17" s="1"/>
  <c r="C2697" i="17" s="1"/>
  <c r="D2697" i="17"/>
  <c r="B2697" i="17" s="1"/>
  <c r="J2696" i="17"/>
  <c r="H2696" i="17"/>
  <c r="G2696" i="17"/>
  <c r="F2696" i="17"/>
  <c r="E2696" i="17"/>
  <c r="D2696" i="17"/>
  <c r="J2695" i="17"/>
  <c r="H2695" i="17"/>
  <c r="G2695" i="17"/>
  <c r="F2695" i="17"/>
  <c r="E2695" i="17"/>
  <c r="D2695" i="17"/>
  <c r="J2694" i="17"/>
  <c r="H2694" i="17"/>
  <c r="G2694" i="17"/>
  <c r="F2694" i="17"/>
  <c r="E2694" i="17"/>
  <c r="B2694" i="17" s="1"/>
  <c r="D2694" i="17"/>
  <c r="J2693" i="17"/>
  <c r="H2693" i="17"/>
  <c r="G2693" i="17"/>
  <c r="F2693" i="17"/>
  <c r="B2693" i="17" s="1"/>
  <c r="E2693" i="17"/>
  <c r="D2693" i="17"/>
  <c r="J2692" i="17"/>
  <c r="I2692" i="17"/>
  <c r="C2692" i="17" s="1"/>
  <c r="H2692" i="17"/>
  <c r="G2692" i="17"/>
  <c r="F2692" i="17"/>
  <c r="E2692" i="17"/>
  <c r="D2692" i="17"/>
  <c r="J2691" i="17"/>
  <c r="I2691" i="17"/>
  <c r="C2691" i="17" s="1"/>
  <c r="H2691" i="17"/>
  <c r="G2691" i="17"/>
  <c r="F2691" i="17"/>
  <c r="E2691" i="17"/>
  <c r="D2691" i="17"/>
  <c r="B2691" i="17"/>
  <c r="J2690" i="17"/>
  <c r="C2690" i="17" s="1"/>
  <c r="I2690" i="17"/>
  <c r="H2690" i="17"/>
  <c r="G2690" i="17"/>
  <c r="F2690" i="17"/>
  <c r="E2690" i="17"/>
  <c r="D2690" i="17"/>
  <c r="B2690" i="17"/>
  <c r="J2689" i="17"/>
  <c r="H2689" i="17"/>
  <c r="G2689" i="17"/>
  <c r="F2689" i="17"/>
  <c r="E2689" i="17"/>
  <c r="I2689" i="17" s="1"/>
  <c r="C2689" i="17" s="1"/>
  <c r="D2689" i="17"/>
  <c r="B2689" i="17" s="1"/>
  <c r="J2688" i="17"/>
  <c r="H2688" i="17"/>
  <c r="G2688" i="17"/>
  <c r="F2688" i="17"/>
  <c r="E2688" i="17"/>
  <c r="D2688" i="17"/>
  <c r="J2687" i="17"/>
  <c r="H2687" i="17"/>
  <c r="G2687" i="17"/>
  <c r="F2687" i="17"/>
  <c r="E2687" i="17"/>
  <c r="D2687" i="17"/>
  <c r="J2686" i="17"/>
  <c r="H2686" i="17"/>
  <c r="G2686" i="17"/>
  <c r="F2686" i="17"/>
  <c r="E2686" i="17"/>
  <c r="B2686" i="17" s="1"/>
  <c r="D2686" i="17"/>
  <c r="J2685" i="17"/>
  <c r="H2685" i="17"/>
  <c r="G2685" i="17"/>
  <c r="F2685" i="17"/>
  <c r="B2685" i="17" s="1"/>
  <c r="E2685" i="17"/>
  <c r="D2685" i="17"/>
  <c r="J2684" i="17"/>
  <c r="I2684" i="17"/>
  <c r="H2684" i="17"/>
  <c r="G2684" i="17"/>
  <c r="F2684" i="17"/>
  <c r="E2684" i="17"/>
  <c r="D2684" i="17"/>
  <c r="J2683" i="17"/>
  <c r="I2683" i="17"/>
  <c r="C2683" i="17" s="1"/>
  <c r="H2683" i="17"/>
  <c r="G2683" i="17"/>
  <c r="F2683" i="17"/>
  <c r="E2683" i="17"/>
  <c r="D2683" i="17"/>
  <c r="B2683" i="17"/>
  <c r="J2682" i="17"/>
  <c r="C2682" i="17" s="1"/>
  <c r="I2682" i="17"/>
  <c r="H2682" i="17"/>
  <c r="G2682" i="17"/>
  <c r="F2682" i="17"/>
  <c r="E2682" i="17"/>
  <c r="D2682" i="17"/>
  <c r="J2681" i="17"/>
  <c r="H2681" i="17"/>
  <c r="G2681" i="17"/>
  <c r="F2681" i="17"/>
  <c r="E2681" i="17"/>
  <c r="I2681" i="17" s="1"/>
  <c r="C2681" i="17" s="1"/>
  <c r="D2681" i="17"/>
  <c r="B2681" i="17" s="1"/>
  <c r="J2680" i="17"/>
  <c r="H2680" i="17"/>
  <c r="G2680" i="17"/>
  <c r="F2680" i="17"/>
  <c r="E2680" i="17"/>
  <c r="D2680" i="17"/>
  <c r="J2679" i="17"/>
  <c r="H2679" i="17"/>
  <c r="G2679" i="17"/>
  <c r="F2679" i="17"/>
  <c r="E2679" i="17"/>
  <c r="D2679" i="17"/>
  <c r="J2678" i="17"/>
  <c r="H2678" i="17"/>
  <c r="G2678" i="17"/>
  <c r="F2678" i="17"/>
  <c r="E2678" i="17"/>
  <c r="D2678" i="17"/>
  <c r="J2677" i="17"/>
  <c r="H2677" i="17"/>
  <c r="G2677" i="17"/>
  <c r="F2677" i="17"/>
  <c r="B2677" i="17" s="1"/>
  <c r="E2677" i="17"/>
  <c r="D2677" i="17"/>
  <c r="J2676" i="17"/>
  <c r="I2676" i="17"/>
  <c r="H2676" i="17"/>
  <c r="G2676" i="17"/>
  <c r="F2676" i="17"/>
  <c r="E2676" i="17"/>
  <c r="B2676" i="17" s="1"/>
  <c r="D2676" i="17"/>
  <c r="J2675" i="17"/>
  <c r="I2675" i="17"/>
  <c r="C2675" i="17" s="1"/>
  <c r="H2675" i="17"/>
  <c r="G2675" i="17"/>
  <c r="F2675" i="17"/>
  <c r="E2675" i="17"/>
  <c r="D2675" i="17"/>
  <c r="B2675" i="17"/>
  <c r="J2674" i="17"/>
  <c r="C2674" i="17" s="1"/>
  <c r="I2674" i="17"/>
  <c r="H2674" i="17"/>
  <c r="G2674" i="17"/>
  <c r="F2674" i="17"/>
  <c r="E2674" i="17"/>
  <c r="D2674" i="17"/>
  <c r="J2673" i="17"/>
  <c r="H2673" i="17"/>
  <c r="G2673" i="17"/>
  <c r="F2673" i="17"/>
  <c r="E2673" i="17"/>
  <c r="I2673" i="17" s="1"/>
  <c r="D2673" i="17"/>
  <c r="B2673" i="17" s="1"/>
  <c r="C2673" i="17"/>
  <c r="J2672" i="17"/>
  <c r="H2672" i="17"/>
  <c r="G2672" i="17"/>
  <c r="F2672" i="17"/>
  <c r="E2672" i="17"/>
  <c r="B2672" i="17" s="1"/>
  <c r="D2672" i="17"/>
  <c r="J2671" i="17"/>
  <c r="H2671" i="17"/>
  <c r="G2671" i="17"/>
  <c r="F2671" i="17"/>
  <c r="E2671" i="17"/>
  <c r="D2671" i="17"/>
  <c r="J2670" i="17"/>
  <c r="H2670" i="17"/>
  <c r="G2670" i="17"/>
  <c r="F2670" i="17"/>
  <c r="E2670" i="17"/>
  <c r="D2670" i="17"/>
  <c r="J2669" i="17"/>
  <c r="H2669" i="17"/>
  <c r="G2669" i="17"/>
  <c r="F2669" i="17"/>
  <c r="E2669" i="17"/>
  <c r="D2669" i="17"/>
  <c r="J2668" i="17"/>
  <c r="I2668" i="17"/>
  <c r="C2668" i="17" s="1"/>
  <c r="H2668" i="17"/>
  <c r="G2668" i="17"/>
  <c r="F2668" i="17"/>
  <c r="E2668" i="17"/>
  <c r="B2668" i="17" s="1"/>
  <c r="D2668" i="17"/>
  <c r="J2667" i="17"/>
  <c r="B2667" i="17" s="1"/>
  <c r="I2667" i="17"/>
  <c r="H2667" i="17"/>
  <c r="G2667" i="17"/>
  <c r="F2667" i="17"/>
  <c r="E2667" i="17"/>
  <c r="D2667" i="17"/>
  <c r="J2666" i="17"/>
  <c r="C2666" i="17" s="1"/>
  <c r="I2666" i="17"/>
  <c r="H2666" i="17"/>
  <c r="G2666" i="17"/>
  <c r="F2666" i="17"/>
  <c r="E2666" i="17"/>
  <c r="D2666" i="17"/>
  <c r="B2666" i="17"/>
  <c r="J2665" i="17"/>
  <c r="H2665" i="17"/>
  <c r="G2665" i="17"/>
  <c r="F2665" i="17"/>
  <c r="E2665" i="17"/>
  <c r="I2665" i="17" s="1"/>
  <c r="D2665" i="17"/>
  <c r="B2665" i="17" s="1"/>
  <c r="C2665" i="17"/>
  <c r="J2664" i="17"/>
  <c r="H2664" i="17"/>
  <c r="G2664" i="17"/>
  <c r="F2664" i="17"/>
  <c r="E2664" i="17"/>
  <c r="D2664" i="17"/>
  <c r="J2663" i="17"/>
  <c r="H2663" i="17"/>
  <c r="G2663" i="17"/>
  <c r="F2663" i="17"/>
  <c r="E2663" i="17"/>
  <c r="D2663" i="17"/>
  <c r="J2662" i="17"/>
  <c r="H2662" i="17"/>
  <c r="G2662" i="17"/>
  <c r="F2662" i="17"/>
  <c r="E2662" i="17"/>
  <c r="B2662" i="17" s="1"/>
  <c r="D2662" i="17"/>
  <c r="J2661" i="17"/>
  <c r="H2661" i="17"/>
  <c r="G2661" i="17"/>
  <c r="F2661" i="17"/>
  <c r="B2661" i="17" s="1"/>
  <c r="E2661" i="17"/>
  <c r="D2661" i="17"/>
  <c r="J2660" i="17"/>
  <c r="I2660" i="17"/>
  <c r="H2660" i="17"/>
  <c r="G2660" i="17"/>
  <c r="F2660" i="17"/>
  <c r="E2660" i="17"/>
  <c r="B2660" i="17" s="1"/>
  <c r="D2660" i="17"/>
  <c r="J2659" i="17"/>
  <c r="B2659" i="17" s="1"/>
  <c r="I2659" i="17"/>
  <c r="C2659" i="17" s="1"/>
  <c r="H2659" i="17"/>
  <c r="G2659" i="17"/>
  <c r="F2659" i="17"/>
  <c r="E2659" i="17"/>
  <c r="D2659" i="17"/>
  <c r="J2658" i="17"/>
  <c r="C2658" i="17" s="1"/>
  <c r="I2658" i="17"/>
  <c r="H2658" i="17"/>
  <c r="G2658" i="17"/>
  <c r="F2658" i="17"/>
  <c r="E2658" i="17"/>
  <c r="D2658" i="17"/>
  <c r="B2658" i="17"/>
  <c r="J2657" i="17"/>
  <c r="H2657" i="17"/>
  <c r="G2657" i="17"/>
  <c r="F2657" i="17"/>
  <c r="E2657" i="17"/>
  <c r="I2657" i="17" s="1"/>
  <c r="D2657" i="17"/>
  <c r="B2657" i="17" s="1"/>
  <c r="J2656" i="17"/>
  <c r="H2656" i="17"/>
  <c r="G2656" i="17"/>
  <c r="F2656" i="17"/>
  <c r="E2656" i="17"/>
  <c r="D2656" i="17"/>
  <c r="J2655" i="17"/>
  <c r="H2655" i="17"/>
  <c r="G2655" i="17"/>
  <c r="F2655" i="17"/>
  <c r="E2655" i="17"/>
  <c r="D2655" i="17"/>
  <c r="J2654" i="17"/>
  <c r="H2654" i="17"/>
  <c r="G2654" i="17"/>
  <c r="F2654" i="17"/>
  <c r="E2654" i="17"/>
  <c r="B2654" i="17" s="1"/>
  <c r="D2654" i="17"/>
  <c r="J2653" i="17"/>
  <c r="H2653" i="17"/>
  <c r="G2653" i="17"/>
  <c r="F2653" i="17"/>
  <c r="E2653" i="17"/>
  <c r="D2653" i="17"/>
  <c r="J2652" i="17"/>
  <c r="I2652" i="17"/>
  <c r="C2652" i="17" s="1"/>
  <c r="H2652" i="17"/>
  <c r="G2652" i="17"/>
  <c r="F2652" i="17"/>
  <c r="E2652" i="17"/>
  <c r="D2652" i="17"/>
  <c r="J2651" i="17"/>
  <c r="I2651" i="17"/>
  <c r="C2651" i="17" s="1"/>
  <c r="H2651" i="17"/>
  <c r="G2651" i="17"/>
  <c r="F2651" i="17"/>
  <c r="E2651" i="17"/>
  <c r="D2651" i="17"/>
  <c r="B2651" i="17"/>
  <c r="J2650" i="17"/>
  <c r="I2650" i="17"/>
  <c r="H2650" i="17"/>
  <c r="G2650" i="17"/>
  <c r="F2650" i="17"/>
  <c r="E2650" i="17"/>
  <c r="D2650" i="17"/>
  <c r="C2650" i="17"/>
  <c r="B2650" i="17"/>
  <c r="J2649" i="17"/>
  <c r="C2649" i="17" s="1"/>
  <c r="H2649" i="17"/>
  <c r="G2649" i="17"/>
  <c r="F2649" i="17"/>
  <c r="E2649" i="17"/>
  <c r="I2649" i="17" s="1"/>
  <c r="D2649" i="17"/>
  <c r="J2648" i="17"/>
  <c r="H2648" i="17"/>
  <c r="G2648" i="17"/>
  <c r="F2648" i="17"/>
  <c r="E2648" i="17"/>
  <c r="D2648" i="17"/>
  <c r="J2647" i="17"/>
  <c r="H2647" i="17"/>
  <c r="G2647" i="17"/>
  <c r="F2647" i="17"/>
  <c r="E2647" i="17"/>
  <c r="D2647" i="17"/>
  <c r="J2646" i="17"/>
  <c r="H2646" i="17"/>
  <c r="G2646" i="17"/>
  <c r="F2646" i="17"/>
  <c r="E2646" i="17"/>
  <c r="D2646" i="17"/>
  <c r="J2645" i="17"/>
  <c r="H2645" i="17"/>
  <c r="G2645" i="17"/>
  <c r="F2645" i="17"/>
  <c r="E2645" i="17"/>
  <c r="D2645" i="17"/>
  <c r="J2644" i="17"/>
  <c r="I2644" i="17"/>
  <c r="H2644" i="17"/>
  <c r="G2644" i="17"/>
  <c r="F2644" i="17"/>
  <c r="E2644" i="17"/>
  <c r="B2644" i="17" s="1"/>
  <c r="D2644" i="17"/>
  <c r="J2643" i="17"/>
  <c r="I2643" i="17"/>
  <c r="C2643" i="17" s="1"/>
  <c r="H2643" i="17"/>
  <c r="B2643" i="17" s="1"/>
  <c r="G2643" i="17"/>
  <c r="F2643" i="17"/>
  <c r="E2643" i="17"/>
  <c r="D2643" i="17"/>
  <c r="J2642" i="17"/>
  <c r="I2642" i="17"/>
  <c r="C2642" i="17" s="1"/>
  <c r="H2642" i="17"/>
  <c r="G2642" i="17"/>
  <c r="F2642" i="17"/>
  <c r="E2642" i="17"/>
  <c r="D2642" i="17"/>
  <c r="B2642" i="17"/>
  <c r="J2641" i="17"/>
  <c r="B2641" i="17" s="1"/>
  <c r="H2641" i="17"/>
  <c r="G2641" i="17"/>
  <c r="F2641" i="17"/>
  <c r="E2641" i="17"/>
  <c r="I2641" i="17" s="1"/>
  <c r="D2641" i="17"/>
  <c r="J2640" i="17"/>
  <c r="H2640" i="17"/>
  <c r="G2640" i="17"/>
  <c r="F2640" i="17"/>
  <c r="E2640" i="17"/>
  <c r="D2640" i="17"/>
  <c r="J2639" i="17"/>
  <c r="H2639" i="17"/>
  <c r="G2639" i="17"/>
  <c r="F2639" i="17"/>
  <c r="E2639" i="17"/>
  <c r="D2639" i="17"/>
  <c r="J2638" i="17"/>
  <c r="H2638" i="17"/>
  <c r="G2638" i="17"/>
  <c r="F2638" i="17"/>
  <c r="E2638" i="17"/>
  <c r="D2638" i="17"/>
  <c r="J2637" i="17"/>
  <c r="H2637" i="17"/>
  <c r="G2637" i="17"/>
  <c r="F2637" i="17"/>
  <c r="E2637" i="17"/>
  <c r="D2637" i="17"/>
  <c r="J2636" i="17"/>
  <c r="I2636" i="17"/>
  <c r="C2636" i="17" s="1"/>
  <c r="H2636" i="17"/>
  <c r="G2636" i="17"/>
  <c r="F2636" i="17"/>
  <c r="E2636" i="17"/>
  <c r="B2636" i="17" s="1"/>
  <c r="D2636" i="17"/>
  <c r="J2635" i="17"/>
  <c r="B2635" i="17" s="1"/>
  <c r="I2635" i="17"/>
  <c r="H2635" i="17"/>
  <c r="G2635" i="17"/>
  <c r="F2635" i="17"/>
  <c r="E2635" i="17"/>
  <c r="D2635" i="17"/>
  <c r="J2634" i="17"/>
  <c r="C2634" i="17" s="1"/>
  <c r="I2634" i="17"/>
  <c r="H2634" i="17"/>
  <c r="G2634" i="17"/>
  <c r="F2634" i="17"/>
  <c r="E2634" i="17"/>
  <c r="D2634" i="17"/>
  <c r="J2633" i="17"/>
  <c r="H2633" i="17"/>
  <c r="G2633" i="17"/>
  <c r="F2633" i="17"/>
  <c r="E2633" i="17"/>
  <c r="I2633" i="17" s="1"/>
  <c r="D2633" i="17"/>
  <c r="C2633" i="17"/>
  <c r="B2633" i="17"/>
  <c r="J2632" i="17"/>
  <c r="H2632" i="17"/>
  <c r="G2632" i="17"/>
  <c r="F2632" i="17"/>
  <c r="E2632" i="17"/>
  <c r="D2632" i="17"/>
  <c r="J2631" i="17"/>
  <c r="H2631" i="17"/>
  <c r="G2631" i="17"/>
  <c r="F2631" i="17"/>
  <c r="E2631" i="17"/>
  <c r="D2631" i="17"/>
  <c r="J2630" i="17"/>
  <c r="H2630" i="17"/>
  <c r="G2630" i="17"/>
  <c r="F2630" i="17"/>
  <c r="E2630" i="17"/>
  <c r="D2630" i="17"/>
  <c r="J2629" i="17"/>
  <c r="H2629" i="17"/>
  <c r="G2629" i="17"/>
  <c r="F2629" i="17"/>
  <c r="E2629" i="17"/>
  <c r="D2629" i="17"/>
  <c r="J2628" i="17"/>
  <c r="H2628" i="17"/>
  <c r="G2628" i="17"/>
  <c r="I2628" i="17" s="1"/>
  <c r="C2628" i="17" s="1"/>
  <c r="F2628" i="17"/>
  <c r="E2628" i="17"/>
  <c r="B2628" i="17" s="1"/>
  <c r="D2628" i="17"/>
  <c r="J2627" i="17"/>
  <c r="I2627" i="17"/>
  <c r="C2627" i="17" s="1"/>
  <c r="H2627" i="17"/>
  <c r="G2627" i="17"/>
  <c r="F2627" i="17"/>
  <c r="E2627" i="17"/>
  <c r="D2627" i="17"/>
  <c r="B2627" i="17"/>
  <c r="J2626" i="17"/>
  <c r="I2626" i="17"/>
  <c r="H2626" i="17"/>
  <c r="G2626" i="17"/>
  <c r="F2626" i="17"/>
  <c r="E2626" i="17"/>
  <c r="D2626" i="17"/>
  <c r="C2626" i="17"/>
  <c r="B2626" i="17"/>
  <c r="J2625" i="17"/>
  <c r="H2625" i="17"/>
  <c r="G2625" i="17"/>
  <c r="F2625" i="17"/>
  <c r="E2625" i="17"/>
  <c r="I2625" i="17" s="1"/>
  <c r="D2625" i="17"/>
  <c r="B2625" i="17" s="1"/>
  <c r="C2625" i="17"/>
  <c r="J2624" i="17"/>
  <c r="H2624" i="17"/>
  <c r="G2624" i="17"/>
  <c r="F2624" i="17"/>
  <c r="E2624" i="17"/>
  <c r="D2624" i="17"/>
  <c r="J2623" i="17"/>
  <c r="H2623" i="17"/>
  <c r="G2623" i="17"/>
  <c r="F2623" i="17"/>
  <c r="E2623" i="17"/>
  <c r="D2623" i="17"/>
  <c r="J2622" i="17"/>
  <c r="H2622" i="17"/>
  <c r="G2622" i="17"/>
  <c r="F2622" i="17"/>
  <c r="E2622" i="17"/>
  <c r="D2622" i="17"/>
  <c r="J2621" i="17"/>
  <c r="H2621" i="17"/>
  <c r="G2621" i="17"/>
  <c r="F2621" i="17"/>
  <c r="B2621" i="17" s="1"/>
  <c r="E2621" i="17"/>
  <c r="D2621" i="17"/>
  <c r="J2620" i="17"/>
  <c r="H2620" i="17"/>
  <c r="G2620" i="17"/>
  <c r="I2620" i="17" s="1"/>
  <c r="C2620" i="17" s="1"/>
  <c r="F2620" i="17"/>
  <c r="E2620" i="17"/>
  <c r="B2620" i="17" s="1"/>
  <c r="D2620" i="17"/>
  <c r="J2619" i="17"/>
  <c r="B2619" i="17" s="1"/>
  <c r="I2619" i="17"/>
  <c r="H2619" i="17"/>
  <c r="G2619" i="17"/>
  <c r="F2619" i="17"/>
  <c r="E2619" i="17"/>
  <c r="D2619" i="17"/>
  <c r="J2618" i="17"/>
  <c r="C2618" i="17" s="1"/>
  <c r="I2618" i="17"/>
  <c r="H2618" i="17"/>
  <c r="G2618" i="17"/>
  <c r="F2618" i="17"/>
  <c r="E2618" i="17"/>
  <c r="D2618" i="17"/>
  <c r="B2618" i="17"/>
  <c r="J2617" i="17"/>
  <c r="H2617" i="17"/>
  <c r="G2617" i="17"/>
  <c r="F2617" i="17"/>
  <c r="I2617" i="17" s="1"/>
  <c r="E2617" i="17"/>
  <c r="D2617" i="17"/>
  <c r="J2616" i="17"/>
  <c r="H2616" i="17"/>
  <c r="G2616" i="17"/>
  <c r="F2616" i="17"/>
  <c r="E2616" i="17"/>
  <c r="D2616" i="17"/>
  <c r="J2615" i="17"/>
  <c r="H2615" i="17"/>
  <c r="G2615" i="17"/>
  <c r="F2615" i="17"/>
  <c r="E2615" i="17"/>
  <c r="D2615" i="17"/>
  <c r="J2614" i="17"/>
  <c r="H2614" i="17"/>
  <c r="G2614" i="17"/>
  <c r="F2614" i="17"/>
  <c r="E2614" i="17"/>
  <c r="D2614" i="17"/>
  <c r="J2613" i="17"/>
  <c r="H2613" i="17"/>
  <c r="G2613" i="17"/>
  <c r="F2613" i="17"/>
  <c r="E2613" i="17"/>
  <c r="D2613" i="17"/>
  <c r="J2612" i="17"/>
  <c r="H2612" i="17"/>
  <c r="G2612" i="17"/>
  <c r="I2612" i="17" s="1"/>
  <c r="C2612" i="17" s="1"/>
  <c r="F2612" i="17"/>
  <c r="E2612" i="17"/>
  <c r="D2612" i="17"/>
  <c r="J2611" i="17"/>
  <c r="I2611" i="17"/>
  <c r="H2611" i="17"/>
  <c r="G2611" i="17"/>
  <c r="F2611" i="17"/>
  <c r="E2611" i="17"/>
  <c r="D2611" i="17"/>
  <c r="B2611" i="17"/>
  <c r="J2610" i="17"/>
  <c r="I2610" i="17"/>
  <c r="H2610" i="17"/>
  <c r="G2610" i="17"/>
  <c r="F2610" i="17"/>
  <c r="E2610" i="17"/>
  <c r="D2610" i="17"/>
  <c r="C2610" i="17"/>
  <c r="B2610" i="17"/>
  <c r="J2609" i="17"/>
  <c r="H2609" i="17"/>
  <c r="G2609" i="17"/>
  <c r="F2609" i="17"/>
  <c r="I2609" i="17" s="1"/>
  <c r="C2609" i="17" s="1"/>
  <c r="E2609" i="17"/>
  <c r="D2609" i="17"/>
  <c r="B2609" i="17" s="1"/>
  <c r="J2608" i="17"/>
  <c r="H2608" i="17"/>
  <c r="G2608" i="17"/>
  <c r="F2608" i="17"/>
  <c r="E2608" i="17"/>
  <c r="D2608" i="17"/>
  <c r="J2607" i="17"/>
  <c r="H2607" i="17"/>
  <c r="G2607" i="17"/>
  <c r="F2607" i="17"/>
  <c r="E2607" i="17"/>
  <c r="D2607" i="17"/>
  <c r="J2606" i="17"/>
  <c r="H2606" i="17"/>
  <c r="G2606" i="17"/>
  <c r="F2606" i="17"/>
  <c r="E2606" i="17"/>
  <c r="D2606" i="17"/>
  <c r="J2605" i="17"/>
  <c r="H2605" i="17"/>
  <c r="G2605" i="17"/>
  <c r="F2605" i="17"/>
  <c r="E2605" i="17"/>
  <c r="D2605" i="17"/>
  <c r="J2604" i="17"/>
  <c r="H2604" i="17"/>
  <c r="G2604" i="17"/>
  <c r="I2604" i="17" s="1"/>
  <c r="C2604" i="17" s="1"/>
  <c r="F2604" i="17"/>
  <c r="E2604" i="17"/>
  <c r="D2604" i="17"/>
  <c r="J2603" i="17"/>
  <c r="I2603" i="17"/>
  <c r="C2603" i="17" s="1"/>
  <c r="H2603" i="17"/>
  <c r="B2603" i="17" s="1"/>
  <c r="G2603" i="17"/>
  <c r="F2603" i="17"/>
  <c r="E2603" i="17"/>
  <c r="D2603" i="17"/>
  <c r="J2602" i="17"/>
  <c r="I2602" i="17"/>
  <c r="C2602" i="17" s="1"/>
  <c r="H2602" i="17"/>
  <c r="G2602" i="17"/>
  <c r="F2602" i="17"/>
  <c r="E2602" i="17"/>
  <c r="D2602" i="17"/>
  <c r="B2602" i="17"/>
  <c r="J2601" i="17"/>
  <c r="H2601" i="17"/>
  <c r="G2601" i="17"/>
  <c r="F2601" i="17"/>
  <c r="E2601" i="17"/>
  <c r="I2601" i="17" s="1"/>
  <c r="C2601" i="17" s="1"/>
  <c r="D2601" i="17"/>
  <c r="B2601" i="17" s="1"/>
  <c r="J2600" i="17"/>
  <c r="H2600" i="17"/>
  <c r="G2600" i="17"/>
  <c r="F2600" i="17"/>
  <c r="E2600" i="17"/>
  <c r="D2600" i="17"/>
  <c r="J2599" i="17"/>
  <c r="H2599" i="17"/>
  <c r="G2599" i="17"/>
  <c r="F2599" i="17"/>
  <c r="E2599" i="17"/>
  <c r="D2599" i="17"/>
  <c r="J2598" i="17"/>
  <c r="H2598" i="17"/>
  <c r="G2598" i="17"/>
  <c r="F2598" i="17"/>
  <c r="E2598" i="17"/>
  <c r="D2598" i="17"/>
  <c r="J2597" i="17"/>
  <c r="H2597" i="17"/>
  <c r="G2597" i="17"/>
  <c r="F2597" i="17"/>
  <c r="E2597" i="17"/>
  <c r="D2597" i="17"/>
  <c r="J2596" i="17"/>
  <c r="I2596" i="17"/>
  <c r="H2596" i="17"/>
  <c r="G2596" i="17"/>
  <c r="F2596" i="17"/>
  <c r="E2596" i="17"/>
  <c r="D2596" i="17"/>
  <c r="J2595" i="17"/>
  <c r="I2595" i="17"/>
  <c r="H2595" i="17"/>
  <c r="B2595" i="17" s="1"/>
  <c r="G2595" i="17"/>
  <c r="F2595" i="17"/>
  <c r="E2595" i="17"/>
  <c r="D2595" i="17"/>
  <c r="J2594" i="17"/>
  <c r="C2594" i="17" s="1"/>
  <c r="I2594" i="17"/>
  <c r="H2594" i="17"/>
  <c r="G2594" i="17"/>
  <c r="F2594" i="17"/>
  <c r="E2594" i="17"/>
  <c r="D2594" i="17"/>
  <c r="B2594" i="17"/>
  <c r="J2593" i="17"/>
  <c r="H2593" i="17"/>
  <c r="G2593" i="17"/>
  <c r="F2593" i="17"/>
  <c r="E2593" i="17"/>
  <c r="I2593" i="17" s="1"/>
  <c r="C2593" i="17" s="1"/>
  <c r="D2593" i="17"/>
  <c r="B2593" i="17"/>
  <c r="J2592" i="17"/>
  <c r="H2592" i="17"/>
  <c r="G2592" i="17"/>
  <c r="F2592" i="17"/>
  <c r="E2592" i="17"/>
  <c r="D2592" i="17"/>
  <c r="J2591" i="17"/>
  <c r="H2591" i="17"/>
  <c r="G2591" i="17"/>
  <c r="F2591" i="17"/>
  <c r="E2591" i="17"/>
  <c r="D2591" i="17"/>
  <c r="J2590" i="17"/>
  <c r="H2590" i="17"/>
  <c r="G2590" i="17"/>
  <c r="F2590" i="17"/>
  <c r="E2590" i="17"/>
  <c r="D2590" i="17"/>
  <c r="J2589" i="17"/>
  <c r="H2589" i="17"/>
  <c r="G2589" i="17"/>
  <c r="F2589" i="17"/>
  <c r="E2589" i="17"/>
  <c r="I2589" i="17" s="1"/>
  <c r="C2589" i="17" s="1"/>
  <c r="D2589" i="17"/>
  <c r="J2588" i="17"/>
  <c r="I2588" i="17"/>
  <c r="C2588" i="17" s="1"/>
  <c r="H2588" i="17"/>
  <c r="G2588" i="17"/>
  <c r="F2588" i="17"/>
  <c r="E2588" i="17"/>
  <c r="D2588" i="17"/>
  <c r="J2587" i="17"/>
  <c r="I2587" i="17"/>
  <c r="H2587" i="17"/>
  <c r="B2587" i="17" s="1"/>
  <c r="G2587" i="17"/>
  <c r="F2587" i="17"/>
  <c r="E2587" i="17"/>
  <c r="D2587" i="17"/>
  <c r="J2586" i="17"/>
  <c r="I2586" i="17"/>
  <c r="C2586" i="17" s="1"/>
  <c r="H2586" i="17"/>
  <c r="G2586" i="17"/>
  <c r="F2586" i="17"/>
  <c r="E2586" i="17"/>
  <c r="D2586" i="17"/>
  <c r="B2586" i="17"/>
  <c r="J2585" i="17"/>
  <c r="C2585" i="17" s="1"/>
  <c r="H2585" i="17"/>
  <c r="G2585" i="17"/>
  <c r="F2585" i="17"/>
  <c r="E2585" i="17"/>
  <c r="I2585" i="17" s="1"/>
  <c r="D2585" i="17"/>
  <c r="J2584" i="17"/>
  <c r="H2584" i="17"/>
  <c r="G2584" i="17"/>
  <c r="F2584" i="17"/>
  <c r="E2584" i="17"/>
  <c r="D2584" i="17"/>
  <c r="J2583" i="17"/>
  <c r="H2583" i="17"/>
  <c r="G2583" i="17"/>
  <c r="F2583" i="17"/>
  <c r="E2583" i="17"/>
  <c r="D2583" i="17"/>
  <c r="J2582" i="17"/>
  <c r="H2582" i="17"/>
  <c r="G2582" i="17"/>
  <c r="F2582" i="17"/>
  <c r="E2582" i="17"/>
  <c r="D2582" i="17"/>
  <c r="J2581" i="17"/>
  <c r="H2581" i="17"/>
  <c r="G2581" i="17"/>
  <c r="F2581" i="17"/>
  <c r="B2581" i="17" s="1"/>
  <c r="E2581" i="17"/>
  <c r="D2581" i="17"/>
  <c r="J2580" i="17"/>
  <c r="I2580" i="17"/>
  <c r="H2580" i="17"/>
  <c r="G2580" i="17"/>
  <c r="F2580" i="17"/>
  <c r="E2580" i="17"/>
  <c r="B2580" i="17" s="1"/>
  <c r="D2580" i="17"/>
  <c r="J2579" i="17"/>
  <c r="I2579" i="17"/>
  <c r="C2579" i="17" s="1"/>
  <c r="H2579" i="17"/>
  <c r="B2579" i="17" s="1"/>
  <c r="G2579" i="17"/>
  <c r="F2579" i="17"/>
  <c r="E2579" i="17"/>
  <c r="D2579" i="17"/>
  <c r="J2578" i="17"/>
  <c r="I2578" i="17"/>
  <c r="C2578" i="17" s="1"/>
  <c r="H2578" i="17"/>
  <c r="G2578" i="17"/>
  <c r="F2578" i="17"/>
  <c r="E2578" i="17"/>
  <c r="D2578" i="17"/>
  <c r="B2578" i="17"/>
  <c r="J2577" i="17"/>
  <c r="B2577" i="17" s="1"/>
  <c r="H2577" i="17"/>
  <c r="G2577" i="17"/>
  <c r="F2577" i="17"/>
  <c r="I2577" i="17" s="1"/>
  <c r="E2577" i="17"/>
  <c r="D2577" i="17"/>
  <c r="J2576" i="17"/>
  <c r="H2576" i="17"/>
  <c r="G2576" i="17"/>
  <c r="F2576" i="17"/>
  <c r="E2576" i="17"/>
  <c r="D2576" i="17"/>
  <c r="J2575" i="17"/>
  <c r="H2575" i="17"/>
  <c r="G2575" i="17"/>
  <c r="F2575" i="17"/>
  <c r="E2575" i="17"/>
  <c r="D2575" i="17"/>
  <c r="J2574" i="17"/>
  <c r="H2574" i="17"/>
  <c r="G2574" i="17"/>
  <c r="F2574" i="17"/>
  <c r="E2574" i="17"/>
  <c r="D2574" i="17"/>
  <c r="J2573" i="17"/>
  <c r="H2573" i="17"/>
  <c r="G2573" i="17"/>
  <c r="F2573" i="17"/>
  <c r="E2573" i="17"/>
  <c r="I2573" i="17" s="1"/>
  <c r="C2573" i="17" s="1"/>
  <c r="D2573" i="17"/>
  <c r="J2572" i="17"/>
  <c r="I2572" i="17"/>
  <c r="C2572" i="17" s="1"/>
  <c r="H2572" i="17"/>
  <c r="G2572" i="17"/>
  <c r="F2572" i="17"/>
  <c r="E2572" i="17"/>
  <c r="B2572" i="17" s="1"/>
  <c r="D2572" i="17"/>
  <c r="J2571" i="17"/>
  <c r="B2571" i="17" s="1"/>
  <c r="I2571" i="17"/>
  <c r="H2571" i="17"/>
  <c r="G2571" i="17"/>
  <c r="F2571" i="17"/>
  <c r="E2571" i="17"/>
  <c r="D2571" i="17"/>
  <c r="J2570" i="17"/>
  <c r="C2570" i="17" s="1"/>
  <c r="I2570" i="17"/>
  <c r="H2570" i="17"/>
  <c r="G2570" i="17"/>
  <c r="F2570" i="17"/>
  <c r="E2570" i="17"/>
  <c r="D2570" i="17"/>
  <c r="B2570" i="17"/>
  <c r="J2569" i="17"/>
  <c r="H2569" i="17"/>
  <c r="G2569" i="17"/>
  <c r="F2569" i="17"/>
  <c r="I2569" i="17" s="1"/>
  <c r="E2569" i="17"/>
  <c r="D2569" i="17"/>
  <c r="C2569" i="17"/>
  <c r="B2569" i="17"/>
  <c r="J2568" i="17"/>
  <c r="H2568" i="17"/>
  <c r="G2568" i="17"/>
  <c r="F2568" i="17"/>
  <c r="E2568" i="17"/>
  <c r="D2568" i="17"/>
  <c r="J2567" i="17"/>
  <c r="H2567" i="17"/>
  <c r="G2567" i="17"/>
  <c r="F2567" i="17"/>
  <c r="E2567" i="17"/>
  <c r="D2567" i="17"/>
  <c r="J2566" i="17"/>
  <c r="H2566" i="17"/>
  <c r="G2566" i="17"/>
  <c r="F2566" i="17"/>
  <c r="E2566" i="17"/>
  <c r="D2566" i="17"/>
  <c r="J2565" i="17"/>
  <c r="H2565" i="17"/>
  <c r="G2565" i="17"/>
  <c r="F2565" i="17"/>
  <c r="B2565" i="17" s="1"/>
  <c r="E2565" i="17"/>
  <c r="I2565" i="17" s="1"/>
  <c r="C2565" i="17" s="1"/>
  <c r="D2565" i="17"/>
  <c r="J2564" i="17"/>
  <c r="H2564" i="17"/>
  <c r="G2564" i="17"/>
  <c r="I2564" i="17" s="1"/>
  <c r="C2564" i="17" s="1"/>
  <c r="F2564" i="17"/>
  <c r="E2564" i="17"/>
  <c r="B2564" i="17" s="1"/>
  <c r="D2564" i="17"/>
  <c r="J2563" i="17"/>
  <c r="I2563" i="17"/>
  <c r="C2563" i="17" s="1"/>
  <c r="H2563" i="17"/>
  <c r="G2563" i="17"/>
  <c r="F2563" i="17"/>
  <c r="E2563" i="17"/>
  <c r="D2563" i="17"/>
  <c r="B2563" i="17"/>
  <c r="J2562" i="17"/>
  <c r="I2562" i="17"/>
  <c r="H2562" i="17"/>
  <c r="G2562" i="17"/>
  <c r="F2562" i="17"/>
  <c r="E2562" i="17"/>
  <c r="D2562" i="17"/>
  <c r="C2562" i="17"/>
  <c r="B2562" i="17"/>
  <c r="J2561" i="17"/>
  <c r="H2561" i="17"/>
  <c r="G2561" i="17"/>
  <c r="F2561" i="17"/>
  <c r="E2561" i="17"/>
  <c r="I2561" i="17" s="1"/>
  <c r="D2561" i="17"/>
  <c r="B2561" i="17" s="1"/>
  <c r="C2561" i="17"/>
  <c r="J2560" i="17"/>
  <c r="H2560" i="17"/>
  <c r="G2560" i="17"/>
  <c r="F2560" i="17"/>
  <c r="E2560" i="17"/>
  <c r="D2560" i="17"/>
  <c r="J2559" i="17"/>
  <c r="H2559" i="17"/>
  <c r="G2559" i="17"/>
  <c r="F2559" i="17"/>
  <c r="E2559" i="17"/>
  <c r="D2559" i="17"/>
  <c r="J2558" i="17"/>
  <c r="H2558" i="17"/>
  <c r="G2558" i="17"/>
  <c r="F2558" i="17"/>
  <c r="E2558" i="17"/>
  <c r="D2558" i="17"/>
  <c r="J2557" i="17"/>
  <c r="H2557" i="17"/>
  <c r="G2557" i="17"/>
  <c r="F2557" i="17"/>
  <c r="B2557" i="17" s="1"/>
  <c r="E2557" i="17"/>
  <c r="D2557" i="17"/>
  <c r="J2556" i="17"/>
  <c r="H2556" i="17"/>
  <c r="G2556" i="17"/>
  <c r="I2556" i="17" s="1"/>
  <c r="C2556" i="17" s="1"/>
  <c r="F2556" i="17"/>
  <c r="E2556" i="17"/>
  <c r="B2556" i="17" s="1"/>
  <c r="D2556" i="17"/>
  <c r="J2555" i="17"/>
  <c r="B2555" i="17" s="1"/>
  <c r="I2555" i="17"/>
  <c r="H2555" i="17"/>
  <c r="G2555" i="17"/>
  <c r="F2555" i="17"/>
  <c r="E2555" i="17"/>
  <c r="D2555" i="17"/>
  <c r="J2554" i="17"/>
  <c r="C2554" i="17" s="1"/>
  <c r="I2554" i="17"/>
  <c r="H2554" i="17"/>
  <c r="G2554" i="17"/>
  <c r="F2554" i="17"/>
  <c r="E2554" i="17"/>
  <c r="D2554" i="17"/>
  <c r="B2554" i="17"/>
  <c r="J2553" i="17"/>
  <c r="H2553" i="17"/>
  <c r="G2553" i="17"/>
  <c r="F2553" i="17"/>
  <c r="E2553" i="17"/>
  <c r="I2553" i="17" s="1"/>
  <c r="C2553" i="17" s="1"/>
  <c r="D2553" i="17"/>
  <c r="B2553" i="17" s="1"/>
  <c r="J2552" i="17"/>
  <c r="H2552" i="17"/>
  <c r="G2552" i="17"/>
  <c r="F2552" i="17"/>
  <c r="E2552" i="17"/>
  <c r="D2552" i="17"/>
  <c r="J2551" i="17"/>
  <c r="H2551" i="17"/>
  <c r="G2551" i="17"/>
  <c r="F2551" i="17"/>
  <c r="E2551" i="17"/>
  <c r="D2551" i="17"/>
  <c r="J2550" i="17"/>
  <c r="H2550" i="17"/>
  <c r="G2550" i="17"/>
  <c r="F2550" i="17"/>
  <c r="E2550" i="17"/>
  <c r="D2550" i="17"/>
  <c r="J2549" i="17"/>
  <c r="H2549" i="17"/>
  <c r="G2549" i="17"/>
  <c r="F2549" i="17"/>
  <c r="E2549" i="17"/>
  <c r="D2549" i="17"/>
  <c r="J2548" i="17"/>
  <c r="H2548" i="17"/>
  <c r="G2548" i="17"/>
  <c r="I2548" i="17" s="1"/>
  <c r="C2548" i="17" s="1"/>
  <c r="F2548" i="17"/>
  <c r="E2548" i="17"/>
  <c r="D2548" i="17"/>
  <c r="J2547" i="17"/>
  <c r="I2547" i="17"/>
  <c r="H2547" i="17"/>
  <c r="G2547" i="17"/>
  <c r="F2547" i="17"/>
  <c r="E2547" i="17"/>
  <c r="D2547" i="17"/>
  <c r="B2547" i="17"/>
  <c r="J2546" i="17"/>
  <c r="I2546" i="17"/>
  <c r="H2546" i="17"/>
  <c r="G2546" i="17"/>
  <c r="F2546" i="17"/>
  <c r="E2546" i="17"/>
  <c r="D2546" i="17"/>
  <c r="C2546" i="17"/>
  <c r="B2546" i="17"/>
  <c r="J2545" i="17"/>
  <c r="H2545" i="17"/>
  <c r="G2545" i="17"/>
  <c r="F2545" i="17"/>
  <c r="E2545" i="17"/>
  <c r="I2545" i="17" s="1"/>
  <c r="C2545" i="17" s="1"/>
  <c r="D2545" i="17"/>
  <c r="B2545" i="17" s="1"/>
  <c r="J2544" i="17"/>
  <c r="H2544" i="17"/>
  <c r="G2544" i="17"/>
  <c r="F2544" i="17"/>
  <c r="E2544" i="17"/>
  <c r="D2544" i="17"/>
  <c r="J2543" i="17"/>
  <c r="H2543" i="17"/>
  <c r="G2543" i="17"/>
  <c r="F2543" i="17"/>
  <c r="E2543" i="17"/>
  <c r="I2543" i="17" s="1"/>
  <c r="D2543" i="17"/>
  <c r="J2542" i="17"/>
  <c r="H2542" i="17"/>
  <c r="G2542" i="17"/>
  <c r="F2542" i="17"/>
  <c r="E2542" i="17"/>
  <c r="B2542" i="17" s="1"/>
  <c r="D2542" i="17"/>
  <c r="J2541" i="17"/>
  <c r="H2541" i="17"/>
  <c r="G2541" i="17"/>
  <c r="F2541" i="17"/>
  <c r="E2541" i="17"/>
  <c r="D2541" i="17"/>
  <c r="B2541" i="17" s="1"/>
  <c r="J2540" i="17"/>
  <c r="H2540" i="17"/>
  <c r="G2540" i="17"/>
  <c r="F2540" i="17"/>
  <c r="E2540" i="17"/>
  <c r="D2540" i="17"/>
  <c r="J2539" i="17"/>
  <c r="H2539" i="17"/>
  <c r="G2539" i="17"/>
  <c r="F2539" i="17"/>
  <c r="I2539" i="17" s="1"/>
  <c r="C2539" i="17" s="1"/>
  <c r="E2539" i="17"/>
  <c r="D2539" i="17"/>
  <c r="J2538" i="17"/>
  <c r="H2538" i="17"/>
  <c r="G2538" i="17"/>
  <c r="F2538" i="17"/>
  <c r="E2538" i="17"/>
  <c r="B2538" i="17" s="1"/>
  <c r="D2538" i="17"/>
  <c r="J2537" i="17"/>
  <c r="H2537" i="17"/>
  <c r="G2537" i="17"/>
  <c r="F2537" i="17"/>
  <c r="E2537" i="17"/>
  <c r="B2537" i="17" s="1"/>
  <c r="D2537" i="17"/>
  <c r="J2536" i="17"/>
  <c r="I2536" i="17"/>
  <c r="C2536" i="17" s="1"/>
  <c r="H2536" i="17"/>
  <c r="G2536" i="17"/>
  <c r="F2536" i="17"/>
  <c r="E2536" i="17"/>
  <c r="D2536" i="17"/>
  <c r="J2535" i="17"/>
  <c r="I2535" i="17"/>
  <c r="H2535" i="17"/>
  <c r="G2535" i="17"/>
  <c r="F2535" i="17"/>
  <c r="E2535" i="17"/>
  <c r="D2535" i="17"/>
  <c r="J2534" i="17"/>
  <c r="I2534" i="17"/>
  <c r="H2534" i="17"/>
  <c r="G2534" i="17"/>
  <c r="F2534" i="17"/>
  <c r="E2534" i="17"/>
  <c r="D2534" i="17"/>
  <c r="J2533" i="17"/>
  <c r="I2533" i="17"/>
  <c r="C2533" i="17" s="1"/>
  <c r="H2533" i="17"/>
  <c r="G2533" i="17"/>
  <c r="F2533" i="17"/>
  <c r="E2533" i="17"/>
  <c r="D2533" i="17"/>
  <c r="B2533" i="17"/>
  <c r="J2532" i="17"/>
  <c r="B2532" i="17" s="1"/>
  <c r="H2532" i="17"/>
  <c r="G2532" i="17"/>
  <c r="F2532" i="17"/>
  <c r="E2532" i="17"/>
  <c r="I2532" i="17" s="1"/>
  <c r="D2532" i="17"/>
  <c r="J2531" i="17"/>
  <c r="I2531" i="17"/>
  <c r="H2531" i="17"/>
  <c r="G2531" i="17"/>
  <c r="F2531" i="17"/>
  <c r="B2531" i="17" s="1"/>
  <c r="E2531" i="17"/>
  <c r="D2531" i="17"/>
  <c r="C2531" i="17"/>
  <c r="J2530" i="17"/>
  <c r="H2530" i="17"/>
  <c r="G2530" i="17"/>
  <c r="F2530" i="17"/>
  <c r="E2530" i="17"/>
  <c r="B2530" i="17" s="1"/>
  <c r="D2530" i="17"/>
  <c r="J2529" i="17"/>
  <c r="H2529" i="17"/>
  <c r="G2529" i="17"/>
  <c r="F2529" i="17"/>
  <c r="E2529" i="17"/>
  <c r="I2529" i="17" s="1"/>
  <c r="C2529" i="17" s="1"/>
  <c r="D2529" i="17"/>
  <c r="J2528" i="17"/>
  <c r="H2528" i="17"/>
  <c r="G2528" i="17"/>
  <c r="F2528" i="17"/>
  <c r="E2528" i="17"/>
  <c r="D2528" i="17"/>
  <c r="J2527" i="17"/>
  <c r="H2527" i="17"/>
  <c r="G2527" i="17"/>
  <c r="F2527" i="17"/>
  <c r="I2527" i="17" s="1"/>
  <c r="C2527" i="17" s="1"/>
  <c r="E2527" i="17"/>
  <c r="D2527" i="17"/>
  <c r="J2526" i="17"/>
  <c r="H2526" i="17"/>
  <c r="G2526" i="17"/>
  <c r="F2526" i="17"/>
  <c r="E2526" i="17"/>
  <c r="B2526" i="17" s="1"/>
  <c r="D2526" i="17"/>
  <c r="J2525" i="17"/>
  <c r="I2525" i="17"/>
  <c r="H2525" i="17"/>
  <c r="G2525" i="17"/>
  <c r="F2525" i="17"/>
  <c r="E2525" i="17"/>
  <c r="D2525" i="17"/>
  <c r="J2524" i="17"/>
  <c r="I2524" i="17"/>
  <c r="C2524" i="17" s="1"/>
  <c r="H2524" i="17"/>
  <c r="G2524" i="17"/>
  <c r="F2524" i="17"/>
  <c r="E2524" i="17"/>
  <c r="D2524" i="17"/>
  <c r="B2524" i="17"/>
  <c r="J2523" i="17"/>
  <c r="B2523" i="17" s="1"/>
  <c r="H2523" i="17"/>
  <c r="G2523" i="17"/>
  <c r="F2523" i="17"/>
  <c r="E2523" i="17"/>
  <c r="I2523" i="17" s="1"/>
  <c r="C2523" i="17" s="1"/>
  <c r="D2523" i="17"/>
  <c r="J2522" i="17"/>
  <c r="I2522" i="17"/>
  <c r="H2522" i="17"/>
  <c r="G2522" i="17"/>
  <c r="F2522" i="17"/>
  <c r="B2522" i="17" s="1"/>
  <c r="E2522" i="17"/>
  <c r="D2522" i="17"/>
  <c r="C2522" i="17"/>
  <c r="J2521" i="17"/>
  <c r="H2521" i="17"/>
  <c r="G2521" i="17"/>
  <c r="F2521" i="17"/>
  <c r="E2521" i="17"/>
  <c r="D2521" i="17"/>
  <c r="J2520" i="17"/>
  <c r="H2520" i="17"/>
  <c r="G2520" i="17"/>
  <c r="F2520" i="17"/>
  <c r="E2520" i="17"/>
  <c r="D2520" i="17"/>
  <c r="J2519" i="17"/>
  <c r="H2519" i="17"/>
  <c r="G2519" i="17"/>
  <c r="F2519" i="17"/>
  <c r="I2519" i="17" s="1"/>
  <c r="C2519" i="17" s="1"/>
  <c r="E2519" i="17"/>
  <c r="B2519" i="17" s="1"/>
  <c r="D2519" i="17"/>
  <c r="J2518" i="17"/>
  <c r="H2518" i="17"/>
  <c r="G2518" i="17"/>
  <c r="F2518" i="17"/>
  <c r="E2518" i="17"/>
  <c r="B2518" i="17" s="1"/>
  <c r="D2518" i="17"/>
  <c r="J2517" i="17"/>
  <c r="I2517" i="17"/>
  <c r="C2517" i="17" s="1"/>
  <c r="H2517" i="17"/>
  <c r="G2517" i="17"/>
  <c r="F2517" i="17"/>
  <c r="E2517" i="17"/>
  <c r="B2517" i="17" s="1"/>
  <c r="D2517" i="17"/>
  <c r="J2516" i="17"/>
  <c r="I2516" i="17"/>
  <c r="C2516" i="17" s="1"/>
  <c r="H2516" i="17"/>
  <c r="G2516" i="17"/>
  <c r="F2516" i="17"/>
  <c r="E2516" i="17"/>
  <c r="D2516" i="17"/>
  <c r="B2516" i="17"/>
  <c r="J2515" i="17"/>
  <c r="H2515" i="17"/>
  <c r="G2515" i="17"/>
  <c r="F2515" i="17"/>
  <c r="E2515" i="17"/>
  <c r="I2515" i="17" s="1"/>
  <c r="D2515" i="17"/>
  <c r="B2515" i="17"/>
  <c r="J2514" i="17"/>
  <c r="I2514" i="17"/>
  <c r="H2514" i="17"/>
  <c r="G2514" i="17"/>
  <c r="F2514" i="17"/>
  <c r="B2514" i="17" s="1"/>
  <c r="E2514" i="17"/>
  <c r="D2514" i="17"/>
  <c r="C2514" i="17"/>
  <c r="J2513" i="17"/>
  <c r="H2513" i="17"/>
  <c r="G2513" i="17"/>
  <c r="F2513" i="17"/>
  <c r="E2513" i="17"/>
  <c r="B2513" i="17" s="1"/>
  <c r="D2513" i="17"/>
  <c r="J2512" i="17"/>
  <c r="H2512" i="17"/>
  <c r="G2512" i="17"/>
  <c r="F2512" i="17"/>
  <c r="E2512" i="17"/>
  <c r="D2512" i="17"/>
  <c r="J2511" i="17"/>
  <c r="H2511" i="17"/>
  <c r="G2511" i="17"/>
  <c r="F2511" i="17"/>
  <c r="I2511" i="17" s="1"/>
  <c r="C2511" i="17" s="1"/>
  <c r="E2511" i="17"/>
  <c r="D2511" i="17"/>
  <c r="J2510" i="17"/>
  <c r="H2510" i="17"/>
  <c r="G2510" i="17"/>
  <c r="F2510" i="17"/>
  <c r="E2510" i="17"/>
  <c r="B2510" i="17" s="1"/>
  <c r="D2510" i="17"/>
  <c r="J2509" i="17"/>
  <c r="I2509" i="17"/>
  <c r="H2509" i="17"/>
  <c r="G2509" i="17"/>
  <c r="F2509" i="17"/>
  <c r="E2509" i="17"/>
  <c r="D2509" i="17"/>
  <c r="J2508" i="17"/>
  <c r="B2508" i="17" s="1"/>
  <c r="I2508" i="17"/>
  <c r="H2508" i="17"/>
  <c r="G2508" i="17"/>
  <c r="F2508" i="17"/>
  <c r="E2508" i="17"/>
  <c r="D2508" i="17"/>
  <c r="J2507" i="17"/>
  <c r="B2507" i="17" s="1"/>
  <c r="H2507" i="17"/>
  <c r="G2507" i="17"/>
  <c r="F2507" i="17"/>
  <c r="E2507" i="17"/>
  <c r="I2507" i="17" s="1"/>
  <c r="C2507" i="17" s="1"/>
  <c r="D2507" i="17"/>
  <c r="J2506" i="17"/>
  <c r="I2506" i="17"/>
  <c r="H2506" i="17"/>
  <c r="G2506" i="17"/>
  <c r="F2506" i="17"/>
  <c r="B2506" i="17" s="1"/>
  <c r="E2506" i="17"/>
  <c r="D2506" i="17"/>
  <c r="C2506" i="17"/>
  <c r="J2505" i="17"/>
  <c r="H2505" i="17"/>
  <c r="G2505" i="17"/>
  <c r="F2505" i="17"/>
  <c r="E2505" i="17"/>
  <c r="D2505" i="17"/>
  <c r="J2504" i="17"/>
  <c r="H2504" i="17"/>
  <c r="G2504" i="17"/>
  <c r="F2504" i="17"/>
  <c r="E2504" i="17"/>
  <c r="D2504" i="17"/>
  <c r="J2503" i="17"/>
  <c r="H2503" i="17"/>
  <c r="G2503" i="17"/>
  <c r="F2503" i="17"/>
  <c r="I2503" i="17" s="1"/>
  <c r="C2503" i="17" s="1"/>
  <c r="E2503" i="17"/>
  <c r="B2503" i="17" s="1"/>
  <c r="D2503" i="17"/>
  <c r="J2502" i="17"/>
  <c r="H2502" i="17"/>
  <c r="G2502" i="17"/>
  <c r="F2502" i="17"/>
  <c r="E2502" i="17"/>
  <c r="D2502" i="17"/>
  <c r="J2501" i="17"/>
  <c r="I2501" i="17"/>
  <c r="C2501" i="17" s="1"/>
  <c r="H2501" i="17"/>
  <c r="G2501" i="17"/>
  <c r="F2501" i="17"/>
  <c r="E2501" i="17"/>
  <c r="D2501" i="17"/>
  <c r="J2500" i="17"/>
  <c r="B2500" i="17" s="1"/>
  <c r="I2500" i="17"/>
  <c r="C2500" i="17" s="1"/>
  <c r="H2500" i="17"/>
  <c r="G2500" i="17"/>
  <c r="F2500" i="17"/>
  <c r="E2500" i="17"/>
  <c r="D2500" i="17"/>
  <c r="J2499" i="17"/>
  <c r="B2499" i="17" s="1"/>
  <c r="H2499" i="17"/>
  <c r="G2499" i="17"/>
  <c r="F2499" i="17"/>
  <c r="E2499" i="17"/>
  <c r="I2499" i="17" s="1"/>
  <c r="C2499" i="17" s="1"/>
  <c r="D2499" i="17"/>
  <c r="J2498" i="17"/>
  <c r="I2498" i="17"/>
  <c r="H2498" i="17"/>
  <c r="G2498" i="17"/>
  <c r="F2498" i="17"/>
  <c r="E2498" i="17"/>
  <c r="D2498" i="17"/>
  <c r="B2498" i="17" s="1"/>
  <c r="J2497" i="17"/>
  <c r="H2497" i="17"/>
  <c r="G2497" i="17"/>
  <c r="F2497" i="17"/>
  <c r="E2497" i="17"/>
  <c r="D2497" i="17"/>
  <c r="J2496" i="17"/>
  <c r="H2496" i="17"/>
  <c r="G2496" i="17"/>
  <c r="F2496" i="17"/>
  <c r="E2496" i="17"/>
  <c r="D2496" i="17"/>
  <c r="J2495" i="17"/>
  <c r="H2495" i="17"/>
  <c r="G2495" i="17"/>
  <c r="F2495" i="17"/>
  <c r="E2495" i="17"/>
  <c r="B2495" i="17" s="1"/>
  <c r="D2495" i="17"/>
  <c r="J2494" i="17"/>
  <c r="H2494" i="17"/>
  <c r="G2494" i="17"/>
  <c r="F2494" i="17"/>
  <c r="E2494" i="17"/>
  <c r="D2494" i="17"/>
  <c r="J2493" i="17"/>
  <c r="I2493" i="17"/>
  <c r="C2493" i="17" s="1"/>
  <c r="H2493" i="17"/>
  <c r="G2493" i="17"/>
  <c r="F2493" i="17"/>
  <c r="E2493" i="17"/>
  <c r="D2493" i="17"/>
  <c r="J2492" i="17"/>
  <c r="I2492" i="17"/>
  <c r="C2492" i="17" s="1"/>
  <c r="H2492" i="17"/>
  <c r="G2492" i="17"/>
  <c r="F2492" i="17"/>
  <c r="E2492" i="17"/>
  <c r="D2492" i="17"/>
  <c r="B2492" i="17"/>
  <c r="J2491" i="17"/>
  <c r="I2491" i="17"/>
  <c r="H2491" i="17"/>
  <c r="G2491" i="17"/>
  <c r="F2491" i="17"/>
  <c r="E2491" i="17"/>
  <c r="D2491" i="17"/>
  <c r="C2491" i="17"/>
  <c r="B2491" i="17"/>
  <c r="J2490" i="17"/>
  <c r="I2490" i="17"/>
  <c r="H2490" i="17"/>
  <c r="G2490" i="17"/>
  <c r="F2490" i="17"/>
  <c r="E2490" i="17"/>
  <c r="D2490" i="17"/>
  <c r="B2490" i="17" s="1"/>
  <c r="J2489" i="17"/>
  <c r="H2489" i="17"/>
  <c r="G2489" i="17"/>
  <c r="F2489" i="17"/>
  <c r="E2489" i="17"/>
  <c r="D2489" i="17"/>
  <c r="J2488" i="17"/>
  <c r="H2488" i="17"/>
  <c r="G2488" i="17"/>
  <c r="F2488" i="17"/>
  <c r="E2488" i="17"/>
  <c r="D2488" i="17"/>
  <c r="J2487" i="17"/>
  <c r="H2487" i="17"/>
  <c r="G2487" i="17"/>
  <c r="F2487" i="17"/>
  <c r="E2487" i="17"/>
  <c r="B2487" i="17" s="1"/>
  <c r="D2487" i="17"/>
  <c r="J2486" i="17"/>
  <c r="H2486" i="17"/>
  <c r="G2486" i="17"/>
  <c r="F2486" i="17"/>
  <c r="E2486" i="17"/>
  <c r="D2486" i="17"/>
  <c r="J2485" i="17"/>
  <c r="I2485" i="17"/>
  <c r="C2485" i="17" s="1"/>
  <c r="H2485" i="17"/>
  <c r="G2485" i="17"/>
  <c r="F2485" i="17"/>
  <c r="E2485" i="17"/>
  <c r="D2485" i="17"/>
  <c r="J2484" i="17"/>
  <c r="I2484" i="17"/>
  <c r="C2484" i="17" s="1"/>
  <c r="H2484" i="17"/>
  <c r="G2484" i="17"/>
  <c r="F2484" i="17"/>
  <c r="E2484" i="17"/>
  <c r="D2484" i="17"/>
  <c r="B2484" i="17"/>
  <c r="J2483" i="17"/>
  <c r="I2483" i="17"/>
  <c r="H2483" i="17"/>
  <c r="G2483" i="17"/>
  <c r="F2483" i="17"/>
  <c r="E2483" i="17"/>
  <c r="D2483" i="17"/>
  <c r="C2483" i="17"/>
  <c r="B2483" i="17"/>
  <c r="J2482" i="17"/>
  <c r="I2482" i="17"/>
  <c r="H2482" i="17"/>
  <c r="G2482" i="17"/>
  <c r="F2482" i="17"/>
  <c r="E2482" i="17"/>
  <c r="D2482" i="17"/>
  <c r="B2482" i="17" s="1"/>
  <c r="J2481" i="17"/>
  <c r="H2481" i="17"/>
  <c r="G2481" i="17"/>
  <c r="F2481" i="17"/>
  <c r="E2481" i="17"/>
  <c r="D2481" i="17"/>
  <c r="J2480" i="17"/>
  <c r="H2480" i="17"/>
  <c r="G2480" i="17"/>
  <c r="F2480" i="17"/>
  <c r="E2480" i="17"/>
  <c r="D2480" i="17"/>
  <c r="J2479" i="17"/>
  <c r="H2479" i="17"/>
  <c r="G2479" i="17"/>
  <c r="F2479" i="17"/>
  <c r="E2479" i="17"/>
  <c r="B2479" i="17" s="1"/>
  <c r="D2479" i="17"/>
  <c r="J2478" i="17"/>
  <c r="H2478" i="17"/>
  <c r="G2478" i="17"/>
  <c r="F2478" i="17"/>
  <c r="E2478" i="17"/>
  <c r="D2478" i="17"/>
  <c r="J2477" i="17"/>
  <c r="I2477" i="17"/>
  <c r="C2477" i="17" s="1"/>
  <c r="H2477" i="17"/>
  <c r="G2477" i="17"/>
  <c r="F2477" i="17"/>
  <c r="E2477" i="17"/>
  <c r="D2477" i="17"/>
  <c r="J2476" i="17"/>
  <c r="I2476" i="17"/>
  <c r="C2476" i="17" s="1"/>
  <c r="H2476" i="17"/>
  <c r="G2476" i="17"/>
  <c r="F2476" i="17"/>
  <c r="E2476" i="17"/>
  <c r="D2476" i="17"/>
  <c r="B2476" i="17"/>
  <c r="J2475" i="17"/>
  <c r="C2475" i="17" s="1"/>
  <c r="I2475" i="17"/>
  <c r="H2475" i="17"/>
  <c r="G2475" i="17"/>
  <c r="F2475" i="17"/>
  <c r="E2475" i="17"/>
  <c r="D2475" i="17"/>
  <c r="B2475" i="17"/>
  <c r="J2474" i="17"/>
  <c r="I2474" i="17"/>
  <c r="H2474" i="17"/>
  <c r="G2474" i="17"/>
  <c r="F2474" i="17"/>
  <c r="E2474" i="17"/>
  <c r="D2474" i="17"/>
  <c r="B2474" i="17" s="1"/>
  <c r="C2474" i="17"/>
  <c r="J2473" i="17"/>
  <c r="H2473" i="17"/>
  <c r="G2473" i="17"/>
  <c r="F2473" i="17"/>
  <c r="E2473" i="17"/>
  <c r="I2473" i="17" s="1"/>
  <c r="C2473" i="17" s="1"/>
  <c r="D2473" i="17"/>
  <c r="J2472" i="17"/>
  <c r="H2472" i="17"/>
  <c r="G2472" i="17"/>
  <c r="F2472" i="17"/>
  <c r="E2472" i="17"/>
  <c r="D2472" i="17"/>
  <c r="J2471" i="17"/>
  <c r="H2471" i="17"/>
  <c r="G2471" i="17"/>
  <c r="F2471" i="17"/>
  <c r="E2471" i="17"/>
  <c r="D2471" i="17"/>
  <c r="J2470" i="17"/>
  <c r="H2470" i="17"/>
  <c r="G2470" i="17"/>
  <c r="F2470" i="17"/>
  <c r="E2470" i="17"/>
  <c r="D2470" i="17"/>
  <c r="J2469" i="17"/>
  <c r="H2469" i="17"/>
  <c r="G2469" i="17"/>
  <c r="F2469" i="17"/>
  <c r="I2469" i="17" s="1"/>
  <c r="C2469" i="17" s="1"/>
  <c r="E2469" i="17"/>
  <c r="D2469" i="17"/>
  <c r="J2468" i="17"/>
  <c r="H2468" i="17"/>
  <c r="G2468" i="17"/>
  <c r="B2468" i="17" s="1"/>
  <c r="F2468" i="17"/>
  <c r="E2468" i="17"/>
  <c r="D2468" i="17"/>
  <c r="J2467" i="17"/>
  <c r="C2467" i="17" s="1"/>
  <c r="I2467" i="17"/>
  <c r="H2467" i="17"/>
  <c r="G2467" i="17"/>
  <c r="F2467" i="17"/>
  <c r="E2467" i="17"/>
  <c r="D2467" i="17"/>
  <c r="B2467" i="17"/>
  <c r="J2466" i="17"/>
  <c r="I2466" i="17"/>
  <c r="H2466" i="17"/>
  <c r="G2466" i="17"/>
  <c r="F2466" i="17"/>
  <c r="E2466" i="17"/>
  <c r="D2466" i="17"/>
  <c r="B2466" i="17" s="1"/>
  <c r="C2466" i="17"/>
  <c r="J2465" i="17"/>
  <c r="H2465" i="17"/>
  <c r="G2465" i="17"/>
  <c r="F2465" i="17"/>
  <c r="E2465" i="17"/>
  <c r="I2465" i="17" s="1"/>
  <c r="D2465" i="17"/>
  <c r="B2465" i="17"/>
  <c r="J2464" i="17"/>
  <c r="H2464" i="17"/>
  <c r="G2464" i="17"/>
  <c r="F2464" i="17"/>
  <c r="E2464" i="17"/>
  <c r="D2464" i="17"/>
  <c r="J2463" i="17"/>
  <c r="H2463" i="17"/>
  <c r="G2463" i="17"/>
  <c r="F2463" i="17"/>
  <c r="E2463" i="17"/>
  <c r="B2463" i="17" s="1"/>
  <c r="D2463" i="17"/>
  <c r="J2462" i="17"/>
  <c r="H2462" i="17"/>
  <c r="G2462" i="17"/>
  <c r="F2462" i="17"/>
  <c r="E2462" i="17"/>
  <c r="D2462" i="17"/>
  <c r="J2461" i="17"/>
  <c r="H2461" i="17"/>
  <c r="G2461" i="17"/>
  <c r="F2461" i="17"/>
  <c r="I2461" i="17" s="1"/>
  <c r="C2461" i="17" s="1"/>
  <c r="E2461" i="17"/>
  <c r="B2461" i="17" s="1"/>
  <c r="D2461" i="17"/>
  <c r="J2460" i="17"/>
  <c r="I2460" i="17"/>
  <c r="C2460" i="17" s="1"/>
  <c r="H2460" i="17"/>
  <c r="G2460" i="17"/>
  <c r="F2460" i="17"/>
  <c r="E2460" i="17"/>
  <c r="D2460" i="17"/>
  <c r="B2460" i="17"/>
  <c r="J2459" i="17"/>
  <c r="I2459" i="17"/>
  <c r="H2459" i="17"/>
  <c r="B2459" i="17" s="1"/>
  <c r="G2459" i="17"/>
  <c r="F2459" i="17"/>
  <c r="E2459" i="17"/>
  <c r="D2459" i="17"/>
  <c r="C2459" i="17"/>
  <c r="J2458" i="17"/>
  <c r="I2458" i="17"/>
  <c r="C2458" i="17" s="1"/>
  <c r="H2458" i="17"/>
  <c r="G2458" i="17"/>
  <c r="F2458" i="17"/>
  <c r="E2458" i="17"/>
  <c r="D2458" i="17"/>
  <c r="B2458" i="17"/>
  <c r="J2457" i="17"/>
  <c r="H2457" i="17"/>
  <c r="G2457" i="17"/>
  <c r="F2457" i="17"/>
  <c r="E2457" i="17"/>
  <c r="I2457" i="17" s="1"/>
  <c r="C2457" i="17" s="1"/>
  <c r="D2457" i="17"/>
  <c r="B2457" i="17"/>
  <c r="J2456" i="17"/>
  <c r="H2456" i="17"/>
  <c r="G2456" i="17"/>
  <c r="F2456" i="17"/>
  <c r="E2456" i="17"/>
  <c r="D2456" i="17"/>
  <c r="J2455" i="17"/>
  <c r="H2455" i="17"/>
  <c r="G2455" i="17"/>
  <c r="F2455" i="17"/>
  <c r="E2455" i="17"/>
  <c r="D2455" i="17"/>
  <c r="J2454" i="17"/>
  <c r="H2454" i="17"/>
  <c r="G2454" i="17"/>
  <c r="F2454" i="17"/>
  <c r="E2454" i="17"/>
  <c r="D2454" i="17"/>
  <c r="J2453" i="17"/>
  <c r="H2453" i="17"/>
  <c r="G2453" i="17"/>
  <c r="F2453" i="17"/>
  <c r="I2453" i="17" s="1"/>
  <c r="C2453" i="17" s="1"/>
  <c r="E2453" i="17"/>
  <c r="D2453" i="17"/>
  <c r="J2452" i="17"/>
  <c r="I2452" i="17"/>
  <c r="H2452" i="17"/>
  <c r="G2452" i="17"/>
  <c r="B2452" i="17" s="1"/>
  <c r="F2452" i="17"/>
  <c r="E2452" i="17"/>
  <c r="D2452" i="17"/>
  <c r="J2451" i="17"/>
  <c r="I2451" i="17"/>
  <c r="C2451" i="17" s="1"/>
  <c r="H2451" i="17"/>
  <c r="B2451" i="17" s="1"/>
  <c r="G2451" i="17"/>
  <c r="F2451" i="17"/>
  <c r="E2451" i="17"/>
  <c r="D2451" i="17"/>
  <c r="J2450" i="17"/>
  <c r="I2450" i="17"/>
  <c r="C2450" i="17" s="1"/>
  <c r="H2450" i="17"/>
  <c r="G2450" i="17"/>
  <c r="F2450" i="17"/>
  <c r="E2450" i="17"/>
  <c r="D2450" i="17"/>
  <c r="B2450" i="17"/>
  <c r="J2449" i="17"/>
  <c r="B2449" i="17" s="1"/>
  <c r="H2449" i="17"/>
  <c r="G2449" i="17"/>
  <c r="F2449" i="17"/>
  <c r="E2449" i="17"/>
  <c r="I2449" i="17" s="1"/>
  <c r="C2449" i="17" s="1"/>
  <c r="D2449" i="17"/>
  <c r="J2448" i="17"/>
  <c r="H2448" i="17"/>
  <c r="G2448" i="17"/>
  <c r="F2448" i="17"/>
  <c r="E2448" i="17"/>
  <c r="D2448" i="17"/>
  <c r="J2447" i="17"/>
  <c r="H2447" i="17"/>
  <c r="G2447" i="17"/>
  <c r="F2447" i="17"/>
  <c r="E2447" i="17"/>
  <c r="D2447" i="17"/>
  <c r="J2446" i="17"/>
  <c r="H2446" i="17"/>
  <c r="G2446" i="17"/>
  <c r="F2446" i="17"/>
  <c r="E2446" i="17"/>
  <c r="D2446" i="17"/>
  <c r="J2445" i="17"/>
  <c r="H2445" i="17"/>
  <c r="G2445" i="17"/>
  <c r="F2445" i="17"/>
  <c r="I2445" i="17" s="1"/>
  <c r="C2445" i="17" s="1"/>
  <c r="E2445" i="17"/>
  <c r="B2445" i="17" s="1"/>
  <c r="D2445" i="17"/>
  <c r="J2444" i="17"/>
  <c r="I2444" i="17"/>
  <c r="C2444" i="17" s="1"/>
  <c r="H2444" i="17"/>
  <c r="B2444" i="17" s="1"/>
  <c r="G2444" i="17"/>
  <c r="F2444" i="17"/>
  <c r="E2444" i="17"/>
  <c r="D2444" i="17"/>
  <c r="J2443" i="17"/>
  <c r="I2443" i="17"/>
  <c r="C2443" i="17" s="1"/>
  <c r="H2443" i="17"/>
  <c r="B2443" i="17" s="1"/>
  <c r="G2443" i="17"/>
  <c r="F2443" i="17"/>
  <c r="E2443" i="17"/>
  <c r="D2443" i="17"/>
  <c r="J2442" i="17"/>
  <c r="I2442" i="17"/>
  <c r="C2442" i="17" s="1"/>
  <c r="H2442" i="17"/>
  <c r="G2442" i="17"/>
  <c r="F2442" i="17"/>
  <c r="E2442" i="17"/>
  <c r="D2442" i="17"/>
  <c r="B2442" i="17"/>
  <c r="J2441" i="17"/>
  <c r="H2441" i="17"/>
  <c r="G2441" i="17"/>
  <c r="F2441" i="17"/>
  <c r="E2441" i="17"/>
  <c r="I2441" i="17" s="1"/>
  <c r="C2441" i="17" s="1"/>
  <c r="D2441" i="17"/>
  <c r="B2441" i="17"/>
  <c r="J2440" i="17"/>
  <c r="H2440" i="17"/>
  <c r="G2440" i="17"/>
  <c r="F2440" i="17"/>
  <c r="E2440" i="17"/>
  <c r="D2440" i="17"/>
  <c r="J2439" i="17"/>
  <c r="H2439" i="17"/>
  <c r="G2439" i="17"/>
  <c r="F2439" i="17"/>
  <c r="E2439" i="17"/>
  <c r="D2439" i="17"/>
  <c r="J2438" i="17"/>
  <c r="H2438" i="17"/>
  <c r="G2438" i="17"/>
  <c r="F2438" i="17"/>
  <c r="E2438" i="17"/>
  <c r="D2438" i="17"/>
  <c r="J2437" i="17"/>
  <c r="H2437" i="17"/>
  <c r="G2437" i="17"/>
  <c r="F2437" i="17"/>
  <c r="I2437" i="17" s="1"/>
  <c r="C2437" i="17" s="1"/>
  <c r="E2437" i="17"/>
  <c r="D2437" i="17"/>
  <c r="J2436" i="17"/>
  <c r="I2436" i="17"/>
  <c r="H2436" i="17"/>
  <c r="G2436" i="17"/>
  <c r="B2436" i="17" s="1"/>
  <c r="F2436" i="17"/>
  <c r="E2436" i="17"/>
  <c r="D2436" i="17"/>
  <c r="J2435" i="17"/>
  <c r="I2435" i="17"/>
  <c r="C2435" i="17" s="1"/>
  <c r="H2435" i="17"/>
  <c r="B2435" i="17" s="1"/>
  <c r="G2435" i="17"/>
  <c r="F2435" i="17"/>
  <c r="E2435" i="17"/>
  <c r="D2435" i="17"/>
  <c r="J2434" i="17"/>
  <c r="I2434" i="17"/>
  <c r="C2434" i="17" s="1"/>
  <c r="H2434" i="17"/>
  <c r="G2434" i="17"/>
  <c r="F2434" i="17"/>
  <c r="E2434" i="17"/>
  <c r="D2434" i="17"/>
  <c r="B2434" i="17"/>
  <c r="J2433" i="17"/>
  <c r="B2433" i="17" s="1"/>
  <c r="H2433" i="17"/>
  <c r="G2433" i="17"/>
  <c r="F2433" i="17"/>
  <c r="E2433" i="17"/>
  <c r="I2433" i="17" s="1"/>
  <c r="C2433" i="17" s="1"/>
  <c r="D2433" i="17"/>
  <c r="J2432" i="17"/>
  <c r="H2432" i="17"/>
  <c r="G2432" i="17"/>
  <c r="F2432" i="17"/>
  <c r="E2432" i="17"/>
  <c r="D2432" i="17"/>
  <c r="J2431" i="17"/>
  <c r="H2431" i="17"/>
  <c r="G2431" i="17"/>
  <c r="F2431" i="17"/>
  <c r="E2431" i="17"/>
  <c r="D2431" i="17"/>
  <c r="J2430" i="17"/>
  <c r="H2430" i="17"/>
  <c r="G2430" i="17"/>
  <c r="F2430" i="17"/>
  <c r="E2430" i="17"/>
  <c r="D2430" i="17"/>
  <c r="B2430" i="17"/>
  <c r="J2429" i="17"/>
  <c r="H2429" i="17"/>
  <c r="G2429" i="17"/>
  <c r="F2429" i="17"/>
  <c r="I2429" i="17" s="1"/>
  <c r="C2429" i="17" s="1"/>
  <c r="E2429" i="17"/>
  <c r="D2429" i="17"/>
  <c r="J2428" i="17"/>
  <c r="H2428" i="17"/>
  <c r="G2428" i="17"/>
  <c r="I2428" i="17" s="1"/>
  <c r="C2428" i="17" s="1"/>
  <c r="F2428" i="17"/>
  <c r="E2428" i="17"/>
  <c r="D2428" i="17"/>
  <c r="B2428" i="17"/>
  <c r="J2427" i="17"/>
  <c r="H2427" i="17"/>
  <c r="G2427" i="17"/>
  <c r="F2427" i="17"/>
  <c r="E2427" i="17"/>
  <c r="I2427" i="17" s="1"/>
  <c r="C2427" i="17" s="1"/>
  <c r="D2427" i="17"/>
  <c r="B2427" i="17"/>
  <c r="J2426" i="17"/>
  <c r="I2426" i="17"/>
  <c r="H2426" i="17"/>
  <c r="G2426" i="17"/>
  <c r="F2426" i="17"/>
  <c r="B2426" i="17" s="1"/>
  <c r="E2426" i="17"/>
  <c r="D2426" i="17"/>
  <c r="C2426" i="17" s="1"/>
  <c r="J2425" i="17"/>
  <c r="H2425" i="17"/>
  <c r="G2425" i="17"/>
  <c r="F2425" i="17"/>
  <c r="E2425" i="17"/>
  <c r="D2425" i="17"/>
  <c r="J2424" i="17"/>
  <c r="H2424" i="17"/>
  <c r="G2424" i="17"/>
  <c r="F2424" i="17"/>
  <c r="E2424" i="17"/>
  <c r="D2424" i="17"/>
  <c r="J2423" i="17"/>
  <c r="H2423" i="17"/>
  <c r="G2423" i="17"/>
  <c r="I2423" i="17" s="1"/>
  <c r="C2423" i="17" s="1"/>
  <c r="F2423" i="17"/>
  <c r="E2423" i="17"/>
  <c r="D2423" i="17"/>
  <c r="J2422" i="17"/>
  <c r="H2422" i="17"/>
  <c r="G2422" i="17"/>
  <c r="F2422" i="17"/>
  <c r="E2422" i="17"/>
  <c r="I2422" i="17" s="1"/>
  <c r="C2422" i="17" s="1"/>
  <c r="D2422" i="17"/>
  <c r="J2421" i="17"/>
  <c r="H2421" i="17"/>
  <c r="G2421" i="17"/>
  <c r="F2421" i="17"/>
  <c r="B2421" i="17" s="1"/>
  <c r="E2421" i="17"/>
  <c r="D2421" i="17"/>
  <c r="J2420" i="17"/>
  <c r="I2420" i="17"/>
  <c r="H2420" i="17"/>
  <c r="G2420" i="17"/>
  <c r="B2420" i="17" s="1"/>
  <c r="F2420" i="17"/>
  <c r="E2420" i="17"/>
  <c r="D2420" i="17"/>
  <c r="J2419" i="17"/>
  <c r="H2419" i="17"/>
  <c r="G2419" i="17"/>
  <c r="F2419" i="17"/>
  <c r="E2419" i="17"/>
  <c r="I2419" i="17" s="1"/>
  <c r="C2419" i="17" s="1"/>
  <c r="D2419" i="17"/>
  <c r="B2419" i="17"/>
  <c r="J2418" i="17"/>
  <c r="H2418" i="17"/>
  <c r="G2418" i="17"/>
  <c r="F2418" i="17"/>
  <c r="B2418" i="17" s="1"/>
  <c r="E2418" i="17"/>
  <c r="D2418" i="17"/>
  <c r="J2417" i="17"/>
  <c r="H2417" i="17"/>
  <c r="G2417" i="17"/>
  <c r="B2417" i="17" s="1"/>
  <c r="F2417" i="17"/>
  <c r="E2417" i="17"/>
  <c r="D2417" i="17"/>
  <c r="J2416" i="17"/>
  <c r="H2416" i="17"/>
  <c r="G2416" i="17"/>
  <c r="F2416" i="17"/>
  <c r="E2416" i="17"/>
  <c r="D2416" i="17"/>
  <c r="J2415" i="17"/>
  <c r="H2415" i="17"/>
  <c r="G2415" i="17"/>
  <c r="F2415" i="17"/>
  <c r="E2415" i="17"/>
  <c r="D2415" i="17"/>
  <c r="J2414" i="17"/>
  <c r="H2414" i="17"/>
  <c r="G2414" i="17"/>
  <c r="F2414" i="17"/>
  <c r="E2414" i="17"/>
  <c r="I2414" i="17" s="1"/>
  <c r="D2414" i="17"/>
  <c r="J2413" i="17"/>
  <c r="I2413" i="17"/>
  <c r="C2413" i="17" s="1"/>
  <c r="H2413" i="17"/>
  <c r="G2413" i="17"/>
  <c r="F2413" i="17"/>
  <c r="E2413" i="17"/>
  <c r="D2413" i="17"/>
  <c r="J2412" i="17"/>
  <c r="I2412" i="17"/>
  <c r="C2412" i="17" s="1"/>
  <c r="H2412" i="17"/>
  <c r="B2412" i="17" s="1"/>
  <c r="G2412" i="17"/>
  <c r="F2412" i="17"/>
  <c r="E2412" i="17"/>
  <c r="D2412" i="17"/>
  <c r="J2411" i="17"/>
  <c r="I2411" i="17"/>
  <c r="C2411" i="17" s="1"/>
  <c r="H2411" i="17"/>
  <c r="G2411" i="17"/>
  <c r="F2411" i="17"/>
  <c r="E2411" i="17"/>
  <c r="B2411" i="17" s="1"/>
  <c r="D2411" i="17"/>
  <c r="J2410" i="17"/>
  <c r="B2410" i="17" s="1"/>
  <c r="H2410" i="17"/>
  <c r="G2410" i="17"/>
  <c r="F2410" i="17"/>
  <c r="I2410" i="17" s="1"/>
  <c r="C2410" i="17" s="1"/>
  <c r="E2410" i="17"/>
  <c r="D2410" i="17"/>
  <c r="J2409" i="17"/>
  <c r="H2409" i="17"/>
  <c r="G2409" i="17"/>
  <c r="F2409" i="17"/>
  <c r="E2409" i="17"/>
  <c r="I2409" i="17" s="1"/>
  <c r="C2409" i="17" s="1"/>
  <c r="D2409" i="17"/>
  <c r="B2409" i="17"/>
  <c r="J2408" i="17"/>
  <c r="H2408" i="17"/>
  <c r="G2408" i="17"/>
  <c r="F2408" i="17"/>
  <c r="E2408" i="17"/>
  <c r="D2408" i="17"/>
  <c r="J2407" i="17"/>
  <c r="H2407" i="17"/>
  <c r="G2407" i="17"/>
  <c r="F2407" i="17"/>
  <c r="E2407" i="17"/>
  <c r="B2407" i="17" s="1"/>
  <c r="D2407" i="17"/>
  <c r="J2406" i="17"/>
  <c r="H2406" i="17"/>
  <c r="B2406" i="17" s="1"/>
  <c r="G2406" i="17"/>
  <c r="F2406" i="17"/>
  <c r="E2406" i="17"/>
  <c r="D2406" i="17"/>
  <c r="J2405" i="17"/>
  <c r="H2405" i="17"/>
  <c r="G2405" i="17"/>
  <c r="I2405" i="17" s="1"/>
  <c r="F2405" i="17"/>
  <c r="E2405" i="17"/>
  <c r="D2405" i="17"/>
  <c r="J2404" i="17"/>
  <c r="H2404" i="17"/>
  <c r="B2404" i="17" s="1"/>
  <c r="G2404" i="17"/>
  <c r="I2404" i="17" s="1"/>
  <c r="F2404" i="17"/>
  <c r="E2404" i="17"/>
  <c r="D2404" i="17"/>
  <c r="J2403" i="17"/>
  <c r="H2403" i="17"/>
  <c r="G2403" i="17"/>
  <c r="F2403" i="17"/>
  <c r="E2403" i="17"/>
  <c r="B2403" i="17" s="1"/>
  <c r="D2403" i="17"/>
  <c r="J2402" i="17"/>
  <c r="I2402" i="17"/>
  <c r="C2402" i="17" s="1"/>
  <c r="H2402" i="17"/>
  <c r="G2402" i="17"/>
  <c r="F2402" i="17"/>
  <c r="B2402" i="17" s="1"/>
  <c r="E2402" i="17"/>
  <c r="D2402" i="17"/>
  <c r="J2401" i="17"/>
  <c r="H2401" i="17"/>
  <c r="G2401" i="17"/>
  <c r="F2401" i="17"/>
  <c r="E2401" i="17"/>
  <c r="I2401" i="17" s="1"/>
  <c r="D2401" i="17"/>
  <c r="J2400" i="17"/>
  <c r="H2400" i="17"/>
  <c r="G2400" i="17"/>
  <c r="F2400" i="17"/>
  <c r="E2400" i="17"/>
  <c r="D2400" i="17"/>
  <c r="J2399" i="17"/>
  <c r="I2399" i="17"/>
  <c r="C2399" i="17" s="1"/>
  <c r="H2399" i="17"/>
  <c r="G2399" i="17"/>
  <c r="F2399" i="17"/>
  <c r="E2399" i="17"/>
  <c r="D2399" i="17"/>
  <c r="J2398" i="17"/>
  <c r="H2398" i="17"/>
  <c r="G2398" i="17"/>
  <c r="B2398" i="17" s="1"/>
  <c r="F2398" i="17"/>
  <c r="E2398" i="17"/>
  <c r="D2398" i="17"/>
  <c r="J2397" i="17"/>
  <c r="H2397" i="17"/>
  <c r="G2397" i="17"/>
  <c r="B2397" i="17" s="1"/>
  <c r="F2397" i="17"/>
  <c r="E2397" i="17"/>
  <c r="D2397" i="17"/>
  <c r="J2396" i="17"/>
  <c r="H2396" i="17"/>
  <c r="G2396" i="17"/>
  <c r="F2396" i="17"/>
  <c r="E2396" i="17"/>
  <c r="D2396" i="17"/>
  <c r="J2395" i="17"/>
  <c r="I2395" i="17"/>
  <c r="C2395" i="17" s="1"/>
  <c r="H2395" i="17"/>
  <c r="G2395" i="17"/>
  <c r="F2395" i="17"/>
  <c r="E2395" i="17"/>
  <c r="B2395" i="17" s="1"/>
  <c r="D2395" i="17"/>
  <c r="J2394" i="17"/>
  <c r="H2394" i="17"/>
  <c r="G2394" i="17"/>
  <c r="F2394" i="17"/>
  <c r="E2394" i="17"/>
  <c r="I2394" i="17" s="1"/>
  <c r="C2394" i="17" s="1"/>
  <c r="D2394" i="17"/>
  <c r="B2394" i="17"/>
  <c r="J2393" i="17"/>
  <c r="H2393" i="17"/>
  <c r="G2393" i="17"/>
  <c r="F2393" i="17"/>
  <c r="E2393" i="17"/>
  <c r="I2393" i="17" s="1"/>
  <c r="C2393" i="17" s="1"/>
  <c r="D2393" i="17"/>
  <c r="B2393" i="17"/>
  <c r="J2392" i="17"/>
  <c r="H2392" i="17"/>
  <c r="G2392" i="17"/>
  <c r="F2392" i="17"/>
  <c r="E2392" i="17"/>
  <c r="D2392" i="17"/>
  <c r="J2391" i="17"/>
  <c r="H2391" i="17"/>
  <c r="G2391" i="17"/>
  <c r="F2391" i="17"/>
  <c r="E2391" i="17"/>
  <c r="B2391" i="17" s="1"/>
  <c r="D2391" i="17"/>
  <c r="J2390" i="17"/>
  <c r="I2390" i="17"/>
  <c r="C2390" i="17" s="1"/>
  <c r="H2390" i="17"/>
  <c r="G2390" i="17"/>
  <c r="F2390" i="17"/>
  <c r="E2390" i="17"/>
  <c r="B2390" i="17" s="1"/>
  <c r="D2390" i="17"/>
  <c r="J2389" i="17"/>
  <c r="I2389" i="17"/>
  <c r="C2389" i="17" s="1"/>
  <c r="H2389" i="17"/>
  <c r="B2389" i="17" s="1"/>
  <c r="G2389" i="17"/>
  <c r="F2389" i="17"/>
  <c r="E2389" i="17"/>
  <c r="D2389" i="17"/>
  <c r="J2388" i="17"/>
  <c r="I2388" i="17"/>
  <c r="C2388" i="17" s="1"/>
  <c r="H2388" i="17"/>
  <c r="G2388" i="17"/>
  <c r="F2388" i="17"/>
  <c r="E2388" i="17"/>
  <c r="D2388" i="17"/>
  <c r="B2388" i="17"/>
  <c r="J2387" i="17"/>
  <c r="H2387" i="17"/>
  <c r="G2387" i="17"/>
  <c r="F2387" i="17"/>
  <c r="E2387" i="17"/>
  <c r="I2387" i="17" s="1"/>
  <c r="D2387" i="17"/>
  <c r="C2387" i="17"/>
  <c r="B2387" i="17"/>
  <c r="J2386" i="17"/>
  <c r="H2386" i="17"/>
  <c r="G2386" i="17"/>
  <c r="F2386" i="17"/>
  <c r="E2386" i="17"/>
  <c r="B2386" i="17" s="1"/>
  <c r="D2386" i="17"/>
  <c r="J2385" i="17"/>
  <c r="H2385" i="17"/>
  <c r="G2385" i="17"/>
  <c r="F2385" i="17"/>
  <c r="E2385" i="17"/>
  <c r="D2385" i="17"/>
  <c r="J2384" i="17"/>
  <c r="H2384" i="17"/>
  <c r="G2384" i="17"/>
  <c r="F2384" i="17"/>
  <c r="E2384" i="17"/>
  <c r="D2384" i="17"/>
  <c r="J2383" i="17"/>
  <c r="H2383" i="17"/>
  <c r="G2383" i="17"/>
  <c r="F2383" i="17"/>
  <c r="I2383" i="17" s="1"/>
  <c r="C2383" i="17" s="1"/>
  <c r="E2383" i="17"/>
  <c r="D2383" i="17"/>
  <c r="J2382" i="17"/>
  <c r="H2382" i="17"/>
  <c r="G2382" i="17"/>
  <c r="F2382" i="17"/>
  <c r="E2382" i="17"/>
  <c r="D2382" i="17"/>
  <c r="J2381" i="17"/>
  <c r="H2381" i="17"/>
  <c r="G2381" i="17"/>
  <c r="B2381" i="17" s="1"/>
  <c r="F2381" i="17"/>
  <c r="I2381" i="17" s="1"/>
  <c r="C2381" i="17" s="1"/>
  <c r="E2381" i="17"/>
  <c r="D2381" i="17"/>
  <c r="J2380" i="17"/>
  <c r="H2380" i="17"/>
  <c r="G2380" i="17"/>
  <c r="B2380" i="17" s="1"/>
  <c r="F2380" i="17"/>
  <c r="E2380" i="17"/>
  <c r="D2380" i="17"/>
  <c r="J2379" i="17"/>
  <c r="I2379" i="17"/>
  <c r="C2379" i="17" s="1"/>
  <c r="H2379" i="17"/>
  <c r="G2379" i="17"/>
  <c r="F2379" i="17"/>
  <c r="E2379" i="17"/>
  <c r="B2379" i="17" s="1"/>
  <c r="D2379" i="17"/>
  <c r="J2378" i="17"/>
  <c r="B2378" i="17" s="1"/>
  <c r="H2378" i="17"/>
  <c r="G2378" i="17"/>
  <c r="F2378" i="17"/>
  <c r="E2378" i="17"/>
  <c r="I2378" i="17" s="1"/>
  <c r="C2378" i="17" s="1"/>
  <c r="D2378" i="17"/>
  <c r="J2377" i="17"/>
  <c r="H2377" i="17"/>
  <c r="G2377" i="17"/>
  <c r="F2377" i="17"/>
  <c r="B2377" i="17" s="1"/>
  <c r="E2377" i="17"/>
  <c r="I2377" i="17" s="1"/>
  <c r="C2377" i="17" s="1"/>
  <c r="D2377" i="17"/>
  <c r="J2376" i="17"/>
  <c r="H2376" i="17"/>
  <c r="G2376" i="17"/>
  <c r="F2376" i="17"/>
  <c r="E2376" i="17"/>
  <c r="B2376" i="17" s="1"/>
  <c r="D2376" i="17"/>
  <c r="J2375" i="17"/>
  <c r="H2375" i="17"/>
  <c r="G2375" i="17"/>
  <c r="F2375" i="17"/>
  <c r="E2375" i="17"/>
  <c r="D2375" i="17"/>
  <c r="J2374" i="17"/>
  <c r="H2374" i="17"/>
  <c r="G2374" i="17"/>
  <c r="F2374" i="17"/>
  <c r="E2374" i="17"/>
  <c r="D2374" i="17"/>
  <c r="J2373" i="17"/>
  <c r="H2373" i="17"/>
  <c r="G2373" i="17"/>
  <c r="B2373" i="17" s="1"/>
  <c r="F2373" i="17"/>
  <c r="E2373" i="17"/>
  <c r="D2373" i="17"/>
  <c r="J2372" i="17"/>
  <c r="H2372" i="17"/>
  <c r="G2372" i="17"/>
  <c r="B2372" i="17" s="1"/>
  <c r="F2372" i="17"/>
  <c r="E2372" i="17"/>
  <c r="I2372" i="17" s="1"/>
  <c r="C2372" i="17" s="1"/>
  <c r="D2372" i="17"/>
  <c r="J2371" i="17"/>
  <c r="I2371" i="17"/>
  <c r="C2371" i="17" s="1"/>
  <c r="H2371" i="17"/>
  <c r="G2371" i="17"/>
  <c r="F2371" i="17"/>
  <c r="E2371" i="17"/>
  <c r="B2371" i="17" s="1"/>
  <c r="D2371" i="17"/>
  <c r="J2370" i="17"/>
  <c r="H2370" i="17"/>
  <c r="G2370" i="17"/>
  <c r="F2370" i="17"/>
  <c r="E2370" i="17"/>
  <c r="I2370" i="17" s="1"/>
  <c r="D2370" i="17"/>
  <c r="B2370" i="17"/>
  <c r="J2369" i="17"/>
  <c r="H2369" i="17"/>
  <c r="G2369" i="17"/>
  <c r="F2369" i="17"/>
  <c r="B2369" i="17" s="1"/>
  <c r="E2369" i="17"/>
  <c r="I2369" i="17" s="1"/>
  <c r="D2369" i="17"/>
  <c r="C2369" i="17"/>
  <c r="J2368" i="17"/>
  <c r="H2368" i="17"/>
  <c r="G2368" i="17"/>
  <c r="F2368" i="17"/>
  <c r="E2368" i="17"/>
  <c r="B2368" i="17" s="1"/>
  <c r="D2368" i="17"/>
  <c r="J2367" i="17"/>
  <c r="H2367" i="17"/>
  <c r="G2367" i="17"/>
  <c r="F2367" i="17"/>
  <c r="E2367" i="17"/>
  <c r="D2367" i="17"/>
  <c r="J2366" i="17"/>
  <c r="H2366" i="17"/>
  <c r="G2366" i="17"/>
  <c r="F2366" i="17"/>
  <c r="E2366" i="17"/>
  <c r="D2366" i="17"/>
  <c r="J2365" i="17"/>
  <c r="H2365" i="17"/>
  <c r="G2365" i="17"/>
  <c r="B2365" i="17" s="1"/>
  <c r="F2365" i="17"/>
  <c r="E2365" i="17"/>
  <c r="D2365" i="17"/>
  <c r="J2364" i="17"/>
  <c r="H2364" i="17"/>
  <c r="G2364" i="17"/>
  <c r="F2364" i="17"/>
  <c r="E2364" i="17"/>
  <c r="I2364" i="17" s="1"/>
  <c r="C2364" i="17" s="1"/>
  <c r="D2364" i="17"/>
  <c r="J2363" i="17"/>
  <c r="I2363" i="17"/>
  <c r="C2363" i="17" s="1"/>
  <c r="H2363" i="17"/>
  <c r="G2363" i="17"/>
  <c r="F2363" i="17"/>
  <c r="E2363" i="17"/>
  <c r="B2363" i="17" s="1"/>
  <c r="D2363" i="17"/>
  <c r="J2362" i="17"/>
  <c r="B2362" i="17" s="1"/>
  <c r="H2362" i="17"/>
  <c r="G2362" i="17"/>
  <c r="F2362" i="17"/>
  <c r="E2362" i="17"/>
  <c r="I2362" i="17" s="1"/>
  <c r="C2362" i="17" s="1"/>
  <c r="D2362" i="17"/>
  <c r="J2361" i="17"/>
  <c r="H2361" i="17"/>
  <c r="G2361" i="17"/>
  <c r="F2361" i="17"/>
  <c r="B2361" i="17" s="1"/>
  <c r="E2361" i="17"/>
  <c r="I2361" i="17" s="1"/>
  <c r="C2361" i="17" s="1"/>
  <c r="D2361" i="17"/>
  <c r="J2360" i="17"/>
  <c r="H2360" i="17"/>
  <c r="G2360" i="17"/>
  <c r="F2360" i="17"/>
  <c r="E2360" i="17"/>
  <c r="D2360" i="17"/>
  <c r="J2359" i="17"/>
  <c r="H2359" i="17"/>
  <c r="G2359" i="17"/>
  <c r="F2359" i="17"/>
  <c r="E2359" i="17"/>
  <c r="D2359" i="17"/>
  <c r="J2358" i="17"/>
  <c r="H2358" i="17"/>
  <c r="G2358" i="17"/>
  <c r="F2358" i="17"/>
  <c r="E2358" i="17"/>
  <c r="D2358" i="17"/>
  <c r="J2357" i="17"/>
  <c r="H2357" i="17"/>
  <c r="G2357" i="17"/>
  <c r="B2357" i="17" s="1"/>
  <c r="F2357" i="17"/>
  <c r="I2357" i="17" s="1"/>
  <c r="C2357" i="17" s="1"/>
  <c r="E2357" i="17"/>
  <c r="D2357" i="17"/>
  <c r="J2356" i="17"/>
  <c r="H2356" i="17"/>
  <c r="G2356" i="17"/>
  <c r="F2356" i="17"/>
  <c r="E2356" i="17"/>
  <c r="I2356" i="17" s="1"/>
  <c r="D2356" i="17"/>
  <c r="J2355" i="17"/>
  <c r="I2355" i="17"/>
  <c r="C2355" i="17" s="1"/>
  <c r="H2355" i="17"/>
  <c r="G2355" i="17"/>
  <c r="F2355" i="17"/>
  <c r="E2355" i="17"/>
  <c r="B2355" i="17" s="1"/>
  <c r="D2355" i="17"/>
  <c r="J2354" i="17"/>
  <c r="B2354" i="17" s="1"/>
  <c r="H2354" i="17"/>
  <c r="G2354" i="17"/>
  <c r="F2354" i="17"/>
  <c r="E2354" i="17"/>
  <c r="I2354" i="17" s="1"/>
  <c r="D2354" i="17"/>
  <c r="J2353" i="17"/>
  <c r="H2353" i="17"/>
  <c r="G2353" i="17"/>
  <c r="F2353" i="17"/>
  <c r="B2353" i="17" s="1"/>
  <c r="E2353" i="17"/>
  <c r="I2353" i="17" s="1"/>
  <c r="C2353" i="17" s="1"/>
  <c r="D2353" i="17"/>
  <c r="J2352" i="17"/>
  <c r="H2352" i="17"/>
  <c r="G2352" i="17"/>
  <c r="F2352" i="17"/>
  <c r="E2352" i="17"/>
  <c r="B2352" i="17" s="1"/>
  <c r="D2352" i="17"/>
  <c r="J2351" i="17"/>
  <c r="H2351" i="17"/>
  <c r="G2351" i="17"/>
  <c r="F2351" i="17"/>
  <c r="E2351" i="17"/>
  <c r="D2351" i="17"/>
  <c r="J2350" i="17"/>
  <c r="H2350" i="17"/>
  <c r="G2350" i="17"/>
  <c r="F2350" i="17"/>
  <c r="E2350" i="17"/>
  <c r="D2350" i="17"/>
  <c r="J2349" i="17"/>
  <c r="H2349" i="17"/>
  <c r="G2349" i="17"/>
  <c r="B2349" i="17" s="1"/>
  <c r="F2349" i="17"/>
  <c r="E2349" i="17"/>
  <c r="D2349" i="17"/>
  <c r="J2348" i="17"/>
  <c r="H2348" i="17"/>
  <c r="G2348" i="17"/>
  <c r="B2348" i="17" s="1"/>
  <c r="F2348" i="17"/>
  <c r="E2348" i="17"/>
  <c r="D2348" i="17"/>
  <c r="J2347" i="17"/>
  <c r="I2347" i="17"/>
  <c r="C2347" i="17" s="1"/>
  <c r="H2347" i="17"/>
  <c r="G2347" i="17"/>
  <c r="F2347" i="17"/>
  <c r="E2347" i="17"/>
  <c r="B2347" i="17" s="1"/>
  <c r="D2347" i="17"/>
  <c r="J2346" i="17"/>
  <c r="H2346" i="17"/>
  <c r="G2346" i="17"/>
  <c r="F2346" i="17"/>
  <c r="E2346" i="17"/>
  <c r="I2346" i="17" s="1"/>
  <c r="C2346" i="17" s="1"/>
  <c r="D2346" i="17"/>
  <c r="B2346" i="17"/>
  <c r="J2345" i="17"/>
  <c r="H2345" i="17"/>
  <c r="G2345" i="17"/>
  <c r="F2345" i="17"/>
  <c r="B2345" i="17" s="1"/>
  <c r="E2345" i="17"/>
  <c r="I2345" i="17" s="1"/>
  <c r="D2345" i="17"/>
  <c r="C2345" i="17"/>
  <c r="J2344" i="17"/>
  <c r="H2344" i="17"/>
  <c r="G2344" i="17"/>
  <c r="F2344" i="17"/>
  <c r="E2344" i="17"/>
  <c r="B2344" i="17" s="1"/>
  <c r="D2344" i="17"/>
  <c r="J2343" i="17"/>
  <c r="H2343" i="17"/>
  <c r="G2343" i="17"/>
  <c r="F2343" i="17"/>
  <c r="E2343" i="17"/>
  <c r="D2343" i="17"/>
  <c r="J2342" i="17"/>
  <c r="H2342" i="17"/>
  <c r="G2342" i="17"/>
  <c r="F2342" i="17"/>
  <c r="E2342" i="17"/>
  <c r="D2342" i="17"/>
  <c r="J2341" i="17"/>
  <c r="H2341" i="17"/>
  <c r="G2341" i="17"/>
  <c r="B2341" i="17" s="1"/>
  <c r="F2341" i="17"/>
  <c r="E2341" i="17"/>
  <c r="D2341" i="17"/>
  <c r="J2340" i="17"/>
  <c r="H2340" i="17"/>
  <c r="G2340" i="17"/>
  <c r="F2340" i="17"/>
  <c r="E2340" i="17"/>
  <c r="D2340" i="17"/>
  <c r="J2339" i="17"/>
  <c r="I2339" i="17"/>
  <c r="C2339" i="17" s="1"/>
  <c r="H2339" i="17"/>
  <c r="G2339" i="17"/>
  <c r="F2339" i="17"/>
  <c r="E2339" i="17"/>
  <c r="B2339" i="17" s="1"/>
  <c r="D2339" i="17"/>
  <c r="J2338" i="17"/>
  <c r="H2338" i="17"/>
  <c r="G2338" i="17"/>
  <c r="F2338" i="17"/>
  <c r="E2338" i="17"/>
  <c r="I2338" i="17" s="1"/>
  <c r="C2338" i="17" s="1"/>
  <c r="D2338" i="17"/>
  <c r="B2338" i="17"/>
  <c r="J2337" i="17"/>
  <c r="H2337" i="17"/>
  <c r="G2337" i="17"/>
  <c r="F2337" i="17"/>
  <c r="B2337" i="17" s="1"/>
  <c r="E2337" i="17"/>
  <c r="I2337" i="17" s="1"/>
  <c r="C2337" i="17" s="1"/>
  <c r="D2337" i="17"/>
  <c r="J2336" i="17"/>
  <c r="H2336" i="17"/>
  <c r="G2336" i="17"/>
  <c r="F2336" i="17"/>
  <c r="E2336" i="17"/>
  <c r="B2336" i="17" s="1"/>
  <c r="D2336" i="17"/>
  <c r="J2335" i="17"/>
  <c r="H2335" i="17"/>
  <c r="G2335" i="17"/>
  <c r="F2335" i="17"/>
  <c r="E2335" i="17"/>
  <c r="D2335" i="17"/>
  <c r="J2334" i="17"/>
  <c r="H2334" i="17"/>
  <c r="G2334" i="17"/>
  <c r="F2334" i="17"/>
  <c r="E2334" i="17"/>
  <c r="D2334" i="17"/>
  <c r="J2333" i="17"/>
  <c r="H2333" i="17"/>
  <c r="G2333" i="17"/>
  <c r="B2333" i="17" s="1"/>
  <c r="F2333" i="17"/>
  <c r="E2333" i="17"/>
  <c r="D2333" i="17"/>
  <c r="J2332" i="17"/>
  <c r="H2332" i="17"/>
  <c r="G2332" i="17"/>
  <c r="F2332" i="17"/>
  <c r="E2332" i="17"/>
  <c r="D2332" i="17"/>
  <c r="J2331" i="17"/>
  <c r="I2331" i="17"/>
  <c r="C2331" i="17" s="1"/>
  <c r="H2331" i="17"/>
  <c r="G2331" i="17"/>
  <c r="F2331" i="17"/>
  <c r="E2331" i="17"/>
  <c r="B2331" i="17" s="1"/>
  <c r="D2331" i="17"/>
  <c r="J2330" i="17"/>
  <c r="B2330" i="17" s="1"/>
  <c r="H2330" i="17"/>
  <c r="G2330" i="17"/>
  <c r="F2330" i="17"/>
  <c r="E2330" i="17"/>
  <c r="I2330" i="17" s="1"/>
  <c r="D2330" i="17"/>
  <c r="J2329" i="17"/>
  <c r="H2329" i="17"/>
  <c r="G2329" i="17"/>
  <c r="F2329" i="17"/>
  <c r="B2329" i="17" s="1"/>
  <c r="E2329" i="17"/>
  <c r="I2329" i="17" s="1"/>
  <c r="C2329" i="17" s="1"/>
  <c r="D2329" i="17"/>
  <c r="J2328" i="17"/>
  <c r="H2328" i="17"/>
  <c r="G2328" i="17"/>
  <c r="F2328" i="17"/>
  <c r="E2328" i="17"/>
  <c r="D2328" i="17"/>
  <c r="J2327" i="17"/>
  <c r="H2327" i="17"/>
  <c r="G2327" i="17"/>
  <c r="F2327" i="17"/>
  <c r="E2327" i="17"/>
  <c r="D2327" i="17"/>
  <c r="J2326" i="17"/>
  <c r="H2326" i="17"/>
  <c r="G2326" i="17"/>
  <c r="F2326" i="17"/>
  <c r="E2326" i="17"/>
  <c r="D2326" i="17"/>
  <c r="J2325" i="17"/>
  <c r="H2325" i="17"/>
  <c r="G2325" i="17"/>
  <c r="B2325" i="17" s="1"/>
  <c r="F2325" i="17"/>
  <c r="I2325" i="17" s="1"/>
  <c r="C2325" i="17" s="1"/>
  <c r="E2325" i="17"/>
  <c r="D2325" i="17"/>
  <c r="J2324" i="17"/>
  <c r="H2324" i="17"/>
  <c r="G2324" i="17"/>
  <c r="F2324" i="17"/>
  <c r="E2324" i="17"/>
  <c r="D2324" i="17"/>
  <c r="J2323" i="17"/>
  <c r="I2323" i="17"/>
  <c r="C2323" i="17" s="1"/>
  <c r="H2323" i="17"/>
  <c r="G2323" i="17"/>
  <c r="F2323" i="17"/>
  <c r="E2323" i="17"/>
  <c r="B2323" i="17" s="1"/>
  <c r="D2323" i="17"/>
  <c r="J2322" i="17"/>
  <c r="B2322" i="17" s="1"/>
  <c r="H2322" i="17"/>
  <c r="G2322" i="17"/>
  <c r="F2322" i="17"/>
  <c r="E2322" i="17"/>
  <c r="I2322" i="17" s="1"/>
  <c r="C2322" i="17" s="1"/>
  <c r="D2322" i="17"/>
  <c r="J2321" i="17"/>
  <c r="H2321" i="17"/>
  <c r="G2321" i="17"/>
  <c r="F2321" i="17"/>
  <c r="B2321" i="17" s="1"/>
  <c r="E2321" i="17"/>
  <c r="I2321" i="17" s="1"/>
  <c r="D2321" i="17"/>
  <c r="C2321" i="17"/>
  <c r="J2320" i="17"/>
  <c r="H2320" i="17"/>
  <c r="G2320" i="17"/>
  <c r="F2320" i="17"/>
  <c r="E2320" i="17"/>
  <c r="D2320" i="17"/>
  <c r="J2319" i="17"/>
  <c r="H2319" i="17"/>
  <c r="G2319" i="17"/>
  <c r="F2319" i="17"/>
  <c r="E2319" i="17"/>
  <c r="D2319" i="17"/>
  <c r="J2318" i="17"/>
  <c r="I2318" i="17"/>
  <c r="C2318" i="17" s="1"/>
  <c r="H2318" i="17"/>
  <c r="G2318" i="17"/>
  <c r="F2318" i="17"/>
  <c r="B2318" i="17" s="1"/>
  <c r="E2318" i="17"/>
  <c r="D2318" i="17"/>
  <c r="J2317" i="17"/>
  <c r="H2317" i="17"/>
  <c r="G2317" i="17"/>
  <c r="B2317" i="17" s="1"/>
  <c r="F2317" i="17"/>
  <c r="I2317" i="17" s="1"/>
  <c r="C2317" i="17" s="1"/>
  <c r="E2317" i="17"/>
  <c r="D2317" i="17"/>
  <c r="J2316" i="17"/>
  <c r="H2316" i="17"/>
  <c r="G2316" i="17"/>
  <c r="F2316" i="17"/>
  <c r="E2316" i="17"/>
  <c r="D2316" i="17"/>
  <c r="J2315" i="17"/>
  <c r="I2315" i="17"/>
  <c r="C2315" i="17" s="1"/>
  <c r="H2315" i="17"/>
  <c r="G2315" i="17"/>
  <c r="F2315" i="17"/>
  <c r="E2315" i="17"/>
  <c r="B2315" i="17" s="1"/>
  <c r="D2315" i="17"/>
  <c r="J2314" i="17"/>
  <c r="H2314" i="17"/>
  <c r="G2314" i="17"/>
  <c r="F2314" i="17"/>
  <c r="E2314" i="17"/>
  <c r="I2314" i="17" s="1"/>
  <c r="D2314" i="17"/>
  <c r="B2314" i="17"/>
  <c r="J2313" i="17"/>
  <c r="H2313" i="17"/>
  <c r="G2313" i="17"/>
  <c r="F2313" i="17"/>
  <c r="B2313" i="17" s="1"/>
  <c r="E2313" i="17"/>
  <c r="D2313" i="17"/>
  <c r="J2312" i="17"/>
  <c r="H2312" i="17"/>
  <c r="G2312" i="17"/>
  <c r="F2312" i="17"/>
  <c r="E2312" i="17"/>
  <c r="B2312" i="17" s="1"/>
  <c r="D2312" i="17"/>
  <c r="J2311" i="17"/>
  <c r="H2311" i="17"/>
  <c r="G2311" i="17"/>
  <c r="F2311" i="17"/>
  <c r="E2311" i="17"/>
  <c r="D2311" i="17"/>
  <c r="J2310" i="17"/>
  <c r="H2310" i="17"/>
  <c r="G2310" i="17"/>
  <c r="F2310" i="17"/>
  <c r="E2310" i="17"/>
  <c r="D2310" i="17"/>
  <c r="J2309" i="17"/>
  <c r="H2309" i="17"/>
  <c r="G2309" i="17"/>
  <c r="F2309" i="17"/>
  <c r="E2309" i="17"/>
  <c r="D2309" i="17"/>
  <c r="B2309" i="17"/>
  <c r="J2308" i="17"/>
  <c r="H2308" i="17"/>
  <c r="G2308" i="17"/>
  <c r="B2308" i="17" s="1"/>
  <c r="F2308" i="17"/>
  <c r="E2308" i="17"/>
  <c r="D2308" i="17"/>
  <c r="J2307" i="17"/>
  <c r="I2307" i="17"/>
  <c r="C2307" i="17" s="1"/>
  <c r="H2307" i="17"/>
  <c r="G2307" i="17"/>
  <c r="F2307" i="17"/>
  <c r="E2307" i="17"/>
  <c r="D2307" i="17"/>
  <c r="J2306" i="17"/>
  <c r="H2306" i="17"/>
  <c r="G2306" i="17"/>
  <c r="F2306" i="17"/>
  <c r="E2306" i="17"/>
  <c r="I2306" i="17" s="1"/>
  <c r="D2306" i="17"/>
  <c r="J2305" i="17"/>
  <c r="H2305" i="17"/>
  <c r="G2305" i="17"/>
  <c r="F2305" i="17"/>
  <c r="B2305" i="17" s="1"/>
  <c r="E2305" i="17"/>
  <c r="D2305" i="17"/>
  <c r="J2304" i="17"/>
  <c r="H2304" i="17"/>
  <c r="G2304" i="17"/>
  <c r="F2304" i="17"/>
  <c r="E2304" i="17"/>
  <c r="D2304" i="17"/>
  <c r="J2303" i="17"/>
  <c r="H2303" i="17"/>
  <c r="G2303" i="17"/>
  <c r="F2303" i="17"/>
  <c r="E2303" i="17"/>
  <c r="D2303" i="17"/>
  <c r="J2302" i="17"/>
  <c r="I2302" i="17"/>
  <c r="C2302" i="17" s="1"/>
  <c r="H2302" i="17"/>
  <c r="G2302" i="17"/>
  <c r="F2302" i="17"/>
  <c r="E2302" i="17"/>
  <c r="D2302" i="17"/>
  <c r="B2302" i="17"/>
  <c r="J2301" i="17"/>
  <c r="H2301" i="17"/>
  <c r="G2301" i="17"/>
  <c r="B2301" i="17" s="1"/>
  <c r="F2301" i="17"/>
  <c r="E2301" i="17"/>
  <c r="D2301" i="17"/>
  <c r="J2300" i="17"/>
  <c r="H2300" i="17"/>
  <c r="G2300" i="17"/>
  <c r="B2300" i="17" s="1"/>
  <c r="F2300" i="17"/>
  <c r="E2300" i="17"/>
  <c r="D2300" i="17"/>
  <c r="J2299" i="17"/>
  <c r="I2299" i="17"/>
  <c r="C2299" i="17" s="1"/>
  <c r="H2299" i="17"/>
  <c r="G2299" i="17"/>
  <c r="F2299" i="17"/>
  <c r="E2299" i="17"/>
  <c r="D2299" i="17"/>
  <c r="J2298" i="17"/>
  <c r="H2298" i="17"/>
  <c r="G2298" i="17"/>
  <c r="F2298" i="17"/>
  <c r="E2298" i="17"/>
  <c r="I2298" i="17" s="1"/>
  <c r="D2298" i="17"/>
  <c r="J2297" i="17"/>
  <c r="H2297" i="17"/>
  <c r="G2297" i="17"/>
  <c r="F2297" i="17"/>
  <c r="B2297" i="17" s="1"/>
  <c r="E2297" i="17"/>
  <c r="D2297" i="17"/>
  <c r="J2296" i="17"/>
  <c r="H2296" i="17"/>
  <c r="G2296" i="17"/>
  <c r="F2296" i="17"/>
  <c r="E2296" i="17"/>
  <c r="D2296" i="17"/>
  <c r="J2295" i="17"/>
  <c r="H2295" i="17"/>
  <c r="G2295" i="17"/>
  <c r="F2295" i="17"/>
  <c r="E2295" i="17"/>
  <c r="B2295" i="17" s="1"/>
  <c r="D2295" i="17"/>
  <c r="J2294" i="17"/>
  <c r="I2294" i="17"/>
  <c r="C2294" i="17" s="1"/>
  <c r="H2294" i="17"/>
  <c r="G2294" i="17"/>
  <c r="F2294" i="17"/>
  <c r="E2294" i="17"/>
  <c r="D2294" i="17"/>
  <c r="B2294" i="17"/>
  <c r="J2293" i="17"/>
  <c r="H2293" i="17"/>
  <c r="G2293" i="17"/>
  <c r="F2293" i="17"/>
  <c r="E2293" i="17"/>
  <c r="D2293" i="17"/>
  <c r="B2293" i="17"/>
  <c r="J2292" i="17"/>
  <c r="H2292" i="17"/>
  <c r="G2292" i="17"/>
  <c r="F2292" i="17"/>
  <c r="E2292" i="17"/>
  <c r="D2292" i="17"/>
  <c r="J2291" i="17"/>
  <c r="H2291" i="17"/>
  <c r="G2291" i="17"/>
  <c r="F2291" i="17"/>
  <c r="E2291" i="17"/>
  <c r="D2291" i="17"/>
  <c r="J2290" i="17"/>
  <c r="H2290" i="17"/>
  <c r="G2290" i="17"/>
  <c r="F2290" i="17"/>
  <c r="B2290" i="17" s="1"/>
  <c r="E2290" i="17"/>
  <c r="D2290" i="17"/>
  <c r="J2289" i="17"/>
  <c r="H2289" i="17"/>
  <c r="G2289" i="17"/>
  <c r="F2289" i="17"/>
  <c r="E2289" i="17"/>
  <c r="I2289" i="17" s="1"/>
  <c r="C2289" i="17" s="1"/>
  <c r="D2289" i="17"/>
  <c r="J2288" i="17"/>
  <c r="H2288" i="17"/>
  <c r="G2288" i="17"/>
  <c r="F2288" i="17"/>
  <c r="E2288" i="17"/>
  <c r="D2288" i="17"/>
  <c r="J2287" i="17"/>
  <c r="H2287" i="17"/>
  <c r="G2287" i="17"/>
  <c r="F2287" i="17"/>
  <c r="E2287" i="17"/>
  <c r="B2287" i="17" s="1"/>
  <c r="D2287" i="17"/>
  <c r="J2286" i="17"/>
  <c r="H2286" i="17"/>
  <c r="G2286" i="17"/>
  <c r="F2286" i="17"/>
  <c r="E2286" i="17"/>
  <c r="D2286" i="17"/>
  <c r="J2285" i="17"/>
  <c r="C2285" i="17" s="1"/>
  <c r="H2285" i="17"/>
  <c r="G2285" i="17"/>
  <c r="F2285" i="17"/>
  <c r="I2285" i="17" s="1"/>
  <c r="E2285" i="17"/>
  <c r="D2285" i="17"/>
  <c r="J2284" i="17"/>
  <c r="H2284" i="17"/>
  <c r="G2284" i="17"/>
  <c r="F2284" i="17"/>
  <c r="E2284" i="17"/>
  <c r="D2284" i="17"/>
  <c r="J2283" i="17"/>
  <c r="H2283" i="17"/>
  <c r="G2283" i="17"/>
  <c r="F2283" i="17"/>
  <c r="E2283" i="17"/>
  <c r="D2283" i="17"/>
  <c r="J2282" i="17"/>
  <c r="B2282" i="17" s="1"/>
  <c r="H2282" i="17"/>
  <c r="G2282" i="17"/>
  <c r="F2282" i="17"/>
  <c r="E2282" i="17"/>
  <c r="I2282" i="17" s="1"/>
  <c r="C2282" i="17" s="1"/>
  <c r="D2282" i="17"/>
  <c r="J2281" i="17"/>
  <c r="H2281" i="17"/>
  <c r="G2281" i="17"/>
  <c r="B2281" i="17" s="1"/>
  <c r="F2281" i="17"/>
  <c r="E2281" i="17"/>
  <c r="D2281" i="17"/>
  <c r="J2280" i="17"/>
  <c r="H2280" i="17"/>
  <c r="G2280" i="17"/>
  <c r="F2280" i="17"/>
  <c r="E2280" i="17"/>
  <c r="D2280" i="17"/>
  <c r="J2279" i="17"/>
  <c r="I2279" i="17"/>
  <c r="C2279" i="17" s="1"/>
  <c r="H2279" i="17"/>
  <c r="G2279" i="17"/>
  <c r="F2279" i="17"/>
  <c r="E2279" i="17"/>
  <c r="D2279" i="17"/>
  <c r="J2278" i="17"/>
  <c r="H2278" i="17"/>
  <c r="G2278" i="17"/>
  <c r="F2278" i="17"/>
  <c r="I2278" i="17" s="1"/>
  <c r="C2278" i="17" s="1"/>
  <c r="E2278" i="17"/>
  <c r="D2278" i="17"/>
  <c r="J2277" i="17"/>
  <c r="H2277" i="17"/>
  <c r="G2277" i="17"/>
  <c r="B2277" i="17" s="1"/>
  <c r="F2277" i="17"/>
  <c r="E2277" i="17"/>
  <c r="D2277" i="17"/>
  <c r="J2276" i="17"/>
  <c r="H2276" i="17"/>
  <c r="G2276" i="17"/>
  <c r="F2276" i="17"/>
  <c r="E2276" i="17"/>
  <c r="D2276" i="17"/>
  <c r="J2275" i="17"/>
  <c r="I2275" i="17"/>
  <c r="C2275" i="17" s="1"/>
  <c r="H2275" i="17"/>
  <c r="G2275" i="17"/>
  <c r="F2275" i="17"/>
  <c r="E2275" i="17"/>
  <c r="B2275" i="17" s="1"/>
  <c r="D2275" i="17"/>
  <c r="J2274" i="17"/>
  <c r="H2274" i="17"/>
  <c r="G2274" i="17"/>
  <c r="F2274" i="17"/>
  <c r="I2274" i="17" s="1"/>
  <c r="C2274" i="17" s="1"/>
  <c r="E2274" i="17"/>
  <c r="B2274" i="17" s="1"/>
  <c r="D2274" i="17"/>
  <c r="J2273" i="17"/>
  <c r="H2273" i="17"/>
  <c r="G2273" i="17"/>
  <c r="F2273" i="17"/>
  <c r="E2273" i="17"/>
  <c r="D2273" i="17"/>
  <c r="J2272" i="17"/>
  <c r="H2272" i="17"/>
  <c r="G2272" i="17"/>
  <c r="F2272" i="17"/>
  <c r="E2272" i="17"/>
  <c r="D2272" i="17"/>
  <c r="J2271" i="17"/>
  <c r="H2271" i="17"/>
  <c r="G2271" i="17"/>
  <c r="F2271" i="17"/>
  <c r="E2271" i="17"/>
  <c r="B2271" i="17" s="1"/>
  <c r="D2271" i="17"/>
  <c r="J2270" i="17"/>
  <c r="H2270" i="17"/>
  <c r="G2270" i="17"/>
  <c r="F2270" i="17"/>
  <c r="E2270" i="17"/>
  <c r="D2270" i="17"/>
  <c r="J2269" i="17"/>
  <c r="C2269" i="17" s="1"/>
  <c r="H2269" i="17"/>
  <c r="G2269" i="17"/>
  <c r="F2269" i="17"/>
  <c r="I2269" i="17" s="1"/>
  <c r="E2269" i="17"/>
  <c r="D2269" i="17"/>
  <c r="J2268" i="17"/>
  <c r="H2268" i="17"/>
  <c r="G2268" i="17"/>
  <c r="F2268" i="17"/>
  <c r="E2268" i="17"/>
  <c r="D2268" i="17"/>
  <c r="J2267" i="17"/>
  <c r="H2267" i="17"/>
  <c r="G2267" i="17"/>
  <c r="F2267" i="17"/>
  <c r="E2267" i="17"/>
  <c r="D2267" i="17"/>
  <c r="J2266" i="17"/>
  <c r="H2266" i="17"/>
  <c r="G2266" i="17"/>
  <c r="F2266" i="17"/>
  <c r="E2266" i="17"/>
  <c r="B2266" i="17" s="1"/>
  <c r="D2266" i="17"/>
  <c r="J2265" i="17"/>
  <c r="H2265" i="17"/>
  <c r="G2265" i="17"/>
  <c r="B2265" i="17" s="1"/>
  <c r="F2265" i="17"/>
  <c r="E2265" i="17"/>
  <c r="D2265" i="17"/>
  <c r="J2264" i="17"/>
  <c r="H2264" i="17"/>
  <c r="G2264" i="17"/>
  <c r="F2264" i="17"/>
  <c r="E2264" i="17"/>
  <c r="D2264" i="17"/>
  <c r="J2263" i="17"/>
  <c r="I2263" i="17"/>
  <c r="C2263" i="17" s="1"/>
  <c r="H2263" i="17"/>
  <c r="G2263" i="17"/>
  <c r="F2263" i="17"/>
  <c r="E2263" i="17"/>
  <c r="D2263" i="17"/>
  <c r="J2262" i="17"/>
  <c r="H2262" i="17"/>
  <c r="G2262" i="17"/>
  <c r="F2262" i="17"/>
  <c r="I2262" i="17" s="1"/>
  <c r="E2262" i="17"/>
  <c r="D2262" i="17"/>
  <c r="J2261" i="17"/>
  <c r="H2261" i="17"/>
  <c r="G2261" i="17"/>
  <c r="B2261" i="17" s="1"/>
  <c r="F2261" i="17"/>
  <c r="E2261" i="17"/>
  <c r="D2261" i="17"/>
  <c r="J2260" i="17"/>
  <c r="H2260" i="17"/>
  <c r="G2260" i="17"/>
  <c r="I2260" i="17" s="1"/>
  <c r="C2260" i="17" s="1"/>
  <c r="F2260" i="17"/>
  <c r="E2260" i="17"/>
  <c r="D2260" i="17"/>
  <c r="J2259" i="17"/>
  <c r="I2259" i="17"/>
  <c r="H2259" i="17"/>
  <c r="C2259" i="17" s="1"/>
  <c r="G2259" i="17"/>
  <c r="F2259" i="17"/>
  <c r="E2259" i="17"/>
  <c r="D2259" i="17"/>
  <c r="B2259" i="17"/>
  <c r="J2258" i="17"/>
  <c r="I2258" i="17"/>
  <c r="H2258" i="17"/>
  <c r="G2258" i="17"/>
  <c r="F2258" i="17"/>
  <c r="E2258" i="17"/>
  <c r="D2258" i="17"/>
  <c r="C2258" i="17"/>
  <c r="B2258" i="17"/>
  <c r="J2257" i="17"/>
  <c r="H2257" i="17"/>
  <c r="G2257" i="17"/>
  <c r="B2257" i="17" s="1"/>
  <c r="F2257" i="17"/>
  <c r="E2257" i="17"/>
  <c r="D2257" i="17"/>
  <c r="J2256" i="17"/>
  <c r="H2256" i="17"/>
  <c r="G2256" i="17"/>
  <c r="F2256" i="17"/>
  <c r="E2256" i="17"/>
  <c r="D2256" i="17"/>
  <c r="J2255" i="17"/>
  <c r="I2255" i="17"/>
  <c r="C2255" i="17" s="1"/>
  <c r="H2255" i="17"/>
  <c r="G2255" i="17"/>
  <c r="F2255" i="17"/>
  <c r="E2255" i="17"/>
  <c r="D2255" i="17"/>
  <c r="J2254" i="17"/>
  <c r="H2254" i="17"/>
  <c r="G2254" i="17"/>
  <c r="F2254" i="17"/>
  <c r="I2254" i="17" s="1"/>
  <c r="E2254" i="17"/>
  <c r="D2254" i="17"/>
  <c r="J2253" i="17"/>
  <c r="B2253" i="17" s="1"/>
  <c r="H2253" i="17"/>
  <c r="G2253" i="17"/>
  <c r="F2253" i="17"/>
  <c r="I2253" i="17" s="1"/>
  <c r="C2253" i="17" s="1"/>
  <c r="E2253" i="17"/>
  <c r="D2253" i="17"/>
  <c r="J2252" i="17"/>
  <c r="I2252" i="17"/>
  <c r="H2252" i="17"/>
  <c r="G2252" i="17"/>
  <c r="B2252" i="17" s="1"/>
  <c r="F2252" i="17"/>
  <c r="E2252" i="17"/>
  <c r="D2252" i="17"/>
  <c r="C2252" i="17"/>
  <c r="J2251" i="17"/>
  <c r="H2251" i="17"/>
  <c r="G2251" i="17"/>
  <c r="F2251" i="17"/>
  <c r="E2251" i="17"/>
  <c r="I2251" i="17" s="1"/>
  <c r="C2251" i="17" s="1"/>
  <c r="D2251" i="17"/>
  <c r="B2251" i="17"/>
  <c r="J2250" i="17"/>
  <c r="H2250" i="17"/>
  <c r="G2250" i="17"/>
  <c r="F2250" i="17"/>
  <c r="E2250" i="17"/>
  <c r="D2250" i="17"/>
  <c r="J2249" i="17"/>
  <c r="H2249" i="17"/>
  <c r="G2249" i="17"/>
  <c r="F2249" i="17"/>
  <c r="E2249" i="17"/>
  <c r="D2249" i="17"/>
  <c r="J2248" i="17"/>
  <c r="H2248" i="17"/>
  <c r="G2248" i="17"/>
  <c r="F2248" i="17"/>
  <c r="E2248" i="17"/>
  <c r="D2248" i="17"/>
  <c r="J2247" i="17"/>
  <c r="H2247" i="17"/>
  <c r="G2247" i="17"/>
  <c r="F2247" i="17"/>
  <c r="E2247" i="17"/>
  <c r="D2247" i="17"/>
  <c r="J2246" i="17"/>
  <c r="H2246" i="17"/>
  <c r="B2246" i="17" s="1"/>
  <c r="G2246" i="17"/>
  <c r="F2246" i="17"/>
  <c r="E2246" i="17"/>
  <c r="I2246" i="17" s="1"/>
  <c r="C2246" i="17" s="1"/>
  <c r="D2246" i="17"/>
  <c r="J2245" i="17"/>
  <c r="B2245" i="17" s="1"/>
  <c r="I2245" i="17"/>
  <c r="H2245" i="17"/>
  <c r="C2245" i="17" s="1"/>
  <c r="G2245" i="17"/>
  <c r="F2245" i="17"/>
  <c r="E2245" i="17"/>
  <c r="D2245" i="17"/>
  <c r="J2244" i="17"/>
  <c r="I2244" i="17"/>
  <c r="H2244" i="17"/>
  <c r="G2244" i="17"/>
  <c r="F2244" i="17"/>
  <c r="E2244" i="17"/>
  <c r="D2244" i="17"/>
  <c r="B2244" i="17" s="1"/>
  <c r="C2244" i="17"/>
  <c r="J2243" i="17"/>
  <c r="H2243" i="17"/>
  <c r="G2243" i="17"/>
  <c r="F2243" i="17"/>
  <c r="E2243" i="17"/>
  <c r="I2243" i="17" s="1"/>
  <c r="C2243" i="17" s="1"/>
  <c r="D2243" i="17"/>
  <c r="B2243" i="17" s="1"/>
  <c r="J2242" i="17"/>
  <c r="H2242" i="17"/>
  <c r="G2242" i="17"/>
  <c r="F2242" i="17"/>
  <c r="E2242" i="17"/>
  <c r="D2242" i="17"/>
  <c r="J2241" i="17"/>
  <c r="H2241" i="17"/>
  <c r="G2241" i="17"/>
  <c r="F2241" i="17"/>
  <c r="E2241" i="17"/>
  <c r="D2241" i="17"/>
  <c r="J2240" i="17"/>
  <c r="H2240" i="17"/>
  <c r="G2240" i="17"/>
  <c r="F2240" i="17"/>
  <c r="E2240" i="17"/>
  <c r="D2240" i="17"/>
  <c r="J2239" i="17"/>
  <c r="H2239" i="17"/>
  <c r="G2239" i="17"/>
  <c r="F2239" i="17"/>
  <c r="E2239" i="17"/>
  <c r="D2239" i="17"/>
  <c r="J2238" i="17"/>
  <c r="H2238" i="17"/>
  <c r="G2238" i="17"/>
  <c r="F2238" i="17"/>
  <c r="E2238" i="17"/>
  <c r="B2238" i="17" s="1"/>
  <c r="D2238" i="17"/>
  <c r="J2237" i="17"/>
  <c r="H2237" i="17"/>
  <c r="G2237" i="17"/>
  <c r="F2237" i="17"/>
  <c r="I2237" i="17" s="1"/>
  <c r="E2237" i="17"/>
  <c r="D2237" i="17"/>
  <c r="B2237" i="17"/>
  <c r="J2236" i="17"/>
  <c r="H2236" i="17"/>
  <c r="G2236" i="17"/>
  <c r="F2236" i="17"/>
  <c r="E2236" i="17"/>
  <c r="D2236" i="17"/>
  <c r="J2235" i="17"/>
  <c r="H2235" i="17"/>
  <c r="G2235" i="17"/>
  <c r="F2235" i="17"/>
  <c r="I2235" i="17" s="1"/>
  <c r="E2235" i="17"/>
  <c r="D2235" i="17"/>
  <c r="J2234" i="17"/>
  <c r="H2234" i="17"/>
  <c r="G2234" i="17"/>
  <c r="F2234" i="17"/>
  <c r="E2234" i="17"/>
  <c r="I2234" i="17" s="1"/>
  <c r="C2234" i="17" s="1"/>
  <c r="D2234" i="17"/>
  <c r="J2233" i="17"/>
  <c r="H2233" i="17"/>
  <c r="G2233" i="17"/>
  <c r="F2233" i="17"/>
  <c r="E2233" i="17"/>
  <c r="D2233" i="17"/>
  <c r="J2232" i="17"/>
  <c r="H2232" i="17"/>
  <c r="G2232" i="17"/>
  <c r="F2232" i="17"/>
  <c r="I2232" i="17" s="1"/>
  <c r="E2232" i="17"/>
  <c r="D2232" i="17"/>
  <c r="J2231" i="17"/>
  <c r="H2231" i="17"/>
  <c r="G2231" i="17"/>
  <c r="F2231" i="17"/>
  <c r="E2231" i="17"/>
  <c r="D2231" i="17"/>
  <c r="J2230" i="17"/>
  <c r="H2230" i="17"/>
  <c r="G2230" i="17"/>
  <c r="F2230" i="17"/>
  <c r="I2230" i="17" s="1"/>
  <c r="C2230" i="17" s="1"/>
  <c r="E2230" i="17"/>
  <c r="D2230" i="17"/>
  <c r="J2229" i="17"/>
  <c r="H2229" i="17"/>
  <c r="G2229" i="17"/>
  <c r="B2229" i="17" s="1"/>
  <c r="F2229" i="17"/>
  <c r="E2229" i="17"/>
  <c r="D2229" i="17"/>
  <c r="J2228" i="17"/>
  <c r="H2228" i="17"/>
  <c r="G2228" i="17"/>
  <c r="F2228" i="17"/>
  <c r="E2228" i="17"/>
  <c r="I2228" i="17" s="1"/>
  <c r="C2228" i="17" s="1"/>
  <c r="D2228" i="17"/>
  <c r="B2228" i="17"/>
  <c r="J2227" i="17"/>
  <c r="H2227" i="17"/>
  <c r="G2227" i="17"/>
  <c r="F2227" i="17"/>
  <c r="E2227" i="17"/>
  <c r="B2227" i="17" s="1"/>
  <c r="D2227" i="17"/>
  <c r="J2226" i="17"/>
  <c r="H2226" i="17"/>
  <c r="G2226" i="17"/>
  <c r="F2226" i="17"/>
  <c r="B2226" i="17" s="1"/>
  <c r="E2226" i="17"/>
  <c r="I2226" i="17" s="1"/>
  <c r="C2226" i="17" s="1"/>
  <c r="D2226" i="17"/>
  <c r="J2225" i="17"/>
  <c r="H2225" i="17"/>
  <c r="G2225" i="17"/>
  <c r="F2225" i="17"/>
  <c r="E2225" i="17"/>
  <c r="D2225" i="17"/>
  <c r="B2225" i="17" s="1"/>
  <c r="J2224" i="17"/>
  <c r="H2224" i="17"/>
  <c r="G2224" i="17"/>
  <c r="F2224" i="17"/>
  <c r="E2224" i="17"/>
  <c r="D2224" i="17"/>
  <c r="J2223" i="17"/>
  <c r="H2223" i="17"/>
  <c r="G2223" i="17"/>
  <c r="F2223" i="17"/>
  <c r="I2223" i="17" s="1"/>
  <c r="C2223" i="17" s="1"/>
  <c r="E2223" i="17"/>
  <c r="B2223" i="17" s="1"/>
  <c r="D2223" i="17"/>
  <c r="J2222" i="17"/>
  <c r="I2222" i="17"/>
  <c r="C2222" i="17" s="1"/>
  <c r="H2222" i="17"/>
  <c r="G2222" i="17"/>
  <c r="F2222" i="17"/>
  <c r="E2222" i="17"/>
  <c r="B2222" i="17" s="1"/>
  <c r="D2222" i="17"/>
  <c r="J2221" i="17"/>
  <c r="H2221" i="17"/>
  <c r="G2221" i="17"/>
  <c r="F2221" i="17"/>
  <c r="I2221" i="17" s="1"/>
  <c r="C2221" i="17" s="1"/>
  <c r="E2221" i="17"/>
  <c r="D2221" i="17"/>
  <c r="J2220" i="17"/>
  <c r="H2220" i="17"/>
  <c r="G2220" i="17"/>
  <c r="B2220" i="17" s="1"/>
  <c r="F2220" i="17"/>
  <c r="E2220" i="17"/>
  <c r="D2220" i="17"/>
  <c r="J2219" i="17"/>
  <c r="H2219" i="17"/>
  <c r="G2219" i="17"/>
  <c r="F2219" i="17"/>
  <c r="E2219" i="17"/>
  <c r="I2219" i="17" s="1"/>
  <c r="C2219" i="17" s="1"/>
  <c r="D2219" i="17"/>
  <c r="B2219" i="17"/>
  <c r="J2218" i="17"/>
  <c r="H2218" i="17"/>
  <c r="G2218" i="17"/>
  <c r="F2218" i="17"/>
  <c r="E2218" i="17"/>
  <c r="B2218" i="17" s="1"/>
  <c r="D2218" i="17"/>
  <c r="J2217" i="17"/>
  <c r="H2217" i="17"/>
  <c r="G2217" i="17"/>
  <c r="F2217" i="17"/>
  <c r="B2217" i="17" s="1"/>
  <c r="E2217" i="17"/>
  <c r="I2217" i="17" s="1"/>
  <c r="C2217" i="17" s="1"/>
  <c r="D2217" i="17"/>
  <c r="J2216" i="17"/>
  <c r="H2216" i="17"/>
  <c r="G2216" i="17"/>
  <c r="F2216" i="17"/>
  <c r="E2216" i="17"/>
  <c r="D2216" i="17"/>
  <c r="J2215" i="17"/>
  <c r="H2215" i="17"/>
  <c r="G2215" i="17"/>
  <c r="F2215" i="17"/>
  <c r="I2215" i="17" s="1"/>
  <c r="E2215" i="17"/>
  <c r="D2215" i="17"/>
  <c r="J2214" i="17"/>
  <c r="I2214" i="17"/>
  <c r="C2214" i="17" s="1"/>
  <c r="H2214" i="17"/>
  <c r="G2214" i="17"/>
  <c r="F2214" i="17"/>
  <c r="E2214" i="17"/>
  <c r="D2214" i="17"/>
  <c r="J2213" i="17"/>
  <c r="H2213" i="17"/>
  <c r="B2213" i="17" s="1"/>
  <c r="G2213" i="17"/>
  <c r="F2213" i="17"/>
  <c r="I2213" i="17" s="1"/>
  <c r="E2213" i="17"/>
  <c r="D2213" i="17"/>
  <c r="J2212" i="17"/>
  <c r="H2212" i="17"/>
  <c r="G2212" i="17"/>
  <c r="B2212" i="17" s="1"/>
  <c r="F2212" i="17"/>
  <c r="E2212" i="17"/>
  <c r="D2212" i="17"/>
  <c r="J2211" i="17"/>
  <c r="H2211" i="17"/>
  <c r="B2211" i="17" s="1"/>
  <c r="G2211" i="17"/>
  <c r="F2211" i="17"/>
  <c r="E2211" i="17"/>
  <c r="I2211" i="17" s="1"/>
  <c r="D2211" i="17"/>
  <c r="J2210" i="17"/>
  <c r="H2210" i="17"/>
  <c r="G2210" i="17"/>
  <c r="F2210" i="17"/>
  <c r="E2210" i="17"/>
  <c r="B2210" i="17" s="1"/>
  <c r="D2210" i="17"/>
  <c r="J2209" i="17"/>
  <c r="H2209" i="17"/>
  <c r="G2209" i="17"/>
  <c r="F2209" i="17"/>
  <c r="B2209" i="17" s="1"/>
  <c r="E2209" i="17"/>
  <c r="D2209" i="17"/>
  <c r="J2208" i="17"/>
  <c r="H2208" i="17"/>
  <c r="G2208" i="17"/>
  <c r="F2208" i="17"/>
  <c r="E2208" i="17"/>
  <c r="D2208" i="17"/>
  <c r="J2207" i="17"/>
  <c r="H2207" i="17"/>
  <c r="G2207" i="17"/>
  <c r="F2207" i="17"/>
  <c r="I2207" i="17" s="1"/>
  <c r="E2207" i="17"/>
  <c r="D2207" i="17"/>
  <c r="J2206" i="17"/>
  <c r="H2206" i="17"/>
  <c r="G2206" i="17"/>
  <c r="F2206" i="17"/>
  <c r="E2206" i="17"/>
  <c r="D2206" i="17"/>
  <c r="J2205" i="17"/>
  <c r="H2205" i="17"/>
  <c r="G2205" i="17"/>
  <c r="F2205" i="17"/>
  <c r="I2205" i="17" s="1"/>
  <c r="E2205" i="17"/>
  <c r="D2205" i="17"/>
  <c r="J2204" i="17"/>
  <c r="I2204" i="17"/>
  <c r="C2204" i="17" s="1"/>
  <c r="H2204" i="17"/>
  <c r="G2204" i="17"/>
  <c r="B2204" i="17" s="1"/>
  <c r="F2204" i="17"/>
  <c r="E2204" i="17"/>
  <c r="D2204" i="17"/>
  <c r="J2203" i="17"/>
  <c r="H2203" i="17"/>
  <c r="B2203" i="17" s="1"/>
  <c r="G2203" i="17"/>
  <c r="F2203" i="17"/>
  <c r="E2203" i="17"/>
  <c r="I2203" i="17" s="1"/>
  <c r="D2203" i="17"/>
  <c r="J2202" i="17"/>
  <c r="H2202" i="17"/>
  <c r="G2202" i="17"/>
  <c r="F2202" i="17"/>
  <c r="E2202" i="17"/>
  <c r="B2202" i="17" s="1"/>
  <c r="D2202" i="17"/>
  <c r="J2201" i="17"/>
  <c r="H2201" i="17"/>
  <c r="G2201" i="17"/>
  <c r="F2201" i="17"/>
  <c r="B2201" i="17" s="1"/>
  <c r="E2201" i="17"/>
  <c r="D2201" i="17"/>
  <c r="J2200" i="17"/>
  <c r="H2200" i="17"/>
  <c r="G2200" i="17"/>
  <c r="F2200" i="17"/>
  <c r="E2200" i="17"/>
  <c r="D2200" i="17"/>
  <c r="J2199" i="17"/>
  <c r="H2199" i="17"/>
  <c r="G2199" i="17"/>
  <c r="F2199" i="17"/>
  <c r="I2199" i="17" s="1"/>
  <c r="E2199" i="17"/>
  <c r="B2199" i="17" s="1"/>
  <c r="D2199" i="17"/>
  <c r="J2198" i="17"/>
  <c r="I2198" i="17"/>
  <c r="C2198" i="17" s="1"/>
  <c r="H2198" i="17"/>
  <c r="G2198" i="17"/>
  <c r="F2198" i="17"/>
  <c r="E2198" i="17"/>
  <c r="B2198" i="17" s="1"/>
  <c r="D2198" i="17"/>
  <c r="J2197" i="17"/>
  <c r="B2197" i="17" s="1"/>
  <c r="H2197" i="17"/>
  <c r="G2197" i="17"/>
  <c r="F2197" i="17"/>
  <c r="I2197" i="17" s="1"/>
  <c r="E2197" i="17"/>
  <c r="D2197" i="17"/>
  <c r="J2196" i="17"/>
  <c r="H2196" i="17"/>
  <c r="G2196" i="17"/>
  <c r="B2196" i="17" s="1"/>
  <c r="F2196" i="17"/>
  <c r="E2196" i="17"/>
  <c r="D2196" i="17"/>
  <c r="J2195" i="17"/>
  <c r="H2195" i="17"/>
  <c r="B2195" i="17" s="1"/>
  <c r="G2195" i="17"/>
  <c r="F2195" i="17"/>
  <c r="E2195" i="17"/>
  <c r="I2195" i="17" s="1"/>
  <c r="D2195" i="17"/>
  <c r="J2194" i="17"/>
  <c r="I2194" i="17"/>
  <c r="C2194" i="17" s="1"/>
  <c r="H2194" i="17"/>
  <c r="G2194" i="17"/>
  <c r="F2194" i="17"/>
  <c r="E2194" i="17"/>
  <c r="B2194" i="17" s="1"/>
  <c r="D2194" i="17"/>
  <c r="J2193" i="17"/>
  <c r="H2193" i="17"/>
  <c r="G2193" i="17"/>
  <c r="F2193" i="17"/>
  <c r="E2193" i="17"/>
  <c r="I2193" i="17" s="1"/>
  <c r="C2193" i="17" s="1"/>
  <c r="D2193" i="17"/>
  <c r="B2193" i="17" s="1"/>
  <c r="J2192" i="17"/>
  <c r="H2192" i="17"/>
  <c r="G2192" i="17"/>
  <c r="F2192" i="17"/>
  <c r="E2192" i="17"/>
  <c r="D2192" i="17"/>
  <c r="J2191" i="17"/>
  <c r="H2191" i="17"/>
  <c r="G2191" i="17"/>
  <c r="F2191" i="17"/>
  <c r="I2191" i="17" s="1"/>
  <c r="C2191" i="17" s="1"/>
  <c r="E2191" i="17"/>
  <c r="D2191" i="17"/>
  <c r="J2190" i="17"/>
  <c r="H2190" i="17"/>
  <c r="G2190" i="17"/>
  <c r="F2190" i="17"/>
  <c r="E2190" i="17"/>
  <c r="B2190" i="17" s="1"/>
  <c r="D2190" i="17"/>
  <c r="J2189" i="17"/>
  <c r="H2189" i="17"/>
  <c r="G2189" i="17"/>
  <c r="F2189" i="17"/>
  <c r="I2189" i="17" s="1"/>
  <c r="E2189" i="17"/>
  <c r="D2189" i="17"/>
  <c r="B2189" i="17"/>
  <c r="J2188" i="17"/>
  <c r="H2188" i="17"/>
  <c r="G2188" i="17"/>
  <c r="B2188" i="17" s="1"/>
  <c r="F2188" i="17"/>
  <c r="E2188" i="17"/>
  <c r="D2188" i="17"/>
  <c r="J2187" i="17"/>
  <c r="B2187" i="17" s="1"/>
  <c r="H2187" i="17"/>
  <c r="G2187" i="17"/>
  <c r="F2187" i="17"/>
  <c r="E2187" i="17"/>
  <c r="I2187" i="17" s="1"/>
  <c r="D2187" i="17"/>
  <c r="J2186" i="17"/>
  <c r="I2186" i="17"/>
  <c r="C2186" i="17" s="1"/>
  <c r="H2186" i="17"/>
  <c r="G2186" i="17"/>
  <c r="F2186" i="17"/>
  <c r="E2186" i="17"/>
  <c r="B2186" i="17" s="1"/>
  <c r="D2186" i="17"/>
  <c r="J2185" i="17"/>
  <c r="H2185" i="17"/>
  <c r="G2185" i="17"/>
  <c r="F2185" i="17"/>
  <c r="B2185" i="17" s="1"/>
  <c r="E2185" i="17"/>
  <c r="D2185" i="17"/>
  <c r="J2184" i="17"/>
  <c r="H2184" i="17"/>
  <c r="G2184" i="17"/>
  <c r="F2184" i="17"/>
  <c r="E2184" i="17"/>
  <c r="D2184" i="17"/>
  <c r="J2183" i="17"/>
  <c r="H2183" i="17"/>
  <c r="G2183" i="17"/>
  <c r="F2183" i="17"/>
  <c r="I2183" i="17" s="1"/>
  <c r="C2183" i="17" s="1"/>
  <c r="E2183" i="17"/>
  <c r="D2183" i="17"/>
  <c r="J2182" i="17"/>
  <c r="H2182" i="17"/>
  <c r="G2182" i="17"/>
  <c r="F2182" i="17"/>
  <c r="E2182" i="17"/>
  <c r="B2182" i="17" s="1"/>
  <c r="D2182" i="17"/>
  <c r="J2181" i="17"/>
  <c r="H2181" i="17"/>
  <c r="G2181" i="17"/>
  <c r="F2181" i="17"/>
  <c r="I2181" i="17" s="1"/>
  <c r="E2181" i="17"/>
  <c r="D2181" i="17"/>
  <c r="B2181" i="17"/>
  <c r="J2180" i="17"/>
  <c r="I2180" i="17"/>
  <c r="C2180" i="17" s="1"/>
  <c r="H2180" i="17"/>
  <c r="G2180" i="17"/>
  <c r="B2180" i="17" s="1"/>
  <c r="F2180" i="17"/>
  <c r="E2180" i="17"/>
  <c r="D2180" i="17"/>
  <c r="J2179" i="17"/>
  <c r="H2179" i="17"/>
  <c r="G2179" i="17"/>
  <c r="F2179" i="17"/>
  <c r="E2179" i="17"/>
  <c r="I2179" i="17" s="1"/>
  <c r="D2179" i="17"/>
  <c r="B2179" i="17"/>
  <c r="J2178" i="17"/>
  <c r="H2178" i="17"/>
  <c r="G2178" i="17"/>
  <c r="F2178" i="17"/>
  <c r="E2178" i="17"/>
  <c r="B2178" i="17" s="1"/>
  <c r="D2178" i="17"/>
  <c r="J2177" i="17"/>
  <c r="B2177" i="17" s="1"/>
  <c r="H2177" i="17"/>
  <c r="G2177" i="17"/>
  <c r="F2177" i="17"/>
  <c r="E2177" i="17"/>
  <c r="I2177" i="17" s="1"/>
  <c r="D2177" i="17"/>
  <c r="J2176" i="17"/>
  <c r="H2176" i="17"/>
  <c r="G2176" i="17"/>
  <c r="F2176" i="17"/>
  <c r="E2176" i="17"/>
  <c r="D2176" i="17"/>
  <c r="J2175" i="17"/>
  <c r="H2175" i="17"/>
  <c r="G2175" i="17"/>
  <c r="F2175" i="17"/>
  <c r="I2175" i="17" s="1"/>
  <c r="E2175" i="17"/>
  <c r="D2175" i="17"/>
  <c r="J2174" i="17"/>
  <c r="H2174" i="17"/>
  <c r="G2174" i="17"/>
  <c r="I2174" i="17" s="1"/>
  <c r="C2174" i="17" s="1"/>
  <c r="F2174" i="17"/>
  <c r="E2174" i="17"/>
  <c r="D2174" i="17"/>
  <c r="J2173" i="17"/>
  <c r="H2173" i="17"/>
  <c r="G2173" i="17"/>
  <c r="F2173" i="17"/>
  <c r="I2173" i="17" s="1"/>
  <c r="E2173" i="17"/>
  <c r="D2173" i="17"/>
  <c r="J2172" i="17"/>
  <c r="I2172" i="17"/>
  <c r="C2172" i="17" s="1"/>
  <c r="H2172" i="17"/>
  <c r="G2172" i="17"/>
  <c r="B2172" i="17" s="1"/>
  <c r="F2172" i="17"/>
  <c r="E2172" i="17"/>
  <c r="D2172" i="17"/>
  <c r="J2171" i="17"/>
  <c r="H2171" i="17"/>
  <c r="G2171" i="17"/>
  <c r="F2171" i="17"/>
  <c r="E2171" i="17"/>
  <c r="I2171" i="17" s="1"/>
  <c r="D2171" i="17"/>
  <c r="B2171" i="17" s="1"/>
  <c r="J2170" i="17"/>
  <c r="I2170" i="17"/>
  <c r="C2170" i="17" s="1"/>
  <c r="H2170" i="17"/>
  <c r="G2170" i="17"/>
  <c r="F2170" i="17"/>
  <c r="E2170" i="17"/>
  <c r="B2170" i="17" s="1"/>
  <c r="D2170" i="17"/>
  <c r="J2169" i="17"/>
  <c r="H2169" i="17"/>
  <c r="G2169" i="17"/>
  <c r="F2169" i="17"/>
  <c r="E2169" i="17"/>
  <c r="D2169" i="17"/>
  <c r="B2169" i="17"/>
  <c r="J2168" i="17"/>
  <c r="H2168" i="17"/>
  <c r="G2168" i="17"/>
  <c r="F2168" i="17"/>
  <c r="E2168" i="17"/>
  <c r="D2168" i="17"/>
  <c r="J2167" i="17"/>
  <c r="H2167" i="17"/>
  <c r="G2167" i="17"/>
  <c r="F2167" i="17"/>
  <c r="I2167" i="17" s="1"/>
  <c r="C2167" i="17" s="1"/>
  <c r="E2167" i="17"/>
  <c r="D2167" i="17"/>
  <c r="J2166" i="17"/>
  <c r="H2166" i="17"/>
  <c r="G2166" i="17"/>
  <c r="F2166" i="17"/>
  <c r="E2166" i="17"/>
  <c r="B2166" i="17" s="1"/>
  <c r="D2166" i="17"/>
  <c r="J2165" i="17"/>
  <c r="H2165" i="17"/>
  <c r="G2165" i="17"/>
  <c r="F2165" i="17"/>
  <c r="I2165" i="17" s="1"/>
  <c r="C2165" i="17" s="1"/>
  <c r="E2165" i="17"/>
  <c r="D2165" i="17"/>
  <c r="J2164" i="17"/>
  <c r="H2164" i="17"/>
  <c r="G2164" i="17"/>
  <c r="B2164" i="17" s="1"/>
  <c r="F2164" i="17"/>
  <c r="E2164" i="17"/>
  <c r="D2164" i="17"/>
  <c r="J2163" i="17"/>
  <c r="H2163" i="17"/>
  <c r="B2163" i="17" s="1"/>
  <c r="G2163" i="17"/>
  <c r="F2163" i="17"/>
  <c r="E2163" i="17"/>
  <c r="I2163" i="17" s="1"/>
  <c r="C2163" i="17" s="1"/>
  <c r="D2163" i="17"/>
  <c r="J2162" i="17"/>
  <c r="H2162" i="17"/>
  <c r="G2162" i="17"/>
  <c r="F2162" i="17"/>
  <c r="E2162" i="17"/>
  <c r="D2162" i="17"/>
  <c r="J2161" i="17"/>
  <c r="H2161" i="17"/>
  <c r="G2161" i="17"/>
  <c r="F2161" i="17"/>
  <c r="E2161" i="17"/>
  <c r="I2161" i="17" s="1"/>
  <c r="D2161" i="17"/>
  <c r="B2161" i="17" s="1"/>
  <c r="J2160" i="17"/>
  <c r="H2160" i="17"/>
  <c r="G2160" i="17"/>
  <c r="F2160" i="17"/>
  <c r="E2160" i="17"/>
  <c r="D2160" i="17"/>
  <c r="J2159" i="17"/>
  <c r="H2159" i="17"/>
  <c r="G2159" i="17"/>
  <c r="F2159" i="17"/>
  <c r="I2159" i="17" s="1"/>
  <c r="C2159" i="17" s="1"/>
  <c r="E2159" i="17"/>
  <c r="B2159" i="17" s="1"/>
  <c r="D2159" i="17"/>
  <c r="J2158" i="17"/>
  <c r="I2158" i="17"/>
  <c r="C2158" i="17" s="1"/>
  <c r="H2158" i="17"/>
  <c r="G2158" i="17"/>
  <c r="F2158" i="17"/>
  <c r="E2158" i="17"/>
  <c r="B2158" i="17" s="1"/>
  <c r="D2158" i="17"/>
  <c r="J2157" i="17"/>
  <c r="H2157" i="17"/>
  <c r="G2157" i="17"/>
  <c r="F2157" i="17"/>
  <c r="I2157" i="17" s="1"/>
  <c r="C2157" i="17" s="1"/>
  <c r="E2157" i="17"/>
  <c r="D2157" i="17"/>
  <c r="J2156" i="17"/>
  <c r="H2156" i="17"/>
  <c r="G2156" i="17"/>
  <c r="F2156" i="17"/>
  <c r="E2156" i="17"/>
  <c r="D2156" i="17"/>
  <c r="J2155" i="17"/>
  <c r="H2155" i="17"/>
  <c r="C2155" i="17" s="1"/>
  <c r="G2155" i="17"/>
  <c r="F2155" i="17"/>
  <c r="E2155" i="17"/>
  <c r="I2155" i="17" s="1"/>
  <c r="D2155" i="17"/>
  <c r="J2154" i="17"/>
  <c r="H2154" i="17"/>
  <c r="G2154" i="17"/>
  <c r="F2154" i="17"/>
  <c r="E2154" i="17"/>
  <c r="B2154" i="17" s="1"/>
  <c r="D2154" i="17"/>
  <c r="J2153" i="17"/>
  <c r="H2153" i="17"/>
  <c r="G2153" i="17"/>
  <c r="F2153" i="17"/>
  <c r="B2153" i="17" s="1"/>
  <c r="E2153" i="17"/>
  <c r="D2153" i="17"/>
  <c r="J2152" i="17"/>
  <c r="H2152" i="17"/>
  <c r="G2152" i="17"/>
  <c r="F2152" i="17"/>
  <c r="E2152" i="17"/>
  <c r="D2152" i="17"/>
  <c r="J2151" i="17"/>
  <c r="H2151" i="17"/>
  <c r="G2151" i="17"/>
  <c r="F2151" i="17"/>
  <c r="I2151" i="17" s="1"/>
  <c r="E2151" i="17"/>
  <c r="B2151" i="17" s="1"/>
  <c r="D2151" i="17"/>
  <c r="J2150" i="17"/>
  <c r="I2150" i="17"/>
  <c r="C2150" i="17" s="1"/>
  <c r="H2150" i="17"/>
  <c r="G2150" i="17"/>
  <c r="F2150" i="17"/>
  <c r="E2150" i="17"/>
  <c r="D2150" i="17"/>
  <c r="B2150" i="17"/>
  <c r="J2149" i="17"/>
  <c r="I2149" i="17"/>
  <c r="C2149" i="17" s="1"/>
  <c r="H2149" i="17"/>
  <c r="G2149" i="17"/>
  <c r="F2149" i="17"/>
  <c r="B2149" i="17" s="1"/>
  <c r="E2149" i="17"/>
  <c r="D2149" i="17"/>
  <c r="J2148" i="17"/>
  <c r="I2148" i="17"/>
  <c r="C2148" i="17" s="1"/>
  <c r="H2148" i="17"/>
  <c r="G2148" i="17"/>
  <c r="F2148" i="17"/>
  <c r="E2148" i="17"/>
  <c r="D2148" i="17"/>
  <c r="B2148" i="17"/>
  <c r="J2147" i="17"/>
  <c r="H2147" i="17"/>
  <c r="G2147" i="17"/>
  <c r="F2147" i="17"/>
  <c r="E2147" i="17"/>
  <c r="D2147" i="17"/>
  <c r="J2146" i="17"/>
  <c r="H2146" i="17"/>
  <c r="G2146" i="17"/>
  <c r="F2146" i="17"/>
  <c r="E2146" i="17"/>
  <c r="B2146" i="17" s="1"/>
  <c r="D2146" i="17"/>
  <c r="J2145" i="17"/>
  <c r="H2145" i="17"/>
  <c r="G2145" i="17"/>
  <c r="F2145" i="17"/>
  <c r="E2145" i="17"/>
  <c r="D2145" i="17"/>
  <c r="J2144" i="17"/>
  <c r="H2144" i="17"/>
  <c r="G2144" i="17"/>
  <c r="F2144" i="17"/>
  <c r="E2144" i="17"/>
  <c r="D2144" i="17"/>
  <c r="J2143" i="17"/>
  <c r="H2143" i="17"/>
  <c r="G2143" i="17"/>
  <c r="F2143" i="17"/>
  <c r="E2143" i="17"/>
  <c r="I2143" i="17" s="1"/>
  <c r="C2143" i="17" s="1"/>
  <c r="D2143" i="17"/>
  <c r="J2142" i="17"/>
  <c r="H2142" i="17"/>
  <c r="G2142" i="17"/>
  <c r="F2142" i="17"/>
  <c r="E2142" i="17"/>
  <c r="D2142" i="17"/>
  <c r="J2141" i="17"/>
  <c r="H2141" i="17"/>
  <c r="G2141" i="17"/>
  <c r="F2141" i="17"/>
  <c r="I2141" i="17" s="1"/>
  <c r="C2141" i="17" s="1"/>
  <c r="E2141" i="17"/>
  <c r="D2141" i="17"/>
  <c r="B2141" i="17"/>
  <c r="J2140" i="17"/>
  <c r="H2140" i="17"/>
  <c r="G2140" i="17"/>
  <c r="B2140" i="17" s="1"/>
  <c r="F2140" i="17"/>
  <c r="E2140" i="17"/>
  <c r="D2140" i="17"/>
  <c r="J2139" i="17"/>
  <c r="I2139" i="17"/>
  <c r="H2139" i="17"/>
  <c r="C2139" i="17" s="1"/>
  <c r="G2139" i="17"/>
  <c r="F2139" i="17"/>
  <c r="E2139" i="17"/>
  <c r="D2139" i="17"/>
  <c r="J2138" i="17"/>
  <c r="H2138" i="17"/>
  <c r="G2138" i="17"/>
  <c r="F2138" i="17"/>
  <c r="E2138" i="17"/>
  <c r="B2138" i="17" s="1"/>
  <c r="D2138" i="17"/>
  <c r="J2137" i="17"/>
  <c r="H2137" i="17"/>
  <c r="G2137" i="17"/>
  <c r="F2137" i="17"/>
  <c r="E2137" i="17"/>
  <c r="I2137" i="17" s="1"/>
  <c r="C2137" i="17" s="1"/>
  <c r="D2137" i="17"/>
  <c r="J2136" i="17"/>
  <c r="H2136" i="17"/>
  <c r="G2136" i="17"/>
  <c r="F2136" i="17"/>
  <c r="E2136" i="17"/>
  <c r="D2136" i="17"/>
  <c r="J2135" i="17"/>
  <c r="H2135" i="17"/>
  <c r="G2135" i="17"/>
  <c r="F2135" i="17"/>
  <c r="E2135" i="17"/>
  <c r="I2135" i="17" s="1"/>
  <c r="C2135" i="17" s="1"/>
  <c r="D2135" i="17"/>
  <c r="J2134" i="17"/>
  <c r="H2134" i="17"/>
  <c r="G2134" i="17"/>
  <c r="F2134" i="17"/>
  <c r="E2134" i="17"/>
  <c r="D2134" i="17"/>
  <c r="J2133" i="17"/>
  <c r="H2133" i="17"/>
  <c r="G2133" i="17"/>
  <c r="F2133" i="17"/>
  <c r="B2133" i="17" s="1"/>
  <c r="E2133" i="17"/>
  <c r="D2133" i="17"/>
  <c r="J2132" i="17"/>
  <c r="H2132" i="17"/>
  <c r="G2132" i="17"/>
  <c r="B2132" i="17" s="1"/>
  <c r="F2132" i="17"/>
  <c r="E2132" i="17"/>
  <c r="D2132" i="17"/>
  <c r="J2131" i="17"/>
  <c r="I2131" i="17"/>
  <c r="C2131" i="17" s="1"/>
  <c r="H2131" i="17"/>
  <c r="B2131" i="17" s="1"/>
  <c r="G2131" i="17"/>
  <c r="F2131" i="17"/>
  <c r="E2131" i="17"/>
  <c r="D2131" i="17"/>
  <c r="J2130" i="17"/>
  <c r="B2130" i="17" s="1"/>
  <c r="I2130" i="17"/>
  <c r="C2130" i="17" s="1"/>
  <c r="H2130" i="17"/>
  <c r="G2130" i="17"/>
  <c r="F2130" i="17"/>
  <c r="E2130" i="17"/>
  <c r="D2130" i="17"/>
  <c r="J2129" i="17"/>
  <c r="H2129" i="17"/>
  <c r="G2129" i="17"/>
  <c r="F2129" i="17"/>
  <c r="E2129" i="17"/>
  <c r="D2129" i="17"/>
  <c r="B2129" i="17"/>
  <c r="J2128" i="17"/>
  <c r="H2128" i="17"/>
  <c r="G2128" i="17"/>
  <c r="F2128" i="17"/>
  <c r="E2128" i="17"/>
  <c r="D2128" i="17"/>
  <c r="J2127" i="17"/>
  <c r="H2127" i="17"/>
  <c r="G2127" i="17"/>
  <c r="I2127" i="17" s="1"/>
  <c r="C2127" i="17" s="1"/>
  <c r="F2127" i="17"/>
  <c r="E2127" i="17"/>
  <c r="D2127" i="17"/>
  <c r="J2126" i="17"/>
  <c r="I2126" i="17"/>
  <c r="C2126" i="17" s="1"/>
  <c r="H2126" i="17"/>
  <c r="G2126" i="17"/>
  <c r="F2126" i="17"/>
  <c r="B2126" i="17" s="1"/>
  <c r="E2126" i="17"/>
  <c r="D2126" i="17"/>
  <c r="J2125" i="17"/>
  <c r="I2125" i="17"/>
  <c r="C2125" i="17" s="1"/>
  <c r="H2125" i="17"/>
  <c r="G2125" i="17"/>
  <c r="F2125" i="17"/>
  <c r="B2125" i="17" s="1"/>
  <c r="E2125" i="17"/>
  <c r="D2125" i="17"/>
  <c r="J2124" i="17"/>
  <c r="B2124" i="17" s="1"/>
  <c r="H2124" i="17"/>
  <c r="G2124" i="17"/>
  <c r="I2124" i="17" s="1"/>
  <c r="F2124" i="17"/>
  <c r="E2124" i="17"/>
  <c r="D2124" i="17"/>
  <c r="J2123" i="17"/>
  <c r="H2123" i="17"/>
  <c r="B2123" i="17" s="1"/>
  <c r="G2123" i="17"/>
  <c r="F2123" i="17"/>
  <c r="E2123" i="17"/>
  <c r="I2123" i="17" s="1"/>
  <c r="C2123" i="17" s="1"/>
  <c r="D2123" i="17"/>
  <c r="J2122" i="17"/>
  <c r="I2122" i="17"/>
  <c r="C2122" i="17" s="1"/>
  <c r="H2122" i="17"/>
  <c r="G2122" i="17"/>
  <c r="F2122" i="17"/>
  <c r="E2122" i="17"/>
  <c r="D2122" i="17"/>
  <c r="J2121" i="17"/>
  <c r="H2121" i="17"/>
  <c r="G2121" i="17"/>
  <c r="F2121" i="17"/>
  <c r="E2121" i="17"/>
  <c r="I2121" i="17" s="1"/>
  <c r="D2121" i="17"/>
  <c r="C2121" i="17" s="1"/>
  <c r="J2120" i="17"/>
  <c r="H2120" i="17"/>
  <c r="G2120" i="17"/>
  <c r="F2120" i="17"/>
  <c r="E2120" i="17"/>
  <c r="D2120" i="17"/>
  <c r="J2119" i="17"/>
  <c r="I2119" i="17"/>
  <c r="H2119" i="17"/>
  <c r="G2119" i="17"/>
  <c r="F2119" i="17"/>
  <c r="E2119" i="17"/>
  <c r="D2119" i="17"/>
  <c r="J2118" i="17"/>
  <c r="H2118" i="17"/>
  <c r="G2118" i="17"/>
  <c r="F2118" i="17"/>
  <c r="E2118" i="17"/>
  <c r="I2118" i="17" s="1"/>
  <c r="C2118" i="17" s="1"/>
  <c r="D2118" i="17"/>
  <c r="B2118" i="17"/>
  <c r="J2117" i="17"/>
  <c r="H2117" i="17"/>
  <c r="B2117" i="17" s="1"/>
  <c r="G2117" i="17"/>
  <c r="F2117" i="17"/>
  <c r="I2117" i="17" s="1"/>
  <c r="C2117" i="17" s="1"/>
  <c r="E2117" i="17"/>
  <c r="D2117" i="17"/>
  <c r="J2116" i="17"/>
  <c r="I2116" i="17"/>
  <c r="C2116" i="17" s="1"/>
  <c r="H2116" i="17"/>
  <c r="G2116" i="17"/>
  <c r="F2116" i="17"/>
  <c r="E2116" i="17"/>
  <c r="D2116" i="17"/>
  <c r="J2115" i="17"/>
  <c r="H2115" i="17"/>
  <c r="G2115" i="17"/>
  <c r="F2115" i="17"/>
  <c r="E2115" i="17"/>
  <c r="D2115" i="17"/>
  <c r="J2114" i="17"/>
  <c r="H2114" i="17"/>
  <c r="G2114" i="17"/>
  <c r="F2114" i="17"/>
  <c r="E2114" i="17"/>
  <c r="B2114" i="17" s="1"/>
  <c r="D2114" i="17"/>
  <c r="J2113" i="17"/>
  <c r="H2113" i="17"/>
  <c r="G2113" i="17"/>
  <c r="F2113" i="17"/>
  <c r="E2113" i="17"/>
  <c r="D2113" i="17"/>
  <c r="J2112" i="17"/>
  <c r="H2112" i="17"/>
  <c r="G2112" i="17"/>
  <c r="F2112" i="17"/>
  <c r="E2112" i="17"/>
  <c r="D2112" i="17"/>
  <c r="J2111" i="17"/>
  <c r="H2111" i="17"/>
  <c r="G2111" i="17"/>
  <c r="F2111" i="17"/>
  <c r="I2111" i="17" s="1"/>
  <c r="C2111" i="17" s="1"/>
  <c r="E2111" i="17"/>
  <c r="D2111" i="17"/>
  <c r="J2110" i="17"/>
  <c r="H2110" i="17"/>
  <c r="G2110" i="17"/>
  <c r="F2110" i="17"/>
  <c r="E2110" i="17"/>
  <c r="D2110" i="17"/>
  <c r="J2109" i="17"/>
  <c r="H2109" i="17"/>
  <c r="G2109" i="17"/>
  <c r="F2109" i="17"/>
  <c r="B2109" i="17" s="1"/>
  <c r="E2109" i="17"/>
  <c r="D2109" i="17"/>
  <c r="J2108" i="17"/>
  <c r="H2108" i="17"/>
  <c r="G2108" i="17"/>
  <c r="F2108" i="17"/>
  <c r="E2108" i="17"/>
  <c r="D2108" i="17"/>
  <c r="J2107" i="17"/>
  <c r="I2107" i="17"/>
  <c r="C2107" i="17" s="1"/>
  <c r="H2107" i="17"/>
  <c r="B2107" i="17" s="1"/>
  <c r="G2107" i="17"/>
  <c r="F2107" i="17"/>
  <c r="E2107" i="17"/>
  <c r="D2107" i="17"/>
  <c r="J2106" i="17"/>
  <c r="B2106" i="17" s="1"/>
  <c r="I2106" i="17"/>
  <c r="H2106" i="17"/>
  <c r="G2106" i="17"/>
  <c r="F2106" i="17"/>
  <c r="E2106" i="17"/>
  <c r="D2106" i="17"/>
  <c r="J2105" i="17"/>
  <c r="H2105" i="17"/>
  <c r="G2105" i="17"/>
  <c r="F2105" i="17"/>
  <c r="E2105" i="17"/>
  <c r="I2105" i="17" s="1"/>
  <c r="C2105" i="17" s="1"/>
  <c r="D2105" i="17"/>
  <c r="B2105" i="17"/>
  <c r="J2104" i="17"/>
  <c r="H2104" i="17"/>
  <c r="B2104" i="17" s="1"/>
  <c r="G2104" i="17"/>
  <c r="F2104" i="17"/>
  <c r="E2104" i="17"/>
  <c r="D2104" i="17"/>
  <c r="J2103" i="17"/>
  <c r="I2103" i="17"/>
  <c r="C2103" i="17" s="1"/>
  <c r="H2103" i="17"/>
  <c r="G2103" i="17"/>
  <c r="F2103" i="17"/>
  <c r="E2103" i="17"/>
  <c r="B2103" i="17" s="1"/>
  <c r="D2103" i="17"/>
  <c r="J2102" i="17"/>
  <c r="H2102" i="17"/>
  <c r="G2102" i="17"/>
  <c r="F2102" i="17"/>
  <c r="E2102" i="17"/>
  <c r="D2102" i="17"/>
  <c r="J2101" i="17"/>
  <c r="H2101" i="17"/>
  <c r="G2101" i="17"/>
  <c r="F2101" i="17"/>
  <c r="E2101" i="17"/>
  <c r="B2101" i="17" s="1"/>
  <c r="D2101" i="17"/>
  <c r="J2100" i="17"/>
  <c r="H2100" i="17"/>
  <c r="G2100" i="17"/>
  <c r="F2100" i="17"/>
  <c r="E2100" i="17"/>
  <c r="D2100" i="17"/>
  <c r="J2099" i="17"/>
  <c r="H2099" i="17"/>
  <c r="G2099" i="17"/>
  <c r="F2099" i="17"/>
  <c r="E2099" i="17"/>
  <c r="B2099" i="17" s="1"/>
  <c r="D2099" i="17"/>
  <c r="J2098" i="17"/>
  <c r="I2098" i="17"/>
  <c r="C2098" i="17" s="1"/>
  <c r="H2098" i="17"/>
  <c r="G2098" i="17"/>
  <c r="F2098" i="17"/>
  <c r="B2098" i="17" s="1"/>
  <c r="E2098" i="17"/>
  <c r="D2098" i="17"/>
  <c r="J2097" i="17"/>
  <c r="H2097" i="17"/>
  <c r="G2097" i="17"/>
  <c r="I2097" i="17" s="1"/>
  <c r="C2097" i="17" s="1"/>
  <c r="F2097" i="17"/>
  <c r="E2097" i="17"/>
  <c r="D2097" i="17"/>
  <c r="B2097" i="17"/>
  <c r="J2096" i="17"/>
  <c r="H2096" i="17"/>
  <c r="B2096" i="17" s="1"/>
  <c r="G2096" i="17"/>
  <c r="F2096" i="17"/>
  <c r="E2096" i="17"/>
  <c r="I2096" i="17" s="1"/>
  <c r="C2096" i="17" s="1"/>
  <c r="D2096" i="17"/>
  <c r="J2095" i="17"/>
  <c r="I2095" i="17"/>
  <c r="C2095" i="17" s="1"/>
  <c r="H2095" i="17"/>
  <c r="G2095" i="17"/>
  <c r="F2095" i="17"/>
  <c r="E2095" i="17"/>
  <c r="B2095" i="17" s="1"/>
  <c r="D2095" i="17"/>
  <c r="J2094" i="17"/>
  <c r="H2094" i="17"/>
  <c r="G2094" i="17"/>
  <c r="F2094" i="17"/>
  <c r="E2094" i="17"/>
  <c r="D2094" i="17"/>
  <c r="J2093" i="17"/>
  <c r="H2093" i="17"/>
  <c r="G2093" i="17"/>
  <c r="F2093" i="17"/>
  <c r="E2093" i="17"/>
  <c r="B2093" i="17" s="1"/>
  <c r="D2093" i="17"/>
  <c r="J2092" i="17"/>
  <c r="H2092" i="17"/>
  <c r="G2092" i="17"/>
  <c r="F2092" i="17"/>
  <c r="E2092" i="17"/>
  <c r="D2092" i="17"/>
  <c r="J2091" i="17"/>
  <c r="H2091" i="17"/>
  <c r="G2091" i="17"/>
  <c r="F2091" i="17"/>
  <c r="E2091" i="17"/>
  <c r="B2091" i="17" s="1"/>
  <c r="D2091" i="17"/>
  <c r="J2090" i="17"/>
  <c r="I2090" i="17"/>
  <c r="C2090" i="17" s="1"/>
  <c r="H2090" i="17"/>
  <c r="G2090" i="17"/>
  <c r="F2090" i="17"/>
  <c r="B2090" i="17" s="1"/>
  <c r="E2090" i="17"/>
  <c r="D2090" i="17"/>
  <c r="J2089" i="17"/>
  <c r="H2089" i="17"/>
  <c r="G2089" i="17"/>
  <c r="I2089" i="17" s="1"/>
  <c r="C2089" i="17" s="1"/>
  <c r="F2089" i="17"/>
  <c r="E2089" i="17"/>
  <c r="D2089" i="17"/>
  <c r="B2089" i="17"/>
  <c r="J2088" i="17"/>
  <c r="H2088" i="17"/>
  <c r="B2088" i="17" s="1"/>
  <c r="G2088" i="17"/>
  <c r="F2088" i="17"/>
  <c r="E2088" i="17"/>
  <c r="I2088" i="17" s="1"/>
  <c r="C2088" i="17" s="1"/>
  <c r="D2088" i="17"/>
  <c r="J2087" i="17"/>
  <c r="I2087" i="17"/>
  <c r="C2087" i="17" s="1"/>
  <c r="H2087" i="17"/>
  <c r="G2087" i="17"/>
  <c r="F2087" i="17"/>
  <c r="E2087" i="17"/>
  <c r="B2087" i="17" s="1"/>
  <c r="D2087" i="17"/>
  <c r="J2086" i="17"/>
  <c r="H2086" i="17"/>
  <c r="G2086" i="17"/>
  <c r="F2086" i="17"/>
  <c r="E2086" i="17"/>
  <c r="D2086" i="17"/>
  <c r="J2085" i="17"/>
  <c r="H2085" i="17"/>
  <c r="G2085" i="17"/>
  <c r="F2085" i="17"/>
  <c r="E2085" i="17"/>
  <c r="B2085" i="17" s="1"/>
  <c r="D2085" i="17"/>
  <c r="J2084" i="17"/>
  <c r="H2084" i="17"/>
  <c r="G2084" i="17"/>
  <c r="F2084" i="17"/>
  <c r="E2084" i="17"/>
  <c r="D2084" i="17"/>
  <c r="J2083" i="17"/>
  <c r="H2083" i="17"/>
  <c r="G2083" i="17"/>
  <c r="F2083" i="17"/>
  <c r="E2083" i="17"/>
  <c r="B2083" i="17" s="1"/>
  <c r="D2083" i="17"/>
  <c r="J2082" i="17"/>
  <c r="I2082" i="17"/>
  <c r="C2082" i="17" s="1"/>
  <c r="H2082" i="17"/>
  <c r="G2082" i="17"/>
  <c r="F2082" i="17"/>
  <c r="B2082" i="17" s="1"/>
  <c r="E2082" i="17"/>
  <c r="D2082" i="17"/>
  <c r="J2081" i="17"/>
  <c r="H2081" i="17"/>
  <c r="G2081" i="17"/>
  <c r="I2081" i="17" s="1"/>
  <c r="C2081" i="17" s="1"/>
  <c r="F2081" i="17"/>
  <c r="E2081" i="17"/>
  <c r="D2081" i="17"/>
  <c r="B2081" i="17"/>
  <c r="J2080" i="17"/>
  <c r="H2080" i="17"/>
  <c r="B2080" i="17" s="1"/>
  <c r="G2080" i="17"/>
  <c r="F2080" i="17"/>
  <c r="E2080" i="17"/>
  <c r="I2080" i="17" s="1"/>
  <c r="C2080" i="17" s="1"/>
  <c r="D2080" i="17"/>
  <c r="J2079" i="17"/>
  <c r="I2079" i="17"/>
  <c r="C2079" i="17" s="1"/>
  <c r="H2079" i="17"/>
  <c r="G2079" i="17"/>
  <c r="F2079" i="17"/>
  <c r="E2079" i="17"/>
  <c r="B2079" i="17" s="1"/>
  <c r="D2079" i="17"/>
  <c r="J2078" i="17"/>
  <c r="H2078" i="17"/>
  <c r="G2078" i="17"/>
  <c r="F2078" i="17"/>
  <c r="E2078" i="17"/>
  <c r="I2078" i="17" s="1"/>
  <c r="C2078" i="17" s="1"/>
  <c r="D2078" i="17"/>
  <c r="B2078" i="17"/>
  <c r="J2077" i="17"/>
  <c r="H2077" i="17"/>
  <c r="G2077" i="17"/>
  <c r="F2077" i="17"/>
  <c r="E2077" i="17"/>
  <c r="D2077" i="17"/>
  <c r="J2076" i="17"/>
  <c r="H2076" i="17"/>
  <c r="G2076" i="17"/>
  <c r="F2076" i="17"/>
  <c r="B2076" i="17" s="1"/>
  <c r="E2076" i="17"/>
  <c r="D2076" i="17"/>
  <c r="J2075" i="17"/>
  <c r="H2075" i="17"/>
  <c r="G2075" i="17"/>
  <c r="F2075" i="17"/>
  <c r="E2075" i="17"/>
  <c r="D2075" i="17"/>
  <c r="J2074" i="17"/>
  <c r="H2074" i="17"/>
  <c r="G2074" i="17"/>
  <c r="F2074" i="17"/>
  <c r="B2074" i="17" s="1"/>
  <c r="E2074" i="17"/>
  <c r="D2074" i="17"/>
  <c r="J2073" i="17"/>
  <c r="B2073" i="17" s="1"/>
  <c r="H2073" i="17"/>
  <c r="G2073" i="17"/>
  <c r="I2073" i="17" s="1"/>
  <c r="F2073" i="17"/>
  <c r="E2073" i="17"/>
  <c r="D2073" i="17"/>
  <c r="J2072" i="17"/>
  <c r="H2072" i="17"/>
  <c r="B2072" i="17" s="1"/>
  <c r="G2072" i="17"/>
  <c r="F2072" i="17"/>
  <c r="E2072" i="17"/>
  <c r="I2072" i="17" s="1"/>
  <c r="D2072" i="17"/>
  <c r="J2071" i="17"/>
  <c r="I2071" i="17"/>
  <c r="H2071" i="17"/>
  <c r="G2071" i="17"/>
  <c r="F2071" i="17"/>
  <c r="E2071" i="17"/>
  <c r="B2071" i="17" s="1"/>
  <c r="D2071" i="17"/>
  <c r="J2070" i="17"/>
  <c r="H2070" i="17"/>
  <c r="G2070" i="17"/>
  <c r="F2070" i="17"/>
  <c r="E2070" i="17"/>
  <c r="D2070" i="17"/>
  <c r="J2069" i="17"/>
  <c r="H2069" i="17"/>
  <c r="G2069" i="17"/>
  <c r="F2069" i="17"/>
  <c r="E2069" i="17"/>
  <c r="B2069" i="17" s="1"/>
  <c r="D2069" i="17"/>
  <c r="J2068" i="17"/>
  <c r="H2068" i="17"/>
  <c r="G2068" i="17"/>
  <c r="F2068" i="17"/>
  <c r="E2068" i="17"/>
  <c r="D2068" i="17"/>
  <c r="J2067" i="17"/>
  <c r="H2067" i="17"/>
  <c r="G2067" i="17"/>
  <c r="F2067" i="17"/>
  <c r="E2067" i="17"/>
  <c r="D2067" i="17"/>
  <c r="J2066" i="17"/>
  <c r="I2066" i="17"/>
  <c r="C2066" i="17" s="1"/>
  <c r="H2066" i="17"/>
  <c r="G2066" i="17"/>
  <c r="F2066" i="17"/>
  <c r="B2066" i="17" s="1"/>
  <c r="E2066" i="17"/>
  <c r="D2066" i="17"/>
  <c r="J2065" i="17"/>
  <c r="H2065" i="17"/>
  <c r="G2065" i="17"/>
  <c r="B2065" i="17" s="1"/>
  <c r="F2065" i="17"/>
  <c r="E2065" i="17"/>
  <c r="D2065" i="17"/>
  <c r="J2064" i="17"/>
  <c r="H2064" i="17"/>
  <c r="G2064" i="17"/>
  <c r="F2064" i="17"/>
  <c r="B2064" i="17" s="1"/>
  <c r="E2064" i="17"/>
  <c r="I2064" i="17" s="1"/>
  <c r="C2064" i="17" s="1"/>
  <c r="D2064" i="17"/>
  <c r="J2063" i="17"/>
  <c r="I2063" i="17"/>
  <c r="C2063" i="17" s="1"/>
  <c r="H2063" i="17"/>
  <c r="G2063" i="17"/>
  <c r="F2063" i="17"/>
  <c r="E2063" i="17"/>
  <c r="B2063" i="17" s="1"/>
  <c r="D2063" i="17"/>
  <c r="J2062" i="17"/>
  <c r="H2062" i="17"/>
  <c r="G2062" i="17"/>
  <c r="F2062" i="17"/>
  <c r="E2062" i="17"/>
  <c r="I2062" i="17" s="1"/>
  <c r="D2062" i="17"/>
  <c r="B2062" i="17"/>
  <c r="J2061" i="17"/>
  <c r="H2061" i="17"/>
  <c r="G2061" i="17"/>
  <c r="F2061" i="17"/>
  <c r="I2061" i="17" s="1"/>
  <c r="E2061" i="17"/>
  <c r="D2061" i="17"/>
  <c r="C2061" i="17"/>
  <c r="J2060" i="17"/>
  <c r="H2060" i="17"/>
  <c r="G2060" i="17"/>
  <c r="B2060" i="17" s="1"/>
  <c r="F2060" i="17"/>
  <c r="E2060" i="17"/>
  <c r="D2060" i="17"/>
  <c r="J2059" i="17"/>
  <c r="H2059" i="17"/>
  <c r="G2059" i="17"/>
  <c r="F2059" i="17"/>
  <c r="E2059" i="17"/>
  <c r="D2059" i="17"/>
  <c r="J2058" i="17"/>
  <c r="H2058" i="17"/>
  <c r="G2058" i="17"/>
  <c r="F2058" i="17"/>
  <c r="E2058" i="17"/>
  <c r="D2058" i="17"/>
  <c r="J2057" i="17"/>
  <c r="H2057" i="17"/>
  <c r="G2057" i="17"/>
  <c r="B2057" i="17" s="1"/>
  <c r="F2057" i="17"/>
  <c r="E2057" i="17"/>
  <c r="I2057" i="17" s="1"/>
  <c r="C2057" i="17" s="1"/>
  <c r="D2057" i="17"/>
  <c r="J2056" i="17"/>
  <c r="H2056" i="17"/>
  <c r="G2056" i="17"/>
  <c r="F2056" i="17"/>
  <c r="E2056" i="17"/>
  <c r="I2056" i="17" s="1"/>
  <c r="D2056" i="17"/>
  <c r="C2056" i="17"/>
  <c r="J2055" i="17"/>
  <c r="I2055" i="17"/>
  <c r="H2055" i="17"/>
  <c r="G2055" i="17"/>
  <c r="F2055" i="17"/>
  <c r="E2055" i="17"/>
  <c r="D2055" i="17"/>
  <c r="J2054" i="17"/>
  <c r="H2054" i="17"/>
  <c r="G2054" i="17"/>
  <c r="F2054" i="17"/>
  <c r="E2054" i="17"/>
  <c r="I2054" i="17" s="1"/>
  <c r="D2054" i="17"/>
  <c r="J2053" i="17"/>
  <c r="H2053" i="17"/>
  <c r="G2053" i="17"/>
  <c r="F2053" i="17"/>
  <c r="I2053" i="17" s="1"/>
  <c r="C2053" i="17" s="1"/>
  <c r="E2053" i="17"/>
  <c r="D2053" i="17"/>
  <c r="J2052" i="17"/>
  <c r="H2052" i="17"/>
  <c r="G2052" i="17"/>
  <c r="B2052" i="17" s="1"/>
  <c r="F2052" i="17"/>
  <c r="E2052" i="17"/>
  <c r="D2052" i="17"/>
  <c r="J2051" i="17"/>
  <c r="H2051" i="17"/>
  <c r="G2051" i="17"/>
  <c r="F2051" i="17"/>
  <c r="E2051" i="17"/>
  <c r="D2051" i="17"/>
  <c r="J2050" i="17"/>
  <c r="I2050" i="17"/>
  <c r="C2050" i="17" s="1"/>
  <c r="H2050" i="17"/>
  <c r="G2050" i="17"/>
  <c r="F2050" i="17"/>
  <c r="B2050" i="17" s="1"/>
  <c r="E2050" i="17"/>
  <c r="D2050" i="17"/>
  <c r="J2049" i="17"/>
  <c r="H2049" i="17"/>
  <c r="G2049" i="17"/>
  <c r="F2049" i="17"/>
  <c r="E2049" i="17"/>
  <c r="D2049" i="17"/>
  <c r="B2049" i="17"/>
  <c r="J2048" i="17"/>
  <c r="H2048" i="17"/>
  <c r="G2048" i="17"/>
  <c r="F2048" i="17"/>
  <c r="B2048" i="17" s="1"/>
  <c r="E2048" i="17"/>
  <c r="I2048" i="17" s="1"/>
  <c r="C2048" i="17" s="1"/>
  <c r="D2048" i="17"/>
  <c r="J2047" i="17"/>
  <c r="I2047" i="17"/>
  <c r="C2047" i="17" s="1"/>
  <c r="H2047" i="17"/>
  <c r="G2047" i="17"/>
  <c r="F2047" i="17"/>
  <c r="E2047" i="17"/>
  <c r="B2047" i="17" s="1"/>
  <c r="D2047" i="17"/>
  <c r="J2046" i="17"/>
  <c r="H2046" i="17"/>
  <c r="B2046" i="17" s="1"/>
  <c r="G2046" i="17"/>
  <c r="F2046" i="17"/>
  <c r="E2046" i="17"/>
  <c r="I2046" i="17" s="1"/>
  <c r="D2046" i="17"/>
  <c r="J2045" i="17"/>
  <c r="I2045" i="17"/>
  <c r="H2045" i="17"/>
  <c r="G2045" i="17"/>
  <c r="F2045" i="17"/>
  <c r="E2045" i="17"/>
  <c r="B2045" i="17" s="1"/>
  <c r="D2045" i="17"/>
  <c r="C2045" i="17"/>
  <c r="J2044" i="17"/>
  <c r="H2044" i="17"/>
  <c r="G2044" i="17"/>
  <c r="B2044" i="17" s="1"/>
  <c r="F2044" i="17"/>
  <c r="I2044" i="17" s="1"/>
  <c r="C2044" i="17" s="1"/>
  <c r="E2044" i="17"/>
  <c r="D2044" i="17"/>
  <c r="J2043" i="17"/>
  <c r="H2043" i="17"/>
  <c r="G2043" i="17"/>
  <c r="F2043" i="17"/>
  <c r="E2043" i="17"/>
  <c r="D2043" i="17"/>
  <c r="J2042" i="17"/>
  <c r="H2042" i="17"/>
  <c r="G2042" i="17"/>
  <c r="F2042" i="17"/>
  <c r="E2042" i="17"/>
  <c r="D2042" i="17"/>
  <c r="J2041" i="17"/>
  <c r="H2041" i="17"/>
  <c r="G2041" i="17"/>
  <c r="F2041" i="17"/>
  <c r="E2041" i="17"/>
  <c r="D2041" i="17"/>
  <c r="B2041" i="17"/>
  <c r="J2040" i="17"/>
  <c r="H2040" i="17"/>
  <c r="G2040" i="17"/>
  <c r="F2040" i="17"/>
  <c r="B2040" i="17" s="1"/>
  <c r="E2040" i="17"/>
  <c r="D2040" i="17"/>
  <c r="J2039" i="17"/>
  <c r="H2039" i="17"/>
  <c r="G2039" i="17"/>
  <c r="I2039" i="17" s="1"/>
  <c r="C2039" i="17" s="1"/>
  <c r="F2039" i="17"/>
  <c r="E2039" i="17"/>
  <c r="D2039" i="17"/>
  <c r="J2038" i="17"/>
  <c r="H2038" i="17"/>
  <c r="G2038" i="17"/>
  <c r="F2038" i="17"/>
  <c r="E2038" i="17"/>
  <c r="I2038" i="17" s="1"/>
  <c r="D2038" i="17"/>
  <c r="J2037" i="17"/>
  <c r="I2037" i="17"/>
  <c r="C2037" i="17" s="1"/>
  <c r="H2037" i="17"/>
  <c r="G2037" i="17"/>
  <c r="F2037" i="17"/>
  <c r="E2037" i="17"/>
  <c r="D2037" i="17"/>
  <c r="J2036" i="17"/>
  <c r="H2036" i="17"/>
  <c r="G2036" i="17"/>
  <c r="B2036" i="17" s="1"/>
  <c r="F2036" i="17"/>
  <c r="E2036" i="17"/>
  <c r="D2036" i="17"/>
  <c r="J2035" i="17"/>
  <c r="H2035" i="17"/>
  <c r="G2035" i="17"/>
  <c r="F2035" i="17"/>
  <c r="E2035" i="17"/>
  <c r="D2035" i="17"/>
  <c r="J2034" i="17"/>
  <c r="H2034" i="17"/>
  <c r="G2034" i="17"/>
  <c r="F2034" i="17"/>
  <c r="E2034" i="17"/>
  <c r="D2034" i="17"/>
  <c r="J2033" i="17"/>
  <c r="H2033" i="17"/>
  <c r="G2033" i="17"/>
  <c r="F2033" i="17"/>
  <c r="E2033" i="17"/>
  <c r="D2033" i="17"/>
  <c r="J2032" i="17"/>
  <c r="H2032" i="17"/>
  <c r="G2032" i="17"/>
  <c r="F2032" i="17"/>
  <c r="E2032" i="17"/>
  <c r="I2032" i="17" s="1"/>
  <c r="D2032" i="17"/>
  <c r="C2032" i="17"/>
  <c r="J2031" i="17"/>
  <c r="H2031" i="17"/>
  <c r="G2031" i="17"/>
  <c r="I2031" i="17" s="1"/>
  <c r="C2031" i="17" s="1"/>
  <c r="F2031" i="17"/>
  <c r="E2031" i="17"/>
  <c r="D2031" i="17"/>
  <c r="J2030" i="17"/>
  <c r="H2030" i="17"/>
  <c r="G2030" i="17"/>
  <c r="F2030" i="17"/>
  <c r="E2030" i="17"/>
  <c r="I2030" i="17" s="1"/>
  <c r="D2030" i="17"/>
  <c r="J2029" i="17"/>
  <c r="I2029" i="17"/>
  <c r="C2029" i="17" s="1"/>
  <c r="H2029" i="17"/>
  <c r="G2029" i="17"/>
  <c r="F2029" i="17"/>
  <c r="E2029" i="17"/>
  <c r="B2029" i="17" s="1"/>
  <c r="D2029" i="17"/>
  <c r="J2028" i="17"/>
  <c r="H2028" i="17"/>
  <c r="G2028" i="17"/>
  <c r="F2028" i="17"/>
  <c r="I2028" i="17" s="1"/>
  <c r="E2028" i="17"/>
  <c r="D2028" i="17"/>
  <c r="B2028" i="17" s="1"/>
  <c r="J2027" i="17"/>
  <c r="H2027" i="17"/>
  <c r="G2027" i="17"/>
  <c r="F2027" i="17"/>
  <c r="E2027" i="17"/>
  <c r="D2027" i="17"/>
  <c r="J2026" i="17"/>
  <c r="I2026" i="17"/>
  <c r="H2026" i="17"/>
  <c r="G2026" i="17"/>
  <c r="F2026" i="17"/>
  <c r="E2026" i="17"/>
  <c r="D2026" i="17"/>
  <c r="J2025" i="17"/>
  <c r="H2025" i="17"/>
  <c r="G2025" i="17"/>
  <c r="F2025" i="17"/>
  <c r="E2025" i="17"/>
  <c r="D2025" i="17"/>
  <c r="J2024" i="17"/>
  <c r="H2024" i="17"/>
  <c r="G2024" i="17"/>
  <c r="F2024" i="17"/>
  <c r="E2024" i="17"/>
  <c r="I2024" i="17" s="1"/>
  <c r="C2024" i="17" s="1"/>
  <c r="D2024" i="17"/>
  <c r="J2023" i="17"/>
  <c r="I2023" i="17"/>
  <c r="H2023" i="17"/>
  <c r="G2023" i="17"/>
  <c r="F2023" i="17"/>
  <c r="E2023" i="17"/>
  <c r="D2023" i="17"/>
  <c r="J2022" i="17"/>
  <c r="H2022" i="17"/>
  <c r="G2022" i="17"/>
  <c r="F2022" i="17"/>
  <c r="E2022" i="17"/>
  <c r="I2022" i="17" s="1"/>
  <c r="D2022" i="17"/>
  <c r="B2022" i="17"/>
  <c r="J2021" i="17"/>
  <c r="H2021" i="17"/>
  <c r="G2021" i="17"/>
  <c r="F2021" i="17"/>
  <c r="I2021" i="17" s="1"/>
  <c r="C2021" i="17" s="1"/>
  <c r="E2021" i="17"/>
  <c r="D2021" i="17"/>
  <c r="J2020" i="17"/>
  <c r="H2020" i="17"/>
  <c r="G2020" i="17"/>
  <c r="B2020" i="17" s="1"/>
  <c r="F2020" i="17"/>
  <c r="E2020" i="17"/>
  <c r="D2020" i="17"/>
  <c r="J2019" i="17"/>
  <c r="H2019" i="17"/>
  <c r="G2019" i="17"/>
  <c r="F2019" i="17"/>
  <c r="E2019" i="17"/>
  <c r="D2019" i="17"/>
  <c r="J2018" i="17"/>
  <c r="I2018" i="17"/>
  <c r="H2018" i="17"/>
  <c r="G2018" i="17"/>
  <c r="F2018" i="17"/>
  <c r="E2018" i="17"/>
  <c r="D2018" i="17"/>
  <c r="J2017" i="17"/>
  <c r="H2017" i="17"/>
  <c r="G2017" i="17"/>
  <c r="B2017" i="17" s="1"/>
  <c r="F2017" i="17"/>
  <c r="E2017" i="17"/>
  <c r="D2017" i="17"/>
  <c r="J2016" i="17"/>
  <c r="H2016" i="17"/>
  <c r="G2016" i="17"/>
  <c r="F2016" i="17"/>
  <c r="B2016" i="17" s="1"/>
  <c r="E2016" i="17"/>
  <c r="D2016" i="17"/>
  <c r="J2015" i="17"/>
  <c r="I2015" i="17"/>
  <c r="C2015" i="17" s="1"/>
  <c r="H2015" i="17"/>
  <c r="G2015" i="17"/>
  <c r="F2015" i="17"/>
  <c r="E2015" i="17"/>
  <c r="B2015" i="17" s="1"/>
  <c r="D2015" i="17"/>
  <c r="J2014" i="17"/>
  <c r="H2014" i="17"/>
  <c r="G2014" i="17"/>
  <c r="F2014" i="17"/>
  <c r="E2014" i="17"/>
  <c r="I2014" i="17" s="1"/>
  <c r="D2014" i="17"/>
  <c r="B2014" i="17"/>
  <c r="J2013" i="17"/>
  <c r="I2013" i="17"/>
  <c r="H2013" i="17"/>
  <c r="G2013" i="17"/>
  <c r="F2013" i="17"/>
  <c r="E2013" i="17"/>
  <c r="B2013" i="17" s="1"/>
  <c r="D2013" i="17"/>
  <c r="C2013" i="17"/>
  <c r="J2012" i="17"/>
  <c r="H2012" i="17"/>
  <c r="G2012" i="17"/>
  <c r="F2012" i="17"/>
  <c r="I2012" i="17" s="1"/>
  <c r="C2012" i="17" s="1"/>
  <c r="E2012" i="17"/>
  <c r="D2012" i="17"/>
  <c r="B2012" i="17"/>
  <c r="J2011" i="17"/>
  <c r="H2011" i="17"/>
  <c r="G2011" i="17"/>
  <c r="F2011" i="17"/>
  <c r="E2011" i="17"/>
  <c r="D2011" i="17"/>
  <c r="J2010" i="17"/>
  <c r="I2010" i="17"/>
  <c r="C2010" i="17" s="1"/>
  <c r="H2010" i="17"/>
  <c r="G2010" i="17"/>
  <c r="F2010" i="17"/>
  <c r="B2010" i="17" s="1"/>
  <c r="E2010" i="17"/>
  <c r="D2010" i="17"/>
  <c r="J2009" i="17"/>
  <c r="H2009" i="17"/>
  <c r="G2009" i="17"/>
  <c r="B2009" i="17" s="1"/>
  <c r="F2009" i="17"/>
  <c r="E2009" i="17"/>
  <c r="D2009" i="17"/>
  <c r="J2008" i="17"/>
  <c r="H2008" i="17"/>
  <c r="G2008" i="17"/>
  <c r="F2008" i="17"/>
  <c r="B2008" i="17" s="1"/>
  <c r="E2008" i="17"/>
  <c r="D2008" i="17"/>
  <c r="J2007" i="17"/>
  <c r="H2007" i="17"/>
  <c r="G2007" i="17"/>
  <c r="I2007" i="17" s="1"/>
  <c r="C2007" i="17" s="1"/>
  <c r="F2007" i="17"/>
  <c r="E2007" i="17"/>
  <c r="D2007" i="17"/>
  <c r="J2006" i="17"/>
  <c r="H2006" i="17"/>
  <c r="G2006" i="17"/>
  <c r="F2006" i="17"/>
  <c r="E2006" i="17"/>
  <c r="D2006" i="17"/>
  <c r="J2005" i="17"/>
  <c r="H2005" i="17"/>
  <c r="G2005" i="17"/>
  <c r="F2005" i="17"/>
  <c r="I2005" i="17" s="1"/>
  <c r="C2005" i="17" s="1"/>
  <c r="E2005" i="17"/>
  <c r="B2005" i="17" s="1"/>
  <c r="D2005" i="17"/>
  <c r="J2004" i="17"/>
  <c r="H2004" i="17"/>
  <c r="G2004" i="17"/>
  <c r="B2004" i="17" s="1"/>
  <c r="F2004" i="17"/>
  <c r="E2004" i="17"/>
  <c r="D2004" i="17"/>
  <c r="J2003" i="17"/>
  <c r="H2003" i="17"/>
  <c r="G2003" i="17"/>
  <c r="F2003" i="17"/>
  <c r="E2003" i="17"/>
  <c r="D2003" i="17"/>
  <c r="J2002" i="17"/>
  <c r="H2002" i="17"/>
  <c r="G2002" i="17"/>
  <c r="F2002" i="17"/>
  <c r="E2002" i="17"/>
  <c r="D2002" i="17"/>
  <c r="J2001" i="17"/>
  <c r="H2001" i="17"/>
  <c r="G2001" i="17"/>
  <c r="F2001" i="17"/>
  <c r="E2001" i="17"/>
  <c r="I2001" i="17" s="1"/>
  <c r="D2001" i="17"/>
  <c r="J2000" i="17"/>
  <c r="H2000" i="17"/>
  <c r="B2000" i="17" s="1"/>
  <c r="G2000" i="17"/>
  <c r="F2000" i="17"/>
  <c r="E2000" i="17"/>
  <c r="I2000" i="17" s="1"/>
  <c r="D2000" i="17"/>
  <c r="J1999" i="17"/>
  <c r="I1999" i="17"/>
  <c r="C1999" i="17" s="1"/>
  <c r="H1999" i="17"/>
  <c r="G1999" i="17"/>
  <c r="F1999" i="17"/>
  <c r="E1999" i="17"/>
  <c r="D1999" i="17"/>
  <c r="J1998" i="17"/>
  <c r="H1998" i="17"/>
  <c r="B1998" i="17" s="1"/>
  <c r="G1998" i="17"/>
  <c r="F1998" i="17"/>
  <c r="E1998" i="17"/>
  <c r="I1998" i="17" s="1"/>
  <c r="D1998" i="17"/>
  <c r="J1997" i="17"/>
  <c r="H1997" i="17"/>
  <c r="G1997" i="17"/>
  <c r="F1997" i="17"/>
  <c r="E1997" i="17"/>
  <c r="B1997" i="17" s="1"/>
  <c r="D1997" i="17"/>
  <c r="J1996" i="17"/>
  <c r="H1996" i="17"/>
  <c r="G1996" i="17"/>
  <c r="F1996" i="17"/>
  <c r="E1996" i="17"/>
  <c r="D1996" i="17"/>
  <c r="J1995" i="17"/>
  <c r="H1995" i="17"/>
  <c r="G1995" i="17"/>
  <c r="F1995" i="17"/>
  <c r="E1995" i="17"/>
  <c r="D1995" i="17"/>
  <c r="J1994" i="17"/>
  <c r="I1994" i="17"/>
  <c r="C1994" i="17" s="1"/>
  <c r="H1994" i="17"/>
  <c r="G1994" i="17"/>
  <c r="F1994" i="17"/>
  <c r="B1994" i="17" s="1"/>
  <c r="E1994" i="17"/>
  <c r="D1994" i="17"/>
  <c r="J1993" i="17"/>
  <c r="H1993" i="17"/>
  <c r="G1993" i="17"/>
  <c r="F1993" i="17"/>
  <c r="E1993" i="17"/>
  <c r="D1993" i="17"/>
  <c r="J1992" i="17"/>
  <c r="H1992" i="17"/>
  <c r="G1992" i="17"/>
  <c r="F1992" i="17"/>
  <c r="B1992" i="17" s="1"/>
  <c r="E1992" i="17"/>
  <c r="I1992" i="17" s="1"/>
  <c r="D1992" i="17"/>
  <c r="C1992" i="17"/>
  <c r="J1991" i="17"/>
  <c r="I1991" i="17"/>
  <c r="H1991" i="17"/>
  <c r="G1991" i="17"/>
  <c r="F1991" i="17"/>
  <c r="E1991" i="17"/>
  <c r="B1991" i="17" s="1"/>
  <c r="D1991" i="17"/>
  <c r="J1990" i="17"/>
  <c r="H1990" i="17"/>
  <c r="G1990" i="17"/>
  <c r="F1990" i="17"/>
  <c r="E1990" i="17"/>
  <c r="I1990" i="17" s="1"/>
  <c r="D1990" i="17"/>
  <c r="B1990" i="17"/>
  <c r="J1989" i="17"/>
  <c r="I1989" i="17"/>
  <c r="H1989" i="17"/>
  <c r="G1989" i="17"/>
  <c r="F1989" i="17"/>
  <c r="E1989" i="17"/>
  <c r="B1989" i="17" s="1"/>
  <c r="D1989" i="17"/>
  <c r="C1989" i="17"/>
  <c r="J1988" i="17"/>
  <c r="H1988" i="17"/>
  <c r="G1988" i="17"/>
  <c r="F1988" i="17"/>
  <c r="I1988" i="17" s="1"/>
  <c r="C1988" i="17" s="1"/>
  <c r="E1988" i="17"/>
  <c r="D1988" i="17"/>
  <c r="B1988" i="17"/>
  <c r="J1987" i="17"/>
  <c r="H1987" i="17"/>
  <c r="G1987" i="17"/>
  <c r="F1987" i="17"/>
  <c r="E1987" i="17"/>
  <c r="D1987" i="17"/>
  <c r="J1986" i="17"/>
  <c r="I1986" i="17"/>
  <c r="C1986" i="17" s="1"/>
  <c r="H1986" i="17"/>
  <c r="G1986" i="17"/>
  <c r="F1986" i="17"/>
  <c r="B1986" i="17" s="1"/>
  <c r="E1986" i="17"/>
  <c r="D1986" i="17"/>
  <c r="J1985" i="17"/>
  <c r="I1985" i="17"/>
  <c r="C1985" i="17" s="1"/>
  <c r="H1985" i="17"/>
  <c r="G1985" i="17"/>
  <c r="F1985" i="17"/>
  <c r="E1985" i="17"/>
  <c r="B1985" i="17" s="1"/>
  <c r="D1985" i="17"/>
  <c r="J1984" i="17"/>
  <c r="H1984" i="17"/>
  <c r="B1984" i="17" s="1"/>
  <c r="G1984" i="17"/>
  <c r="F1984" i="17"/>
  <c r="E1984" i="17"/>
  <c r="I1984" i="17" s="1"/>
  <c r="D1984" i="17"/>
  <c r="J1983" i="17"/>
  <c r="I1983" i="17"/>
  <c r="H1983" i="17"/>
  <c r="G1983" i="17"/>
  <c r="F1983" i="17"/>
  <c r="E1983" i="17"/>
  <c r="D1983" i="17"/>
  <c r="J1982" i="17"/>
  <c r="H1982" i="17"/>
  <c r="G1982" i="17"/>
  <c r="F1982" i="17"/>
  <c r="E1982" i="17"/>
  <c r="I1982" i="17" s="1"/>
  <c r="D1982" i="17"/>
  <c r="B1982" i="17"/>
  <c r="J1981" i="17"/>
  <c r="H1981" i="17"/>
  <c r="G1981" i="17"/>
  <c r="F1981" i="17"/>
  <c r="E1981" i="17"/>
  <c r="B1981" i="17" s="1"/>
  <c r="D1981" i="17"/>
  <c r="J1980" i="17"/>
  <c r="H1980" i="17"/>
  <c r="G1980" i="17"/>
  <c r="F1980" i="17"/>
  <c r="E1980" i="17"/>
  <c r="D1980" i="17"/>
  <c r="J1979" i="17"/>
  <c r="H1979" i="17"/>
  <c r="G1979" i="17"/>
  <c r="F1979" i="17"/>
  <c r="E1979" i="17"/>
  <c r="D1979" i="17"/>
  <c r="J1978" i="17"/>
  <c r="H1978" i="17"/>
  <c r="G1978" i="17"/>
  <c r="F1978" i="17"/>
  <c r="B1978" i="17" s="1"/>
  <c r="E1978" i="17"/>
  <c r="D1978" i="17"/>
  <c r="J1977" i="17"/>
  <c r="H1977" i="17"/>
  <c r="G1977" i="17"/>
  <c r="F1977" i="17"/>
  <c r="E1977" i="17"/>
  <c r="D1977" i="17"/>
  <c r="J1976" i="17"/>
  <c r="H1976" i="17"/>
  <c r="G1976" i="17"/>
  <c r="F1976" i="17"/>
  <c r="B1976" i="17" s="1"/>
  <c r="E1976" i="17"/>
  <c r="I1976" i="17" s="1"/>
  <c r="D1976" i="17"/>
  <c r="C1976" i="17"/>
  <c r="J1975" i="17"/>
  <c r="I1975" i="17"/>
  <c r="H1975" i="17"/>
  <c r="G1975" i="17"/>
  <c r="F1975" i="17"/>
  <c r="E1975" i="17"/>
  <c r="D1975" i="17"/>
  <c r="J1974" i="17"/>
  <c r="H1974" i="17"/>
  <c r="G1974" i="17"/>
  <c r="F1974" i="17"/>
  <c r="E1974" i="17"/>
  <c r="I1974" i="17" s="1"/>
  <c r="D1974" i="17"/>
  <c r="B1974" i="17"/>
  <c r="J1973" i="17"/>
  <c r="I1973" i="17"/>
  <c r="H1973" i="17"/>
  <c r="G1973" i="17"/>
  <c r="F1973" i="17"/>
  <c r="E1973" i="17"/>
  <c r="B1973" i="17" s="1"/>
  <c r="D1973" i="17"/>
  <c r="C1973" i="17"/>
  <c r="J1972" i="17"/>
  <c r="H1972" i="17"/>
  <c r="G1972" i="17"/>
  <c r="F1972" i="17"/>
  <c r="I1972" i="17" s="1"/>
  <c r="C1972" i="17" s="1"/>
  <c r="E1972" i="17"/>
  <c r="D1972" i="17"/>
  <c r="J1971" i="17"/>
  <c r="H1971" i="17"/>
  <c r="G1971" i="17"/>
  <c r="F1971" i="17"/>
  <c r="E1971" i="17"/>
  <c r="D1971" i="17"/>
  <c r="J1970" i="17"/>
  <c r="I1970" i="17"/>
  <c r="C1970" i="17" s="1"/>
  <c r="H1970" i="17"/>
  <c r="G1970" i="17"/>
  <c r="F1970" i="17"/>
  <c r="B1970" i="17" s="1"/>
  <c r="E1970" i="17"/>
  <c r="D1970" i="17"/>
  <c r="J1969" i="17"/>
  <c r="I1969" i="17"/>
  <c r="C1969" i="17" s="1"/>
  <c r="H1969" i="17"/>
  <c r="G1969" i="17"/>
  <c r="F1969" i="17"/>
  <c r="E1969" i="17"/>
  <c r="B1969" i="17" s="1"/>
  <c r="D1969" i="17"/>
  <c r="J1968" i="17"/>
  <c r="H1968" i="17"/>
  <c r="B1968" i="17" s="1"/>
  <c r="G1968" i="17"/>
  <c r="F1968" i="17"/>
  <c r="E1968" i="17"/>
  <c r="I1968" i="17" s="1"/>
  <c r="D1968" i="17"/>
  <c r="C1968" i="17"/>
  <c r="J1967" i="17"/>
  <c r="I1967" i="17"/>
  <c r="H1967" i="17"/>
  <c r="G1967" i="17"/>
  <c r="F1967" i="17"/>
  <c r="E1967" i="17"/>
  <c r="D1967" i="17"/>
  <c r="J1966" i="17"/>
  <c r="H1966" i="17"/>
  <c r="B1966" i="17" s="1"/>
  <c r="G1966" i="17"/>
  <c r="F1966" i="17"/>
  <c r="E1966" i="17"/>
  <c r="I1966" i="17" s="1"/>
  <c r="D1966" i="17"/>
  <c r="J1965" i="17"/>
  <c r="H1965" i="17"/>
  <c r="G1965" i="17"/>
  <c r="F1965" i="17"/>
  <c r="E1965" i="17"/>
  <c r="B1965" i="17" s="1"/>
  <c r="D1965" i="17"/>
  <c r="J1964" i="17"/>
  <c r="H1964" i="17"/>
  <c r="G1964" i="17"/>
  <c r="F1964" i="17"/>
  <c r="E1964" i="17"/>
  <c r="D1964" i="17"/>
  <c r="J1963" i="17"/>
  <c r="H1963" i="17"/>
  <c r="G1963" i="17"/>
  <c r="F1963" i="17"/>
  <c r="E1963" i="17"/>
  <c r="D1963" i="17"/>
  <c r="J1962" i="17"/>
  <c r="H1962" i="17"/>
  <c r="G1962" i="17"/>
  <c r="F1962" i="17"/>
  <c r="B1962" i="17" s="1"/>
  <c r="E1962" i="17"/>
  <c r="D1962" i="17"/>
  <c r="J1961" i="17"/>
  <c r="H1961" i="17"/>
  <c r="G1961" i="17"/>
  <c r="F1961" i="17"/>
  <c r="E1961" i="17"/>
  <c r="I1961" i="17" s="1"/>
  <c r="C1961" i="17" s="1"/>
  <c r="D1961" i="17"/>
  <c r="B1961" i="17"/>
  <c r="J1960" i="17"/>
  <c r="H1960" i="17"/>
  <c r="B1960" i="17" s="1"/>
  <c r="G1960" i="17"/>
  <c r="F1960" i="17"/>
  <c r="E1960" i="17"/>
  <c r="I1960" i="17" s="1"/>
  <c r="D1960" i="17"/>
  <c r="J1959" i="17"/>
  <c r="I1959" i="17"/>
  <c r="C1959" i="17" s="1"/>
  <c r="H1959" i="17"/>
  <c r="G1959" i="17"/>
  <c r="F1959" i="17"/>
  <c r="E1959" i="17"/>
  <c r="B1959" i="17" s="1"/>
  <c r="D1959" i="17"/>
  <c r="J1958" i="17"/>
  <c r="H1958" i="17"/>
  <c r="G1958" i="17"/>
  <c r="F1958" i="17"/>
  <c r="E1958" i="17"/>
  <c r="D1958" i="17"/>
  <c r="J1957" i="17"/>
  <c r="H1957" i="17"/>
  <c r="G1957" i="17"/>
  <c r="F1957" i="17"/>
  <c r="E1957" i="17"/>
  <c r="D1957" i="17"/>
  <c r="J1956" i="17"/>
  <c r="H1956" i="17"/>
  <c r="G1956" i="17"/>
  <c r="B1956" i="17" s="1"/>
  <c r="F1956" i="17"/>
  <c r="E1956" i="17"/>
  <c r="D1956" i="17"/>
  <c r="J1955" i="17"/>
  <c r="H1955" i="17"/>
  <c r="G1955" i="17"/>
  <c r="I1955" i="17" s="1"/>
  <c r="C1955" i="17" s="1"/>
  <c r="F1955" i="17"/>
  <c r="E1955" i="17"/>
  <c r="D1955" i="17"/>
  <c r="J1954" i="17"/>
  <c r="I1954" i="17"/>
  <c r="H1954" i="17"/>
  <c r="G1954" i="17"/>
  <c r="F1954" i="17"/>
  <c r="E1954" i="17"/>
  <c r="D1954" i="17"/>
  <c r="B1954" i="17" s="1"/>
  <c r="J1953" i="17"/>
  <c r="H1953" i="17"/>
  <c r="G1953" i="17"/>
  <c r="I1953" i="17" s="1"/>
  <c r="C1953" i="17" s="1"/>
  <c r="F1953" i="17"/>
  <c r="E1953" i="17"/>
  <c r="D1953" i="17"/>
  <c r="J1952" i="17"/>
  <c r="H1952" i="17"/>
  <c r="G1952" i="17"/>
  <c r="F1952" i="17"/>
  <c r="B1952" i="17" s="1"/>
  <c r="E1952" i="17"/>
  <c r="I1952" i="17" s="1"/>
  <c r="D1952" i="17"/>
  <c r="C1952" i="17"/>
  <c r="J1951" i="17"/>
  <c r="H1951" i="17"/>
  <c r="G1951" i="17"/>
  <c r="F1951" i="17"/>
  <c r="E1951" i="17"/>
  <c r="D1951" i="17"/>
  <c r="J1950" i="17"/>
  <c r="H1950" i="17"/>
  <c r="G1950" i="17"/>
  <c r="F1950" i="17"/>
  <c r="E1950" i="17"/>
  <c r="I1950" i="17" s="1"/>
  <c r="D1950" i="17"/>
  <c r="B1950" i="17"/>
  <c r="J1949" i="17"/>
  <c r="I1949" i="17"/>
  <c r="H1949" i="17"/>
  <c r="G1949" i="17"/>
  <c r="F1949" i="17"/>
  <c r="E1949" i="17"/>
  <c r="D1949" i="17"/>
  <c r="C1949" i="17"/>
  <c r="J1948" i="17"/>
  <c r="H1948" i="17"/>
  <c r="G1948" i="17"/>
  <c r="F1948" i="17"/>
  <c r="I1948" i="17" s="1"/>
  <c r="E1948" i="17"/>
  <c r="D1948" i="17"/>
  <c r="J1947" i="17"/>
  <c r="H1947" i="17"/>
  <c r="G1947" i="17"/>
  <c r="F1947" i="17"/>
  <c r="E1947" i="17"/>
  <c r="D1947" i="17"/>
  <c r="J1946" i="17"/>
  <c r="H1946" i="17"/>
  <c r="G1946" i="17"/>
  <c r="F1946" i="17"/>
  <c r="I1946" i="17" s="1"/>
  <c r="E1946" i="17"/>
  <c r="D1946" i="17"/>
  <c r="J1945" i="17"/>
  <c r="B1945" i="17" s="1"/>
  <c r="H1945" i="17"/>
  <c r="G1945" i="17"/>
  <c r="F1945" i="17"/>
  <c r="E1945" i="17"/>
  <c r="I1945" i="17" s="1"/>
  <c r="C1945" i="17" s="1"/>
  <c r="D1945" i="17"/>
  <c r="J1944" i="17"/>
  <c r="H1944" i="17"/>
  <c r="G1944" i="17"/>
  <c r="F1944" i="17"/>
  <c r="B1944" i="17" s="1"/>
  <c r="E1944" i="17"/>
  <c r="D1944" i="17"/>
  <c r="J1943" i="17"/>
  <c r="H1943" i="17"/>
  <c r="G1943" i="17"/>
  <c r="F1943" i="17"/>
  <c r="E1943" i="17"/>
  <c r="B1943" i="17" s="1"/>
  <c r="D1943" i="17"/>
  <c r="J1942" i="17"/>
  <c r="H1942" i="17"/>
  <c r="G1942" i="17"/>
  <c r="F1942" i="17"/>
  <c r="E1942" i="17"/>
  <c r="D1942" i="17"/>
  <c r="B1942" i="17" s="1"/>
  <c r="J1941" i="17"/>
  <c r="H1941" i="17"/>
  <c r="G1941" i="17"/>
  <c r="F1941" i="17"/>
  <c r="E1941" i="17"/>
  <c r="D1941" i="17"/>
  <c r="J1940" i="17"/>
  <c r="H1940" i="17"/>
  <c r="G1940" i="17"/>
  <c r="F1940" i="17"/>
  <c r="E1940" i="17"/>
  <c r="D1940" i="17"/>
  <c r="B1940" i="17"/>
  <c r="J1939" i="17"/>
  <c r="H1939" i="17"/>
  <c r="G1939" i="17"/>
  <c r="F1939" i="17"/>
  <c r="E1939" i="17"/>
  <c r="B1939" i="17" s="1"/>
  <c r="D1939" i="17"/>
  <c r="J1938" i="17"/>
  <c r="B1938" i="17" s="1"/>
  <c r="I1938" i="17"/>
  <c r="H1938" i="17"/>
  <c r="G1938" i="17"/>
  <c r="F1938" i="17"/>
  <c r="E1938" i="17"/>
  <c r="D1938" i="17"/>
  <c r="J1937" i="17"/>
  <c r="H1937" i="17"/>
  <c r="G1937" i="17"/>
  <c r="F1937" i="17"/>
  <c r="E1937" i="17"/>
  <c r="I1937" i="17" s="1"/>
  <c r="C1937" i="17" s="1"/>
  <c r="D1937" i="17"/>
  <c r="B1937" i="17"/>
  <c r="J1936" i="17"/>
  <c r="H1936" i="17"/>
  <c r="G1936" i="17"/>
  <c r="F1936" i="17"/>
  <c r="E1936" i="17"/>
  <c r="I1936" i="17" s="1"/>
  <c r="C1936" i="17" s="1"/>
  <c r="D1936" i="17"/>
  <c r="B1936" i="17"/>
  <c r="J1935" i="17"/>
  <c r="H1935" i="17"/>
  <c r="G1935" i="17"/>
  <c r="F1935" i="17"/>
  <c r="E1935" i="17"/>
  <c r="D1935" i="17"/>
  <c r="J1934" i="17"/>
  <c r="B1934" i="17" s="1"/>
  <c r="H1934" i="17"/>
  <c r="G1934" i="17"/>
  <c r="F1934" i="17"/>
  <c r="E1934" i="17"/>
  <c r="I1934" i="17" s="1"/>
  <c r="D1934" i="17"/>
  <c r="J1933" i="17"/>
  <c r="I1933" i="17"/>
  <c r="C1933" i="17" s="1"/>
  <c r="H1933" i="17"/>
  <c r="G1933" i="17"/>
  <c r="F1933" i="17"/>
  <c r="E1933" i="17"/>
  <c r="B1933" i="17" s="1"/>
  <c r="D1933" i="17"/>
  <c r="J1932" i="17"/>
  <c r="H1932" i="17"/>
  <c r="G1932" i="17"/>
  <c r="F1932" i="17"/>
  <c r="E1932" i="17"/>
  <c r="D1932" i="17"/>
  <c r="J1931" i="17"/>
  <c r="I1931" i="17"/>
  <c r="H1931" i="17"/>
  <c r="G1931" i="17"/>
  <c r="F1931" i="17"/>
  <c r="E1931" i="17"/>
  <c r="D1931" i="17"/>
  <c r="J1930" i="17"/>
  <c r="H1930" i="17"/>
  <c r="G1930" i="17"/>
  <c r="F1930" i="17"/>
  <c r="B1930" i="17" s="1"/>
  <c r="E1930" i="17"/>
  <c r="D1930" i="17"/>
  <c r="J1929" i="17"/>
  <c r="B1929" i="17" s="1"/>
  <c r="I1929" i="17"/>
  <c r="C1929" i="17" s="1"/>
  <c r="H1929" i="17"/>
  <c r="G1929" i="17"/>
  <c r="F1929" i="17"/>
  <c r="E1929" i="17"/>
  <c r="D1929" i="17"/>
  <c r="J1928" i="17"/>
  <c r="H1928" i="17"/>
  <c r="G1928" i="17"/>
  <c r="F1928" i="17"/>
  <c r="E1928" i="17"/>
  <c r="D1928" i="17"/>
  <c r="B1928" i="17" s="1"/>
  <c r="J1927" i="17"/>
  <c r="H1927" i="17"/>
  <c r="G1927" i="17"/>
  <c r="F1927" i="17"/>
  <c r="E1927" i="17"/>
  <c r="D1927" i="17"/>
  <c r="J1926" i="17"/>
  <c r="H1926" i="17"/>
  <c r="G1926" i="17"/>
  <c r="F1926" i="17"/>
  <c r="E1926" i="17"/>
  <c r="D1926" i="17"/>
  <c r="J1925" i="17"/>
  <c r="I1925" i="17"/>
  <c r="C1925" i="17" s="1"/>
  <c r="H1925" i="17"/>
  <c r="G1925" i="17"/>
  <c r="F1925" i="17"/>
  <c r="E1925" i="17"/>
  <c r="D1925" i="17"/>
  <c r="J1924" i="17"/>
  <c r="I1924" i="17"/>
  <c r="C1924" i="17" s="1"/>
  <c r="H1924" i="17"/>
  <c r="G1924" i="17"/>
  <c r="F1924" i="17"/>
  <c r="E1924" i="17"/>
  <c r="D1924" i="17"/>
  <c r="J1923" i="17"/>
  <c r="I1923" i="17"/>
  <c r="H1923" i="17"/>
  <c r="B1923" i="17" s="1"/>
  <c r="G1923" i="17"/>
  <c r="F1923" i="17"/>
  <c r="E1923" i="17"/>
  <c r="D1923" i="17"/>
  <c r="J1922" i="17"/>
  <c r="I1922" i="17"/>
  <c r="C1922" i="17" s="1"/>
  <c r="H1922" i="17"/>
  <c r="G1922" i="17"/>
  <c r="F1922" i="17"/>
  <c r="E1922" i="17"/>
  <c r="D1922" i="17"/>
  <c r="B1922" i="17"/>
  <c r="J1921" i="17"/>
  <c r="B1921" i="17" s="1"/>
  <c r="H1921" i="17"/>
  <c r="G1921" i="17"/>
  <c r="I1921" i="17" s="1"/>
  <c r="C1921" i="17" s="1"/>
  <c r="F1921" i="17"/>
  <c r="E1921" i="17"/>
  <c r="D1921" i="17"/>
  <c r="J1920" i="17"/>
  <c r="H1920" i="17"/>
  <c r="B1920" i="17" s="1"/>
  <c r="G1920" i="17"/>
  <c r="F1920" i="17"/>
  <c r="E1920" i="17"/>
  <c r="D1920" i="17"/>
  <c r="J1919" i="17"/>
  <c r="I1919" i="17"/>
  <c r="C1919" i="17" s="1"/>
  <c r="H1919" i="17"/>
  <c r="G1919" i="17"/>
  <c r="F1919" i="17"/>
  <c r="E1919" i="17"/>
  <c r="D1919" i="17"/>
  <c r="J1918" i="17"/>
  <c r="H1918" i="17"/>
  <c r="B1918" i="17" s="1"/>
  <c r="G1918" i="17"/>
  <c r="F1918" i="17"/>
  <c r="E1918" i="17"/>
  <c r="D1918" i="17"/>
  <c r="J1917" i="17"/>
  <c r="H1917" i="17"/>
  <c r="G1917" i="17"/>
  <c r="F1917" i="17"/>
  <c r="I1917" i="17" s="1"/>
  <c r="C1917" i="17" s="1"/>
  <c r="E1917" i="17"/>
  <c r="D1917" i="17"/>
  <c r="J1916" i="17"/>
  <c r="H1916" i="17"/>
  <c r="G1916" i="17"/>
  <c r="F1916" i="17"/>
  <c r="I1916" i="17" s="1"/>
  <c r="C1916" i="17" s="1"/>
  <c r="E1916" i="17"/>
  <c r="D1916" i="17"/>
  <c r="J1915" i="17"/>
  <c r="H1915" i="17"/>
  <c r="B1915" i="17" s="1"/>
  <c r="G1915" i="17"/>
  <c r="I1915" i="17" s="1"/>
  <c r="C1915" i="17" s="1"/>
  <c r="F1915" i="17"/>
  <c r="E1915" i="17"/>
  <c r="D1915" i="17"/>
  <c r="J1914" i="17"/>
  <c r="I1914" i="17"/>
  <c r="C1914" i="17" s="1"/>
  <c r="H1914" i="17"/>
  <c r="B1914" i="17" s="1"/>
  <c r="G1914" i="17"/>
  <c r="F1914" i="17"/>
  <c r="E1914" i="17"/>
  <c r="D1914" i="17"/>
  <c r="J1913" i="17"/>
  <c r="H1913" i="17"/>
  <c r="G1913" i="17"/>
  <c r="F1913" i="17"/>
  <c r="E1913" i="17"/>
  <c r="I1913" i="17" s="1"/>
  <c r="C1913" i="17" s="1"/>
  <c r="D1913" i="17"/>
  <c r="J1912" i="17"/>
  <c r="H1912" i="17"/>
  <c r="G1912" i="17"/>
  <c r="F1912" i="17"/>
  <c r="E1912" i="17"/>
  <c r="I1912" i="17" s="1"/>
  <c r="D1912" i="17"/>
  <c r="J1911" i="17"/>
  <c r="H1911" i="17"/>
  <c r="G1911" i="17"/>
  <c r="F1911" i="17"/>
  <c r="E1911" i="17"/>
  <c r="B1911" i="17" s="1"/>
  <c r="D1911" i="17"/>
  <c r="J1910" i="17"/>
  <c r="H1910" i="17"/>
  <c r="G1910" i="17"/>
  <c r="F1910" i="17"/>
  <c r="E1910" i="17"/>
  <c r="D1910" i="17"/>
  <c r="J1909" i="17"/>
  <c r="H1909" i="17"/>
  <c r="G1909" i="17"/>
  <c r="F1909" i="17"/>
  <c r="E1909" i="17"/>
  <c r="D1909" i="17"/>
  <c r="J1908" i="17"/>
  <c r="H1908" i="17"/>
  <c r="G1908" i="17"/>
  <c r="F1908" i="17"/>
  <c r="E1908" i="17"/>
  <c r="D1908" i="17"/>
  <c r="J1907" i="17"/>
  <c r="H1907" i="17"/>
  <c r="G1907" i="17"/>
  <c r="F1907" i="17"/>
  <c r="E1907" i="17"/>
  <c r="I1907" i="17" s="1"/>
  <c r="C1907" i="17" s="1"/>
  <c r="D1907" i="17"/>
  <c r="J1906" i="17"/>
  <c r="H1906" i="17"/>
  <c r="G1906" i="17"/>
  <c r="F1906" i="17"/>
  <c r="E1906" i="17"/>
  <c r="B1906" i="17" s="1"/>
  <c r="D1906" i="17"/>
  <c r="J1905" i="17"/>
  <c r="H1905" i="17"/>
  <c r="G1905" i="17"/>
  <c r="F1905" i="17"/>
  <c r="E1905" i="17"/>
  <c r="I1905" i="17" s="1"/>
  <c r="D1905" i="17"/>
  <c r="B1905" i="17" s="1"/>
  <c r="J1904" i="17"/>
  <c r="H1904" i="17"/>
  <c r="G1904" i="17"/>
  <c r="F1904" i="17"/>
  <c r="E1904" i="17"/>
  <c r="D1904" i="17"/>
  <c r="B1904" i="17"/>
  <c r="J1903" i="17"/>
  <c r="H1903" i="17"/>
  <c r="G1903" i="17"/>
  <c r="F1903" i="17"/>
  <c r="E1903" i="17"/>
  <c r="D1903" i="17"/>
  <c r="J1902" i="17"/>
  <c r="H1902" i="17"/>
  <c r="G1902" i="17"/>
  <c r="F1902" i="17"/>
  <c r="E1902" i="17"/>
  <c r="I1902" i="17" s="1"/>
  <c r="C1902" i="17" s="1"/>
  <c r="D1902" i="17"/>
  <c r="B1902" i="17"/>
  <c r="J1901" i="17"/>
  <c r="H1901" i="17"/>
  <c r="G1901" i="17"/>
  <c r="F1901" i="17"/>
  <c r="E1901" i="17"/>
  <c r="D1901" i="17"/>
  <c r="J1900" i="17"/>
  <c r="H1900" i="17"/>
  <c r="G1900" i="17"/>
  <c r="F1900" i="17"/>
  <c r="I1900" i="17" s="1"/>
  <c r="C1900" i="17" s="1"/>
  <c r="E1900" i="17"/>
  <c r="D1900" i="17"/>
  <c r="B1900" i="17"/>
  <c r="J1899" i="17"/>
  <c r="H1899" i="17"/>
  <c r="G1899" i="17"/>
  <c r="F1899" i="17"/>
  <c r="E1899" i="17"/>
  <c r="I1899" i="17" s="1"/>
  <c r="C1899" i="17" s="1"/>
  <c r="D1899" i="17"/>
  <c r="B1899" i="17"/>
  <c r="J1898" i="17"/>
  <c r="H1898" i="17"/>
  <c r="G1898" i="17"/>
  <c r="F1898" i="17"/>
  <c r="I1898" i="17" s="1"/>
  <c r="E1898" i="17"/>
  <c r="D1898" i="17"/>
  <c r="C1898" i="17"/>
  <c r="B1898" i="17"/>
  <c r="J1897" i="17"/>
  <c r="H1897" i="17"/>
  <c r="G1897" i="17"/>
  <c r="F1897" i="17"/>
  <c r="E1897" i="17"/>
  <c r="D1897" i="17"/>
  <c r="J1896" i="17"/>
  <c r="H1896" i="17"/>
  <c r="G1896" i="17"/>
  <c r="F1896" i="17"/>
  <c r="E1896" i="17"/>
  <c r="D1896" i="17"/>
  <c r="J1895" i="17"/>
  <c r="H1895" i="17"/>
  <c r="G1895" i="17"/>
  <c r="F1895" i="17"/>
  <c r="E1895" i="17"/>
  <c r="D1895" i="17"/>
  <c r="J1894" i="17"/>
  <c r="H1894" i="17"/>
  <c r="G1894" i="17"/>
  <c r="F1894" i="17"/>
  <c r="E1894" i="17"/>
  <c r="D1894" i="17"/>
  <c r="J1893" i="17"/>
  <c r="H1893" i="17"/>
  <c r="G1893" i="17"/>
  <c r="F1893" i="17"/>
  <c r="E1893" i="17"/>
  <c r="B1893" i="17" s="1"/>
  <c r="D1893" i="17"/>
  <c r="J1892" i="17"/>
  <c r="H1892" i="17"/>
  <c r="G1892" i="17"/>
  <c r="F1892" i="17"/>
  <c r="B1892" i="17" s="1"/>
  <c r="E1892" i="17"/>
  <c r="D1892" i="17"/>
  <c r="J1891" i="17"/>
  <c r="H1891" i="17"/>
  <c r="G1891" i="17"/>
  <c r="B1891" i="17" s="1"/>
  <c r="F1891" i="17"/>
  <c r="E1891" i="17"/>
  <c r="I1891" i="17" s="1"/>
  <c r="C1891" i="17" s="1"/>
  <c r="D1891" i="17"/>
  <c r="J1890" i="17"/>
  <c r="H1890" i="17"/>
  <c r="G1890" i="17"/>
  <c r="F1890" i="17"/>
  <c r="E1890" i="17"/>
  <c r="B1890" i="17" s="1"/>
  <c r="D1890" i="17"/>
  <c r="J1889" i="17"/>
  <c r="H1889" i="17"/>
  <c r="G1889" i="17"/>
  <c r="F1889" i="17"/>
  <c r="B1889" i="17" s="1"/>
  <c r="E1889" i="17"/>
  <c r="D1889" i="17"/>
  <c r="J1888" i="17"/>
  <c r="H1888" i="17"/>
  <c r="G1888" i="17"/>
  <c r="F1888" i="17"/>
  <c r="E1888" i="17"/>
  <c r="D1888" i="17"/>
  <c r="B1888" i="17" s="1"/>
  <c r="J1887" i="17"/>
  <c r="H1887" i="17"/>
  <c r="G1887" i="17"/>
  <c r="F1887" i="17"/>
  <c r="E1887" i="17"/>
  <c r="B1887" i="17" s="1"/>
  <c r="D1887" i="17"/>
  <c r="J1886" i="17"/>
  <c r="H1886" i="17"/>
  <c r="G1886" i="17"/>
  <c r="F1886" i="17"/>
  <c r="E1886" i="17"/>
  <c r="B1886" i="17" s="1"/>
  <c r="D1886" i="17"/>
  <c r="J1885" i="17"/>
  <c r="H1885" i="17"/>
  <c r="G1885" i="17"/>
  <c r="F1885" i="17"/>
  <c r="E1885" i="17"/>
  <c r="B1885" i="17" s="1"/>
  <c r="D1885" i="17"/>
  <c r="J1884" i="17"/>
  <c r="H1884" i="17"/>
  <c r="G1884" i="17"/>
  <c r="F1884" i="17"/>
  <c r="I1884" i="17" s="1"/>
  <c r="E1884" i="17"/>
  <c r="D1884" i="17"/>
  <c r="C1884" i="17" s="1"/>
  <c r="J1883" i="17"/>
  <c r="H1883" i="17"/>
  <c r="G1883" i="17"/>
  <c r="F1883" i="17"/>
  <c r="E1883" i="17"/>
  <c r="B1883" i="17" s="1"/>
  <c r="D1883" i="17"/>
  <c r="J1882" i="17"/>
  <c r="H1882" i="17"/>
  <c r="G1882" i="17"/>
  <c r="F1882" i="17"/>
  <c r="E1882" i="17"/>
  <c r="I1882" i="17" s="1"/>
  <c r="D1882" i="17"/>
  <c r="J1881" i="17"/>
  <c r="H1881" i="17"/>
  <c r="G1881" i="17"/>
  <c r="F1881" i="17"/>
  <c r="E1881" i="17"/>
  <c r="B1881" i="17" s="1"/>
  <c r="D1881" i="17"/>
  <c r="J1880" i="17"/>
  <c r="H1880" i="17"/>
  <c r="G1880" i="17"/>
  <c r="F1880" i="17"/>
  <c r="E1880" i="17"/>
  <c r="D1880" i="17"/>
  <c r="B1880" i="17"/>
  <c r="J1879" i="17"/>
  <c r="H1879" i="17"/>
  <c r="G1879" i="17"/>
  <c r="F1879" i="17"/>
  <c r="E1879" i="17"/>
  <c r="D1879" i="17"/>
  <c r="J1878" i="17"/>
  <c r="H1878" i="17"/>
  <c r="G1878" i="17"/>
  <c r="F1878" i="17"/>
  <c r="I1878" i="17" s="1"/>
  <c r="C1878" i="17" s="1"/>
  <c r="E1878" i="17"/>
  <c r="D1878" i="17"/>
  <c r="B1878" i="17"/>
  <c r="J1877" i="17"/>
  <c r="H1877" i="17"/>
  <c r="G1877" i="17"/>
  <c r="F1877" i="17"/>
  <c r="E1877" i="17"/>
  <c r="I1877" i="17" s="1"/>
  <c r="C1877" i="17" s="1"/>
  <c r="D1877" i="17"/>
  <c r="B1877" i="17"/>
  <c r="J1876" i="17"/>
  <c r="H1876" i="17"/>
  <c r="G1876" i="17"/>
  <c r="F1876" i="17"/>
  <c r="I1876" i="17" s="1"/>
  <c r="E1876" i="17"/>
  <c r="D1876" i="17"/>
  <c r="C1876" i="17"/>
  <c r="B1876" i="17"/>
  <c r="J1875" i="17"/>
  <c r="H1875" i="17"/>
  <c r="G1875" i="17"/>
  <c r="F1875" i="17"/>
  <c r="E1875" i="17"/>
  <c r="D1875" i="17"/>
  <c r="J1874" i="17"/>
  <c r="H1874" i="17"/>
  <c r="G1874" i="17"/>
  <c r="F1874" i="17"/>
  <c r="E1874" i="17"/>
  <c r="D1874" i="17"/>
  <c r="B1874" i="17"/>
  <c r="J1873" i="17"/>
  <c r="H1873" i="17"/>
  <c r="G1873" i="17"/>
  <c r="F1873" i="17"/>
  <c r="E1873" i="17"/>
  <c r="I1873" i="17" s="1"/>
  <c r="C1873" i="17" s="1"/>
  <c r="D1873" i="17"/>
  <c r="B1873" i="17"/>
  <c r="J1872" i="17"/>
  <c r="H1872" i="17"/>
  <c r="G1872" i="17"/>
  <c r="F1872" i="17"/>
  <c r="E1872" i="17"/>
  <c r="D1872" i="17"/>
  <c r="B1872" i="17"/>
  <c r="J1871" i="17"/>
  <c r="H1871" i="17"/>
  <c r="G1871" i="17"/>
  <c r="F1871" i="17"/>
  <c r="E1871" i="17"/>
  <c r="D1871" i="17"/>
  <c r="J1870" i="17"/>
  <c r="H1870" i="17"/>
  <c r="G1870" i="17"/>
  <c r="F1870" i="17"/>
  <c r="E1870" i="17"/>
  <c r="I1870" i="17" s="1"/>
  <c r="C1870" i="17" s="1"/>
  <c r="D1870" i="17"/>
  <c r="B1870" i="17" s="1"/>
  <c r="J1869" i="17"/>
  <c r="H1869" i="17"/>
  <c r="G1869" i="17"/>
  <c r="F1869" i="17"/>
  <c r="E1869" i="17"/>
  <c r="B1869" i="17" s="1"/>
  <c r="D1869" i="17"/>
  <c r="J1868" i="17"/>
  <c r="H1868" i="17"/>
  <c r="G1868" i="17"/>
  <c r="B1868" i="17" s="1"/>
  <c r="F1868" i="17"/>
  <c r="E1868" i="17"/>
  <c r="I1868" i="17" s="1"/>
  <c r="D1868" i="17"/>
  <c r="C1868" i="17" s="1"/>
  <c r="J1867" i="17"/>
  <c r="H1867" i="17"/>
  <c r="G1867" i="17"/>
  <c r="F1867" i="17"/>
  <c r="E1867" i="17"/>
  <c r="B1867" i="17" s="1"/>
  <c r="D1867" i="17"/>
  <c r="J1866" i="17"/>
  <c r="H1866" i="17"/>
  <c r="G1866" i="17"/>
  <c r="F1866" i="17"/>
  <c r="E1866" i="17"/>
  <c r="B1866" i="17" s="1"/>
  <c r="D1866" i="17"/>
  <c r="J1865" i="17"/>
  <c r="H1865" i="17"/>
  <c r="G1865" i="17"/>
  <c r="F1865" i="17"/>
  <c r="E1865" i="17"/>
  <c r="B1865" i="17" s="1"/>
  <c r="D1865" i="17"/>
  <c r="J1864" i="17"/>
  <c r="H1864" i="17"/>
  <c r="G1864" i="17"/>
  <c r="F1864" i="17"/>
  <c r="I1864" i="17" s="1"/>
  <c r="C1864" i="17" s="1"/>
  <c r="E1864" i="17"/>
  <c r="D1864" i="17"/>
  <c r="J1863" i="17"/>
  <c r="H1863" i="17"/>
  <c r="G1863" i="17"/>
  <c r="F1863" i="17"/>
  <c r="E1863" i="17"/>
  <c r="B1863" i="17" s="1"/>
  <c r="D1863" i="17"/>
  <c r="J1862" i="17"/>
  <c r="H1862" i="17"/>
  <c r="G1862" i="17"/>
  <c r="F1862" i="17"/>
  <c r="E1862" i="17"/>
  <c r="B1862" i="17" s="1"/>
  <c r="D1862" i="17"/>
  <c r="J1861" i="17"/>
  <c r="H1861" i="17"/>
  <c r="G1861" i="17"/>
  <c r="F1861" i="17"/>
  <c r="E1861" i="17"/>
  <c r="B1861" i="17" s="1"/>
  <c r="D1861" i="17"/>
  <c r="J1860" i="17"/>
  <c r="H1860" i="17"/>
  <c r="G1860" i="17"/>
  <c r="F1860" i="17"/>
  <c r="B1860" i="17" s="1"/>
  <c r="E1860" i="17"/>
  <c r="D1860" i="17"/>
  <c r="J1859" i="17"/>
  <c r="H1859" i="17"/>
  <c r="G1859" i="17"/>
  <c r="F1859" i="17"/>
  <c r="E1859" i="17"/>
  <c r="I1859" i="17" s="1"/>
  <c r="C1859" i="17" s="1"/>
  <c r="D1859" i="17"/>
  <c r="J1858" i="17"/>
  <c r="H1858" i="17"/>
  <c r="G1858" i="17"/>
  <c r="F1858" i="17"/>
  <c r="B1858" i="17" s="1"/>
  <c r="E1858" i="17"/>
  <c r="I1858" i="17" s="1"/>
  <c r="C1858" i="17" s="1"/>
  <c r="D1858" i="17"/>
  <c r="J1857" i="17"/>
  <c r="H1857" i="17"/>
  <c r="G1857" i="17"/>
  <c r="F1857" i="17"/>
  <c r="B1857" i="17" s="1"/>
  <c r="E1857" i="17"/>
  <c r="I1857" i="17" s="1"/>
  <c r="C1857" i="17" s="1"/>
  <c r="D1857" i="17"/>
  <c r="J1856" i="17"/>
  <c r="H1856" i="17"/>
  <c r="G1856" i="17"/>
  <c r="F1856" i="17"/>
  <c r="B1856" i="17" s="1"/>
  <c r="E1856" i="17"/>
  <c r="D1856" i="17"/>
  <c r="J1855" i="17"/>
  <c r="H1855" i="17"/>
  <c r="G1855" i="17"/>
  <c r="I1855" i="17" s="1"/>
  <c r="C1855" i="17" s="1"/>
  <c r="F1855" i="17"/>
  <c r="E1855" i="17"/>
  <c r="D1855" i="17"/>
  <c r="J1854" i="17"/>
  <c r="I1854" i="17"/>
  <c r="H1854" i="17"/>
  <c r="B1854" i="17" s="1"/>
  <c r="G1854" i="17"/>
  <c r="F1854" i="17"/>
  <c r="E1854" i="17"/>
  <c r="D1854" i="17"/>
  <c r="J1853" i="17"/>
  <c r="H1853" i="17"/>
  <c r="G1853" i="17"/>
  <c r="B1853" i="17" s="1"/>
  <c r="F1853" i="17"/>
  <c r="E1853" i="17"/>
  <c r="D1853" i="17"/>
  <c r="J1852" i="17"/>
  <c r="H1852" i="17"/>
  <c r="G1852" i="17"/>
  <c r="B1852" i="17" s="1"/>
  <c r="F1852" i="17"/>
  <c r="E1852" i="17"/>
  <c r="D1852" i="17"/>
  <c r="J1851" i="17"/>
  <c r="I1851" i="17"/>
  <c r="C1851" i="17" s="1"/>
  <c r="H1851" i="17"/>
  <c r="G1851" i="17"/>
  <c r="F1851" i="17"/>
  <c r="E1851" i="17"/>
  <c r="D1851" i="17"/>
  <c r="J1850" i="17"/>
  <c r="I1850" i="17"/>
  <c r="C1850" i="17" s="1"/>
  <c r="H1850" i="17"/>
  <c r="G1850" i="17"/>
  <c r="F1850" i="17"/>
  <c r="E1850" i="17"/>
  <c r="B1850" i="17" s="1"/>
  <c r="D1850" i="17"/>
  <c r="J1849" i="17"/>
  <c r="I1849" i="17"/>
  <c r="C1849" i="17" s="1"/>
  <c r="H1849" i="17"/>
  <c r="G1849" i="17"/>
  <c r="F1849" i="17"/>
  <c r="E1849" i="17"/>
  <c r="D1849" i="17"/>
  <c r="B1849" i="17"/>
  <c r="J1848" i="17"/>
  <c r="B1848" i="17" s="1"/>
  <c r="H1848" i="17"/>
  <c r="G1848" i="17"/>
  <c r="F1848" i="17"/>
  <c r="E1848" i="17"/>
  <c r="D1848" i="17"/>
  <c r="J1847" i="17"/>
  <c r="I1847" i="17"/>
  <c r="H1847" i="17"/>
  <c r="G1847" i="17"/>
  <c r="F1847" i="17"/>
  <c r="E1847" i="17"/>
  <c r="B1847" i="17" s="1"/>
  <c r="D1847" i="17"/>
  <c r="C1847" i="17"/>
  <c r="J1846" i="17"/>
  <c r="B1846" i="17" s="1"/>
  <c r="I1846" i="17"/>
  <c r="H1846" i="17"/>
  <c r="G1846" i="17"/>
  <c r="F1846" i="17"/>
  <c r="E1846" i="17"/>
  <c r="D1846" i="17"/>
  <c r="J1845" i="17"/>
  <c r="C1845" i="17" s="1"/>
  <c r="I1845" i="17"/>
  <c r="H1845" i="17"/>
  <c r="G1845" i="17"/>
  <c r="F1845" i="17"/>
  <c r="E1845" i="17"/>
  <c r="D1845" i="17"/>
  <c r="J1844" i="17"/>
  <c r="H1844" i="17"/>
  <c r="G1844" i="17"/>
  <c r="F1844" i="17"/>
  <c r="E1844" i="17"/>
  <c r="I1844" i="17" s="1"/>
  <c r="D1844" i="17"/>
  <c r="C1844" i="17"/>
  <c r="B1844" i="17"/>
  <c r="J1843" i="17"/>
  <c r="H1843" i="17"/>
  <c r="G1843" i="17"/>
  <c r="F1843" i="17"/>
  <c r="E1843" i="17"/>
  <c r="D1843" i="17"/>
  <c r="J1842" i="17"/>
  <c r="H1842" i="17"/>
  <c r="G1842" i="17"/>
  <c r="F1842" i="17"/>
  <c r="E1842" i="17"/>
  <c r="I1842" i="17" s="1"/>
  <c r="C1842" i="17" s="1"/>
  <c r="D1842" i="17"/>
  <c r="B1842" i="17"/>
  <c r="J1841" i="17"/>
  <c r="H1841" i="17"/>
  <c r="G1841" i="17"/>
  <c r="F1841" i="17"/>
  <c r="E1841" i="17"/>
  <c r="I1841" i="17" s="1"/>
  <c r="C1841" i="17" s="1"/>
  <c r="D1841" i="17"/>
  <c r="B1841" i="17"/>
  <c r="J1840" i="17"/>
  <c r="H1840" i="17"/>
  <c r="G1840" i="17"/>
  <c r="F1840" i="17"/>
  <c r="I1840" i="17" s="1"/>
  <c r="E1840" i="17"/>
  <c r="D1840" i="17"/>
  <c r="B1840" i="17" s="1"/>
  <c r="C1840" i="17"/>
  <c r="J1839" i="17"/>
  <c r="H1839" i="17"/>
  <c r="G1839" i="17"/>
  <c r="F1839" i="17"/>
  <c r="E1839" i="17"/>
  <c r="D1839" i="17"/>
  <c r="J1838" i="17"/>
  <c r="H1838" i="17"/>
  <c r="G1838" i="17"/>
  <c r="F1838" i="17"/>
  <c r="E1838" i="17"/>
  <c r="D1838" i="17"/>
  <c r="J1837" i="17"/>
  <c r="H1837" i="17"/>
  <c r="G1837" i="17"/>
  <c r="F1837" i="17"/>
  <c r="E1837" i="17"/>
  <c r="B1837" i="17" s="1"/>
  <c r="D1837" i="17"/>
  <c r="J1836" i="17"/>
  <c r="H1836" i="17"/>
  <c r="G1836" i="17"/>
  <c r="B1836" i="17" s="1"/>
  <c r="F1836" i="17"/>
  <c r="E1836" i="17"/>
  <c r="I1836" i="17" s="1"/>
  <c r="D1836" i="17"/>
  <c r="J1835" i="17"/>
  <c r="H1835" i="17"/>
  <c r="G1835" i="17"/>
  <c r="F1835" i="17"/>
  <c r="E1835" i="17"/>
  <c r="D1835" i="17"/>
  <c r="J1834" i="17"/>
  <c r="H1834" i="17"/>
  <c r="G1834" i="17"/>
  <c r="F1834" i="17"/>
  <c r="E1834" i="17"/>
  <c r="D1834" i="17"/>
  <c r="J1833" i="17"/>
  <c r="H1833" i="17"/>
  <c r="G1833" i="17"/>
  <c r="F1833" i="17"/>
  <c r="E1833" i="17"/>
  <c r="D1833" i="17"/>
  <c r="J1832" i="17"/>
  <c r="H1832" i="17"/>
  <c r="G1832" i="17"/>
  <c r="F1832" i="17"/>
  <c r="I1832" i="17" s="1"/>
  <c r="C1832" i="17" s="1"/>
  <c r="E1832" i="17"/>
  <c r="D1832" i="17"/>
  <c r="J1831" i="17"/>
  <c r="H1831" i="17"/>
  <c r="G1831" i="17"/>
  <c r="F1831" i="17"/>
  <c r="E1831" i="17"/>
  <c r="I1831" i="17" s="1"/>
  <c r="C1831" i="17" s="1"/>
  <c r="D1831" i="17"/>
  <c r="J1830" i="17"/>
  <c r="H1830" i="17"/>
  <c r="G1830" i="17"/>
  <c r="F1830" i="17"/>
  <c r="E1830" i="17"/>
  <c r="D1830" i="17"/>
  <c r="J1829" i="17"/>
  <c r="H1829" i="17"/>
  <c r="G1829" i="17"/>
  <c r="F1829" i="17"/>
  <c r="E1829" i="17"/>
  <c r="B1829" i="17" s="1"/>
  <c r="D1829" i="17"/>
  <c r="J1828" i="17"/>
  <c r="H1828" i="17"/>
  <c r="G1828" i="17"/>
  <c r="F1828" i="17"/>
  <c r="B1828" i="17" s="1"/>
  <c r="E1828" i="17"/>
  <c r="D1828" i="17"/>
  <c r="J1827" i="17"/>
  <c r="H1827" i="17"/>
  <c r="G1827" i="17"/>
  <c r="F1827" i="17"/>
  <c r="E1827" i="17"/>
  <c r="I1827" i="17" s="1"/>
  <c r="C1827" i="17" s="1"/>
  <c r="D1827" i="17"/>
  <c r="J1826" i="17"/>
  <c r="H1826" i="17"/>
  <c r="G1826" i="17"/>
  <c r="F1826" i="17"/>
  <c r="B1826" i="17" s="1"/>
  <c r="E1826" i="17"/>
  <c r="I1826" i="17" s="1"/>
  <c r="C1826" i="17" s="1"/>
  <c r="D1826" i="17"/>
  <c r="J1825" i="17"/>
  <c r="H1825" i="17"/>
  <c r="G1825" i="17"/>
  <c r="B1825" i="17" s="1"/>
  <c r="F1825" i="17"/>
  <c r="E1825" i="17"/>
  <c r="I1825" i="17" s="1"/>
  <c r="C1825" i="17" s="1"/>
  <c r="D1825" i="17"/>
  <c r="J1824" i="17"/>
  <c r="H1824" i="17"/>
  <c r="G1824" i="17"/>
  <c r="B1824" i="17" s="1"/>
  <c r="F1824" i="17"/>
  <c r="E1824" i="17"/>
  <c r="D1824" i="17"/>
  <c r="J1823" i="17"/>
  <c r="I1823" i="17"/>
  <c r="C1823" i="17" s="1"/>
  <c r="H1823" i="17"/>
  <c r="G1823" i="17"/>
  <c r="F1823" i="17"/>
  <c r="B1823" i="17" s="1"/>
  <c r="E1823" i="17"/>
  <c r="D1823" i="17"/>
  <c r="J1822" i="17"/>
  <c r="I1822" i="17"/>
  <c r="C1822" i="17" s="1"/>
  <c r="H1822" i="17"/>
  <c r="G1822" i="17"/>
  <c r="F1822" i="17"/>
  <c r="E1822" i="17"/>
  <c r="D1822" i="17"/>
  <c r="B1822" i="17"/>
  <c r="J1821" i="17"/>
  <c r="H1821" i="17"/>
  <c r="G1821" i="17"/>
  <c r="F1821" i="17"/>
  <c r="E1821" i="17"/>
  <c r="I1821" i="17" s="1"/>
  <c r="D1821" i="17"/>
  <c r="B1821" i="17"/>
  <c r="J1820" i="17"/>
  <c r="H1820" i="17"/>
  <c r="G1820" i="17"/>
  <c r="F1820" i="17"/>
  <c r="B1820" i="17" s="1"/>
  <c r="E1820" i="17"/>
  <c r="D1820" i="17"/>
  <c r="J1819" i="17"/>
  <c r="H1819" i="17"/>
  <c r="G1819" i="17"/>
  <c r="F1819" i="17"/>
  <c r="E1819" i="17"/>
  <c r="B1819" i="17" s="1"/>
  <c r="D1819" i="17"/>
  <c r="J1818" i="17"/>
  <c r="H1818" i="17"/>
  <c r="G1818" i="17"/>
  <c r="F1818" i="17"/>
  <c r="E1818" i="17"/>
  <c r="D1818" i="17"/>
  <c r="J1817" i="17"/>
  <c r="H1817" i="17"/>
  <c r="G1817" i="17"/>
  <c r="F1817" i="17"/>
  <c r="I1817" i="17" s="1"/>
  <c r="C1817" i="17" s="1"/>
  <c r="E1817" i="17"/>
  <c r="B1817" i="17" s="1"/>
  <c r="D1817" i="17"/>
  <c r="J1816" i="17"/>
  <c r="H1816" i="17"/>
  <c r="G1816" i="17"/>
  <c r="B1816" i="17" s="1"/>
  <c r="F1816" i="17"/>
  <c r="E1816" i="17"/>
  <c r="D1816" i="17"/>
  <c r="J1815" i="17"/>
  <c r="I1815" i="17"/>
  <c r="H1815" i="17"/>
  <c r="G1815" i="17"/>
  <c r="F1815" i="17"/>
  <c r="B1815" i="17" s="1"/>
  <c r="E1815" i="17"/>
  <c r="D1815" i="17"/>
  <c r="J1814" i="17"/>
  <c r="I1814" i="17"/>
  <c r="C1814" i="17" s="1"/>
  <c r="H1814" i="17"/>
  <c r="G1814" i="17"/>
  <c r="F1814" i="17"/>
  <c r="E1814" i="17"/>
  <c r="D1814" i="17"/>
  <c r="B1814" i="17"/>
  <c r="J1813" i="17"/>
  <c r="B1813" i="17" s="1"/>
  <c r="H1813" i="17"/>
  <c r="G1813" i="17"/>
  <c r="F1813" i="17"/>
  <c r="E1813" i="17"/>
  <c r="I1813" i="17" s="1"/>
  <c r="D1813" i="17"/>
  <c r="J1812" i="17"/>
  <c r="H1812" i="17"/>
  <c r="G1812" i="17"/>
  <c r="F1812" i="17"/>
  <c r="B1812" i="17" s="1"/>
  <c r="E1812" i="17"/>
  <c r="D1812" i="17"/>
  <c r="J1811" i="17"/>
  <c r="H1811" i="17"/>
  <c r="G1811" i="17"/>
  <c r="F1811" i="17"/>
  <c r="E1811" i="17"/>
  <c r="D1811" i="17"/>
  <c r="J1810" i="17"/>
  <c r="H1810" i="17"/>
  <c r="G1810" i="17"/>
  <c r="F1810" i="17"/>
  <c r="E1810" i="17"/>
  <c r="D1810" i="17"/>
  <c r="J1809" i="17"/>
  <c r="H1809" i="17"/>
  <c r="G1809" i="17"/>
  <c r="F1809" i="17"/>
  <c r="I1809" i="17" s="1"/>
  <c r="C1809" i="17" s="1"/>
  <c r="E1809" i="17"/>
  <c r="D1809" i="17"/>
  <c r="J1808" i="17"/>
  <c r="H1808" i="17"/>
  <c r="G1808" i="17"/>
  <c r="B1808" i="17" s="1"/>
  <c r="F1808" i="17"/>
  <c r="E1808" i="17"/>
  <c r="I1808" i="17" s="1"/>
  <c r="C1808" i="17" s="1"/>
  <c r="D1808" i="17"/>
  <c r="J1807" i="17"/>
  <c r="I1807" i="17"/>
  <c r="H1807" i="17"/>
  <c r="G1807" i="17"/>
  <c r="F1807" i="17"/>
  <c r="E1807" i="17"/>
  <c r="D1807" i="17"/>
  <c r="J1806" i="17"/>
  <c r="I1806" i="17"/>
  <c r="C1806" i="17" s="1"/>
  <c r="H1806" i="17"/>
  <c r="G1806" i="17"/>
  <c r="F1806" i="17"/>
  <c r="E1806" i="17"/>
  <c r="D1806" i="17"/>
  <c r="B1806" i="17"/>
  <c r="J1805" i="17"/>
  <c r="B1805" i="17" s="1"/>
  <c r="H1805" i="17"/>
  <c r="G1805" i="17"/>
  <c r="F1805" i="17"/>
  <c r="E1805" i="17"/>
  <c r="I1805" i="17" s="1"/>
  <c r="C1805" i="17" s="1"/>
  <c r="D1805" i="17"/>
  <c r="J1804" i="17"/>
  <c r="H1804" i="17"/>
  <c r="G1804" i="17"/>
  <c r="F1804" i="17"/>
  <c r="I1804" i="17" s="1"/>
  <c r="E1804" i="17"/>
  <c r="D1804" i="17"/>
  <c r="B1804" i="17" s="1"/>
  <c r="C1804" i="17"/>
  <c r="J1803" i="17"/>
  <c r="H1803" i="17"/>
  <c r="G1803" i="17"/>
  <c r="F1803" i="17"/>
  <c r="E1803" i="17"/>
  <c r="D1803" i="17"/>
  <c r="J1802" i="17"/>
  <c r="H1802" i="17"/>
  <c r="G1802" i="17"/>
  <c r="F1802" i="17"/>
  <c r="E1802" i="17"/>
  <c r="D1802" i="17"/>
  <c r="J1801" i="17"/>
  <c r="H1801" i="17"/>
  <c r="G1801" i="17"/>
  <c r="F1801" i="17"/>
  <c r="I1801" i="17" s="1"/>
  <c r="C1801" i="17" s="1"/>
  <c r="E1801" i="17"/>
  <c r="B1801" i="17" s="1"/>
  <c r="D1801" i="17"/>
  <c r="J1800" i="17"/>
  <c r="H1800" i="17"/>
  <c r="G1800" i="17"/>
  <c r="B1800" i="17" s="1"/>
  <c r="F1800" i="17"/>
  <c r="E1800" i="17"/>
  <c r="I1800" i="17" s="1"/>
  <c r="C1800" i="17" s="1"/>
  <c r="D1800" i="17"/>
  <c r="J1799" i="17"/>
  <c r="I1799" i="17"/>
  <c r="H1799" i="17"/>
  <c r="G1799" i="17"/>
  <c r="F1799" i="17"/>
  <c r="E1799" i="17"/>
  <c r="D1799" i="17"/>
  <c r="J1798" i="17"/>
  <c r="I1798" i="17"/>
  <c r="C1798" i="17" s="1"/>
  <c r="H1798" i="17"/>
  <c r="G1798" i="17"/>
  <c r="F1798" i="17"/>
  <c r="E1798" i="17"/>
  <c r="D1798" i="17"/>
  <c r="B1798" i="17"/>
  <c r="J1797" i="17"/>
  <c r="C1797" i="17" s="1"/>
  <c r="I1797" i="17"/>
  <c r="H1797" i="17"/>
  <c r="G1797" i="17"/>
  <c r="F1797" i="17"/>
  <c r="E1797" i="17"/>
  <c r="D1797" i="17"/>
  <c r="B1797" i="17"/>
  <c r="J1796" i="17"/>
  <c r="H1796" i="17"/>
  <c r="G1796" i="17"/>
  <c r="F1796" i="17"/>
  <c r="I1796" i="17" s="1"/>
  <c r="C1796" i="17" s="1"/>
  <c r="E1796" i="17"/>
  <c r="D1796" i="17"/>
  <c r="B1796" i="17" s="1"/>
  <c r="J1795" i="17"/>
  <c r="H1795" i="17"/>
  <c r="G1795" i="17"/>
  <c r="F1795" i="17"/>
  <c r="E1795" i="17"/>
  <c r="B1795" i="17" s="1"/>
  <c r="D1795" i="17"/>
  <c r="J1794" i="17"/>
  <c r="H1794" i="17"/>
  <c r="G1794" i="17"/>
  <c r="F1794" i="17"/>
  <c r="E1794" i="17"/>
  <c r="D1794" i="17"/>
  <c r="J1793" i="17"/>
  <c r="H1793" i="17"/>
  <c r="G1793" i="17"/>
  <c r="F1793" i="17"/>
  <c r="E1793" i="17"/>
  <c r="B1793" i="17" s="1"/>
  <c r="D1793" i="17"/>
  <c r="J1792" i="17"/>
  <c r="H1792" i="17"/>
  <c r="G1792" i="17"/>
  <c r="B1792" i="17" s="1"/>
  <c r="F1792" i="17"/>
  <c r="E1792" i="17"/>
  <c r="D1792" i="17"/>
  <c r="J1791" i="17"/>
  <c r="I1791" i="17"/>
  <c r="C1791" i="17" s="1"/>
  <c r="H1791" i="17"/>
  <c r="G1791" i="17"/>
  <c r="F1791" i="17"/>
  <c r="E1791" i="17"/>
  <c r="D1791" i="17"/>
  <c r="J1790" i="17"/>
  <c r="I1790" i="17"/>
  <c r="C1790" i="17" s="1"/>
  <c r="H1790" i="17"/>
  <c r="G1790" i="17"/>
  <c r="F1790" i="17"/>
  <c r="E1790" i="17"/>
  <c r="D1790" i="17"/>
  <c r="B1790" i="17"/>
  <c r="J1789" i="17"/>
  <c r="B1789" i="17" s="1"/>
  <c r="H1789" i="17"/>
  <c r="G1789" i="17"/>
  <c r="F1789" i="17"/>
  <c r="E1789" i="17"/>
  <c r="I1789" i="17" s="1"/>
  <c r="D1789" i="17"/>
  <c r="J1788" i="17"/>
  <c r="H1788" i="17"/>
  <c r="G1788" i="17"/>
  <c r="F1788" i="17"/>
  <c r="I1788" i="17" s="1"/>
  <c r="E1788" i="17"/>
  <c r="D1788" i="17"/>
  <c r="B1788" i="17" s="1"/>
  <c r="C1788" i="17"/>
  <c r="J1787" i="17"/>
  <c r="H1787" i="17"/>
  <c r="G1787" i="17"/>
  <c r="F1787" i="17"/>
  <c r="E1787" i="17"/>
  <c r="B1787" i="17" s="1"/>
  <c r="D1787" i="17"/>
  <c r="J1786" i="17"/>
  <c r="H1786" i="17"/>
  <c r="G1786" i="17"/>
  <c r="F1786" i="17"/>
  <c r="E1786" i="17"/>
  <c r="D1786" i="17"/>
  <c r="J1785" i="17"/>
  <c r="H1785" i="17"/>
  <c r="G1785" i="17"/>
  <c r="F1785" i="17"/>
  <c r="E1785" i="17"/>
  <c r="D1785" i="17"/>
  <c r="J1784" i="17"/>
  <c r="H1784" i="17"/>
  <c r="G1784" i="17"/>
  <c r="B1784" i="17" s="1"/>
  <c r="F1784" i="17"/>
  <c r="E1784" i="17"/>
  <c r="I1784" i="17" s="1"/>
  <c r="C1784" i="17" s="1"/>
  <c r="D1784" i="17"/>
  <c r="J1783" i="17"/>
  <c r="I1783" i="17"/>
  <c r="H1783" i="17"/>
  <c r="G1783" i="17"/>
  <c r="F1783" i="17"/>
  <c r="E1783" i="17"/>
  <c r="D1783" i="17"/>
  <c r="J1782" i="17"/>
  <c r="I1782" i="17"/>
  <c r="C1782" i="17" s="1"/>
  <c r="H1782" i="17"/>
  <c r="G1782" i="17"/>
  <c r="F1782" i="17"/>
  <c r="E1782" i="17"/>
  <c r="D1782" i="17"/>
  <c r="B1782" i="17"/>
  <c r="J1781" i="17"/>
  <c r="C1781" i="17" s="1"/>
  <c r="I1781" i="17"/>
  <c r="H1781" i="17"/>
  <c r="G1781" i="17"/>
  <c r="F1781" i="17"/>
  <c r="E1781" i="17"/>
  <c r="D1781" i="17"/>
  <c r="J1780" i="17"/>
  <c r="H1780" i="17"/>
  <c r="G1780" i="17"/>
  <c r="F1780" i="17"/>
  <c r="I1780" i="17" s="1"/>
  <c r="C1780" i="17" s="1"/>
  <c r="E1780" i="17"/>
  <c r="D1780" i="17"/>
  <c r="B1780" i="17" s="1"/>
  <c r="J1779" i="17"/>
  <c r="H1779" i="17"/>
  <c r="G1779" i="17"/>
  <c r="F1779" i="17"/>
  <c r="E1779" i="17"/>
  <c r="D1779" i="17"/>
  <c r="J1778" i="17"/>
  <c r="H1778" i="17"/>
  <c r="G1778" i="17"/>
  <c r="F1778" i="17"/>
  <c r="E1778" i="17"/>
  <c r="D1778" i="17"/>
  <c r="J1777" i="17"/>
  <c r="H1777" i="17"/>
  <c r="G1777" i="17"/>
  <c r="F1777" i="17"/>
  <c r="E1777" i="17"/>
  <c r="B1777" i="17" s="1"/>
  <c r="D1777" i="17"/>
  <c r="J1776" i="17"/>
  <c r="H1776" i="17"/>
  <c r="G1776" i="17"/>
  <c r="F1776" i="17"/>
  <c r="B1776" i="17" s="1"/>
  <c r="E1776" i="17"/>
  <c r="D1776" i="17"/>
  <c r="J1775" i="17"/>
  <c r="I1775" i="17"/>
  <c r="C1775" i="17" s="1"/>
  <c r="H1775" i="17"/>
  <c r="G1775" i="17"/>
  <c r="F1775" i="17"/>
  <c r="E1775" i="17"/>
  <c r="D1775" i="17"/>
  <c r="J1774" i="17"/>
  <c r="I1774" i="17"/>
  <c r="C1774" i="17" s="1"/>
  <c r="H1774" i="17"/>
  <c r="G1774" i="17"/>
  <c r="F1774" i="17"/>
  <c r="E1774" i="17"/>
  <c r="D1774" i="17"/>
  <c r="B1774" i="17"/>
  <c r="J1773" i="17"/>
  <c r="C1773" i="17" s="1"/>
  <c r="I1773" i="17"/>
  <c r="H1773" i="17"/>
  <c r="G1773" i="17"/>
  <c r="F1773" i="17"/>
  <c r="E1773" i="17"/>
  <c r="D1773" i="17"/>
  <c r="B1773" i="17"/>
  <c r="J1772" i="17"/>
  <c r="H1772" i="17"/>
  <c r="G1772" i="17"/>
  <c r="F1772" i="17"/>
  <c r="E1772" i="17"/>
  <c r="I1772" i="17" s="1"/>
  <c r="D1772" i="17"/>
  <c r="B1772" i="17" s="1"/>
  <c r="C1772" i="17"/>
  <c r="J1771" i="17"/>
  <c r="H1771" i="17"/>
  <c r="G1771" i="17"/>
  <c r="F1771" i="17"/>
  <c r="E1771" i="17"/>
  <c r="B1771" i="17" s="1"/>
  <c r="D1771" i="17"/>
  <c r="J1770" i="17"/>
  <c r="H1770" i="17"/>
  <c r="G1770" i="17"/>
  <c r="F1770" i="17"/>
  <c r="E1770" i="17"/>
  <c r="D1770" i="17"/>
  <c r="J1769" i="17"/>
  <c r="H1769" i="17"/>
  <c r="G1769" i="17"/>
  <c r="F1769" i="17"/>
  <c r="E1769" i="17"/>
  <c r="D1769" i="17"/>
  <c r="J1768" i="17"/>
  <c r="H1768" i="17"/>
  <c r="G1768" i="17"/>
  <c r="F1768" i="17"/>
  <c r="E1768" i="17"/>
  <c r="I1768" i="17" s="1"/>
  <c r="C1768" i="17" s="1"/>
  <c r="D1768" i="17"/>
  <c r="J1767" i="17"/>
  <c r="I1767" i="17"/>
  <c r="H1767" i="17"/>
  <c r="G1767" i="17"/>
  <c r="B1767" i="17" s="1"/>
  <c r="F1767" i="17"/>
  <c r="E1767" i="17"/>
  <c r="D1767" i="17"/>
  <c r="J1766" i="17"/>
  <c r="I1766" i="17"/>
  <c r="C1766" i="17" s="1"/>
  <c r="H1766" i="17"/>
  <c r="G1766" i="17"/>
  <c r="F1766" i="17"/>
  <c r="E1766" i="17"/>
  <c r="D1766" i="17"/>
  <c r="B1766" i="17"/>
  <c r="J1765" i="17"/>
  <c r="C1765" i="17" s="1"/>
  <c r="I1765" i="17"/>
  <c r="H1765" i="17"/>
  <c r="G1765" i="17"/>
  <c r="F1765" i="17"/>
  <c r="E1765" i="17"/>
  <c r="D1765" i="17"/>
  <c r="J1764" i="17"/>
  <c r="H1764" i="17"/>
  <c r="G1764" i="17"/>
  <c r="F1764" i="17"/>
  <c r="E1764" i="17"/>
  <c r="I1764" i="17" s="1"/>
  <c r="C1764" i="17" s="1"/>
  <c r="D1764" i="17"/>
  <c r="B1764" i="17" s="1"/>
  <c r="J1763" i="17"/>
  <c r="H1763" i="17"/>
  <c r="G1763" i="17"/>
  <c r="F1763" i="17"/>
  <c r="E1763" i="17"/>
  <c r="D1763" i="17"/>
  <c r="J1762" i="17"/>
  <c r="H1762" i="17"/>
  <c r="G1762" i="17"/>
  <c r="F1762" i="17"/>
  <c r="E1762" i="17"/>
  <c r="D1762" i="17"/>
  <c r="J1761" i="17"/>
  <c r="H1761" i="17"/>
  <c r="G1761" i="17"/>
  <c r="F1761" i="17"/>
  <c r="E1761" i="17"/>
  <c r="B1761" i="17" s="1"/>
  <c r="D1761" i="17"/>
  <c r="J1760" i="17"/>
  <c r="H1760" i="17"/>
  <c r="G1760" i="17"/>
  <c r="F1760" i="17"/>
  <c r="B1760" i="17" s="1"/>
  <c r="E1760" i="17"/>
  <c r="D1760" i="17"/>
  <c r="J1759" i="17"/>
  <c r="I1759" i="17"/>
  <c r="C1759" i="17" s="1"/>
  <c r="H1759" i="17"/>
  <c r="G1759" i="17"/>
  <c r="F1759" i="17"/>
  <c r="E1759" i="17"/>
  <c r="D1759" i="17"/>
  <c r="J1758" i="17"/>
  <c r="I1758" i="17"/>
  <c r="C1758" i="17" s="1"/>
  <c r="H1758" i="17"/>
  <c r="G1758" i="17"/>
  <c r="F1758" i="17"/>
  <c r="E1758" i="17"/>
  <c r="D1758" i="17"/>
  <c r="B1758" i="17"/>
  <c r="J1757" i="17"/>
  <c r="C1757" i="17" s="1"/>
  <c r="I1757" i="17"/>
  <c r="H1757" i="17"/>
  <c r="G1757" i="17"/>
  <c r="F1757" i="17"/>
  <c r="E1757" i="17"/>
  <c r="D1757" i="17"/>
  <c r="B1757" i="17"/>
  <c r="J1756" i="17"/>
  <c r="H1756" i="17"/>
  <c r="G1756" i="17"/>
  <c r="F1756" i="17"/>
  <c r="E1756" i="17"/>
  <c r="I1756" i="17" s="1"/>
  <c r="D1756" i="17"/>
  <c r="B1756" i="17" s="1"/>
  <c r="C1756" i="17"/>
  <c r="J1755" i="17"/>
  <c r="H1755" i="17"/>
  <c r="G1755" i="17"/>
  <c r="F1755" i="17"/>
  <c r="E1755" i="17"/>
  <c r="B1755" i="17" s="1"/>
  <c r="D1755" i="17"/>
  <c r="J1754" i="17"/>
  <c r="H1754" i="17"/>
  <c r="G1754" i="17"/>
  <c r="F1754" i="17"/>
  <c r="E1754" i="17"/>
  <c r="D1754" i="17"/>
  <c r="J1753" i="17"/>
  <c r="H1753" i="17"/>
  <c r="G1753" i="17"/>
  <c r="F1753" i="17"/>
  <c r="E1753" i="17"/>
  <c r="D1753" i="17"/>
  <c r="J1752" i="17"/>
  <c r="H1752" i="17"/>
  <c r="G1752" i="17"/>
  <c r="F1752" i="17"/>
  <c r="E1752" i="17"/>
  <c r="D1752" i="17"/>
  <c r="J1751" i="17"/>
  <c r="I1751" i="17"/>
  <c r="H1751" i="17"/>
  <c r="G1751" i="17"/>
  <c r="B1751" i="17" s="1"/>
  <c r="F1751" i="17"/>
  <c r="E1751" i="17"/>
  <c r="D1751" i="17"/>
  <c r="J1750" i="17"/>
  <c r="I1750" i="17"/>
  <c r="C1750" i="17" s="1"/>
  <c r="H1750" i="17"/>
  <c r="G1750" i="17"/>
  <c r="F1750" i="17"/>
  <c r="E1750" i="17"/>
  <c r="D1750" i="17"/>
  <c r="B1750" i="17"/>
  <c r="J1749" i="17"/>
  <c r="C1749" i="17" s="1"/>
  <c r="I1749" i="17"/>
  <c r="H1749" i="17"/>
  <c r="G1749" i="17"/>
  <c r="F1749" i="17"/>
  <c r="E1749" i="17"/>
  <c r="D1749" i="17"/>
  <c r="J1748" i="17"/>
  <c r="H1748" i="17"/>
  <c r="G1748" i="17"/>
  <c r="F1748" i="17"/>
  <c r="E1748" i="17"/>
  <c r="I1748" i="17" s="1"/>
  <c r="C1748" i="17" s="1"/>
  <c r="D1748" i="17"/>
  <c r="B1748" i="17" s="1"/>
  <c r="J1747" i="17"/>
  <c r="H1747" i="17"/>
  <c r="G1747" i="17"/>
  <c r="F1747" i="17"/>
  <c r="E1747" i="17"/>
  <c r="D1747" i="17"/>
  <c r="J1746" i="17"/>
  <c r="H1746" i="17"/>
  <c r="G1746" i="17"/>
  <c r="F1746" i="17"/>
  <c r="E1746" i="17"/>
  <c r="D1746" i="17"/>
  <c r="J1745" i="17"/>
  <c r="H1745" i="17"/>
  <c r="G1745" i="17"/>
  <c r="F1745" i="17"/>
  <c r="E1745" i="17"/>
  <c r="B1745" i="17" s="1"/>
  <c r="D1745" i="17"/>
  <c r="J1744" i="17"/>
  <c r="H1744" i="17"/>
  <c r="G1744" i="17"/>
  <c r="F1744" i="17"/>
  <c r="B1744" i="17" s="1"/>
  <c r="E1744" i="17"/>
  <c r="D1744" i="17"/>
  <c r="J1743" i="17"/>
  <c r="I1743" i="17"/>
  <c r="C1743" i="17" s="1"/>
  <c r="H1743" i="17"/>
  <c r="G1743" i="17"/>
  <c r="F1743" i="17"/>
  <c r="E1743" i="17"/>
  <c r="D1743" i="17"/>
  <c r="J1742" i="17"/>
  <c r="I1742" i="17"/>
  <c r="C1742" i="17" s="1"/>
  <c r="H1742" i="17"/>
  <c r="G1742" i="17"/>
  <c r="F1742" i="17"/>
  <c r="E1742" i="17"/>
  <c r="D1742" i="17"/>
  <c r="B1742" i="17"/>
  <c r="J1741" i="17"/>
  <c r="C1741" i="17" s="1"/>
  <c r="I1741" i="17"/>
  <c r="H1741" i="17"/>
  <c r="G1741" i="17"/>
  <c r="F1741" i="17"/>
  <c r="E1741" i="17"/>
  <c r="D1741" i="17"/>
  <c r="B1741" i="17"/>
  <c r="J1740" i="17"/>
  <c r="H1740" i="17"/>
  <c r="G1740" i="17"/>
  <c r="F1740" i="17"/>
  <c r="E1740" i="17"/>
  <c r="I1740" i="17" s="1"/>
  <c r="D1740" i="17"/>
  <c r="B1740" i="17" s="1"/>
  <c r="C1740" i="17"/>
  <c r="J1739" i="17"/>
  <c r="H1739" i="17"/>
  <c r="G1739" i="17"/>
  <c r="F1739" i="17"/>
  <c r="E1739" i="17"/>
  <c r="B1739" i="17" s="1"/>
  <c r="D1739" i="17"/>
  <c r="J1738" i="17"/>
  <c r="H1738" i="17"/>
  <c r="G1738" i="17"/>
  <c r="F1738" i="17"/>
  <c r="E1738" i="17"/>
  <c r="D1738" i="17"/>
  <c r="J1737" i="17"/>
  <c r="H1737" i="17"/>
  <c r="G1737" i="17"/>
  <c r="F1737" i="17"/>
  <c r="E1737" i="17"/>
  <c r="D1737" i="17"/>
  <c r="J1736" i="17"/>
  <c r="H1736" i="17"/>
  <c r="G1736" i="17"/>
  <c r="B1736" i="17" s="1"/>
  <c r="F1736" i="17"/>
  <c r="E1736" i="17"/>
  <c r="I1736" i="17" s="1"/>
  <c r="C1736" i="17" s="1"/>
  <c r="D1736" i="17"/>
  <c r="J1735" i="17"/>
  <c r="I1735" i="17"/>
  <c r="H1735" i="17"/>
  <c r="G1735" i="17"/>
  <c r="F1735" i="17"/>
  <c r="E1735" i="17"/>
  <c r="D1735" i="17"/>
  <c r="J1734" i="17"/>
  <c r="I1734" i="17"/>
  <c r="C1734" i="17" s="1"/>
  <c r="H1734" i="17"/>
  <c r="G1734" i="17"/>
  <c r="F1734" i="17"/>
  <c r="E1734" i="17"/>
  <c r="D1734" i="17"/>
  <c r="B1734" i="17"/>
  <c r="J1733" i="17"/>
  <c r="B1733" i="17" s="1"/>
  <c r="H1733" i="17"/>
  <c r="G1733" i="17"/>
  <c r="F1733" i="17"/>
  <c r="E1733" i="17"/>
  <c r="I1733" i="17" s="1"/>
  <c r="D1733" i="17"/>
  <c r="J1732" i="17"/>
  <c r="H1732" i="17"/>
  <c r="G1732" i="17"/>
  <c r="F1732" i="17"/>
  <c r="I1732" i="17" s="1"/>
  <c r="C1732" i="17" s="1"/>
  <c r="E1732" i="17"/>
  <c r="D1732" i="17"/>
  <c r="B1732" i="17" s="1"/>
  <c r="J1731" i="17"/>
  <c r="H1731" i="17"/>
  <c r="G1731" i="17"/>
  <c r="F1731" i="17"/>
  <c r="E1731" i="17"/>
  <c r="D1731" i="17"/>
  <c r="J1730" i="17"/>
  <c r="H1730" i="17"/>
  <c r="G1730" i="17"/>
  <c r="F1730" i="17"/>
  <c r="E1730" i="17"/>
  <c r="D1730" i="17"/>
  <c r="J1729" i="17"/>
  <c r="H1729" i="17"/>
  <c r="G1729" i="17"/>
  <c r="F1729" i="17"/>
  <c r="E1729" i="17"/>
  <c r="D1729" i="17"/>
  <c r="J1728" i="17"/>
  <c r="H1728" i="17"/>
  <c r="G1728" i="17"/>
  <c r="B1728" i="17" s="1"/>
  <c r="F1728" i="17"/>
  <c r="E1728" i="17"/>
  <c r="I1728" i="17" s="1"/>
  <c r="C1728" i="17" s="1"/>
  <c r="D1728" i="17"/>
  <c r="J1727" i="17"/>
  <c r="I1727" i="17"/>
  <c r="H1727" i="17"/>
  <c r="G1727" i="17"/>
  <c r="F1727" i="17"/>
  <c r="E1727" i="17"/>
  <c r="D1727" i="17"/>
  <c r="J1726" i="17"/>
  <c r="I1726" i="17"/>
  <c r="C1726" i="17" s="1"/>
  <c r="H1726" i="17"/>
  <c r="G1726" i="17"/>
  <c r="F1726" i="17"/>
  <c r="E1726" i="17"/>
  <c r="D1726" i="17"/>
  <c r="B1726" i="17"/>
  <c r="J1725" i="17"/>
  <c r="H1725" i="17"/>
  <c r="G1725" i="17"/>
  <c r="F1725" i="17"/>
  <c r="E1725" i="17"/>
  <c r="I1725" i="17" s="1"/>
  <c r="C1725" i="17" s="1"/>
  <c r="D1725" i="17"/>
  <c r="B1725" i="17"/>
  <c r="J1724" i="17"/>
  <c r="H1724" i="17"/>
  <c r="G1724" i="17"/>
  <c r="F1724" i="17"/>
  <c r="I1724" i="17" s="1"/>
  <c r="C1724" i="17" s="1"/>
  <c r="E1724" i="17"/>
  <c r="D1724" i="17"/>
  <c r="B1724" i="17" s="1"/>
  <c r="J1723" i="17"/>
  <c r="H1723" i="17"/>
  <c r="G1723" i="17"/>
  <c r="F1723" i="17"/>
  <c r="E1723" i="17"/>
  <c r="D1723" i="17"/>
  <c r="J1722" i="17"/>
  <c r="H1722" i="17"/>
  <c r="G1722" i="17"/>
  <c r="F1722" i="17"/>
  <c r="E1722" i="17"/>
  <c r="D1722" i="17"/>
  <c r="J1721" i="17"/>
  <c r="H1721" i="17"/>
  <c r="G1721" i="17"/>
  <c r="F1721" i="17"/>
  <c r="E1721" i="17"/>
  <c r="B1721" i="17" s="1"/>
  <c r="D1721" i="17"/>
  <c r="J1720" i="17"/>
  <c r="H1720" i="17"/>
  <c r="G1720" i="17"/>
  <c r="B1720" i="17" s="1"/>
  <c r="F1720" i="17"/>
  <c r="E1720" i="17"/>
  <c r="D1720" i="17"/>
  <c r="J1719" i="17"/>
  <c r="I1719" i="17"/>
  <c r="C1719" i="17" s="1"/>
  <c r="H1719" i="17"/>
  <c r="G1719" i="17"/>
  <c r="F1719" i="17"/>
  <c r="E1719" i="17"/>
  <c r="B1719" i="17" s="1"/>
  <c r="D1719" i="17"/>
  <c r="J1718" i="17"/>
  <c r="I1718" i="17"/>
  <c r="C1718" i="17" s="1"/>
  <c r="H1718" i="17"/>
  <c r="G1718" i="17"/>
  <c r="F1718" i="17"/>
  <c r="E1718" i="17"/>
  <c r="D1718" i="17"/>
  <c r="B1718" i="17"/>
  <c r="J1717" i="17"/>
  <c r="H1717" i="17"/>
  <c r="G1717" i="17"/>
  <c r="F1717" i="17"/>
  <c r="E1717" i="17"/>
  <c r="I1717" i="17" s="1"/>
  <c r="D1717" i="17"/>
  <c r="B1717" i="17"/>
  <c r="J1716" i="17"/>
  <c r="H1716" i="17"/>
  <c r="G1716" i="17"/>
  <c r="F1716" i="17"/>
  <c r="I1716" i="17" s="1"/>
  <c r="C1716" i="17" s="1"/>
  <c r="E1716" i="17"/>
  <c r="D1716" i="17"/>
  <c r="B1716" i="17" s="1"/>
  <c r="J1715" i="17"/>
  <c r="H1715" i="17"/>
  <c r="G1715" i="17"/>
  <c r="F1715" i="17"/>
  <c r="E1715" i="17"/>
  <c r="B1715" i="17" s="1"/>
  <c r="D1715" i="17"/>
  <c r="J1714" i="17"/>
  <c r="H1714" i="17"/>
  <c r="G1714" i="17"/>
  <c r="F1714" i="17"/>
  <c r="E1714" i="17"/>
  <c r="D1714" i="17"/>
  <c r="J1713" i="17"/>
  <c r="H1713" i="17"/>
  <c r="G1713" i="17"/>
  <c r="F1713" i="17"/>
  <c r="E1713" i="17"/>
  <c r="B1713" i="17" s="1"/>
  <c r="D1713" i="17"/>
  <c r="J1712" i="17"/>
  <c r="H1712" i="17"/>
  <c r="G1712" i="17"/>
  <c r="F1712" i="17"/>
  <c r="E1712" i="17"/>
  <c r="D1712" i="17"/>
  <c r="J1711" i="17"/>
  <c r="I1711" i="17"/>
  <c r="H1711" i="17"/>
  <c r="G1711" i="17"/>
  <c r="F1711" i="17"/>
  <c r="E1711" i="17"/>
  <c r="D1711" i="17"/>
  <c r="J1710" i="17"/>
  <c r="I1710" i="17"/>
  <c r="C1710" i="17" s="1"/>
  <c r="H1710" i="17"/>
  <c r="G1710" i="17"/>
  <c r="F1710" i="17"/>
  <c r="E1710" i="17"/>
  <c r="D1710" i="17"/>
  <c r="B1710" i="17"/>
  <c r="J1709" i="17"/>
  <c r="C1709" i="17" s="1"/>
  <c r="I1709" i="17"/>
  <c r="H1709" i="17"/>
  <c r="G1709" i="17"/>
  <c r="F1709" i="17"/>
  <c r="E1709" i="17"/>
  <c r="D1709" i="17"/>
  <c r="J1708" i="17"/>
  <c r="H1708" i="17"/>
  <c r="G1708" i="17"/>
  <c r="F1708" i="17"/>
  <c r="I1708" i="17" s="1"/>
  <c r="C1708" i="17" s="1"/>
  <c r="E1708" i="17"/>
  <c r="D1708" i="17"/>
  <c r="B1708" i="17" s="1"/>
  <c r="J1707" i="17"/>
  <c r="H1707" i="17"/>
  <c r="G1707" i="17"/>
  <c r="F1707" i="17"/>
  <c r="E1707" i="17"/>
  <c r="D1707" i="17"/>
  <c r="J1706" i="17"/>
  <c r="H1706" i="17"/>
  <c r="G1706" i="17"/>
  <c r="F1706" i="17"/>
  <c r="E1706" i="17"/>
  <c r="D1706" i="17"/>
  <c r="J1705" i="17"/>
  <c r="H1705" i="17"/>
  <c r="G1705" i="17"/>
  <c r="F1705" i="17"/>
  <c r="E1705" i="17"/>
  <c r="D1705" i="17"/>
  <c r="J1704" i="17"/>
  <c r="H1704" i="17"/>
  <c r="G1704" i="17"/>
  <c r="F1704" i="17"/>
  <c r="E1704" i="17"/>
  <c r="I1704" i="17" s="1"/>
  <c r="C1704" i="17" s="1"/>
  <c r="D1704" i="17"/>
  <c r="J1703" i="17"/>
  <c r="I1703" i="17"/>
  <c r="H1703" i="17"/>
  <c r="G1703" i="17"/>
  <c r="F1703" i="17"/>
  <c r="E1703" i="17"/>
  <c r="D1703" i="17"/>
  <c r="J1702" i="17"/>
  <c r="I1702" i="17"/>
  <c r="H1702" i="17"/>
  <c r="G1702" i="17"/>
  <c r="F1702" i="17"/>
  <c r="E1702" i="17"/>
  <c r="D1702" i="17"/>
  <c r="B1702" i="17"/>
  <c r="J1701" i="17"/>
  <c r="I1701" i="17"/>
  <c r="H1701" i="17"/>
  <c r="G1701" i="17"/>
  <c r="F1701" i="17"/>
  <c r="E1701" i="17"/>
  <c r="D1701" i="17"/>
  <c r="C1701" i="17"/>
  <c r="B1701" i="17"/>
  <c r="J1700" i="17"/>
  <c r="H1700" i="17"/>
  <c r="G1700" i="17"/>
  <c r="F1700" i="17"/>
  <c r="I1700" i="17" s="1"/>
  <c r="E1700" i="17"/>
  <c r="D1700" i="17"/>
  <c r="B1700" i="17" s="1"/>
  <c r="C1700" i="17"/>
  <c r="J1699" i="17"/>
  <c r="H1699" i="17"/>
  <c r="G1699" i="17"/>
  <c r="F1699" i="17"/>
  <c r="E1699" i="17"/>
  <c r="D1699" i="17"/>
  <c r="J1698" i="17"/>
  <c r="H1698" i="17"/>
  <c r="G1698" i="17"/>
  <c r="F1698" i="17"/>
  <c r="E1698" i="17"/>
  <c r="D1698" i="17"/>
  <c r="J1697" i="17"/>
  <c r="H1697" i="17"/>
  <c r="G1697" i="17"/>
  <c r="F1697" i="17"/>
  <c r="E1697" i="17"/>
  <c r="D1697" i="17"/>
  <c r="J1696" i="17"/>
  <c r="H1696" i="17"/>
  <c r="G1696" i="17"/>
  <c r="F1696" i="17"/>
  <c r="E1696" i="17"/>
  <c r="I1696" i="17" s="1"/>
  <c r="D1696" i="17"/>
  <c r="J1695" i="17"/>
  <c r="I1695" i="17"/>
  <c r="H1695" i="17"/>
  <c r="G1695" i="17"/>
  <c r="F1695" i="17"/>
  <c r="E1695" i="17"/>
  <c r="D1695" i="17"/>
  <c r="J1694" i="17"/>
  <c r="B1694" i="17" s="1"/>
  <c r="I1694" i="17"/>
  <c r="H1694" i="17"/>
  <c r="G1694" i="17"/>
  <c r="F1694" i="17"/>
  <c r="E1694" i="17"/>
  <c r="D1694" i="17"/>
  <c r="J1693" i="17"/>
  <c r="C1693" i="17" s="1"/>
  <c r="I1693" i="17"/>
  <c r="H1693" i="17"/>
  <c r="G1693" i="17"/>
  <c r="F1693" i="17"/>
  <c r="E1693" i="17"/>
  <c r="D1693" i="17"/>
  <c r="B1693" i="17"/>
  <c r="J1692" i="17"/>
  <c r="H1692" i="17"/>
  <c r="G1692" i="17"/>
  <c r="F1692" i="17"/>
  <c r="I1692" i="17" s="1"/>
  <c r="C1692" i="17" s="1"/>
  <c r="E1692" i="17"/>
  <c r="D1692" i="17"/>
  <c r="B1692" i="17" s="1"/>
  <c r="J1691" i="17"/>
  <c r="H1691" i="17"/>
  <c r="G1691" i="17"/>
  <c r="F1691" i="17"/>
  <c r="E1691" i="17"/>
  <c r="D1691" i="17"/>
  <c r="J1690" i="17"/>
  <c r="H1690" i="17"/>
  <c r="G1690" i="17"/>
  <c r="F1690" i="17"/>
  <c r="E1690" i="17"/>
  <c r="D1690" i="17"/>
  <c r="J1689" i="17"/>
  <c r="H1689" i="17"/>
  <c r="G1689" i="17"/>
  <c r="F1689" i="17"/>
  <c r="E1689" i="17"/>
  <c r="B1689" i="17" s="1"/>
  <c r="D1689" i="17"/>
  <c r="J1688" i="17"/>
  <c r="H1688" i="17"/>
  <c r="G1688" i="17"/>
  <c r="F1688" i="17"/>
  <c r="E1688" i="17"/>
  <c r="D1688" i="17"/>
  <c r="J1687" i="17"/>
  <c r="I1687" i="17"/>
  <c r="C1687" i="17" s="1"/>
  <c r="H1687" i="17"/>
  <c r="G1687" i="17"/>
  <c r="F1687" i="17"/>
  <c r="E1687" i="17"/>
  <c r="B1687" i="17" s="1"/>
  <c r="D1687" i="17"/>
  <c r="J1686" i="17"/>
  <c r="B1686" i="17" s="1"/>
  <c r="I1686" i="17"/>
  <c r="C1686" i="17" s="1"/>
  <c r="H1686" i="17"/>
  <c r="G1686" i="17"/>
  <c r="F1686" i="17"/>
  <c r="E1686" i="17"/>
  <c r="D1686" i="17"/>
  <c r="J1685" i="17"/>
  <c r="C1685" i="17" s="1"/>
  <c r="I1685" i="17"/>
  <c r="H1685" i="17"/>
  <c r="G1685" i="17"/>
  <c r="F1685" i="17"/>
  <c r="E1685" i="17"/>
  <c r="D1685" i="17"/>
  <c r="B1685" i="17"/>
  <c r="J1684" i="17"/>
  <c r="B1684" i="17" s="1"/>
  <c r="H1684" i="17"/>
  <c r="G1684" i="17"/>
  <c r="F1684" i="17"/>
  <c r="I1684" i="17" s="1"/>
  <c r="C1684" i="17" s="1"/>
  <c r="E1684" i="17"/>
  <c r="D1684" i="17"/>
  <c r="J1683" i="17"/>
  <c r="H1683" i="17"/>
  <c r="G1683" i="17"/>
  <c r="F1683" i="17"/>
  <c r="E1683" i="17"/>
  <c r="D1683" i="17"/>
  <c r="J1682" i="17"/>
  <c r="H1682" i="17"/>
  <c r="G1682" i="17"/>
  <c r="F1682" i="17"/>
  <c r="E1682" i="17"/>
  <c r="D1682" i="17"/>
  <c r="J1681" i="17"/>
  <c r="H1681" i="17"/>
  <c r="G1681" i="17"/>
  <c r="F1681" i="17"/>
  <c r="E1681" i="17"/>
  <c r="D1681" i="17"/>
  <c r="J1680" i="17"/>
  <c r="H1680" i="17"/>
  <c r="G1680" i="17"/>
  <c r="F1680" i="17"/>
  <c r="E1680" i="17"/>
  <c r="I1680" i="17" s="1"/>
  <c r="D1680" i="17"/>
  <c r="J1679" i="17"/>
  <c r="H1679" i="17"/>
  <c r="G1679" i="17"/>
  <c r="I1679" i="17" s="1"/>
  <c r="C1679" i="17" s="1"/>
  <c r="F1679" i="17"/>
  <c r="E1679" i="17"/>
  <c r="D1679" i="17"/>
  <c r="J1678" i="17"/>
  <c r="B1678" i="17" s="1"/>
  <c r="I1678" i="17"/>
  <c r="H1678" i="17"/>
  <c r="G1678" i="17"/>
  <c r="F1678" i="17"/>
  <c r="E1678" i="17"/>
  <c r="D1678" i="17"/>
  <c r="J1677" i="17"/>
  <c r="C1677" i="17" s="1"/>
  <c r="I1677" i="17"/>
  <c r="H1677" i="17"/>
  <c r="G1677" i="17"/>
  <c r="F1677" i="17"/>
  <c r="E1677" i="17"/>
  <c r="D1677" i="17"/>
  <c r="B1677" i="17"/>
  <c r="J1676" i="17"/>
  <c r="H1676" i="17"/>
  <c r="G1676" i="17"/>
  <c r="F1676" i="17"/>
  <c r="I1676" i="17" s="1"/>
  <c r="C1676" i="17" s="1"/>
  <c r="E1676" i="17"/>
  <c r="D1676" i="17"/>
  <c r="B1676" i="17"/>
  <c r="J1675" i="17"/>
  <c r="H1675" i="17"/>
  <c r="G1675" i="17"/>
  <c r="F1675" i="17"/>
  <c r="E1675" i="17"/>
  <c r="D1675" i="17"/>
  <c r="J1674" i="17"/>
  <c r="H1674" i="17"/>
  <c r="G1674" i="17"/>
  <c r="F1674" i="17"/>
  <c r="E1674" i="17"/>
  <c r="D1674" i="17"/>
  <c r="J1673" i="17"/>
  <c r="H1673" i="17"/>
  <c r="G1673" i="17"/>
  <c r="F1673" i="17"/>
  <c r="E1673" i="17"/>
  <c r="D1673" i="17"/>
  <c r="J1672" i="17"/>
  <c r="H1672" i="17"/>
  <c r="G1672" i="17"/>
  <c r="F1672" i="17"/>
  <c r="B1672" i="17" s="1"/>
  <c r="E1672" i="17"/>
  <c r="I1672" i="17" s="1"/>
  <c r="C1672" i="17" s="1"/>
  <c r="D1672" i="17"/>
  <c r="J1671" i="17"/>
  <c r="I1671" i="17"/>
  <c r="C1671" i="17" s="1"/>
  <c r="H1671" i="17"/>
  <c r="G1671" i="17"/>
  <c r="F1671" i="17"/>
  <c r="E1671" i="17"/>
  <c r="D1671" i="17"/>
  <c r="J1670" i="17"/>
  <c r="I1670" i="17"/>
  <c r="H1670" i="17"/>
  <c r="B1670" i="17" s="1"/>
  <c r="G1670" i="17"/>
  <c r="F1670" i="17"/>
  <c r="E1670" i="17"/>
  <c r="D1670" i="17"/>
  <c r="J1669" i="17"/>
  <c r="I1669" i="17"/>
  <c r="C1669" i="17" s="1"/>
  <c r="H1669" i="17"/>
  <c r="G1669" i="17"/>
  <c r="F1669" i="17"/>
  <c r="E1669" i="17"/>
  <c r="B1669" i="17" s="1"/>
  <c r="D1669" i="17"/>
  <c r="J1668" i="17"/>
  <c r="H1668" i="17"/>
  <c r="G1668" i="17"/>
  <c r="F1668" i="17"/>
  <c r="I1668" i="17" s="1"/>
  <c r="E1668" i="17"/>
  <c r="D1668" i="17"/>
  <c r="C1668" i="17" s="1"/>
  <c r="J1667" i="17"/>
  <c r="H1667" i="17"/>
  <c r="G1667" i="17"/>
  <c r="F1667" i="17"/>
  <c r="E1667" i="17"/>
  <c r="D1667" i="17"/>
  <c r="J1666" i="17"/>
  <c r="H1666" i="17"/>
  <c r="G1666" i="17"/>
  <c r="F1666" i="17"/>
  <c r="E1666" i="17"/>
  <c r="D1666" i="17"/>
  <c r="J1665" i="17"/>
  <c r="H1665" i="17"/>
  <c r="G1665" i="17"/>
  <c r="F1665" i="17"/>
  <c r="I1665" i="17" s="1"/>
  <c r="C1665" i="17" s="1"/>
  <c r="E1665" i="17"/>
  <c r="D1665" i="17"/>
  <c r="J1664" i="17"/>
  <c r="H1664" i="17"/>
  <c r="G1664" i="17"/>
  <c r="B1664" i="17" s="1"/>
  <c r="F1664" i="17"/>
  <c r="E1664" i="17"/>
  <c r="I1664" i="17" s="1"/>
  <c r="D1664" i="17"/>
  <c r="J1663" i="17"/>
  <c r="I1663" i="17"/>
  <c r="C1663" i="17" s="1"/>
  <c r="H1663" i="17"/>
  <c r="G1663" i="17"/>
  <c r="F1663" i="17"/>
  <c r="E1663" i="17"/>
  <c r="D1663" i="17"/>
  <c r="J1662" i="17"/>
  <c r="I1662" i="17"/>
  <c r="H1662" i="17"/>
  <c r="B1662" i="17" s="1"/>
  <c r="G1662" i="17"/>
  <c r="F1662" i="17"/>
  <c r="E1662" i="17"/>
  <c r="D1662" i="17"/>
  <c r="J1661" i="17"/>
  <c r="H1661" i="17"/>
  <c r="G1661" i="17"/>
  <c r="F1661" i="17"/>
  <c r="E1661" i="17"/>
  <c r="I1661" i="17" s="1"/>
  <c r="C1661" i="17" s="1"/>
  <c r="D1661" i="17"/>
  <c r="B1661" i="17"/>
  <c r="J1660" i="17"/>
  <c r="H1660" i="17"/>
  <c r="G1660" i="17"/>
  <c r="F1660" i="17"/>
  <c r="I1660" i="17" s="1"/>
  <c r="E1660" i="17"/>
  <c r="D1660" i="17"/>
  <c r="C1660" i="17" s="1"/>
  <c r="B1660" i="17"/>
  <c r="J1659" i="17"/>
  <c r="H1659" i="17"/>
  <c r="G1659" i="17"/>
  <c r="F1659" i="17"/>
  <c r="E1659" i="17"/>
  <c r="D1659" i="17"/>
  <c r="J1658" i="17"/>
  <c r="H1658" i="17"/>
  <c r="G1658" i="17"/>
  <c r="F1658" i="17"/>
  <c r="E1658" i="17"/>
  <c r="D1658" i="17"/>
  <c r="J1657" i="17"/>
  <c r="H1657" i="17"/>
  <c r="G1657" i="17"/>
  <c r="F1657" i="17"/>
  <c r="E1657" i="17"/>
  <c r="I1657" i="17" s="1"/>
  <c r="C1657" i="17" s="1"/>
  <c r="D1657" i="17"/>
  <c r="J1656" i="17"/>
  <c r="H1656" i="17"/>
  <c r="G1656" i="17"/>
  <c r="F1656" i="17"/>
  <c r="B1656" i="17" s="1"/>
  <c r="E1656" i="17"/>
  <c r="D1656" i="17"/>
  <c r="J1655" i="17"/>
  <c r="I1655" i="17"/>
  <c r="C1655" i="17" s="1"/>
  <c r="H1655" i="17"/>
  <c r="G1655" i="17"/>
  <c r="F1655" i="17"/>
  <c r="E1655" i="17"/>
  <c r="D1655" i="17"/>
  <c r="J1654" i="17"/>
  <c r="I1654" i="17"/>
  <c r="H1654" i="17"/>
  <c r="B1654" i="17" s="1"/>
  <c r="G1654" i="17"/>
  <c r="F1654" i="17"/>
  <c r="E1654" i="17"/>
  <c r="D1654" i="17"/>
  <c r="J1653" i="17"/>
  <c r="I1653" i="17"/>
  <c r="C1653" i="17" s="1"/>
  <c r="H1653" i="17"/>
  <c r="G1653" i="17"/>
  <c r="F1653" i="17"/>
  <c r="E1653" i="17"/>
  <c r="B1653" i="17" s="1"/>
  <c r="D1653" i="17"/>
  <c r="J1652" i="17"/>
  <c r="H1652" i="17"/>
  <c r="G1652" i="17"/>
  <c r="F1652" i="17"/>
  <c r="I1652" i="17" s="1"/>
  <c r="C1652" i="17" s="1"/>
  <c r="E1652" i="17"/>
  <c r="D1652" i="17"/>
  <c r="J1651" i="17"/>
  <c r="H1651" i="17"/>
  <c r="G1651" i="17"/>
  <c r="F1651" i="17"/>
  <c r="E1651" i="17"/>
  <c r="D1651" i="17"/>
  <c r="J1650" i="17"/>
  <c r="H1650" i="17"/>
  <c r="G1650" i="17"/>
  <c r="F1650" i="17"/>
  <c r="E1650" i="17"/>
  <c r="D1650" i="17"/>
  <c r="J1649" i="17"/>
  <c r="H1649" i="17"/>
  <c r="G1649" i="17"/>
  <c r="F1649" i="17"/>
  <c r="I1649" i="17" s="1"/>
  <c r="C1649" i="17" s="1"/>
  <c r="E1649" i="17"/>
  <c r="D1649" i="17"/>
  <c r="J1648" i="17"/>
  <c r="H1648" i="17"/>
  <c r="G1648" i="17"/>
  <c r="F1648" i="17"/>
  <c r="B1648" i="17" s="1"/>
  <c r="E1648" i="17"/>
  <c r="I1648" i="17" s="1"/>
  <c r="C1648" i="17" s="1"/>
  <c r="D1648" i="17"/>
  <c r="J1647" i="17"/>
  <c r="I1647" i="17"/>
  <c r="C1647" i="17" s="1"/>
  <c r="H1647" i="17"/>
  <c r="G1647" i="17"/>
  <c r="F1647" i="17"/>
  <c r="E1647" i="17"/>
  <c r="B1647" i="17" s="1"/>
  <c r="D1647" i="17"/>
  <c r="J1646" i="17"/>
  <c r="I1646" i="17"/>
  <c r="H1646" i="17"/>
  <c r="B1646" i="17" s="1"/>
  <c r="G1646" i="17"/>
  <c r="F1646" i="17"/>
  <c r="E1646" i="17"/>
  <c r="D1646" i="17"/>
  <c r="J1645" i="17"/>
  <c r="H1645" i="17"/>
  <c r="G1645" i="17"/>
  <c r="F1645" i="17"/>
  <c r="E1645" i="17"/>
  <c r="I1645" i="17" s="1"/>
  <c r="C1645" i="17" s="1"/>
  <c r="D1645" i="17"/>
  <c r="J1644" i="17"/>
  <c r="H1644" i="17"/>
  <c r="G1644" i="17"/>
  <c r="F1644" i="17"/>
  <c r="I1644" i="17" s="1"/>
  <c r="C1644" i="17" s="1"/>
  <c r="E1644" i="17"/>
  <c r="D1644" i="17"/>
  <c r="B1644" i="17"/>
  <c r="J1643" i="17"/>
  <c r="H1643" i="17"/>
  <c r="G1643" i="17"/>
  <c r="F1643" i="17"/>
  <c r="E1643" i="17"/>
  <c r="D1643" i="17"/>
  <c r="J1642" i="17"/>
  <c r="H1642" i="17"/>
  <c r="G1642" i="17"/>
  <c r="F1642" i="17"/>
  <c r="E1642" i="17"/>
  <c r="D1642" i="17"/>
  <c r="J1641" i="17"/>
  <c r="H1641" i="17"/>
  <c r="G1641" i="17"/>
  <c r="F1641" i="17"/>
  <c r="E1641" i="17"/>
  <c r="I1641" i="17" s="1"/>
  <c r="C1641" i="17" s="1"/>
  <c r="D1641" i="17"/>
  <c r="J1640" i="17"/>
  <c r="H1640" i="17"/>
  <c r="G1640" i="17"/>
  <c r="F1640" i="17"/>
  <c r="B1640" i="17" s="1"/>
  <c r="E1640" i="17"/>
  <c r="D1640" i="17"/>
  <c r="J1639" i="17"/>
  <c r="I1639" i="17"/>
  <c r="C1639" i="17" s="1"/>
  <c r="H1639" i="17"/>
  <c r="G1639" i="17"/>
  <c r="F1639" i="17"/>
  <c r="E1639" i="17"/>
  <c r="D1639" i="17"/>
  <c r="J1638" i="17"/>
  <c r="I1638" i="17"/>
  <c r="C1638" i="17" s="1"/>
  <c r="H1638" i="17"/>
  <c r="B1638" i="17" s="1"/>
  <c r="G1638" i="17"/>
  <c r="F1638" i="17"/>
  <c r="E1638" i="17"/>
  <c r="D1638" i="17"/>
  <c r="J1637" i="17"/>
  <c r="I1637" i="17"/>
  <c r="C1637" i="17" s="1"/>
  <c r="H1637" i="17"/>
  <c r="G1637" i="17"/>
  <c r="F1637" i="17"/>
  <c r="E1637" i="17"/>
  <c r="B1637" i="17" s="1"/>
  <c r="D1637" i="17"/>
  <c r="J1636" i="17"/>
  <c r="H1636" i="17"/>
  <c r="G1636" i="17"/>
  <c r="F1636" i="17"/>
  <c r="I1636" i="17" s="1"/>
  <c r="C1636" i="17" s="1"/>
  <c r="E1636" i="17"/>
  <c r="D1636" i="17"/>
  <c r="J1635" i="17"/>
  <c r="H1635" i="17"/>
  <c r="G1635" i="17"/>
  <c r="F1635" i="17"/>
  <c r="E1635" i="17"/>
  <c r="I1635" i="17" s="1"/>
  <c r="C1635" i="17" s="1"/>
  <c r="D1635" i="17"/>
  <c r="J1634" i="17"/>
  <c r="H1634" i="17"/>
  <c r="G1634" i="17"/>
  <c r="F1634" i="17"/>
  <c r="E1634" i="17"/>
  <c r="D1634" i="17"/>
  <c r="J1633" i="17"/>
  <c r="I1633" i="17"/>
  <c r="C1633" i="17" s="1"/>
  <c r="H1633" i="17"/>
  <c r="G1633" i="17"/>
  <c r="F1633" i="17"/>
  <c r="E1633" i="17"/>
  <c r="B1633" i="17" s="1"/>
  <c r="D1633" i="17"/>
  <c r="J1632" i="17"/>
  <c r="H1632" i="17"/>
  <c r="G1632" i="17"/>
  <c r="F1632" i="17"/>
  <c r="E1632" i="17"/>
  <c r="I1632" i="17" s="1"/>
  <c r="C1632" i="17" s="1"/>
  <c r="D1632" i="17"/>
  <c r="J1631" i="17"/>
  <c r="I1631" i="17"/>
  <c r="C1631" i="17" s="1"/>
  <c r="H1631" i="17"/>
  <c r="G1631" i="17"/>
  <c r="F1631" i="17"/>
  <c r="E1631" i="17"/>
  <c r="D1631" i="17"/>
  <c r="J1630" i="17"/>
  <c r="I1630" i="17"/>
  <c r="C1630" i="17" s="1"/>
  <c r="H1630" i="17"/>
  <c r="G1630" i="17"/>
  <c r="F1630" i="17"/>
  <c r="E1630" i="17"/>
  <c r="B1630" i="17" s="1"/>
  <c r="D1630" i="17"/>
  <c r="J1629" i="17"/>
  <c r="I1629" i="17"/>
  <c r="C1629" i="17" s="1"/>
  <c r="H1629" i="17"/>
  <c r="G1629" i="17"/>
  <c r="F1629" i="17"/>
  <c r="E1629" i="17"/>
  <c r="B1629" i="17" s="1"/>
  <c r="D1629" i="17"/>
  <c r="J1628" i="17"/>
  <c r="H1628" i="17"/>
  <c r="G1628" i="17"/>
  <c r="I1628" i="17" s="1"/>
  <c r="C1628" i="17" s="1"/>
  <c r="F1628" i="17"/>
  <c r="E1628" i="17"/>
  <c r="D1628" i="17"/>
  <c r="B1628" i="17"/>
  <c r="J1627" i="17"/>
  <c r="H1627" i="17"/>
  <c r="G1627" i="17"/>
  <c r="F1627" i="17"/>
  <c r="E1627" i="17"/>
  <c r="D1627" i="17"/>
  <c r="B1627" i="17"/>
  <c r="J1626" i="17"/>
  <c r="H1626" i="17"/>
  <c r="B1626" i="17" s="1"/>
  <c r="G1626" i="17"/>
  <c r="F1626" i="17"/>
  <c r="E1626" i="17"/>
  <c r="I1626" i="17" s="1"/>
  <c r="C1626" i="17" s="1"/>
  <c r="D1626" i="17"/>
  <c r="J1625" i="17"/>
  <c r="I1625" i="17"/>
  <c r="C1625" i="17" s="1"/>
  <c r="H1625" i="17"/>
  <c r="G1625" i="17"/>
  <c r="F1625" i="17"/>
  <c r="E1625" i="17"/>
  <c r="B1625" i="17" s="1"/>
  <c r="D1625" i="17"/>
  <c r="J1624" i="17"/>
  <c r="H1624" i="17"/>
  <c r="G1624" i="17"/>
  <c r="F1624" i="17"/>
  <c r="E1624" i="17"/>
  <c r="B1624" i="17" s="1"/>
  <c r="D1624" i="17"/>
  <c r="J1623" i="17"/>
  <c r="H1623" i="17"/>
  <c r="G1623" i="17"/>
  <c r="F1623" i="17"/>
  <c r="E1623" i="17"/>
  <c r="I1623" i="17" s="1"/>
  <c r="C1623" i="17" s="1"/>
  <c r="D1623" i="17"/>
  <c r="J1622" i="17"/>
  <c r="H1622" i="17"/>
  <c r="G1622" i="17"/>
  <c r="F1622" i="17"/>
  <c r="E1622" i="17"/>
  <c r="B1622" i="17" s="1"/>
  <c r="D1622" i="17"/>
  <c r="J1621" i="17"/>
  <c r="H1621" i="17"/>
  <c r="G1621" i="17"/>
  <c r="F1621" i="17"/>
  <c r="B1621" i="17" s="1"/>
  <c r="E1621" i="17"/>
  <c r="D1621" i="17"/>
  <c r="J1620" i="17"/>
  <c r="H1620" i="17"/>
  <c r="G1620" i="17"/>
  <c r="F1620" i="17"/>
  <c r="E1620" i="17"/>
  <c r="B1620" i="17" s="1"/>
  <c r="D1620" i="17"/>
  <c r="J1619" i="17"/>
  <c r="I1619" i="17"/>
  <c r="C1619" i="17" s="1"/>
  <c r="H1619" i="17"/>
  <c r="G1619" i="17"/>
  <c r="F1619" i="17"/>
  <c r="E1619" i="17"/>
  <c r="B1619" i="17" s="1"/>
  <c r="D1619" i="17"/>
  <c r="J1618" i="17"/>
  <c r="H1618" i="17"/>
  <c r="G1618" i="17"/>
  <c r="I1618" i="17" s="1"/>
  <c r="C1618" i="17" s="1"/>
  <c r="F1618" i="17"/>
  <c r="E1618" i="17"/>
  <c r="D1618" i="17"/>
  <c r="B1618" i="17"/>
  <c r="J1617" i="17"/>
  <c r="H1617" i="17"/>
  <c r="B1617" i="17" s="1"/>
  <c r="G1617" i="17"/>
  <c r="F1617" i="17"/>
  <c r="E1617" i="17"/>
  <c r="I1617" i="17" s="1"/>
  <c r="C1617" i="17" s="1"/>
  <c r="D1617" i="17"/>
  <c r="J1616" i="17"/>
  <c r="I1616" i="17"/>
  <c r="H1616" i="17"/>
  <c r="G1616" i="17"/>
  <c r="F1616" i="17"/>
  <c r="E1616" i="17"/>
  <c r="D1616" i="17"/>
  <c r="J1615" i="17"/>
  <c r="H1615" i="17"/>
  <c r="G1615" i="17"/>
  <c r="F1615" i="17"/>
  <c r="E1615" i="17"/>
  <c r="D1615" i="17"/>
  <c r="J1614" i="17"/>
  <c r="H1614" i="17"/>
  <c r="G1614" i="17"/>
  <c r="F1614" i="17"/>
  <c r="E1614" i="17"/>
  <c r="D1614" i="17"/>
  <c r="J1613" i="17"/>
  <c r="H1613" i="17"/>
  <c r="G1613" i="17"/>
  <c r="F1613" i="17"/>
  <c r="B1613" i="17" s="1"/>
  <c r="E1613" i="17"/>
  <c r="D1613" i="17"/>
  <c r="J1612" i="17"/>
  <c r="H1612" i="17"/>
  <c r="G1612" i="17"/>
  <c r="F1612" i="17"/>
  <c r="E1612" i="17"/>
  <c r="B1612" i="17" s="1"/>
  <c r="D1612" i="17"/>
  <c r="J1611" i="17"/>
  <c r="I1611" i="17"/>
  <c r="C1611" i="17" s="1"/>
  <c r="H1611" i="17"/>
  <c r="G1611" i="17"/>
  <c r="F1611" i="17"/>
  <c r="E1611" i="17"/>
  <c r="B1611" i="17" s="1"/>
  <c r="D1611" i="17"/>
  <c r="J1610" i="17"/>
  <c r="B1610" i="17" s="1"/>
  <c r="H1610" i="17"/>
  <c r="G1610" i="17"/>
  <c r="I1610" i="17" s="1"/>
  <c r="C1610" i="17" s="1"/>
  <c r="F1610" i="17"/>
  <c r="E1610" i="17"/>
  <c r="D1610" i="17"/>
  <c r="J1609" i="17"/>
  <c r="H1609" i="17"/>
  <c r="B1609" i="17" s="1"/>
  <c r="G1609" i="17"/>
  <c r="F1609" i="17"/>
  <c r="E1609" i="17"/>
  <c r="I1609" i="17" s="1"/>
  <c r="C1609" i="17" s="1"/>
  <c r="D1609" i="17"/>
  <c r="J1608" i="17"/>
  <c r="I1608" i="17"/>
  <c r="C1608" i="17" s="1"/>
  <c r="H1608" i="17"/>
  <c r="G1608" i="17"/>
  <c r="F1608" i="17"/>
  <c r="E1608" i="17"/>
  <c r="B1608" i="17" s="1"/>
  <c r="D1608" i="17"/>
  <c r="J1607" i="17"/>
  <c r="H1607" i="17"/>
  <c r="G1607" i="17"/>
  <c r="F1607" i="17"/>
  <c r="E1607" i="17"/>
  <c r="D1607" i="17"/>
  <c r="J1606" i="17"/>
  <c r="H1606" i="17"/>
  <c r="G1606" i="17"/>
  <c r="F1606" i="17"/>
  <c r="E1606" i="17"/>
  <c r="B1606" i="17" s="1"/>
  <c r="D1606" i="17"/>
  <c r="J1605" i="17"/>
  <c r="H1605" i="17"/>
  <c r="G1605" i="17"/>
  <c r="F1605" i="17"/>
  <c r="E1605" i="17"/>
  <c r="D1605" i="17"/>
  <c r="J1604" i="17"/>
  <c r="H1604" i="17"/>
  <c r="G1604" i="17"/>
  <c r="F1604" i="17"/>
  <c r="E1604" i="17"/>
  <c r="D1604" i="17"/>
  <c r="J1603" i="17"/>
  <c r="I1603" i="17"/>
  <c r="C1603" i="17" s="1"/>
  <c r="H1603" i="17"/>
  <c r="G1603" i="17"/>
  <c r="F1603" i="17"/>
  <c r="E1603" i="17"/>
  <c r="B1603" i="17" s="1"/>
  <c r="D1603" i="17"/>
  <c r="J1602" i="17"/>
  <c r="H1602" i="17"/>
  <c r="G1602" i="17"/>
  <c r="I1602" i="17" s="1"/>
  <c r="C1602" i="17" s="1"/>
  <c r="F1602" i="17"/>
  <c r="E1602" i="17"/>
  <c r="D1602" i="17"/>
  <c r="B1602" i="17"/>
  <c r="J1601" i="17"/>
  <c r="H1601" i="17"/>
  <c r="B1601" i="17" s="1"/>
  <c r="G1601" i="17"/>
  <c r="F1601" i="17"/>
  <c r="E1601" i="17"/>
  <c r="I1601" i="17" s="1"/>
  <c r="C1601" i="17" s="1"/>
  <c r="D1601" i="17"/>
  <c r="J1600" i="17"/>
  <c r="I1600" i="17"/>
  <c r="H1600" i="17"/>
  <c r="G1600" i="17"/>
  <c r="F1600" i="17"/>
  <c r="E1600" i="17"/>
  <c r="D1600" i="17"/>
  <c r="J1599" i="17"/>
  <c r="H1599" i="17"/>
  <c r="G1599" i="17"/>
  <c r="F1599" i="17"/>
  <c r="E1599" i="17"/>
  <c r="D1599" i="17"/>
  <c r="J1598" i="17"/>
  <c r="H1598" i="17"/>
  <c r="G1598" i="17"/>
  <c r="F1598" i="17"/>
  <c r="E1598" i="17"/>
  <c r="D1598" i="17"/>
  <c r="J1597" i="17"/>
  <c r="H1597" i="17"/>
  <c r="G1597" i="17"/>
  <c r="F1597" i="17"/>
  <c r="B1597" i="17" s="1"/>
  <c r="E1597" i="17"/>
  <c r="D1597" i="17"/>
  <c r="J1596" i="17"/>
  <c r="H1596" i="17"/>
  <c r="G1596" i="17"/>
  <c r="F1596" i="17"/>
  <c r="E1596" i="17"/>
  <c r="B1596" i="17" s="1"/>
  <c r="D1596" i="17"/>
  <c r="J1595" i="17"/>
  <c r="I1595" i="17"/>
  <c r="C1595" i="17" s="1"/>
  <c r="H1595" i="17"/>
  <c r="G1595" i="17"/>
  <c r="F1595" i="17"/>
  <c r="E1595" i="17"/>
  <c r="B1595" i="17" s="1"/>
  <c r="D1595" i="17"/>
  <c r="J1594" i="17"/>
  <c r="B1594" i="17" s="1"/>
  <c r="H1594" i="17"/>
  <c r="G1594" i="17"/>
  <c r="I1594" i="17" s="1"/>
  <c r="C1594" i="17" s="1"/>
  <c r="F1594" i="17"/>
  <c r="E1594" i="17"/>
  <c r="D1594" i="17"/>
  <c r="J1593" i="17"/>
  <c r="H1593" i="17"/>
  <c r="B1593" i="17" s="1"/>
  <c r="G1593" i="17"/>
  <c r="F1593" i="17"/>
  <c r="E1593" i="17"/>
  <c r="I1593" i="17" s="1"/>
  <c r="C1593" i="17" s="1"/>
  <c r="D1593" i="17"/>
  <c r="J1592" i="17"/>
  <c r="I1592" i="17"/>
  <c r="C1592" i="17" s="1"/>
  <c r="H1592" i="17"/>
  <c r="G1592" i="17"/>
  <c r="F1592" i="17"/>
  <c r="E1592" i="17"/>
  <c r="B1592" i="17" s="1"/>
  <c r="D1592" i="17"/>
  <c r="J1591" i="17"/>
  <c r="H1591" i="17"/>
  <c r="G1591" i="17"/>
  <c r="F1591" i="17"/>
  <c r="E1591" i="17"/>
  <c r="D1591" i="17"/>
  <c r="J1590" i="17"/>
  <c r="H1590" i="17"/>
  <c r="G1590" i="17"/>
  <c r="F1590" i="17"/>
  <c r="E1590" i="17"/>
  <c r="D1590" i="17"/>
  <c r="J1589" i="17"/>
  <c r="H1589" i="17"/>
  <c r="G1589" i="17"/>
  <c r="F1589" i="17"/>
  <c r="E1589" i="17"/>
  <c r="D1589" i="17"/>
  <c r="J1588" i="17"/>
  <c r="H1588" i="17"/>
  <c r="G1588" i="17"/>
  <c r="F1588" i="17"/>
  <c r="E1588" i="17"/>
  <c r="D1588" i="17"/>
  <c r="J1587" i="17"/>
  <c r="I1587" i="17"/>
  <c r="C1587" i="17" s="1"/>
  <c r="H1587" i="17"/>
  <c r="G1587" i="17"/>
  <c r="F1587" i="17"/>
  <c r="E1587" i="17"/>
  <c r="B1587" i="17" s="1"/>
  <c r="D1587" i="17"/>
  <c r="J1586" i="17"/>
  <c r="H1586" i="17"/>
  <c r="G1586" i="17"/>
  <c r="I1586" i="17" s="1"/>
  <c r="C1586" i="17" s="1"/>
  <c r="F1586" i="17"/>
  <c r="E1586" i="17"/>
  <c r="D1586" i="17"/>
  <c r="B1586" i="17"/>
  <c r="J1585" i="17"/>
  <c r="H1585" i="17"/>
  <c r="B1585" i="17" s="1"/>
  <c r="G1585" i="17"/>
  <c r="F1585" i="17"/>
  <c r="E1585" i="17"/>
  <c r="I1585" i="17" s="1"/>
  <c r="C1585" i="17" s="1"/>
  <c r="D1585" i="17"/>
  <c r="J1584" i="17"/>
  <c r="I1584" i="17"/>
  <c r="H1584" i="17"/>
  <c r="G1584" i="17"/>
  <c r="F1584" i="17"/>
  <c r="E1584" i="17"/>
  <c r="D1584" i="17"/>
  <c r="J1583" i="17"/>
  <c r="H1583" i="17"/>
  <c r="G1583" i="17"/>
  <c r="F1583" i="17"/>
  <c r="E1583" i="17"/>
  <c r="D1583" i="17"/>
  <c r="J1582" i="17"/>
  <c r="H1582" i="17"/>
  <c r="G1582" i="17"/>
  <c r="F1582" i="17"/>
  <c r="E1582" i="17"/>
  <c r="D1582" i="17"/>
  <c r="J1581" i="17"/>
  <c r="H1581" i="17"/>
  <c r="G1581" i="17"/>
  <c r="F1581" i="17"/>
  <c r="B1581" i="17" s="1"/>
  <c r="E1581" i="17"/>
  <c r="D1581" i="17"/>
  <c r="J1580" i="17"/>
  <c r="H1580" i="17"/>
  <c r="G1580" i="17"/>
  <c r="F1580" i="17"/>
  <c r="E1580" i="17"/>
  <c r="B1580" i="17" s="1"/>
  <c r="D1580" i="17"/>
  <c r="J1579" i="17"/>
  <c r="I1579" i="17"/>
  <c r="C1579" i="17" s="1"/>
  <c r="H1579" i="17"/>
  <c r="G1579" i="17"/>
  <c r="F1579" i="17"/>
  <c r="E1579" i="17"/>
  <c r="B1579" i="17" s="1"/>
  <c r="D1579" i="17"/>
  <c r="J1578" i="17"/>
  <c r="H1578" i="17"/>
  <c r="G1578" i="17"/>
  <c r="I1578" i="17" s="1"/>
  <c r="C1578" i="17" s="1"/>
  <c r="F1578" i="17"/>
  <c r="E1578" i="17"/>
  <c r="D1578" i="17"/>
  <c r="B1578" i="17"/>
  <c r="J1577" i="17"/>
  <c r="H1577" i="17"/>
  <c r="B1577" i="17" s="1"/>
  <c r="G1577" i="17"/>
  <c r="F1577" i="17"/>
  <c r="E1577" i="17"/>
  <c r="I1577" i="17" s="1"/>
  <c r="C1577" i="17" s="1"/>
  <c r="D1577" i="17"/>
  <c r="J1576" i="17"/>
  <c r="I1576" i="17"/>
  <c r="C1576" i="17" s="1"/>
  <c r="H1576" i="17"/>
  <c r="G1576" i="17"/>
  <c r="F1576" i="17"/>
  <c r="E1576" i="17"/>
  <c r="B1576" i="17" s="1"/>
  <c r="D1576" i="17"/>
  <c r="J1575" i="17"/>
  <c r="H1575" i="17"/>
  <c r="G1575" i="17"/>
  <c r="F1575" i="17"/>
  <c r="E1575" i="17"/>
  <c r="D1575" i="17"/>
  <c r="J1574" i="17"/>
  <c r="H1574" i="17"/>
  <c r="G1574" i="17"/>
  <c r="F1574" i="17"/>
  <c r="E1574" i="17"/>
  <c r="D1574" i="17"/>
  <c r="J1573" i="17"/>
  <c r="H1573" i="17"/>
  <c r="G1573" i="17"/>
  <c r="F1573" i="17"/>
  <c r="E1573" i="17"/>
  <c r="D1573" i="17"/>
  <c r="J1572" i="17"/>
  <c r="H1572" i="17"/>
  <c r="G1572" i="17"/>
  <c r="F1572" i="17"/>
  <c r="E1572" i="17"/>
  <c r="D1572" i="17"/>
  <c r="J1571" i="17"/>
  <c r="I1571" i="17"/>
  <c r="C1571" i="17" s="1"/>
  <c r="H1571" i="17"/>
  <c r="G1571" i="17"/>
  <c r="F1571" i="17"/>
  <c r="E1571" i="17"/>
  <c r="B1571" i="17" s="1"/>
  <c r="D1571" i="17"/>
  <c r="J1570" i="17"/>
  <c r="H1570" i="17"/>
  <c r="G1570" i="17"/>
  <c r="I1570" i="17" s="1"/>
  <c r="C1570" i="17" s="1"/>
  <c r="F1570" i="17"/>
  <c r="E1570" i="17"/>
  <c r="D1570" i="17"/>
  <c r="B1570" i="17"/>
  <c r="J1569" i="17"/>
  <c r="H1569" i="17"/>
  <c r="B1569" i="17" s="1"/>
  <c r="G1569" i="17"/>
  <c r="F1569" i="17"/>
  <c r="E1569" i="17"/>
  <c r="I1569" i="17" s="1"/>
  <c r="C1569" i="17" s="1"/>
  <c r="D1569" i="17"/>
  <c r="J1568" i="17"/>
  <c r="I1568" i="17"/>
  <c r="H1568" i="17"/>
  <c r="G1568" i="17"/>
  <c r="F1568" i="17"/>
  <c r="E1568" i="17"/>
  <c r="D1568" i="17"/>
  <c r="J1567" i="17"/>
  <c r="H1567" i="17"/>
  <c r="G1567" i="17"/>
  <c r="F1567" i="17"/>
  <c r="E1567" i="17"/>
  <c r="D1567" i="17"/>
  <c r="J1566" i="17"/>
  <c r="H1566" i="17"/>
  <c r="G1566" i="17"/>
  <c r="F1566" i="17"/>
  <c r="E1566" i="17"/>
  <c r="D1566" i="17"/>
  <c r="J1565" i="17"/>
  <c r="H1565" i="17"/>
  <c r="G1565" i="17"/>
  <c r="F1565" i="17"/>
  <c r="B1565" i="17" s="1"/>
  <c r="E1565" i="17"/>
  <c r="D1565" i="17"/>
  <c r="J1564" i="17"/>
  <c r="H1564" i="17"/>
  <c r="G1564" i="17"/>
  <c r="F1564" i="17"/>
  <c r="E1564" i="17"/>
  <c r="B1564" i="17" s="1"/>
  <c r="D1564" i="17"/>
  <c r="J1563" i="17"/>
  <c r="I1563" i="17"/>
  <c r="C1563" i="17" s="1"/>
  <c r="H1563" i="17"/>
  <c r="G1563" i="17"/>
  <c r="F1563" i="17"/>
  <c r="E1563" i="17"/>
  <c r="B1563" i="17" s="1"/>
  <c r="D1563" i="17"/>
  <c r="J1562" i="17"/>
  <c r="H1562" i="17"/>
  <c r="G1562" i="17"/>
  <c r="I1562" i="17" s="1"/>
  <c r="C1562" i="17" s="1"/>
  <c r="F1562" i="17"/>
  <c r="E1562" i="17"/>
  <c r="D1562" i="17"/>
  <c r="B1562" i="17"/>
  <c r="J1561" i="17"/>
  <c r="H1561" i="17"/>
  <c r="B1561" i="17" s="1"/>
  <c r="G1561" i="17"/>
  <c r="F1561" i="17"/>
  <c r="E1561" i="17"/>
  <c r="I1561" i="17" s="1"/>
  <c r="C1561" i="17" s="1"/>
  <c r="D1561" i="17"/>
  <c r="J1560" i="17"/>
  <c r="I1560" i="17"/>
  <c r="C1560" i="17" s="1"/>
  <c r="H1560" i="17"/>
  <c r="G1560" i="17"/>
  <c r="F1560" i="17"/>
  <c r="E1560" i="17"/>
  <c r="B1560" i="17" s="1"/>
  <c r="D1560" i="17"/>
  <c r="J1559" i="17"/>
  <c r="H1559" i="17"/>
  <c r="G1559" i="17"/>
  <c r="F1559" i="17"/>
  <c r="E1559" i="17"/>
  <c r="D1559" i="17"/>
  <c r="J1558" i="17"/>
  <c r="H1558" i="17"/>
  <c r="G1558" i="17"/>
  <c r="F1558" i="17"/>
  <c r="E1558" i="17"/>
  <c r="D1558" i="17"/>
  <c r="J1557" i="17"/>
  <c r="H1557" i="17"/>
  <c r="G1557" i="17"/>
  <c r="F1557" i="17"/>
  <c r="E1557" i="17"/>
  <c r="D1557" i="17"/>
  <c r="J1556" i="17"/>
  <c r="H1556" i="17"/>
  <c r="G1556" i="17"/>
  <c r="F1556" i="17"/>
  <c r="E1556" i="17"/>
  <c r="D1556" i="17"/>
  <c r="J1555" i="17"/>
  <c r="I1555" i="17"/>
  <c r="C1555" i="17" s="1"/>
  <c r="H1555" i="17"/>
  <c r="G1555" i="17"/>
  <c r="F1555" i="17"/>
  <c r="E1555" i="17"/>
  <c r="B1555" i="17" s="1"/>
  <c r="D1555" i="17"/>
  <c r="J1554" i="17"/>
  <c r="H1554" i="17"/>
  <c r="G1554" i="17"/>
  <c r="I1554" i="17" s="1"/>
  <c r="C1554" i="17" s="1"/>
  <c r="F1554" i="17"/>
  <c r="E1554" i="17"/>
  <c r="D1554" i="17"/>
  <c r="B1554" i="17"/>
  <c r="J1553" i="17"/>
  <c r="H1553" i="17"/>
  <c r="B1553" i="17" s="1"/>
  <c r="G1553" i="17"/>
  <c r="F1553" i="17"/>
  <c r="E1553" i="17"/>
  <c r="I1553" i="17" s="1"/>
  <c r="C1553" i="17" s="1"/>
  <c r="D1553" i="17"/>
  <c r="J1552" i="17"/>
  <c r="I1552" i="17"/>
  <c r="H1552" i="17"/>
  <c r="G1552" i="17"/>
  <c r="F1552" i="17"/>
  <c r="E1552" i="17"/>
  <c r="B1552" i="17" s="1"/>
  <c r="D1552" i="17"/>
  <c r="J1551" i="17"/>
  <c r="H1551" i="17"/>
  <c r="G1551" i="17"/>
  <c r="F1551" i="17"/>
  <c r="E1551" i="17"/>
  <c r="D1551" i="17"/>
  <c r="J1550" i="17"/>
  <c r="H1550" i="17"/>
  <c r="G1550" i="17"/>
  <c r="F1550" i="17"/>
  <c r="E1550" i="17"/>
  <c r="D1550" i="17"/>
  <c r="J1549" i="17"/>
  <c r="H1549" i="17"/>
  <c r="G1549" i="17"/>
  <c r="F1549" i="17"/>
  <c r="E1549" i="17"/>
  <c r="D1549" i="17"/>
  <c r="J1548" i="17"/>
  <c r="H1548" i="17"/>
  <c r="G1548" i="17"/>
  <c r="F1548" i="17"/>
  <c r="E1548" i="17"/>
  <c r="B1548" i="17" s="1"/>
  <c r="D1548" i="17"/>
  <c r="J1547" i="17"/>
  <c r="I1547" i="17"/>
  <c r="C1547" i="17" s="1"/>
  <c r="H1547" i="17"/>
  <c r="G1547" i="17"/>
  <c r="F1547" i="17"/>
  <c r="E1547" i="17"/>
  <c r="B1547" i="17" s="1"/>
  <c r="D1547" i="17"/>
  <c r="J1546" i="17"/>
  <c r="H1546" i="17"/>
  <c r="G1546" i="17"/>
  <c r="I1546" i="17" s="1"/>
  <c r="C1546" i="17" s="1"/>
  <c r="F1546" i="17"/>
  <c r="E1546" i="17"/>
  <c r="D1546" i="17"/>
  <c r="B1546" i="17"/>
  <c r="J1545" i="17"/>
  <c r="H1545" i="17"/>
  <c r="B1545" i="17" s="1"/>
  <c r="G1545" i="17"/>
  <c r="F1545" i="17"/>
  <c r="E1545" i="17"/>
  <c r="I1545" i="17" s="1"/>
  <c r="C1545" i="17" s="1"/>
  <c r="D1545" i="17"/>
  <c r="J1544" i="17"/>
  <c r="I1544" i="17"/>
  <c r="C1544" i="17" s="1"/>
  <c r="H1544" i="17"/>
  <c r="G1544" i="17"/>
  <c r="F1544" i="17"/>
  <c r="E1544" i="17"/>
  <c r="B1544" i="17" s="1"/>
  <c r="D1544" i="17"/>
  <c r="J1543" i="17"/>
  <c r="H1543" i="17"/>
  <c r="G1543" i="17"/>
  <c r="F1543" i="17"/>
  <c r="E1543" i="17"/>
  <c r="D1543" i="17"/>
  <c r="J1542" i="17"/>
  <c r="H1542" i="17"/>
  <c r="G1542" i="17"/>
  <c r="F1542" i="17"/>
  <c r="E1542" i="17"/>
  <c r="D1542" i="17"/>
  <c r="J1541" i="17"/>
  <c r="H1541" i="17"/>
  <c r="G1541" i="17"/>
  <c r="F1541" i="17"/>
  <c r="E1541" i="17"/>
  <c r="D1541" i="17"/>
  <c r="J1540" i="17"/>
  <c r="H1540" i="17"/>
  <c r="G1540" i="17"/>
  <c r="F1540" i="17"/>
  <c r="E1540" i="17"/>
  <c r="D1540" i="17"/>
  <c r="J1539" i="17"/>
  <c r="I1539" i="17"/>
  <c r="C1539" i="17" s="1"/>
  <c r="H1539" i="17"/>
  <c r="G1539" i="17"/>
  <c r="F1539" i="17"/>
  <c r="E1539" i="17"/>
  <c r="B1539" i="17" s="1"/>
  <c r="D1539" i="17"/>
  <c r="J1538" i="17"/>
  <c r="H1538" i="17"/>
  <c r="G1538" i="17"/>
  <c r="I1538" i="17" s="1"/>
  <c r="C1538" i="17" s="1"/>
  <c r="F1538" i="17"/>
  <c r="E1538" i="17"/>
  <c r="D1538" i="17"/>
  <c r="B1538" i="17"/>
  <c r="J1537" i="17"/>
  <c r="H1537" i="17"/>
  <c r="B1537" i="17" s="1"/>
  <c r="G1537" i="17"/>
  <c r="F1537" i="17"/>
  <c r="E1537" i="17"/>
  <c r="I1537" i="17" s="1"/>
  <c r="C1537" i="17" s="1"/>
  <c r="D1537" i="17"/>
  <c r="J1536" i="17"/>
  <c r="I1536" i="17"/>
  <c r="H1536" i="17"/>
  <c r="G1536" i="17"/>
  <c r="F1536" i="17"/>
  <c r="E1536" i="17"/>
  <c r="D1536" i="17"/>
  <c r="J1535" i="17"/>
  <c r="H1535" i="17"/>
  <c r="G1535" i="17"/>
  <c r="F1535" i="17"/>
  <c r="E1535" i="17"/>
  <c r="I1535" i="17" s="1"/>
  <c r="C1535" i="17" s="1"/>
  <c r="D1535" i="17"/>
  <c r="B1535" i="17"/>
  <c r="J1534" i="17"/>
  <c r="H1534" i="17"/>
  <c r="G1534" i="17"/>
  <c r="F1534" i="17"/>
  <c r="E1534" i="17"/>
  <c r="D1534" i="17"/>
  <c r="J1533" i="17"/>
  <c r="H1533" i="17"/>
  <c r="G1533" i="17"/>
  <c r="F1533" i="17"/>
  <c r="B1533" i="17" s="1"/>
  <c r="E1533" i="17"/>
  <c r="D1533" i="17"/>
  <c r="J1532" i="17"/>
  <c r="H1532" i="17"/>
  <c r="G1532" i="17"/>
  <c r="F1532" i="17"/>
  <c r="E1532" i="17"/>
  <c r="D1532" i="17"/>
  <c r="J1531" i="17"/>
  <c r="H1531" i="17"/>
  <c r="G1531" i="17"/>
  <c r="F1531" i="17"/>
  <c r="I1531" i="17" s="1"/>
  <c r="C1531" i="17" s="1"/>
  <c r="E1531" i="17"/>
  <c r="B1531" i="17" s="1"/>
  <c r="D1531" i="17"/>
  <c r="J1530" i="17"/>
  <c r="B1530" i="17" s="1"/>
  <c r="H1530" i="17"/>
  <c r="G1530" i="17"/>
  <c r="I1530" i="17" s="1"/>
  <c r="F1530" i="17"/>
  <c r="E1530" i="17"/>
  <c r="D1530" i="17"/>
  <c r="J1529" i="17"/>
  <c r="H1529" i="17"/>
  <c r="G1529" i="17"/>
  <c r="F1529" i="17"/>
  <c r="E1529" i="17"/>
  <c r="I1529" i="17" s="1"/>
  <c r="D1529" i="17"/>
  <c r="J1528" i="17"/>
  <c r="I1528" i="17"/>
  <c r="H1528" i="17"/>
  <c r="G1528" i="17"/>
  <c r="F1528" i="17"/>
  <c r="E1528" i="17"/>
  <c r="D1528" i="17"/>
  <c r="J1527" i="17"/>
  <c r="H1527" i="17"/>
  <c r="G1527" i="17"/>
  <c r="F1527" i="17"/>
  <c r="E1527" i="17"/>
  <c r="I1527" i="17" s="1"/>
  <c r="D1527" i="17"/>
  <c r="J1526" i="17"/>
  <c r="H1526" i="17"/>
  <c r="G1526" i="17"/>
  <c r="F1526" i="17"/>
  <c r="E1526" i="17"/>
  <c r="B1526" i="17" s="1"/>
  <c r="D1526" i="17"/>
  <c r="J1525" i="17"/>
  <c r="H1525" i="17"/>
  <c r="G1525" i="17"/>
  <c r="F1525" i="17"/>
  <c r="E1525" i="17"/>
  <c r="D1525" i="17"/>
  <c r="J1524" i="17"/>
  <c r="H1524" i="17"/>
  <c r="G1524" i="17"/>
  <c r="F1524" i="17"/>
  <c r="E1524" i="17"/>
  <c r="D1524" i="17"/>
  <c r="J1523" i="17"/>
  <c r="I1523" i="17"/>
  <c r="C1523" i="17" s="1"/>
  <c r="H1523" i="17"/>
  <c r="G1523" i="17"/>
  <c r="F1523" i="17"/>
  <c r="E1523" i="17"/>
  <c r="B1523" i="17" s="1"/>
  <c r="D1523" i="17"/>
  <c r="J1522" i="17"/>
  <c r="H1522" i="17"/>
  <c r="G1522" i="17"/>
  <c r="F1522" i="17"/>
  <c r="E1522" i="17"/>
  <c r="D1522" i="17"/>
  <c r="J1521" i="17"/>
  <c r="H1521" i="17"/>
  <c r="B1521" i="17" s="1"/>
  <c r="G1521" i="17"/>
  <c r="F1521" i="17"/>
  <c r="E1521" i="17"/>
  <c r="I1521" i="17" s="1"/>
  <c r="C1521" i="17" s="1"/>
  <c r="D1521" i="17"/>
  <c r="J1520" i="17"/>
  <c r="I1520" i="17"/>
  <c r="C1520" i="17" s="1"/>
  <c r="H1520" i="17"/>
  <c r="G1520" i="17"/>
  <c r="F1520" i="17"/>
  <c r="E1520" i="17"/>
  <c r="B1520" i="17" s="1"/>
  <c r="D1520" i="17"/>
  <c r="J1519" i="17"/>
  <c r="H1519" i="17"/>
  <c r="G1519" i="17"/>
  <c r="F1519" i="17"/>
  <c r="E1519" i="17"/>
  <c r="I1519" i="17" s="1"/>
  <c r="D1519" i="17"/>
  <c r="B1519" i="17"/>
  <c r="J1518" i="17"/>
  <c r="H1518" i="17"/>
  <c r="G1518" i="17"/>
  <c r="F1518" i="17"/>
  <c r="E1518" i="17"/>
  <c r="D1518" i="17"/>
  <c r="J1517" i="17"/>
  <c r="H1517" i="17"/>
  <c r="G1517" i="17"/>
  <c r="F1517" i="17"/>
  <c r="B1517" i="17" s="1"/>
  <c r="E1517" i="17"/>
  <c r="D1517" i="17"/>
  <c r="J1516" i="17"/>
  <c r="H1516" i="17"/>
  <c r="G1516" i="17"/>
  <c r="F1516" i="17"/>
  <c r="E1516" i="17"/>
  <c r="D1516" i="17"/>
  <c r="J1515" i="17"/>
  <c r="I1515" i="17"/>
  <c r="C1515" i="17" s="1"/>
  <c r="H1515" i="17"/>
  <c r="G1515" i="17"/>
  <c r="F1515" i="17"/>
  <c r="E1515" i="17"/>
  <c r="D1515" i="17"/>
  <c r="J1514" i="17"/>
  <c r="H1514" i="17"/>
  <c r="G1514" i="17"/>
  <c r="I1514" i="17" s="1"/>
  <c r="F1514" i="17"/>
  <c r="E1514" i="17"/>
  <c r="D1514" i="17"/>
  <c r="J1513" i="17"/>
  <c r="H1513" i="17"/>
  <c r="B1513" i="17" s="1"/>
  <c r="G1513" i="17"/>
  <c r="F1513" i="17"/>
  <c r="E1513" i="17"/>
  <c r="I1513" i="17" s="1"/>
  <c r="D1513" i="17"/>
  <c r="J1512" i="17"/>
  <c r="I1512" i="17"/>
  <c r="H1512" i="17"/>
  <c r="G1512" i="17"/>
  <c r="F1512" i="17"/>
  <c r="E1512" i="17"/>
  <c r="D1512" i="17"/>
  <c r="J1511" i="17"/>
  <c r="H1511" i="17"/>
  <c r="G1511" i="17"/>
  <c r="F1511" i="17"/>
  <c r="E1511" i="17"/>
  <c r="I1511" i="17" s="1"/>
  <c r="C1511" i="17" s="1"/>
  <c r="D1511" i="17"/>
  <c r="J1510" i="17"/>
  <c r="H1510" i="17"/>
  <c r="G1510" i="17"/>
  <c r="F1510" i="17"/>
  <c r="E1510" i="17"/>
  <c r="B1510" i="17" s="1"/>
  <c r="D1510" i="17"/>
  <c r="J1509" i="17"/>
  <c r="H1509" i="17"/>
  <c r="G1509" i="17"/>
  <c r="F1509" i="17"/>
  <c r="E1509" i="17"/>
  <c r="D1509" i="17"/>
  <c r="J1508" i="17"/>
  <c r="H1508" i="17"/>
  <c r="G1508" i="17"/>
  <c r="F1508" i="17"/>
  <c r="E1508" i="17"/>
  <c r="D1508" i="17"/>
  <c r="J1507" i="17"/>
  <c r="I1507" i="17"/>
  <c r="C1507" i="17" s="1"/>
  <c r="H1507" i="17"/>
  <c r="G1507" i="17"/>
  <c r="F1507" i="17"/>
  <c r="E1507" i="17"/>
  <c r="B1507" i="17" s="1"/>
  <c r="D1507" i="17"/>
  <c r="J1506" i="17"/>
  <c r="H1506" i="17"/>
  <c r="G1506" i="17"/>
  <c r="I1506" i="17" s="1"/>
  <c r="C1506" i="17" s="1"/>
  <c r="F1506" i="17"/>
  <c r="E1506" i="17"/>
  <c r="D1506" i="17"/>
  <c r="B1506" i="17"/>
  <c r="J1505" i="17"/>
  <c r="H1505" i="17"/>
  <c r="B1505" i="17" s="1"/>
  <c r="G1505" i="17"/>
  <c r="F1505" i="17"/>
  <c r="E1505" i="17"/>
  <c r="I1505" i="17" s="1"/>
  <c r="C1505" i="17" s="1"/>
  <c r="D1505" i="17"/>
  <c r="J1504" i="17"/>
  <c r="I1504" i="17"/>
  <c r="H1504" i="17"/>
  <c r="G1504" i="17"/>
  <c r="F1504" i="17"/>
  <c r="E1504" i="17"/>
  <c r="B1504" i="17" s="1"/>
  <c r="D1504" i="17"/>
  <c r="J1503" i="17"/>
  <c r="H1503" i="17"/>
  <c r="G1503" i="17"/>
  <c r="F1503" i="17"/>
  <c r="E1503" i="17"/>
  <c r="I1503" i="17" s="1"/>
  <c r="C1503" i="17" s="1"/>
  <c r="D1503" i="17"/>
  <c r="B1503" i="17"/>
  <c r="J1502" i="17"/>
  <c r="H1502" i="17"/>
  <c r="G1502" i="17"/>
  <c r="F1502" i="17"/>
  <c r="E1502" i="17"/>
  <c r="D1502" i="17"/>
  <c r="J1501" i="17"/>
  <c r="H1501" i="17"/>
  <c r="G1501" i="17"/>
  <c r="F1501" i="17"/>
  <c r="B1501" i="17" s="1"/>
  <c r="E1501" i="17"/>
  <c r="D1501" i="17"/>
  <c r="J1500" i="17"/>
  <c r="H1500" i="17"/>
  <c r="G1500" i="17"/>
  <c r="F1500" i="17"/>
  <c r="E1500" i="17"/>
  <c r="D1500" i="17"/>
  <c r="J1499" i="17"/>
  <c r="H1499" i="17"/>
  <c r="G1499" i="17"/>
  <c r="F1499" i="17"/>
  <c r="I1499" i="17" s="1"/>
  <c r="C1499" i="17" s="1"/>
  <c r="E1499" i="17"/>
  <c r="D1499" i="17"/>
  <c r="J1498" i="17"/>
  <c r="B1498" i="17" s="1"/>
  <c r="H1498" i="17"/>
  <c r="G1498" i="17"/>
  <c r="I1498" i="17" s="1"/>
  <c r="F1498" i="17"/>
  <c r="E1498" i="17"/>
  <c r="D1498" i="17"/>
  <c r="J1497" i="17"/>
  <c r="H1497" i="17"/>
  <c r="G1497" i="17"/>
  <c r="F1497" i="17"/>
  <c r="E1497" i="17"/>
  <c r="I1497" i="17" s="1"/>
  <c r="D1497" i="17"/>
  <c r="J1496" i="17"/>
  <c r="I1496" i="17"/>
  <c r="H1496" i="17"/>
  <c r="G1496" i="17"/>
  <c r="F1496" i="17"/>
  <c r="E1496" i="17"/>
  <c r="D1496" i="17"/>
  <c r="J1495" i="17"/>
  <c r="H1495" i="17"/>
  <c r="G1495" i="17"/>
  <c r="F1495" i="17"/>
  <c r="E1495" i="17"/>
  <c r="I1495" i="17" s="1"/>
  <c r="D1495" i="17"/>
  <c r="J1494" i="17"/>
  <c r="H1494" i="17"/>
  <c r="G1494" i="17"/>
  <c r="F1494" i="17"/>
  <c r="E1494" i="17"/>
  <c r="B1494" i="17" s="1"/>
  <c r="D1494" i="17"/>
  <c r="J1493" i="17"/>
  <c r="H1493" i="17"/>
  <c r="G1493" i="17"/>
  <c r="F1493" i="17"/>
  <c r="E1493" i="17"/>
  <c r="D1493" i="17"/>
  <c r="J1492" i="17"/>
  <c r="H1492" i="17"/>
  <c r="G1492" i="17"/>
  <c r="F1492" i="17"/>
  <c r="E1492" i="17"/>
  <c r="D1492" i="17"/>
  <c r="J1491" i="17"/>
  <c r="I1491" i="17"/>
  <c r="C1491" i="17" s="1"/>
  <c r="H1491" i="17"/>
  <c r="G1491" i="17"/>
  <c r="F1491" i="17"/>
  <c r="E1491" i="17"/>
  <c r="B1491" i="17" s="1"/>
  <c r="D1491" i="17"/>
  <c r="J1490" i="17"/>
  <c r="H1490" i="17"/>
  <c r="G1490" i="17"/>
  <c r="F1490" i="17"/>
  <c r="E1490" i="17"/>
  <c r="D1490" i="17"/>
  <c r="J1489" i="17"/>
  <c r="H1489" i="17"/>
  <c r="B1489" i="17" s="1"/>
  <c r="G1489" i="17"/>
  <c r="F1489" i="17"/>
  <c r="E1489" i="17"/>
  <c r="I1489" i="17" s="1"/>
  <c r="C1489" i="17" s="1"/>
  <c r="D1489" i="17"/>
  <c r="J1488" i="17"/>
  <c r="I1488" i="17"/>
  <c r="C1488" i="17" s="1"/>
  <c r="H1488" i="17"/>
  <c r="G1488" i="17"/>
  <c r="F1488" i="17"/>
  <c r="E1488" i="17"/>
  <c r="B1488" i="17" s="1"/>
  <c r="D1488" i="17"/>
  <c r="J1487" i="17"/>
  <c r="H1487" i="17"/>
  <c r="G1487" i="17"/>
  <c r="F1487" i="17"/>
  <c r="E1487" i="17"/>
  <c r="I1487" i="17" s="1"/>
  <c r="D1487" i="17"/>
  <c r="B1487" i="17"/>
  <c r="J1486" i="17"/>
  <c r="H1486" i="17"/>
  <c r="G1486" i="17"/>
  <c r="F1486" i="17"/>
  <c r="E1486" i="17"/>
  <c r="D1486" i="17"/>
  <c r="J1485" i="17"/>
  <c r="H1485" i="17"/>
  <c r="G1485" i="17"/>
  <c r="F1485" i="17"/>
  <c r="B1485" i="17" s="1"/>
  <c r="E1485" i="17"/>
  <c r="D1485" i="17"/>
  <c r="J1484" i="17"/>
  <c r="H1484" i="17"/>
  <c r="G1484" i="17"/>
  <c r="F1484" i="17"/>
  <c r="E1484" i="17"/>
  <c r="D1484" i="17"/>
  <c r="J1483" i="17"/>
  <c r="I1483" i="17"/>
  <c r="C1483" i="17" s="1"/>
  <c r="H1483" i="17"/>
  <c r="G1483" i="17"/>
  <c r="F1483" i="17"/>
  <c r="E1483" i="17"/>
  <c r="D1483" i="17"/>
  <c r="J1482" i="17"/>
  <c r="H1482" i="17"/>
  <c r="G1482" i="17"/>
  <c r="I1482" i="17" s="1"/>
  <c r="F1482" i="17"/>
  <c r="E1482" i="17"/>
  <c r="D1482" i="17"/>
  <c r="J1481" i="17"/>
  <c r="H1481" i="17"/>
  <c r="B1481" i="17" s="1"/>
  <c r="G1481" i="17"/>
  <c r="F1481" i="17"/>
  <c r="E1481" i="17"/>
  <c r="I1481" i="17" s="1"/>
  <c r="D1481" i="17"/>
  <c r="J1480" i="17"/>
  <c r="I1480" i="17"/>
  <c r="H1480" i="17"/>
  <c r="G1480" i="17"/>
  <c r="F1480" i="17"/>
  <c r="E1480" i="17"/>
  <c r="D1480" i="17"/>
  <c r="J1479" i="17"/>
  <c r="H1479" i="17"/>
  <c r="G1479" i="17"/>
  <c r="F1479" i="17"/>
  <c r="E1479" i="17"/>
  <c r="I1479" i="17" s="1"/>
  <c r="C1479" i="17" s="1"/>
  <c r="D1479" i="17"/>
  <c r="J1478" i="17"/>
  <c r="H1478" i="17"/>
  <c r="G1478" i="17"/>
  <c r="F1478" i="17"/>
  <c r="E1478" i="17"/>
  <c r="B1478" i="17" s="1"/>
  <c r="D1478" i="17"/>
  <c r="J1477" i="17"/>
  <c r="H1477" i="17"/>
  <c r="G1477" i="17"/>
  <c r="F1477" i="17"/>
  <c r="E1477" i="17"/>
  <c r="D1477" i="17"/>
  <c r="J1476" i="17"/>
  <c r="H1476" i="17"/>
  <c r="G1476" i="17"/>
  <c r="F1476" i="17"/>
  <c r="E1476" i="17"/>
  <c r="D1476" i="17"/>
  <c r="J1475" i="17"/>
  <c r="I1475" i="17"/>
  <c r="C1475" i="17" s="1"/>
  <c r="H1475" i="17"/>
  <c r="G1475" i="17"/>
  <c r="F1475" i="17"/>
  <c r="E1475" i="17"/>
  <c r="B1475" i="17" s="1"/>
  <c r="D1475" i="17"/>
  <c r="J1474" i="17"/>
  <c r="H1474" i="17"/>
  <c r="G1474" i="17"/>
  <c r="I1474" i="17" s="1"/>
  <c r="C1474" i="17" s="1"/>
  <c r="F1474" i="17"/>
  <c r="E1474" i="17"/>
  <c r="D1474" i="17"/>
  <c r="B1474" i="17"/>
  <c r="J1473" i="17"/>
  <c r="H1473" i="17"/>
  <c r="B1473" i="17" s="1"/>
  <c r="G1473" i="17"/>
  <c r="F1473" i="17"/>
  <c r="E1473" i="17"/>
  <c r="I1473" i="17" s="1"/>
  <c r="C1473" i="17" s="1"/>
  <c r="D1473" i="17"/>
  <c r="J1472" i="17"/>
  <c r="I1472" i="17"/>
  <c r="H1472" i="17"/>
  <c r="G1472" i="17"/>
  <c r="F1472" i="17"/>
  <c r="E1472" i="17"/>
  <c r="B1472" i="17" s="1"/>
  <c r="D1472" i="17"/>
  <c r="J1471" i="17"/>
  <c r="H1471" i="17"/>
  <c r="G1471" i="17"/>
  <c r="F1471" i="17"/>
  <c r="E1471" i="17"/>
  <c r="I1471" i="17" s="1"/>
  <c r="C1471" i="17" s="1"/>
  <c r="D1471" i="17"/>
  <c r="B1471" i="17"/>
  <c r="J1470" i="17"/>
  <c r="H1470" i="17"/>
  <c r="G1470" i="17"/>
  <c r="F1470" i="17"/>
  <c r="E1470" i="17"/>
  <c r="D1470" i="17"/>
  <c r="J1469" i="17"/>
  <c r="H1469" i="17"/>
  <c r="G1469" i="17"/>
  <c r="F1469" i="17"/>
  <c r="B1469" i="17" s="1"/>
  <c r="E1469" i="17"/>
  <c r="D1469" i="17"/>
  <c r="J1468" i="17"/>
  <c r="H1468" i="17"/>
  <c r="G1468" i="17"/>
  <c r="F1468" i="17"/>
  <c r="E1468" i="17"/>
  <c r="D1468" i="17"/>
  <c r="J1467" i="17"/>
  <c r="H1467" i="17"/>
  <c r="G1467" i="17"/>
  <c r="F1467" i="17"/>
  <c r="I1467" i="17" s="1"/>
  <c r="C1467" i="17" s="1"/>
  <c r="E1467" i="17"/>
  <c r="D1467" i="17"/>
  <c r="J1466" i="17"/>
  <c r="B1466" i="17" s="1"/>
  <c r="H1466" i="17"/>
  <c r="G1466" i="17"/>
  <c r="I1466" i="17" s="1"/>
  <c r="F1466" i="17"/>
  <c r="E1466" i="17"/>
  <c r="D1466" i="17"/>
  <c r="J1465" i="17"/>
  <c r="H1465" i="17"/>
  <c r="G1465" i="17"/>
  <c r="F1465" i="17"/>
  <c r="E1465" i="17"/>
  <c r="I1465" i="17" s="1"/>
  <c r="D1465" i="17"/>
  <c r="J1464" i="17"/>
  <c r="I1464" i="17"/>
  <c r="H1464" i="17"/>
  <c r="G1464" i="17"/>
  <c r="F1464" i="17"/>
  <c r="E1464" i="17"/>
  <c r="D1464" i="17"/>
  <c r="J1463" i="17"/>
  <c r="H1463" i="17"/>
  <c r="G1463" i="17"/>
  <c r="F1463" i="17"/>
  <c r="E1463" i="17"/>
  <c r="I1463" i="17" s="1"/>
  <c r="D1463" i="17"/>
  <c r="J1462" i="17"/>
  <c r="H1462" i="17"/>
  <c r="G1462" i="17"/>
  <c r="F1462" i="17"/>
  <c r="E1462" i="17"/>
  <c r="B1462" i="17" s="1"/>
  <c r="D1462" i="17"/>
  <c r="J1461" i="17"/>
  <c r="H1461" i="17"/>
  <c r="G1461" i="17"/>
  <c r="F1461" i="17"/>
  <c r="E1461" i="17"/>
  <c r="D1461" i="17"/>
  <c r="J1460" i="17"/>
  <c r="H1460" i="17"/>
  <c r="G1460" i="17"/>
  <c r="F1460" i="17"/>
  <c r="E1460" i="17"/>
  <c r="D1460" i="17"/>
  <c r="J1459" i="17"/>
  <c r="I1459" i="17"/>
  <c r="C1459" i="17" s="1"/>
  <c r="H1459" i="17"/>
  <c r="G1459" i="17"/>
  <c r="F1459" i="17"/>
  <c r="E1459" i="17"/>
  <c r="B1459" i="17" s="1"/>
  <c r="D1459" i="17"/>
  <c r="J1458" i="17"/>
  <c r="H1458" i="17"/>
  <c r="G1458" i="17"/>
  <c r="F1458" i="17"/>
  <c r="E1458" i="17"/>
  <c r="D1458" i="17"/>
  <c r="J1457" i="17"/>
  <c r="H1457" i="17"/>
  <c r="B1457" i="17" s="1"/>
  <c r="G1457" i="17"/>
  <c r="F1457" i="17"/>
  <c r="E1457" i="17"/>
  <c r="I1457" i="17" s="1"/>
  <c r="C1457" i="17" s="1"/>
  <c r="D1457" i="17"/>
  <c r="J1456" i="17"/>
  <c r="I1456" i="17"/>
  <c r="C1456" i="17" s="1"/>
  <c r="H1456" i="17"/>
  <c r="G1456" i="17"/>
  <c r="F1456" i="17"/>
  <c r="E1456" i="17"/>
  <c r="B1456" i="17" s="1"/>
  <c r="D1456" i="17"/>
  <c r="J1455" i="17"/>
  <c r="H1455" i="17"/>
  <c r="G1455" i="17"/>
  <c r="F1455" i="17"/>
  <c r="E1455" i="17"/>
  <c r="I1455" i="17" s="1"/>
  <c r="D1455" i="17"/>
  <c r="B1455" i="17"/>
  <c r="J1454" i="17"/>
  <c r="H1454" i="17"/>
  <c r="G1454" i="17"/>
  <c r="F1454" i="17"/>
  <c r="E1454" i="17"/>
  <c r="D1454" i="17"/>
  <c r="J1453" i="17"/>
  <c r="H1453" i="17"/>
  <c r="G1453" i="17"/>
  <c r="F1453" i="17"/>
  <c r="B1453" i="17" s="1"/>
  <c r="E1453" i="17"/>
  <c r="D1453" i="17"/>
  <c r="J1452" i="17"/>
  <c r="H1452" i="17"/>
  <c r="G1452" i="17"/>
  <c r="F1452" i="17"/>
  <c r="E1452" i="17"/>
  <c r="D1452" i="17"/>
  <c r="J1451" i="17"/>
  <c r="I1451" i="17"/>
  <c r="C1451" i="17" s="1"/>
  <c r="H1451" i="17"/>
  <c r="G1451" i="17"/>
  <c r="F1451" i="17"/>
  <c r="E1451" i="17"/>
  <c r="D1451" i="17"/>
  <c r="J1450" i="17"/>
  <c r="H1450" i="17"/>
  <c r="G1450" i="17"/>
  <c r="I1450" i="17" s="1"/>
  <c r="F1450" i="17"/>
  <c r="E1450" i="17"/>
  <c r="D1450" i="17"/>
  <c r="J1449" i="17"/>
  <c r="H1449" i="17"/>
  <c r="B1449" i="17" s="1"/>
  <c r="G1449" i="17"/>
  <c r="F1449" i="17"/>
  <c r="E1449" i="17"/>
  <c r="I1449" i="17" s="1"/>
  <c r="D1449" i="17"/>
  <c r="J1448" i="17"/>
  <c r="I1448" i="17"/>
  <c r="H1448" i="17"/>
  <c r="G1448" i="17"/>
  <c r="F1448" i="17"/>
  <c r="E1448" i="17"/>
  <c r="D1448" i="17"/>
  <c r="J1447" i="17"/>
  <c r="H1447" i="17"/>
  <c r="G1447" i="17"/>
  <c r="F1447" i="17"/>
  <c r="E1447" i="17"/>
  <c r="I1447" i="17" s="1"/>
  <c r="C1447" i="17" s="1"/>
  <c r="D1447" i="17"/>
  <c r="J1446" i="17"/>
  <c r="H1446" i="17"/>
  <c r="G1446" i="17"/>
  <c r="F1446" i="17"/>
  <c r="E1446" i="17"/>
  <c r="B1446" i="17" s="1"/>
  <c r="D1446" i="17"/>
  <c r="J1445" i="17"/>
  <c r="H1445" i="17"/>
  <c r="G1445" i="17"/>
  <c r="F1445" i="17"/>
  <c r="E1445" i="17"/>
  <c r="D1445" i="17"/>
  <c r="J1444" i="17"/>
  <c r="H1444" i="17"/>
  <c r="G1444" i="17"/>
  <c r="F1444" i="17"/>
  <c r="E1444" i="17"/>
  <c r="D1444" i="17"/>
  <c r="J1443" i="17"/>
  <c r="I1443" i="17"/>
  <c r="C1443" i="17" s="1"/>
  <c r="H1443" i="17"/>
  <c r="G1443" i="17"/>
  <c r="F1443" i="17"/>
  <c r="E1443" i="17"/>
  <c r="B1443" i="17" s="1"/>
  <c r="D1443" i="17"/>
  <c r="J1442" i="17"/>
  <c r="H1442" i="17"/>
  <c r="G1442" i="17"/>
  <c r="I1442" i="17" s="1"/>
  <c r="C1442" i="17" s="1"/>
  <c r="F1442" i="17"/>
  <c r="E1442" i="17"/>
  <c r="D1442" i="17"/>
  <c r="B1442" i="17"/>
  <c r="J1441" i="17"/>
  <c r="H1441" i="17"/>
  <c r="B1441" i="17" s="1"/>
  <c r="G1441" i="17"/>
  <c r="F1441" i="17"/>
  <c r="E1441" i="17"/>
  <c r="I1441" i="17" s="1"/>
  <c r="C1441" i="17" s="1"/>
  <c r="D1441" i="17"/>
  <c r="J1440" i="17"/>
  <c r="I1440" i="17"/>
  <c r="H1440" i="17"/>
  <c r="G1440" i="17"/>
  <c r="F1440" i="17"/>
  <c r="E1440" i="17"/>
  <c r="B1440" i="17" s="1"/>
  <c r="D1440" i="17"/>
  <c r="J1439" i="17"/>
  <c r="H1439" i="17"/>
  <c r="G1439" i="17"/>
  <c r="F1439" i="17"/>
  <c r="E1439" i="17"/>
  <c r="I1439" i="17" s="1"/>
  <c r="C1439" i="17" s="1"/>
  <c r="D1439" i="17"/>
  <c r="B1439" i="17"/>
  <c r="J1438" i="17"/>
  <c r="H1438" i="17"/>
  <c r="G1438" i="17"/>
  <c r="F1438" i="17"/>
  <c r="E1438" i="17"/>
  <c r="D1438" i="17"/>
  <c r="J1437" i="17"/>
  <c r="H1437" i="17"/>
  <c r="G1437" i="17"/>
  <c r="F1437" i="17"/>
  <c r="B1437" i="17" s="1"/>
  <c r="E1437" i="17"/>
  <c r="D1437" i="17"/>
  <c r="J1436" i="17"/>
  <c r="H1436" i="17"/>
  <c r="G1436" i="17"/>
  <c r="F1436" i="17"/>
  <c r="E1436" i="17"/>
  <c r="D1436" i="17"/>
  <c r="J1435" i="17"/>
  <c r="H1435" i="17"/>
  <c r="G1435" i="17"/>
  <c r="F1435" i="17"/>
  <c r="I1435" i="17" s="1"/>
  <c r="C1435" i="17" s="1"/>
  <c r="E1435" i="17"/>
  <c r="D1435" i="17"/>
  <c r="J1434" i="17"/>
  <c r="B1434" i="17" s="1"/>
  <c r="H1434" i="17"/>
  <c r="G1434" i="17"/>
  <c r="I1434" i="17" s="1"/>
  <c r="F1434" i="17"/>
  <c r="E1434" i="17"/>
  <c r="D1434" i="17"/>
  <c r="J1433" i="17"/>
  <c r="H1433" i="17"/>
  <c r="G1433" i="17"/>
  <c r="F1433" i="17"/>
  <c r="E1433" i="17"/>
  <c r="I1433" i="17" s="1"/>
  <c r="D1433" i="17"/>
  <c r="J1432" i="17"/>
  <c r="I1432" i="17"/>
  <c r="H1432" i="17"/>
  <c r="G1432" i="17"/>
  <c r="F1432" i="17"/>
  <c r="E1432" i="17"/>
  <c r="D1432" i="17"/>
  <c r="J1431" i="17"/>
  <c r="H1431" i="17"/>
  <c r="G1431" i="17"/>
  <c r="F1431" i="17"/>
  <c r="E1431" i="17"/>
  <c r="I1431" i="17" s="1"/>
  <c r="D1431" i="17"/>
  <c r="J1430" i="17"/>
  <c r="H1430" i="17"/>
  <c r="G1430" i="17"/>
  <c r="F1430" i="17"/>
  <c r="E1430" i="17"/>
  <c r="B1430" i="17" s="1"/>
  <c r="D1430" i="17"/>
  <c r="J1429" i="17"/>
  <c r="H1429" i="17"/>
  <c r="G1429" i="17"/>
  <c r="F1429" i="17"/>
  <c r="E1429" i="17"/>
  <c r="D1429" i="17"/>
  <c r="J1428" i="17"/>
  <c r="H1428" i="17"/>
  <c r="G1428" i="17"/>
  <c r="F1428" i="17"/>
  <c r="E1428" i="17"/>
  <c r="D1428" i="17"/>
  <c r="J1427" i="17"/>
  <c r="I1427" i="17"/>
  <c r="C1427" i="17" s="1"/>
  <c r="H1427" i="17"/>
  <c r="G1427" i="17"/>
  <c r="F1427" i="17"/>
  <c r="E1427" i="17"/>
  <c r="B1427" i="17" s="1"/>
  <c r="D1427" i="17"/>
  <c r="J1426" i="17"/>
  <c r="H1426" i="17"/>
  <c r="G1426" i="17"/>
  <c r="I1426" i="17" s="1"/>
  <c r="C1426" i="17" s="1"/>
  <c r="F1426" i="17"/>
  <c r="E1426" i="17"/>
  <c r="D1426" i="17"/>
  <c r="B1426" i="17"/>
  <c r="J1425" i="17"/>
  <c r="H1425" i="17"/>
  <c r="G1425" i="17"/>
  <c r="F1425" i="17"/>
  <c r="E1425" i="17"/>
  <c r="I1425" i="17" s="1"/>
  <c r="D1425" i="17"/>
  <c r="C1425" i="17"/>
  <c r="B1425" i="17"/>
  <c r="J1424" i="17"/>
  <c r="I1424" i="17"/>
  <c r="H1424" i="17"/>
  <c r="G1424" i="17"/>
  <c r="F1424" i="17"/>
  <c r="E1424" i="17"/>
  <c r="D1424" i="17"/>
  <c r="C1424" i="17" s="1"/>
  <c r="J1423" i="17"/>
  <c r="H1423" i="17"/>
  <c r="G1423" i="17"/>
  <c r="F1423" i="17"/>
  <c r="E1423" i="17"/>
  <c r="I1423" i="17" s="1"/>
  <c r="D1423" i="17"/>
  <c r="B1423" i="17"/>
  <c r="J1422" i="17"/>
  <c r="H1422" i="17"/>
  <c r="G1422" i="17"/>
  <c r="F1422" i="17"/>
  <c r="E1422" i="17"/>
  <c r="D1422" i="17"/>
  <c r="J1421" i="17"/>
  <c r="H1421" i="17"/>
  <c r="G1421" i="17"/>
  <c r="F1421" i="17"/>
  <c r="E1421" i="17"/>
  <c r="D1421" i="17"/>
  <c r="J1420" i="17"/>
  <c r="H1420" i="17"/>
  <c r="G1420" i="17"/>
  <c r="F1420" i="17"/>
  <c r="E1420" i="17"/>
  <c r="D1420" i="17"/>
  <c r="J1419" i="17"/>
  <c r="H1419" i="17"/>
  <c r="G1419" i="17"/>
  <c r="F1419" i="17"/>
  <c r="I1419" i="17" s="1"/>
  <c r="C1419" i="17" s="1"/>
  <c r="E1419" i="17"/>
  <c r="D1419" i="17"/>
  <c r="J1418" i="17"/>
  <c r="I1418" i="17"/>
  <c r="C1418" i="17" s="1"/>
  <c r="H1418" i="17"/>
  <c r="G1418" i="17"/>
  <c r="F1418" i="17"/>
  <c r="E1418" i="17"/>
  <c r="D1418" i="17"/>
  <c r="B1418" i="17"/>
  <c r="J1417" i="17"/>
  <c r="H1417" i="17"/>
  <c r="G1417" i="17"/>
  <c r="F1417" i="17"/>
  <c r="E1417" i="17"/>
  <c r="I1417" i="17" s="1"/>
  <c r="D1417" i="17"/>
  <c r="J1416" i="17"/>
  <c r="I1416" i="17"/>
  <c r="C1416" i="17" s="1"/>
  <c r="H1416" i="17"/>
  <c r="G1416" i="17"/>
  <c r="F1416" i="17"/>
  <c r="E1416" i="17"/>
  <c r="B1416" i="17" s="1"/>
  <c r="D1416" i="17"/>
  <c r="J1415" i="17"/>
  <c r="H1415" i="17"/>
  <c r="G1415" i="17"/>
  <c r="F1415" i="17"/>
  <c r="E1415" i="17"/>
  <c r="I1415" i="17" s="1"/>
  <c r="D1415" i="17"/>
  <c r="B1415" i="17" s="1"/>
  <c r="J1414" i="17"/>
  <c r="H1414" i="17"/>
  <c r="G1414" i="17"/>
  <c r="F1414" i="17"/>
  <c r="E1414" i="17"/>
  <c r="D1414" i="17"/>
  <c r="J1413" i="17"/>
  <c r="H1413" i="17"/>
  <c r="G1413" i="17"/>
  <c r="F1413" i="17"/>
  <c r="E1413" i="17"/>
  <c r="D1413" i="17"/>
  <c r="J1412" i="17"/>
  <c r="H1412" i="17"/>
  <c r="G1412" i="17"/>
  <c r="F1412" i="17"/>
  <c r="E1412" i="17"/>
  <c r="D1412" i="17"/>
  <c r="J1411" i="17"/>
  <c r="H1411" i="17"/>
  <c r="G1411" i="17"/>
  <c r="F1411" i="17"/>
  <c r="I1411" i="17" s="1"/>
  <c r="C1411" i="17" s="1"/>
  <c r="E1411" i="17"/>
  <c r="D1411" i="17"/>
  <c r="J1410" i="17"/>
  <c r="I1410" i="17"/>
  <c r="H1410" i="17"/>
  <c r="G1410" i="17"/>
  <c r="B1410" i="17" s="1"/>
  <c r="F1410" i="17"/>
  <c r="E1410" i="17"/>
  <c r="D1410" i="17"/>
  <c r="J1409" i="17"/>
  <c r="H1409" i="17"/>
  <c r="B1409" i="17" s="1"/>
  <c r="G1409" i="17"/>
  <c r="F1409" i="17"/>
  <c r="E1409" i="17"/>
  <c r="I1409" i="17" s="1"/>
  <c r="C1409" i="17" s="1"/>
  <c r="D1409" i="17"/>
  <c r="J1408" i="17"/>
  <c r="I1408" i="17"/>
  <c r="C1408" i="17" s="1"/>
  <c r="H1408" i="17"/>
  <c r="G1408" i="17"/>
  <c r="F1408" i="17"/>
  <c r="E1408" i="17"/>
  <c r="B1408" i="17" s="1"/>
  <c r="D1408" i="17"/>
  <c r="J1407" i="17"/>
  <c r="H1407" i="17"/>
  <c r="G1407" i="17"/>
  <c r="F1407" i="17"/>
  <c r="E1407" i="17"/>
  <c r="I1407" i="17" s="1"/>
  <c r="D1407" i="17"/>
  <c r="J1406" i="17"/>
  <c r="H1406" i="17"/>
  <c r="G1406" i="17"/>
  <c r="F1406" i="17"/>
  <c r="E1406" i="17"/>
  <c r="D1406" i="17"/>
  <c r="J1405" i="17"/>
  <c r="H1405" i="17"/>
  <c r="G1405" i="17"/>
  <c r="F1405" i="17"/>
  <c r="E1405" i="17"/>
  <c r="D1405" i="17"/>
  <c r="J1404" i="17"/>
  <c r="H1404" i="17"/>
  <c r="G1404" i="17"/>
  <c r="F1404" i="17"/>
  <c r="E1404" i="17"/>
  <c r="D1404" i="17"/>
  <c r="J1403" i="17"/>
  <c r="H1403" i="17"/>
  <c r="G1403" i="17"/>
  <c r="F1403" i="17"/>
  <c r="I1403" i="17" s="1"/>
  <c r="C1403" i="17" s="1"/>
  <c r="E1403" i="17"/>
  <c r="D1403" i="17"/>
  <c r="J1402" i="17"/>
  <c r="H1402" i="17"/>
  <c r="G1402" i="17"/>
  <c r="I1402" i="17" s="1"/>
  <c r="C1402" i="17" s="1"/>
  <c r="F1402" i="17"/>
  <c r="E1402" i="17"/>
  <c r="D1402" i="17"/>
  <c r="B1402" i="17"/>
  <c r="J1401" i="17"/>
  <c r="H1401" i="17"/>
  <c r="G1401" i="17"/>
  <c r="F1401" i="17"/>
  <c r="E1401" i="17"/>
  <c r="I1401" i="17" s="1"/>
  <c r="C1401" i="17" s="1"/>
  <c r="D1401" i="17"/>
  <c r="B1401" i="17"/>
  <c r="J1400" i="17"/>
  <c r="I1400" i="17"/>
  <c r="H1400" i="17"/>
  <c r="G1400" i="17"/>
  <c r="F1400" i="17"/>
  <c r="E1400" i="17"/>
  <c r="B1400" i="17" s="1"/>
  <c r="D1400" i="17"/>
  <c r="C1400" i="17"/>
  <c r="J1399" i="17"/>
  <c r="H1399" i="17"/>
  <c r="G1399" i="17"/>
  <c r="F1399" i="17"/>
  <c r="E1399" i="17"/>
  <c r="I1399" i="17" s="1"/>
  <c r="C1399" i="17" s="1"/>
  <c r="D1399" i="17"/>
  <c r="J1398" i="17"/>
  <c r="H1398" i="17"/>
  <c r="G1398" i="17"/>
  <c r="F1398" i="17"/>
  <c r="E1398" i="17"/>
  <c r="D1398" i="17"/>
  <c r="J1397" i="17"/>
  <c r="H1397" i="17"/>
  <c r="G1397" i="17"/>
  <c r="F1397" i="17"/>
  <c r="E1397" i="17"/>
  <c r="D1397" i="17"/>
  <c r="J1396" i="17"/>
  <c r="H1396" i="17"/>
  <c r="G1396" i="17"/>
  <c r="F1396" i="17"/>
  <c r="E1396" i="17"/>
  <c r="D1396" i="17"/>
  <c r="J1395" i="17"/>
  <c r="I1395" i="17"/>
  <c r="C1395" i="17" s="1"/>
  <c r="H1395" i="17"/>
  <c r="G1395" i="17"/>
  <c r="F1395" i="17"/>
  <c r="E1395" i="17"/>
  <c r="B1395" i="17" s="1"/>
  <c r="D1395" i="17"/>
  <c r="J1394" i="17"/>
  <c r="H1394" i="17"/>
  <c r="G1394" i="17"/>
  <c r="I1394" i="17" s="1"/>
  <c r="C1394" i="17" s="1"/>
  <c r="F1394" i="17"/>
  <c r="E1394" i="17"/>
  <c r="D1394" i="17"/>
  <c r="J1393" i="17"/>
  <c r="H1393" i="17"/>
  <c r="G1393" i="17"/>
  <c r="F1393" i="17"/>
  <c r="E1393" i="17"/>
  <c r="I1393" i="17" s="1"/>
  <c r="D1393" i="17"/>
  <c r="C1393" i="17"/>
  <c r="B1393" i="17"/>
  <c r="J1392" i="17"/>
  <c r="I1392" i="17"/>
  <c r="H1392" i="17"/>
  <c r="G1392" i="17"/>
  <c r="F1392" i="17"/>
  <c r="E1392" i="17"/>
  <c r="D1392" i="17"/>
  <c r="C1392" i="17" s="1"/>
  <c r="J1391" i="17"/>
  <c r="H1391" i="17"/>
  <c r="G1391" i="17"/>
  <c r="F1391" i="17"/>
  <c r="E1391" i="17"/>
  <c r="I1391" i="17" s="1"/>
  <c r="C1391" i="17" s="1"/>
  <c r="D1391" i="17"/>
  <c r="B1391" i="17"/>
  <c r="J1390" i="17"/>
  <c r="H1390" i="17"/>
  <c r="G1390" i="17"/>
  <c r="F1390" i="17"/>
  <c r="E1390" i="17"/>
  <c r="D1390" i="17"/>
  <c r="J1389" i="17"/>
  <c r="H1389" i="17"/>
  <c r="G1389" i="17"/>
  <c r="F1389" i="17"/>
  <c r="E1389" i="17"/>
  <c r="D1389" i="17"/>
  <c r="J1388" i="17"/>
  <c r="H1388" i="17"/>
  <c r="G1388" i="17"/>
  <c r="F1388" i="17"/>
  <c r="E1388" i="17"/>
  <c r="D1388" i="17"/>
  <c r="J1387" i="17"/>
  <c r="H1387" i="17"/>
  <c r="G1387" i="17"/>
  <c r="F1387" i="17"/>
  <c r="I1387" i="17" s="1"/>
  <c r="C1387" i="17" s="1"/>
  <c r="E1387" i="17"/>
  <c r="D1387" i="17"/>
  <c r="J1386" i="17"/>
  <c r="I1386" i="17"/>
  <c r="C1386" i="17" s="1"/>
  <c r="H1386" i="17"/>
  <c r="G1386" i="17"/>
  <c r="B1386" i="17" s="1"/>
  <c r="F1386" i="17"/>
  <c r="E1386" i="17"/>
  <c r="D1386" i="17"/>
  <c r="J1385" i="17"/>
  <c r="H1385" i="17"/>
  <c r="C1385" i="17" s="1"/>
  <c r="G1385" i="17"/>
  <c r="F1385" i="17"/>
  <c r="E1385" i="17"/>
  <c r="I1385" i="17" s="1"/>
  <c r="D1385" i="17"/>
  <c r="J1384" i="17"/>
  <c r="I1384" i="17"/>
  <c r="C1384" i="17" s="1"/>
  <c r="H1384" i="17"/>
  <c r="G1384" i="17"/>
  <c r="F1384" i="17"/>
  <c r="E1384" i="17"/>
  <c r="B1384" i="17" s="1"/>
  <c r="D1384" i="17"/>
  <c r="J1383" i="17"/>
  <c r="H1383" i="17"/>
  <c r="G1383" i="17"/>
  <c r="F1383" i="17"/>
  <c r="E1383" i="17"/>
  <c r="I1383" i="17" s="1"/>
  <c r="D1383" i="17"/>
  <c r="B1383" i="17" s="1"/>
  <c r="J1382" i="17"/>
  <c r="H1382" i="17"/>
  <c r="G1382" i="17"/>
  <c r="F1382" i="17"/>
  <c r="E1382" i="17"/>
  <c r="D1382" i="17"/>
  <c r="J1381" i="17"/>
  <c r="H1381" i="17"/>
  <c r="G1381" i="17"/>
  <c r="F1381" i="17"/>
  <c r="E1381" i="17"/>
  <c r="D1381" i="17"/>
  <c r="J1380" i="17"/>
  <c r="H1380" i="17"/>
  <c r="G1380" i="17"/>
  <c r="F1380" i="17"/>
  <c r="E1380" i="17"/>
  <c r="D1380" i="17"/>
  <c r="J1379" i="17"/>
  <c r="H1379" i="17"/>
  <c r="G1379" i="17"/>
  <c r="F1379" i="17"/>
  <c r="I1379" i="17" s="1"/>
  <c r="C1379" i="17" s="1"/>
  <c r="E1379" i="17"/>
  <c r="D1379" i="17"/>
  <c r="J1378" i="17"/>
  <c r="B1378" i="17" s="1"/>
  <c r="I1378" i="17"/>
  <c r="H1378" i="17"/>
  <c r="G1378" i="17"/>
  <c r="F1378" i="17"/>
  <c r="E1378" i="17"/>
  <c r="D1378" i="17"/>
  <c r="J1377" i="17"/>
  <c r="H1377" i="17"/>
  <c r="B1377" i="17" s="1"/>
  <c r="G1377" i="17"/>
  <c r="F1377" i="17"/>
  <c r="E1377" i="17"/>
  <c r="I1377" i="17" s="1"/>
  <c r="C1377" i="17" s="1"/>
  <c r="D1377" i="17"/>
  <c r="J1376" i="17"/>
  <c r="I1376" i="17"/>
  <c r="C1376" i="17" s="1"/>
  <c r="H1376" i="17"/>
  <c r="G1376" i="17"/>
  <c r="F1376" i="17"/>
  <c r="E1376" i="17"/>
  <c r="B1376" i="17" s="1"/>
  <c r="D1376" i="17"/>
  <c r="J1375" i="17"/>
  <c r="H1375" i="17"/>
  <c r="G1375" i="17"/>
  <c r="F1375" i="17"/>
  <c r="E1375" i="17"/>
  <c r="D1375" i="17"/>
  <c r="J1374" i="17"/>
  <c r="H1374" i="17"/>
  <c r="G1374" i="17"/>
  <c r="F1374" i="17"/>
  <c r="E1374" i="17"/>
  <c r="D1374" i="17"/>
  <c r="J1373" i="17"/>
  <c r="H1373" i="17"/>
  <c r="G1373" i="17"/>
  <c r="F1373" i="17"/>
  <c r="E1373" i="17"/>
  <c r="D1373" i="17"/>
  <c r="J1372" i="17"/>
  <c r="H1372" i="17"/>
  <c r="G1372" i="17"/>
  <c r="F1372" i="17"/>
  <c r="E1372" i="17"/>
  <c r="D1372" i="17"/>
  <c r="J1371" i="17"/>
  <c r="H1371" i="17"/>
  <c r="G1371" i="17"/>
  <c r="F1371" i="17"/>
  <c r="I1371" i="17" s="1"/>
  <c r="E1371" i="17"/>
  <c r="D1371" i="17"/>
  <c r="J1370" i="17"/>
  <c r="H1370" i="17"/>
  <c r="G1370" i="17"/>
  <c r="F1370" i="17"/>
  <c r="E1370" i="17"/>
  <c r="D1370" i="17"/>
  <c r="J1369" i="17"/>
  <c r="H1369" i="17"/>
  <c r="G1369" i="17"/>
  <c r="F1369" i="17"/>
  <c r="E1369" i="17"/>
  <c r="I1369" i="17" s="1"/>
  <c r="C1369" i="17" s="1"/>
  <c r="D1369" i="17"/>
  <c r="B1369" i="17"/>
  <c r="J1368" i="17"/>
  <c r="I1368" i="17"/>
  <c r="H1368" i="17"/>
  <c r="G1368" i="17"/>
  <c r="F1368" i="17"/>
  <c r="E1368" i="17"/>
  <c r="B1368" i="17" s="1"/>
  <c r="D1368" i="17"/>
  <c r="C1368" i="17"/>
  <c r="J1367" i="17"/>
  <c r="H1367" i="17"/>
  <c r="G1367" i="17"/>
  <c r="F1367" i="17"/>
  <c r="E1367" i="17"/>
  <c r="I1367" i="17" s="1"/>
  <c r="D1367" i="17"/>
  <c r="J1366" i="17"/>
  <c r="H1366" i="17"/>
  <c r="G1366" i="17"/>
  <c r="F1366" i="17"/>
  <c r="E1366" i="17"/>
  <c r="D1366" i="17"/>
  <c r="J1365" i="17"/>
  <c r="H1365" i="17"/>
  <c r="G1365" i="17"/>
  <c r="F1365" i="17"/>
  <c r="E1365" i="17"/>
  <c r="D1365" i="17"/>
  <c r="J1364" i="17"/>
  <c r="H1364" i="17"/>
  <c r="G1364" i="17"/>
  <c r="F1364" i="17"/>
  <c r="E1364" i="17"/>
  <c r="D1364" i="17"/>
  <c r="J1363" i="17"/>
  <c r="I1363" i="17"/>
  <c r="C1363" i="17" s="1"/>
  <c r="H1363" i="17"/>
  <c r="G1363" i="17"/>
  <c r="F1363" i="17"/>
  <c r="E1363" i="17"/>
  <c r="B1363" i="17" s="1"/>
  <c r="D1363" i="17"/>
  <c r="J1362" i="17"/>
  <c r="H1362" i="17"/>
  <c r="G1362" i="17"/>
  <c r="I1362" i="17" s="1"/>
  <c r="C1362" i="17" s="1"/>
  <c r="F1362" i="17"/>
  <c r="E1362" i="17"/>
  <c r="D1362" i="17"/>
  <c r="B1362" i="17"/>
  <c r="J1361" i="17"/>
  <c r="H1361" i="17"/>
  <c r="G1361" i="17"/>
  <c r="F1361" i="17"/>
  <c r="E1361" i="17"/>
  <c r="I1361" i="17" s="1"/>
  <c r="D1361" i="17"/>
  <c r="C1361" i="17"/>
  <c r="B1361" i="17"/>
  <c r="J1360" i="17"/>
  <c r="I1360" i="17"/>
  <c r="H1360" i="17"/>
  <c r="G1360" i="17"/>
  <c r="F1360" i="17"/>
  <c r="E1360" i="17"/>
  <c r="D1360" i="17"/>
  <c r="C1360" i="17" s="1"/>
  <c r="J1359" i="17"/>
  <c r="H1359" i="17"/>
  <c r="G1359" i="17"/>
  <c r="F1359" i="17"/>
  <c r="E1359" i="17"/>
  <c r="I1359" i="17" s="1"/>
  <c r="D1359" i="17"/>
  <c r="B1359" i="17"/>
  <c r="J1358" i="17"/>
  <c r="H1358" i="17"/>
  <c r="G1358" i="17"/>
  <c r="F1358" i="17"/>
  <c r="E1358" i="17"/>
  <c r="D1358" i="17"/>
  <c r="J1357" i="17"/>
  <c r="H1357" i="17"/>
  <c r="G1357" i="17"/>
  <c r="F1357" i="17"/>
  <c r="E1357" i="17"/>
  <c r="D1357" i="17"/>
  <c r="J1356" i="17"/>
  <c r="H1356" i="17"/>
  <c r="G1356" i="17"/>
  <c r="F1356" i="17"/>
  <c r="E1356" i="17"/>
  <c r="D1356" i="17"/>
  <c r="J1355" i="17"/>
  <c r="H1355" i="17"/>
  <c r="G1355" i="17"/>
  <c r="F1355" i="17"/>
  <c r="I1355" i="17" s="1"/>
  <c r="C1355" i="17" s="1"/>
  <c r="E1355" i="17"/>
  <c r="D1355" i="17"/>
  <c r="J1354" i="17"/>
  <c r="I1354" i="17"/>
  <c r="C1354" i="17" s="1"/>
  <c r="H1354" i="17"/>
  <c r="G1354" i="17"/>
  <c r="F1354" i="17"/>
  <c r="E1354" i="17"/>
  <c r="D1354" i="17"/>
  <c r="B1354" i="17"/>
  <c r="J1353" i="17"/>
  <c r="H1353" i="17"/>
  <c r="G1353" i="17"/>
  <c r="F1353" i="17"/>
  <c r="E1353" i="17"/>
  <c r="I1353" i="17" s="1"/>
  <c r="D1353" i="17"/>
  <c r="J1352" i="17"/>
  <c r="I1352" i="17"/>
  <c r="C1352" i="17" s="1"/>
  <c r="H1352" i="17"/>
  <c r="G1352" i="17"/>
  <c r="F1352" i="17"/>
  <c r="E1352" i="17"/>
  <c r="B1352" i="17" s="1"/>
  <c r="D1352" i="17"/>
  <c r="J1351" i="17"/>
  <c r="H1351" i="17"/>
  <c r="G1351" i="17"/>
  <c r="F1351" i="17"/>
  <c r="E1351" i="17"/>
  <c r="I1351" i="17" s="1"/>
  <c r="D1351" i="17"/>
  <c r="B1351" i="17" s="1"/>
  <c r="J1350" i="17"/>
  <c r="H1350" i="17"/>
  <c r="G1350" i="17"/>
  <c r="F1350" i="17"/>
  <c r="E1350" i="17"/>
  <c r="D1350" i="17"/>
  <c r="J1349" i="17"/>
  <c r="H1349" i="17"/>
  <c r="G1349" i="17"/>
  <c r="F1349" i="17"/>
  <c r="E1349" i="17"/>
  <c r="D1349" i="17"/>
  <c r="J1348" i="17"/>
  <c r="H1348" i="17"/>
  <c r="G1348" i="17"/>
  <c r="F1348" i="17"/>
  <c r="E1348" i="17"/>
  <c r="D1348" i="17"/>
  <c r="J1347" i="17"/>
  <c r="H1347" i="17"/>
  <c r="G1347" i="17"/>
  <c r="F1347" i="17"/>
  <c r="I1347" i="17" s="1"/>
  <c r="C1347" i="17" s="1"/>
  <c r="E1347" i="17"/>
  <c r="D1347" i="17"/>
  <c r="J1346" i="17"/>
  <c r="I1346" i="17"/>
  <c r="H1346" i="17"/>
  <c r="G1346" i="17"/>
  <c r="F1346" i="17"/>
  <c r="E1346" i="17"/>
  <c r="D1346" i="17"/>
  <c r="J1345" i="17"/>
  <c r="H1345" i="17"/>
  <c r="G1345" i="17"/>
  <c r="F1345" i="17"/>
  <c r="E1345" i="17"/>
  <c r="I1345" i="17" s="1"/>
  <c r="D1345" i="17"/>
  <c r="J1344" i="17"/>
  <c r="I1344" i="17"/>
  <c r="C1344" i="17" s="1"/>
  <c r="H1344" i="17"/>
  <c r="G1344" i="17"/>
  <c r="F1344" i="17"/>
  <c r="E1344" i="17"/>
  <c r="B1344" i="17" s="1"/>
  <c r="D1344" i="17"/>
  <c r="J1343" i="17"/>
  <c r="H1343" i="17"/>
  <c r="G1343" i="17"/>
  <c r="F1343" i="17"/>
  <c r="E1343" i="17"/>
  <c r="I1343" i="17" s="1"/>
  <c r="D1343" i="17"/>
  <c r="J1342" i="17"/>
  <c r="H1342" i="17"/>
  <c r="G1342" i="17"/>
  <c r="F1342" i="17"/>
  <c r="E1342" i="17"/>
  <c r="B1342" i="17" s="1"/>
  <c r="D1342" i="17"/>
  <c r="J1341" i="17"/>
  <c r="H1341" i="17"/>
  <c r="G1341" i="17"/>
  <c r="F1341" i="17"/>
  <c r="E1341" i="17"/>
  <c r="D1341" i="17"/>
  <c r="B1341" i="17" s="1"/>
  <c r="J1340" i="17"/>
  <c r="H1340" i="17"/>
  <c r="G1340" i="17"/>
  <c r="F1340" i="17"/>
  <c r="E1340" i="17"/>
  <c r="D1340" i="17"/>
  <c r="J1339" i="17"/>
  <c r="H1339" i="17"/>
  <c r="G1339" i="17"/>
  <c r="F1339" i="17"/>
  <c r="I1339" i="17" s="1"/>
  <c r="C1339" i="17" s="1"/>
  <c r="E1339" i="17"/>
  <c r="D1339" i="17"/>
  <c r="J1338" i="17"/>
  <c r="I1338" i="17"/>
  <c r="H1338" i="17"/>
  <c r="G1338" i="17"/>
  <c r="F1338" i="17"/>
  <c r="E1338" i="17"/>
  <c r="D1338" i="17"/>
  <c r="J1337" i="17"/>
  <c r="H1337" i="17"/>
  <c r="B1337" i="17" s="1"/>
  <c r="G1337" i="17"/>
  <c r="F1337" i="17"/>
  <c r="E1337" i="17"/>
  <c r="I1337" i="17" s="1"/>
  <c r="C1337" i="17" s="1"/>
  <c r="D1337" i="17"/>
  <c r="J1336" i="17"/>
  <c r="I1336" i="17"/>
  <c r="C1336" i="17" s="1"/>
  <c r="H1336" i="17"/>
  <c r="G1336" i="17"/>
  <c r="F1336" i="17"/>
  <c r="E1336" i="17"/>
  <c r="B1336" i="17" s="1"/>
  <c r="D1336" i="17"/>
  <c r="J1335" i="17"/>
  <c r="H1335" i="17"/>
  <c r="G1335" i="17"/>
  <c r="F1335" i="17"/>
  <c r="E1335" i="17"/>
  <c r="D1335" i="17"/>
  <c r="J1334" i="17"/>
  <c r="I1334" i="17"/>
  <c r="C1334" i="17" s="1"/>
  <c r="H1334" i="17"/>
  <c r="G1334" i="17"/>
  <c r="F1334" i="17"/>
  <c r="E1334" i="17"/>
  <c r="B1334" i="17" s="1"/>
  <c r="D1334" i="17"/>
  <c r="J1333" i="17"/>
  <c r="H1333" i="17"/>
  <c r="G1333" i="17"/>
  <c r="F1333" i="17"/>
  <c r="E1333" i="17"/>
  <c r="D1333" i="17"/>
  <c r="J1332" i="17"/>
  <c r="H1332" i="17"/>
  <c r="G1332" i="17"/>
  <c r="F1332" i="17"/>
  <c r="E1332" i="17"/>
  <c r="D1332" i="17"/>
  <c r="J1331" i="17"/>
  <c r="H1331" i="17"/>
  <c r="G1331" i="17"/>
  <c r="F1331" i="17"/>
  <c r="I1331" i="17" s="1"/>
  <c r="C1331" i="17" s="1"/>
  <c r="E1331" i="17"/>
  <c r="D1331" i="17"/>
  <c r="J1330" i="17"/>
  <c r="H1330" i="17"/>
  <c r="G1330" i="17"/>
  <c r="F1330" i="17"/>
  <c r="E1330" i="17"/>
  <c r="D1330" i="17"/>
  <c r="J1329" i="17"/>
  <c r="H1329" i="17"/>
  <c r="G1329" i="17"/>
  <c r="F1329" i="17"/>
  <c r="B1329" i="17" s="1"/>
  <c r="E1329" i="17"/>
  <c r="I1329" i="17" s="1"/>
  <c r="C1329" i="17" s="1"/>
  <c r="D1329" i="17"/>
  <c r="J1328" i="17"/>
  <c r="I1328" i="17"/>
  <c r="C1328" i="17" s="1"/>
  <c r="H1328" i="17"/>
  <c r="G1328" i="17"/>
  <c r="F1328" i="17"/>
  <c r="E1328" i="17"/>
  <c r="B1328" i="17" s="1"/>
  <c r="D1328" i="17"/>
  <c r="J1327" i="17"/>
  <c r="H1327" i="17"/>
  <c r="G1327" i="17"/>
  <c r="F1327" i="17"/>
  <c r="E1327" i="17"/>
  <c r="D1327" i="17"/>
  <c r="J1326" i="17"/>
  <c r="I1326" i="17"/>
  <c r="C1326" i="17" s="1"/>
  <c r="H1326" i="17"/>
  <c r="G1326" i="17"/>
  <c r="F1326" i="17"/>
  <c r="E1326" i="17"/>
  <c r="B1326" i="17" s="1"/>
  <c r="D1326" i="17"/>
  <c r="J1325" i="17"/>
  <c r="H1325" i="17"/>
  <c r="G1325" i="17"/>
  <c r="F1325" i="17"/>
  <c r="E1325" i="17"/>
  <c r="D1325" i="17"/>
  <c r="J1324" i="17"/>
  <c r="H1324" i="17"/>
  <c r="G1324" i="17"/>
  <c r="F1324" i="17"/>
  <c r="E1324" i="17"/>
  <c r="D1324" i="17"/>
  <c r="J1323" i="17"/>
  <c r="I1323" i="17"/>
  <c r="H1323" i="17"/>
  <c r="G1323" i="17"/>
  <c r="F1323" i="17"/>
  <c r="E1323" i="17"/>
  <c r="D1323" i="17"/>
  <c r="J1322" i="17"/>
  <c r="H1322" i="17"/>
  <c r="G1322" i="17"/>
  <c r="F1322" i="17"/>
  <c r="E1322" i="17"/>
  <c r="I1322" i="17" s="1"/>
  <c r="C1322" i="17" s="1"/>
  <c r="D1322" i="17"/>
  <c r="B1322" i="17"/>
  <c r="J1321" i="17"/>
  <c r="H1321" i="17"/>
  <c r="G1321" i="17"/>
  <c r="B1321" i="17" s="1"/>
  <c r="F1321" i="17"/>
  <c r="E1321" i="17"/>
  <c r="D1321" i="17"/>
  <c r="J1320" i="17"/>
  <c r="H1320" i="17"/>
  <c r="G1320" i="17"/>
  <c r="I1320" i="17" s="1"/>
  <c r="F1320" i="17"/>
  <c r="E1320" i="17"/>
  <c r="D1320" i="17"/>
  <c r="C1320" i="17" s="1"/>
  <c r="J1319" i="17"/>
  <c r="H1319" i="17"/>
  <c r="B1319" i="17" s="1"/>
  <c r="G1319" i="17"/>
  <c r="F1319" i="17"/>
  <c r="E1319" i="17"/>
  <c r="I1319" i="17" s="1"/>
  <c r="D1319" i="17"/>
  <c r="J1318" i="17"/>
  <c r="H1318" i="17"/>
  <c r="G1318" i="17"/>
  <c r="F1318" i="17"/>
  <c r="E1318" i="17"/>
  <c r="I1318" i="17" s="1"/>
  <c r="C1318" i="17" s="1"/>
  <c r="D1318" i="17"/>
  <c r="B1318" i="17"/>
  <c r="J1317" i="17"/>
  <c r="H1317" i="17"/>
  <c r="G1317" i="17"/>
  <c r="B1317" i="17" s="1"/>
  <c r="F1317" i="17"/>
  <c r="E1317" i="17"/>
  <c r="D1317" i="17"/>
  <c r="J1316" i="17"/>
  <c r="H1316" i="17"/>
  <c r="G1316" i="17"/>
  <c r="F1316" i="17"/>
  <c r="E1316" i="17"/>
  <c r="D1316" i="17"/>
  <c r="J1315" i="17"/>
  <c r="H1315" i="17"/>
  <c r="G1315" i="17"/>
  <c r="F1315" i="17"/>
  <c r="E1315" i="17"/>
  <c r="I1315" i="17" s="1"/>
  <c r="C1315" i="17" s="1"/>
  <c r="D1315" i="17"/>
  <c r="J1314" i="17"/>
  <c r="H1314" i="17"/>
  <c r="G1314" i="17"/>
  <c r="F1314" i="17"/>
  <c r="I1314" i="17" s="1"/>
  <c r="C1314" i="17" s="1"/>
  <c r="E1314" i="17"/>
  <c r="D1314" i="17"/>
  <c r="B1314" i="17"/>
  <c r="J1313" i="17"/>
  <c r="H1313" i="17"/>
  <c r="G1313" i="17"/>
  <c r="F1313" i="17"/>
  <c r="E1313" i="17"/>
  <c r="D1313" i="17"/>
  <c r="B1313" i="17"/>
  <c r="J1312" i="17"/>
  <c r="H1312" i="17"/>
  <c r="G1312" i="17"/>
  <c r="I1312" i="17" s="1"/>
  <c r="C1312" i="17" s="1"/>
  <c r="F1312" i="17"/>
  <c r="E1312" i="17"/>
  <c r="D1312" i="17"/>
  <c r="J1311" i="17"/>
  <c r="I1311" i="17"/>
  <c r="H1311" i="17"/>
  <c r="G1311" i="17"/>
  <c r="F1311" i="17"/>
  <c r="E1311" i="17"/>
  <c r="D1311" i="17"/>
  <c r="B1311" i="17"/>
  <c r="J1310" i="17"/>
  <c r="B1310" i="17" s="1"/>
  <c r="H1310" i="17"/>
  <c r="G1310" i="17"/>
  <c r="F1310" i="17"/>
  <c r="I1310" i="17" s="1"/>
  <c r="E1310" i="17"/>
  <c r="D1310" i="17"/>
  <c r="C1310" i="17"/>
  <c r="J1309" i="17"/>
  <c r="H1309" i="17"/>
  <c r="G1309" i="17"/>
  <c r="F1309" i="17"/>
  <c r="E1309" i="17"/>
  <c r="D1309" i="17"/>
  <c r="B1309" i="17"/>
  <c r="J1308" i="17"/>
  <c r="H1308" i="17"/>
  <c r="G1308" i="17"/>
  <c r="F1308" i="17"/>
  <c r="E1308" i="17"/>
  <c r="D1308" i="17"/>
  <c r="J1307" i="17"/>
  <c r="I1307" i="17"/>
  <c r="C1307" i="17" s="1"/>
  <c r="H1307" i="17"/>
  <c r="G1307" i="17"/>
  <c r="F1307" i="17"/>
  <c r="E1307" i="17"/>
  <c r="D1307" i="17"/>
  <c r="J1306" i="17"/>
  <c r="I1306" i="17"/>
  <c r="H1306" i="17"/>
  <c r="G1306" i="17"/>
  <c r="F1306" i="17"/>
  <c r="E1306" i="17"/>
  <c r="D1306" i="17"/>
  <c r="J1305" i="17"/>
  <c r="H1305" i="17"/>
  <c r="G1305" i="17"/>
  <c r="F1305" i="17"/>
  <c r="E1305" i="17"/>
  <c r="I1305" i="17" s="1"/>
  <c r="C1305" i="17" s="1"/>
  <c r="D1305" i="17"/>
  <c r="J1304" i="17"/>
  <c r="I1304" i="17"/>
  <c r="C1304" i="17" s="1"/>
  <c r="H1304" i="17"/>
  <c r="G1304" i="17"/>
  <c r="F1304" i="17"/>
  <c r="E1304" i="17"/>
  <c r="D1304" i="17"/>
  <c r="J1303" i="17"/>
  <c r="I1303" i="17"/>
  <c r="C1303" i="17" s="1"/>
  <c r="H1303" i="17"/>
  <c r="G1303" i="17"/>
  <c r="F1303" i="17"/>
  <c r="E1303" i="17"/>
  <c r="B1303" i="17" s="1"/>
  <c r="D1303" i="17"/>
  <c r="J1302" i="17"/>
  <c r="B1302" i="17" s="1"/>
  <c r="H1302" i="17"/>
  <c r="G1302" i="17"/>
  <c r="F1302" i="17"/>
  <c r="I1302" i="17" s="1"/>
  <c r="C1302" i="17" s="1"/>
  <c r="E1302" i="17"/>
  <c r="D1302" i="17"/>
  <c r="J1301" i="17"/>
  <c r="H1301" i="17"/>
  <c r="G1301" i="17"/>
  <c r="F1301" i="17"/>
  <c r="I1301" i="17" s="1"/>
  <c r="E1301" i="17"/>
  <c r="D1301" i="17"/>
  <c r="J1300" i="17"/>
  <c r="H1300" i="17"/>
  <c r="G1300" i="17"/>
  <c r="F1300" i="17"/>
  <c r="E1300" i="17"/>
  <c r="D1300" i="17"/>
  <c r="J1299" i="17"/>
  <c r="I1299" i="17"/>
  <c r="C1299" i="17" s="1"/>
  <c r="H1299" i="17"/>
  <c r="G1299" i="17"/>
  <c r="F1299" i="17"/>
  <c r="E1299" i="17"/>
  <c r="D1299" i="17"/>
  <c r="J1298" i="17"/>
  <c r="I1298" i="17"/>
  <c r="C1298" i="17" s="1"/>
  <c r="H1298" i="17"/>
  <c r="G1298" i="17"/>
  <c r="F1298" i="17"/>
  <c r="E1298" i="17"/>
  <c r="B1298" i="17" s="1"/>
  <c r="D1298" i="17"/>
  <c r="J1297" i="17"/>
  <c r="H1297" i="17"/>
  <c r="G1297" i="17"/>
  <c r="F1297" i="17"/>
  <c r="E1297" i="17"/>
  <c r="D1297" i="17"/>
  <c r="J1296" i="17"/>
  <c r="I1296" i="17"/>
  <c r="C1296" i="17" s="1"/>
  <c r="H1296" i="17"/>
  <c r="G1296" i="17"/>
  <c r="F1296" i="17"/>
  <c r="E1296" i="17"/>
  <c r="D1296" i="17"/>
  <c r="J1295" i="17"/>
  <c r="H1295" i="17"/>
  <c r="G1295" i="17"/>
  <c r="F1295" i="17"/>
  <c r="E1295" i="17"/>
  <c r="B1295" i="17" s="1"/>
  <c r="D1295" i="17"/>
  <c r="J1294" i="17"/>
  <c r="I1294" i="17"/>
  <c r="C1294" i="17" s="1"/>
  <c r="H1294" i="17"/>
  <c r="G1294" i="17"/>
  <c r="F1294" i="17"/>
  <c r="E1294" i="17"/>
  <c r="B1294" i="17" s="1"/>
  <c r="D1294" i="17"/>
  <c r="J1293" i="17"/>
  <c r="H1293" i="17"/>
  <c r="G1293" i="17"/>
  <c r="B1293" i="17" s="1"/>
  <c r="F1293" i="17"/>
  <c r="E1293" i="17"/>
  <c r="D1293" i="17"/>
  <c r="J1292" i="17"/>
  <c r="H1292" i="17"/>
  <c r="G1292" i="17"/>
  <c r="F1292" i="17"/>
  <c r="E1292" i="17"/>
  <c r="D1292" i="17"/>
  <c r="J1291" i="17"/>
  <c r="I1291" i="17"/>
  <c r="C1291" i="17" s="1"/>
  <c r="H1291" i="17"/>
  <c r="G1291" i="17"/>
  <c r="F1291" i="17"/>
  <c r="E1291" i="17"/>
  <c r="D1291" i="17"/>
  <c r="J1290" i="17"/>
  <c r="H1290" i="17"/>
  <c r="G1290" i="17"/>
  <c r="F1290" i="17"/>
  <c r="I1290" i="17" s="1"/>
  <c r="C1290" i="17" s="1"/>
  <c r="E1290" i="17"/>
  <c r="D1290" i="17"/>
  <c r="J1289" i="17"/>
  <c r="H1289" i="17"/>
  <c r="G1289" i="17"/>
  <c r="F1289" i="17"/>
  <c r="E1289" i="17"/>
  <c r="D1289" i="17"/>
  <c r="J1288" i="17"/>
  <c r="H1288" i="17"/>
  <c r="G1288" i="17"/>
  <c r="F1288" i="17"/>
  <c r="I1288" i="17" s="1"/>
  <c r="C1288" i="17" s="1"/>
  <c r="E1288" i="17"/>
  <c r="D1288" i="17"/>
  <c r="J1287" i="17"/>
  <c r="I1287" i="17"/>
  <c r="H1287" i="17"/>
  <c r="G1287" i="17"/>
  <c r="F1287" i="17"/>
  <c r="E1287" i="17"/>
  <c r="D1287" i="17"/>
  <c r="J1286" i="17"/>
  <c r="H1286" i="17"/>
  <c r="G1286" i="17"/>
  <c r="F1286" i="17"/>
  <c r="B1286" i="17" s="1"/>
  <c r="E1286" i="17"/>
  <c r="D1286" i="17"/>
  <c r="J1285" i="17"/>
  <c r="I1285" i="17"/>
  <c r="C1285" i="17" s="1"/>
  <c r="H1285" i="17"/>
  <c r="G1285" i="17"/>
  <c r="B1285" i="17" s="1"/>
  <c r="F1285" i="17"/>
  <c r="E1285" i="17"/>
  <c r="D1285" i="17"/>
  <c r="J1284" i="17"/>
  <c r="H1284" i="17"/>
  <c r="G1284" i="17"/>
  <c r="B1284" i="17" s="1"/>
  <c r="F1284" i="17"/>
  <c r="E1284" i="17"/>
  <c r="D1284" i="17"/>
  <c r="J1283" i="17"/>
  <c r="H1283" i="17"/>
  <c r="G1283" i="17"/>
  <c r="F1283" i="17"/>
  <c r="E1283" i="17"/>
  <c r="I1283" i="17" s="1"/>
  <c r="D1283" i="17"/>
  <c r="C1283" i="17"/>
  <c r="J1282" i="17"/>
  <c r="H1282" i="17"/>
  <c r="G1282" i="17"/>
  <c r="F1282" i="17"/>
  <c r="E1282" i="17"/>
  <c r="I1282" i="17" s="1"/>
  <c r="C1282" i="17" s="1"/>
  <c r="D1282" i="17"/>
  <c r="B1282" i="17"/>
  <c r="J1281" i="17"/>
  <c r="H1281" i="17"/>
  <c r="G1281" i="17"/>
  <c r="B1281" i="17" s="1"/>
  <c r="F1281" i="17"/>
  <c r="E1281" i="17"/>
  <c r="D1281" i="17"/>
  <c r="J1280" i="17"/>
  <c r="H1280" i="17"/>
  <c r="G1280" i="17"/>
  <c r="F1280" i="17"/>
  <c r="I1280" i="17" s="1"/>
  <c r="C1280" i="17" s="1"/>
  <c r="E1280" i="17"/>
  <c r="D1280" i="17"/>
  <c r="J1279" i="17"/>
  <c r="H1279" i="17"/>
  <c r="G1279" i="17"/>
  <c r="F1279" i="17"/>
  <c r="E1279" i="17"/>
  <c r="I1279" i="17" s="1"/>
  <c r="D1279" i="17"/>
  <c r="B1279" i="17"/>
  <c r="J1278" i="17"/>
  <c r="H1278" i="17"/>
  <c r="G1278" i="17"/>
  <c r="F1278" i="17"/>
  <c r="E1278" i="17"/>
  <c r="I1278" i="17" s="1"/>
  <c r="C1278" i="17" s="1"/>
  <c r="D1278" i="17"/>
  <c r="B1278" i="17"/>
  <c r="J1277" i="17"/>
  <c r="I1277" i="17"/>
  <c r="H1277" i="17"/>
  <c r="G1277" i="17"/>
  <c r="F1277" i="17"/>
  <c r="B1277" i="17" s="1"/>
  <c r="E1277" i="17"/>
  <c r="D1277" i="17"/>
  <c r="C1277" i="17"/>
  <c r="J1276" i="17"/>
  <c r="H1276" i="17"/>
  <c r="G1276" i="17"/>
  <c r="F1276" i="17"/>
  <c r="E1276" i="17"/>
  <c r="D1276" i="17"/>
  <c r="J1275" i="17"/>
  <c r="H1275" i="17"/>
  <c r="G1275" i="17"/>
  <c r="F1275" i="17"/>
  <c r="B1275" i="17" s="1"/>
  <c r="E1275" i="17"/>
  <c r="D1275" i="17"/>
  <c r="J1274" i="17"/>
  <c r="H1274" i="17"/>
  <c r="G1274" i="17"/>
  <c r="F1274" i="17"/>
  <c r="E1274" i="17"/>
  <c r="D1274" i="17"/>
  <c r="J1273" i="17"/>
  <c r="H1273" i="17"/>
  <c r="G1273" i="17"/>
  <c r="F1273" i="17"/>
  <c r="E1273" i="17"/>
  <c r="D1273" i="17"/>
  <c r="J1272" i="17"/>
  <c r="H1272" i="17"/>
  <c r="G1272" i="17"/>
  <c r="F1272" i="17"/>
  <c r="I1272" i="17" s="1"/>
  <c r="C1272" i="17" s="1"/>
  <c r="E1272" i="17"/>
  <c r="D1272" i="17"/>
  <c r="J1271" i="17"/>
  <c r="H1271" i="17"/>
  <c r="G1271" i="17"/>
  <c r="F1271" i="17"/>
  <c r="E1271" i="17"/>
  <c r="D1271" i="17"/>
  <c r="J1270" i="17"/>
  <c r="H1270" i="17"/>
  <c r="G1270" i="17"/>
  <c r="F1270" i="17"/>
  <c r="E1270" i="17"/>
  <c r="D1270" i="17"/>
  <c r="J1269" i="17"/>
  <c r="I1269" i="17"/>
  <c r="C1269" i="17" s="1"/>
  <c r="H1269" i="17"/>
  <c r="G1269" i="17"/>
  <c r="B1269" i="17" s="1"/>
  <c r="F1269" i="17"/>
  <c r="E1269" i="17"/>
  <c r="D1269" i="17"/>
  <c r="J1268" i="17"/>
  <c r="I1268" i="17"/>
  <c r="H1268" i="17"/>
  <c r="B1268" i="17" s="1"/>
  <c r="G1268" i="17"/>
  <c r="F1268" i="17"/>
  <c r="E1268" i="17"/>
  <c r="D1268" i="17"/>
  <c r="J1267" i="17"/>
  <c r="I1267" i="17"/>
  <c r="H1267" i="17"/>
  <c r="G1267" i="17"/>
  <c r="F1267" i="17"/>
  <c r="E1267" i="17"/>
  <c r="D1267" i="17"/>
  <c r="C1267" i="17"/>
  <c r="B1267" i="17"/>
  <c r="J1266" i="17"/>
  <c r="H1266" i="17"/>
  <c r="G1266" i="17"/>
  <c r="F1266" i="17"/>
  <c r="E1266" i="17"/>
  <c r="I1266" i="17" s="1"/>
  <c r="D1266" i="17"/>
  <c r="C1266" i="17"/>
  <c r="B1266" i="17"/>
  <c r="J1265" i="17"/>
  <c r="H1265" i="17"/>
  <c r="B1265" i="17" s="1"/>
  <c r="G1265" i="17"/>
  <c r="F1265" i="17"/>
  <c r="E1265" i="17"/>
  <c r="D1265" i="17"/>
  <c r="J1264" i="17"/>
  <c r="I1264" i="17"/>
  <c r="C1264" i="17" s="1"/>
  <c r="H1264" i="17"/>
  <c r="G1264" i="17"/>
  <c r="F1264" i="17"/>
  <c r="E1264" i="17"/>
  <c r="D1264" i="17"/>
  <c r="J1263" i="17"/>
  <c r="I1263" i="17"/>
  <c r="C1263" i="17" s="1"/>
  <c r="H1263" i="17"/>
  <c r="G1263" i="17"/>
  <c r="F1263" i="17"/>
  <c r="E1263" i="17"/>
  <c r="D1263" i="17"/>
  <c r="B1263" i="17" s="1"/>
  <c r="J1262" i="17"/>
  <c r="I1262" i="17"/>
  <c r="C1262" i="17" s="1"/>
  <c r="H1262" i="17"/>
  <c r="G1262" i="17"/>
  <c r="F1262" i="17"/>
  <c r="E1262" i="17"/>
  <c r="D1262" i="17"/>
  <c r="J1261" i="17"/>
  <c r="I1261" i="17"/>
  <c r="C1261" i="17" s="1"/>
  <c r="H1261" i="17"/>
  <c r="G1261" i="17"/>
  <c r="F1261" i="17"/>
  <c r="B1261" i="17" s="1"/>
  <c r="E1261" i="17"/>
  <c r="D1261" i="17"/>
  <c r="J1260" i="17"/>
  <c r="H1260" i="17"/>
  <c r="G1260" i="17"/>
  <c r="F1260" i="17"/>
  <c r="E1260" i="17"/>
  <c r="I1260" i="17" s="1"/>
  <c r="D1260" i="17"/>
  <c r="C1260" i="17"/>
  <c r="J1259" i="17"/>
  <c r="H1259" i="17"/>
  <c r="G1259" i="17"/>
  <c r="F1259" i="17"/>
  <c r="E1259" i="17"/>
  <c r="D1259" i="17"/>
  <c r="J1258" i="17"/>
  <c r="H1258" i="17"/>
  <c r="G1258" i="17"/>
  <c r="F1258" i="17"/>
  <c r="E1258" i="17"/>
  <c r="B1258" i="17" s="1"/>
  <c r="D1258" i="17"/>
  <c r="J1257" i="17"/>
  <c r="H1257" i="17"/>
  <c r="G1257" i="17"/>
  <c r="F1257" i="17"/>
  <c r="E1257" i="17"/>
  <c r="D1257" i="17"/>
  <c r="J1256" i="17"/>
  <c r="H1256" i="17"/>
  <c r="G1256" i="17"/>
  <c r="F1256" i="17"/>
  <c r="E1256" i="17"/>
  <c r="B1256" i="17" s="1"/>
  <c r="D1256" i="17"/>
  <c r="J1255" i="17"/>
  <c r="I1255" i="17"/>
  <c r="C1255" i="17" s="1"/>
  <c r="H1255" i="17"/>
  <c r="G1255" i="17"/>
  <c r="F1255" i="17"/>
  <c r="E1255" i="17"/>
  <c r="D1255" i="17"/>
  <c r="J1254" i="17"/>
  <c r="H1254" i="17"/>
  <c r="G1254" i="17"/>
  <c r="F1254" i="17"/>
  <c r="I1254" i="17" s="1"/>
  <c r="C1254" i="17" s="1"/>
  <c r="E1254" i="17"/>
  <c r="D1254" i="17"/>
  <c r="B1254" i="17"/>
  <c r="J1253" i="17"/>
  <c r="H1253" i="17"/>
  <c r="G1253" i="17"/>
  <c r="F1253" i="17"/>
  <c r="B1253" i="17" s="1"/>
  <c r="E1253" i="17"/>
  <c r="D1253" i="17"/>
  <c r="J1252" i="17"/>
  <c r="H1252" i="17"/>
  <c r="B1252" i="17" s="1"/>
  <c r="G1252" i="17"/>
  <c r="F1252" i="17"/>
  <c r="E1252" i="17"/>
  <c r="I1252" i="17" s="1"/>
  <c r="D1252" i="17"/>
  <c r="C1252" i="17"/>
  <c r="J1251" i="17"/>
  <c r="I1251" i="17"/>
  <c r="C1251" i="17" s="1"/>
  <c r="H1251" i="17"/>
  <c r="G1251" i="17"/>
  <c r="F1251" i="17"/>
  <c r="E1251" i="17"/>
  <c r="D1251" i="17"/>
  <c r="J1250" i="17"/>
  <c r="I1250" i="17"/>
  <c r="H1250" i="17"/>
  <c r="G1250" i="17"/>
  <c r="F1250" i="17"/>
  <c r="E1250" i="17"/>
  <c r="B1250" i="17" s="1"/>
  <c r="D1250" i="17"/>
  <c r="J1249" i="17"/>
  <c r="H1249" i="17"/>
  <c r="G1249" i="17"/>
  <c r="F1249" i="17"/>
  <c r="E1249" i="17"/>
  <c r="D1249" i="17"/>
  <c r="B1249" i="17"/>
  <c r="J1248" i="17"/>
  <c r="H1248" i="17"/>
  <c r="G1248" i="17"/>
  <c r="F1248" i="17"/>
  <c r="E1248" i="17"/>
  <c r="D1248" i="17"/>
  <c r="B1248" i="17"/>
  <c r="J1247" i="17"/>
  <c r="H1247" i="17"/>
  <c r="G1247" i="17"/>
  <c r="F1247" i="17"/>
  <c r="E1247" i="17"/>
  <c r="D1247" i="17"/>
  <c r="J1246" i="17"/>
  <c r="H1246" i="17"/>
  <c r="G1246" i="17"/>
  <c r="F1246" i="17"/>
  <c r="E1246" i="17"/>
  <c r="D1246" i="17"/>
  <c r="J1245" i="17"/>
  <c r="I1245" i="17"/>
  <c r="C1245" i="17" s="1"/>
  <c r="H1245" i="17"/>
  <c r="G1245" i="17"/>
  <c r="F1245" i="17"/>
  <c r="B1245" i="17" s="1"/>
  <c r="E1245" i="17"/>
  <c r="D1245" i="17"/>
  <c r="J1244" i="17"/>
  <c r="I1244" i="17"/>
  <c r="C1244" i="17" s="1"/>
  <c r="H1244" i="17"/>
  <c r="G1244" i="17"/>
  <c r="F1244" i="17"/>
  <c r="B1244" i="17" s="1"/>
  <c r="E1244" i="17"/>
  <c r="D1244" i="17"/>
  <c r="J1243" i="17"/>
  <c r="H1243" i="17"/>
  <c r="G1243" i="17"/>
  <c r="B1243" i="17" s="1"/>
  <c r="F1243" i="17"/>
  <c r="E1243" i="17"/>
  <c r="D1243" i="17"/>
  <c r="J1242" i="17"/>
  <c r="H1242" i="17"/>
  <c r="G1242" i="17"/>
  <c r="F1242" i="17"/>
  <c r="E1242" i="17"/>
  <c r="D1242" i="17"/>
  <c r="J1241" i="17"/>
  <c r="H1241" i="17"/>
  <c r="G1241" i="17"/>
  <c r="F1241" i="17"/>
  <c r="E1241" i="17"/>
  <c r="I1241" i="17" s="1"/>
  <c r="C1241" i="17" s="1"/>
  <c r="D1241" i="17"/>
  <c r="J1240" i="17"/>
  <c r="H1240" i="17"/>
  <c r="G1240" i="17"/>
  <c r="F1240" i="17"/>
  <c r="B1240" i="17" s="1"/>
  <c r="E1240" i="17"/>
  <c r="D1240" i="17"/>
  <c r="J1239" i="17"/>
  <c r="H1239" i="17"/>
  <c r="G1239" i="17"/>
  <c r="F1239" i="17"/>
  <c r="E1239" i="17"/>
  <c r="D1239" i="17"/>
  <c r="J1238" i="17"/>
  <c r="I1238" i="17"/>
  <c r="C1238" i="17" s="1"/>
  <c r="H1238" i="17"/>
  <c r="G1238" i="17"/>
  <c r="F1238" i="17"/>
  <c r="E1238" i="17"/>
  <c r="D1238" i="17"/>
  <c r="J1237" i="17"/>
  <c r="H1237" i="17"/>
  <c r="G1237" i="17"/>
  <c r="F1237" i="17"/>
  <c r="E1237" i="17"/>
  <c r="B1237" i="17" s="1"/>
  <c r="D1237" i="17"/>
  <c r="J1236" i="17"/>
  <c r="H1236" i="17"/>
  <c r="G1236" i="17"/>
  <c r="F1236" i="17"/>
  <c r="B1236" i="17" s="1"/>
  <c r="E1236" i="17"/>
  <c r="D1236" i="17"/>
  <c r="J1235" i="17"/>
  <c r="H1235" i="17"/>
  <c r="B1235" i="17" s="1"/>
  <c r="G1235" i="17"/>
  <c r="F1235" i="17"/>
  <c r="E1235" i="17"/>
  <c r="I1235" i="17" s="1"/>
  <c r="C1235" i="17" s="1"/>
  <c r="D1235" i="17"/>
  <c r="J1234" i="17"/>
  <c r="I1234" i="17"/>
  <c r="C1234" i="17" s="1"/>
  <c r="H1234" i="17"/>
  <c r="G1234" i="17"/>
  <c r="F1234" i="17"/>
  <c r="E1234" i="17"/>
  <c r="D1234" i="17"/>
  <c r="J1233" i="17"/>
  <c r="I1233" i="17"/>
  <c r="C1233" i="17" s="1"/>
  <c r="H1233" i="17"/>
  <c r="G1233" i="17"/>
  <c r="F1233" i="17"/>
  <c r="B1233" i="17" s="1"/>
  <c r="E1233" i="17"/>
  <c r="D1233" i="17"/>
  <c r="J1232" i="17"/>
  <c r="H1232" i="17"/>
  <c r="G1232" i="17"/>
  <c r="F1232" i="17"/>
  <c r="E1232" i="17"/>
  <c r="I1232" i="17" s="1"/>
  <c r="C1232" i="17" s="1"/>
  <c r="D1232" i="17"/>
  <c r="J1231" i="17"/>
  <c r="H1231" i="17"/>
  <c r="G1231" i="17"/>
  <c r="F1231" i="17"/>
  <c r="E1231" i="17"/>
  <c r="D1231" i="17"/>
  <c r="J1230" i="17"/>
  <c r="H1230" i="17"/>
  <c r="G1230" i="17"/>
  <c r="F1230" i="17"/>
  <c r="E1230" i="17"/>
  <c r="I1230" i="17" s="1"/>
  <c r="C1230" i="17" s="1"/>
  <c r="D1230" i="17"/>
  <c r="J1229" i="17"/>
  <c r="H1229" i="17"/>
  <c r="G1229" i="17"/>
  <c r="F1229" i="17"/>
  <c r="E1229" i="17"/>
  <c r="B1229" i="17" s="1"/>
  <c r="D1229" i="17"/>
  <c r="J1228" i="17"/>
  <c r="H1228" i="17"/>
  <c r="G1228" i="17"/>
  <c r="B1228" i="17" s="1"/>
  <c r="F1228" i="17"/>
  <c r="E1228" i="17"/>
  <c r="D1228" i="17"/>
  <c r="J1227" i="17"/>
  <c r="H1227" i="17"/>
  <c r="G1227" i="17"/>
  <c r="B1227" i="17" s="1"/>
  <c r="F1227" i="17"/>
  <c r="E1227" i="17"/>
  <c r="D1227" i="17"/>
  <c r="J1226" i="17"/>
  <c r="H1226" i="17"/>
  <c r="G1226" i="17"/>
  <c r="F1226" i="17"/>
  <c r="E1226" i="17"/>
  <c r="I1226" i="17" s="1"/>
  <c r="C1226" i="17" s="1"/>
  <c r="D1226" i="17"/>
  <c r="J1225" i="17"/>
  <c r="H1225" i="17"/>
  <c r="G1225" i="17"/>
  <c r="F1225" i="17"/>
  <c r="E1225" i="17"/>
  <c r="B1225" i="17" s="1"/>
  <c r="D1225" i="17"/>
  <c r="J1224" i="17"/>
  <c r="H1224" i="17"/>
  <c r="G1224" i="17"/>
  <c r="B1224" i="17" s="1"/>
  <c r="F1224" i="17"/>
  <c r="E1224" i="17"/>
  <c r="D1224" i="17"/>
  <c r="J1223" i="17"/>
  <c r="H1223" i="17"/>
  <c r="G1223" i="17"/>
  <c r="F1223" i="17"/>
  <c r="E1223" i="17"/>
  <c r="D1223" i="17"/>
  <c r="J1222" i="17"/>
  <c r="H1222" i="17"/>
  <c r="G1222" i="17"/>
  <c r="I1222" i="17" s="1"/>
  <c r="C1222" i="17" s="1"/>
  <c r="F1222" i="17"/>
  <c r="E1222" i="17"/>
  <c r="D1222" i="17"/>
  <c r="J1221" i="17"/>
  <c r="H1221" i="17"/>
  <c r="G1221" i="17"/>
  <c r="F1221" i="17"/>
  <c r="B1221" i="17" s="1"/>
  <c r="E1221" i="17"/>
  <c r="D1221" i="17"/>
  <c r="J1220" i="17"/>
  <c r="H1220" i="17"/>
  <c r="G1220" i="17"/>
  <c r="F1220" i="17"/>
  <c r="B1220" i="17" s="1"/>
  <c r="E1220" i="17"/>
  <c r="D1220" i="17"/>
  <c r="J1219" i="17"/>
  <c r="H1219" i="17"/>
  <c r="G1219" i="17"/>
  <c r="B1219" i="17" s="1"/>
  <c r="F1219" i="17"/>
  <c r="E1219" i="17"/>
  <c r="D1219" i="17"/>
  <c r="J1218" i="17"/>
  <c r="I1218" i="17"/>
  <c r="C1218" i="17" s="1"/>
  <c r="H1218" i="17"/>
  <c r="G1218" i="17"/>
  <c r="F1218" i="17"/>
  <c r="E1218" i="17"/>
  <c r="D1218" i="17"/>
  <c r="J1217" i="17"/>
  <c r="I1217" i="17"/>
  <c r="H1217" i="17"/>
  <c r="G1217" i="17"/>
  <c r="F1217" i="17"/>
  <c r="E1217" i="17"/>
  <c r="B1217" i="17" s="1"/>
  <c r="D1217" i="17"/>
  <c r="J1216" i="17"/>
  <c r="H1216" i="17"/>
  <c r="G1216" i="17"/>
  <c r="F1216" i="17"/>
  <c r="E1216" i="17"/>
  <c r="B1216" i="17" s="1"/>
  <c r="D1216" i="17"/>
  <c r="J1215" i="17"/>
  <c r="H1215" i="17"/>
  <c r="G1215" i="17"/>
  <c r="F1215" i="17"/>
  <c r="I1215" i="17" s="1"/>
  <c r="C1215" i="17" s="1"/>
  <c r="E1215" i="17"/>
  <c r="D1215" i="17"/>
  <c r="J1214" i="17"/>
  <c r="H1214" i="17"/>
  <c r="G1214" i="17"/>
  <c r="I1214" i="17" s="1"/>
  <c r="C1214" i="17" s="1"/>
  <c r="F1214" i="17"/>
  <c r="E1214" i="17"/>
  <c r="D1214" i="17"/>
  <c r="J1213" i="17"/>
  <c r="I1213" i="17"/>
  <c r="H1213" i="17"/>
  <c r="G1213" i="17"/>
  <c r="F1213" i="17"/>
  <c r="E1213" i="17"/>
  <c r="B1213" i="17" s="1"/>
  <c r="D1213" i="17"/>
  <c r="J1212" i="17"/>
  <c r="H1212" i="17"/>
  <c r="G1212" i="17"/>
  <c r="B1212" i="17" s="1"/>
  <c r="F1212" i="17"/>
  <c r="E1212" i="17"/>
  <c r="D1212" i="17"/>
  <c r="J1211" i="17"/>
  <c r="H1211" i="17"/>
  <c r="G1211" i="17"/>
  <c r="B1211" i="17" s="1"/>
  <c r="F1211" i="17"/>
  <c r="E1211" i="17"/>
  <c r="D1211" i="17"/>
  <c r="J1210" i="17"/>
  <c r="H1210" i="17"/>
  <c r="G1210" i="17"/>
  <c r="F1210" i="17"/>
  <c r="E1210" i="17"/>
  <c r="I1210" i="17" s="1"/>
  <c r="C1210" i="17" s="1"/>
  <c r="D1210" i="17"/>
  <c r="J1209" i="17"/>
  <c r="H1209" i="17"/>
  <c r="B1209" i="17" s="1"/>
  <c r="G1209" i="17"/>
  <c r="F1209" i="17"/>
  <c r="E1209" i="17"/>
  <c r="I1209" i="17" s="1"/>
  <c r="C1209" i="17" s="1"/>
  <c r="D1209" i="17"/>
  <c r="J1208" i="17"/>
  <c r="H1208" i="17"/>
  <c r="B1208" i="17" s="1"/>
  <c r="G1208" i="17"/>
  <c r="F1208" i="17"/>
  <c r="E1208" i="17"/>
  <c r="I1208" i="17" s="1"/>
  <c r="C1208" i="17" s="1"/>
  <c r="D1208" i="17"/>
  <c r="J1207" i="17"/>
  <c r="I1207" i="17"/>
  <c r="C1207" i="17" s="1"/>
  <c r="H1207" i="17"/>
  <c r="G1207" i="17"/>
  <c r="F1207" i="17"/>
  <c r="B1207" i="17" s="1"/>
  <c r="E1207" i="17"/>
  <c r="D1207" i="17"/>
  <c r="J1206" i="17"/>
  <c r="H1206" i="17"/>
  <c r="G1206" i="17"/>
  <c r="F1206" i="17"/>
  <c r="E1206" i="17"/>
  <c r="I1206" i="17" s="1"/>
  <c r="C1206" i="17" s="1"/>
  <c r="D1206" i="17"/>
  <c r="B1206" i="17"/>
  <c r="J1205" i="17"/>
  <c r="H1205" i="17"/>
  <c r="G1205" i="17"/>
  <c r="F1205" i="17"/>
  <c r="E1205" i="17"/>
  <c r="B1205" i="17" s="1"/>
  <c r="D1205" i="17"/>
  <c r="J1204" i="17"/>
  <c r="H1204" i="17"/>
  <c r="G1204" i="17"/>
  <c r="F1204" i="17"/>
  <c r="B1204" i="17" s="1"/>
  <c r="E1204" i="17"/>
  <c r="D1204" i="17"/>
  <c r="J1203" i="17"/>
  <c r="H1203" i="17"/>
  <c r="G1203" i="17"/>
  <c r="F1203" i="17"/>
  <c r="B1203" i="17" s="1"/>
  <c r="E1203" i="17"/>
  <c r="D1203" i="17"/>
  <c r="J1202" i="17"/>
  <c r="H1202" i="17"/>
  <c r="G1202" i="17"/>
  <c r="F1202" i="17"/>
  <c r="E1202" i="17"/>
  <c r="B1202" i="17" s="1"/>
  <c r="D1202" i="17"/>
  <c r="J1201" i="17"/>
  <c r="H1201" i="17"/>
  <c r="G1201" i="17"/>
  <c r="F1201" i="17"/>
  <c r="E1201" i="17"/>
  <c r="B1201" i="17" s="1"/>
  <c r="D1201" i="17"/>
  <c r="J1200" i="17"/>
  <c r="H1200" i="17"/>
  <c r="G1200" i="17"/>
  <c r="F1200" i="17"/>
  <c r="E1200" i="17"/>
  <c r="B1200" i="17" s="1"/>
  <c r="D1200" i="17"/>
  <c r="J1199" i="17"/>
  <c r="H1199" i="17"/>
  <c r="G1199" i="17"/>
  <c r="F1199" i="17"/>
  <c r="B1199" i="17" s="1"/>
  <c r="E1199" i="17"/>
  <c r="D1199" i="17"/>
  <c r="J1198" i="17"/>
  <c r="H1198" i="17"/>
  <c r="G1198" i="17"/>
  <c r="B1198" i="17" s="1"/>
  <c r="F1198" i="17"/>
  <c r="E1198" i="17"/>
  <c r="D1198" i="17"/>
  <c r="J1197" i="17"/>
  <c r="H1197" i="17"/>
  <c r="B1197" i="17" s="1"/>
  <c r="G1197" i="17"/>
  <c r="F1197" i="17"/>
  <c r="E1197" i="17"/>
  <c r="I1197" i="17" s="1"/>
  <c r="C1197" i="17" s="1"/>
  <c r="D1197" i="17"/>
  <c r="J1196" i="17"/>
  <c r="I1196" i="17"/>
  <c r="C1196" i="17" s="1"/>
  <c r="H1196" i="17"/>
  <c r="G1196" i="17"/>
  <c r="F1196" i="17"/>
  <c r="B1196" i="17" s="1"/>
  <c r="E1196" i="17"/>
  <c r="D1196" i="17"/>
  <c r="J1195" i="17"/>
  <c r="H1195" i="17"/>
  <c r="G1195" i="17"/>
  <c r="F1195" i="17"/>
  <c r="B1195" i="17" s="1"/>
  <c r="E1195" i="17"/>
  <c r="D1195" i="17"/>
  <c r="J1194" i="17"/>
  <c r="H1194" i="17"/>
  <c r="G1194" i="17"/>
  <c r="F1194" i="17"/>
  <c r="E1194" i="17"/>
  <c r="I1194" i="17" s="1"/>
  <c r="C1194" i="17" s="1"/>
  <c r="D1194" i="17"/>
  <c r="B1194" i="17"/>
  <c r="J1193" i="17"/>
  <c r="H1193" i="17"/>
  <c r="G1193" i="17"/>
  <c r="F1193" i="17"/>
  <c r="E1193" i="17"/>
  <c r="B1193" i="17" s="1"/>
  <c r="D1193" i="17"/>
  <c r="J1192" i="17"/>
  <c r="H1192" i="17"/>
  <c r="G1192" i="17"/>
  <c r="F1192" i="17"/>
  <c r="B1192" i="17" s="1"/>
  <c r="E1192" i="17"/>
  <c r="D1192" i="17"/>
  <c r="J1191" i="17"/>
  <c r="H1191" i="17"/>
  <c r="G1191" i="17"/>
  <c r="F1191" i="17"/>
  <c r="E1191" i="17"/>
  <c r="B1191" i="17" s="1"/>
  <c r="D1191" i="17"/>
  <c r="J1190" i="17"/>
  <c r="H1190" i="17"/>
  <c r="G1190" i="17"/>
  <c r="F1190" i="17"/>
  <c r="I1190" i="17" s="1"/>
  <c r="C1190" i="17" s="1"/>
  <c r="E1190" i="17"/>
  <c r="B1190" i="17" s="1"/>
  <c r="D1190" i="17"/>
  <c r="J1189" i="17"/>
  <c r="H1189" i="17"/>
  <c r="G1189" i="17"/>
  <c r="B1189" i="17" s="1"/>
  <c r="F1189" i="17"/>
  <c r="E1189" i="17"/>
  <c r="D1189" i="17"/>
  <c r="J1188" i="17"/>
  <c r="H1188" i="17"/>
  <c r="B1188" i="17" s="1"/>
  <c r="G1188" i="17"/>
  <c r="F1188" i="17"/>
  <c r="E1188" i="17"/>
  <c r="I1188" i="17" s="1"/>
  <c r="C1188" i="17" s="1"/>
  <c r="D1188" i="17"/>
  <c r="J1187" i="17"/>
  <c r="I1187" i="17"/>
  <c r="C1187" i="17" s="1"/>
  <c r="H1187" i="17"/>
  <c r="G1187" i="17"/>
  <c r="F1187" i="17"/>
  <c r="B1187" i="17" s="1"/>
  <c r="E1187" i="17"/>
  <c r="D1187" i="17"/>
  <c r="J1186" i="17"/>
  <c r="H1186" i="17"/>
  <c r="G1186" i="17"/>
  <c r="F1186" i="17"/>
  <c r="E1186" i="17"/>
  <c r="I1186" i="17" s="1"/>
  <c r="C1186" i="17" s="1"/>
  <c r="D1186" i="17"/>
  <c r="B1186" i="17"/>
  <c r="J1185" i="17"/>
  <c r="H1185" i="17"/>
  <c r="G1185" i="17"/>
  <c r="F1185" i="17"/>
  <c r="E1185" i="17"/>
  <c r="B1185" i="17" s="1"/>
  <c r="D1185" i="17"/>
  <c r="J1184" i="17"/>
  <c r="H1184" i="17"/>
  <c r="G1184" i="17"/>
  <c r="F1184" i="17"/>
  <c r="B1184" i="17" s="1"/>
  <c r="E1184" i="17"/>
  <c r="D1184" i="17"/>
  <c r="J1183" i="17"/>
  <c r="H1183" i="17"/>
  <c r="G1183" i="17"/>
  <c r="F1183" i="17"/>
  <c r="E1183" i="17"/>
  <c r="B1183" i="17" s="1"/>
  <c r="D1183" i="17"/>
  <c r="J1182" i="17"/>
  <c r="H1182" i="17"/>
  <c r="G1182" i="17"/>
  <c r="F1182" i="17"/>
  <c r="I1182" i="17" s="1"/>
  <c r="C1182" i="17" s="1"/>
  <c r="E1182" i="17"/>
  <c r="B1182" i="17" s="1"/>
  <c r="D1182" i="17"/>
  <c r="J1181" i="17"/>
  <c r="H1181" i="17"/>
  <c r="G1181" i="17"/>
  <c r="B1181" i="17" s="1"/>
  <c r="F1181" i="17"/>
  <c r="E1181" i="17"/>
  <c r="D1181" i="17"/>
  <c r="J1180" i="17"/>
  <c r="H1180" i="17"/>
  <c r="B1180" i="17" s="1"/>
  <c r="G1180" i="17"/>
  <c r="F1180" i="17"/>
  <c r="E1180" i="17"/>
  <c r="I1180" i="17" s="1"/>
  <c r="C1180" i="17" s="1"/>
  <c r="D1180" i="17"/>
  <c r="J1179" i="17"/>
  <c r="I1179" i="17"/>
  <c r="C1179" i="17" s="1"/>
  <c r="H1179" i="17"/>
  <c r="G1179" i="17"/>
  <c r="F1179" i="17"/>
  <c r="B1179" i="17" s="1"/>
  <c r="E1179" i="17"/>
  <c r="D1179" i="17"/>
  <c r="J1178" i="17"/>
  <c r="H1178" i="17"/>
  <c r="G1178" i="17"/>
  <c r="F1178" i="17"/>
  <c r="E1178" i="17"/>
  <c r="I1178" i="17" s="1"/>
  <c r="C1178" i="17" s="1"/>
  <c r="D1178" i="17"/>
  <c r="B1178" i="17"/>
  <c r="J1177" i="17"/>
  <c r="H1177" i="17"/>
  <c r="G1177" i="17"/>
  <c r="F1177" i="17"/>
  <c r="E1177" i="17"/>
  <c r="B1177" i="17" s="1"/>
  <c r="D1177" i="17"/>
  <c r="J1176" i="17"/>
  <c r="H1176" i="17"/>
  <c r="G1176" i="17"/>
  <c r="F1176" i="17"/>
  <c r="B1176" i="17" s="1"/>
  <c r="E1176" i="17"/>
  <c r="D1176" i="17"/>
  <c r="J1175" i="17"/>
  <c r="H1175" i="17"/>
  <c r="G1175" i="17"/>
  <c r="F1175" i="17"/>
  <c r="E1175" i="17"/>
  <c r="B1175" i="17" s="1"/>
  <c r="D1175" i="17"/>
  <c r="J1174" i="17"/>
  <c r="H1174" i="17"/>
  <c r="G1174" i="17"/>
  <c r="F1174" i="17"/>
  <c r="I1174" i="17" s="1"/>
  <c r="C1174" i="17" s="1"/>
  <c r="E1174" i="17"/>
  <c r="B1174" i="17" s="1"/>
  <c r="D1174" i="17"/>
  <c r="J1173" i="17"/>
  <c r="H1173" i="17"/>
  <c r="G1173" i="17"/>
  <c r="B1173" i="17" s="1"/>
  <c r="F1173" i="17"/>
  <c r="E1173" i="17"/>
  <c r="D1173" i="17"/>
  <c r="J1172" i="17"/>
  <c r="H1172" i="17"/>
  <c r="B1172" i="17" s="1"/>
  <c r="G1172" i="17"/>
  <c r="F1172" i="17"/>
  <c r="E1172" i="17"/>
  <c r="I1172" i="17" s="1"/>
  <c r="C1172" i="17" s="1"/>
  <c r="D1172" i="17"/>
  <c r="J1171" i="17"/>
  <c r="I1171" i="17"/>
  <c r="C1171" i="17" s="1"/>
  <c r="H1171" i="17"/>
  <c r="G1171" i="17"/>
  <c r="F1171" i="17"/>
  <c r="B1171" i="17" s="1"/>
  <c r="E1171" i="17"/>
  <c r="D1171" i="17"/>
  <c r="J1170" i="17"/>
  <c r="H1170" i="17"/>
  <c r="G1170" i="17"/>
  <c r="F1170" i="17"/>
  <c r="E1170" i="17"/>
  <c r="I1170" i="17" s="1"/>
  <c r="C1170" i="17" s="1"/>
  <c r="D1170" i="17"/>
  <c r="B1170" i="17"/>
  <c r="J1169" i="17"/>
  <c r="H1169" i="17"/>
  <c r="G1169" i="17"/>
  <c r="F1169" i="17"/>
  <c r="E1169" i="17"/>
  <c r="B1169" i="17" s="1"/>
  <c r="D1169" i="17"/>
  <c r="J1168" i="17"/>
  <c r="H1168" i="17"/>
  <c r="G1168" i="17"/>
  <c r="F1168" i="17"/>
  <c r="B1168" i="17" s="1"/>
  <c r="E1168" i="17"/>
  <c r="D1168" i="17"/>
  <c r="J1167" i="17"/>
  <c r="H1167" i="17"/>
  <c r="G1167" i="17"/>
  <c r="F1167" i="17"/>
  <c r="E1167" i="17"/>
  <c r="B1167" i="17" s="1"/>
  <c r="D1167" i="17"/>
  <c r="J1166" i="17"/>
  <c r="H1166" i="17"/>
  <c r="G1166" i="17"/>
  <c r="F1166" i="17"/>
  <c r="I1166" i="17" s="1"/>
  <c r="C1166" i="17" s="1"/>
  <c r="E1166" i="17"/>
  <c r="B1166" i="17" s="1"/>
  <c r="D1166" i="17"/>
  <c r="J1165" i="17"/>
  <c r="H1165" i="17"/>
  <c r="G1165" i="17"/>
  <c r="B1165" i="17" s="1"/>
  <c r="F1165" i="17"/>
  <c r="E1165" i="17"/>
  <c r="D1165" i="17"/>
  <c r="J1164" i="17"/>
  <c r="H1164" i="17"/>
  <c r="B1164" i="17" s="1"/>
  <c r="G1164" i="17"/>
  <c r="F1164" i="17"/>
  <c r="E1164" i="17"/>
  <c r="I1164" i="17" s="1"/>
  <c r="C1164" i="17" s="1"/>
  <c r="D1164" i="17"/>
  <c r="J1163" i="17"/>
  <c r="I1163" i="17"/>
  <c r="C1163" i="17" s="1"/>
  <c r="H1163" i="17"/>
  <c r="G1163" i="17"/>
  <c r="F1163" i="17"/>
  <c r="B1163" i="17" s="1"/>
  <c r="E1163" i="17"/>
  <c r="D1163" i="17"/>
  <c r="J1162" i="17"/>
  <c r="H1162" i="17"/>
  <c r="G1162" i="17"/>
  <c r="F1162" i="17"/>
  <c r="E1162" i="17"/>
  <c r="I1162" i="17" s="1"/>
  <c r="C1162" i="17" s="1"/>
  <c r="D1162" i="17"/>
  <c r="B1162" i="17"/>
  <c r="J1161" i="17"/>
  <c r="H1161" i="17"/>
  <c r="G1161" i="17"/>
  <c r="F1161" i="17"/>
  <c r="E1161" i="17"/>
  <c r="B1161" i="17" s="1"/>
  <c r="D1161" i="17"/>
  <c r="J1160" i="17"/>
  <c r="H1160" i="17"/>
  <c r="G1160" i="17"/>
  <c r="F1160" i="17"/>
  <c r="B1160" i="17" s="1"/>
  <c r="E1160" i="17"/>
  <c r="D1160" i="17"/>
  <c r="J1159" i="17"/>
  <c r="H1159" i="17"/>
  <c r="G1159" i="17"/>
  <c r="F1159" i="17"/>
  <c r="E1159" i="17"/>
  <c r="B1159" i="17" s="1"/>
  <c r="D1159" i="17"/>
  <c r="J1158" i="17"/>
  <c r="H1158" i="17"/>
  <c r="G1158" i="17"/>
  <c r="F1158" i="17"/>
  <c r="I1158" i="17" s="1"/>
  <c r="C1158" i="17" s="1"/>
  <c r="E1158" i="17"/>
  <c r="B1158" i="17" s="1"/>
  <c r="D1158" i="17"/>
  <c r="J1157" i="17"/>
  <c r="H1157" i="17"/>
  <c r="G1157" i="17"/>
  <c r="B1157" i="17" s="1"/>
  <c r="F1157" i="17"/>
  <c r="E1157" i="17"/>
  <c r="D1157" i="17"/>
  <c r="J1156" i="17"/>
  <c r="H1156" i="17"/>
  <c r="B1156" i="17" s="1"/>
  <c r="G1156" i="17"/>
  <c r="F1156" i="17"/>
  <c r="E1156" i="17"/>
  <c r="I1156" i="17" s="1"/>
  <c r="C1156" i="17" s="1"/>
  <c r="D1156" i="17"/>
  <c r="J1155" i="17"/>
  <c r="I1155" i="17"/>
  <c r="C1155" i="17" s="1"/>
  <c r="H1155" i="17"/>
  <c r="G1155" i="17"/>
  <c r="F1155" i="17"/>
  <c r="B1155" i="17" s="1"/>
  <c r="E1155" i="17"/>
  <c r="D1155" i="17"/>
  <c r="J1154" i="17"/>
  <c r="H1154" i="17"/>
  <c r="G1154" i="17"/>
  <c r="F1154" i="17"/>
  <c r="E1154" i="17"/>
  <c r="I1154" i="17" s="1"/>
  <c r="C1154" i="17" s="1"/>
  <c r="D1154" i="17"/>
  <c r="B1154" i="17"/>
  <c r="J1153" i="17"/>
  <c r="H1153" i="17"/>
  <c r="G1153" i="17"/>
  <c r="F1153" i="17"/>
  <c r="E1153" i="17"/>
  <c r="B1153" i="17" s="1"/>
  <c r="D1153" i="17"/>
  <c r="J1152" i="17"/>
  <c r="H1152" i="17"/>
  <c r="G1152" i="17"/>
  <c r="F1152" i="17"/>
  <c r="B1152" i="17" s="1"/>
  <c r="E1152" i="17"/>
  <c r="D1152" i="17"/>
  <c r="J1151" i="17"/>
  <c r="H1151" i="17"/>
  <c r="G1151" i="17"/>
  <c r="F1151" i="17"/>
  <c r="E1151" i="17"/>
  <c r="B1151" i="17" s="1"/>
  <c r="D1151" i="17"/>
  <c r="J1150" i="17"/>
  <c r="H1150" i="17"/>
  <c r="G1150" i="17"/>
  <c r="F1150" i="17"/>
  <c r="I1150" i="17" s="1"/>
  <c r="C1150" i="17" s="1"/>
  <c r="E1150" i="17"/>
  <c r="B1150" i="17" s="1"/>
  <c r="D1150" i="17"/>
  <c r="J1149" i="17"/>
  <c r="H1149" i="17"/>
  <c r="G1149" i="17"/>
  <c r="B1149" i="17" s="1"/>
  <c r="F1149" i="17"/>
  <c r="E1149" i="17"/>
  <c r="D1149" i="17"/>
  <c r="J1148" i="17"/>
  <c r="H1148" i="17"/>
  <c r="B1148" i="17" s="1"/>
  <c r="G1148" i="17"/>
  <c r="F1148" i="17"/>
  <c r="E1148" i="17"/>
  <c r="I1148" i="17" s="1"/>
  <c r="C1148" i="17" s="1"/>
  <c r="D1148" i="17"/>
  <c r="J1147" i="17"/>
  <c r="I1147" i="17"/>
  <c r="C1147" i="17" s="1"/>
  <c r="H1147" i="17"/>
  <c r="G1147" i="17"/>
  <c r="F1147" i="17"/>
  <c r="B1147" i="17" s="1"/>
  <c r="E1147" i="17"/>
  <c r="D1147" i="17"/>
  <c r="J1146" i="17"/>
  <c r="H1146" i="17"/>
  <c r="G1146" i="17"/>
  <c r="F1146" i="17"/>
  <c r="E1146" i="17"/>
  <c r="I1146" i="17" s="1"/>
  <c r="C1146" i="17" s="1"/>
  <c r="D1146" i="17"/>
  <c r="B1146" i="17"/>
  <c r="J1145" i="17"/>
  <c r="H1145" i="17"/>
  <c r="G1145" i="17"/>
  <c r="F1145" i="17"/>
  <c r="E1145" i="17"/>
  <c r="B1145" i="17" s="1"/>
  <c r="D1145" i="17"/>
  <c r="J1144" i="17"/>
  <c r="H1144" i="17"/>
  <c r="G1144" i="17"/>
  <c r="F1144" i="17"/>
  <c r="B1144" i="17" s="1"/>
  <c r="E1144" i="17"/>
  <c r="D1144" i="17"/>
  <c r="J1143" i="17"/>
  <c r="H1143" i="17"/>
  <c r="G1143" i="17"/>
  <c r="F1143" i="17"/>
  <c r="E1143" i="17"/>
  <c r="B1143" i="17" s="1"/>
  <c r="D1143" i="17"/>
  <c r="J1142" i="17"/>
  <c r="H1142" i="17"/>
  <c r="G1142" i="17"/>
  <c r="F1142" i="17"/>
  <c r="I1142" i="17" s="1"/>
  <c r="C1142" i="17" s="1"/>
  <c r="E1142" i="17"/>
  <c r="B1142" i="17" s="1"/>
  <c r="D1142" i="17"/>
  <c r="J1141" i="17"/>
  <c r="H1141" i="17"/>
  <c r="G1141" i="17"/>
  <c r="B1141" i="17" s="1"/>
  <c r="F1141" i="17"/>
  <c r="E1141" i="17"/>
  <c r="D1141" i="17"/>
  <c r="J1140" i="17"/>
  <c r="H1140" i="17"/>
  <c r="B1140" i="17" s="1"/>
  <c r="G1140" i="17"/>
  <c r="F1140" i="17"/>
  <c r="E1140" i="17"/>
  <c r="I1140" i="17" s="1"/>
  <c r="C1140" i="17" s="1"/>
  <c r="D1140" i="17"/>
  <c r="J1139" i="17"/>
  <c r="I1139" i="17"/>
  <c r="C1139" i="17" s="1"/>
  <c r="H1139" i="17"/>
  <c r="G1139" i="17"/>
  <c r="F1139" i="17"/>
  <c r="B1139" i="17" s="1"/>
  <c r="E1139" i="17"/>
  <c r="D1139" i="17"/>
  <c r="J1138" i="17"/>
  <c r="H1138" i="17"/>
  <c r="G1138" i="17"/>
  <c r="F1138" i="17"/>
  <c r="E1138" i="17"/>
  <c r="I1138" i="17" s="1"/>
  <c r="C1138" i="17" s="1"/>
  <c r="D1138" i="17"/>
  <c r="B1138" i="17"/>
  <c r="J1137" i="17"/>
  <c r="H1137" i="17"/>
  <c r="G1137" i="17"/>
  <c r="F1137" i="17"/>
  <c r="E1137" i="17"/>
  <c r="B1137" i="17" s="1"/>
  <c r="D1137" i="17"/>
  <c r="J1136" i="17"/>
  <c r="H1136" i="17"/>
  <c r="G1136" i="17"/>
  <c r="F1136" i="17"/>
  <c r="B1136" i="17" s="1"/>
  <c r="E1136" i="17"/>
  <c r="D1136" i="17"/>
  <c r="J1135" i="17"/>
  <c r="H1135" i="17"/>
  <c r="G1135" i="17"/>
  <c r="F1135" i="17"/>
  <c r="E1135" i="17"/>
  <c r="D1135" i="17"/>
  <c r="J1134" i="17"/>
  <c r="H1134" i="17"/>
  <c r="G1134" i="17"/>
  <c r="F1134" i="17"/>
  <c r="I1134" i="17" s="1"/>
  <c r="C1134" i="17" s="1"/>
  <c r="E1134" i="17"/>
  <c r="B1134" i="17" s="1"/>
  <c r="D1134" i="17"/>
  <c r="J1133" i="17"/>
  <c r="H1133" i="17"/>
  <c r="G1133" i="17"/>
  <c r="F1133" i="17"/>
  <c r="E1133" i="17"/>
  <c r="D1133" i="17"/>
  <c r="J1132" i="17"/>
  <c r="H1132" i="17"/>
  <c r="B1132" i="17" s="1"/>
  <c r="G1132" i="17"/>
  <c r="F1132" i="17"/>
  <c r="E1132" i="17"/>
  <c r="I1132" i="17" s="1"/>
  <c r="C1132" i="17" s="1"/>
  <c r="D1132" i="17"/>
  <c r="J1131" i="17"/>
  <c r="I1131" i="17"/>
  <c r="C1131" i="17" s="1"/>
  <c r="H1131" i="17"/>
  <c r="G1131" i="17"/>
  <c r="F1131" i="17"/>
  <c r="B1131" i="17" s="1"/>
  <c r="E1131" i="17"/>
  <c r="D1131" i="17"/>
  <c r="J1130" i="17"/>
  <c r="H1130" i="17"/>
  <c r="G1130" i="17"/>
  <c r="F1130" i="17"/>
  <c r="E1130" i="17"/>
  <c r="I1130" i="17" s="1"/>
  <c r="D1130" i="17"/>
  <c r="B1130" i="17"/>
  <c r="J1129" i="17"/>
  <c r="H1129" i="17"/>
  <c r="G1129" i="17"/>
  <c r="F1129" i="17"/>
  <c r="E1129" i="17"/>
  <c r="B1129" i="17" s="1"/>
  <c r="D1129" i="17"/>
  <c r="J1128" i="17"/>
  <c r="H1128" i="17"/>
  <c r="G1128" i="17"/>
  <c r="F1128" i="17"/>
  <c r="E1128" i="17"/>
  <c r="D1128" i="17"/>
  <c r="J1127" i="17"/>
  <c r="H1127" i="17"/>
  <c r="G1127" i="17"/>
  <c r="F1127" i="17"/>
  <c r="E1127" i="17"/>
  <c r="D1127" i="17"/>
  <c r="J1126" i="17"/>
  <c r="H1126" i="17"/>
  <c r="G1126" i="17"/>
  <c r="F1126" i="17"/>
  <c r="I1126" i="17" s="1"/>
  <c r="C1126" i="17" s="1"/>
  <c r="E1126" i="17"/>
  <c r="B1126" i="17" s="1"/>
  <c r="D1126" i="17"/>
  <c r="J1125" i="17"/>
  <c r="H1125" i="17"/>
  <c r="G1125" i="17"/>
  <c r="F1125" i="17"/>
  <c r="E1125" i="17"/>
  <c r="D1125" i="17"/>
  <c r="J1124" i="17"/>
  <c r="H1124" i="17"/>
  <c r="B1124" i="17" s="1"/>
  <c r="G1124" i="17"/>
  <c r="F1124" i="17"/>
  <c r="E1124" i="17"/>
  <c r="I1124" i="17" s="1"/>
  <c r="C1124" i="17" s="1"/>
  <c r="D1124" i="17"/>
  <c r="J1123" i="17"/>
  <c r="I1123" i="17"/>
  <c r="C1123" i="17" s="1"/>
  <c r="H1123" i="17"/>
  <c r="G1123" i="17"/>
  <c r="F1123" i="17"/>
  <c r="B1123" i="17" s="1"/>
  <c r="E1123" i="17"/>
  <c r="D1123" i="17"/>
  <c r="J1122" i="17"/>
  <c r="B1122" i="17" s="1"/>
  <c r="H1122" i="17"/>
  <c r="G1122" i="17"/>
  <c r="F1122" i="17"/>
  <c r="E1122" i="17"/>
  <c r="I1122" i="17" s="1"/>
  <c r="D1122" i="17"/>
  <c r="J1121" i="17"/>
  <c r="H1121" i="17"/>
  <c r="G1121" i="17"/>
  <c r="F1121" i="17"/>
  <c r="E1121" i="17"/>
  <c r="B1121" i="17" s="1"/>
  <c r="D1121" i="17"/>
  <c r="J1120" i="17"/>
  <c r="H1120" i="17"/>
  <c r="G1120" i="17"/>
  <c r="F1120" i="17"/>
  <c r="E1120" i="17"/>
  <c r="D1120" i="17"/>
  <c r="J1119" i="17"/>
  <c r="H1119" i="17"/>
  <c r="G1119" i="17"/>
  <c r="F1119" i="17"/>
  <c r="E1119" i="17"/>
  <c r="D1119" i="17"/>
  <c r="J1118" i="17"/>
  <c r="H1118" i="17"/>
  <c r="G1118" i="17"/>
  <c r="F1118" i="17"/>
  <c r="I1118" i="17" s="1"/>
  <c r="C1118" i="17" s="1"/>
  <c r="E1118" i="17"/>
  <c r="D1118" i="17"/>
  <c r="J1117" i="17"/>
  <c r="H1117" i="17"/>
  <c r="G1117" i="17"/>
  <c r="F1117" i="17"/>
  <c r="E1117" i="17"/>
  <c r="D1117" i="17"/>
  <c r="J1116" i="17"/>
  <c r="H1116" i="17"/>
  <c r="B1116" i="17" s="1"/>
  <c r="G1116" i="17"/>
  <c r="F1116" i="17"/>
  <c r="E1116" i="17"/>
  <c r="I1116" i="17" s="1"/>
  <c r="C1116" i="17" s="1"/>
  <c r="D1116" i="17"/>
  <c r="J1115" i="17"/>
  <c r="I1115" i="17"/>
  <c r="C1115" i="17" s="1"/>
  <c r="H1115" i="17"/>
  <c r="G1115" i="17"/>
  <c r="F1115" i="17"/>
  <c r="B1115" i="17" s="1"/>
  <c r="E1115" i="17"/>
  <c r="D1115" i="17"/>
  <c r="J1114" i="17"/>
  <c r="B1114" i="17" s="1"/>
  <c r="H1114" i="17"/>
  <c r="G1114" i="17"/>
  <c r="F1114" i="17"/>
  <c r="E1114" i="17"/>
  <c r="I1114" i="17" s="1"/>
  <c r="D1114" i="17"/>
  <c r="J1113" i="17"/>
  <c r="H1113" i="17"/>
  <c r="G1113" i="17"/>
  <c r="F1113" i="17"/>
  <c r="E1113" i="17"/>
  <c r="B1113" i="17" s="1"/>
  <c r="D1113" i="17"/>
  <c r="J1112" i="17"/>
  <c r="H1112" i="17"/>
  <c r="G1112" i="17"/>
  <c r="F1112" i="17"/>
  <c r="B1112" i="17" s="1"/>
  <c r="E1112" i="17"/>
  <c r="D1112" i="17"/>
  <c r="J1111" i="17"/>
  <c r="H1111" i="17"/>
  <c r="G1111" i="17"/>
  <c r="F1111" i="17"/>
  <c r="E1111" i="17"/>
  <c r="D1111" i="17"/>
  <c r="J1110" i="17"/>
  <c r="H1110" i="17"/>
  <c r="G1110" i="17"/>
  <c r="F1110" i="17"/>
  <c r="I1110" i="17" s="1"/>
  <c r="C1110" i="17" s="1"/>
  <c r="E1110" i="17"/>
  <c r="D1110" i="17"/>
  <c r="J1109" i="17"/>
  <c r="H1109" i="17"/>
  <c r="G1109" i="17"/>
  <c r="F1109" i="17"/>
  <c r="E1109" i="17"/>
  <c r="D1109" i="17"/>
  <c r="J1108" i="17"/>
  <c r="H1108" i="17"/>
  <c r="B1108" i="17" s="1"/>
  <c r="G1108" i="17"/>
  <c r="F1108" i="17"/>
  <c r="E1108" i="17"/>
  <c r="I1108" i="17" s="1"/>
  <c r="C1108" i="17" s="1"/>
  <c r="D1108" i="17"/>
  <c r="J1107" i="17"/>
  <c r="I1107" i="17"/>
  <c r="C1107" i="17" s="1"/>
  <c r="H1107" i="17"/>
  <c r="G1107" i="17"/>
  <c r="F1107" i="17"/>
  <c r="B1107" i="17" s="1"/>
  <c r="E1107" i="17"/>
  <c r="D1107" i="17"/>
  <c r="J1106" i="17"/>
  <c r="H1106" i="17"/>
  <c r="G1106" i="17"/>
  <c r="F1106" i="17"/>
  <c r="E1106" i="17"/>
  <c r="I1106" i="17" s="1"/>
  <c r="C1106" i="17" s="1"/>
  <c r="D1106" i="17"/>
  <c r="B1106" i="17"/>
  <c r="J1105" i="17"/>
  <c r="H1105" i="17"/>
  <c r="G1105" i="17"/>
  <c r="F1105" i="17"/>
  <c r="E1105" i="17"/>
  <c r="B1105" i="17" s="1"/>
  <c r="D1105" i="17"/>
  <c r="J1104" i="17"/>
  <c r="H1104" i="17"/>
  <c r="G1104" i="17"/>
  <c r="F1104" i="17"/>
  <c r="B1104" i="17" s="1"/>
  <c r="E1104" i="17"/>
  <c r="D1104" i="17"/>
  <c r="J1103" i="17"/>
  <c r="H1103" i="17"/>
  <c r="G1103" i="17"/>
  <c r="F1103" i="17"/>
  <c r="E1103" i="17"/>
  <c r="D1103" i="17"/>
  <c r="J1102" i="17"/>
  <c r="H1102" i="17"/>
  <c r="G1102" i="17"/>
  <c r="F1102" i="17"/>
  <c r="I1102" i="17" s="1"/>
  <c r="C1102" i="17" s="1"/>
  <c r="E1102" i="17"/>
  <c r="D1102" i="17"/>
  <c r="J1101" i="17"/>
  <c r="H1101" i="17"/>
  <c r="G1101" i="17"/>
  <c r="F1101" i="17"/>
  <c r="E1101" i="17"/>
  <c r="D1101" i="17"/>
  <c r="J1100" i="17"/>
  <c r="H1100" i="17"/>
  <c r="B1100" i="17" s="1"/>
  <c r="G1100" i="17"/>
  <c r="F1100" i="17"/>
  <c r="E1100" i="17"/>
  <c r="I1100" i="17" s="1"/>
  <c r="D1100" i="17"/>
  <c r="J1099" i="17"/>
  <c r="I1099" i="17"/>
  <c r="C1099" i="17" s="1"/>
  <c r="H1099" i="17"/>
  <c r="G1099" i="17"/>
  <c r="F1099" i="17"/>
  <c r="B1099" i="17" s="1"/>
  <c r="E1099" i="17"/>
  <c r="D1099" i="17"/>
  <c r="J1098" i="17"/>
  <c r="H1098" i="17"/>
  <c r="G1098" i="17"/>
  <c r="F1098" i="17"/>
  <c r="E1098" i="17"/>
  <c r="I1098" i="17" s="1"/>
  <c r="C1098" i="17" s="1"/>
  <c r="D1098" i="17"/>
  <c r="B1098" i="17"/>
  <c r="J1097" i="17"/>
  <c r="H1097" i="17"/>
  <c r="G1097" i="17"/>
  <c r="F1097" i="17"/>
  <c r="E1097" i="17"/>
  <c r="B1097" i="17" s="1"/>
  <c r="D1097" i="17"/>
  <c r="J1096" i="17"/>
  <c r="H1096" i="17"/>
  <c r="G1096" i="17"/>
  <c r="F1096" i="17"/>
  <c r="B1096" i="17" s="1"/>
  <c r="E1096" i="17"/>
  <c r="D1096" i="17"/>
  <c r="J1095" i="17"/>
  <c r="H1095" i="17"/>
  <c r="G1095" i="17"/>
  <c r="F1095" i="17"/>
  <c r="E1095" i="17"/>
  <c r="D1095" i="17"/>
  <c r="J1094" i="17"/>
  <c r="H1094" i="17"/>
  <c r="G1094" i="17"/>
  <c r="F1094" i="17"/>
  <c r="I1094" i="17" s="1"/>
  <c r="C1094" i="17" s="1"/>
  <c r="E1094" i="17"/>
  <c r="B1094" i="17" s="1"/>
  <c r="D1094" i="17"/>
  <c r="J1093" i="17"/>
  <c r="H1093" i="17"/>
  <c r="G1093" i="17"/>
  <c r="F1093" i="17"/>
  <c r="E1093" i="17"/>
  <c r="D1093" i="17"/>
  <c r="J1092" i="17"/>
  <c r="H1092" i="17"/>
  <c r="B1092" i="17" s="1"/>
  <c r="G1092" i="17"/>
  <c r="F1092" i="17"/>
  <c r="E1092" i="17"/>
  <c r="I1092" i="17" s="1"/>
  <c r="C1092" i="17" s="1"/>
  <c r="D1092" i="17"/>
  <c r="J1091" i="17"/>
  <c r="I1091" i="17"/>
  <c r="C1091" i="17" s="1"/>
  <c r="H1091" i="17"/>
  <c r="G1091" i="17"/>
  <c r="F1091" i="17"/>
  <c r="B1091" i="17" s="1"/>
  <c r="E1091" i="17"/>
  <c r="D1091" i="17"/>
  <c r="J1090" i="17"/>
  <c r="H1090" i="17"/>
  <c r="G1090" i="17"/>
  <c r="F1090" i="17"/>
  <c r="E1090" i="17"/>
  <c r="I1090" i="17" s="1"/>
  <c r="C1090" i="17" s="1"/>
  <c r="D1090" i="17"/>
  <c r="B1090" i="17"/>
  <c r="J1089" i="17"/>
  <c r="H1089" i="17"/>
  <c r="G1089" i="17"/>
  <c r="F1089" i="17"/>
  <c r="E1089" i="17"/>
  <c r="B1089" i="17" s="1"/>
  <c r="D1089" i="17"/>
  <c r="J1088" i="17"/>
  <c r="H1088" i="17"/>
  <c r="G1088" i="17"/>
  <c r="F1088" i="17"/>
  <c r="B1088" i="17" s="1"/>
  <c r="E1088" i="17"/>
  <c r="D1088" i="17"/>
  <c r="J1087" i="17"/>
  <c r="H1087" i="17"/>
  <c r="G1087" i="17"/>
  <c r="F1087" i="17"/>
  <c r="E1087" i="17"/>
  <c r="D1087" i="17"/>
  <c r="J1086" i="17"/>
  <c r="H1086" i="17"/>
  <c r="G1086" i="17"/>
  <c r="F1086" i="17"/>
  <c r="I1086" i="17" s="1"/>
  <c r="C1086" i="17" s="1"/>
  <c r="E1086" i="17"/>
  <c r="B1086" i="17" s="1"/>
  <c r="D1086" i="17"/>
  <c r="J1085" i="17"/>
  <c r="H1085" i="17"/>
  <c r="G1085" i="17"/>
  <c r="F1085" i="17"/>
  <c r="E1085" i="17"/>
  <c r="D1085" i="17"/>
  <c r="J1084" i="17"/>
  <c r="H1084" i="17"/>
  <c r="B1084" i="17" s="1"/>
  <c r="G1084" i="17"/>
  <c r="F1084" i="17"/>
  <c r="E1084" i="17"/>
  <c r="I1084" i="17" s="1"/>
  <c r="D1084" i="17"/>
  <c r="J1083" i="17"/>
  <c r="I1083" i="17"/>
  <c r="C1083" i="17" s="1"/>
  <c r="H1083" i="17"/>
  <c r="G1083" i="17"/>
  <c r="F1083" i="17"/>
  <c r="B1083" i="17" s="1"/>
  <c r="E1083" i="17"/>
  <c r="D1083" i="17"/>
  <c r="J1082" i="17"/>
  <c r="H1082" i="17"/>
  <c r="G1082" i="17"/>
  <c r="F1082" i="17"/>
  <c r="E1082" i="17"/>
  <c r="I1082" i="17" s="1"/>
  <c r="C1082" i="17" s="1"/>
  <c r="D1082" i="17"/>
  <c r="B1082" i="17"/>
  <c r="J1081" i="17"/>
  <c r="H1081" i="17"/>
  <c r="G1081" i="17"/>
  <c r="F1081" i="17"/>
  <c r="E1081" i="17"/>
  <c r="B1081" i="17" s="1"/>
  <c r="D1081" i="17"/>
  <c r="J1080" i="17"/>
  <c r="H1080" i="17"/>
  <c r="G1080" i="17"/>
  <c r="F1080" i="17"/>
  <c r="E1080" i="17"/>
  <c r="D1080" i="17"/>
  <c r="J1079" i="17"/>
  <c r="H1079" i="17"/>
  <c r="G1079" i="17"/>
  <c r="F1079" i="17"/>
  <c r="E1079" i="17"/>
  <c r="D1079" i="17"/>
  <c r="J1078" i="17"/>
  <c r="H1078" i="17"/>
  <c r="G1078" i="17"/>
  <c r="F1078" i="17"/>
  <c r="I1078" i="17" s="1"/>
  <c r="C1078" i="17" s="1"/>
  <c r="E1078" i="17"/>
  <c r="B1078" i="17" s="1"/>
  <c r="D1078" i="17"/>
  <c r="J1077" i="17"/>
  <c r="H1077" i="17"/>
  <c r="G1077" i="17"/>
  <c r="F1077" i="17"/>
  <c r="E1077" i="17"/>
  <c r="D1077" i="17"/>
  <c r="J1076" i="17"/>
  <c r="H1076" i="17"/>
  <c r="B1076" i="17" s="1"/>
  <c r="G1076" i="17"/>
  <c r="F1076" i="17"/>
  <c r="E1076" i="17"/>
  <c r="I1076" i="17" s="1"/>
  <c r="D1076" i="17"/>
  <c r="J1075" i="17"/>
  <c r="I1075" i="17"/>
  <c r="C1075" i="17" s="1"/>
  <c r="H1075" i="17"/>
  <c r="G1075" i="17"/>
  <c r="F1075" i="17"/>
  <c r="B1075" i="17" s="1"/>
  <c r="E1075" i="17"/>
  <c r="D1075" i="17"/>
  <c r="J1074" i="17"/>
  <c r="B1074" i="17" s="1"/>
  <c r="H1074" i="17"/>
  <c r="G1074" i="17"/>
  <c r="F1074" i="17"/>
  <c r="E1074" i="17"/>
  <c r="I1074" i="17" s="1"/>
  <c r="D1074" i="17"/>
  <c r="J1073" i="17"/>
  <c r="H1073" i="17"/>
  <c r="G1073" i="17"/>
  <c r="F1073" i="17"/>
  <c r="E1073" i="17"/>
  <c r="B1073" i="17" s="1"/>
  <c r="D1073" i="17"/>
  <c r="J1072" i="17"/>
  <c r="H1072" i="17"/>
  <c r="G1072" i="17"/>
  <c r="F1072" i="17"/>
  <c r="B1072" i="17" s="1"/>
  <c r="E1072" i="17"/>
  <c r="D1072" i="17"/>
  <c r="J1071" i="17"/>
  <c r="H1071" i="17"/>
  <c r="G1071" i="17"/>
  <c r="F1071" i="17"/>
  <c r="E1071" i="17"/>
  <c r="D1071" i="17"/>
  <c r="J1070" i="17"/>
  <c r="H1070" i="17"/>
  <c r="G1070" i="17"/>
  <c r="F1070" i="17"/>
  <c r="I1070" i="17" s="1"/>
  <c r="C1070" i="17" s="1"/>
  <c r="E1070" i="17"/>
  <c r="B1070" i="17" s="1"/>
  <c r="D1070" i="17"/>
  <c r="J1069" i="17"/>
  <c r="H1069" i="17"/>
  <c r="G1069" i="17"/>
  <c r="F1069" i="17"/>
  <c r="E1069" i="17"/>
  <c r="D1069" i="17"/>
  <c r="J1068" i="17"/>
  <c r="H1068" i="17"/>
  <c r="B1068" i="17" s="1"/>
  <c r="G1068" i="17"/>
  <c r="F1068" i="17"/>
  <c r="E1068" i="17"/>
  <c r="I1068" i="17" s="1"/>
  <c r="C1068" i="17" s="1"/>
  <c r="D1068" i="17"/>
  <c r="J1067" i="17"/>
  <c r="I1067" i="17"/>
  <c r="C1067" i="17" s="1"/>
  <c r="H1067" i="17"/>
  <c r="G1067" i="17"/>
  <c r="F1067" i="17"/>
  <c r="B1067" i="17" s="1"/>
  <c r="E1067" i="17"/>
  <c r="D1067" i="17"/>
  <c r="J1066" i="17"/>
  <c r="H1066" i="17"/>
  <c r="G1066" i="17"/>
  <c r="F1066" i="17"/>
  <c r="E1066" i="17"/>
  <c r="I1066" i="17" s="1"/>
  <c r="D1066" i="17"/>
  <c r="B1066" i="17"/>
  <c r="J1065" i="17"/>
  <c r="H1065" i="17"/>
  <c r="G1065" i="17"/>
  <c r="F1065" i="17"/>
  <c r="E1065" i="17"/>
  <c r="B1065" i="17" s="1"/>
  <c r="D1065" i="17"/>
  <c r="J1064" i="17"/>
  <c r="H1064" i="17"/>
  <c r="G1064" i="17"/>
  <c r="F1064" i="17"/>
  <c r="E1064" i="17"/>
  <c r="D1064" i="17"/>
  <c r="J1063" i="17"/>
  <c r="H1063" i="17"/>
  <c r="G1063" i="17"/>
  <c r="F1063" i="17"/>
  <c r="E1063" i="17"/>
  <c r="D1063" i="17"/>
  <c r="J1062" i="17"/>
  <c r="H1062" i="17"/>
  <c r="G1062" i="17"/>
  <c r="F1062" i="17"/>
  <c r="I1062" i="17" s="1"/>
  <c r="C1062" i="17" s="1"/>
  <c r="E1062" i="17"/>
  <c r="B1062" i="17" s="1"/>
  <c r="D1062" i="17"/>
  <c r="J1061" i="17"/>
  <c r="H1061" i="17"/>
  <c r="G1061" i="17"/>
  <c r="F1061" i="17"/>
  <c r="E1061" i="17"/>
  <c r="D1061" i="17"/>
  <c r="J1060" i="17"/>
  <c r="H1060" i="17"/>
  <c r="B1060" i="17" s="1"/>
  <c r="G1060" i="17"/>
  <c r="F1060" i="17"/>
  <c r="E1060" i="17"/>
  <c r="I1060" i="17" s="1"/>
  <c r="C1060" i="17" s="1"/>
  <c r="D1060" i="17"/>
  <c r="J1059" i="17"/>
  <c r="I1059" i="17"/>
  <c r="C1059" i="17" s="1"/>
  <c r="H1059" i="17"/>
  <c r="G1059" i="17"/>
  <c r="F1059" i="17"/>
  <c r="B1059" i="17" s="1"/>
  <c r="E1059" i="17"/>
  <c r="D1059" i="17"/>
  <c r="J1058" i="17"/>
  <c r="B1058" i="17" s="1"/>
  <c r="H1058" i="17"/>
  <c r="G1058" i="17"/>
  <c r="F1058" i="17"/>
  <c r="E1058" i="17"/>
  <c r="I1058" i="17" s="1"/>
  <c r="D1058" i="17"/>
  <c r="J1057" i="17"/>
  <c r="H1057" i="17"/>
  <c r="G1057" i="17"/>
  <c r="F1057" i="17"/>
  <c r="E1057" i="17"/>
  <c r="B1057" i="17" s="1"/>
  <c r="D1057" i="17"/>
  <c r="J1056" i="17"/>
  <c r="H1056" i="17"/>
  <c r="G1056" i="17"/>
  <c r="F1056" i="17"/>
  <c r="E1056" i="17"/>
  <c r="D1056" i="17"/>
  <c r="J1055" i="17"/>
  <c r="H1055" i="17"/>
  <c r="G1055" i="17"/>
  <c r="F1055" i="17"/>
  <c r="E1055" i="17"/>
  <c r="D1055" i="17"/>
  <c r="J1054" i="17"/>
  <c r="H1054" i="17"/>
  <c r="G1054" i="17"/>
  <c r="F1054" i="17"/>
  <c r="I1054" i="17" s="1"/>
  <c r="C1054" i="17" s="1"/>
  <c r="E1054" i="17"/>
  <c r="D1054" i="17"/>
  <c r="J1053" i="17"/>
  <c r="H1053" i="17"/>
  <c r="G1053" i="17"/>
  <c r="F1053" i="17"/>
  <c r="E1053" i="17"/>
  <c r="D1053" i="17"/>
  <c r="J1052" i="17"/>
  <c r="H1052" i="17"/>
  <c r="B1052" i="17" s="1"/>
  <c r="G1052" i="17"/>
  <c r="F1052" i="17"/>
  <c r="E1052" i="17"/>
  <c r="I1052" i="17" s="1"/>
  <c r="C1052" i="17" s="1"/>
  <c r="D1052" i="17"/>
  <c r="J1051" i="17"/>
  <c r="I1051" i="17"/>
  <c r="H1051" i="17"/>
  <c r="G1051" i="17"/>
  <c r="F1051" i="17"/>
  <c r="B1051" i="17" s="1"/>
  <c r="E1051" i="17"/>
  <c r="D1051" i="17"/>
  <c r="C1051" i="17"/>
  <c r="J1050" i="17"/>
  <c r="H1050" i="17"/>
  <c r="G1050" i="17"/>
  <c r="F1050" i="17"/>
  <c r="E1050" i="17"/>
  <c r="I1050" i="17" s="1"/>
  <c r="D1050" i="17"/>
  <c r="B1050" i="17"/>
  <c r="J1049" i="17"/>
  <c r="H1049" i="17"/>
  <c r="G1049" i="17"/>
  <c r="F1049" i="17"/>
  <c r="E1049" i="17"/>
  <c r="D1049" i="17"/>
  <c r="J1048" i="17"/>
  <c r="H1048" i="17"/>
  <c r="G1048" i="17"/>
  <c r="F1048" i="17"/>
  <c r="E1048" i="17"/>
  <c r="D1048" i="17"/>
  <c r="J1047" i="17"/>
  <c r="H1047" i="17"/>
  <c r="G1047" i="17"/>
  <c r="F1047" i="17"/>
  <c r="E1047" i="17"/>
  <c r="D1047" i="17"/>
  <c r="J1046" i="17"/>
  <c r="H1046" i="17"/>
  <c r="G1046" i="17"/>
  <c r="F1046" i="17"/>
  <c r="I1046" i="17" s="1"/>
  <c r="C1046" i="17" s="1"/>
  <c r="E1046" i="17"/>
  <c r="B1046" i="17" s="1"/>
  <c r="D1046" i="17"/>
  <c r="J1045" i="17"/>
  <c r="H1045" i="17"/>
  <c r="G1045" i="17"/>
  <c r="B1045" i="17" s="1"/>
  <c r="F1045" i="17"/>
  <c r="E1045" i="17"/>
  <c r="D1045" i="17"/>
  <c r="J1044" i="17"/>
  <c r="H1044" i="17"/>
  <c r="B1044" i="17" s="1"/>
  <c r="G1044" i="17"/>
  <c r="F1044" i="17"/>
  <c r="E1044" i="17"/>
  <c r="I1044" i="17" s="1"/>
  <c r="D1044" i="17"/>
  <c r="J1043" i="17"/>
  <c r="I1043" i="17"/>
  <c r="H1043" i="17"/>
  <c r="G1043" i="17"/>
  <c r="F1043" i="17"/>
  <c r="B1043" i="17" s="1"/>
  <c r="E1043" i="17"/>
  <c r="D1043" i="17"/>
  <c r="C1043" i="17"/>
  <c r="J1042" i="17"/>
  <c r="H1042" i="17"/>
  <c r="G1042" i="17"/>
  <c r="F1042" i="17"/>
  <c r="E1042" i="17"/>
  <c r="I1042" i="17" s="1"/>
  <c r="D1042" i="17"/>
  <c r="B1042" i="17" s="1"/>
  <c r="J1041" i="17"/>
  <c r="H1041" i="17"/>
  <c r="G1041" i="17"/>
  <c r="F1041" i="17"/>
  <c r="E1041" i="17"/>
  <c r="D1041" i="17"/>
  <c r="J1040" i="17"/>
  <c r="H1040" i="17"/>
  <c r="G1040" i="17"/>
  <c r="F1040" i="17"/>
  <c r="E1040" i="17"/>
  <c r="D1040" i="17"/>
  <c r="J1039" i="17"/>
  <c r="H1039" i="17"/>
  <c r="G1039" i="17"/>
  <c r="F1039" i="17"/>
  <c r="E1039" i="17"/>
  <c r="D1039" i="17"/>
  <c r="J1038" i="17"/>
  <c r="H1038" i="17"/>
  <c r="G1038" i="17"/>
  <c r="F1038" i="17"/>
  <c r="I1038" i="17" s="1"/>
  <c r="C1038" i="17" s="1"/>
  <c r="E1038" i="17"/>
  <c r="D1038" i="17"/>
  <c r="J1037" i="17"/>
  <c r="I1037" i="17"/>
  <c r="C1037" i="17" s="1"/>
  <c r="H1037" i="17"/>
  <c r="G1037" i="17"/>
  <c r="B1037" i="17" s="1"/>
  <c r="F1037" i="17"/>
  <c r="E1037" i="17"/>
  <c r="D1037" i="17"/>
  <c r="J1036" i="17"/>
  <c r="H1036" i="17"/>
  <c r="B1036" i="17" s="1"/>
  <c r="G1036" i="17"/>
  <c r="F1036" i="17"/>
  <c r="E1036" i="17"/>
  <c r="I1036" i="17" s="1"/>
  <c r="D1036" i="17"/>
  <c r="J1035" i="17"/>
  <c r="I1035" i="17"/>
  <c r="C1035" i="17" s="1"/>
  <c r="H1035" i="17"/>
  <c r="G1035" i="17"/>
  <c r="F1035" i="17"/>
  <c r="B1035" i="17" s="1"/>
  <c r="E1035" i="17"/>
  <c r="D1035" i="17"/>
  <c r="J1034" i="17"/>
  <c r="H1034" i="17"/>
  <c r="G1034" i="17"/>
  <c r="F1034" i="17"/>
  <c r="E1034" i="17"/>
  <c r="I1034" i="17" s="1"/>
  <c r="C1034" i="17" s="1"/>
  <c r="D1034" i="17"/>
  <c r="B1034" i="17"/>
  <c r="J1033" i="17"/>
  <c r="H1033" i="17"/>
  <c r="G1033" i="17"/>
  <c r="F1033" i="17"/>
  <c r="E1033" i="17"/>
  <c r="D1033" i="17"/>
  <c r="J1032" i="17"/>
  <c r="H1032" i="17"/>
  <c r="G1032" i="17"/>
  <c r="F1032" i="17"/>
  <c r="E1032" i="17"/>
  <c r="D1032" i="17"/>
  <c r="J1031" i="17"/>
  <c r="H1031" i="17"/>
  <c r="G1031" i="17"/>
  <c r="F1031" i="17"/>
  <c r="E1031" i="17"/>
  <c r="D1031" i="17"/>
  <c r="J1030" i="17"/>
  <c r="H1030" i="17"/>
  <c r="G1030" i="17"/>
  <c r="F1030" i="17"/>
  <c r="I1030" i="17" s="1"/>
  <c r="E1030" i="17"/>
  <c r="D1030" i="17"/>
  <c r="J1029" i="17"/>
  <c r="I1029" i="17"/>
  <c r="C1029" i="17" s="1"/>
  <c r="H1029" i="17"/>
  <c r="G1029" i="17"/>
  <c r="B1029" i="17" s="1"/>
  <c r="F1029" i="17"/>
  <c r="E1029" i="17"/>
  <c r="D1029" i="17"/>
  <c r="J1028" i="17"/>
  <c r="B1028" i="17" s="1"/>
  <c r="H1028" i="17"/>
  <c r="G1028" i="17"/>
  <c r="F1028" i="17"/>
  <c r="E1028" i="17"/>
  <c r="I1028" i="17" s="1"/>
  <c r="D1028" i="17"/>
  <c r="J1027" i="17"/>
  <c r="I1027" i="17"/>
  <c r="C1027" i="17" s="1"/>
  <c r="H1027" i="17"/>
  <c r="G1027" i="17"/>
  <c r="F1027" i="17"/>
  <c r="B1027" i="17" s="1"/>
  <c r="E1027" i="17"/>
  <c r="D1027" i="17"/>
  <c r="J1026" i="17"/>
  <c r="H1026" i="17"/>
  <c r="G1026" i="17"/>
  <c r="F1026" i="17"/>
  <c r="E1026" i="17"/>
  <c r="I1026" i="17" s="1"/>
  <c r="C1026" i="17" s="1"/>
  <c r="D1026" i="17"/>
  <c r="B1026" i="17"/>
  <c r="J1025" i="17"/>
  <c r="H1025" i="17"/>
  <c r="G1025" i="17"/>
  <c r="F1025" i="17"/>
  <c r="E1025" i="17"/>
  <c r="D1025" i="17"/>
  <c r="J1024" i="17"/>
  <c r="H1024" i="17"/>
  <c r="G1024" i="17"/>
  <c r="F1024" i="17"/>
  <c r="E1024" i="17"/>
  <c r="D1024" i="17"/>
  <c r="J1023" i="17"/>
  <c r="H1023" i="17"/>
  <c r="G1023" i="17"/>
  <c r="F1023" i="17"/>
  <c r="E1023" i="17"/>
  <c r="D1023" i="17"/>
  <c r="J1022" i="17"/>
  <c r="H1022" i="17"/>
  <c r="G1022" i="17"/>
  <c r="F1022" i="17"/>
  <c r="I1022" i="17" s="1"/>
  <c r="E1022" i="17"/>
  <c r="D1022" i="17"/>
  <c r="J1021" i="17"/>
  <c r="H1021" i="17"/>
  <c r="G1021" i="17"/>
  <c r="B1021" i="17" s="1"/>
  <c r="F1021" i="17"/>
  <c r="E1021" i="17"/>
  <c r="D1021" i="17"/>
  <c r="J1020" i="17"/>
  <c r="H1020" i="17"/>
  <c r="G1020" i="17"/>
  <c r="F1020" i="17"/>
  <c r="E1020" i="17"/>
  <c r="I1020" i="17" s="1"/>
  <c r="C1020" i="17" s="1"/>
  <c r="D1020" i="17"/>
  <c r="B1020" i="17"/>
  <c r="J1019" i="17"/>
  <c r="I1019" i="17"/>
  <c r="H1019" i="17"/>
  <c r="G1019" i="17"/>
  <c r="F1019" i="17"/>
  <c r="B1019" i="17" s="1"/>
  <c r="E1019" i="17"/>
  <c r="D1019" i="17"/>
  <c r="C1019" i="17"/>
  <c r="J1018" i="17"/>
  <c r="H1018" i="17"/>
  <c r="G1018" i="17"/>
  <c r="F1018" i="17"/>
  <c r="E1018" i="17"/>
  <c r="I1018" i="17" s="1"/>
  <c r="D1018" i="17"/>
  <c r="B1018" i="17"/>
  <c r="J1017" i="17"/>
  <c r="H1017" i="17"/>
  <c r="G1017" i="17"/>
  <c r="F1017" i="17"/>
  <c r="E1017" i="17"/>
  <c r="D1017" i="17"/>
  <c r="J1016" i="17"/>
  <c r="H1016" i="17"/>
  <c r="G1016" i="17"/>
  <c r="F1016" i="17"/>
  <c r="E1016" i="17"/>
  <c r="D1016" i="17"/>
  <c r="J1015" i="17"/>
  <c r="H1015" i="17"/>
  <c r="G1015" i="17"/>
  <c r="F1015" i="17"/>
  <c r="E1015" i="17"/>
  <c r="D1015" i="17"/>
  <c r="J1014" i="17"/>
  <c r="H1014" i="17"/>
  <c r="G1014" i="17"/>
  <c r="F1014" i="17"/>
  <c r="I1014" i="17" s="1"/>
  <c r="C1014" i="17" s="1"/>
  <c r="E1014" i="17"/>
  <c r="B1014" i="17" s="1"/>
  <c r="D1014" i="17"/>
  <c r="J1013" i="17"/>
  <c r="H1013" i="17"/>
  <c r="G1013" i="17"/>
  <c r="B1013" i="17" s="1"/>
  <c r="F1013" i="17"/>
  <c r="E1013" i="17"/>
  <c r="D1013" i="17"/>
  <c r="J1012" i="17"/>
  <c r="H1012" i="17"/>
  <c r="G1012" i="17"/>
  <c r="F1012" i="17"/>
  <c r="E1012" i="17"/>
  <c r="I1012" i="17" s="1"/>
  <c r="C1012" i="17" s="1"/>
  <c r="D1012" i="17"/>
  <c r="B1012" i="17"/>
  <c r="J1011" i="17"/>
  <c r="I1011" i="17"/>
  <c r="H1011" i="17"/>
  <c r="G1011" i="17"/>
  <c r="F1011" i="17"/>
  <c r="B1011" i="17" s="1"/>
  <c r="E1011" i="17"/>
  <c r="D1011" i="17"/>
  <c r="C1011" i="17"/>
  <c r="J1010" i="17"/>
  <c r="H1010" i="17"/>
  <c r="G1010" i="17"/>
  <c r="F1010" i="17"/>
  <c r="E1010" i="17"/>
  <c r="I1010" i="17" s="1"/>
  <c r="D1010" i="17"/>
  <c r="B1010" i="17" s="1"/>
  <c r="J1009" i="17"/>
  <c r="H1009" i="17"/>
  <c r="G1009" i="17"/>
  <c r="F1009" i="17"/>
  <c r="E1009" i="17"/>
  <c r="D1009" i="17"/>
  <c r="J1008" i="17"/>
  <c r="H1008" i="17"/>
  <c r="G1008" i="17"/>
  <c r="F1008" i="17"/>
  <c r="E1008" i="17"/>
  <c r="D1008" i="17"/>
  <c r="J1007" i="17"/>
  <c r="H1007" i="17"/>
  <c r="G1007" i="17"/>
  <c r="F1007" i="17"/>
  <c r="E1007" i="17"/>
  <c r="D1007" i="17"/>
  <c r="J1006" i="17"/>
  <c r="H1006" i="17"/>
  <c r="G1006" i="17"/>
  <c r="F1006" i="17"/>
  <c r="I1006" i="17" s="1"/>
  <c r="C1006" i="17" s="1"/>
  <c r="E1006" i="17"/>
  <c r="D1006" i="17"/>
  <c r="J1005" i="17"/>
  <c r="I1005" i="17"/>
  <c r="C1005" i="17" s="1"/>
  <c r="H1005" i="17"/>
  <c r="G1005" i="17"/>
  <c r="B1005" i="17" s="1"/>
  <c r="F1005" i="17"/>
  <c r="E1005" i="17"/>
  <c r="D1005" i="17"/>
  <c r="J1004" i="17"/>
  <c r="H1004" i="17"/>
  <c r="B1004" i="17" s="1"/>
  <c r="G1004" i="17"/>
  <c r="F1004" i="17"/>
  <c r="E1004" i="17"/>
  <c r="I1004" i="17" s="1"/>
  <c r="D1004" i="17"/>
  <c r="J1003" i="17"/>
  <c r="I1003" i="17"/>
  <c r="C1003" i="17" s="1"/>
  <c r="H1003" i="17"/>
  <c r="G1003" i="17"/>
  <c r="F1003" i="17"/>
  <c r="B1003" i="17" s="1"/>
  <c r="E1003" i="17"/>
  <c r="D1003" i="17"/>
  <c r="J1002" i="17"/>
  <c r="H1002" i="17"/>
  <c r="G1002" i="17"/>
  <c r="F1002" i="17"/>
  <c r="E1002" i="17"/>
  <c r="I1002" i="17" s="1"/>
  <c r="C1002" i="17" s="1"/>
  <c r="D1002" i="17"/>
  <c r="B1002" i="17" s="1"/>
  <c r="J1001" i="17"/>
  <c r="H1001" i="17"/>
  <c r="G1001" i="17"/>
  <c r="F1001" i="17"/>
  <c r="E1001" i="17"/>
  <c r="D1001" i="17"/>
  <c r="J1000" i="17"/>
  <c r="H1000" i="17"/>
  <c r="G1000" i="17"/>
  <c r="F1000" i="17"/>
  <c r="E1000" i="17"/>
  <c r="D1000" i="17"/>
  <c r="J999" i="17"/>
  <c r="H999" i="17"/>
  <c r="G999" i="17"/>
  <c r="F999" i="17"/>
  <c r="E999" i="17"/>
  <c r="D999" i="17"/>
  <c r="J998" i="17"/>
  <c r="H998" i="17"/>
  <c r="G998" i="17"/>
  <c r="F998" i="17"/>
  <c r="I998" i="17" s="1"/>
  <c r="E998" i="17"/>
  <c r="D998" i="17"/>
  <c r="J997" i="17"/>
  <c r="I997" i="17"/>
  <c r="C997" i="17" s="1"/>
  <c r="H997" i="17"/>
  <c r="G997" i="17"/>
  <c r="B997" i="17" s="1"/>
  <c r="F997" i="17"/>
  <c r="E997" i="17"/>
  <c r="D997" i="17"/>
  <c r="J996" i="17"/>
  <c r="B996" i="17" s="1"/>
  <c r="H996" i="17"/>
  <c r="G996" i="17"/>
  <c r="F996" i="17"/>
  <c r="E996" i="17"/>
  <c r="I996" i="17" s="1"/>
  <c r="D996" i="17"/>
  <c r="J995" i="17"/>
  <c r="I995" i="17"/>
  <c r="C995" i="17" s="1"/>
  <c r="H995" i="17"/>
  <c r="G995" i="17"/>
  <c r="F995" i="17"/>
  <c r="B995" i="17" s="1"/>
  <c r="E995" i="17"/>
  <c r="D995" i="17"/>
  <c r="J994" i="17"/>
  <c r="H994" i="17"/>
  <c r="G994" i="17"/>
  <c r="F994" i="17"/>
  <c r="E994" i="17"/>
  <c r="I994" i="17" s="1"/>
  <c r="C994" i="17" s="1"/>
  <c r="D994" i="17"/>
  <c r="B994" i="17" s="1"/>
  <c r="J993" i="17"/>
  <c r="H993" i="17"/>
  <c r="G993" i="17"/>
  <c r="F993" i="17"/>
  <c r="E993" i="17"/>
  <c r="D993" i="17"/>
  <c r="J992" i="17"/>
  <c r="H992" i="17"/>
  <c r="G992" i="17"/>
  <c r="F992" i="17"/>
  <c r="E992" i="17"/>
  <c r="D992" i="17"/>
  <c r="J991" i="17"/>
  <c r="H991" i="17"/>
  <c r="G991" i="17"/>
  <c r="F991" i="17"/>
  <c r="E991" i="17"/>
  <c r="D991" i="17"/>
  <c r="J990" i="17"/>
  <c r="H990" i="17"/>
  <c r="G990" i="17"/>
  <c r="F990" i="17"/>
  <c r="I990" i="17" s="1"/>
  <c r="E990" i="17"/>
  <c r="D990" i="17"/>
  <c r="J989" i="17"/>
  <c r="H989" i="17"/>
  <c r="G989" i="17"/>
  <c r="B989" i="17" s="1"/>
  <c r="F989" i="17"/>
  <c r="E989" i="17"/>
  <c r="D989" i="17"/>
  <c r="J988" i="17"/>
  <c r="H988" i="17"/>
  <c r="G988" i="17"/>
  <c r="F988" i="17"/>
  <c r="E988" i="17"/>
  <c r="I988" i="17" s="1"/>
  <c r="C988" i="17" s="1"/>
  <c r="D988" i="17"/>
  <c r="J987" i="17"/>
  <c r="I987" i="17"/>
  <c r="H987" i="17"/>
  <c r="G987" i="17"/>
  <c r="F987" i="17"/>
  <c r="B987" i="17" s="1"/>
  <c r="E987" i="17"/>
  <c r="D987" i="17"/>
  <c r="C987" i="17"/>
  <c r="J986" i="17"/>
  <c r="H986" i="17"/>
  <c r="G986" i="17"/>
  <c r="F986" i="17"/>
  <c r="E986" i="17"/>
  <c r="D986" i="17"/>
  <c r="B986" i="17" s="1"/>
  <c r="J985" i="17"/>
  <c r="H985" i="17"/>
  <c r="G985" i="17"/>
  <c r="F985" i="17"/>
  <c r="E985" i="17"/>
  <c r="D985" i="17"/>
  <c r="J984" i="17"/>
  <c r="I984" i="17"/>
  <c r="C984" i="17" s="1"/>
  <c r="H984" i="17"/>
  <c r="G984" i="17"/>
  <c r="F984" i="17"/>
  <c r="B984" i="17" s="1"/>
  <c r="E984" i="17"/>
  <c r="D984" i="17"/>
  <c r="J983" i="17"/>
  <c r="H983" i="17"/>
  <c r="G983" i="17"/>
  <c r="B983" i="17" s="1"/>
  <c r="F983" i="17"/>
  <c r="E983" i="17"/>
  <c r="D983" i="17"/>
  <c r="J982" i="17"/>
  <c r="H982" i="17"/>
  <c r="G982" i="17"/>
  <c r="F982" i="17"/>
  <c r="I982" i="17" s="1"/>
  <c r="C982" i="17" s="1"/>
  <c r="E982" i="17"/>
  <c r="D982" i="17"/>
  <c r="J981" i="17"/>
  <c r="H981" i="17"/>
  <c r="G981" i="17"/>
  <c r="B981" i="17" s="1"/>
  <c r="F981" i="17"/>
  <c r="E981" i="17"/>
  <c r="D981" i="17"/>
  <c r="J980" i="17"/>
  <c r="H980" i="17"/>
  <c r="G980" i="17"/>
  <c r="F980" i="17"/>
  <c r="E980" i="17"/>
  <c r="I980" i="17" s="1"/>
  <c r="C980" i="17" s="1"/>
  <c r="D980" i="17"/>
  <c r="J979" i="17"/>
  <c r="H979" i="17"/>
  <c r="G979" i="17"/>
  <c r="F979" i="17"/>
  <c r="B979" i="17" s="1"/>
  <c r="E979" i="17"/>
  <c r="D979" i="17"/>
  <c r="J978" i="17"/>
  <c r="H978" i="17"/>
  <c r="G978" i="17"/>
  <c r="F978" i="17"/>
  <c r="E978" i="17"/>
  <c r="I978" i="17" s="1"/>
  <c r="C978" i="17" s="1"/>
  <c r="D978" i="17"/>
  <c r="B978" i="17" s="1"/>
  <c r="J977" i="17"/>
  <c r="H977" i="17"/>
  <c r="G977" i="17"/>
  <c r="F977" i="17"/>
  <c r="E977" i="17"/>
  <c r="D977" i="17"/>
  <c r="J976" i="17"/>
  <c r="H976" i="17"/>
  <c r="G976" i="17"/>
  <c r="F976" i="17"/>
  <c r="E976" i="17"/>
  <c r="D976" i="17"/>
  <c r="J975" i="17"/>
  <c r="H975" i="17"/>
  <c r="G975" i="17"/>
  <c r="F975" i="17"/>
  <c r="E975" i="17"/>
  <c r="B975" i="17" s="1"/>
  <c r="D975" i="17"/>
  <c r="J974" i="17"/>
  <c r="H974" i="17"/>
  <c r="C974" i="17" s="1"/>
  <c r="G974" i="17"/>
  <c r="F974" i="17"/>
  <c r="I974" i="17" s="1"/>
  <c r="E974" i="17"/>
  <c r="D974" i="17"/>
  <c r="J973" i="17"/>
  <c r="I973" i="17"/>
  <c r="C973" i="17" s="1"/>
  <c r="H973" i="17"/>
  <c r="G973" i="17"/>
  <c r="B973" i="17" s="1"/>
  <c r="F973" i="17"/>
  <c r="E973" i="17"/>
  <c r="D973" i="17"/>
  <c r="J972" i="17"/>
  <c r="H972" i="17"/>
  <c r="G972" i="17"/>
  <c r="F972" i="17"/>
  <c r="E972" i="17"/>
  <c r="I972" i="17" s="1"/>
  <c r="C972" i="17" s="1"/>
  <c r="D972" i="17"/>
  <c r="J971" i="17"/>
  <c r="I971" i="17"/>
  <c r="C971" i="17" s="1"/>
  <c r="H971" i="17"/>
  <c r="G971" i="17"/>
  <c r="F971" i="17"/>
  <c r="B971" i="17" s="1"/>
  <c r="E971" i="17"/>
  <c r="D971" i="17"/>
  <c r="J970" i="17"/>
  <c r="H970" i="17"/>
  <c r="G970" i="17"/>
  <c r="F970" i="17"/>
  <c r="E970" i="17"/>
  <c r="B970" i="17" s="1"/>
  <c r="D970" i="17"/>
  <c r="J969" i="17"/>
  <c r="H969" i="17"/>
  <c r="G969" i="17"/>
  <c r="F969" i="17"/>
  <c r="E969" i="17"/>
  <c r="D969" i="17"/>
  <c r="J968" i="17"/>
  <c r="H968" i="17"/>
  <c r="G968" i="17"/>
  <c r="F968" i="17"/>
  <c r="E968" i="17"/>
  <c r="D968" i="17"/>
  <c r="J967" i="17"/>
  <c r="H967" i="17"/>
  <c r="G967" i="17"/>
  <c r="F967" i="17"/>
  <c r="E967" i="17"/>
  <c r="I967" i="17" s="1"/>
  <c r="C967" i="17" s="1"/>
  <c r="D967" i="17"/>
  <c r="J966" i="17"/>
  <c r="I966" i="17"/>
  <c r="H966" i="17"/>
  <c r="G966" i="17"/>
  <c r="F966" i="17"/>
  <c r="E966" i="17"/>
  <c r="B966" i="17" s="1"/>
  <c r="D966" i="17"/>
  <c r="C966" i="17"/>
  <c r="J965" i="17"/>
  <c r="H965" i="17"/>
  <c r="G965" i="17"/>
  <c r="I965" i="17" s="1"/>
  <c r="C965" i="17" s="1"/>
  <c r="F965" i="17"/>
  <c r="E965" i="17"/>
  <c r="D965" i="17"/>
  <c r="B965" i="17" s="1"/>
  <c r="J964" i="17"/>
  <c r="B964" i="17" s="1"/>
  <c r="H964" i="17"/>
  <c r="G964" i="17"/>
  <c r="F964" i="17"/>
  <c r="E964" i="17"/>
  <c r="I964" i="17" s="1"/>
  <c r="D964" i="17"/>
  <c r="C964" i="17"/>
  <c r="J963" i="17"/>
  <c r="I963" i="17"/>
  <c r="H963" i="17"/>
  <c r="G963" i="17"/>
  <c r="F963" i="17"/>
  <c r="E963" i="17"/>
  <c r="D963" i="17"/>
  <c r="C963" i="17" s="1"/>
  <c r="J962" i="17"/>
  <c r="H962" i="17"/>
  <c r="G962" i="17"/>
  <c r="F962" i="17"/>
  <c r="E962" i="17"/>
  <c r="D962" i="17"/>
  <c r="B962" i="17" s="1"/>
  <c r="J961" i="17"/>
  <c r="H961" i="17"/>
  <c r="G961" i="17"/>
  <c r="F961" i="17"/>
  <c r="E961" i="17"/>
  <c r="D961" i="17"/>
  <c r="J960" i="17"/>
  <c r="I960" i="17"/>
  <c r="C960" i="17" s="1"/>
  <c r="H960" i="17"/>
  <c r="G960" i="17"/>
  <c r="F960" i="17"/>
  <c r="E960" i="17"/>
  <c r="D960" i="17"/>
  <c r="J959" i="17"/>
  <c r="H959" i="17"/>
  <c r="G959" i="17"/>
  <c r="F959" i="17"/>
  <c r="E959" i="17"/>
  <c r="B959" i="17" s="1"/>
  <c r="D959" i="17"/>
  <c r="J958" i="17"/>
  <c r="I958" i="17"/>
  <c r="C958" i="17" s="1"/>
  <c r="H958" i="17"/>
  <c r="G958" i="17"/>
  <c r="F958" i="17"/>
  <c r="E958" i="17"/>
  <c r="D958" i="17"/>
  <c r="J957" i="17"/>
  <c r="I957" i="17"/>
  <c r="C957" i="17" s="1"/>
  <c r="H957" i="17"/>
  <c r="G957" i="17"/>
  <c r="B957" i="17" s="1"/>
  <c r="F957" i="17"/>
  <c r="E957" i="17"/>
  <c r="D957" i="17"/>
  <c r="J956" i="17"/>
  <c r="H956" i="17"/>
  <c r="G956" i="17"/>
  <c r="F956" i="17"/>
  <c r="E956" i="17"/>
  <c r="I956" i="17" s="1"/>
  <c r="C956" i="17" s="1"/>
  <c r="D956" i="17"/>
  <c r="J955" i="17"/>
  <c r="I955" i="17"/>
  <c r="C955" i="17" s="1"/>
  <c r="H955" i="17"/>
  <c r="G955" i="17"/>
  <c r="F955" i="17"/>
  <c r="B955" i="17" s="1"/>
  <c r="E955" i="17"/>
  <c r="D955" i="17"/>
  <c r="J954" i="17"/>
  <c r="H954" i="17"/>
  <c r="G954" i="17"/>
  <c r="F954" i="17"/>
  <c r="E954" i="17"/>
  <c r="I954" i="17" s="1"/>
  <c r="C954" i="17" s="1"/>
  <c r="D954" i="17"/>
  <c r="J953" i="17"/>
  <c r="H953" i="17"/>
  <c r="G953" i="17"/>
  <c r="F953" i="17"/>
  <c r="E953" i="17"/>
  <c r="D953" i="17"/>
  <c r="J952" i="17"/>
  <c r="H952" i="17"/>
  <c r="G952" i="17"/>
  <c r="F952" i="17"/>
  <c r="E952" i="17"/>
  <c r="D952" i="17"/>
  <c r="J951" i="17"/>
  <c r="H951" i="17"/>
  <c r="G951" i="17"/>
  <c r="F951" i="17"/>
  <c r="E951" i="17"/>
  <c r="I951" i="17" s="1"/>
  <c r="C951" i="17" s="1"/>
  <c r="D951" i="17"/>
  <c r="J950" i="17"/>
  <c r="I950" i="17"/>
  <c r="H950" i="17"/>
  <c r="G950" i="17"/>
  <c r="F950" i="17"/>
  <c r="E950" i="17"/>
  <c r="B950" i="17" s="1"/>
  <c r="D950" i="17"/>
  <c r="C950" i="17"/>
  <c r="J949" i="17"/>
  <c r="I949" i="17"/>
  <c r="H949" i="17"/>
  <c r="G949" i="17"/>
  <c r="F949" i="17"/>
  <c r="E949" i="17"/>
  <c r="D949" i="17"/>
  <c r="B949" i="17" s="1"/>
  <c r="J948" i="17"/>
  <c r="B948" i="17" s="1"/>
  <c r="H948" i="17"/>
  <c r="G948" i="17"/>
  <c r="F948" i="17"/>
  <c r="E948" i="17"/>
  <c r="I948" i="17" s="1"/>
  <c r="D948" i="17"/>
  <c r="J947" i="17"/>
  <c r="I947" i="17"/>
  <c r="C947" i="17" s="1"/>
  <c r="H947" i="17"/>
  <c r="G947" i="17"/>
  <c r="F947" i="17"/>
  <c r="E947" i="17"/>
  <c r="D947" i="17"/>
  <c r="J946" i="17"/>
  <c r="H946" i="17"/>
  <c r="G946" i="17"/>
  <c r="F946" i="17"/>
  <c r="E946" i="17"/>
  <c r="I946" i="17" s="1"/>
  <c r="D946" i="17"/>
  <c r="B946" i="17" s="1"/>
  <c r="J945" i="17"/>
  <c r="H945" i="17"/>
  <c r="G945" i="17"/>
  <c r="F945" i="17"/>
  <c r="E945" i="17"/>
  <c r="D945" i="17"/>
  <c r="J944" i="17"/>
  <c r="H944" i="17"/>
  <c r="G944" i="17"/>
  <c r="I944" i="17" s="1"/>
  <c r="C944" i="17" s="1"/>
  <c r="F944" i="17"/>
  <c r="E944" i="17"/>
  <c r="D944" i="17"/>
  <c r="J943" i="17"/>
  <c r="H943" i="17"/>
  <c r="G943" i="17"/>
  <c r="F943" i="17"/>
  <c r="E943" i="17"/>
  <c r="I943" i="17" s="1"/>
  <c r="D943" i="17"/>
  <c r="J942" i="17"/>
  <c r="I942" i="17"/>
  <c r="C942" i="17" s="1"/>
  <c r="H942" i="17"/>
  <c r="G942" i="17"/>
  <c r="F942" i="17"/>
  <c r="E942" i="17"/>
  <c r="D942" i="17"/>
  <c r="J941" i="17"/>
  <c r="I941" i="17"/>
  <c r="C941" i="17" s="1"/>
  <c r="H941" i="17"/>
  <c r="G941" i="17"/>
  <c r="B941" i="17" s="1"/>
  <c r="F941" i="17"/>
  <c r="E941" i="17"/>
  <c r="D941" i="17"/>
  <c r="J940" i="17"/>
  <c r="H940" i="17"/>
  <c r="G940" i="17"/>
  <c r="F940" i="17"/>
  <c r="E940" i="17"/>
  <c r="I940" i="17" s="1"/>
  <c r="C940" i="17" s="1"/>
  <c r="D940" i="17"/>
  <c r="J939" i="17"/>
  <c r="I939" i="17"/>
  <c r="C939" i="17" s="1"/>
  <c r="H939" i="17"/>
  <c r="G939" i="17"/>
  <c r="F939" i="17"/>
  <c r="B939" i="17" s="1"/>
  <c r="E939" i="17"/>
  <c r="D939" i="17"/>
  <c r="J938" i="17"/>
  <c r="H938" i="17"/>
  <c r="G938" i="17"/>
  <c r="F938" i="17"/>
  <c r="E938" i="17"/>
  <c r="I938" i="17" s="1"/>
  <c r="C938" i="17" s="1"/>
  <c r="D938" i="17"/>
  <c r="J937" i="17"/>
  <c r="H937" i="17"/>
  <c r="G937" i="17"/>
  <c r="F937" i="17"/>
  <c r="E937" i="17"/>
  <c r="D937" i="17"/>
  <c r="J936" i="17"/>
  <c r="H936" i="17"/>
  <c r="G936" i="17"/>
  <c r="F936" i="17"/>
  <c r="E936" i="17"/>
  <c r="D936" i="17"/>
  <c r="J935" i="17"/>
  <c r="H935" i="17"/>
  <c r="G935" i="17"/>
  <c r="F935" i="17"/>
  <c r="E935" i="17"/>
  <c r="I935" i="17" s="1"/>
  <c r="C935" i="17" s="1"/>
  <c r="D935" i="17"/>
  <c r="J934" i="17"/>
  <c r="I934" i="17"/>
  <c r="C934" i="17" s="1"/>
  <c r="H934" i="17"/>
  <c r="G934" i="17"/>
  <c r="F934" i="17"/>
  <c r="E934" i="17"/>
  <c r="B934" i="17" s="1"/>
  <c r="D934" i="17"/>
  <c r="J933" i="17"/>
  <c r="I933" i="17"/>
  <c r="H933" i="17"/>
  <c r="G933" i="17"/>
  <c r="F933" i="17"/>
  <c r="E933" i="17"/>
  <c r="D933" i="17"/>
  <c r="B933" i="17" s="1"/>
  <c r="J932" i="17"/>
  <c r="H932" i="17"/>
  <c r="B932" i="17" s="1"/>
  <c r="G932" i="17"/>
  <c r="F932" i="17"/>
  <c r="E932" i="17"/>
  <c r="I932" i="17" s="1"/>
  <c r="D932" i="17"/>
  <c r="J931" i="17"/>
  <c r="I931" i="17"/>
  <c r="C931" i="17" s="1"/>
  <c r="H931" i="17"/>
  <c r="G931" i="17"/>
  <c r="F931" i="17"/>
  <c r="E931" i="17"/>
  <c r="D931" i="17"/>
  <c r="J930" i="17"/>
  <c r="H930" i="17"/>
  <c r="G930" i="17"/>
  <c r="F930" i="17"/>
  <c r="E930" i="17"/>
  <c r="I930" i="17" s="1"/>
  <c r="D930" i="17"/>
  <c r="B930" i="17" s="1"/>
  <c r="J929" i="17"/>
  <c r="H929" i="17"/>
  <c r="G929" i="17"/>
  <c r="F929" i="17"/>
  <c r="E929" i="17"/>
  <c r="D929" i="17"/>
  <c r="J928" i="17"/>
  <c r="H928" i="17"/>
  <c r="G928" i="17"/>
  <c r="I928" i="17" s="1"/>
  <c r="C928" i="17" s="1"/>
  <c r="F928" i="17"/>
  <c r="E928" i="17"/>
  <c r="D928" i="17"/>
  <c r="J927" i="17"/>
  <c r="H927" i="17"/>
  <c r="G927" i="17"/>
  <c r="F927" i="17"/>
  <c r="E927" i="17"/>
  <c r="I927" i="17" s="1"/>
  <c r="D927" i="17"/>
  <c r="J926" i="17"/>
  <c r="I926" i="17"/>
  <c r="C926" i="17" s="1"/>
  <c r="H926" i="17"/>
  <c r="G926" i="17"/>
  <c r="F926" i="17"/>
  <c r="E926" i="17"/>
  <c r="D926" i="17"/>
  <c r="J925" i="17"/>
  <c r="I925" i="17"/>
  <c r="C925" i="17" s="1"/>
  <c r="H925" i="17"/>
  <c r="G925" i="17"/>
  <c r="B925" i="17" s="1"/>
  <c r="F925" i="17"/>
  <c r="E925" i="17"/>
  <c r="D925" i="17"/>
  <c r="J924" i="17"/>
  <c r="H924" i="17"/>
  <c r="G924" i="17"/>
  <c r="F924" i="17"/>
  <c r="E924" i="17"/>
  <c r="I924" i="17" s="1"/>
  <c r="C924" i="17" s="1"/>
  <c r="D924" i="17"/>
  <c r="J923" i="17"/>
  <c r="I923" i="17"/>
  <c r="C923" i="17" s="1"/>
  <c r="H923" i="17"/>
  <c r="G923" i="17"/>
  <c r="F923" i="17"/>
  <c r="B923" i="17" s="1"/>
  <c r="E923" i="17"/>
  <c r="D923" i="17"/>
  <c r="J922" i="17"/>
  <c r="H922" i="17"/>
  <c r="G922" i="17"/>
  <c r="F922" i="17"/>
  <c r="E922" i="17"/>
  <c r="I922" i="17" s="1"/>
  <c r="C922" i="17" s="1"/>
  <c r="D922" i="17"/>
  <c r="J921" i="17"/>
  <c r="H921" i="17"/>
  <c r="G921" i="17"/>
  <c r="F921" i="17"/>
  <c r="E921" i="17"/>
  <c r="D921" i="17"/>
  <c r="J920" i="17"/>
  <c r="H920" i="17"/>
  <c r="G920" i="17"/>
  <c r="F920" i="17"/>
  <c r="E920" i="17"/>
  <c r="D920" i="17"/>
  <c r="J919" i="17"/>
  <c r="H919" i="17"/>
  <c r="G919" i="17"/>
  <c r="F919" i="17"/>
  <c r="E919" i="17"/>
  <c r="I919" i="17" s="1"/>
  <c r="C919" i="17" s="1"/>
  <c r="D919" i="17"/>
  <c r="J918" i="17"/>
  <c r="I918" i="17"/>
  <c r="C918" i="17" s="1"/>
  <c r="H918" i="17"/>
  <c r="G918" i="17"/>
  <c r="F918" i="17"/>
  <c r="E918" i="17"/>
  <c r="B918" i="17" s="1"/>
  <c r="D918" i="17"/>
  <c r="J917" i="17"/>
  <c r="I917" i="17"/>
  <c r="H917" i="17"/>
  <c r="G917" i="17"/>
  <c r="F917" i="17"/>
  <c r="E917" i="17"/>
  <c r="D917" i="17"/>
  <c r="B917" i="17" s="1"/>
  <c r="J916" i="17"/>
  <c r="H916" i="17"/>
  <c r="G916" i="17"/>
  <c r="F916" i="17"/>
  <c r="E916" i="17"/>
  <c r="I916" i="17" s="1"/>
  <c r="C916" i="17" s="1"/>
  <c r="D916" i="17"/>
  <c r="J915" i="17"/>
  <c r="I915" i="17"/>
  <c r="C915" i="17" s="1"/>
  <c r="H915" i="17"/>
  <c r="G915" i="17"/>
  <c r="F915" i="17"/>
  <c r="B915" i="17" s="1"/>
  <c r="E915" i="17"/>
  <c r="D915" i="17"/>
  <c r="J914" i="17"/>
  <c r="H914" i="17"/>
  <c r="G914" i="17"/>
  <c r="F914" i="17"/>
  <c r="E914" i="17"/>
  <c r="I914" i="17" s="1"/>
  <c r="D914" i="17"/>
  <c r="J913" i="17"/>
  <c r="H913" i="17"/>
  <c r="G913" i="17"/>
  <c r="F913" i="17"/>
  <c r="E913" i="17"/>
  <c r="D913" i="17"/>
  <c r="J912" i="17"/>
  <c r="H912" i="17"/>
  <c r="G912" i="17"/>
  <c r="I912" i="17" s="1"/>
  <c r="C912" i="17" s="1"/>
  <c r="F912" i="17"/>
  <c r="E912" i="17"/>
  <c r="D912" i="17"/>
  <c r="B912" i="17"/>
  <c r="J911" i="17"/>
  <c r="H911" i="17"/>
  <c r="G911" i="17"/>
  <c r="F911" i="17"/>
  <c r="E911" i="17"/>
  <c r="D911" i="17"/>
  <c r="B911" i="17"/>
  <c r="J910" i="17"/>
  <c r="I910" i="17"/>
  <c r="H910" i="17"/>
  <c r="G910" i="17"/>
  <c r="F910" i="17"/>
  <c r="E910" i="17"/>
  <c r="D910" i="17"/>
  <c r="C910" i="17"/>
  <c r="J909" i="17"/>
  <c r="H909" i="17"/>
  <c r="G909" i="17"/>
  <c r="I909" i="17" s="1"/>
  <c r="C909" i="17" s="1"/>
  <c r="F909" i="17"/>
  <c r="E909" i="17"/>
  <c r="D909" i="17"/>
  <c r="B909" i="17"/>
  <c r="J908" i="17"/>
  <c r="H908" i="17"/>
  <c r="G908" i="17"/>
  <c r="F908" i="17"/>
  <c r="E908" i="17"/>
  <c r="D908" i="17"/>
  <c r="B908" i="17"/>
  <c r="J907" i="17"/>
  <c r="H907" i="17"/>
  <c r="G907" i="17"/>
  <c r="I907" i="17" s="1"/>
  <c r="C907" i="17" s="1"/>
  <c r="F907" i="17"/>
  <c r="E907" i="17"/>
  <c r="D907" i="17"/>
  <c r="J906" i="17"/>
  <c r="H906" i="17"/>
  <c r="G906" i="17"/>
  <c r="B906" i="17" s="1"/>
  <c r="F906" i="17"/>
  <c r="E906" i="17"/>
  <c r="D906" i="17"/>
  <c r="J905" i="17"/>
  <c r="H905" i="17"/>
  <c r="G905" i="17"/>
  <c r="F905" i="17"/>
  <c r="I905" i="17" s="1"/>
  <c r="C905" i="17" s="1"/>
  <c r="E905" i="17"/>
  <c r="D905" i="17"/>
  <c r="J904" i="17"/>
  <c r="H904" i="17"/>
  <c r="G904" i="17"/>
  <c r="F904" i="17"/>
  <c r="B904" i="17" s="1"/>
  <c r="E904" i="17"/>
  <c r="D904" i="17"/>
  <c r="J903" i="17"/>
  <c r="H903" i="17"/>
  <c r="G903" i="17"/>
  <c r="F903" i="17"/>
  <c r="E903" i="17"/>
  <c r="I903" i="17" s="1"/>
  <c r="C903" i="17" s="1"/>
  <c r="D903" i="17"/>
  <c r="J902" i="17"/>
  <c r="H902" i="17"/>
  <c r="G902" i="17"/>
  <c r="F902" i="17"/>
  <c r="I902" i="17" s="1"/>
  <c r="C902" i="17" s="1"/>
  <c r="E902" i="17"/>
  <c r="D902" i="17"/>
  <c r="J901" i="17"/>
  <c r="H901" i="17"/>
  <c r="G901" i="17"/>
  <c r="B901" i="17" s="1"/>
  <c r="F901" i="17"/>
  <c r="E901" i="17"/>
  <c r="D901" i="17"/>
  <c r="J900" i="17"/>
  <c r="H900" i="17"/>
  <c r="G900" i="17"/>
  <c r="F900" i="17"/>
  <c r="E900" i="17"/>
  <c r="B900" i="17" s="1"/>
  <c r="D900" i="17"/>
  <c r="J899" i="17"/>
  <c r="H899" i="17"/>
  <c r="G899" i="17"/>
  <c r="F899" i="17"/>
  <c r="I899" i="17" s="1"/>
  <c r="C899" i="17" s="1"/>
  <c r="E899" i="17"/>
  <c r="D899" i="17"/>
  <c r="J898" i="17"/>
  <c r="H898" i="17"/>
  <c r="G898" i="17"/>
  <c r="F898" i="17"/>
  <c r="E898" i="17"/>
  <c r="I898" i="17" s="1"/>
  <c r="D898" i="17"/>
  <c r="J897" i="17"/>
  <c r="I897" i="17"/>
  <c r="C897" i="17" s="1"/>
  <c r="H897" i="17"/>
  <c r="G897" i="17"/>
  <c r="F897" i="17"/>
  <c r="E897" i="17"/>
  <c r="D897" i="17"/>
  <c r="J896" i="17"/>
  <c r="I896" i="17"/>
  <c r="C896" i="17" s="1"/>
  <c r="H896" i="17"/>
  <c r="G896" i="17"/>
  <c r="F896" i="17"/>
  <c r="B896" i="17" s="1"/>
  <c r="E896" i="17"/>
  <c r="D896" i="17"/>
  <c r="J895" i="17"/>
  <c r="H895" i="17"/>
  <c r="G895" i="17"/>
  <c r="F895" i="17"/>
  <c r="E895" i="17"/>
  <c r="I895" i="17" s="1"/>
  <c r="C895" i="17" s="1"/>
  <c r="D895" i="17"/>
  <c r="J894" i="17"/>
  <c r="I894" i="17"/>
  <c r="C894" i="17" s="1"/>
  <c r="H894" i="17"/>
  <c r="G894" i="17"/>
  <c r="F894" i="17"/>
  <c r="E894" i="17"/>
  <c r="D894" i="17"/>
  <c r="J893" i="17"/>
  <c r="I893" i="17"/>
  <c r="C893" i="17" s="1"/>
  <c r="H893" i="17"/>
  <c r="G893" i="17"/>
  <c r="F893" i="17"/>
  <c r="E893" i="17"/>
  <c r="B893" i="17" s="1"/>
  <c r="D893" i="17"/>
  <c r="J892" i="17"/>
  <c r="H892" i="17"/>
  <c r="G892" i="17"/>
  <c r="F892" i="17"/>
  <c r="E892" i="17"/>
  <c r="I892" i="17" s="1"/>
  <c r="C892" i="17" s="1"/>
  <c r="D892" i="17"/>
  <c r="J891" i="17"/>
  <c r="I891" i="17"/>
  <c r="C891" i="17" s="1"/>
  <c r="H891" i="17"/>
  <c r="G891" i="17"/>
  <c r="F891" i="17"/>
  <c r="B891" i="17" s="1"/>
  <c r="E891" i="17"/>
  <c r="D891" i="17"/>
  <c r="J890" i="17"/>
  <c r="H890" i="17"/>
  <c r="G890" i="17"/>
  <c r="F890" i="17"/>
  <c r="E890" i="17"/>
  <c r="I890" i="17" s="1"/>
  <c r="D890" i="17"/>
  <c r="J889" i="17"/>
  <c r="H889" i="17"/>
  <c r="G889" i="17"/>
  <c r="F889" i="17"/>
  <c r="E889" i="17"/>
  <c r="I889" i="17" s="1"/>
  <c r="C889" i="17" s="1"/>
  <c r="D889" i="17"/>
  <c r="J888" i="17"/>
  <c r="I888" i="17"/>
  <c r="H888" i="17"/>
  <c r="G888" i="17"/>
  <c r="F888" i="17"/>
  <c r="B888" i="17" s="1"/>
  <c r="E888" i="17"/>
  <c r="D888" i="17"/>
  <c r="J887" i="17"/>
  <c r="H887" i="17"/>
  <c r="G887" i="17"/>
  <c r="F887" i="17"/>
  <c r="E887" i="17"/>
  <c r="B887" i="17" s="1"/>
  <c r="D887" i="17"/>
  <c r="J886" i="17"/>
  <c r="I886" i="17"/>
  <c r="C886" i="17" s="1"/>
  <c r="H886" i="17"/>
  <c r="G886" i="17"/>
  <c r="F886" i="17"/>
  <c r="E886" i="17"/>
  <c r="D886" i="17"/>
  <c r="J885" i="17"/>
  <c r="H885" i="17"/>
  <c r="G885" i="17"/>
  <c r="F885" i="17"/>
  <c r="E885" i="17"/>
  <c r="B885" i="17" s="1"/>
  <c r="D885" i="17"/>
  <c r="J884" i="17"/>
  <c r="H884" i="17"/>
  <c r="G884" i="17"/>
  <c r="F884" i="17"/>
  <c r="E884" i="17"/>
  <c r="B884" i="17" s="1"/>
  <c r="D884" i="17"/>
  <c r="J883" i="17"/>
  <c r="I883" i="17"/>
  <c r="C883" i="17" s="1"/>
  <c r="H883" i="17"/>
  <c r="G883" i="17"/>
  <c r="F883" i="17"/>
  <c r="B883" i="17" s="1"/>
  <c r="E883" i="17"/>
  <c r="D883" i="17"/>
  <c r="J882" i="17"/>
  <c r="H882" i="17"/>
  <c r="G882" i="17"/>
  <c r="F882" i="17"/>
  <c r="E882" i="17"/>
  <c r="I882" i="17" s="1"/>
  <c r="C882" i="17" s="1"/>
  <c r="D882" i="17"/>
  <c r="J881" i="17"/>
  <c r="I881" i="17"/>
  <c r="C881" i="17" s="1"/>
  <c r="H881" i="17"/>
  <c r="G881" i="17"/>
  <c r="F881" i="17"/>
  <c r="E881" i="17"/>
  <c r="D881" i="17"/>
  <c r="J880" i="17"/>
  <c r="I880" i="17"/>
  <c r="C880" i="17" s="1"/>
  <c r="H880" i="17"/>
  <c r="G880" i="17"/>
  <c r="F880" i="17"/>
  <c r="E880" i="17"/>
  <c r="B880" i="17" s="1"/>
  <c r="D880" i="17"/>
  <c r="J879" i="17"/>
  <c r="H879" i="17"/>
  <c r="G879" i="17"/>
  <c r="F879" i="17"/>
  <c r="E879" i="17"/>
  <c r="I879" i="17" s="1"/>
  <c r="C879" i="17" s="1"/>
  <c r="D879" i="17"/>
  <c r="J878" i="17"/>
  <c r="I878" i="17"/>
  <c r="C878" i="17" s="1"/>
  <c r="H878" i="17"/>
  <c r="G878" i="17"/>
  <c r="F878" i="17"/>
  <c r="E878" i="17"/>
  <c r="D878" i="17"/>
  <c r="J877" i="17"/>
  <c r="I877" i="17"/>
  <c r="C877" i="17" s="1"/>
  <c r="H877" i="17"/>
  <c r="G877" i="17"/>
  <c r="F877" i="17"/>
  <c r="E877" i="17"/>
  <c r="B877" i="17" s="1"/>
  <c r="D877" i="17"/>
  <c r="J876" i="17"/>
  <c r="I876" i="17"/>
  <c r="C876" i="17" s="1"/>
  <c r="H876" i="17"/>
  <c r="G876" i="17"/>
  <c r="F876" i="17"/>
  <c r="E876" i="17"/>
  <c r="B876" i="17" s="1"/>
  <c r="D876" i="17"/>
  <c r="J875" i="17"/>
  <c r="B875" i="17" s="1"/>
  <c r="H875" i="17"/>
  <c r="G875" i="17"/>
  <c r="F875" i="17"/>
  <c r="I875" i="17" s="1"/>
  <c r="E875" i="17"/>
  <c r="D875" i="17"/>
  <c r="J874" i="17"/>
  <c r="H874" i="17"/>
  <c r="G874" i="17"/>
  <c r="F874" i="17"/>
  <c r="E874" i="17"/>
  <c r="D874" i="17"/>
  <c r="B874" i="17"/>
  <c r="J873" i="17"/>
  <c r="I873" i="17"/>
  <c r="H873" i="17"/>
  <c r="G873" i="17"/>
  <c r="F873" i="17"/>
  <c r="E873" i="17"/>
  <c r="D873" i="17"/>
  <c r="C873" i="17"/>
  <c r="J872" i="17"/>
  <c r="H872" i="17"/>
  <c r="G872" i="17"/>
  <c r="I872" i="17" s="1"/>
  <c r="C872" i="17" s="1"/>
  <c r="F872" i="17"/>
  <c r="E872" i="17"/>
  <c r="D872" i="17"/>
  <c r="B872" i="17"/>
  <c r="J871" i="17"/>
  <c r="H871" i="17"/>
  <c r="G871" i="17"/>
  <c r="F871" i="17"/>
  <c r="E871" i="17"/>
  <c r="D871" i="17"/>
  <c r="B871" i="17"/>
  <c r="J870" i="17"/>
  <c r="H870" i="17"/>
  <c r="G870" i="17"/>
  <c r="I870" i="17" s="1"/>
  <c r="F870" i="17"/>
  <c r="E870" i="17"/>
  <c r="D870" i="17"/>
  <c r="C870" i="17"/>
  <c r="J869" i="17"/>
  <c r="H869" i="17"/>
  <c r="G869" i="17"/>
  <c r="I869" i="17" s="1"/>
  <c r="C869" i="17" s="1"/>
  <c r="F869" i="17"/>
  <c r="E869" i="17"/>
  <c r="D869" i="17"/>
  <c r="B869" i="17"/>
  <c r="J868" i="17"/>
  <c r="I868" i="17"/>
  <c r="H868" i="17"/>
  <c r="B868" i="17" s="1"/>
  <c r="G868" i="17"/>
  <c r="F868" i="17"/>
  <c r="E868" i="17"/>
  <c r="D868" i="17"/>
  <c r="C868" i="17"/>
  <c r="J867" i="17"/>
  <c r="I867" i="17"/>
  <c r="H867" i="17"/>
  <c r="G867" i="17"/>
  <c r="F867" i="17"/>
  <c r="E867" i="17"/>
  <c r="D867" i="17"/>
  <c r="B867" i="17" s="1"/>
  <c r="J866" i="17"/>
  <c r="H866" i="17"/>
  <c r="G866" i="17"/>
  <c r="F866" i="17"/>
  <c r="E866" i="17"/>
  <c r="I866" i="17" s="1"/>
  <c r="C866" i="17" s="1"/>
  <c r="D866" i="17"/>
  <c r="J865" i="17"/>
  <c r="H865" i="17"/>
  <c r="G865" i="17"/>
  <c r="F865" i="17"/>
  <c r="E865" i="17"/>
  <c r="D865" i="17"/>
  <c r="J864" i="17"/>
  <c r="H864" i="17"/>
  <c r="G864" i="17"/>
  <c r="F864" i="17"/>
  <c r="E864" i="17"/>
  <c r="D864" i="17"/>
  <c r="J863" i="17"/>
  <c r="H863" i="17"/>
  <c r="G863" i="17"/>
  <c r="F863" i="17"/>
  <c r="E863" i="17"/>
  <c r="I863" i="17" s="1"/>
  <c r="C863" i="17" s="1"/>
  <c r="D863" i="17"/>
  <c r="J862" i="17"/>
  <c r="H862" i="17"/>
  <c r="G862" i="17"/>
  <c r="F862" i="17"/>
  <c r="I862" i="17" s="1"/>
  <c r="C862" i="17" s="1"/>
  <c r="E862" i="17"/>
  <c r="B862" i="17" s="1"/>
  <c r="D862" i="17"/>
  <c r="J861" i="17"/>
  <c r="H861" i="17"/>
  <c r="G861" i="17"/>
  <c r="F861" i="17"/>
  <c r="E861" i="17"/>
  <c r="D861" i="17"/>
  <c r="J860" i="17"/>
  <c r="H860" i="17"/>
  <c r="G860" i="17"/>
  <c r="F860" i="17"/>
  <c r="E860" i="17"/>
  <c r="D860" i="17"/>
  <c r="J859" i="17"/>
  <c r="H859" i="17"/>
  <c r="G859" i="17"/>
  <c r="F859" i="17"/>
  <c r="E859" i="17"/>
  <c r="D859" i="17"/>
  <c r="J858" i="17"/>
  <c r="H858" i="17"/>
  <c r="G858" i="17"/>
  <c r="B858" i="17" s="1"/>
  <c r="F858" i="17"/>
  <c r="E858" i="17"/>
  <c r="D858" i="17"/>
  <c r="J857" i="17"/>
  <c r="H857" i="17"/>
  <c r="G857" i="17"/>
  <c r="F857" i="17"/>
  <c r="E857" i="17"/>
  <c r="I857" i="17" s="1"/>
  <c r="C857" i="17" s="1"/>
  <c r="D857" i="17"/>
  <c r="J856" i="17"/>
  <c r="H856" i="17"/>
  <c r="G856" i="17"/>
  <c r="B856" i="17" s="1"/>
  <c r="F856" i="17"/>
  <c r="E856" i="17"/>
  <c r="D856" i="17"/>
  <c r="J855" i="17"/>
  <c r="H855" i="17"/>
  <c r="G855" i="17"/>
  <c r="F855" i="17"/>
  <c r="B855" i="17" s="1"/>
  <c r="E855" i="17"/>
  <c r="D855" i="17"/>
  <c r="J854" i="17"/>
  <c r="H854" i="17"/>
  <c r="G854" i="17"/>
  <c r="F854" i="17"/>
  <c r="E854" i="17"/>
  <c r="D854" i="17"/>
  <c r="J853" i="17"/>
  <c r="H853" i="17"/>
  <c r="G853" i="17"/>
  <c r="B853" i="17" s="1"/>
  <c r="F853" i="17"/>
  <c r="E853" i="17"/>
  <c r="I853" i="17" s="1"/>
  <c r="C853" i="17" s="1"/>
  <c r="D853" i="17"/>
  <c r="J852" i="17"/>
  <c r="H852" i="17"/>
  <c r="G852" i="17"/>
  <c r="F852" i="17"/>
  <c r="E852" i="17"/>
  <c r="B852" i="17" s="1"/>
  <c r="D852" i="17"/>
  <c r="J851" i="17"/>
  <c r="I851" i="17"/>
  <c r="C851" i="17" s="1"/>
  <c r="H851" i="17"/>
  <c r="G851" i="17"/>
  <c r="F851" i="17"/>
  <c r="B851" i="17" s="1"/>
  <c r="E851" i="17"/>
  <c r="D851" i="17"/>
  <c r="J850" i="17"/>
  <c r="H850" i="17"/>
  <c r="G850" i="17"/>
  <c r="F850" i="17"/>
  <c r="E850" i="17"/>
  <c r="I850" i="17" s="1"/>
  <c r="D850" i="17"/>
  <c r="J849" i="17"/>
  <c r="I849" i="17"/>
  <c r="C849" i="17" s="1"/>
  <c r="H849" i="17"/>
  <c r="G849" i="17"/>
  <c r="F849" i="17"/>
  <c r="E849" i="17"/>
  <c r="D849" i="17"/>
  <c r="J848" i="17"/>
  <c r="I848" i="17"/>
  <c r="C848" i="17" s="1"/>
  <c r="H848" i="17"/>
  <c r="G848" i="17"/>
  <c r="F848" i="17"/>
  <c r="E848" i="17"/>
  <c r="B848" i="17" s="1"/>
  <c r="D848" i="17"/>
  <c r="J847" i="17"/>
  <c r="H847" i="17"/>
  <c r="G847" i="17"/>
  <c r="F847" i="17"/>
  <c r="E847" i="17"/>
  <c r="I847" i="17" s="1"/>
  <c r="D847" i="17"/>
  <c r="J846" i="17"/>
  <c r="I846" i="17"/>
  <c r="C846" i="17" s="1"/>
  <c r="H846" i="17"/>
  <c r="G846" i="17"/>
  <c r="F846" i="17"/>
  <c r="E846" i="17"/>
  <c r="D846" i="17"/>
  <c r="J845" i="17"/>
  <c r="I845" i="17"/>
  <c r="C845" i="17" s="1"/>
  <c r="H845" i="17"/>
  <c r="G845" i="17"/>
  <c r="F845" i="17"/>
  <c r="E845" i="17"/>
  <c r="B845" i="17" s="1"/>
  <c r="D845" i="17"/>
  <c r="J844" i="17"/>
  <c r="I844" i="17"/>
  <c r="C844" i="17" s="1"/>
  <c r="H844" i="17"/>
  <c r="G844" i="17"/>
  <c r="F844" i="17"/>
  <c r="B844" i="17" s="1"/>
  <c r="E844" i="17"/>
  <c r="D844" i="17"/>
  <c r="J843" i="17"/>
  <c r="H843" i="17"/>
  <c r="G843" i="17"/>
  <c r="F843" i="17"/>
  <c r="I843" i="17" s="1"/>
  <c r="E843" i="17"/>
  <c r="D843" i="17"/>
  <c r="B843" i="17"/>
  <c r="J842" i="17"/>
  <c r="H842" i="17"/>
  <c r="G842" i="17"/>
  <c r="F842" i="17"/>
  <c r="E842" i="17"/>
  <c r="D842" i="17"/>
  <c r="B842" i="17"/>
  <c r="J841" i="17"/>
  <c r="I841" i="17"/>
  <c r="H841" i="17"/>
  <c r="B841" i="17" s="1"/>
  <c r="G841" i="17"/>
  <c r="F841" i="17"/>
  <c r="E841" i="17"/>
  <c r="D841" i="17"/>
  <c r="C841" i="17"/>
  <c r="J840" i="17"/>
  <c r="I840" i="17"/>
  <c r="C840" i="17" s="1"/>
  <c r="H840" i="17"/>
  <c r="G840" i="17"/>
  <c r="F840" i="17"/>
  <c r="E840" i="17"/>
  <c r="D840" i="17"/>
  <c r="J839" i="17"/>
  <c r="H839" i="17"/>
  <c r="G839" i="17"/>
  <c r="F839" i="17"/>
  <c r="E839" i="17"/>
  <c r="I839" i="17" s="1"/>
  <c r="D839" i="17"/>
  <c r="J838" i="17"/>
  <c r="H838" i="17"/>
  <c r="G838" i="17"/>
  <c r="F838" i="17"/>
  <c r="E838" i="17"/>
  <c r="D838" i="17"/>
  <c r="J837" i="17"/>
  <c r="H837" i="17"/>
  <c r="G837" i="17"/>
  <c r="F837" i="17"/>
  <c r="B837" i="17" s="1"/>
  <c r="E837" i="17"/>
  <c r="D837" i="17"/>
  <c r="J836" i="17"/>
  <c r="H836" i="17"/>
  <c r="G836" i="17"/>
  <c r="F836" i="17"/>
  <c r="E836" i="17"/>
  <c r="B836" i="17" s="1"/>
  <c r="D836" i="17"/>
  <c r="J835" i="17"/>
  <c r="H835" i="17"/>
  <c r="G835" i="17"/>
  <c r="F835" i="17"/>
  <c r="E835" i="17"/>
  <c r="D835" i="17"/>
  <c r="J834" i="17"/>
  <c r="I834" i="17"/>
  <c r="C834" i="17" s="1"/>
  <c r="H834" i="17"/>
  <c r="G834" i="17"/>
  <c r="F834" i="17"/>
  <c r="B834" i="17" s="1"/>
  <c r="E834" i="17"/>
  <c r="D834" i="17"/>
  <c r="J833" i="17"/>
  <c r="B833" i="17" s="1"/>
  <c r="H833" i="17"/>
  <c r="G833" i="17"/>
  <c r="F833" i="17"/>
  <c r="I833" i="17" s="1"/>
  <c r="E833" i="17"/>
  <c r="D833" i="17"/>
  <c r="J832" i="17"/>
  <c r="H832" i="17"/>
  <c r="G832" i="17"/>
  <c r="I832" i="17" s="1"/>
  <c r="F832" i="17"/>
  <c r="E832" i="17"/>
  <c r="D832" i="17"/>
  <c r="C832" i="17"/>
  <c r="J831" i="17"/>
  <c r="I831" i="17"/>
  <c r="H831" i="17"/>
  <c r="G831" i="17"/>
  <c r="F831" i="17"/>
  <c r="E831" i="17"/>
  <c r="D831" i="17"/>
  <c r="J830" i="17"/>
  <c r="H830" i="17"/>
  <c r="G830" i="17"/>
  <c r="F830" i="17"/>
  <c r="E830" i="17"/>
  <c r="D830" i="17"/>
  <c r="J829" i="17"/>
  <c r="H829" i="17"/>
  <c r="G829" i="17"/>
  <c r="F829" i="17"/>
  <c r="B829" i="17" s="1"/>
  <c r="E829" i="17"/>
  <c r="D829" i="17"/>
  <c r="J828" i="17"/>
  <c r="H828" i="17"/>
  <c r="G828" i="17"/>
  <c r="F828" i="17"/>
  <c r="E828" i="17"/>
  <c r="B828" i="17" s="1"/>
  <c r="D828" i="17"/>
  <c r="J827" i="17"/>
  <c r="H827" i="17"/>
  <c r="G827" i="17"/>
  <c r="F827" i="17"/>
  <c r="E827" i="17"/>
  <c r="D827" i="17"/>
  <c r="J826" i="17"/>
  <c r="I826" i="17"/>
  <c r="C826" i="17" s="1"/>
  <c r="H826" i="17"/>
  <c r="G826" i="17"/>
  <c r="F826" i="17"/>
  <c r="B826" i="17" s="1"/>
  <c r="E826" i="17"/>
  <c r="D826" i="17"/>
  <c r="J825" i="17"/>
  <c r="B825" i="17" s="1"/>
  <c r="H825" i="17"/>
  <c r="G825" i="17"/>
  <c r="F825" i="17"/>
  <c r="I825" i="17" s="1"/>
  <c r="E825" i="17"/>
  <c r="D825" i="17"/>
  <c r="J824" i="17"/>
  <c r="H824" i="17"/>
  <c r="G824" i="17"/>
  <c r="I824" i="17" s="1"/>
  <c r="C824" i="17" s="1"/>
  <c r="F824" i="17"/>
  <c r="E824" i="17"/>
  <c r="D824" i="17"/>
  <c r="J823" i="17"/>
  <c r="I823" i="17"/>
  <c r="H823" i="17"/>
  <c r="G823" i="17"/>
  <c r="F823" i="17"/>
  <c r="E823" i="17"/>
  <c r="D823" i="17"/>
  <c r="J822" i="17"/>
  <c r="H822" i="17"/>
  <c r="G822" i="17"/>
  <c r="F822" i="17"/>
  <c r="E822" i="17"/>
  <c r="D822" i="17"/>
  <c r="J821" i="17"/>
  <c r="H821" i="17"/>
  <c r="G821" i="17"/>
  <c r="F821" i="17"/>
  <c r="B821" i="17" s="1"/>
  <c r="E821" i="17"/>
  <c r="D821" i="17"/>
  <c r="J820" i="17"/>
  <c r="H820" i="17"/>
  <c r="G820" i="17"/>
  <c r="F820" i="17"/>
  <c r="E820" i="17"/>
  <c r="B820" i="17" s="1"/>
  <c r="D820" i="17"/>
  <c r="J819" i="17"/>
  <c r="H819" i="17"/>
  <c r="G819" i="17"/>
  <c r="F819" i="17"/>
  <c r="E819" i="17"/>
  <c r="D819" i="17"/>
  <c r="J818" i="17"/>
  <c r="I818" i="17"/>
  <c r="C818" i="17" s="1"/>
  <c r="H818" i="17"/>
  <c r="G818" i="17"/>
  <c r="F818" i="17"/>
  <c r="B818" i="17" s="1"/>
  <c r="E818" i="17"/>
  <c r="D818" i="17"/>
  <c r="J817" i="17"/>
  <c r="B817" i="17" s="1"/>
  <c r="H817" i="17"/>
  <c r="G817" i="17"/>
  <c r="F817" i="17"/>
  <c r="I817" i="17" s="1"/>
  <c r="E817" i="17"/>
  <c r="D817" i="17"/>
  <c r="J816" i="17"/>
  <c r="H816" i="17"/>
  <c r="G816" i="17"/>
  <c r="I816" i="17" s="1"/>
  <c r="F816" i="17"/>
  <c r="E816" i="17"/>
  <c r="D816" i="17"/>
  <c r="C816" i="17"/>
  <c r="J815" i="17"/>
  <c r="I815" i="17"/>
  <c r="H815" i="17"/>
  <c r="G815" i="17"/>
  <c r="F815" i="17"/>
  <c r="E815" i="17"/>
  <c r="D815" i="17"/>
  <c r="J814" i="17"/>
  <c r="H814" i="17"/>
  <c r="G814" i="17"/>
  <c r="F814" i="17"/>
  <c r="E814" i="17"/>
  <c r="I814" i="17" s="1"/>
  <c r="D814" i="17"/>
  <c r="J813" i="17"/>
  <c r="H813" i="17"/>
  <c r="G813" i="17"/>
  <c r="F813" i="17"/>
  <c r="B813" i="17" s="1"/>
  <c r="E813" i="17"/>
  <c r="I813" i="17" s="1"/>
  <c r="C813" i="17" s="1"/>
  <c r="D813" i="17"/>
  <c r="J812" i="17"/>
  <c r="H812" i="17"/>
  <c r="G812" i="17"/>
  <c r="F812" i="17"/>
  <c r="E812" i="17"/>
  <c r="D812" i="17"/>
  <c r="J811" i="17"/>
  <c r="H811" i="17"/>
  <c r="G811" i="17"/>
  <c r="F811" i="17"/>
  <c r="E811" i="17"/>
  <c r="D811" i="17"/>
  <c r="J810" i="17"/>
  <c r="I810" i="17"/>
  <c r="C810" i="17" s="1"/>
  <c r="H810" i="17"/>
  <c r="G810" i="17"/>
  <c r="F810" i="17"/>
  <c r="B810" i="17" s="1"/>
  <c r="E810" i="17"/>
  <c r="D810" i="17"/>
  <c r="J809" i="17"/>
  <c r="H809" i="17"/>
  <c r="G809" i="17"/>
  <c r="F809" i="17"/>
  <c r="E809" i="17"/>
  <c r="D809" i="17"/>
  <c r="B809" i="17"/>
  <c r="J808" i="17"/>
  <c r="H808" i="17"/>
  <c r="G808" i="17"/>
  <c r="I808" i="17" s="1"/>
  <c r="C808" i="17" s="1"/>
  <c r="F808" i="17"/>
  <c r="E808" i="17"/>
  <c r="D808" i="17"/>
  <c r="J807" i="17"/>
  <c r="I807" i="17"/>
  <c r="C807" i="17" s="1"/>
  <c r="H807" i="17"/>
  <c r="G807" i="17"/>
  <c r="F807" i="17"/>
  <c r="E807" i="17"/>
  <c r="D807" i="17"/>
  <c r="J806" i="17"/>
  <c r="H806" i="17"/>
  <c r="G806" i="17"/>
  <c r="F806" i="17"/>
  <c r="E806" i="17"/>
  <c r="I806" i="17" s="1"/>
  <c r="C806" i="17" s="1"/>
  <c r="D806" i="17"/>
  <c r="B806" i="17"/>
  <c r="J805" i="17"/>
  <c r="H805" i="17"/>
  <c r="G805" i="17"/>
  <c r="F805" i="17"/>
  <c r="B805" i="17" s="1"/>
  <c r="E805" i="17"/>
  <c r="D805" i="17"/>
  <c r="J804" i="17"/>
  <c r="H804" i="17"/>
  <c r="G804" i="17"/>
  <c r="F804" i="17"/>
  <c r="E804" i="17"/>
  <c r="B804" i="17" s="1"/>
  <c r="D804" i="17"/>
  <c r="J803" i="17"/>
  <c r="H803" i="17"/>
  <c r="G803" i="17"/>
  <c r="F803" i="17"/>
  <c r="E803" i="17"/>
  <c r="D803" i="17"/>
  <c r="J802" i="17"/>
  <c r="H802" i="17"/>
  <c r="G802" i="17"/>
  <c r="F802" i="17"/>
  <c r="B802" i="17" s="1"/>
  <c r="E802" i="17"/>
  <c r="D802" i="17"/>
  <c r="J801" i="17"/>
  <c r="B801" i="17" s="1"/>
  <c r="H801" i="17"/>
  <c r="G801" i="17"/>
  <c r="F801" i="17"/>
  <c r="E801" i="17"/>
  <c r="D801" i="17"/>
  <c r="J800" i="17"/>
  <c r="H800" i="17"/>
  <c r="G800" i="17"/>
  <c r="I800" i="17" s="1"/>
  <c r="C800" i="17" s="1"/>
  <c r="F800" i="17"/>
  <c r="E800" i="17"/>
  <c r="D800" i="17"/>
  <c r="J799" i="17"/>
  <c r="I799" i="17"/>
  <c r="H799" i="17"/>
  <c r="G799" i="17"/>
  <c r="F799" i="17"/>
  <c r="E799" i="17"/>
  <c r="D799" i="17"/>
  <c r="J798" i="17"/>
  <c r="H798" i="17"/>
  <c r="G798" i="17"/>
  <c r="F798" i="17"/>
  <c r="E798" i="17"/>
  <c r="D798" i="17"/>
  <c r="J797" i="17"/>
  <c r="H797" i="17"/>
  <c r="G797" i="17"/>
  <c r="F797" i="17"/>
  <c r="B797" i="17" s="1"/>
  <c r="E797" i="17"/>
  <c r="I797" i="17" s="1"/>
  <c r="C797" i="17" s="1"/>
  <c r="D797" i="17"/>
  <c r="J796" i="17"/>
  <c r="H796" i="17"/>
  <c r="G796" i="17"/>
  <c r="F796" i="17"/>
  <c r="E796" i="17"/>
  <c r="D796" i="17"/>
  <c r="J795" i="17"/>
  <c r="H795" i="17"/>
  <c r="G795" i="17"/>
  <c r="F795" i="17"/>
  <c r="E795" i="17"/>
  <c r="D795" i="17"/>
  <c r="J794" i="17"/>
  <c r="I794" i="17"/>
  <c r="C794" i="17" s="1"/>
  <c r="H794" i="17"/>
  <c r="G794" i="17"/>
  <c r="F794" i="17"/>
  <c r="B794" i="17" s="1"/>
  <c r="E794" i="17"/>
  <c r="D794" i="17"/>
  <c r="J793" i="17"/>
  <c r="H793" i="17"/>
  <c r="G793" i="17"/>
  <c r="B793" i="17" s="1"/>
  <c r="F793" i="17"/>
  <c r="I793" i="17" s="1"/>
  <c r="C793" i="17" s="1"/>
  <c r="E793" i="17"/>
  <c r="D793" i="17"/>
  <c r="J792" i="17"/>
  <c r="H792" i="17"/>
  <c r="C792" i="17" s="1"/>
  <c r="G792" i="17"/>
  <c r="I792" i="17" s="1"/>
  <c r="F792" i="17"/>
  <c r="E792" i="17"/>
  <c r="D792" i="17"/>
  <c r="J791" i="17"/>
  <c r="I791" i="17"/>
  <c r="C791" i="17" s="1"/>
  <c r="H791" i="17"/>
  <c r="G791" i="17"/>
  <c r="F791" i="17"/>
  <c r="E791" i="17"/>
  <c r="B791" i="17" s="1"/>
  <c r="D791" i="17"/>
  <c r="J790" i="17"/>
  <c r="H790" i="17"/>
  <c r="G790" i="17"/>
  <c r="F790" i="17"/>
  <c r="E790" i="17"/>
  <c r="I790" i="17" s="1"/>
  <c r="D790" i="17"/>
  <c r="B790" i="17"/>
  <c r="J789" i="17"/>
  <c r="H789" i="17"/>
  <c r="G789" i="17"/>
  <c r="F789" i="17"/>
  <c r="B789" i="17" s="1"/>
  <c r="E789" i="17"/>
  <c r="I789" i="17" s="1"/>
  <c r="D789" i="17"/>
  <c r="C789" i="17"/>
  <c r="J788" i="17"/>
  <c r="H788" i="17"/>
  <c r="G788" i="17"/>
  <c r="F788" i="17"/>
  <c r="E788" i="17"/>
  <c r="D788" i="17"/>
  <c r="J787" i="17"/>
  <c r="H787" i="17"/>
  <c r="G787" i="17"/>
  <c r="F787" i="17"/>
  <c r="E787" i="17"/>
  <c r="D787" i="17"/>
  <c r="J786" i="17"/>
  <c r="H786" i="17"/>
  <c r="G786" i="17"/>
  <c r="F786" i="17"/>
  <c r="E786" i="17"/>
  <c r="D786" i="17"/>
  <c r="J785" i="17"/>
  <c r="H785" i="17"/>
  <c r="G785" i="17"/>
  <c r="B785" i="17" s="1"/>
  <c r="F785" i="17"/>
  <c r="E785" i="17"/>
  <c r="D785" i="17"/>
  <c r="J784" i="17"/>
  <c r="H784" i="17"/>
  <c r="G784" i="17"/>
  <c r="I784" i="17" s="1"/>
  <c r="F784" i="17"/>
  <c r="E784" i="17"/>
  <c r="D784" i="17"/>
  <c r="C784" i="17"/>
  <c r="J783" i="17"/>
  <c r="I783" i="17"/>
  <c r="H783" i="17"/>
  <c r="G783" i="17"/>
  <c r="F783" i="17"/>
  <c r="E783" i="17"/>
  <c r="D783" i="17"/>
  <c r="J782" i="17"/>
  <c r="H782" i="17"/>
  <c r="G782" i="17"/>
  <c r="F782" i="17"/>
  <c r="E782" i="17"/>
  <c r="I782" i="17" s="1"/>
  <c r="D782" i="17"/>
  <c r="J781" i="17"/>
  <c r="H781" i="17"/>
  <c r="G781" i="17"/>
  <c r="F781" i="17"/>
  <c r="B781" i="17" s="1"/>
  <c r="E781" i="17"/>
  <c r="I781" i="17" s="1"/>
  <c r="C781" i="17" s="1"/>
  <c r="D781" i="17"/>
  <c r="J780" i="17"/>
  <c r="H780" i="17"/>
  <c r="G780" i="17"/>
  <c r="F780" i="17"/>
  <c r="E780" i="17"/>
  <c r="D780" i="17"/>
  <c r="J779" i="17"/>
  <c r="H779" i="17"/>
  <c r="G779" i="17"/>
  <c r="F779" i="17"/>
  <c r="E779" i="17"/>
  <c r="D779" i="17"/>
  <c r="J778" i="17"/>
  <c r="I778" i="17"/>
  <c r="C778" i="17" s="1"/>
  <c r="H778" i="17"/>
  <c r="G778" i="17"/>
  <c r="F778" i="17"/>
  <c r="B778" i="17" s="1"/>
  <c r="E778" i="17"/>
  <c r="D778" i="17"/>
  <c r="J777" i="17"/>
  <c r="H777" i="17"/>
  <c r="G777" i="17"/>
  <c r="F777" i="17"/>
  <c r="E777" i="17"/>
  <c r="D777" i="17"/>
  <c r="B777" i="17"/>
  <c r="J776" i="17"/>
  <c r="H776" i="17"/>
  <c r="G776" i="17"/>
  <c r="I776" i="17" s="1"/>
  <c r="C776" i="17" s="1"/>
  <c r="F776" i="17"/>
  <c r="E776" i="17"/>
  <c r="D776" i="17"/>
  <c r="J775" i="17"/>
  <c r="I775" i="17"/>
  <c r="C775" i="17" s="1"/>
  <c r="H775" i="17"/>
  <c r="G775" i="17"/>
  <c r="F775" i="17"/>
  <c r="E775" i="17"/>
  <c r="B775" i="17" s="1"/>
  <c r="D775" i="17"/>
  <c r="J774" i="17"/>
  <c r="H774" i="17"/>
  <c r="G774" i="17"/>
  <c r="F774" i="17"/>
  <c r="E774" i="17"/>
  <c r="I774" i="17" s="1"/>
  <c r="C774" i="17" s="1"/>
  <c r="D774" i="17"/>
  <c r="B774" i="17"/>
  <c r="J773" i="17"/>
  <c r="H773" i="17"/>
  <c r="G773" i="17"/>
  <c r="F773" i="17"/>
  <c r="B773" i="17" s="1"/>
  <c r="E773" i="17"/>
  <c r="D773" i="17"/>
  <c r="J772" i="17"/>
  <c r="H772" i="17"/>
  <c r="G772" i="17"/>
  <c r="F772" i="17"/>
  <c r="E772" i="17"/>
  <c r="B772" i="17" s="1"/>
  <c r="D772" i="17"/>
  <c r="J771" i="17"/>
  <c r="H771" i="17"/>
  <c r="G771" i="17"/>
  <c r="F771" i="17"/>
  <c r="E771" i="17"/>
  <c r="D771" i="17"/>
  <c r="J770" i="17"/>
  <c r="H770" i="17"/>
  <c r="G770" i="17"/>
  <c r="F770" i="17"/>
  <c r="B770" i="17" s="1"/>
  <c r="E770" i="17"/>
  <c r="D770" i="17"/>
  <c r="J769" i="17"/>
  <c r="B769" i="17" s="1"/>
  <c r="H769" i="17"/>
  <c r="G769" i="17"/>
  <c r="F769" i="17"/>
  <c r="I769" i="17" s="1"/>
  <c r="E769" i="17"/>
  <c r="D769" i="17"/>
  <c r="J768" i="17"/>
  <c r="H768" i="17"/>
  <c r="G768" i="17"/>
  <c r="I768" i="17" s="1"/>
  <c r="C768" i="17" s="1"/>
  <c r="F768" i="17"/>
  <c r="E768" i="17"/>
  <c r="D768" i="17"/>
  <c r="J767" i="17"/>
  <c r="I767" i="17"/>
  <c r="H767" i="17"/>
  <c r="G767" i="17"/>
  <c r="F767" i="17"/>
  <c r="E767" i="17"/>
  <c r="D767" i="17"/>
  <c r="J766" i="17"/>
  <c r="H766" i="17"/>
  <c r="G766" i="17"/>
  <c r="F766" i="17"/>
  <c r="E766" i="17"/>
  <c r="D766" i="17"/>
  <c r="J765" i="17"/>
  <c r="H765" i="17"/>
  <c r="G765" i="17"/>
  <c r="F765" i="17"/>
  <c r="B765" i="17" s="1"/>
  <c r="E765" i="17"/>
  <c r="I765" i="17" s="1"/>
  <c r="C765" i="17" s="1"/>
  <c r="D765" i="17"/>
  <c r="J764" i="17"/>
  <c r="H764" i="17"/>
  <c r="G764" i="17"/>
  <c r="F764" i="17"/>
  <c r="E764" i="17"/>
  <c r="D764" i="17"/>
  <c r="J763" i="17"/>
  <c r="H763" i="17"/>
  <c r="G763" i="17"/>
  <c r="F763" i="17"/>
  <c r="E763" i="17"/>
  <c r="D763" i="17"/>
  <c r="J762" i="17"/>
  <c r="I762" i="17"/>
  <c r="C762" i="17" s="1"/>
  <c r="H762" i="17"/>
  <c r="G762" i="17"/>
  <c r="F762" i="17"/>
  <c r="B762" i="17" s="1"/>
  <c r="E762" i="17"/>
  <c r="D762" i="17"/>
  <c r="J761" i="17"/>
  <c r="H761" i="17"/>
  <c r="G761" i="17"/>
  <c r="B761" i="17" s="1"/>
  <c r="F761" i="17"/>
  <c r="I761" i="17" s="1"/>
  <c r="C761" i="17" s="1"/>
  <c r="E761" i="17"/>
  <c r="D761" i="17"/>
  <c r="J760" i="17"/>
  <c r="H760" i="17"/>
  <c r="G760" i="17"/>
  <c r="I760" i="17" s="1"/>
  <c r="F760" i="17"/>
  <c r="E760" i="17"/>
  <c r="D760" i="17"/>
  <c r="C760" i="17"/>
  <c r="J759" i="17"/>
  <c r="I759" i="17"/>
  <c r="C759" i="17" s="1"/>
  <c r="H759" i="17"/>
  <c r="G759" i="17"/>
  <c r="F759" i="17"/>
  <c r="E759" i="17"/>
  <c r="B759" i="17" s="1"/>
  <c r="D759" i="17"/>
  <c r="J758" i="17"/>
  <c r="H758" i="17"/>
  <c r="G758" i="17"/>
  <c r="F758" i="17"/>
  <c r="E758" i="17"/>
  <c r="I758" i="17" s="1"/>
  <c r="D758" i="17"/>
  <c r="B758" i="17"/>
  <c r="J757" i="17"/>
  <c r="H757" i="17"/>
  <c r="G757" i="17"/>
  <c r="F757" i="17"/>
  <c r="B757" i="17" s="1"/>
  <c r="E757" i="17"/>
  <c r="D757" i="17"/>
  <c r="J756" i="17"/>
  <c r="H756" i="17"/>
  <c r="G756" i="17"/>
  <c r="F756" i="17"/>
  <c r="E756" i="17"/>
  <c r="D756" i="17"/>
  <c r="J755" i="17"/>
  <c r="H755" i="17"/>
  <c r="G755" i="17"/>
  <c r="F755" i="17"/>
  <c r="E755" i="17"/>
  <c r="D755" i="17"/>
  <c r="J754" i="17"/>
  <c r="H754" i="17"/>
  <c r="G754" i="17"/>
  <c r="F754" i="17"/>
  <c r="E754" i="17"/>
  <c r="D754" i="17"/>
  <c r="J753" i="17"/>
  <c r="H753" i="17"/>
  <c r="G753" i="17"/>
  <c r="B753" i="17" s="1"/>
  <c r="F753" i="17"/>
  <c r="I753" i="17" s="1"/>
  <c r="E753" i="17"/>
  <c r="D753" i="17"/>
  <c r="J752" i="17"/>
  <c r="H752" i="17"/>
  <c r="G752" i="17"/>
  <c r="I752" i="17" s="1"/>
  <c r="F752" i="17"/>
  <c r="E752" i="17"/>
  <c r="D752" i="17"/>
  <c r="C752" i="17"/>
  <c r="J751" i="17"/>
  <c r="I751" i="17"/>
  <c r="H751" i="17"/>
  <c r="G751" i="17"/>
  <c r="F751" i="17"/>
  <c r="E751" i="17"/>
  <c r="D751" i="17"/>
  <c r="J750" i="17"/>
  <c r="H750" i="17"/>
  <c r="G750" i="17"/>
  <c r="F750" i="17"/>
  <c r="E750" i="17"/>
  <c r="I750" i="17" s="1"/>
  <c r="D750" i="17"/>
  <c r="J749" i="17"/>
  <c r="H749" i="17"/>
  <c r="G749" i="17"/>
  <c r="F749" i="17"/>
  <c r="B749" i="17" s="1"/>
  <c r="E749" i="17"/>
  <c r="D749" i="17"/>
  <c r="J748" i="17"/>
  <c r="H748" i="17"/>
  <c r="G748" i="17"/>
  <c r="F748" i="17"/>
  <c r="E748" i="17"/>
  <c r="D748" i="17"/>
  <c r="J747" i="17"/>
  <c r="H747" i="17"/>
  <c r="G747" i="17"/>
  <c r="F747" i="17"/>
  <c r="E747" i="17"/>
  <c r="D747" i="17"/>
  <c r="J746" i="17"/>
  <c r="I746" i="17"/>
  <c r="C746" i="17" s="1"/>
  <c r="H746" i="17"/>
  <c r="G746" i="17"/>
  <c r="F746" i="17"/>
  <c r="B746" i="17" s="1"/>
  <c r="E746" i="17"/>
  <c r="D746" i="17"/>
  <c r="J745" i="17"/>
  <c r="H745" i="17"/>
  <c r="G745" i="17"/>
  <c r="B745" i="17" s="1"/>
  <c r="F745" i="17"/>
  <c r="E745" i="17"/>
  <c r="D745" i="17"/>
  <c r="J744" i="17"/>
  <c r="H744" i="17"/>
  <c r="G744" i="17"/>
  <c r="I744" i="17" s="1"/>
  <c r="F744" i="17"/>
  <c r="E744" i="17"/>
  <c r="D744" i="17"/>
  <c r="C744" i="17"/>
  <c r="J743" i="17"/>
  <c r="I743" i="17"/>
  <c r="H743" i="17"/>
  <c r="G743" i="17"/>
  <c r="F743" i="17"/>
  <c r="E743" i="17"/>
  <c r="D743" i="17"/>
  <c r="J742" i="17"/>
  <c r="H742" i="17"/>
  <c r="G742" i="17"/>
  <c r="F742" i="17"/>
  <c r="E742" i="17"/>
  <c r="I742" i="17" s="1"/>
  <c r="D742" i="17"/>
  <c r="J741" i="17"/>
  <c r="H741" i="17"/>
  <c r="G741" i="17"/>
  <c r="F741" i="17"/>
  <c r="B741" i="17" s="1"/>
  <c r="E741" i="17"/>
  <c r="D741" i="17"/>
  <c r="J740" i="17"/>
  <c r="H740" i="17"/>
  <c r="G740" i="17"/>
  <c r="F740" i="17"/>
  <c r="E740" i="17"/>
  <c r="D740" i="17"/>
  <c r="J739" i="17"/>
  <c r="I739" i="17"/>
  <c r="H739" i="17"/>
  <c r="G739" i="17"/>
  <c r="F739" i="17"/>
  <c r="E739" i="17"/>
  <c r="D739" i="17"/>
  <c r="J738" i="17"/>
  <c r="H738" i="17"/>
  <c r="G738" i="17"/>
  <c r="F738" i="17"/>
  <c r="B738" i="17" s="1"/>
  <c r="E738" i="17"/>
  <c r="D738" i="17"/>
  <c r="J737" i="17"/>
  <c r="B737" i="17" s="1"/>
  <c r="H737" i="17"/>
  <c r="G737" i="17"/>
  <c r="F737" i="17"/>
  <c r="I737" i="17" s="1"/>
  <c r="C737" i="17" s="1"/>
  <c r="E737" i="17"/>
  <c r="D737" i="17"/>
  <c r="J736" i="17"/>
  <c r="H736" i="17"/>
  <c r="G736" i="17"/>
  <c r="I736" i="17" s="1"/>
  <c r="F736" i="17"/>
  <c r="E736" i="17"/>
  <c r="D736" i="17"/>
  <c r="J735" i="17"/>
  <c r="H735" i="17"/>
  <c r="G735" i="17"/>
  <c r="F735" i="17"/>
  <c r="E735" i="17"/>
  <c r="D735" i="17"/>
  <c r="J734" i="17"/>
  <c r="H734" i="17"/>
  <c r="G734" i="17"/>
  <c r="F734" i="17"/>
  <c r="E734" i="17"/>
  <c r="D734" i="17"/>
  <c r="B734" i="17"/>
  <c r="J733" i="17"/>
  <c r="H733" i="17"/>
  <c r="G733" i="17"/>
  <c r="F733" i="17"/>
  <c r="B733" i="17" s="1"/>
  <c r="E733" i="17"/>
  <c r="D733" i="17"/>
  <c r="J732" i="17"/>
  <c r="H732" i="17"/>
  <c r="G732" i="17"/>
  <c r="F732" i="17"/>
  <c r="E732" i="17"/>
  <c r="D732" i="17"/>
  <c r="J731" i="17"/>
  <c r="H731" i="17"/>
  <c r="G731" i="17"/>
  <c r="F731" i="17"/>
  <c r="E731" i="17"/>
  <c r="I731" i="17" s="1"/>
  <c r="C731" i="17" s="1"/>
  <c r="D731" i="17"/>
  <c r="J730" i="17"/>
  <c r="H730" i="17"/>
  <c r="G730" i="17"/>
  <c r="F730" i="17"/>
  <c r="E730" i="17"/>
  <c r="D730" i="17"/>
  <c r="J729" i="17"/>
  <c r="B729" i="17" s="1"/>
  <c r="H729" i="17"/>
  <c r="G729" i="17"/>
  <c r="F729" i="17"/>
  <c r="I729" i="17" s="1"/>
  <c r="C729" i="17" s="1"/>
  <c r="E729" i="17"/>
  <c r="D729" i="17"/>
  <c r="J728" i="17"/>
  <c r="H728" i="17"/>
  <c r="G728" i="17"/>
  <c r="I728" i="17" s="1"/>
  <c r="F728" i="17"/>
  <c r="E728" i="17"/>
  <c r="D728" i="17"/>
  <c r="C728" i="17"/>
  <c r="J727" i="17"/>
  <c r="H727" i="17"/>
  <c r="G727" i="17"/>
  <c r="F727" i="17"/>
  <c r="E727" i="17"/>
  <c r="D727" i="17"/>
  <c r="J726" i="17"/>
  <c r="H726" i="17"/>
  <c r="G726" i="17"/>
  <c r="F726" i="17"/>
  <c r="E726" i="17"/>
  <c r="I726" i="17" s="1"/>
  <c r="D726" i="17"/>
  <c r="B726" i="17"/>
  <c r="J725" i="17"/>
  <c r="H725" i="17"/>
  <c r="G725" i="17"/>
  <c r="F725" i="17"/>
  <c r="B725" i="17" s="1"/>
  <c r="E725" i="17"/>
  <c r="D725" i="17"/>
  <c r="J724" i="17"/>
  <c r="H724" i="17"/>
  <c r="G724" i="17"/>
  <c r="F724" i="17"/>
  <c r="E724" i="17"/>
  <c r="B724" i="17" s="1"/>
  <c r="D724" i="17"/>
  <c r="J723" i="17"/>
  <c r="I723" i="17"/>
  <c r="H723" i="17"/>
  <c r="G723" i="17"/>
  <c r="F723" i="17"/>
  <c r="E723" i="17"/>
  <c r="D723" i="17"/>
  <c r="J722" i="17"/>
  <c r="I722" i="17"/>
  <c r="C722" i="17" s="1"/>
  <c r="H722" i="17"/>
  <c r="G722" i="17"/>
  <c r="F722" i="17"/>
  <c r="E722" i="17"/>
  <c r="D722" i="17"/>
  <c r="B722" i="17"/>
  <c r="J721" i="17"/>
  <c r="H721" i="17"/>
  <c r="G721" i="17"/>
  <c r="B721" i="17" s="1"/>
  <c r="F721" i="17"/>
  <c r="I721" i="17" s="1"/>
  <c r="C721" i="17" s="1"/>
  <c r="E721" i="17"/>
  <c r="D721" i="17"/>
  <c r="J720" i="17"/>
  <c r="H720" i="17"/>
  <c r="G720" i="17"/>
  <c r="I720" i="17" s="1"/>
  <c r="C720" i="17" s="1"/>
  <c r="F720" i="17"/>
  <c r="E720" i="17"/>
  <c r="D720" i="17"/>
  <c r="J719" i="17"/>
  <c r="I719" i="17"/>
  <c r="H719" i="17"/>
  <c r="G719" i="17"/>
  <c r="F719" i="17"/>
  <c r="E719" i="17"/>
  <c r="D719" i="17"/>
  <c r="J718" i="17"/>
  <c r="H718" i="17"/>
  <c r="G718" i="17"/>
  <c r="F718" i="17"/>
  <c r="E718" i="17"/>
  <c r="I718" i="17" s="1"/>
  <c r="C718" i="17" s="1"/>
  <c r="D718" i="17"/>
  <c r="J717" i="17"/>
  <c r="H717" i="17"/>
  <c r="G717" i="17"/>
  <c r="F717" i="17"/>
  <c r="E717" i="17"/>
  <c r="D717" i="17"/>
  <c r="J716" i="17"/>
  <c r="H716" i="17"/>
  <c r="G716" i="17"/>
  <c r="F716" i="17"/>
  <c r="E716" i="17"/>
  <c r="D716" i="17"/>
  <c r="J715" i="17"/>
  <c r="I715" i="17"/>
  <c r="C715" i="17" s="1"/>
  <c r="H715" i="17"/>
  <c r="G715" i="17"/>
  <c r="F715" i="17"/>
  <c r="E715" i="17"/>
  <c r="B715" i="17" s="1"/>
  <c r="D715" i="17"/>
  <c r="J714" i="17"/>
  <c r="I714" i="17"/>
  <c r="C714" i="17" s="1"/>
  <c r="H714" i="17"/>
  <c r="G714" i="17"/>
  <c r="F714" i="17"/>
  <c r="B714" i="17" s="1"/>
  <c r="E714" i="17"/>
  <c r="D714" i="17"/>
  <c r="J713" i="17"/>
  <c r="H713" i="17"/>
  <c r="G713" i="17"/>
  <c r="B713" i="17" s="1"/>
  <c r="F713" i="17"/>
  <c r="E713" i="17"/>
  <c r="D713" i="17"/>
  <c r="J712" i="17"/>
  <c r="H712" i="17"/>
  <c r="G712" i="17"/>
  <c r="I712" i="17" s="1"/>
  <c r="C712" i="17" s="1"/>
  <c r="F712" i="17"/>
  <c r="E712" i="17"/>
  <c r="D712" i="17"/>
  <c r="J711" i="17"/>
  <c r="I711" i="17"/>
  <c r="C711" i="17" s="1"/>
  <c r="H711" i="17"/>
  <c r="G711" i="17"/>
  <c r="F711" i="17"/>
  <c r="E711" i="17"/>
  <c r="D711" i="17"/>
  <c r="J710" i="17"/>
  <c r="H710" i="17"/>
  <c r="G710" i="17"/>
  <c r="F710" i="17"/>
  <c r="E710" i="17"/>
  <c r="D710" i="17"/>
  <c r="J709" i="17"/>
  <c r="H709" i="17"/>
  <c r="G709" i="17"/>
  <c r="F709" i="17"/>
  <c r="B709" i="17" s="1"/>
  <c r="E709" i="17"/>
  <c r="I709" i="17" s="1"/>
  <c r="C709" i="17" s="1"/>
  <c r="D709" i="17"/>
  <c r="J708" i="17"/>
  <c r="H708" i="17"/>
  <c r="G708" i="17"/>
  <c r="F708" i="17"/>
  <c r="E708" i="17"/>
  <c r="D708" i="17"/>
  <c r="J707" i="17"/>
  <c r="H707" i="17"/>
  <c r="G707" i="17"/>
  <c r="F707" i="17"/>
  <c r="E707" i="17"/>
  <c r="D707" i="17"/>
  <c r="J706" i="17"/>
  <c r="B706" i="17" s="1"/>
  <c r="I706" i="17"/>
  <c r="C706" i="17" s="1"/>
  <c r="H706" i="17"/>
  <c r="G706" i="17"/>
  <c r="F706" i="17"/>
  <c r="E706" i="17"/>
  <c r="D706" i="17"/>
  <c r="J705" i="17"/>
  <c r="B705" i="17" s="1"/>
  <c r="H705" i="17"/>
  <c r="G705" i="17"/>
  <c r="F705" i="17"/>
  <c r="I705" i="17" s="1"/>
  <c r="C705" i="17" s="1"/>
  <c r="E705" i="17"/>
  <c r="D705" i="17"/>
  <c r="J704" i="17"/>
  <c r="H704" i="17"/>
  <c r="C704" i="17" s="1"/>
  <c r="G704" i="17"/>
  <c r="I704" i="17" s="1"/>
  <c r="F704" i="17"/>
  <c r="E704" i="17"/>
  <c r="D704" i="17"/>
  <c r="J703" i="17"/>
  <c r="I703" i="17"/>
  <c r="C703" i="17" s="1"/>
  <c r="H703" i="17"/>
  <c r="G703" i="17"/>
  <c r="F703" i="17"/>
  <c r="E703" i="17"/>
  <c r="D703" i="17"/>
  <c r="J702" i="17"/>
  <c r="H702" i="17"/>
  <c r="G702" i="17"/>
  <c r="F702" i="17"/>
  <c r="B702" i="17" s="1"/>
  <c r="E702" i="17"/>
  <c r="D702" i="17"/>
  <c r="J701" i="17"/>
  <c r="H701" i="17"/>
  <c r="G701" i="17"/>
  <c r="F701" i="17"/>
  <c r="B701" i="17" s="1"/>
  <c r="E701" i="17"/>
  <c r="I701" i="17" s="1"/>
  <c r="C701" i="17" s="1"/>
  <c r="D701" i="17"/>
  <c r="J700" i="17"/>
  <c r="H700" i="17"/>
  <c r="G700" i="17"/>
  <c r="F700" i="17"/>
  <c r="E700" i="17"/>
  <c r="D700" i="17"/>
  <c r="J699" i="17"/>
  <c r="H699" i="17"/>
  <c r="G699" i="17"/>
  <c r="F699" i="17"/>
  <c r="E699" i="17"/>
  <c r="B699" i="17" s="1"/>
  <c r="D699" i="17"/>
  <c r="J698" i="17"/>
  <c r="B698" i="17" s="1"/>
  <c r="H698" i="17"/>
  <c r="G698" i="17"/>
  <c r="F698" i="17"/>
  <c r="I698" i="17" s="1"/>
  <c r="E698" i="17"/>
  <c r="D698" i="17"/>
  <c r="J697" i="17"/>
  <c r="H697" i="17"/>
  <c r="G697" i="17"/>
  <c r="F697" i="17"/>
  <c r="I697" i="17" s="1"/>
  <c r="E697" i="17"/>
  <c r="D697" i="17"/>
  <c r="J696" i="17"/>
  <c r="H696" i="17"/>
  <c r="G696" i="17"/>
  <c r="I696" i="17" s="1"/>
  <c r="F696" i="17"/>
  <c r="E696" i="17"/>
  <c r="D696" i="17"/>
  <c r="C696" i="17"/>
  <c r="J695" i="17"/>
  <c r="I695" i="17"/>
  <c r="C695" i="17" s="1"/>
  <c r="H695" i="17"/>
  <c r="G695" i="17"/>
  <c r="F695" i="17"/>
  <c r="E695" i="17"/>
  <c r="B695" i="17" s="1"/>
  <c r="D695" i="17"/>
  <c r="J694" i="17"/>
  <c r="B694" i="17" s="1"/>
  <c r="H694" i="17"/>
  <c r="G694" i="17"/>
  <c r="F694" i="17"/>
  <c r="E694" i="17"/>
  <c r="I694" i="17" s="1"/>
  <c r="D694" i="17"/>
  <c r="J693" i="17"/>
  <c r="H693" i="17"/>
  <c r="G693" i="17"/>
  <c r="F693" i="17"/>
  <c r="B693" i="17" s="1"/>
  <c r="E693" i="17"/>
  <c r="D693" i="17"/>
  <c r="J692" i="17"/>
  <c r="H692" i="17"/>
  <c r="G692" i="17"/>
  <c r="F692" i="17"/>
  <c r="E692" i="17"/>
  <c r="B692" i="17" s="1"/>
  <c r="D692" i="17"/>
  <c r="J691" i="17"/>
  <c r="H691" i="17"/>
  <c r="G691" i="17"/>
  <c r="F691" i="17"/>
  <c r="E691" i="17"/>
  <c r="B691" i="17" s="1"/>
  <c r="D691" i="17"/>
  <c r="J690" i="17"/>
  <c r="I690" i="17"/>
  <c r="C690" i="17" s="1"/>
  <c r="H690" i="17"/>
  <c r="G690" i="17"/>
  <c r="F690" i="17"/>
  <c r="E690" i="17"/>
  <c r="D690" i="17"/>
  <c r="B690" i="17"/>
  <c r="J689" i="17"/>
  <c r="H689" i="17"/>
  <c r="G689" i="17"/>
  <c r="F689" i="17"/>
  <c r="E689" i="17"/>
  <c r="D689" i="17"/>
  <c r="B689" i="17"/>
  <c r="J688" i="17"/>
  <c r="H688" i="17"/>
  <c r="G688" i="17"/>
  <c r="I688" i="17" s="1"/>
  <c r="F688" i="17"/>
  <c r="E688" i="17"/>
  <c r="D688" i="17"/>
  <c r="C688" i="17"/>
  <c r="J687" i="17"/>
  <c r="H687" i="17"/>
  <c r="G687" i="17"/>
  <c r="F687" i="17"/>
  <c r="E687" i="17"/>
  <c r="D687" i="17"/>
  <c r="J686" i="17"/>
  <c r="H686" i="17"/>
  <c r="G686" i="17"/>
  <c r="F686" i="17"/>
  <c r="E686" i="17"/>
  <c r="B686" i="17" s="1"/>
  <c r="D686" i="17"/>
  <c r="J685" i="17"/>
  <c r="H685" i="17"/>
  <c r="G685" i="17"/>
  <c r="F685" i="17"/>
  <c r="E685" i="17"/>
  <c r="D685" i="17"/>
  <c r="J684" i="17"/>
  <c r="H684" i="17"/>
  <c r="G684" i="17"/>
  <c r="F684" i="17"/>
  <c r="E684" i="17"/>
  <c r="D684" i="17"/>
  <c r="J683" i="17"/>
  <c r="H683" i="17"/>
  <c r="G683" i="17"/>
  <c r="F683" i="17"/>
  <c r="E683" i="17"/>
  <c r="D683" i="17"/>
  <c r="J682" i="17"/>
  <c r="H682" i="17"/>
  <c r="G682" i="17"/>
  <c r="F682" i="17"/>
  <c r="B682" i="17" s="1"/>
  <c r="E682" i="17"/>
  <c r="D682" i="17"/>
  <c r="J681" i="17"/>
  <c r="H681" i="17"/>
  <c r="G681" i="17"/>
  <c r="F681" i="17"/>
  <c r="E681" i="17"/>
  <c r="D681" i="17"/>
  <c r="J680" i="17"/>
  <c r="H680" i="17"/>
  <c r="G680" i="17"/>
  <c r="F680" i="17"/>
  <c r="E680" i="17"/>
  <c r="D680" i="17"/>
  <c r="J679" i="17"/>
  <c r="I679" i="17"/>
  <c r="H679" i="17"/>
  <c r="G679" i="17"/>
  <c r="F679" i="17"/>
  <c r="E679" i="17"/>
  <c r="D679" i="17"/>
  <c r="J678" i="17"/>
  <c r="B678" i="17" s="1"/>
  <c r="H678" i="17"/>
  <c r="G678" i="17"/>
  <c r="F678" i="17"/>
  <c r="E678" i="17"/>
  <c r="I678" i="17" s="1"/>
  <c r="C678" i="17" s="1"/>
  <c r="D678" i="17"/>
  <c r="J677" i="17"/>
  <c r="B677" i="17" s="1"/>
  <c r="H677" i="17"/>
  <c r="G677" i="17"/>
  <c r="F677" i="17"/>
  <c r="E677" i="17"/>
  <c r="D677" i="17"/>
  <c r="J676" i="17"/>
  <c r="H676" i="17"/>
  <c r="G676" i="17"/>
  <c r="F676" i="17"/>
  <c r="E676" i="17"/>
  <c r="D676" i="17"/>
  <c r="J675" i="17"/>
  <c r="I675" i="17"/>
  <c r="C675" i="17" s="1"/>
  <c r="H675" i="17"/>
  <c r="G675" i="17"/>
  <c r="F675" i="17"/>
  <c r="E675" i="17"/>
  <c r="B675" i="17" s="1"/>
  <c r="D675" i="17"/>
  <c r="J674" i="17"/>
  <c r="I674" i="17"/>
  <c r="C674" i="17" s="1"/>
  <c r="H674" i="17"/>
  <c r="G674" i="17"/>
  <c r="F674" i="17"/>
  <c r="E674" i="17"/>
  <c r="B674" i="17" s="1"/>
  <c r="D674" i="17"/>
  <c r="J673" i="17"/>
  <c r="H673" i="17"/>
  <c r="G673" i="17"/>
  <c r="B673" i="17" s="1"/>
  <c r="F673" i="17"/>
  <c r="E673" i="17"/>
  <c r="D673" i="17"/>
  <c r="J672" i="17"/>
  <c r="H672" i="17"/>
  <c r="G672" i="17"/>
  <c r="F672" i="17"/>
  <c r="E672" i="17"/>
  <c r="D672" i="17"/>
  <c r="J671" i="17"/>
  <c r="H671" i="17"/>
  <c r="G671" i="17"/>
  <c r="F671" i="17"/>
  <c r="E671" i="17"/>
  <c r="I671" i="17" s="1"/>
  <c r="C671" i="17" s="1"/>
  <c r="D671" i="17"/>
  <c r="J670" i="17"/>
  <c r="H670" i="17"/>
  <c r="G670" i="17"/>
  <c r="F670" i="17"/>
  <c r="E670" i="17"/>
  <c r="D670" i="17"/>
  <c r="J669" i="17"/>
  <c r="H669" i="17"/>
  <c r="G669" i="17"/>
  <c r="F669" i="17"/>
  <c r="B669" i="17" s="1"/>
  <c r="E669" i="17"/>
  <c r="I669" i="17" s="1"/>
  <c r="C669" i="17" s="1"/>
  <c r="D669" i="17"/>
  <c r="J668" i="17"/>
  <c r="H668" i="17"/>
  <c r="G668" i="17"/>
  <c r="F668" i="17"/>
  <c r="E668" i="17"/>
  <c r="B668" i="17" s="1"/>
  <c r="D668" i="17"/>
  <c r="J667" i="17"/>
  <c r="H667" i="17"/>
  <c r="G667" i="17"/>
  <c r="F667" i="17"/>
  <c r="E667" i="17"/>
  <c r="D667" i="17"/>
  <c r="J666" i="17"/>
  <c r="H666" i="17"/>
  <c r="G666" i="17"/>
  <c r="F666" i="17"/>
  <c r="E666" i="17"/>
  <c r="B666" i="17" s="1"/>
  <c r="D666" i="17"/>
  <c r="J665" i="17"/>
  <c r="H665" i="17"/>
  <c r="G665" i="17"/>
  <c r="F665" i="17"/>
  <c r="E665" i="17"/>
  <c r="D665" i="17"/>
  <c r="J664" i="17"/>
  <c r="H664" i="17"/>
  <c r="G664" i="17"/>
  <c r="F664" i="17"/>
  <c r="E664" i="17"/>
  <c r="D664" i="17"/>
  <c r="J663" i="17"/>
  <c r="I663" i="17"/>
  <c r="H663" i="17"/>
  <c r="G663" i="17"/>
  <c r="F663" i="17"/>
  <c r="E663" i="17"/>
  <c r="D663" i="17"/>
  <c r="J662" i="17"/>
  <c r="B662" i="17" s="1"/>
  <c r="H662" i="17"/>
  <c r="G662" i="17"/>
  <c r="F662" i="17"/>
  <c r="E662" i="17"/>
  <c r="I662" i="17" s="1"/>
  <c r="C662" i="17" s="1"/>
  <c r="D662" i="17"/>
  <c r="J661" i="17"/>
  <c r="B661" i="17" s="1"/>
  <c r="H661" i="17"/>
  <c r="G661" i="17"/>
  <c r="F661" i="17"/>
  <c r="E661" i="17"/>
  <c r="D661" i="17"/>
  <c r="J660" i="17"/>
  <c r="H660" i="17"/>
  <c r="G660" i="17"/>
  <c r="F660" i="17"/>
  <c r="E660" i="17"/>
  <c r="D660" i="17"/>
  <c r="J659" i="17"/>
  <c r="I659" i="17"/>
  <c r="C659" i="17" s="1"/>
  <c r="H659" i="17"/>
  <c r="G659" i="17"/>
  <c r="F659" i="17"/>
  <c r="E659" i="17"/>
  <c r="B659" i="17" s="1"/>
  <c r="D659" i="17"/>
  <c r="J658" i="17"/>
  <c r="I658" i="17"/>
  <c r="C658" i="17" s="1"/>
  <c r="H658" i="17"/>
  <c r="G658" i="17"/>
  <c r="F658" i="17"/>
  <c r="E658" i="17"/>
  <c r="B658" i="17" s="1"/>
  <c r="D658" i="17"/>
  <c r="J657" i="17"/>
  <c r="H657" i="17"/>
  <c r="G657" i="17"/>
  <c r="B657" i="17" s="1"/>
  <c r="F657" i="17"/>
  <c r="E657" i="17"/>
  <c r="D657" i="17"/>
  <c r="J656" i="17"/>
  <c r="H656" i="17"/>
  <c r="G656" i="17"/>
  <c r="F656" i="17"/>
  <c r="E656" i="17"/>
  <c r="D656" i="17"/>
  <c r="J655" i="17"/>
  <c r="I655" i="17"/>
  <c r="H655" i="17"/>
  <c r="G655" i="17"/>
  <c r="F655" i="17"/>
  <c r="E655" i="17"/>
  <c r="D655" i="17"/>
  <c r="J654" i="17"/>
  <c r="I654" i="17"/>
  <c r="C654" i="17" s="1"/>
  <c r="H654" i="17"/>
  <c r="G654" i="17"/>
  <c r="F654" i="17"/>
  <c r="E654" i="17"/>
  <c r="B654" i="17" s="1"/>
  <c r="D654" i="17"/>
  <c r="J653" i="17"/>
  <c r="H653" i="17"/>
  <c r="G653" i="17"/>
  <c r="F653" i="17"/>
  <c r="E653" i="17"/>
  <c r="D653" i="17"/>
  <c r="J652" i="17"/>
  <c r="H652" i="17"/>
  <c r="G652" i="17"/>
  <c r="F652" i="17"/>
  <c r="E652" i="17"/>
  <c r="D652" i="17"/>
  <c r="J651" i="17"/>
  <c r="H651" i="17"/>
  <c r="G651" i="17"/>
  <c r="I651" i="17" s="1"/>
  <c r="C651" i="17" s="1"/>
  <c r="F651" i="17"/>
  <c r="E651" i="17"/>
  <c r="D651" i="17"/>
  <c r="J650" i="17"/>
  <c r="H650" i="17"/>
  <c r="G650" i="17"/>
  <c r="F650" i="17"/>
  <c r="E650" i="17"/>
  <c r="D650" i="17"/>
  <c r="J649" i="17"/>
  <c r="H649" i="17"/>
  <c r="G649" i="17"/>
  <c r="F649" i="17"/>
  <c r="E649" i="17"/>
  <c r="D649" i="17"/>
  <c r="J648" i="17"/>
  <c r="H648" i="17"/>
  <c r="G648" i="17"/>
  <c r="I648" i="17" s="1"/>
  <c r="C648" i="17" s="1"/>
  <c r="F648" i="17"/>
  <c r="E648" i="17"/>
  <c r="D648" i="17"/>
  <c r="J647" i="17"/>
  <c r="I647" i="17"/>
  <c r="C647" i="17" s="1"/>
  <c r="H647" i="17"/>
  <c r="G647" i="17"/>
  <c r="F647" i="17"/>
  <c r="E647" i="17"/>
  <c r="D647" i="17"/>
  <c r="J646" i="17"/>
  <c r="I646" i="17"/>
  <c r="C646" i="17" s="1"/>
  <c r="H646" i="17"/>
  <c r="G646" i="17"/>
  <c r="F646" i="17"/>
  <c r="E646" i="17"/>
  <c r="B646" i="17" s="1"/>
  <c r="D646" i="17"/>
  <c r="J645" i="17"/>
  <c r="H645" i="17"/>
  <c r="G645" i="17"/>
  <c r="F645" i="17"/>
  <c r="B645" i="17" s="1"/>
  <c r="E645" i="17"/>
  <c r="D645" i="17"/>
  <c r="J644" i="17"/>
  <c r="H644" i="17"/>
  <c r="G644" i="17"/>
  <c r="F644" i="17"/>
  <c r="E644" i="17"/>
  <c r="D644" i="17"/>
  <c r="J643" i="17"/>
  <c r="H643" i="17"/>
  <c r="G643" i="17"/>
  <c r="I643" i="17" s="1"/>
  <c r="C643" i="17" s="1"/>
  <c r="F643" i="17"/>
  <c r="E643" i="17"/>
  <c r="D643" i="17"/>
  <c r="J642" i="17"/>
  <c r="H642" i="17"/>
  <c r="G642" i="17"/>
  <c r="F642" i="17"/>
  <c r="E642" i="17"/>
  <c r="D642" i="17"/>
  <c r="J641" i="17"/>
  <c r="H641" i="17"/>
  <c r="G641" i="17"/>
  <c r="F641" i="17"/>
  <c r="B641" i="17" s="1"/>
  <c r="E641" i="17"/>
  <c r="D641" i="17"/>
  <c r="J640" i="17"/>
  <c r="H640" i="17"/>
  <c r="G640" i="17"/>
  <c r="I640" i="17" s="1"/>
  <c r="C640" i="17" s="1"/>
  <c r="F640" i="17"/>
  <c r="E640" i="17"/>
  <c r="D640" i="17"/>
  <c r="J639" i="17"/>
  <c r="I639" i="17"/>
  <c r="H639" i="17"/>
  <c r="C639" i="17" s="1"/>
  <c r="G639" i="17"/>
  <c r="F639" i="17"/>
  <c r="E639" i="17"/>
  <c r="D639" i="17"/>
  <c r="J638" i="17"/>
  <c r="H638" i="17"/>
  <c r="G638" i="17"/>
  <c r="F638" i="17"/>
  <c r="E638" i="17"/>
  <c r="D638" i="17"/>
  <c r="J637" i="17"/>
  <c r="H637" i="17"/>
  <c r="G637" i="17"/>
  <c r="F637" i="17"/>
  <c r="E637" i="17"/>
  <c r="D637" i="17"/>
  <c r="J636" i="17"/>
  <c r="H636" i="17"/>
  <c r="G636" i="17"/>
  <c r="F636" i="17"/>
  <c r="E636" i="17"/>
  <c r="B636" i="17" s="1"/>
  <c r="D636" i="17"/>
  <c r="J635" i="17"/>
  <c r="H635" i="17"/>
  <c r="G635" i="17"/>
  <c r="F635" i="17"/>
  <c r="E635" i="17"/>
  <c r="D635" i="17"/>
  <c r="J634" i="17"/>
  <c r="H634" i="17"/>
  <c r="G634" i="17"/>
  <c r="F634" i="17"/>
  <c r="E634" i="17"/>
  <c r="B634" i="17" s="1"/>
  <c r="D634" i="17"/>
  <c r="J633" i="17"/>
  <c r="H633" i="17"/>
  <c r="G633" i="17"/>
  <c r="F633" i="17"/>
  <c r="B633" i="17" s="1"/>
  <c r="E633" i="17"/>
  <c r="D633" i="17"/>
  <c r="J632" i="17"/>
  <c r="H632" i="17"/>
  <c r="B632" i="17" s="1"/>
  <c r="G632" i="17"/>
  <c r="I632" i="17" s="1"/>
  <c r="F632" i="17"/>
  <c r="E632" i="17"/>
  <c r="D632" i="17"/>
  <c r="J631" i="17"/>
  <c r="H631" i="17"/>
  <c r="G631" i="17"/>
  <c r="F631" i="17"/>
  <c r="E631" i="17"/>
  <c r="D631" i="17"/>
  <c r="J630" i="17"/>
  <c r="H630" i="17"/>
  <c r="G630" i="17"/>
  <c r="F630" i="17"/>
  <c r="E630" i="17"/>
  <c r="D630" i="17"/>
  <c r="J629" i="17"/>
  <c r="H629" i="17"/>
  <c r="G629" i="17"/>
  <c r="F629" i="17"/>
  <c r="E629" i="17"/>
  <c r="I629" i="17" s="1"/>
  <c r="C629" i="17" s="1"/>
  <c r="D629" i="17"/>
  <c r="J628" i="17"/>
  <c r="H628" i="17"/>
  <c r="G628" i="17"/>
  <c r="F628" i="17"/>
  <c r="E628" i="17"/>
  <c r="D628" i="17"/>
  <c r="J627" i="17"/>
  <c r="H627" i="17"/>
  <c r="G627" i="17"/>
  <c r="F627" i="17"/>
  <c r="E627" i="17"/>
  <c r="D627" i="17"/>
  <c r="J626" i="17"/>
  <c r="H626" i="17"/>
  <c r="G626" i="17"/>
  <c r="F626" i="17"/>
  <c r="E626" i="17"/>
  <c r="I626" i="17" s="1"/>
  <c r="C626" i="17" s="1"/>
  <c r="D626" i="17"/>
  <c r="B626" i="17"/>
  <c r="J625" i="17"/>
  <c r="H625" i="17"/>
  <c r="G625" i="17"/>
  <c r="I625" i="17" s="1"/>
  <c r="F625" i="17"/>
  <c r="B625" i="17" s="1"/>
  <c r="E625" i="17"/>
  <c r="D625" i="17"/>
  <c r="C625" i="17"/>
  <c r="J624" i="17"/>
  <c r="I624" i="17"/>
  <c r="C624" i="17" s="1"/>
  <c r="H624" i="17"/>
  <c r="G624" i="17"/>
  <c r="F624" i="17"/>
  <c r="E624" i="17"/>
  <c r="D624" i="17"/>
  <c r="B624" i="17" s="1"/>
  <c r="J623" i="17"/>
  <c r="H623" i="17"/>
  <c r="G623" i="17"/>
  <c r="F623" i="17"/>
  <c r="E623" i="17"/>
  <c r="D623" i="17"/>
  <c r="J622" i="17"/>
  <c r="H622" i="17"/>
  <c r="G622" i="17"/>
  <c r="F622" i="17"/>
  <c r="E622" i="17"/>
  <c r="D622" i="17"/>
  <c r="J621" i="17"/>
  <c r="H621" i="17"/>
  <c r="G621" i="17"/>
  <c r="F621" i="17"/>
  <c r="B621" i="17" s="1"/>
  <c r="E621" i="17"/>
  <c r="D621" i="17"/>
  <c r="J620" i="17"/>
  <c r="H620" i="17"/>
  <c r="G620" i="17"/>
  <c r="F620" i="17"/>
  <c r="E620" i="17"/>
  <c r="D620" i="17"/>
  <c r="J619" i="17"/>
  <c r="H619" i="17"/>
  <c r="G619" i="17"/>
  <c r="F619" i="17"/>
  <c r="I619" i="17" s="1"/>
  <c r="C619" i="17" s="1"/>
  <c r="E619" i="17"/>
  <c r="D619" i="17"/>
  <c r="J618" i="17"/>
  <c r="H618" i="17"/>
  <c r="G618" i="17"/>
  <c r="F618" i="17"/>
  <c r="E618" i="17"/>
  <c r="D618" i="17"/>
  <c r="J617" i="17"/>
  <c r="H617" i="17"/>
  <c r="G617" i="17"/>
  <c r="F617" i="17"/>
  <c r="B617" i="17" s="1"/>
  <c r="E617" i="17"/>
  <c r="D617" i="17"/>
  <c r="J616" i="17"/>
  <c r="H616" i="17"/>
  <c r="G616" i="17"/>
  <c r="B616" i="17" s="1"/>
  <c r="F616" i="17"/>
  <c r="E616" i="17"/>
  <c r="D616" i="17"/>
  <c r="J615" i="17"/>
  <c r="H615" i="17"/>
  <c r="G615" i="17"/>
  <c r="F615" i="17"/>
  <c r="E615" i="17"/>
  <c r="B615" i="17" s="1"/>
  <c r="D615" i="17"/>
  <c r="J614" i="17"/>
  <c r="I614" i="17"/>
  <c r="C614" i="17" s="1"/>
  <c r="H614" i="17"/>
  <c r="G614" i="17"/>
  <c r="F614" i="17"/>
  <c r="E614" i="17"/>
  <c r="D614" i="17"/>
  <c r="B614" i="17"/>
  <c r="J613" i="17"/>
  <c r="B613" i="17" s="1"/>
  <c r="H613" i="17"/>
  <c r="G613" i="17"/>
  <c r="F613" i="17"/>
  <c r="E613" i="17"/>
  <c r="D613" i="17"/>
  <c r="J612" i="17"/>
  <c r="H612" i="17"/>
  <c r="G612" i="17"/>
  <c r="F612" i="17"/>
  <c r="E612" i="17"/>
  <c r="D612" i="17"/>
  <c r="J611" i="17"/>
  <c r="I611" i="17"/>
  <c r="H611" i="17"/>
  <c r="G611" i="17"/>
  <c r="F611" i="17"/>
  <c r="E611" i="17"/>
  <c r="D611" i="17"/>
  <c r="J610" i="17"/>
  <c r="H610" i="17"/>
  <c r="G610" i="17"/>
  <c r="I610" i="17" s="1"/>
  <c r="C610" i="17" s="1"/>
  <c r="F610" i="17"/>
  <c r="E610" i="17"/>
  <c r="D610" i="17"/>
  <c r="J609" i="17"/>
  <c r="H609" i="17"/>
  <c r="G609" i="17"/>
  <c r="F609" i="17"/>
  <c r="E609" i="17"/>
  <c r="D609" i="17"/>
  <c r="J608" i="17"/>
  <c r="I608" i="17"/>
  <c r="H608" i="17"/>
  <c r="B608" i="17" s="1"/>
  <c r="G608" i="17"/>
  <c r="F608" i="17"/>
  <c r="E608" i="17"/>
  <c r="D608" i="17"/>
  <c r="J607" i="17"/>
  <c r="I607" i="17"/>
  <c r="C607" i="17" s="1"/>
  <c r="H607" i="17"/>
  <c r="G607" i="17"/>
  <c r="F607" i="17"/>
  <c r="E607" i="17"/>
  <c r="D607" i="17"/>
  <c r="B607" i="17"/>
  <c r="J606" i="17"/>
  <c r="B606" i="17" s="1"/>
  <c r="H606" i="17"/>
  <c r="G606" i="17"/>
  <c r="F606" i="17"/>
  <c r="E606" i="17"/>
  <c r="I606" i="17" s="1"/>
  <c r="C606" i="17" s="1"/>
  <c r="D606" i="17"/>
  <c r="J605" i="17"/>
  <c r="H605" i="17"/>
  <c r="G605" i="17"/>
  <c r="F605" i="17"/>
  <c r="E605" i="17"/>
  <c r="D605" i="17"/>
  <c r="B605" i="17"/>
  <c r="J604" i="17"/>
  <c r="H604" i="17"/>
  <c r="G604" i="17"/>
  <c r="F604" i="17"/>
  <c r="E604" i="17"/>
  <c r="D604" i="17"/>
  <c r="J603" i="17"/>
  <c r="H603" i="17"/>
  <c r="G603" i="17"/>
  <c r="F603" i="17"/>
  <c r="E603" i="17"/>
  <c r="D603" i="17"/>
  <c r="J602" i="17"/>
  <c r="B602" i="17" s="1"/>
  <c r="I602" i="17"/>
  <c r="C602" i="17" s="1"/>
  <c r="H602" i="17"/>
  <c r="G602" i="17"/>
  <c r="F602" i="17"/>
  <c r="E602" i="17"/>
  <c r="D602" i="17"/>
  <c r="J601" i="17"/>
  <c r="I601" i="17"/>
  <c r="C601" i="17" s="1"/>
  <c r="H601" i="17"/>
  <c r="G601" i="17"/>
  <c r="F601" i="17"/>
  <c r="E601" i="17"/>
  <c r="D601" i="17"/>
  <c r="B601" i="17"/>
  <c r="J600" i="17"/>
  <c r="H600" i="17"/>
  <c r="G600" i="17"/>
  <c r="I600" i="17" s="1"/>
  <c r="C600" i="17" s="1"/>
  <c r="F600" i="17"/>
  <c r="E600" i="17"/>
  <c r="D600" i="17"/>
  <c r="B600" i="17"/>
  <c r="J599" i="17"/>
  <c r="H599" i="17"/>
  <c r="G599" i="17"/>
  <c r="F599" i="17"/>
  <c r="E599" i="17"/>
  <c r="B599" i="17" s="1"/>
  <c r="D599" i="17"/>
  <c r="J598" i="17"/>
  <c r="H598" i="17"/>
  <c r="G598" i="17"/>
  <c r="F598" i="17"/>
  <c r="E598" i="17"/>
  <c r="D598" i="17"/>
  <c r="J597" i="17"/>
  <c r="H597" i="17"/>
  <c r="G597" i="17"/>
  <c r="F597" i="17"/>
  <c r="E597" i="17"/>
  <c r="I597" i="17" s="1"/>
  <c r="D597" i="17"/>
  <c r="J596" i="17"/>
  <c r="H596" i="17"/>
  <c r="G596" i="17"/>
  <c r="F596" i="17"/>
  <c r="E596" i="17"/>
  <c r="D596" i="17"/>
  <c r="J595" i="17"/>
  <c r="H595" i="17"/>
  <c r="G595" i="17"/>
  <c r="F595" i="17"/>
  <c r="E595" i="17"/>
  <c r="D595" i="17"/>
  <c r="J594" i="17"/>
  <c r="H594" i="17"/>
  <c r="G594" i="17"/>
  <c r="F594" i="17"/>
  <c r="E594" i="17"/>
  <c r="I594" i="17" s="1"/>
  <c r="C594" i="17" s="1"/>
  <c r="D594" i="17"/>
  <c r="B594" i="17"/>
  <c r="J593" i="17"/>
  <c r="I593" i="17"/>
  <c r="H593" i="17"/>
  <c r="G593" i="17"/>
  <c r="F593" i="17"/>
  <c r="B593" i="17" s="1"/>
  <c r="E593" i="17"/>
  <c r="D593" i="17"/>
  <c r="C593" i="17"/>
  <c r="J592" i="17"/>
  <c r="I592" i="17"/>
  <c r="C592" i="17" s="1"/>
  <c r="H592" i="17"/>
  <c r="G592" i="17"/>
  <c r="F592" i="17"/>
  <c r="E592" i="17"/>
  <c r="D592" i="17"/>
  <c r="B592" i="17" s="1"/>
  <c r="J591" i="17"/>
  <c r="H591" i="17"/>
  <c r="G591" i="17"/>
  <c r="F591" i="17"/>
  <c r="E591" i="17"/>
  <c r="D591" i="17"/>
  <c r="J590" i="17"/>
  <c r="H590" i="17"/>
  <c r="G590" i="17"/>
  <c r="F590" i="17"/>
  <c r="E590" i="17"/>
  <c r="D590" i="17"/>
  <c r="J589" i="17"/>
  <c r="H589" i="17"/>
  <c r="G589" i="17"/>
  <c r="F589" i="17"/>
  <c r="B589" i="17" s="1"/>
  <c r="E589" i="17"/>
  <c r="D589" i="17"/>
  <c r="J588" i="17"/>
  <c r="H588" i="17"/>
  <c r="G588" i="17"/>
  <c r="F588" i="17"/>
  <c r="E588" i="17"/>
  <c r="D588" i="17"/>
  <c r="J587" i="17"/>
  <c r="H587" i="17"/>
  <c r="G587" i="17"/>
  <c r="F587" i="17"/>
  <c r="E587" i="17"/>
  <c r="D587" i="17"/>
  <c r="J586" i="17"/>
  <c r="H586" i="17"/>
  <c r="G586" i="17"/>
  <c r="F586" i="17"/>
  <c r="E586" i="17"/>
  <c r="D586" i="17"/>
  <c r="J585" i="17"/>
  <c r="H585" i="17"/>
  <c r="G585" i="17"/>
  <c r="F585" i="17"/>
  <c r="E585" i="17"/>
  <c r="D585" i="17"/>
  <c r="J584" i="17"/>
  <c r="I584" i="17"/>
  <c r="C584" i="17" s="1"/>
  <c r="H584" i="17"/>
  <c r="B584" i="17" s="1"/>
  <c r="G584" i="17"/>
  <c r="F584" i="17"/>
  <c r="E584" i="17"/>
  <c r="D584" i="17"/>
  <c r="J583" i="17"/>
  <c r="I583" i="17"/>
  <c r="C583" i="17" s="1"/>
  <c r="H583" i="17"/>
  <c r="G583" i="17"/>
  <c r="F583" i="17"/>
  <c r="E583" i="17"/>
  <c r="D583" i="17"/>
  <c r="B583" i="17"/>
  <c r="J582" i="17"/>
  <c r="H582" i="17"/>
  <c r="G582" i="17"/>
  <c r="F582" i="17"/>
  <c r="E582" i="17"/>
  <c r="I582" i="17" s="1"/>
  <c r="D582" i="17"/>
  <c r="B582" i="17"/>
  <c r="J581" i="17"/>
  <c r="H581" i="17"/>
  <c r="G581" i="17"/>
  <c r="F581" i="17"/>
  <c r="E581" i="17"/>
  <c r="D581" i="17"/>
  <c r="B581" i="17"/>
  <c r="J580" i="17"/>
  <c r="H580" i="17"/>
  <c r="G580" i="17"/>
  <c r="F580" i="17"/>
  <c r="E580" i="17"/>
  <c r="D580" i="17"/>
  <c r="J579" i="17"/>
  <c r="H579" i="17"/>
  <c r="G579" i="17"/>
  <c r="F579" i="17"/>
  <c r="E579" i="17"/>
  <c r="I579" i="17" s="1"/>
  <c r="C579" i="17" s="1"/>
  <c r="D579" i="17"/>
  <c r="B579" i="17"/>
  <c r="J578" i="17"/>
  <c r="H578" i="17"/>
  <c r="G578" i="17"/>
  <c r="F578" i="17"/>
  <c r="E578" i="17"/>
  <c r="B578" i="17" s="1"/>
  <c r="D578" i="17"/>
  <c r="J577" i="17"/>
  <c r="H577" i="17"/>
  <c r="G577" i="17"/>
  <c r="F577" i="17"/>
  <c r="I577" i="17" s="1"/>
  <c r="C577" i="17" s="1"/>
  <c r="E577" i="17"/>
  <c r="D577" i="17"/>
  <c r="J576" i="17"/>
  <c r="H576" i="17"/>
  <c r="G576" i="17"/>
  <c r="F576" i="17"/>
  <c r="E576" i="17"/>
  <c r="D576" i="17"/>
  <c r="J575" i="17"/>
  <c r="H575" i="17"/>
  <c r="G575" i="17"/>
  <c r="F575" i="17"/>
  <c r="E575" i="17"/>
  <c r="D575" i="17"/>
  <c r="J574" i="17"/>
  <c r="H574" i="17"/>
  <c r="G574" i="17"/>
  <c r="F574" i="17"/>
  <c r="E574" i="17"/>
  <c r="B574" i="17" s="1"/>
  <c r="D574" i="17"/>
  <c r="J573" i="17"/>
  <c r="H573" i="17"/>
  <c r="G573" i="17"/>
  <c r="F573" i="17"/>
  <c r="E573" i="17"/>
  <c r="D573" i="17"/>
  <c r="J572" i="17"/>
  <c r="I572" i="17"/>
  <c r="C572" i="17" s="1"/>
  <c r="H572" i="17"/>
  <c r="G572" i="17"/>
  <c r="F572" i="17"/>
  <c r="E572" i="17"/>
  <c r="D572" i="17"/>
  <c r="J571" i="17"/>
  <c r="I571" i="17"/>
  <c r="H571" i="17"/>
  <c r="G571" i="17"/>
  <c r="F571" i="17"/>
  <c r="E571" i="17"/>
  <c r="B571" i="17" s="1"/>
  <c r="D571" i="17"/>
  <c r="J570" i="17"/>
  <c r="I570" i="17"/>
  <c r="H570" i="17"/>
  <c r="B570" i="17" s="1"/>
  <c r="G570" i="17"/>
  <c r="F570" i="17"/>
  <c r="E570" i="17"/>
  <c r="D570" i="17"/>
  <c r="J569" i="17"/>
  <c r="I569" i="17"/>
  <c r="C569" i="17" s="1"/>
  <c r="H569" i="17"/>
  <c r="G569" i="17"/>
  <c r="F569" i="17"/>
  <c r="E569" i="17"/>
  <c r="D569" i="17"/>
  <c r="B569" i="17"/>
  <c r="J568" i="17"/>
  <c r="B568" i="17" s="1"/>
  <c r="H568" i="17"/>
  <c r="G568" i="17"/>
  <c r="F568" i="17"/>
  <c r="E568" i="17"/>
  <c r="I568" i="17" s="1"/>
  <c r="D568" i="17"/>
  <c r="J567" i="17"/>
  <c r="H567" i="17"/>
  <c r="G567" i="17"/>
  <c r="F567" i="17"/>
  <c r="E567" i="17"/>
  <c r="B567" i="17" s="1"/>
  <c r="D567" i="17"/>
  <c r="J566" i="17"/>
  <c r="H566" i="17"/>
  <c r="G566" i="17"/>
  <c r="F566" i="17"/>
  <c r="E566" i="17"/>
  <c r="D566" i="17"/>
  <c r="J565" i="17"/>
  <c r="H565" i="17"/>
  <c r="G565" i="17"/>
  <c r="F565" i="17"/>
  <c r="E565" i="17"/>
  <c r="I565" i="17" s="1"/>
  <c r="C565" i="17" s="1"/>
  <c r="D565" i="17"/>
  <c r="J564" i="17"/>
  <c r="H564" i="17"/>
  <c r="G564" i="17"/>
  <c r="F564" i="17"/>
  <c r="E564" i="17"/>
  <c r="D564" i="17"/>
  <c r="J563" i="17"/>
  <c r="H563" i="17"/>
  <c r="G563" i="17"/>
  <c r="F563" i="17"/>
  <c r="E563" i="17"/>
  <c r="D563" i="17"/>
  <c r="J562" i="17"/>
  <c r="H562" i="17"/>
  <c r="G562" i="17"/>
  <c r="F562" i="17"/>
  <c r="E562" i="17"/>
  <c r="D562" i="17"/>
  <c r="J561" i="17"/>
  <c r="H561" i="17"/>
  <c r="G561" i="17"/>
  <c r="F561" i="17"/>
  <c r="E561" i="17"/>
  <c r="D561" i="17"/>
  <c r="J560" i="17"/>
  <c r="H560" i="17"/>
  <c r="G560" i="17"/>
  <c r="I560" i="17" s="1"/>
  <c r="C560" i="17" s="1"/>
  <c r="F560" i="17"/>
  <c r="E560" i="17"/>
  <c r="D560" i="17"/>
  <c r="J559" i="17"/>
  <c r="I559" i="17"/>
  <c r="H559" i="17"/>
  <c r="B559" i="17" s="1"/>
  <c r="G559" i="17"/>
  <c r="F559" i="17"/>
  <c r="E559" i="17"/>
  <c r="D559" i="17"/>
  <c r="J558" i="17"/>
  <c r="I558" i="17"/>
  <c r="C558" i="17" s="1"/>
  <c r="H558" i="17"/>
  <c r="G558" i="17"/>
  <c r="F558" i="17"/>
  <c r="E558" i="17"/>
  <c r="D558" i="17"/>
  <c r="B558" i="17"/>
  <c r="J557" i="17"/>
  <c r="H557" i="17"/>
  <c r="G557" i="17"/>
  <c r="F557" i="17"/>
  <c r="E557" i="17"/>
  <c r="I557" i="17" s="1"/>
  <c r="D557" i="17"/>
  <c r="J556" i="17"/>
  <c r="H556" i="17"/>
  <c r="G556" i="17"/>
  <c r="F556" i="17"/>
  <c r="E556" i="17"/>
  <c r="D556" i="17"/>
  <c r="J555" i="17"/>
  <c r="B555" i="17" s="1"/>
  <c r="H555" i="17"/>
  <c r="G555" i="17"/>
  <c r="F555" i="17"/>
  <c r="E555" i="17"/>
  <c r="I555" i="17" s="1"/>
  <c r="D555" i="17"/>
  <c r="J554" i="17"/>
  <c r="H554" i="17"/>
  <c r="G554" i="17"/>
  <c r="F554" i="17"/>
  <c r="E554" i="17"/>
  <c r="I554" i="17" s="1"/>
  <c r="C554" i="17" s="1"/>
  <c r="D554" i="17"/>
  <c r="B554" i="17"/>
  <c r="J553" i="17"/>
  <c r="H553" i="17"/>
  <c r="G553" i="17"/>
  <c r="I553" i="17" s="1"/>
  <c r="C553" i="17" s="1"/>
  <c r="F553" i="17"/>
  <c r="B553" i="17" s="1"/>
  <c r="E553" i="17"/>
  <c r="D553" i="17"/>
  <c r="J552" i="17"/>
  <c r="H552" i="17"/>
  <c r="G552" i="17"/>
  <c r="F552" i="17"/>
  <c r="E552" i="17"/>
  <c r="B552" i="17" s="1"/>
  <c r="D552" i="17"/>
  <c r="J551" i="17"/>
  <c r="H551" i="17"/>
  <c r="G551" i="17"/>
  <c r="F551" i="17"/>
  <c r="E551" i="17"/>
  <c r="D551" i="17"/>
  <c r="J550" i="17"/>
  <c r="H550" i="17"/>
  <c r="G550" i="17"/>
  <c r="F550" i="17"/>
  <c r="E550" i="17"/>
  <c r="D550" i="17"/>
  <c r="J549" i="17"/>
  <c r="H549" i="17"/>
  <c r="G549" i="17"/>
  <c r="F549" i="17"/>
  <c r="B549" i="17" s="1"/>
  <c r="E549" i="17"/>
  <c r="D549" i="17"/>
  <c r="J548" i="17"/>
  <c r="H548" i="17"/>
  <c r="G548" i="17"/>
  <c r="I548" i="17" s="1"/>
  <c r="C548" i="17" s="1"/>
  <c r="F548" i="17"/>
  <c r="E548" i="17"/>
  <c r="D548" i="17"/>
  <c r="J547" i="17"/>
  <c r="H547" i="17"/>
  <c r="G547" i="17"/>
  <c r="F547" i="17"/>
  <c r="E547" i="17"/>
  <c r="D547" i="17"/>
  <c r="J546" i="17"/>
  <c r="H546" i="17"/>
  <c r="G546" i="17"/>
  <c r="I546" i="17" s="1"/>
  <c r="C546" i="17" s="1"/>
  <c r="F546" i="17"/>
  <c r="E546" i="17"/>
  <c r="B546" i="17" s="1"/>
  <c r="D546" i="17"/>
  <c r="J545" i="17"/>
  <c r="I545" i="17"/>
  <c r="H545" i="17"/>
  <c r="B545" i="17" s="1"/>
  <c r="G545" i="17"/>
  <c r="F545" i="17"/>
  <c r="E545" i="17"/>
  <c r="D545" i="17"/>
  <c r="J544" i="17"/>
  <c r="I544" i="17"/>
  <c r="C544" i="17" s="1"/>
  <c r="H544" i="17"/>
  <c r="G544" i="17"/>
  <c r="F544" i="17"/>
  <c r="E544" i="17"/>
  <c r="D544" i="17"/>
  <c r="B544" i="17"/>
  <c r="J543" i="17"/>
  <c r="B543" i="17" s="1"/>
  <c r="H543" i="17"/>
  <c r="G543" i="17"/>
  <c r="F543" i="17"/>
  <c r="E543" i="17"/>
  <c r="I543" i="17" s="1"/>
  <c r="D543" i="17"/>
  <c r="J542" i="17"/>
  <c r="H542" i="17"/>
  <c r="G542" i="17"/>
  <c r="F542" i="17"/>
  <c r="E542" i="17"/>
  <c r="B542" i="17" s="1"/>
  <c r="D542" i="17"/>
  <c r="J541" i="17"/>
  <c r="H541" i="17"/>
  <c r="G541" i="17"/>
  <c r="F541" i="17"/>
  <c r="E541" i="17"/>
  <c r="I541" i="17" s="1"/>
  <c r="D541" i="17"/>
  <c r="C541" i="17"/>
  <c r="J540" i="17"/>
  <c r="H540" i="17"/>
  <c r="G540" i="17"/>
  <c r="F540" i="17"/>
  <c r="E540" i="17"/>
  <c r="D540" i="17"/>
  <c r="J539" i="17"/>
  <c r="H539" i="17"/>
  <c r="G539" i="17"/>
  <c r="F539" i="17"/>
  <c r="E539" i="17"/>
  <c r="D539" i="17"/>
  <c r="J538" i="17"/>
  <c r="H538" i="17"/>
  <c r="G538" i="17"/>
  <c r="F538" i="17"/>
  <c r="E538" i="17"/>
  <c r="D538" i="17"/>
  <c r="J537" i="17"/>
  <c r="H537" i="17"/>
  <c r="G537" i="17"/>
  <c r="I537" i="17" s="1"/>
  <c r="C537" i="17" s="1"/>
  <c r="F537" i="17"/>
  <c r="E537" i="17"/>
  <c r="B537" i="17" s="1"/>
  <c r="D537" i="17"/>
  <c r="J536" i="17"/>
  <c r="I536" i="17"/>
  <c r="H536" i="17"/>
  <c r="B536" i="17" s="1"/>
  <c r="G536" i="17"/>
  <c r="F536" i="17"/>
  <c r="E536" i="17"/>
  <c r="D536" i="17"/>
  <c r="J535" i="17"/>
  <c r="I535" i="17"/>
  <c r="C535" i="17" s="1"/>
  <c r="H535" i="17"/>
  <c r="G535" i="17"/>
  <c r="F535" i="17"/>
  <c r="E535" i="17"/>
  <c r="D535" i="17"/>
  <c r="B535" i="17"/>
  <c r="J534" i="17"/>
  <c r="B534" i="17" s="1"/>
  <c r="H534" i="17"/>
  <c r="G534" i="17"/>
  <c r="F534" i="17"/>
  <c r="E534" i="17"/>
  <c r="I534" i="17" s="1"/>
  <c r="C534" i="17" s="1"/>
  <c r="D534" i="17"/>
  <c r="J533" i="17"/>
  <c r="H533" i="17"/>
  <c r="G533" i="17"/>
  <c r="F533" i="17"/>
  <c r="E533" i="17"/>
  <c r="B533" i="17" s="1"/>
  <c r="D533" i="17"/>
  <c r="J532" i="17"/>
  <c r="H532" i="17"/>
  <c r="G532" i="17"/>
  <c r="F532" i="17"/>
  <c r="E532" i="17"/>
  <c r="D532" i="17"/>
  <c r="J531" i="17"/>
  <c r="H531" i="17"/>
  <c r="G531" i="17"/>
  <c r="F531" i="17"/>
  <c r="E531" i="17"/>
  <c r="D531" i="17"/>
  <c r="J530" i="17"/>
  <c r="H530" i="17"/>
  <c r="G530" i="17"/>
  <c r="F530" i="17"/>
  <c r="E530" i="17"/>
  <c r="D530" i="17"/>
  <c r="J529" i="17"/>
  <c r="H529" i="17"/>
  <c r="G529" i="17"/>
  <c r="I529" i="17" s="1"/>
  <c r="C529" i="17" s="1"/>
  <c r="F529" i="17"/>
  <c r="E529" i="17"/>
  <c r="B529" i="17" s="1"/>
  <c r="D529" i="17"/>
  <c r="J528" i="17"/>
  <c r="I528" i="17"/>
  <c r="C528" i="17" s="1"/>
  <c r="H528" i="17"/>
  <c r="B528" i="17" s="1"/>
  <c r="G528" i="17"/>
  <c r="F528" i="17"/>
  <c r="E528" i="17"/>
  <c r="D528" i="17"/>
  <c r="J527" i="17"/>
  <c r="I527" i="17"/>
  <c r="C527" i="17" s="1"/>
  <c r="H527" i="17"/>
  <c r="G527" i="17"/>
  <c r="F527" i="17"/>
  <c r="E527" i="17"/>
  <c r="D527" i="17"/>
  <c r="B527" i="17"/>
  <c r="J526" i="17"/>
  <c r="H526" i="17"/>
  <c r="G526" i="17"/>
  <c r="F526" i="17"/>
  <c r="E526" i="17"/>
  <c r="I526" i="17" s="1"/>
  <c r="D526" i="17"/>
  <c r="B526" i="17"/>
  <c r="J525" i="17"/>
  <c r="H525" i="17"/>
  <c r="G525" i="17"/>
  <c r="F525" i="17"/>
  <c r="E525" i="17"/>
  <c r="B525" i="17" s="1"/>
  <c r="D525" i="17"/>
  <c r="J524" i="17"/>
  <c r="H524" i="17"/>
  <c r="G524" i="17"/>
  <c r="F524" i="17"/>
  <c r="E524" i="17"/>
  <c r="B524" i="17" s="1"/>
  <c r="D524" i="17"/>
  <c r="J523" i="17"/>
  <c r="H523" i="17"/>
  <c r="G523" i="17"/>
  <c r="F523" i="17"/>
  <c r="E523" i="17"/>
  <c r="D523" i="17"/>
  <c r="J522" i="17"/>
  <c r="H522" i="17"/>
  <c r="G522" i="17"/>
  <c r="F522" i="17"/>
  <c r="E522" i="17"/>
  <c r="D522" i="17"/>
  <c r="J521" i="17"/>
  <c r="H521" i="17"/>
  <c r="G521" i="17"/>
  <c r="I521" i="17" s="1"/>
  <c r="C521" i="17" s="1"/>
  <c r="F521" i="17"/>
  <c r="E521" i="17"/>
  <c r="D521" i="17"/>
  <c r="J520" i="17"/>
  <c r="I520" i="17"/>
  <c r="C520" i="17" s="1"/>
  <c r="H520" i="17"/>
  <c r="B520" i="17" s="1"/>
  <c r="G520" i="17"/>
  <c r="F520" i="17"/>
  <c r="E520" i="17"/>
  <c r="D520" i="17"/>
  <c r="J519" i="17"/>
  <c r="I519" i="17"/>
  <c r="C519" i="17" s="1"/>
  <c r="H519" i="17"/>
  <c r="G519" i="17"/>
  <c r="F519" i="17"/>
  <c r="E519" i="17"/>
  <c r="D519" i="17"/>
  <c r="B519" i="17"/>
  <c r="J518" i="17"/>
  <c r="H518" i="17"/>
  <c r="G518" i="17"/>
  <c r="F518" i="17"/>
  <c r="E518" i="17"/>
  <c r="I518" i="17" s="1"/>
  <c r="C518" i="17" s="1"/>
  <c r="D518" i="17"/>
  <c r="B518" i="17"/>
  <c r="J517" i="17"/>
  <c r="H517" i="17"/>
  <c r="G517" i="17"/>
  <c r="F517" i="17"/>
  <c r="E517" i="17"/>
  <c r="B517" i="17" s="1"/>
  <c r="D517" i="17"/>
  <c r="J516" i="17"/>
  <c r="H516" i="17"/>
  <c r="G516" i="17"/>
  <c r="F516" i="17"/>
  <c r="E516" i="17"/>
  <c r="B516" i="17" s="1"/>
  <c r="D516" i="17"/>
  <c r="J515" i="17"/>
  <c r="H515" i="17"/>
  <c r="G515" i="17"/>
  <c r="F515" i="17"/>
  <c r="E515" i="17"/>
  <c r="D515" i="17"/>
  <c r="J514" i="17"/>
  <c r="H514" i="17"/>
  <c r="G514" i="17"/>
  <c r="F514" i="17"/>
  <c r="E514" i="17"/>
  <c r="D514" i="17"/>
  <c r="J513" i="17"/>
  <c r="H513" i="17"/>
  <c r="G513" i="17"/>
  <c r="I513" i="17" s="1"/>
  <c r="C513" i="17" s="1"/>
  <c r="F513" i="17"/>
  <c r="E513" i="17"/>
  <c r="D513" i="17"/>
  <c r="J512" i="17"/>
  <c r="I512" i="17"/>
  <c r="H512" i="17"/>
  <c r="B512" i="17" s="1"/>
  <c r="G512" i="17"/>
  <c r="F512" i="17"/>
  <c r="E512" i="17"/>
  <c r="D512" i="17"/>
  <c r="J511" i="17"/>
  <c r="I511" i="17"/>
  <c r="C511" i="17" s="1"/>
  <c r="H511" i="17"/>
  <c r="G511" i="17"/>
  <c r="F511" i="17"/>
  <c r="E511" i="17"/>
  <c r="D511" i="17"/>
  <c r="B511" i="17"/>
  <c r="J510" i="17"/>
  <c r="B510" i="17" s="1"/>
  <c r="H510" i="17"/>
  <c r="G510" i="17"/>
  <c r="F510" i="17"/>
  <c r="E510" i="17"/>
  <c r="I510" i="17" s="1"/>
  <c r="D510" i="17"/>
  <c r="J509" i="17"/>
  <c r="H509" i="17"/>
  <c r="G509" i="17"/>
  <c r="F509" i="17"/>
  <c r="E509" i="17"/>
  <c r="B509" i="17" s="1"/>
  <c r="D509" i="17"/>
  <c r="J508" i="17"/>
  <c r="H508" i="17"/>
  <c r="G508" i="17"/>
  <c r="F508" i="17"/>
  <c r="E508" i="17"/>
  <c r="D508" i="17"/>
  <c r="J507" i="17"/>
  <c r="H507" i="17"/>
  <c r="G507" i="17"/>
  <c r="F507" i="17"/>
  <c r="E507" i="17"/>
  <c r="D507" i="17"/>
  <c r="J506" i="17"/>
  <c r="H506" i="17"/>
  <c r="G506" i="17"/>
  <c r="F506" i="17"/>
  <c r="E506" i="17"/>
  <c r="D506" i="17"/>
  <c r="J505" i="17"/>
  <c r="H505" i="17"/>
  <c r="G505" i="17"/>
  <c r="I505" i="17" s="1"/>
  <c r="F505" i="17"/>
  <c r="E505" i="17"/>
  <c r="B505" i="17" s="1"/>
  <c r="D505" i="17"/>
  <c r="J504" i="17"/>
  <c r="I504" i="17"/>
  <c r="H504" i="17"/>
  <c r="B504" i="17" s="1"/>
  <c r="G504" i="17"/>
  <c r="F504" i="17"/>
  <c r="E504" i="17"/>
  <c r="D504" i="17"/>
  <c r="J503" i="17"/>
  <c r="B503" i="17" s="1"/>
  <c r="I503" i="17"/>
  <c r="H503" i="17"/>
  <c r="G503" i="17"/>
  <c r="F503" i="17"/>
  <c r="E503" i="17"/>
  <c r="D503" i="17"/>
  <c r="J502" i="17"/>
  <c r="B502" i="17" s="1"/>
  <c r="H502" i="17"/>
  <c r="G502" i="17"/>
  <c r="F502" i="17"/>
  <c r="E502" i="17"/>
  <c r="I502" i="17" s="1"/>
  <c r="C502" i="17" s="1"/>
  <c r="D502" i="17"/>
  <c r="J501" i="17"/>
  <c r="H501" i="17"/>
  <c r="G501" i="17"/>
  <c r="F501" i="17"/>
  <c r="E501" i="17"/>
  <c r="B501" i="17" s="1"/>
  <c r="D501" i="17"/>
  <c r="J500" i="17"/>
  <c r="H500" i="17"/>
  <c r="G500" i="17"/>
  <c r="F500" i="17"/>
  <c r="E500" i="17"/>
  <c r="D500" i="17"/>
  <c r="J499" i="17"/>
  <c r="H499" i="17"/>
  <c r="G499" i="17"/>
  <c r="F499" i="17"/>
  <c r="E499" i="17"/>
  <c r="D499" i="17"/>
  <c r="J498" i="17"/>
  <c r="H498" i="17"/>
  <c r="G498" i="17"/>
  <c r="F498" i="17"/>
  <c r="E498" i="17"/>
  <c r="D498" i="17"/>
  <c r="J497" i="17"/>
  <c r="H497" i="17"/>
  <c r="G497" i="17"/>
  <c r="I497" i="17" s="1"/>
  <c r="C497" i="17" s="1"/>
  <c r="F497" i="17"/>
  <c r="E497" i="17"/>
  <c r="D497" i="17"/>
  <c r="J496" i="17"/>
  <c r="I496" i="17"/>
  <c r="C496" i="17" s="1"/>
  <c r="H496" i="17"/>
  <c r="B496" i="17" s="1"/>
  <c r="G496" i="17"/>
  <c r="F496" i="17"/>
  <c r="E496" i="17"/>
  <c r="D496" i="17"/>
  <c r="J495" i="17"/>
  <c r="B495" i="17" s="1"/>
  <c r="I495" i="17"/>
  <c r="C495" i="17" s="1"/>
  <c r="H495" i="17"/>
  <c r="G495" i="17"/>
  <c r="F495" i="17"/>
  <c r="E495" i="17"/>
  <c r="D495" i="17"/>
  <c r="J494" i="17"/>
  <c r="C494" i="17" s="1"/>
  <c r="H494" i="17"/>
  <c r="G494" i="17"/>
  <c r="F494" i="17"/>
  <c r="E494" i="17"/>
  <c r="I494" i="17" s="1"/>
  <c r="D494" i="17"/>
  <c r="J493" i="17"/>
  <c r="H493" i="17"/>
  <c r="G493" i="17"/>
  <c r="F493" i="17"/>
  <c r="E493" i="17"/>
  <c r="D493" i="17"/>
  <c r="J492" i="17"/>
  <c r="H492" i="17"/>
  <c r="G492" i="17"/>
  <c r="F492" i="17"/>
  <c r="E492" i="17"/>
  <c r="D492" i="17"/>
  <c r="J491" i="17"/>
  <c r="H491" i="17"/>
  <c r="G491" i="17"/>
  <c r="F491" i="17"/>
  <c r="E491" i="17"/>
  <c r="D491" i="17"/>
  <c r="J490" i="17"/>
  <c r="H490" i="17"/>
  <c r="G490" i="17"/>
  <c r="F490" i="17"/>
  <c r="E490" i="17"/>
  <c r="D490" i="17"/>
  <c r="J489" i="17"/>
  <c r="H489" i="17"/>
  <c r="G489" i="17"/>
  <c r="I489" i="17" s="1"/>
  <c r="F489" i="17"/>
  <c r="E489" i="17"/>
  <c r="B489" i="17" s="1"/>
  <c r="D489" i="17"/>
  <c r="J488" i="17"/>
  <c r="I488" i="17"/>
  <c r="H488" i="17"/>
  <c r="B488" i="17" s="1"/>
  <c r="G488" i="17"/>
  <c r="F488" i="17"/>
  <c r="E488" i="17"/>
  <c r="D488" i="17"/>
  <c r="J487" i="17"/>
  <c r="I487" i="17"/>
  <c r="H487" i="17"/>
  <c r="G487" i="17"/>
  <c r="F487" i="17"/>
  <c r="E487" i="17"/>
  <c r="D487" i="17"/>
  <c r="B487" i="17"/>
  <c r="J486" i="17"/>
  <c r="H486" i="17"/>
  <c r="G486" i="17"/>
  <c r="F486" i="17"/>
  <c r="E486" i="17"/>
  <c r="I486" i="17" s="1"/>
  <c r="C486" i="17" s="1"/>
  <c r="D486" i="17"/>
  <c r="B486" i="17"/>
  <c r="J485" i="17"/>
  <c r="H485" i="17"/>
  <c r="G485" i="17"/>
  <c r="F485" i="17"/>
  <c r="E485" i="17"/>
  <c r="B485" i="17" s="1"/>
  <c r="D485" i="17"/>
  <c r="J484" i="17"/>
  <c r="H484" i="17"/>
  <c r="G484" i="17"/>
  <c r="F484" i="17"/>
  <c r="E484" i="17"/>
  <c r="D484" i="17"/>
  <c r="J483" i="17"/>
  <c r="H483" i="17"/>
  <c r="G483" i="17"/>
  <c r="F483" i="17"/>
  <c r="E483" i="17"/>
  <c r="D483" i="17"/>
  <c r="J482" i="17"/>
  <c r="H482" i="17"/>
  <c r="G482" i="17"/>
  <c r="F482" i="17"/>
  <c r="E482" i="17"/>
  <c r="D482" i="17"/>
  <c r="J481" i="17"/>
  <c r="H481" i="17"/>
  <c r="G481" i="17"/>
  <c r="I481" i="17" s="1"/>
  <c r="C481" i="17" s="1"/>
  <c r="F481" i="17"/>
  <c r="E481" i="17"/>
  <c r="D481" i="17"/>
  <c r="J480" i="17"/>
  <c r="I480" i="17"/>
  <c r="C480" i="17" s="1"/>
  <c r="H480" i="17"/>
  <c r="B480" i="17" s="1"/>
  <c r="G480" i="17"/>
  <c r="F480" i="17"/>
  <c r="E480" i="17"/>
  <c r="D480" i="17"/>
  <c r="J479" i="17"/>
  <c r="B479" i="17" s="1"/>
  <c r="I479" i="17"/>
  <c r="C479" i="17" s="1"/>
  <c r="H479" i="17"/>
  <c r="G479" i="17"/>
  <c r="F479" i="17"/>
  <c r="E479" i="17"/>
  <c r="D479" i="17"/>
  <c r="J478" i="17"/>
  <c r="B478" i="17" s="1"/>
  <c r="H478" i="17"/>
  <c r="G478" i="17"/>
  <c r="F478" i="17"/>
  <c r="E478" i="17"/>
  <c r="I478" i="17" s="1"/>
  <c r="D478" i="17"/>
  <c r="C478" i="17"/>
  <c r="J477" i="17"/>
  <c r="H477" i="17"/>
  <c r="G477" i="17"/>
  <c r="F477" i="17"/>
  <c r="E477" i="17"/>
  <c r="D477" i="17"/>
  <c r="J476" i="17"/>
  <c r="H476" i="17"/>
  <c r="G476" i="17"/>
  <c r="F476" i="17"/>
  <c r="E476" i="17"/>
  <c r="D476" i="17"/>
  <c r="J475" i="17"/>
  <c r="H475" i="17"/>
  <c r="G475" i="17"/>
  <c r="F475" i="17"/>
  <c r="E475" i="17"/>
  <c r="D475" i="17"/>
  <c r="J474" i="17"/>
  <c r="H474" i="17"/>
  <c r="G474" i="17"/>
  <c r="F474" i="17"/>
  <c r="E474" i="17"/>
  <c r="D474" i="17"/>
  <c r="J473" i="17"/>
  <c r="H473" i="17"/>
  <c r="G473" i="17"/>
  <c r="I473" i="17" s="1"/>
  <c r="F473" i="17"/>
  <c r="E473" i="17"/>
  <c r="D473" i="17"/>
  <c r="J472" i="17"/>
  <c r="I472" i="17"/>
  <c r="H472" i="17"/>
  <c r="B472" i="17" s="1"/>
  <c r="G472" i="17"/>
  <c r="F472" i="17"/>
  <c r="E472" i="17"/>
  <c r="D472" i="17"/>
  <c r="J471" i="17"/>
  <c r="B471" i="17" s="1"/>
  <c r="I471" i="17"/>
  <c r="H471" i="17"/>
  <c r="G471" i="17"/>
  <c r="F471" i="17"/>
  <c r="E471" i="17"/>
  <c r="D471" i="17"/>
  <c r="J470" i="17"/>
  <c r="B470" i="17" s="1"/>
  <c r="H470" i="17"/>
  <c r="G470" i="17"/>
  <c r="F470" i="17"/>
  <c r="E470" i="17"/>
  <c r="I470" i="17" s="1"/>
  <c r="C470" i="17" s="1"/>
  <c r="D470" i="17"/>
  <c r="J469" i="17"/>
  <c r="H469" i="17"/>
  <c r="G469" i="17"/>
  <c r="F469" i="17"/>
  <c r="E469" i="17"/>
  <c r="B469" i="17" s="1"/>
  <c r="D469" i="17"/>
  <c r="J468" i="17"/>
  <c r="H468" i="17"/>
  <c r="G468" i="17"/>
  <c r="F468" i="17"/>
  <c r="E468" i="17"/>
  <c r="D468" i="17"/>
  <c r="J467" i="17"/>
  <c r="H467" i="17"/>
  <c r="G467" i="17"/>
  <c r="F467" i="17"/>
  <c r="E467" i="17"/>
  <c r="D467" i="17"/>
  <c r="J466" i="17"/>
  <c r="H466" i="17"/>
  <c r="G466" i="17"/>
  <c r="F466" i="17"/>
  <c r="E466" i="17"/>
  <c r="D466" i="17"/>
  <c r="J465" i="17"/>
  <c r="H465" i="17"/>
  <c r="G465" i="17"/>
  <c r="I465" i="17" s="1"/>
  <c r="C465" i="17" s="1"/>
  <c r="F465" i="17"/>
  <c r="E465" i="17"/>
  <c r="D465" i="17"/>
  <c r="J464" i="17"/>
  <c r="I464" i="17"/>
  <c r="C464" i="17" s="1"/>
  <c r="H464" i="17"/>
  <c r="B464" i="17" s="1"/>
  <c r="G464" i="17"/>
  <c r="F464" i="17"/>
  <c r="E464" i="17"/>
  <c r="D464" i="17"/>
  <c r="J463" i="17"/>
  <c r="B463" i="17" s="1"/>
  <c r="I463" i="17"/>
  <c r="C463" i="17" s="1"/>
  <c r="H463" i="17"/>
  <c r="G463" i="17"/>
  <c r="F463" i="17"/>
  <c r="E463" i="17"/>
  <c r="D463" i="17"/>
  <c r="J462" i="17"/>
  <c r="C462" i="17" s="1"/>
  <c r="H462" i="17"/>
  <c r="G462" i="17"/>
  <c r="F462" i="17"/>
  <c r="E462" i="17"/>
  <c r="I462" i="17" s="1"/>
  <c r="D462" i="17"/>
  <c r="J461" i="17"/>
  <c r="H461" i="17"/>
  <c r="G461" i="17"/>
  <c r="F461" i="17"/>
  <c r="E461" i="17"/>
  <c r="D461" i="17"/>
  <c r="J460" i="17"/>
  <c r="H460" i="17"/>
  <c r="G460" i="17"/>
  <c r="F460" i="17"/>
  <c r="E460" i="17"/>
  <c r="D460" i="17"/>
  <c r="J459" i="17"/>
  <c r="H459" i="17"/>
  <c r="G459" i="17"/>
  <c r="F459" i="17"/>
  <c r="E459" i="17"/>
  <c r="D459" i="17"/>
  <c r="J458" i="17"/>
  <c r="H458" i="17"/>
  <c r="G458" i="17"/>
  <c r="F458" i="17"/>
  <c r="E458" i="17"/>
  <c r="D458" i="17"/>
  <c r="J457" i="17"/>
  <c r="H457" i="17"/>
  <c r="G457" i="17"/>
  <c r="I457" i="17" s="1"/>
  <c r="F457" i="17"/>
  <c r="E457" i="17"/>
  <c r="B457" i="17" s="1"/>
  <c r="D457" i="17"/>
  <c r="J456" i="17"/>
  <c r="I456" i="17"/>
  <c r="C456" i="17" s="1"/>
  <c r="H456" i="17"/>
  <c r="B456" i="17" s="1"/>
  <c r="G456" i="17"/>
  <c r="F456" i="17"/>
  <c r="E456" i="17"/>
  <c r="D456" i="17"/>
  <c r="J455" i="17"/>
  <c r="I455" i="17"/>
  <c r="H455" i="17"/>
  <c r="G455" i="17"/>
  <c r="F455" i="17"/>
  <c r="E455" i="17"/>
  <c r="D455" i="17"/>
  <c r="B455" i="17"/>
  <c r="J454" i="17"/>
  <c r="H454" i="17"/>
  <c r="G454" i="17"/>
  <c r="F454" i="17"/>
  <c r="E454" i="17"/>
  <c r="I454" i="17" s="1"/>
  <c r="C454" i="17" s="1"/>
  <c r="D454" i="17"/>
  <c r="B454" i="17"/>
  <c r="J453" i="17"/>
  <c r="H453" i="17"/>
  <c r="G453" i="17"/>
  <c r="F453" i="17"/>
  <c r="E453" i="17"/>
  <c r="B453" i="17" s="1"/>
  <c r="D453" i="17"/>
  <c r="J452" i="17"/>
  <c r="H452" i="17"/>
  <c r="G452" i="17"/>
  <c r="F452" i="17"/>
  <c r="E452" i="17"/>
  <c r="D452" i="17"/>
  <c r="J451" i="17"/>
  <c r="H451" i="17"/>
  <c r="G451" i="17"/>
  <c r="F451" i="17"/>
  <c r="E451" i="17"/>
  <c r="D451" i="17"/>
  <c r="J450" i="17"/>
  <c r="H450" i="17"/>
  <c r="G450" i="17"/>
  <c r="F450" i="17"/>
  <c r="E450" i="17"/>
  <c r="D450" i="17"/>
  <c r="J449" i="17"/>
  <c r="H449" i="17"/>
  <c r="G449" i="17"/>
  <c r="I449" i="17" s="1"/>
  <c r="F449" i="17"/>
  <c r="E449" i="17"/>
  <c r="D449" i="17"/>
  <c r="J448" i="17"/>
  <c r="I448" i="17"/>
  <c r="C448" i="17" s="1"/>
  <c r="H448" i="17"/>
  <c r="B448" i="17" s="1"/>
  <c r="G448" i="17"/>
  <c r="F448" i="17"/>
  <c r="E448" i="17"/>
  <c r="D448" i="17"/>
  <c r="J447" i="17"/>
  <c r="B447" i="17" s="1"/>
  <c r="I447" i="17"/>
  <c r="C447" i="17" s="1"/>
  <c r="H447" i="17"/>
  <c r="G447" i="17"/>
  <c r="F447" i="17"/>
  <c r="E447" i="17"/>
  <c r="D447" i="17"/>
  <c r="J446" i="17"/>
  <c r="B446" i="17" s="1"/>
  <c r="H446" i="17"/>
  <c r="G446" i="17"/>
  <c r="F446" i="17"/>
  <c r="E446" i="17"/>
  <c r="I446" i="17" s="1"/>
  <c r="D446" i="17"/>
  <c r="C446" i="17"/>
  <c r="J445" i="17"/>
  <c r="H445" i="17"/>
  <c r="G445" i="17"/>
  <c r="F445" i="17"/>
  <c r="E445" i="17"/>
  <c r="B445" i="17" s="1"/>
  <c r="D445" i="17"/>
  <c r="J444" i="17"/>
  <c r="H444" i="17"/>
  <c r="G444" i="17"/>
  <c r="F444" i="17"/>
  <c r="E444" i="17"/>
  <c r="D444" i="17"/>
  <c r="J443" i="17"/>
  <c r="H443" i="17"/>
  <c r="G443" i="17"/>
  <c r="F443" i="17"/>
  <c r="E443" i="17"/>
  <c r="D443" i="17"/>
  <c r="J442" i="17"/>
  <c r="H442" i="17"/>
  <c r="G442" i="17"/>
  <c r="F442" i="17"/>
  <c r="E442" i="17"/>
  <c r="D442" i="17"/>
  <c r="J441" i="17"/>
  <c r="H441" i="17"/>
  <c r="G441" i="17"/>
  <c r="I441" i="17" s="1"/>
  <c r="F441" i="17"/>
  <c r="E441" i="17"/>
  <c r="D441" i="17"/>
  <c r="J440" i="17"/>
  <c r="I440" i="17"/>
  <c r="H440" i="17"/>
  <c r="B440" i="17" s="1"/>
  <c r="G440" i="17"/>
  <c r="F440" i="17"/>
  <c r="E440" i="17"/>
  <c r="D440" i="17"/>
  <c r="J439" i="17"/>
  <c r="B439" i="17" s="1"/>
  <c r="I439" i="17"/>
  <c r="H439" i="17"/>
  <c r="G439" i="17"/>
  <c r="F439" i="17"/>
  <c r="E439" i="17"/>
  <c r="D439" i="17"/>
  <c r="J438" i="17"/>
  <c r="B438" i="17" s="1"/>
  <c r="H438" i="17"/>
  <c r="G438" i="17"/>
  <c r="F438" i="17"/>
  <c r="E438" i="17"/>
  <c r="I438" i="17" s="1"/>
  <c r="C438" i="17" s="1"/>
  <c r="D438" i="17"/>
  <c r="J437" i="17"/>
  <c r="H437" i="17"/>
  <c r="G437" i="17"/>
  <c r="F437" i="17"/>
  <c r="E437" i="17"/>
  <c r="B437" i="17" s="1"/>
  <c r="D437" i="17"/>
  <c r="J436" i="17"/>
  <c r="H436" i="17"/>
  <c r="G436" i="17"/>
  <c r="F436" i="17"/>
  <c r="E436" i="17"/>
  <c r="D436" i="17"/>
  <c r="J435" i="17"/>
  <c r="H435" i="17"/>
  <c r="G435" i="17"/>
  <c r="F435" i="17"/>
  <c r="E435" i="17"/>
  <c r="D435" i="17"/>
  <c r="J434" i="17"/>
  <c r="H434" i="17"/>
  <c r="G434" i="17"/>
  <c r="F434" i="17"/>
  <c r="E434" i="17"/>
  <c r="D434" i="17"/>
  <c r="J433" i="17"/>
  <c r="H433" i="17"/>
  <c r="G433" i="17"/>
  <c r="I433" i="17" s="1"/>
  <c r="C433" i="17" s="1"/>
  <c r="F433" i="17"/>
  <c r="E433" i="17"/>
  <c r="D433" i="17"/>
  <c r="J432" i="17"/>
  <c r="I432" i="17"/>
  <c r="C432" i="17" s="1"/>
  <c r="H432" i="17"/>
  <c r="B432" i="17" s="1"/>
  <c r="G432" i="17"/>
  <c r="F432" i="17"/>
  <c r="E432" i="17"/>
  <c r="D432" i="17"/>
  <c r="J431" i="17"/>
  <c r="B431" i="17" s="1"/>
  <c r="I431" i="17"/>
  <c r="H431" i="17"/>
  <c r="G431" i="17"/>
  <c r="F431" i="17"/>
  <c r="E431" i="17"/>
  <c r="D431" i="17"/>
  <c r="J430" i="17"/>
  <c r="C430" i="17" s="1"/>
  <c r="H430" i="17"/>
  <c r="G430" i="17"/>
  <c r="F430" i="17"/>
  <c r="E430" i="17"/>
  <c r="I430" i="17" s="1"/>
  <c r="D430" i="17"/>
  <c r="J429" i="17"/>
  <c r="H429" i="17"/>
  <c r="G429" i="17"/>
  <c r="F429" i="17"/>
  <c r="E429" i="17"/>
  <c r="D429" i="17"/>
  <c r="J428" i="17"/>
  <c r="H428" i="17"/>
  <c r="G428" i="17"/>
  <c r="F428" i="17"/>
  <c r="E428" i="17"/>
  <c r="D428" i="17"/>
  <c r="J427" i="17"/>
  <c r="H427" i="17"/>
  <c r="G427" i="17"/>
  <c r="F427" i="17"/>
  <c r="E427" i="17"/>
  <c r="D427" i="17"/>
  <c r="J426" i="17"/>
  <c r="H426" i="17"/>
  <c r="G426" i="17"/>
  <c r="F426" i="17"/>
  <c r="E426" i="17"/>
  <c r="D426" i="17"/>
  <c r="J425" i="17"/>
  <c r="H425" i="17"/>
  <c r="G425" i="17"/>
  <c r="I425" i="17" s="1"/>
  <c r="F425" i="17"/>
  <c r="E425" i="17"/>
  <c r="B425" i="17" s="1"/>
  <c r="D425" i="17"/>
  <c r="J424" i="17"/>
  <c r="I424" i="17"/>
  <c r="C424" i="17" s="1"/>
  <c r="H424" i="17"/>
  <c r="B424" i="17" s="1"/>
  <c r="G424" i="17"/>
  <c r="F424" i="17"/>
  <c r="E424" i="17"/>
  <c r="D424" i="17"/>
  <c r="J423" i="17"/>
  <c r="I423" i="17"/>
  <c r="H423" i="17"/>
  <c r="G423" i="17"/>
  <c r="F423" i="17"/>
  <c r="E423" i="17"/>
  <c r="D423" i="17"/>
  <c r="B423" i="17"/>
  <c r="J422" i="17"/>
  <c r="H422" i="17"/>
  <c r="G422" i="17"/>
  <c r="F422" i="17"/>
  <c r="E422" i="17"/>
  <c r="I422" i="17" s="1"/>
  <c r="C422" i="17" s="1"/>
  <c r="D422" i="17"/>
  <c r="B422" i="17"/>
  <c r="J421" i="17"/>
  <c r="H421" i="17"/>
  <c r="G421" i="17"/>
  <c r="F421" i="17"/>
  <c r="E421" i="17"/>
  <c r="B421" i="17" s="1"/>
  <c r="D421" i="17"/>
  <c r="J420" i="17"/>
  <c r="H420" i="17"/>
  <c r="G420" i="17"/>
  <c r="F420" i="17"/>
  <c r="E420" i="17"/>
  <c r="D420" i="17"/>
  <c r="J419" i="17"/>
  <c r="H419" i="17"/>
  <c r="G419" i="17"/>
  <c r="F419" i="17"/>
  <c r="E419" i="17"/>
  <c r="D419" i="17"/>
  <c r="J418" i="17"/>
  <c r="H418" i="17"/>
  <c r="G418" i="17"/>
  <c r="F418" i="17"/>
  <c r="E418" i="17"/>
  <c r="D418" i="17"/>
  <c r="J417" i="17"/>
  <c r="H417" i="17"/>
  <c r="G417" i="17"/>
  <c r="I417" i="17" s="1"/>
  <c r="F417" i="17"/>
  <c r="E417" i="17"/>
  <c r="D417" i="17"/>
  <c r="J416" i="17"/>
  <c r="I416" i="17"/>
  <c r="C416" i="17" s="1"/>
  <c r="H416" i="17"/>
  <c r="B416" i="17" s="1"/>
  <c r="G416" i="17"/>
  <c r="F416" i="17"/>
  <c r="E416" i="17"/>
  <c r="D416" i="17"/>
  <c r="J415" i="17"/>
  <c r="B415" i="17" s="1"/>
  <c r="I415" i="17"/>
  <c r="C415" i="17" s="1"/>
  <c r="H415" i="17"/>
  <c r="G415" i="17"/>
  <c r="F415" i="17"/>
  <c r="E415" i="17"/>
  <c r="D415" i="17"/>
  <c r="J414" i="17"/>
  <c r="B414" i="17" s="1"/>
  <c r="H414" i="17"/>
  <c r="G414" i="17"/>
  <c r="F414" i="17"/>
  <c r="E414" i="17"/>
  <c r="I414" i="17" s="1"/>
  <c r="D414" i="17"/>
  <c r="C414" i="17"/>
  <c r="J413" i="17"/>
  <c r="H413" i="17"/>
  <c r="G413" i="17"/>
  <c r="F413" i="17"/>
  <c r="E413" i="17"/>
  <c r="B413" i="17" s="1"/>
  <c r="D413" i="17"/>
  <c r="J412" i="17"/>
  <c r="H412" i="17"/>
  <c r="G412" i="17"/>
  <c r="F412" i="17"/>
  <c r="E412" i="17"/>
  <c r="D412" i="17"/>
  <c r="J411" i="17"/>
  <c r="H411" i="17"/>
  <c r="G411" i="17"/>
  <c r="F411" i="17"/>
  <c r="E411" i="17"/>
  <c r="D411" i="17"/>
  <c r="J410" i="17"/>
  <c r="H410" i="17"/>
  <c r="G410" i="17"/>
  <c r="F410" i="17"/>
  <c r="E410" i="17"/>
  <c r="D410" i="17"/>
  <c r="J409" i="17"/>
  <c r="H409" i="17"/>
  <c r="G409" i="17"/>
  <c r="I409" i="17" s="1"/>
  <c r="F409" i="17"/>
  <c r="E409" i="17"/>
  <c r="D409" i="17"/>
  <c r="J408" i="17"/>
  <c r="I408" i="17"/>
  <c r="H408" i="17"/>
  <c r="B408" i="17" s="1"/>
  <c r="G408" i="17"/>
  <c r="F408" i="17"/>
  <c r="E408" i="17"/>
  <c r="D408" i="17"/>
  <c r="J407" i="17"/>
  <c r="B407" i="17" s="1"/>
  <c r="I407" i="17"/>
  <c r="H407" i="17"/>
  <c r="G407" i="17"/>
  <c r="F407" i="17"/>
  <c r="E407" i="17"/>
  <c r="D407" i="17"/>
  <c r="J406" i="17"/>
  <c r="B406" i="17" s="1"/>
  <c r="H406" i="17"/>
  <c r="G406" i="17"/>
  <c r="F406" i="17"/>
  <c r="E406" i="17"/>
  <c r="I406" i="17" s="1"/>
  <c r="C406" i="17" s="1"/>
  <c r="D406" i="17"/>
  <c r="J405" i="17"/>
  <c r="H405" i="17"/>
  <c r="G405" i="17"/>
  <c r="F405" i="17"/>
  <c r="E405" i="17"/>
  <c r="B405" i="17" s="1"/>
  <c r="D405" i="17"/>
  <c r="J404" i="17"/>
  <c r="H404" i="17"/>
  <c r="G404" i="17"/>
  <c r="F404" i="17"/>
  <c r="E404" i="17"/>
  <c r="D404" i="17"/>
  <c r="J403" i="17"/>
  <c r="H403" i="17"/>
  <c r="G403" i="17"/>
  <c r="F403" i="17"/>
  <c r="E403" i="17"/>
  <c r="D403" i="17"/>
  <c r="J402" i="17"/>
  <c r="H402" i="17"/>
  <c r="G402" i="17"/>
  <c r="F402" i="17"/>
  <c r="E402" i="17"/>
  <c r="D402" i="17"/>
  <c r="J401" i="17"/>
  <c r="H401" i="17"/>
  <c r="G401" i="17"/>
  <c r="F401" i="17"/>
  <c r="E401" i="17"/>
  <c r="D401" i="17"/>
  <c r="J400" i="17"/>
  <c r="I400" i="17"/>
  <c r="C400" i="17" s="1"/>
  <c r="H400" i="17"/>
  <c r="B400" i="17" s="1"/>
  <c r="G400" i="17"/>
  <c r="F400" i="17"/>
  <c r="E400" i="17"/>
  <c r="D400" i="17"/>
  <c r="J399" i="17"/>
  <c r="B399" i="17" s="1"/>
  <c r="I399" i="17"/>
  <c r="H399" i="17"/>
  <c r="G399" i="17"/>
  <c r="F399" i="17"/>
  <c r="E399" i="17"/>
  <c r="D399" i="17"/>
  <c r="J398" i="17"/>
  <c r="C398" i="17" s="1"/>
  <c r="H398" i="17"/>
  <c r="G398" i="17"/>
  <c r="F398" i="17"/>
  <c r="E398" i="17"/>
  <c r="I398" i="17" s="1"/>
  <c r="D398" i="17"/>
  <c r="J397" i="17"/>
  <c r="H397" i="17"/>
  <c r="G397" i="17"/>
  <c r="F397" i="17"/>
  <c r="E397" i="17"/>
  <c r="D397" i="17"/>
  <c r="J396" i="17"/>
  <c r="H396" i="17"/>
  <c r="G396" i="17"/>
  <c r="F396" i="17"/>
  <c r="E396" i="17"/>
  <c r="D396" i="17"/>
  <c r="J395" i="17"/>
  <c r="H395" i="17"/>
  <c r="G395" i="17"/>
  <c r="F395" i="17"/>
  <c r="E395" i="17"/>
  <c r="D395" i="17"/>
  <c r="J394" i="17"/>
  <c r="H394" i="17"/>
  <c r="G394" i="17"/>
  <c r="F394" i="17"/>
  <c r="E394" i="17"/>
  <c r="D394" i="17"/>
  <c r="J393" i="17"/>
  <c r="H393" i="17"/>
  <c r="G393" i="17"/>
  <c r="F393" i="17"/>
  <c r="E393" i="17"/>
  <c r="B393" i="17" s="1"/>
  <c r="D393" i="17"/>
  <c r="J392" i="17"/>
  <c r="I392" i="17"/>
  <c r="C392" i="17" s="1"/>
  <c r="H392" i="17"/>
  <c r="B392" i="17" s="1"/>
  <c r="G392" i="17"/>
  <c r="F392" i="17"/>
  <c r="E392" i="17"/>
  <c r="D392" i="17"/>
  <c r="J391" i="17"/>
  <c r="I391" i="17"/>
  <c r="H391" i="17"/>
  <c r="G391" i="17"/>
  <c r="F391" i="17"/>
  <c r="E391" i="17"/>
  <c r="D391" i="17"/>
  <c r="B391" i="17"/>
  <c r="J390" i="17"/>
  <c r="H390" i="17"/>
  <c r="G390" i="17"/>
  <c r="F390" i="17"/>
  <c r="E390" i="17"/>
  <c r="I390" i="17" s="1"/>
  <c r="C390" i="17" s="1"/>
  <c r="D390" i="17"/>
  <c r="B390" i="17"/>
  <c r="J389" i="17"/>
  <c r="H389" i="17"/>
  <c r="G389" i="17"/>
  <c r="F389" i="17"/>
  <c r="E389" i="17"/>
  <c r="B389" i="17" s="1"/>
  <c r="D389" i="17"/>
  <c r="J388" i="17"/>
  <c r="H388" i="17"/>
  <c r="G388" i="17"/>
  <c r="F388" i="17"/>
  <c r="E388" i="17"/>
  <c r="D388" i="17"/>
  <c r="J387" i="17"/>
  <c r="H387" i="17"/>
  <c r="G387" i="17"/>
  <c r="F387" i="17"/>
  <c r="E387" i="17"/>
  <c r="D387" i="17"/>
  <c r="J386" i="17"/>
  <c r="H386" i="17"/>
  <c r="G386" i="17"/>
  <c r="F386" i="17"/>
  <c r="E386" i="17"/>
  <c r="D386" i="17"/>
  <c r="J385" i="17"/>
  <c r="H385" i="17"/>
  <c r="G385" i="17"/>
  <c r="F385" i="17"/>
  <c r="E385" i="17"/>
  <c r="D385" i="17"/>
  <c r="J384" i="17"/>
  <c r="I384" i="17"/>
  <c r="C384" i="17" s="1"/>
  <c r="H384" i="17"/>
  <c r="B384" i="17" s="1"/>
  <c r="G384" i="17"/>
  <c r="F384" i="17"/>
  <c r="E384" i="17"/>
  <c r="D384" i="17"/>
  <c r="J383" i="17"/>
  <c r="B383" i="17" s="1"/>
  <c r="I383" i="17"/>
  <c r="C383" i="17" s="1"/>
  <c r="H383" i="17"/>
  <c r="G383" i="17"/>
  <c r="F383" i="17"/>
  <c r="E383" i="17"/>
  <c r="D383" i="17"/>
  <c r="J382" i="17"/>
  <c r="B382" i="17" s="1"/>
  <c r="H382" i="17"/>
  <c r="G382" i="17"/>
  <c r="F382" i="17"/>
  <c r="E382" i="17"/>
  <c r="I382" i="17" s="1"/>
  <c r="D382" i="17"/>
  <c r="C382" i="17"/>
  <c r="J381" i="17"/>
  <c r="H381" i="17"/>
  <c r="G381" i="17"/>
  <c r="F381" i="17"/>
  <c r="E381" i="17"/>
  <c r="B381" i="17" s="1"/>
  <c r="D381" i="17"/>
  <c r="J380" i="17"/>
  <c r="H380" i="17"/>
  <c r="G380" i="17"/>
  <c r="F380" i="17"/>
  <c r="E380" i="17"/>
  <c r="D380" i="17"/>
  <c r="J379" i="17"/>
  <c r="H379" i="17"/>
  <c r="G379" i="17"/>
  <c r="F379" i="17"/>
  <c r="E379" i="17"/>
  <c r="D379" i="17"/>
  <c r="J378" i="17"/>
  <c r="H378" i="17"/>
  <c r="G378" i="17"/>
  <c r="F378" i="17"/>
  <c r="E378" i="17"/>
  <c r="D378" i="17"/>
  <c r="J377" i="17"/>
  <c r="H377" i="17"/>
  <c r="G377" i="17"/>
  <c r="I377" i="17" s="1"/>
  <c r="F377" i="17"/>
  <c r="E377" i="17"/>
  <c r="D377" i="17"/>
  <c r="J376" i="17"/>
  <c r="I376" i="17"/>
  <c r="H376" i="17"/>
  <c r="B376" i="17" s="1"/>
  <c r="G376" i="17"/>
  <c r="F376" i="17"/>
  <c r="E376" i="17"/>
  <c r="D376" i="17"/>
  <c r="J375" i="17"/>
  <c r="B375" i="17" s="1"/>
  <c r="I375" i="17"/>
  <c r="H375" i="17"/>
  <c r="G375" i="17"/>
  <c r="F375" i="17"/>
  <c r="E375" i="17"/>
  <c r="D375" i="17"/>
  <c r="J374" i="17"/>
  <c r="B374" i="17" s="1"/>
  <c r="H374" i="17"/>
  <c r="G374" i="17"/>
  <c r="F374" i="17"/>
  <c r="E374" i="17"/>
  <c r="I374" i="17" s="1"/>
  <c r="C374" i="17" s="1"/>
  <c r="D374" i="17"/>
  <c r="J373" i="17"/>
  <c r="H373" i="17"/>
  <c r="G373" i="17"/>
  <c r="F373" i="17"/>
  <c r="E373" i="17"/>
  <c r="B373" i="17" s="1"/>
  <c r="D373" i="17"/>
  <c r="J372" i="17"/>
  <c r="H372" i="17"/>
  <c r="G372" i="17"/>
  <c r="F372" i="17"/>
  <c r="E372" i="17"/>
  <c r="D372" i="17"/>
  <c r="J371" i="17"/>
  <c r="H371" i="17"/>
  <c r="G371" i="17"/>
  <c r="F371" i="17"/>
  <c r="E371" i="17"/>
  <c r="D371" i="17"/>
  <c r="J370" i="17"/>
  <c r="H370" i="17"/>
  <c r="G370" i="17"/>
  <c r="F370" i="17"/>
  <c r="E370" i="17"/>
  <c r="D370" i="17"/>
  <c r="J369" i="17"/>
  <c r="H369" i="17"/>
  <c r="G369" i="17"/>
  <c r="I369" i="17" s="1"/>
  <c r="C369" i="17" s="1"/>
  <c r="F369" i="17"/>
  <c r="E369" i="17"/>
  <c r="D369" i="17"/>
  <c r="J368" i="17"/>
  <c r="I368" i="17"/>
  <c r="C368" i="17" s="1"/>
  <c r="H368" i="17"/>
  <c r="G368" i="17"/>
  <c r="F368" i="17"/>
  <c r="E368" i="17"/>
  <c r="D368" i="17"/>
  <c r="B368" i="17"/>
  <c r="J367" i="17"/>
  <c r="I367" i="17"/>
  <c r="C367" i="17" s="1"/>
  <c r="H367" i="17"/>
  <c r="G367" i="17"/>
  <c r="F367" i="17"/>
  <c r="E367" i="17"/>
  <c r="D367" i="17"/>
  <c r="B367" i="17"/>
  <c r="J366" i="17"/>
  <c r="B366" i="17" s="1"/>
  <c r="H366" i="17"/>
  <c r="G366" i="17"/>
  <c r="F366" i="17"/>
  <c r="E366" i="17"/>
  <c r="I366" i="17" s="1"/>
  <c r="C366" i="17" s="1"/>
  <c r="D366" i="17"/>
  <c r="J365" i="17"/>
  <c r="H365" i="17"/>
  <c r="G365" i="17"/>
  <c r="F365" i="17"/>
  <c r="E365" i="17"/>
  <c r="D365" i="17"/>
  <c r="J364" i="17"/>
  <c r="H364" i="17"/>
  <c r="G364" i="17"/>
  <c r="F364" i="17"/>
  <c r="E364" i="17"/>
  <c r="D364" i="17"/>
  <c r="J363" i="17"/>
  <c r="H363" i="17"/>
  <c r="G363" i="17"/>
  <c r="F363" i="17"/>
  <c r="E363" i="17"/>
  <c r="D363" i="17"/>
  <c r="J362" i="17"/>
  <c r="H362" i="17"/>
  <c r="G362" i="17"/>
  <c r="F362" i="17"/>
  <c r="I362" i="17" s="1"/>
  <c r="E362" i="17"/>
  <c r="D362" i="17"/>
  <c r="J361" i="17"/>
  <c r="I361" i="17"/>
  <c r="C361" i="17" s="1"/>
  <c r="H361" i="17"/>
  <c r="G361" i="17"/>
  <c r="F361" i="17"/>
  <c r="E361" i="17"/>
  <c r="D361" i="17"/>
  <c r="J360" i="17"/>
  <c r="I360" i="17"/>
  <c r="C360" i="17" s="1"/>
  <c r="H360" i="17"/>
  <c r="B360" i="17" s="1"/>
  <c r="G360" i="17"/>
  <c r="F360" i="17"/>
  <c r="E360" i="17"/>
  <c r="D360" i="17"/>
  <c r="J359" i="17"/>
  <c r="I359" i="17"/>
  <c r="C359" i="17" s="1"/>
  <c r="H359" i="17"/>
  <c r="G359" i="17"/>
  <c r="F359" i="17"/>
  <c r="E359" i="17"/>
  <c r="D359" i="17"/>
  <c r="B359" i="17"/>
  <c r="J358" i="17"/>
  <c r="H358" i="17"/>
  <c r="G358" i="17"/>
  <c r="F358" i="17"/>
  <c r="B358" i="17" s="1"/>
  <c r="E358" i="17"/>
  <c r="D358" i="17"/>
  <c r="J357" i="17"/>
  <c r="H357" i="17"/>
  <c r="G357" i="17"/>
  <c r="F357" i="17"/>
  <c r="E357" i="17"/>
  <c r="B357" i="17" s="1"/>
  <c r="D357" i="17"/>
  <c r="J356" i="17"/>
  <c r="H356" i="17"/>
  <c r="G356" i="17"/>
  <c r="F356" i="17"/>
  <c r="E356" i="17"/>
  <c r="B356" i="17" s="1"/>
  <c r="D356" i="17"/>
  <c r="J355" i="17"/>
  <c r="I355" i="17"/>
  <c r="C355" i="17" s="1"/>
  <c r="H355" i="17"/>
  <c r="G355" i="17"/>
  <c r="F355" i="17"/>
  <c r="E355" i="17"/>
  <c r="D355" i="17"/>
  <c r="J354" i="17"/>
  <c r="H354" i="17"/>
  <c r="B354" i="17" s="1"/>
  <c r="G354" i="17"/>
  <c r="F354" i="17"/>
  <c r="E354" i="17"/>
  <c r="D354" i="17"/>
  <c r="J353" i="17"/>
  <c r="H353" i="17"/>
  <c r="G353" i="17"/>
  <c r="I353" i="17" s="1"/>
  <c r="C353" i="17" s="1"/>
  <c r="F353" i="17"/>
  <c r="E353" i="17"/>
  <c r="D353" i="17"/>
  <c r="J352" i="17"/>
  <c r="I352" i="17"/>
  <c r="H352" i="17"/>
  <c r="B352" i="17" s="1"/>
  <c r="G352" i="17"/>
  <c r="F352" i="17"/>
  <c r="E352" i="17"/>
  <c r="D352" i="17"/>
  <c r="J351" i="17"/>
  <c r="H351" i="17"/>
  <c r="G351" i="17"/>
  <c r="I351" i="17" s="1"/>
  <c r="C351" i="17" s="1"/>
  <c r="F351" i="17"/>
  <c r="E351" i="17"/>
  <c r="B351" i="17" s="1"/>
  <c r="D351" i="17"/>
  <c r="J350" i="17"/>
  <c r="H350" i="17"/>
  <c r="C350" i="17" s="1"/>
  <c r="G350" i="17"/>
  <c r="F350" i="17"/>
  <c r="E350" i="17"/>
  <c r="I350" i="17" s="1"/>
  <c r="D350" i="17"/>
  <c r="J349" i="17"/>
  <c r="I349" i="17"/>
  <c r="C349" i="17" s="1"/>
  <c r="H349" i="17"/>
  <c r="G349" i="17"/>
  <c r="F349" i="17"/>
  <c r="E349" i="17"/>
  <c r="D349" i="17"/>
  <c r="J348" i="17"/>
  <c r="I348" i="17"/>
  <c r="C348" i="17" s="1"/>
  <c r="H348" i="17"/>
  <c r="G348" i="17"/>
  <c r="F348" i="17"/>
  <c r="E348" i="17"/>
  <c r="B348" i="17" s="1"/>
  <c r="D348" i="17"/>
  <c r="J347" i="17"/>
  <c r="I347" i="17"/>
  <c r="C347" i="17" s="1"/>
  <c r="H347" i="17"/>
  <c r="G347" i="17"/>
  <c r="F347" i="17"/>
  <c r="E347" i="17"/>
  <c r="D347" i="17"/>
  <c r="B347" i="17"/>
  <c r="J346" i="17"/>
  <c r="H346" i="17"/>
  <c r="G346" i="17"/>
  <c r="F346" i="17"/>
  <c r="I346" i="17" s="1"/>
  <c r="C346" i="17" s="1"/>
  <c r="E346" i="17"/>
  <c r="D346" i="17"/>
  <c r="B346" i="17" s="1"/>
  <c r="J345" i="17"/>
  <c r="H345" i="17"/>
  <c r="G345" i="17"/>
  <c r="F345" i="17"/>
  <c r="E345" i="17"/>
  <c r="B345" i="17" s="1"/>
  <c r="D345" i="17"/>
  <c r="J344" i="17"/>
  <c r="H344" i="17"/>
  <c r="G344" i="17"/>
  <c r="F344" i="17"/>
  <c r="E344" i="17"/>
  <c r="I344" i="17" s="1"/>
  <c r="C344" i="17" s="1"/>
  <c r="D344" i="17"/>
  <c r="J343" i="17"/>
  <c r="H343" i="17"/>
  <c r="G343" i="17"/>
  <c r="F343" i="17"/>
  <c r="E343" i="17"/>
  <c r="I343" i="17" s="1"/>
  <c r="C343" i="17" s="1"/>
  <c r="D343" i="17"/>
  <c r="B343" i="17"/>
  <c r="J342" i="17"/>
  <c r="H342" i="17"/>
  <c r="G342" i="17"/>
  <c r="F342" i="17"/>
  <c r="E342" i="17"/>
  <c r="I342" i="17" s="1"/>
  <c r="C342" i="17" s="1"/>
  <c r="D342" i="17"/>
  <c r="B342" i="17"/>
  <c r="J341" i="17"/>
  <c r="H341" i="17"/>
  <c r="G341" i="17"/>
  <c r="F341" i="17"/>
  <c r="E341" i="17"/>
  <c r="D341" i="17"/>
  <c r="J340" i="17"/>
  <c r="H340" i="17"/>
  <c r="G340" i="17"/>
  <c r="F340" i="17"/>
  <c r="E340" i="17"/>
  <c r="I340" i="17" s="1"/>
  <c r="C340" i="17" s="1"/>
  <c r="D340" i="17"/>
  <c r="B340" i="17"/>
  <c r="J339" i="17"/>
  <c r="H339" i="17"/>
  <c r="G339" i="17"/>
  <c r="F339" i="17"/>
  <c r="B339" i="17" s="1"/>
  <c r="E339" i="17"/>
  <c r="I339" i="17" s="1"/>
  <c r="C339" i="17" s="1"/>
  <c r="D339" i="17"/>
  <c r="J338" i="17"/>
  <c r="H338" i="17"/>
  <c r="G338" i="17"/>
  <c r="F338" i="17"/>
  <c r="I338" i="17" s="1"/>
  <c r="E338" i="17"/>
  <c r="D338" i="17"/>
  <c r="C338" i="17"/>
  <c r="J337" i="17"/>
  <c r="H337" i="17"/>
  <c r="G337" i="17"/>
  <c r="F337" i="17"/>
  <c r="E337" i="17"/>
  <c r="D337" i="17"/>
  <c r="J336" i="17"/>
  <c r="H336" i="17"/>
  <c r="G336" i="17"/>
  <c r="F336" i="17"/>
  <c r="E336" i="17"/>
  <c r="I336" i="17" s="1"/>
  <c r="C336" i="17" s="1"/>
  <c r="D336" i="17"/>
  <c r="B336" i="17" s="1"/>
  <c r="J335" i="17"/>
  <c r="H335" i="17"/>
  <c r="G335" i="17"/>
  <c r="F335" i="17"/>
  <c r="E335" i="17"/>
  <c r="B335" i="17" s="1"/>
  <c r="D335" i="17"/>
  <c r="J334" i="17"/>
  <c r="H334" i="17"/>
  <c r="G334" i="17"/>
  <c r="B334" i="17" s="1"/>
  <c r="F334" i="17"/>
  <c r="E334" i="17"/>
  <c r="D334" i="17"/>
  <c r="J333" i="17"/>
  <c r="H333" i="17"/>
  <c r="G333" i="17"/>
  <c r="F333" i="17"/>
  <c r="E333" i="17"/>
  <c r="B333" i="17" s="1"/>
  <c r="D333" i="17"/>
  <c r="J332" i="17"/>
  <c r="H332" i="17"/>
  <c r="G332" i="17"/>
  <c r="F332" i="17"/>
  <c r="E332" i="17"/>
  <c r="B332" i="17" s="1"/>
  <c r="D332" i="17"/>
  <c r="J331" i="17"/>
  <c r="H331" i="17"/>
  <c r="G331" i="17"/>
  <c r="F331" i="17"/>
  <c r="E331" i="17"/>
  <c r="B331" i="17" s="1"/>
  <c r="D331" i="17"/>
  <c r="J330" i="17"/>
  <c r="H330" i="17"/>
  <c r="G330" i="17"/>
  <c r="F330" i="17"/>
  <c r="I330" i="17" s="1"/>
  <c r="C330" i="17" s="1"/>
  <c r="E330" i="17"/>
  <c r="D330" i="17"/>
  <c r="J329" i="17"/>
  <c r="I329" i="17"/>
  <c r="C329" i="17" s="1"/>
  <c r="H329" i="17"/>
  <c r="G329" i="17"/>
  <c r="F329" i="17"/>
  <c r="E329" i="17"/>
  <c r="B329" i="17" s="1"/>
  <c r="D329" i="17"/>
  <c r="J328" i="17"/>
  <c r="H328" i="17"/>
  <c r="G328" i="17"/>
  <c r="F328" i="17"/>
  <c r="I328" i="17" s="1"/>
  <c r="C328" i="17" s="1"/>
  <c r="E328" i="17"/>
  <c r="B328" i="17" s="1"/>
  <c r="D328" i="17"/>
  <c r="J327" i="17"/>
  <c r="H327" i="17"/>
  <c r="G327" i="17"/>
  <c r="F327" i="17"/>
  <c r="I327" i="17" s="1"/>
  <c r="C327" i="17" s="1"/>
  <c r="E327" i="17"/>
  <c r="B327" i="17" s="1"/>
  <c r="D327" i="17"/>
  <c r="J326" i="17"/>
  <c r="H326" i="17"/>
  <c r="G326" i="17"/>
  <c r="F326" i="17"/>
  <c r="B326" i="17" s="1"/>
  <c r="E326" i="17"/>
  <c r="D326" i="17"/>
  <c r="J325" i="17"/>
  <c r="H325" i="17"/>
  <c r="G325" i="17"/>
  <c r="F325" i="17"/>
  <c r="E325" i="17"/>
  <c r="I325" i="17" s="1"/>
  <c r="C325" i="17" s="1"/>
  <c r="D325" i="17"/>
  <c r="J324" i="17"/>
  <c r="H324" i="17"/>
  <c r="G324" i="17"/>
  <c r="F324" i="17"/>
  <c r="B324" i="17" s="1"/>
  <c r="E324" i="17"/>
  <c r="I324" i="17" s="1"/>
  <c r="C324" i="17" s="1"/>
  <c r="D324" i="17"/>
  <c r="J323" i="17"/>
  <c r="H323" i="17"/>
  <c r="G323" i="17"/>
  <c r="B323" i="17" s="1"/>
  <c r="F323" i="17"/>
  <c r="E323" i="17"/>
  <c r="I323" i="17" s="1"/>
  <c r="C323" i="17" s="1"/>
  <c r="D323" i="17"/>
  <c r="J322" i="17"/>
  <c r="H322" i="17"/>
  <c r="G322" i="17"/>
  <c r="B322" i="17" s="1"/>
  <c r="F322" i="17"/>
  <c r="E322" i="17"/>
  <c r="D322" i="17"/>
  <c r="J321" i="17"/>
  <c r="H321" i="17"/>
  <c r="G321" i="17"/>
  <c r="I321" i="17" s="1"/>
  <c r="C321" i="17" s="1"/>
  <c r="F321" i="17"/>
  <c r="E321" i="17"/>
  <c r="D321" i="17"/>
  <c r="J320" i="17"/>
  <c r="I320" i="17"/>
  <c r="H320" i="17"/>
  <c r="B320" i="17" s="1"/>
  <c r="G320" i="17"/>
  <c r="F320" i="17"/>
  <c r="E320" i="17"/>
  <c r="D320" i="17"/>
  <c r="J319" i="17"/>
  <c r="I319" i="17"/>
  <c r="H319" i="17"/>
  <c r="G319" i="17"/>
  <c r="F319" i="17"/>
  <c r="E319" i="17"/>
  <c r="B319" i="17" s="1"/>
  <c r="D319" i="17"/>
  <c r="C319" i="17"/>
  <c r="J318" i="17"/>
  <c r="H318" i="17"/>
  <c r="G318" i="17"/>
  <c r="B318" i="17" s="1"/>
  <c r="F318" i="17"/>
  <c r="E318" i="17"/>
  <c r="D318" i="17"/>
  <c r="J317" i="17"/>
  <c r="I317" i="17"/>
  <c r="C317" i="17" s="1"/>
  <c r="H317" i="17"/>
  <c r="G317" i="17"/>
  <c r="F317" i="17"/>
  <c r="E317" i="17"/>
  <c r="D317" i="17"/>
  <c r="J316" i="17"/>
  <c r="I316" i="17"/>
  <c r="C316" i="17" s="1"/>
  <c r="H316" i="17"/>
  <c r="G316" i="17"/>
  <c r="F316" i="17"/>
  <c r="E316" i="17"/>
  <c r="B316" i="17" s="1"/>
  <c r="D316" i="17"/>
  <c r="J315" i="17"/>
  <c r="I315" i="17"/>
  <c r="C315" i="17" s="1"/>
  <c r="H315" i="17"/>
  <c r="G315" i="17"/>
  <c r="F315" i="17"/>
  <c r="E315" i="17"/>
  <c r="D315" i="17"/>
  <c r="B315" i="17"/>
  <c r="J314" i="17"/>
  <c r="H314" i="17"/>
  <c r="G314" i="17"/>
  <c r="F314" i="17"/>
  <c r="I314" i="17" s="1"/>
  <c r="C314" i="17" s="1"/>
  <c r="E314" i="17"/>
  <c r="D314" i="17"/>
  <c r="B314" i="17" s="1"/>
  <c r="J313" i="17"/>
  <c r="H313" i="17"/>
  <c r="G313" i="17"/>
  <c r="F313" i="17"/>
  <c r="E313" i="17"/>
  <c r="B313" i="17" s="1"/>
  <c r="D313" i="17"/>
  <c r="J312" i="17"/>
  <c r="H312" i="17"/>
  <c r="G312" i="17"/>
  <c r="F312" i="17"/>
  <c r="E312" i="17"/>
  <c r="I312" i="17" s="1"/>
  <c r="C312" i="17" s="1"/>
  <c r="D312" i="17"/>
  <c r="J311" i="17"/>
  <c r="H311" i="17"/>
  <c r="G311" i="17"/>
  <c r="F311" i="17"/>
  <c r="E311" i="17"/>
  <c r="I311" i="17" s="1"/>
  <c r="C311" i="17" s="1"/>
  <c r="D311" i="17"/>
  <c r="B311" i="17"/>
  <c r="J310" i="17"/>
  <c r="H310" i="17"/>
  <c r="G310" i="17"/>
  <c r="F310" i="17"/>
  <c r="E310" i="17"/>
  <c r="I310" i="17" s="1"/>
  <c r="C310" i="17" s="1"/>
  <c r="D310" i="17"/>
  <c r="B310" i="17"/>
  <c r="J309" i="17"/>
  <c r="H309" i="17"/>
  <c r="G309" i="17"/>
  <c r="F309" i="17"/>
  <c r="E309" i="17"/>
  <c r="D309" i="17"/>
  <c r="J308" i="17"/>
  <c r="H308" i="17"/>
  <c r="G308" i="17"/>
  <c r="F308" i="17"/>
  <c r="E308" i="17"/>
  <c r="I308" i="17" s="1"/>
  <c r="C308" i="17" s="1"/>
  <c r="D308" i="17"/>
  <c r="B308" i="17"/>
  <c r="J307" i="17"/>
  <c r="H307" i="17"/>
  <c r="G307" i="17"/>
  <c r="F307" i="17"/>
  <c r="B307" i="17" s="1"/>
  <c r="E307" i="17"/>
  <c r="I307" i="17" s="1"/>
  <c r="C307" i="17" s="1"/>
  <c r="D307" i="17"/>
  <c r="J306" i="17"/>
  <c r="H306" i="17"/>
  <c r="G306" i="17"/>
  <c r="I306" i="17" s="1"/>
  <c r="C306" i="17" s="1"/>
  <c r="F306" i="17"/>
  <c r="B306" i="17" s="1"/>
  <c r="E306" i="17"/>
  <c r="D306" i="17"/>
  <c r="J305" i="17"/>
  <c r="H305" i="17"/>
  <c r="G305" i="17"/>
  <c r="F305" i="17"/>
  <c r="E305" i="17"/>
  <c r="B305" i="17" s="1"/>
  <c r="D305" i="17"/>
  <c r="J304" i="17"/>
  <c r="H304" i="17"/>
  <c r="G304" i="17"/>
  <c r="F304" i="17"/>
  <c r="I304" i="17" s="1"/>
  <c r="C304" i="17" s="1"/>
  <c r="E304" i="17"/>
  <c r="B304" i="17" s="1"/>
  <c r="D304" i="17"/>
  <c r="J303" i="17"/>
  <c r="H303" i="17"/>
  <c r="G303" i="17"/>
  <c r="B303" i="17" s="1"/>
  <c r="F303" i="17"/>
  <c r="I303" i="17" s="1"/>
  <c r="C303" i="17" s="1"/>
  <c r="E303" i="17"/>
  <c r="D303" i="17"/>
  <c r="J302" i="17"/>
  <c r="H302" i="17"/>
  <c r="G302" i="17"/>
  <c r="B302" i="17" s="1"/>
  <c r="F302" i="17"/>
  <c r="E302" i="17"/>
  <c r="D302" i="17"/>
  <c r="J301" i="17"/>
  <c r="I301" i="17"/>
  <c r="H301" i="17"/>
  <c r="C301" i="17" s="1"/>
  <c r="G301" i="17"/>
  <c r="F301" i="17"/>
  <c r="E301" i="17"/>
  <c r="D301" i="17"/>
  <c r="J300" i="17"/>
  <c r="I300" i="17"/>
  <c r="H300" i="17"/>
  <c r="B300" i="17" s="1"/>
  <c r="G300" i="17"/>
  <c r="F300" i="17"/>
  <c r="E300" i="17"/>
  <c r="D300" i="17"/>
  <c r="J299" i="17"/>
  <c r="I299" i="17"/>
  <c r="H299" i="17"/>
  <c r="C299" i="17" s="1"/>
  <c r="G299" i="17"/>
  <c r="F299" i="17"/>
  <c r="E299" i="17"/>
  <c r="B299" i="17" s="1"/>
  <c r="D299" i="17"/>
  <c r="J298" i="17"/>
  <c r="I298" i="17"/>
  <c r="C298" i="17" s="1"/>
  <c r="H298" i="17"/>
  <c r="G298" i="17"/>
  <c r="F298" i="17"/>
  <c r="E298" i="17"/>
  <c r="D298" i="17"/>
  <c r="B298" i="17" s="1"/>
  <c r="J297" i="17"/>
  <c r="H297" i="17"/>
  <c r="G297" i="17"/>
  <c r="F297" i="17"/>
  <c r="E297" i="17"/>
  <c r="I297" i="17" s="1"/>
  <c r="C297" i="17" s="1"/>
  <c r="D297" i="17"/>
  <c r="B297" i="17"/>
  <c r="J296" i="17"/>
  <c r="H296" i="17"/>
  <c r="G296" i="17"/>
  <c r="F296" i="17"/>
  <c r="B296" i="17" s="1"/>
  <c r="E296" i="17"/>
  <c r="I296" i="17" s="1"/>
  <c r="C296" i="17" s="1"/>
  <c r="D296" i="17"/>
  <c r="J295" i="17"/>
  <c r="H295" i="17"/>
  <c r="G295" i="17"/>
  <c r="F295" i="17"/>
  <c r="E295" i="17"/>
  <c r="B295" i="17" s="1"/>
  <c r="D295" i="17"/>
  <c r="J294" i="17"/>
  <c r="H294" i="17"/>
  <c r="G294" i="17"/>
  <c r="F294" i="17"/>
  <c r="E294" i="17"/>
  <c r="D294" i="17"/>
  <c r="J293" i="17"/>
  <c r="H293" i="17"/>
  <c r="G293" i="17"/>
  <c r="F293" i="17"/>
  <c r="E293" i="17"/>
  <c r="B293" i="17" s="1"/>
  <c r="D293" i="17"/>
  <c r="J292" i="17"/>
  <c r="H292" i="17"/>
  <c r="G292" i="17"/>
  <c r="F292" i="17"/>
  <c r="E292" i="17"/>
  <c r="B292" i="17" s="1"/>
  <c r="D292" i="17"/>
  <c r="J291" i="17"/>
  <c r="H291" i="17"/>
  <c r="G291" i="17"/>
  <c r="F291" i="17"/>
  <c r="E291" i="17"/>
  <c r="B291" i="17" s="1"/>
  <c r="D291" i="17"/>
  <c r="J290" i="17"/>
  <c r="H290" i="17"/>
  <c r="G290" i="17"/>
  <c r="F290" i="17"/>
  <c r="B290" i="17" s="1"/>
  <c r="E290" i="17"/>
  <c r="D290" i="17"/>
  <c r="J289" i="17"/>
  <c r="H289" i="17"/>
  <c r="G289" i="17"/>
  <c r="B289" i="17" s="1"/>
  <c r="F289" i="17"/>
  <c r="E289" i="17"/>
  <c r="D289" i="17"/>
  <c r="J288" i="17"/>
  <c r="I288" i="17"/>
  <c r="H288" i="17"/>
  <c r="C288" i="17" s="1"/>
  <c r="G288" i="17"/>
  <c r="F288" i="17"/>
  <c r="E288" i="17"/>
  <c r="B288" i="17" s="1"/>
  <c r="D288" i="17"/>
  <c r="J287" i="17"/>
  <c r="I287" i="17"/>
  <c r="C287" i="17" s="1"/>
  <c r="H287" i="17"/>
  <c r="G287" i="17"/>
  <c r="F287" i="17"/>
  <c r="E287" i="17"/>
  <c r="D287" i="17"/>
  <c r="B287" i="17" s="1"/>
  <c r="J286" i="17"/>
  <c r="H286" i="17"/>
  <c r="G286" i="17"/>
  <c r="F286" i="17"/>
  <c r="E286" i="17"/>
  <c r="D286" i="17"/>
  <c r="B286" i="17" s="1"/>
  <c r="J285" i="17"/>
  <c r="H285" i="17"/>
  <c r="G285" i="17"/>
  <c r="F285" i="17"/>
  <c r="E285" i="17"/>
  <c r="I285" i="17" s="1"/>
  <c r="C285" i="17" s="1"/>
  <c r="D285" i="17"/>
  <c r="B285" i="17"/>
  <c r="J284" i="17"/>
  <c r="H284" i="17"/>
  <c r="G284" i="17"/>
  <c r="F284" i="17"/>
  <c r="B284" i="17" s="1"/>
  <c r="E284" i="17"/>
  <c r="I284" i="17" s="1"/>
  <c r="C284" i="17" s="1"/>
  <c r="D284" i="17"/>
  <c r="J283" i="17"/>
  <c r="H283" i="17"/>
  <c r="G283" i="17"/>
  <c r="F283" i="17"/>
  <c r="E283" i="17"/>
  <c r="B283" i="17" s="1"/>
  <c r="D283" i="17"/>
  <c r="J282" i="17"/>
  <c r="H282" i="17"/>
  <c r="G282" i="17"/>
  <c r="F282" i="17"/>
  <c r="E282" i="17"/>
  <c r="B282" i="17" s="1"/>
  <c r="D282" i="17"/>
  <c r="J281" i="17"/>
  <c r="H281" i="17"/>
  <c r="G281" i="17"/>
  <c r="F281" i="17"/>
  <c r="I281" i="17" s="1"/>
  <c r="C281" i="17" s="1"/>
  <c r="E281" i="17"/>
  <c r="B281" i="17" s="1"/>
  <c r="D281" i="17"/>
  <c r="J280" i="17"/>
  <c r="H280" i="17"/>
  <c r="G280" i="17"/>
  <c r="B280" i="17" s="1"/>
  <c r="F280" i="17"/>
  <c r="I280" i="17" s="1"/>
  <c r="C280" i="17" s="1"/>
  <c r="E280" i="17"/>
  <c r="D280" i="17"/>
  <c r="J279" i="17"/>
  <c r="I279" i="17"/>
  <c r="H279" i="17"/>
  <c r="C279" i="17" s="1"/>
  <c r="G279" i="17"/>
  <c r="F279" i="17"/>
  <c r="E279" i="17"/>
  <c r="B279" i="17" s="1"/>
  <c r="D279" i="17"/>
  <c r="J278" i="17"/>
  <c r="I278" i="17"/>
  <c r="C278" i="17" s="1"/>
  <c r="H278" i="17"/>
  <c r="G278" i="17"/>
  <c r="F278" i="17"/>
  <c r="E278" i="17"/>
  <c r="D278" i="17"/>
  <c r="B278" i="17" s="1"/>
  <c r="J277" i="17"/>
  <c r="H277" i="17"/>
  <c r="G277" i="17"/>
  <c r="F277" i="17"/>
  <c r="E277" i="17"/>
  <c r="I277" i="17" s="1"/>
  <c r="C277" i="17" s="1"/>
  <c r="D277" i="17"/>
  <c r="B277" i="17"/>
  <c r="J276" i="17"/>
  <c r="H276" i="17"/>
  <c r="G276" i="17"/>
  <c r="F276" i="17"/>
  <c r="B276" i="17" s="1"/>
  <c r="E276" i="17"/>
  <c r="I276" i="17" s="1"/>
  <c r="C276" i="17" s="1"/>
  <c r="D276" i="17"/>
  <c r="J275" i="17"/>
  <c r="H275" i="17"/>
  <c r="G275" i="17"/>
  <c r="F275" i="17"/>
  <c r="E275" i="17"/>
  <c r="B275" i="17" s="1"/>
  <c r="D275" i="17"/>
  <c r="J274" i="17"/>
  <c r="H274" i="17"/>
  <c r="G274" i="17"/>
  <c r="F274" i="17"/>
  <c r="E274" i="17"/>
  <c r="B274" i="17" s="1"/>
  <c r="D274" i="17"/>
  <c r="J273" i="17"/>
  <c r="H273" i="17"/>
  <c r="G273" i="17"/>
  <c r="F273" i="17"/>
  <c r="I273" i="17" s="1"/>
  <c r="C273" i="17" s="1"/>
  <c r="E273" i="17"/>
  <c r="B273" i="17" s="1"/>
  <c r="D273" i="17"/>
  <c r="J272" i="17"/>
  <c r="H272" i="17"/>
  <c r="G272" i="17"/>
  <c r="B272" i="17" s="1"/>
  <c r="F272" i="17"/>
  <c r="I272" i="17" s="1"/>
  <c r="C272" i="17" s="1"/>
  <c r="E272" i="17"/>
  <c r="D272" i="17"/>
  <c r="J271" i="17"/>
  <c r="I271" i="17"/>
  <c r="H271" i="17"/>
  <c r="C271" i="17" s="1"/>
  <c r="G271" i="17"/>
  <c r="F271" i="17"/>
  <c r="E271" i="17"/>
  <c r="B271" i="17" s="1"/>
  <c r="D271" i="17"/>
  <c r="J270" i="17"/>
  <c r="I270" i="17"/>
  <c r="C270" i="17" s="1"/>
  <c r="H270" i="17"/>
  <c r="G270" i="17"/>
  <c r="F270" i="17"/>
  <c r="E270" i="17"/>
  <c r="D270" i="17"/>
  <c r="B270" i="17" s="1"/>
  <c r="J269" i="17"/>
  <c r="H269" i="17"/>
  <c r="G269" i="17"/>
  <c r="F269" i="17"/>
  <c r="E269" i="17"/>
  <c r="I269" i="17" s="1"/>
  <c r="C269" i="17" s="1"/>
  <c r="D269" i="17"/>
  <c r="B269" i="17"/>
  <c r="J268" i="17"/>
  <c r="H268" i="17"/>
  <c r="G268" i="17"/>
  <c r="F268" i="17"/>
  <c r="B268" i="17" s="1"/>
  <c r="E268" i="17"/>
  <c r="I268" i="17" s="1"/>
  <c r="D268" i="17"/>
  <c r="C268" i="17"/>
  <c r="J267" i="17"/>
  <c r="H267" i="17"/>
  <c r="G267" i="17"/>
  <c r="F267" i="17"/>
  <c r="E267" i="17"/>
  <c r="D267" i="17"/>
  <c r="J266" i="17"/>
  <c r="H266" i="17"/>
  <c r="G266" i="17"/>
  <c r="F266" i="17"/>
  <c r="E266" i="17"/>
  <c r="D266" i="17"/>
  <c r="J265" i="17"/>
  <c r="H265" i="17"/>
  <c r="G265" i="17"/>
  <c r="F265" i="17"/>
  <c r="I265" i="17" s="1"/>
  <c r="C265" i="17" s="1"/>
  <c r="E265" i="17"/>
  <c r="D265" i="17"/>
  <c r="J264" i="17"/>
  <c r="H264" i="17"/>
  <c r="G264" i="17"/>
  <c r="B264" i="17" s="1"/>
  <c r="F264" i="17"/>
  <c r="I264" i="17" s="1"/>
  <c r="C264" i="17" s="1"/>
  <c r="E264" i="17"/>
  <c r="D264" i="17"/>
  <c r="J263" i="17"/>
  <c r="I263" i="17"/>
  <c r="H263" i="17"/>
  <c r="C263" i="17" s="1"/>
  <c r="G263" i="17"/>
  <c r="F263" i="17"/>
  <c r="E263" i="17"/>
  <c r="B263" i="17" s="1"/>
  <c r="D263" i="17"/>
  <c r="J262" i="17"/>
  <c r="I262" i="17"/>
  <c r="C262" i="17" s="1"/>
  <c r="H262" i="17"/>
  <c r="G262" i="17"/>
  <c r="F262" i="17"/>
  <c r="E262" i="17"/>
  <c r="D262" i="17"/>
  <c r="B262" i="17" s="1"/>
  <c r="J261" i="17"/>
  <c r="H261" i="17"/>
  <c r="G261" i="17"/>
  <c r="F261" i="17"/>
  <c r="E261" i="17"/>
  <c r="I261" i="17" s="1"/>
  <c r="C261" i="17" s="1"/>
  <c r="D261" i="17"/>
  <c r="B261" i="17"/>
  <c r="J260" i="17"/>
  <c r="H260" i="17"/>
  <c r="G260" i="17"/>
  <c r="F260" i="17"/>
  <c r="B260" i="17" s="1"/>
  <c r="E260" i="17"/>
  <c r="I260" i="17" s="1"/>
  <c r="D260" i="17"/>
  <c r="C260" i="17"/>
  <c r="J259" i="17"/>
  <c r="H259" i="17"/>
  <c r="G259" i="17"/>
  <c r="F259" i="17"/>
  <c r="E259" i="17"/>
  <c r="D259" i="17"/>
  <c r="J258" i="17"/>
  <c r="H258" i="17"/>
  <c r="G258" i="17"/>
  <c r="F258" i="17"/>
  <c r="E258" i="17"/>
  <c r="D258" i="17"/>
  <c r="J257" i="17"/>
  <c r="H257" i="17"/>
  <c r="G257" i="17"/>
  <c r="F257" i="17"/>
  <c r="I257" i="17" s="1"/>
  <c r="C257" i="17" s="1"/>
  <c r="E257" i="17"/>
  <c r="B257" i="17" s="1"/>
  <c r="D257" i="17"/>
  <c r="J256" i="17"/>
  <c r="H256" i="17"/>
  <c r="G256" i="17"/>
  <c r="B256" i="17" s="1"/>
  <c r="F256" i="17"/>
  <c r="E256" i="17"/>
  <c r="D256" i="17"/>
  <c r="J255" i="17"/>
  <c r="I255" i="17"/>
  <c r="H255" i="17"/>
  <c r="C255" i="17" s="1"/>
  <c r="G255" i="17"/>
  <c r="F255" i="17"/>
  <c r="E255" i="17"/>
  <c r="D255" i="17"/>
  <c r="J254" i="17"/>
  <c r="I254" i="17"/>
  <c r="C254" i="17" s="1"/>
  <c r="H254" i="17"/>
  <c r="G254" i="17"/>
  <c r="F254" i="17"/>
  <c r="E254" i="17"/>
  <c r="D254" i="17"/>
  <c r="B254" i="17"/>
  <c r="J253" i="17"/>
  <c r="B253" i="17" s="1"/>
  <c r="H253" i="17"/>
  <c r="G253" i="17"/>
  <c r="F253" i="17"/>
  <c r="E253" i="17"/>
  <c r="I253" i="17" s="1"/>
  <c r="C253" i="17" s="1"/>
  <c r="D253" i="17"/>
  <c r="J252" i="17"/>
  <c r="H252" i="17"/>
  <c r="G252" i="17"/>
  <c r="F252" i="17"/>
  <c r="B252" i="17" s="1"/>
  <c r="E252" i="17"/>
  <c r="I252" i="17" s="1"/>
  <c r="C252" i="17" s="1"/>
  <c r="D252" i="17"/>
  <c r="J251" i="17"/>
  <c r="H251" i="17"/>
  <c r="G251" i="17"/>
  <c r="F251" i="17"/>
  <c r="E251" i="17"/>
  <c r="B251" i="17" s="1"/>
  <c r="D251" i="17"/>
  <c r="J250" i="17"/>
  <c r="H250" i="17"/>
  <c r="G250" i="17"/>
  <c r="F250" i="17"/>
  <c r="E250" i="17"/>
  <c r="D250" i="17"/>
  <c r="J249" i="17"/>
  <c r="H249" i="17"/>
  <c r="G249" i="17"/>
  <c r="F249" i="17"/>
  <c r="I249" i="17" s="1"/>
  <c r="C249" i="17" s="1"/>
  <c r="E249" i="17"/>
  <c r="D249" i="17"/>
  <c r="J248" i="17"/>
  <c r="H248" i="17"/>
  <c r="G248" i="17"/>
  <c r="B248" i="17" s="1"/>
  <c r="F248" i="17"/>
  <c r="E248" i="17"/>
  <c r="D248" i="17"/>
  <c r="J247" i="17"/>
  <c r="I247" i="17"/>
  <c r="C247" i="17" s="1"/>
  <c r="H247" i="17"/>
  <c r="G247" i="17"/>
  <c r="F247" i="17"/>
  <c r="E247" i="17"/>
  <c r="B247" i="17" s="1"/>
  <c r="D247" i="17"/>
  <c r="J246" i="17"/>
  <c r="I246" i="17"/>
  <c r="C246" i="17" s="1"/>
  <c r="H246" i="17"/>
  <c r="G246" i="17"/>
  <c r="F246" i="17"/>
  <c r="E246" i="17"/>
  <c r="D246" i="17"/>
  <c r="B246" i="17"/>
  <c r="J245" i="17"/>
  <c r="H245" i="17"/>
  <c r="G245" i="17"/>
  <c r="F245" i="17"/>
  <c r="E245" i="17"/>
  <c r="I245" i="17" s="1"/>
  <c r="C245" i="17" s="1"/>
  <c r="D245" i="17"/>
  <c r="B245" i="17"/>
  <c r="J244" i="17"/>
  <c r="H244" i="17"/>
  <c r="G244" i="17"/>
  <c r="F244" i="17"/>
  <c r="B244" i="17" s="1"/>
  <c r="E244" i="17"/>
  <c r="I244" i="17" s="1"/>
  <c r="D244" i="17"/>
  <c r="C244" i="17"/>
  <c r="J243" i="17"/>
  <c r="H243" i="17"/>
  <c r="G243" i="17"/>
  <c r="F243" i="17"/>
  <c r="E243" i="17"/>
  <c r="B243" i="17" s="1"/>
  <c r="D243" i="17"/>
  <c r="J242" i="17"/>
  <c r="H242" i="17"/>
  <c r="G242" i="17"/>
  <c r="F242" i="17"/>
  <c r="E242" i="17"/>
  <c r="D242" i="17"/>
  <c r="J241" i="17"/>
  <c r="H241" i="17"/>
  <c r="G241" i="17"/>
  <c r="F241" i="17"/>
  <c r="I241" i="17" s="1"/>
  <c r="C241" i="17" s="1"/>
  <c r="E241" i="17"/>
  <c r="D241" i="17"/>
  <c r="J240" i="17"/>
  <c r="H240" i="17"/>
  <c r="G240" i="17"/>
  <c r="B240" i="17" s="1"/>
  <c r="F240" i="17"/>
  <c r="E240" i="17"/>
  <c r="D240" i="17"/>
  <c r="J239" i="17"/>
  <c r="I239" i="17"/>
  <c r="C239" i="17" s="1"/>
  <c r="H239" i="17"/>
  <c r="G239" i="17"/>
  <c r="F239" i="17"/>
  <c r="E239" i="17"/>
  <c r="B239" i="17" s="1"/>
  <c r="D239" i="17"/>
  <c r="J238" i="17"/>
  <c r="I238" i="17"/>
  <c r="C238" i="17" s="1"/>
  <c r="H238" i="17"/>
  <c r="G238" i="17"/>
  <c r="F238" i="17"/>
  <c r="E238" i="17"/>
  <c r="D238" i="17"/>
  <c r="B238" i="17"/>
  <c r="J237" i="17"/>
  <c r="B237" i="17" s="1"/>
  <c r="H237" i="17"/>
  <c r="G237" i="17"/>
  <c r="F237" i="17"/>
  <c r="E237" i="17"/>
  <c r="I237" i="17" s="1"/>
  <c r="D237" i="17"/>
  <c r="J236" i="17"/>
  <c r="H236" i="17"/>
  <c r="G236" i="17"/>
  <c r="F236" i="17"/>
  <c r="B236" i="17" s="1"/>
  <c r="E236" i="17"/>
  <c r="I236" i="17" s="1"/>
  <c r="D236" i="17"/>
  <c r="C236" i="17"/>
  <c r="J235" i="17"/>
  <c r="H235" i="17"/>
  <c r="G235" i="17"/>
  <c r="F235" i="17"/>
  <c r="E235" i="17"/>
  <c r="B235" i="17" s="1"/>
  <c r="D235" i="17"/>
  <c r="J234" i="17"/>
  <c r="H234" i="17"/>
  <c r="G234" i="17"/>
  <c r="F234" i="17"/>
  <c r="E234" i="17"/>
  <c r="D234" i="17"/>
  <c r="J233" i="17"/>
  <c r="H233" i="17"/>
  <c r="G233" i="17"/>
  <c r="F233" i="17"/>
  <c r="I233" i="17" s="1"/>
  <c r="C233" i="17" s="1"/>
  <c r="E233" i="17"/>
  <c r="D233" i="17"/>
  <c r="J232" i="17"/>
  <c r="H232" i="17"/>
  <c r="G232" i="17"/>
  <c r="B232" i="17" s="1"/>
  <c r="F232" i="17"/>
  <c r="E232" i="17"/>
  <c r="D232" i="17"/>
  <c r="J231" i="17"/>
  <c r="I231" i="17"/>
  <c r="H231" i="17"/>
  <c r="G231" i="17"/>
  <c r="F231" i="17"/>
  <c r="E231" i="17"/>
  <c r="D231" i="17"/>
  <c r="J230" i="17"/>
  <c r="I230" i="17"/>
  <c r="C230" i="17" s="1"/>
  <c r="H230" i="17"/>
  <c r="G230" i="17"/>
  <c r="F230" i="17"/>
  <c r="E230" i="17"/>
  <c r="D230" i="17"/>
  <c r="B230" i="17"/>
  <c r="J229" i="17"/>
  <c r="B229" i="17" s="1"/>
  <c r="H229" i="17"/>
  <c r="G229" i="17"/>
  <c r="F229" i="17"/>
  <c r="E229" i="17"/>
  <c r="I229" i="17" s="1"/>
  <c r="D229" i="17"/>
  <c r="J228" i="17"/>
  <c r="H228" i="17"/>
  <c r="G228" i="17"/>
  <c r="F228" i="17"/>
  <c r="B228" i="17" s="1"/>
  <c r="E228" i="17"/>
  <c r="I228" i="17" s="1"/>
  <c r="D228" i="17"/>
  <c r="C228" i="17"/>
  <c r="J227" i="17"/>
  <c r="H227" i="17"/>
  <c r="G227" i="17"/>
  <c r="F227" i="17"/>
  <c r="E227" i="17"/>
  <c r="D227" i="17"/>
  <c r="J226" i="17"/>
  <c r="H226" i="17"/>
  <c r="G226" i="17"/>
  <c r="F226" i="17"/>
  <c r="E226" i="17"/>
  <c r="D226" i="17"/>
  <c r="J225" i="17"/>
  <c r="H225" i="17"/>
  <c r="G225" i="17"/>
  <c r="F225" i="17"/>
  <c r="I225" i="17" s="1"/>
  <c r="C225" i="17" s="1"/>
  <c r="E225" i="17"/>
  <c r="D225" i="17"/>
  <c r="J224" i="17"/>
  <c r="H224" i="17"/>
  <c r="G224" i="17"/>
  <c r="B224" i="17" s="1"/>
  <c r="F224" i="17"/>
  <c r="I224" i="17" s="1"/>
  <c r="C224" i="17" s="1"/>
  <c r="E224" i="17"/>
  <c r="D224" i="17"/>
  <c r="J223" i="17"/>
  <c r="I223" i="17"/>
  <c r="H223" i="17"/>
  <c r="G223" i="17"/>
  <c r="F223" i="17"/>
  <c r="E223" i="17"/>
  <c r="B223" i="17" s="1"/>
  <c r="D223" i="17"/>
  <c r="J222" i="17"/>
  <c r="I222" i="17"/>
  <c r="C222" i="17" s="1"/>
  <c r="H222" i="17"/>
  <c r="G222" i="17"/>
  <c r="F222" i="17"/>
  <c r="E222" i="17"/>
  <c r="D222" i="17"/>
  <c r="B222" i="17"/>
  <c r="J221" i="17"/>
  <c r="B221" i="17" s="1"/>
  <c r="H221" i="17"/>
  <c r="G221" i="17"/>
  <c r="F221" i="17"/>
  <c r="E221" i="17"/>
  <c r="I221" i="17" s="1"/>
  <c r="D221" i="17"/>
  <c r="J220" i="17"/>
  <c r="H220" i="17"/>
  <c r="G220" i="17"/>
  <c r="F220" i="17"/>
  <c r="B220" i="17" s="1"/>
  <c r="E220" i="17"/>
  <c r="I220" i="17" s="1"/>
  <c r="C220" i="17" s="1"/>
  <c r="D220" i="17"/>
  <c r="J219" i="17"/>
  <c r="H219" i="17"/>
  <c r="G219" i="17"/>
  <c r="F219" i="17"/>
  <c r="E219" i="17"/>
  <c r="D219" i="17"/>
  <c r="J218" i="17"/>
  <c r="H218" i="17"/>
  <c r="G218" i="17"/>
  <c r="F218" i="17"/>
  <c r="E218" i="17"/>
  <c r="D218" i="17"/>
  <c r="J217" i="17"/>
  <c r="H217" i="17"/>
  <c r="G217" i="17"/>
  <c r="F217" i="17"/>
  <c r="I217" i="17" s="1"/>
  <c r="C217" i="17" s="1"/>
  <c r="E217" i="17"/>
  <c r="B217" i="17" s="1"/>
  <c r="D217" i="17"/>
  <c r="J216" i="17"/>
  <c r="H216" i="17"/>
  <c r="G216" i="17"/>
  <c r="B216" i="17" s="1"/>
  <c r="F216" i="17"/>
  <c r="I216" i="17" s="1"/>
  <c r="C216" i="17" s="1"/>
  <c r="E216" i="17"/>
  <c r="D216" i="17"/>
  <c r="J215" i="17"/>
  <c r="I215" i="17"/>
  <c r="H215" i="17"/>
  <c r="G215" i="17"/>
  <c r="F215" i="17"/>
  <c r="E215" i="17"/>
  <c r="D215" i="17"/>
  <c r="J214" i="17"/>
  <c r="I214" i="17"/>
  <c r="C214" i="17" s="1"/>
  <c r="H214" i="17"/>
  <c r="G214" i="17"/>
  <c r="F214" i="17"/>
  <c r="E214" i="17"/>
  <c r="D214" i="17"/>
  <c r="B214" i="17"/>
  <c r="J213" i="17"/>
  <c r="H213" i="17"/>
  <c r="G213" i="17"/>
  <c r="F213" i="17"/>
  <c r="E213" i="17"/>
  <c r="I213" i="17" s="1"/>
  <c r="D213" i="17"/>
  <c r="B213" i="17"/>
  <c r="J212" i="17"/>
  <c r="H212" i="17"/>
  <c r="G212" i="17"/>
  <c r="F212" i="17"/>
  <c r="B212" i="17" s="1"/>
  <c r="E212" i="17"/>
  <c r="I212" i="17" s="1"/>
  <c r="C212" i="17" s="1"/>
  <c r="D212" i="17"/>
  <c r="J211" i="17"/>
  <c r="H211" i="17"/>
  <c r="G211" i="17"/>
  <c r="F211" i="17"/>
  <c r="E211" i="17"/>
  <c r="D211" i="17"/>
  <c r="J210" i="17"/>
  <c r="H210" i="17"/>
  <c r="G210" i="17"/>
  <c r="F210" i="17"/>
  <c r="E210" i="17"/>
  <c r="D210" i="17"/>
  <c r="J209" i="17"/>
  <c r="H209" i="17"/>
  <c r="G209" i="17"/>
  <c r="F209" i="17"/>
  <c r="I209" i="17" s="1"/>
  <c r="C209" i="17" s="1"/>
  <c r="E209" i="17"/>
  <c r="B209" i="17" s="1"/>
  <c r="D209" i="17"/>
  <c r="J208" i="17"/>
  <c r="H208" i="17"/>
  <c r="G208" i="17"/>
  <c r="B208" i="17" s="1"/>
  <c r="F208" i="17"/>
  <c r="I208" i="17" s="1"/>
  <c r="C208" i="17" s="1"/>
  <c r="E208" i="17"/>
  <c r="D208" i="17"/>
  <c r="J207" i="17"/>
  <c r="I207" i="17"/>
  <c r="H207" i="17"/>
  <c r="G207" i="17"/>
  <c r="F207" i="17"/>
  <c r="E207" i="17"/>
  <c r="B207" i="17" s="1"/>
  <c r="D207" i="17"/>
  <c r="J206" i="17"/>
  <c r="I206" i="17"/>
  <c r="C206" i="17" s="1"/>
  <c r="H206" i="17"/>
  <c r="G206" i="17"/>
  <c r="F206" i="17"/>
  <c r="E206" i="17"/>
  <c r="D206" i="17"/>
  <c r="B206" i="17"/>
  <c r="J205" i="17"/>
  <c r="H205" i="17"/>
  <c r="G205" i="17"/>
  <c r="F205" i="17"/>
  <c r="E205" i="17"/>
  <c r="I205" i="17" s="1"/>
  <c r="C205" i="17" s="1"/>
  <c r="D205" i="17"/>
  <c r="B205" i="17"/>
  <c r="J204" i="17"/>
  <c r="H204" i="17"/>
  <c r="G204" i="17"/>
  <c r="F204" i="17"/>
  <c r="B204" i="17" s="1"/>
  <c r="E204" i="17"/>
  <c r="I204" i="17" s="1"/>
  <c r="C204" i="17" s="1"/>
  <c r="D204" i="17"/>
  <c r="J203" i="17"/>
  <c r="H203" i="17"/>
  <c r="G203" i="17"/>
  <c r="F203" i="17"/>
  <c r="E203" i="17"/>
  <c r="D203" i="17"/>
  <c r="J202" i="17"/>
  <c r="H202" i="17"/>
  <c r="G202" i="17"/>
  <c r="F202" i="17"/>
  <c r="E202" i="17"/>
  <c r="D202" i="17"/>
  <c r="J201" i="17"/>
  <c r="H201" i="17"/>
  <c r="G201" i="17"/>
  <c r="F201" i="17"/>
  <c r="I201" i="17" s="1"/>
  <c r="C201" i="17" s="1"/>
  <c r="E201" i="17"/>
  <c r="B201" i="17" s="1"/>
  <c r="D201" i="17"/>
  <c r="J200" i="17"/>
  <c r="H200" i="17"/>
  <c r="G200" i="17"/>
  <c r="B200" i="17" s="1"/>
  <c r="F200" i="17"/>
  <c r="I200" i="17" s="1"/>
  <c r="C200" i="17" s="1"/>
  <c r="E200" i="17"/>
  <c r="D200" i="17"/>
  <c r="J199" i="17"/>
  <c r="I199" i="17"/>
  <c r="C199" i="17" s="1"/>
  <c r="H199" i="17"/>
  <c r="G199" i="17"/>
  <c r="F199" i="17"/>
  <c r="E199" i="17"/>
  <c r="B199" i="17" s="1"/>
  <c r="D199" i="17"/>
  <c r="J198" i="17"/>
  <c r="I198" i="17"/>
  <c r="C198" i="17" s="1"/>
  <c r="H198" i="17"/>
  <c r="G198" i="17"/>
  <c r="F198" i="17"/>
  <c r="E198" i="17"/>
  <c r="D198" i="17"/>
  <c r="B198" i="17"/>
  <c r="J197" i="17"/>
  <c r="H197" i="17"/>
  <c r="G197" i="17"/>
  <c r="F197" i="17"/>
  <c r="E197" i="17"/>
  <c r="I197" i="17" s="1"/>
  <c r="C197" i="17" s="1"/>
  <c r="D197" i="17"/>
  <c r="B197" i="17"/>
  <c r="J196" i="17"/>
  <c r="H196" i="17"/>
  <c r="G196" i="17"/>
  <c r="F196" i="17"/>
  <c r="B196" i="17" s="1"/>
  <c r="E196" i="17"/>
  <c r="I196" i="17" s="1"/>
  <c r="D196" i="17"/>
  <c r="C196" i="17"/>
  <c r="J195" i="17"/>
  <c r="H195" i="17"/>
  <c r="G195" i="17"/>
  <c r="F195" i="17"/>
  <c r="E195" i="17"/>
  <c r="B195" i="17" s="1"/>
  <c r="D195" i="17"/>
  <c r="J194" i="17"/>
  <c r="H194" i="17"/>
  <c r="G194" i="17"/>
  <c r="F194" i="17"/>
  <c r="E194" i="17"/>
  <c r="D194" i="17"/>
  <c r="J193" i="17"/>
  <c r="H193" i="17"/>
  <c r="G193" i="17"/>
  <c r="F193" i="17"/>
  <c r="I193" i="17" s="1"/>
  <c r="C193" i="17" s="1"/>
  <c r="E193" i="17"/>
  <c r="B193" i="17" s="1"/>
  <c r="D193" i="17"/>
  <c r="J192" i="17"/>
  <c r="H192" i="17"/>
  <c r="G192" i="17"/>
  <c r="B192" i="17" s="1"/>
  <c r="F192" i="17"/>
  <c r="E192" i="17"/>
  <c r="D192" i="17"/>
  <c r="J191" i="17"/>
  <c r="I191" i="17"/>
  <c r="C191" i="17" s="1"/>
  <c r="H191" i="17"/>
  <c r="G191" i="17"/>
  <c r="F191" i="17"/>
  <c r="E191" i="17"/>
  <c r="D191" i="17"/>
  <c r="J190" i="17"/>
  <c r="I190" i="17"/>
  <c r="C190" i="17" s="1"/>
  <c r="H190" i="17"/>
  <c r="G190" i="17"/>
  <c r="F190" i="17"/>
  <c r="E190" i="17"/>
  <c r="D190" i="17"/>
  <c r="B190" i="17"/>
  <c r="J189" i="17"/>
  <c r="B189" i="17" s="1"/>
  <c r="H189" i="17"/>
  <c r="G189" i="17"/>
  <c r="F189" i="17"/>
  <c r="E189" i="17"/>
  <c r="I189" i="17" s="1"/>
  <c r="C189" i="17" s="1"/>
  <c r="D189" i="17"/>
  <c r="J188" i="17"/>
  <c r="H188" i="17"/>
  <c r="G188" i="17"/>
  <c r="F188" i="17"/>
  <c r="B188" i="17" s="1"/>
  <c r="E188" i="17"/>
  <c r="I188" i="17" s="1"/>
  <c r="C188" i="17" s="1"/>
  <c r="D188" i="17"/>
  <c r="J187" i="17"/>
  <c r="H187" i="17"/>
  <c r="G187" i="17"/>
  <c r="F187" i="17"/>
  <c r="E187" i="17"/>
  <c r="B187" i="17" s="1"/>
  <c r="D187" i="17"/>
  <c r="J186" i="17"/>
  <c r="H186" i="17"/>
  <c r="G186" i="17"/>
  <c r="F186" i="17"/>
  <c r="E186" i="17"/>
  <c r="D186" i="17"/>
  <c r="J185" i="17"/>
  <c r="H185" i="17"/>
  <c r="G185" i="17"/>
  <c r="F185" i="17"/>
  <c r="I185" i="17" s="1"/>
  <c r="C185" i="17" s="1"/>
  <c r="E185" i="17"/>
  <c r="D185" i="17"/>
  <c r="J184" i="17"/>
  <c r="H184" i="17"/>
  <c r="G184" i="17"/>
  <c r="B184" i="17" s="1"/>
  <c r="F184" i="17"/>
  <c r="E184" i="17"/>
  <c r="D184" i="17"/>
  <c r="J183" i="17"/>
  <c r="I183" i="17"/>
  <c r="C183" i="17" s="1"/>
  <c r="H183" i="17"/>
  <c r="G183" i="17"/>
  <c r="F183" i="17"/>
  <c r="E183" i="17"/>
  <c r="B183" i="17" s="1"/>
  <c r="D183" i="17"/>
  <c r="J182" i="17"/>
  <c r="I182" i="17"/>
  <c r="C182" i="17" s="1"/>
  <c r="H182" i="17"/>
  <c r="G182" i="17"/>
  <c r="F182" i="17"/>
  <c r="E182" i="17"/>
  <c r="D182" i="17"/>
  <c r="B182" i="17"/>
  <c r="J181" i="17"/>
  <c r="H181" i="17"/>
  <c r="G181" i="17"/>
  <c r="F181" i="17"/>
  <c r="E181" i="17"/>
  <c r="I181" i="17" s="1"/>
  <c r="C181" i="17" s="1"/>
  <c r="D181" i="17"/>
  <c r="B181" i="17"/>
  <c r="J180" i="17"/>
  <c r="H180" i="17"/>
  <c r="G180" i="17"/>
  <c r="F180" i="17"/>
  <c r="B180" i="17" s="1"/>
  <c r="E180" i="17"/>
  <c r="I180" i="17" s="1"/>
  <c r="D180" i="17"/>
  <c r="C180" i="17"/>
  <c r="J179" i="17"/>
  <c r="H179" i="17"/>
  <c r="G179" i="17"/>
  <c r="F179" i="17"/>
  <c r="E179" i="17"/>
  <c r="B179" i="17" s="1"/>
  <c r="D179" i="17"/>
  <c r="J178" i="17"/>
  <c r="H178" i="17"/>
  <c r="G178" i="17"/>
  <c r="F178" i="17"/>
  <c r="E178" i="17"/>
  <c r="D178" i="17"/>
  <c r="J177" i="17"/>
  <c r="H177" i="17"/>
  <c r="G177" i="17"/>
  <c r="F177" i="17"/>
  <c r="I177" i="17" s="1"/>
  <c r="C177" i="17" s="1"/>
  <c r="E177" i="17"/>
  <c r="D177" i="17"/>
  <c r="J176" i="17"/>
  <c r="H176" i="17"/>
  <c r="G176" i="17"/>
  <c r="B176" i="17" s="1"/>
  <c r="F176" i="17"/>
  <c r="E176" i="17"/>
  <c r="D176" i="17"/>
  <c r="J175" i="17"/>
  <c r="I175" i="17"/>
  <c r="C175" i="17" s="1"/>
  <c r="H175" i="17"/>
  <c r="G175" i="17"/>
  <c r="F175" i="17"/>
  <c r="E175" i="17"/>
  <c r="B175" i="17" s="1"/>
  <c r="D175" i="17"/>
  <c r="J174" i="17"/>
  <c r="B174" i="17" s="1"/>
  <c r="I174" i="17"/>
  <c r="H174" i="17"/>
  <c r="G174" i="17"/>
  <c r="F174" i="17"/>
  <c r="E174" i="17"/>
  <c r="D174" i="17"/>
  <c r="J173" i="17"/>
  <c r="C173" i="17" s="1"/>
  <c r="H173" i="17"/>
  <c r="G173" i="17"/>
  <c r="F173" i="17"/>
  <c r="E173" i="17"/>
  <c r="I173" i="17" s="1"/>
  <c r="D173" i="17"/>
  <c r="J172" i="17"/>
  <c r="H172" i="17"/>
  <c r="G172" i="17"/>
  <c r="F172" i="17"/>
  <c r="E172" i="17"/>
  <c r="I172" i="17" s="1"/>
  <c r="D172" i="17"/>
  <c r="C172" i="17" s="1"/>
  <c r="J171" i="17"/>
  <c r="H171" i="17"/>
  <c r="G171" i="17"/>
  <c r="F171" i="17"/>
  <c r="E171" i="17"/>
  <c r="D171" i="17"/>
  <c r="J170" i="17"/>
  <c r="H170" i="17"/>
  <c r="G170" i="17"/>
  <c r="F170" i="17"/>
  <c r="E170" i="17"/>
  <c r="D170" i="17"/>
  <c r="J169" i="17"/>
  <c r="H169" i="17"/>
  <c r="G169" i="17"/>
  <c r="F169" i="17"/>
  <c r="E169" i="17"/>
  <c r="D169" i="17"/>
  <c r="J168" i="17"/>
  <c r="H168" i="17"/>
  <c r="G168" i="17"/>
  <c r="F168" i="17"/>
  <c r="E168" i="17"/>
  <c r="D168" i="17"/>
  <c r="J167" i="17"/>
  <c r="I167" i="17"/>
  <c r="C167" i="17" s="1"/>
  <c r="H167" i="17"/>
  <c r="G167" i="17"/>
  <c r="F167" i="17"/>
  <c r="E167" i="17"/>
  <c r="D167" i="17"/>
  <c r="J166" i="17"/>
  <c r="I166" i="17"/>
  <c r="C166" i="17" s="1"/>
  <c r="H166" i="17"/>
  <c r="G166" i="17"/>
  <c r="F166" i="17"/>
  <c r="E166" i="17"/>
  <c r="D166" i="17"/>
  <c r="B166" i="17"/>
  <c r="J165" i="17"/>
  <c r="H165" i="17"/>
  <c r="G165" i="17"/>
  <c r="F165" i="17"/>
  <c r="E165" i="17"/>
  <c r="I165" i="17" s="1"/>
  <c r="C165" i="17" s="1"/>
  <c r="D165" i="17"/>
  <c r="B165" i="17"/>
  <c r="J164" i="17"/>
  <c r="H164" i="17"/>
  <c r="G164" i="17"/>
  <c r="F164" i="17"/>
  <c r="B164" i="17" s="1"/>
  <c r="E164" i="17"/>
  <c r="I164" i="17" s="1"/>
  <c r="C164" i="17" s="1"/>
  <c r="D164" i="17"/>
  <c r="J163" i="17"/>
  <c r="H163" i="17"/>
  <c r="G163" i="17"/>
  <c r="F163" i="17"/>
  <c r="E163" i="17"/>
  <c r="D163" i="17"/>
  <c r="J162" i="17"/>
  <c r="H162" i="17"/>
  <c r="G162" i="17"/>
  <c r="F162" i="17"/>
  <c r="E162" i="17"/>
  <c r="D162" i="17"/>
  <c r="J161" i="17"/>
  <c r="H161" i="17"/>
  <c r="G161" i="17"/>
  <c r="F161" i="17"/>
  <c r="E161" i="17"/>
  <c r="B161" i="17" s="1"/>
  <c r="D161" i="17"/>
  <c r="J160" i="17"/>
  <c r="H160" i="17"/>
  <c r="G160" i="17"/>
  <c r="F160" i="17"/>
  <c r="I160" i="17" s="1"/>
  <c r="C160" i="17" s="1"/>
  <c r="E160" i="17"/>
  <c r="D160" i="17"/>
  <c r="J159" i="17"/>
  <c r="I159" i="17"/>
  <c r="H159" i="17"/>
  <c r="G159" i="17"/>
  <c r="F159" i="17"/>
  <c r="E159" i="17"/>
  <c r="B159" i="17" s="1"/>
  <c r="D159" i="17"/>
  <c r="J158" i="17"/>
  <c r="B158" i="17" s="1"/>
  <c r="I158" i="17"/>
  <c r="C158" i="17" s="1"/>
  <c r="H158" i="17"/>
  <c r="G158" i="17"/>
  <c r="F158" i="17"/>
  <c r="E158" i="17"/>
  <c r="D158" i="17"/>
  <c r="J157" i="17"/>
  <c r="B157" i="17" s="1"/>
  <c r="H157" i="17"/>
  <c r="G157" i="17"/>
  <c r="F157" i="17"/>
  <c r="E157" i="17"/>
  <c r="I157" i="17" s="1"/>
  <c r="D157" i="17"/>
  <c r="C157" i="17"/>
  <c r="J156" i="17"/>
  <c r="H156" i="17"/>
  <c r="G156" i="17"/>
  <c r="F156" i="17"/>
  <c r="B156" i="17" s="1"/>
  <c r="E156" i="17"/>
  <c r="I156" i="17" s="1"/>
  <c r="D156" i="17"/>
  <c r="C156" i="17"/>
  <c r="J155" i="17"/>
  <c r="H155" i="17"/>
  <c r="G155" i="17"/>
  <c r="F155" i="17"/>
  <c r="E155" i="17"/>
  <c r="D155" i="17"/>
  <c r="J154" i="17"/>
  <c r="H154" i="17"/>
  <c r="G154" i="17"/>
  <c r="F154" i="17"/>
  <c r="E154" i="17"/>
  <c r="D154" i="17"/>
  <c r="J153" i="17"/>
  <c r="H153" i="17"/>
  <c r="G153" i="17"/>
  <c r="F153" i="17"/>
  <c r="I153" i="17" s="1"/>
  <c r="C153" i="17" s="1"/>
  <c r="E153" i="17"/>
  <c r="D153" i="17"/>
  <c r="J152" i="17"/>
  <c r="H152" i="17"/>
  <c r="G152" i="17"/>
  <c r="B152" i="17" s="1"/>
  <c r="F152" i="17"/>
  <c r="I152" i="17" s="1"/>
  <c r="C152" i="17" s="1"/>
  <c r="E152" i="17"/>
  <c r="D152" i="17"/>
  <c r="J151" i="17"/>
  <c r="I151" i="17"/>
  <c r="H151" i="17"/>
  <c r="G151" i="17"/>
  <c r="F151" i="17"/>
  <c r="E151" i="17"/>
  <c r="B151" i="17" s="1"/>
  <c r="D151" i="17"/>
  <c r="J150" i="17"/>
  <c r="B150" i="17" s="1"/>
  <c r="I150" i="17"/>
  <c r="H150" i="17"/>
  <c r="G150" i="17"/>
  <c r="F150" i="17"/>
  <c r="E150" i="17"/>
  <c r="D150" i="17"/>
  <c r="J149" i="17"/>
  <c r="C149" i="17" s="1"/>
  <c r="I149" i="17"/>
  <c r="H149" i="17"/>
  <c r="G149" i="17"/>
  <c r="F149" i="17"/>
  <c r="E149" i="17"/>
  <c r="D149" i="17"/>
  <c r="B149" i="17"/>
  <c r="J148" i="17"/>
  <c r="H148" i="17"/>
  <c r="G148" i="17"/>
  <c r="F148" i="17"/>
  <c r="E148" i="17"/>
  <c r="I148" i="17" s="1"/>
  <c r="C148" i="17" s="1"/>
  <c r="D148" i="17"/>
  <c r="B148" i="17" s="1"/>
  <c r="J147" i="17"/>
  <c r="H147" i="17"/>
  <c r="G147" i="17"/>
  <c r="F147" i="17"/>
  <c r="E147" i="17"/>
  <c r="D147" i="17"/>
  <c r="J146" i="17"/>
  <c r="H146" i="17"/>
  <c r="G146" i="17"/>
  <c r="F146" i="17"/>
  <c r="E146" i="17"/>
  <c r="D146" i="17"/>
  <c r="J145" i="17"/>
  <c r="H145" i="17"/>
  <c r="G145" i="17"/>
  <c r="F145" i="17"/>
  <c r="E145" i="17"/>
  <c r="B145" i="17" s="1"/>
  <c r="D145" i="17"/>
  <c r="J144" i="17"/>
  <c r="H144" i="17"/>
  <c r="G144" i="17"/>
  <c r="F144" i="17"/>
  <c r="E144" i="17"/>
  <c r="D144" i="17"/>
  <c r="J143" i="17"/>
  <c r="I143" i="17"/>
  <c r="H143" i="17"/>
  <c r="G143" i="17"/>
  <c r="F143" i="17"/>
  <c r="E143" i="17"/>
  <c r="B143" i="17" s="1"/>
  <c r="D143" i="17"/>
  <c r="J142" i="17"/>
  <c r="I142" i="17"/>
  <c r="C142" i="17" s="1"/>
  <c r="H142" i="17"/>
  <c r="G142" i="17"/>
  <c r="F142" i="17"/>
  <c r="E142" i="17"/>
  <c r="D142" i="17"/>
  <c r="B142" i="17"/>
  <c r="J141" i="17"/>
  <c r="I141" i="17"/>
  <c r="H141" i="17"/>
  <c r="G141" i="17"/>
  <c r="F141" i="17"/>
  <c r="E141" i="17"/>
  <c r="D141" i="17"/>
  <c r="C141" i="17"/>
  <c r="B141" i="17"/>
  <c r="J140" i="17"/>
  <c r="H140" i="17"/>
  <c r="G140" i="17"/>
  <c r="F140" i="17"/>
  <c r="E140" i="17"/>
  <c r="I140" i="17" s="1"/>
  <c r="D140" i="17"/>
  <c r="B140" i="17" s="1"/>
  <c r="C140" i="17"/>
  <c r="J139" i="17"/>
  <c r="H139" i="17"/>
  <c r="G139" i="17"/>
  <c r="F139" i="17"/>
  <c r="E139" i="17"/>
  <c r="D139" i="17"/>
  <c r="J138" i="17"/>
  <c r="H138" i="17"/>
  <c r="G138" i="17"/>
  <c r="F138" i="17"/>
  <c r="E138" i="17"/>
  <c r="D138" i="17"/>
  <c r="J137" i="17"/>
  <c r="H137" i="17"/>
  <c r="G137" i="17"/>
  <c r="F137" i="17"/>
  <c r="E137" i="17"/>
  <c r="D137" i="17"/>
  <c r="J136" i="17"/>
  <c r="H136" i="17"/>
  <c r="G136" i="17"/>
  <c r="F136" i="17"/>
  <c r="E136" i="17"/>
  <c r="D136" i="17"/>
  <c r="J135" i="17"/>
  <c r="I135" i="17"/>
  <c r="C135" i="17" s="1"/>
  <c r="H135" i="17"/>
  <c r="G135" i="17"/>
  <c r="F135" i="17"/>
  <c r="E135" i="17"/>
  <c r="B135" i="17" s="1"/>
  <c r="D135" i="17"/>
  <c r="J134" i="17"/>
  <c r="I134" i="17"/>
  <c r="H134" i="17"/>
  <c r="B134" i="17" s="1"/>
  <c r="G134" i="17"/>
  <c r="F134" i="17"/>
  <c r="E134" i="17"/>
  <c r="D134" i="17"/>
  <c r="J133" i="17"/>
  <c r="C133" i="17" s="1"/>
  <c r="I133" i="17"/>
  <c r="H133" i="17"/>
  <c r="G133" i="17"/>
  <c r="F133" i="17"/>
  <c r="E133" i="17"/>
  <c r="D133" i="17"/>
  <c r="B133" i="17"/>
  <c r="J132" i="17"/>
  <c r="H132" i="17"/>
  <c r="G132" i="17"/>
  <c r="F132" i="17"/>
  <c r="E132" i="17"/>
  <c r="I132" i="17" s="1"/>
  <c r="C132" i="17" s="1"/>
  <c r="D132" i="17"/>
  <c r="B132" i="17"/>
  <c r="J131" i="17"/>
  <c r="H131" i="17"/>
  <c r="G131" i="17"/>
  <c r="F131" i="17"/>
  <c r="E131" i="17"/>
  <c r="D131" i="17"/>
  <c r="J130" i="17"/>
  <c r="H130" i="17"/>
  <c r="G130" i="17"/>
  <c r="F130" i="17"/>
  <c r="E130" i="17"/>
  <c r="D130" i="17"/>
  <c r="J129" i="17"/>
  <c r="H129" i="17"/>
  <c r="G129" i="17"/>
  <c r="F129" i="17"/>
  <c r="E129" i="17"/>
  <c r="D129" i="17"/>
  <c r="J128" i="17"/>
  <c r="H128" i="17"/>
  <c r="G128" i="17"/>
  <c r="F128" i="17"/>
  <c r="E128" i="17"/>
  <c r="D128" i="17"/>
  <c r="J127" i="17"/>
  <c r="H127" i="17"/>
  <c r="G127" i="17"/>
  <c r="I127" i="17" s="1"/>
  <c r="C127" i="17" s="1"/>
  <c r="F127" i="17"/>
  <c r="E127" i="17"/>
  <c r="D127" i="17"/>
  <c r="J126" i="17"/>
  <c r="I126" i="17"/>
  <c r="C126" i="17" s="1"/>
  <c r="H126" i="17"/>
  <c r="G126" i="17"/>
  <c r="F126" i="17"/>
  <c r="E126" i="17"/>
  <c r="D126" i="17"/>
  <c r="B126" i="17"/>
  <c r="J125" i="17"/>
  <c r="I125" i="17"/>
  <c r="C125" i="17" s="1"/>
  <c r="H125" i="17"/>
  <c r="G125" i="17"/>
  <c r="F125" i="17"/>
  <c r="E125" i="17"/>
  <c r="D125" i="17"/>
  <c r="B125" i="17"/>
  <c r="J124" i="17"/>
  <c r="C124" i="17" s="1"/>
  <c r="H124" i="17"/>
  <c r="G124" i="17"/>
  <c r="F124" i="17"/>
  <c r="E124" i="17"/>
  <c r="I124" i="17" s="1"/>
  <c r="D124" i="17"/>
  <c r="J123" i="17"/>
  <c r="H123" i="17"/>
  <c r="G123" i="17"/>
  <c r="F123" i="17"/>
  <c r="E123" i="17"/>
  <c r="D123" i="17"/>
  <c r="J122" i="17"/>
  <c r="H122" i="17"/>
  <c r="G122" i="17"/>
  <c r="F122" i="17"/>
  <c r="E122" i="17"/>
  <c r="D122" i="17"/>
  <c r="J121" i="17"/>
  <c r="H121" i="17"/>
  <c r="G121" i="17"/>
  <c r="F121" i="17"/>
  <c r="E121" i="17"/>
  <c r="D121" i="17"/>
  <c r="J120" i="17"/>
  <c r="H120" i="17"/>
  <c r="G120" i="17"/>
  <c r="F120" i="17"/>
  <c r="E120" i="17"/>
  <c r="D120" i="17"/>
  <c r="J119" i="17"/>
  <c r="H119" i="17"/>
  <c r="G119" i="17"/>
  <c r="I119" i="17" s="1"/>
  <c r="C119" i="17" s="1"/>
  <c r="F119" i="17"/>
  <c r="E119" i="17"/>
  <c r="B119" i="17" s="1"/>
  <c r="D119" i="17"/>
  <c r="J118" i="17"/>
  <c r="B118" i="17" s="1"/>
  <c r="I118" i="17"/>
  <c r="H118" i="17"/>
  <c r="G118" i="17"/>
  <c r="F118" i="17"/>
  <c r="E118" i="17"/>
  <c r="D118" i="17"/>
  <c r="J117" i="17"/>
  <c r="B117" i="17" s="1"/>
  <c r="I117" i="17"/>
  <c r="H117" i="17"/>
  <c r="G117" i="17"/>
  <c r="F117" i="17"/>
  <c r="E117" i="17"/>
  <c r="D117" i="17"/>
  <c r="J116" i="17"/>
  <c r="H116" i="17"/>
  <c r="G116" i="17"/>
  <c r="F116" i="17"/>
  <c r="E116" i="17"/>
  <c r="I116" i="17" s="1"/>
  <c r="D116" i="17"/>
  <c r="C116" i="17" s="1"/>
  <c r="B116" i="17"/>
  <c r="J115" i="17"/>
  <c r="H115" i="17"/>
  <c r="G115" i="17"/>
  <c r="F115" i="17"/>
  <c r="E115" i="17"/>
  <c r="D115" i="17"/>
  <c r="J114" i="17"/>
  <c r="H114" i="17"/>
  <c r="G114" i="17"/>
  <c r="F114" i="17"/>
  <c r="E114" i="17"/>
  <c r="D114" i="17"/>
  <c r="J113" i="17"/>
  <c r="H113" i="17"/>
  <c r="G113" i="17"/>
  <c r="F113" i="17"/>
  <c r="E113" i="17"/>
  <c r="D113" i="17"/>
  <c r="J112" i="17"/>
  <c r="H112" i="17"/>
  <c r="G112" i="17"/>
  <c r="F112" i="17"/>
  <c r="E112" i="17"/>
  <c r="D112" i="17"/>
  <c r="J111" i="17"/>
  <c r="H111" i="17"/>
  <c r="G111" i="17"/>
  <c r="I111" i="17" s="1"/>
  <c r="C111" i="17" s="1"/>
  <c r="F111" i="17"/>
  <c r="E111" i="17"/>
  <c r="B111" i="17" s="1"/>
  <c r="D111" i="17"/>
  <c r="J110" i="17"/>
  <c r="I110" i="17"/>
  <c r="H110" i="17"/>
  <c r="B110" i="17" s="1"/>
  <c r="G110" i="17"/>
  <c r="F110" i="17"/>
  <c r="E110" i="17"/>
  <c r="D110" i="17"/>
  <c r="J109" i="17"/>
  <c r="H109" i="17"/>
  <c r="G109" i="17"/>
  <c r="F109" i="17"/>
  <c r="E109" i="17"/>
  <c r="B109" i="17" s="1"/>
  <c r="D109" i="17"/>
  <c r="J108" i="17"/>
  <c r="H108" i="17"/>
  <c r="G108" i="17"/>
  <c r="F108" i="17"/>
  <c r="E108" i="17"/>
  <c r="I108" i="17" s="1"/>
  <c r="C108" i="17" s="1"/>
  <c r="D108" i="17"/>
  <c r="B108" i="17"/>
  <c r="J107" i="17"/>
  <c r="H107" i="17"/>
  <c r="G107" i="17"/>
  <c r="F107" i="17"/>
  <c r="E107" i="17"/>
  <c r="D107" i="17"/>
  <c r="J106" i="17"/>
  <c r="H106" i="17"/>
  <c r="G106" i="17"/>
  <c r="F106" i="17"/>
  <c r="E106" i="17"/>
  <c r="D106" i="17"/>
  <c r="J105" i="17"/>
  <c r="H105" i="17"/>
  <c r="G105" i="17"/>
  <c r="F105" i="17"/>
  <c r="E105" i="17"/>
  <c r="B105" i="17" s="1"/>
  <c r="D105" i="17"/>
  <c r="J104" i="17"/>
  <c r="B104" i="17" s="1"/>
  <c r="H104" i="17"/>
  <c r="G104" i="17"/>
  <c r="F104" i="17"/>
  <c r="I104" i="17" s="1"/>
  <c r="E104" i="17"/>
  <c r="D104" i="17"/>
  <c r="J103" i="17"/>
  <c r="I103" i="17"/>
  <c r="C103" i="17" s="1"/>
  <c r="H103" i="17"/>
  <c r="G103" i="17"/>
  <c r="F103" i="17"/>
  <c r="E103" i="17"/>
  <c r="B103" i="17" s="1"/>
  <c r="D103" i="17"/>
  <c r="J102" i="17"/>
  <c r="I102" i="17"/>
  <c r="C102" i="17" s="1"/>
  <c r="H102" i="17"/>
  <c r="G102" i="17"/>
  <c r="F102" i="17"/>
  <c r="E102" i="17"/>
  <c r="D102" i="17"/>
  <c r="B102" i="17"/>
  <c r="J101" i="17"/>
  <c r="I101" i="17"/>
  <c r="C101" i="17" s="1"/>
  <c r="H101" i="17"/>
  <c r="G101" i="17"/>
  <c r="F101" i="17"/>
  <c r="E101" i="17"/>
  <c r="D101" i="17"/>
  <c r="B101" i="17"/>
  <c r="J100" i="17"/>
  <c r="H100" i="17"/>
  <c r="G100" i="17"/>
  <c r="F100" i="17"/>
  <c r="B100" i="17" s="1"/>
  <c r="E100" i="17"/>
  <c r="D100" i="17"/>
  <c r="J99" i="17"/>
  <c r="H99" i="17"/>
  <c r="G99" i="17"/>
  <c r="F99" i="17"/>
  <c r="E99" i="17"/>
  <c r="D99" i="17"/>
  <c r="J98" i="17"/>
  <c r="H98" i="17"/>
  <c r="G98" i="17"/>
  <c r="F98" i="17"/>
  <c r="E98" i="17"/>
  <c r="D98" i="17"/>
  <c r="J97" i="17"/>
  <c r="H97" i="17"/>
  <c r="G97" i="17"/>
  <c r="I97" i="17" s="1"/>
  <c r="C97" i="17" s="1"/>
  <c r="F97" i="17"/>
  <c r="E97" i="17"/>
  <c r="D97" i="17"/>
  <c r="J96" i="17"/>
  <c r="H96" i="17"/>
  <c r="G96" i="17"/>
  <c r="F96" i="17"/>
  <c r="E96" i="17"/>
  <c r="D96" i="17"/>
  <c r="J95" i="17"/>
  <c r="H95" i="17"/>
  <c r="G95" i="17"/>
  <c r="I95" i="17" s="1"/>
  <c r="C95" i="17" s="1"/>
  <c r="F95" i="17"/>
  <c r="E95" i="17"/>
  <c r="B95" i="17" s="1"/>
  <c r="D95" i="17"/>
  <c r="J94" i="17"/>
  <c r="I94" i="17"/>
  <c r="H94" i="17"/>
  <c r="B94" i="17" s="1"/>
  <c r="G94" i="17"/>
  <c r="F94" i="17"/>
  <c r="E94" i="17"/>
  <c r="D94" i="17"/>
  <c r="J93" i="17"/>
  <c r="H93" i="17"/>
  <c r="G93" i="17"/>
  <c r="F93" i="17"/>
  <c r="E93" i="17"/>
  <c r="B93" i="17" s="1"/>
  <c r="D93" i="17"/>
  <c r="J92" i="17"/>
  <c r="H92" i="17"/>
  <c r="G92" i="17"/>
  <c r="F92" i="17"/>
  <c r="E92" i="17"/>
  <c r="I92" i="17" s="1"/>
  <c r="C92" i="17" s="1"/>
  <c r="D92" i="17"/>
  <c r="B92" i="17"/>
  <c r="J91" i="17"/>
  <c r="H91" i="17"/>
  <c r="G91" i="17"/>
  <c r="F91" i="17"/>
  <c r="E91" i="17"/>
  <c r="D91" i="17"/>
  <c r="J90" i="17"/>
  <c r="H90" i="17"/>
  <c r="G90" i="17"/>
  <c r="F90" i="17"/>
  <c r="E90" i="17"/>
  <c r="D90" i="17"/>
  <c r="J89" i="17"/>
  <c r="H89" i="17"/>
  <c r="G89" i="17"/>
  <c r="F89" i="17"/>
  <c r="E89" i="17"/>
  <c r="B89" i="17" s="1"/>
  <c r="D89" i="17"/>
  <c r="J88" i="17"/>
  <c r="B88" i="17" s="1"/>
  <c r="H88" i="17"/>
  <c r="G88" i="17"/>
  <c r="F88" i="17"/>
  <c r="I88" i="17" s="1"/>
  <c r="E88" i="17"/>
  <c r="D88" i="17"/>
  <c r="J87" i="17"/>
  <c r="I87" i="17"/>
  <c r="C87" i="17" s="1"/>
  <c r="H87" i="17"/>
  <c r="G87" i="17"/>
  <c r="F87" i="17"/>
  <c r="E87" i="17"/>
  <c r="B87" i="17" s="1"/>
  <c r="D87" i="17"/>
  <c r="J86" i="17"/>
  <c r="I86" i="17"/>
  <c r="C86" i="17" s="1"/>
  <c r="H86" i="17"/>
  <c r="G86" i="17"/>
  <c r="F86" i="17"/>
  <c r="E86" i="17"/>
  <c r="D86" i="17"/>
  <c r="B86" i="17"/>
  <c r="J85" i="17"/>
  <c r="I85" i="17"/>
  <c r="C85" i="17" s="1"/>
  <c r="H85" i="17"/>
  <c r="G85" i="17"/>
  <c r="F85" i="17"/>
  <c r="E85" i="17"/>
  <c r="D85" i="17"/>
  <c r="B85" i="17"/>
  <c r="J84" i="17"/>
  <c r="H84" i="17"/>
  <c r="G84" i="17"/>
  <c r="F84" i="17"/>
  <c r="B84" i="17" s="1"/>
  <c r="E84" i="17"/>
  <c r="D84" i="17"/>
  <c r="J83" i="17"/>
  <c r="H83" i="17"/>
  <c r="G83" i="17"/>
  <c r="F83" i="17"/>
  <c r="E83" i="17"/>
  <c r="D83" i="17"/>
  <c r="J82" i="17"/>
  <c r="H82" i="17"/>
  <c r="G82" i="17"/>
  <c r="F82" i="17"/>
  <c r="E82" i="17"/>
  <c r="D82" i="17"/>
  <c r="J81" i="17"/>
  <c r="H81" i="17"/>
  <c r="G81" i="17"/>
  <c r="I81" i="17" s="1"/>
  <c r="C81" i="17" s="1"/>
  <c r="F81" i="17"/>
  <c r="E81" i="17"/>
  <c r="D81" i="17"/>
  <c r="J80" i="17"/>
  <c r="H80" i="17"/>
  <c r="G80" i="17"/>
  <c r="F80" i="17"/>
  <c r="E80" i="17"/>
  <c r="D80" i="17"/>
  <c r="J79" i="17"/>
  <c r="H79" i="17"/>
  <c r="G79" i="17"/>
  <c r="I79" i="17" s="1"/>
  <c r="C79" i="17" s="1"/>
  <c r="F79" i="17"/>
  <c r="E79" i="17"/>
  <c r="B79" i="17" s="1"/>
  <c r="D79" i="17"/>
  <c r="J78" i="17"/>
  <c r="I78" i="17"/>
  <c r="H78" i="17"/>
  <c r="B78" i="17" s="1"/>
  <c r="G78" i="17"/>
  <c r="F78" i="17"/>
  <c r="E78" i="17"/>
  <c r="D78" i="17"/>
  <c r="J77" i="17"/>
  <c r="H77" i="17"/>
  <c r="G77" i="17"/>
  <c r="F77" i="17"/>
  <c r="E77" i="17"/>
  <c r="B77" i="17" s="1"/>
  <c r="D77" i="17"/>
  <c r="J76" i="17"/>
  <c r="H76" i="17"/>
  <c r="G76" i="17"/>
  <c r="F76" i="17"/>
  <c r="E76" i="17"/>
  <c r="I76" i="17" s="1"/>
  <c r="C76" i="17" s="1"/>
  <c r="D76" i="17"/>
  <c r="B76" i="17"/>
  <c r="J75" i="17"/>
  <c r="H75" i="17"/>
  <c r="G75" i="17"/>
  <c r="F75" i="17"/>
  <c r="E75" i="17"/>
  <c r="D75" i="17"/>
  <c r="J74" i="17"/>
  <c r="H74" i="17"/>
  <c r="G74" i="17"/>
  <c r="F74" i="17"/>
  <c r="E74" i="17"/>
  <c r="D74" i="17"/>
  <c r="J73" i="17"/>
  <c r="H73" i="17"/>
  <c r="G73" i="17"/>
  <c r="F73" i="17"/>
  <c r="E73" i="17"/>
  <c r="B73" i="17" s="1"/>
  <c r="D73" i="17"/>
  <c r="J72" i="17"/>
  <c r="H72" i="17"/>
  <c r="G72" i="17"/>
  <c r="F72" i="17"/>
  <c r="I72" i="17" s="1"/>
  <c r="E72" i="17"/>
  <c r="D72" i="17"/>
  <c r="J71" i="17"/>
  <c r="I71" i="17"/>
  <c r="C71" i="17" s="1"/>
  <c r="H71" i="17"/>
  <c r="G71" i="17"/>
  <c r="F71" i="17"/>
  <c r="E71" i="17"/>
  <c r="B71" i="17" s="1"/>
  <c r="D71" i="17"/>
  <c r="J70" i="17"/>
  <c r="I70" i="17"/>
  <c r="C70" i="17" s="1"/>
  <c r="H70" i="17"/>
  <c r="G70" i="17"/>
  <c r="F70" i="17"/>
  <c r="E70" i="17"/>
  <c r="D70" i="17"/>
  <c r="B70" i="17"/>
  <c r="J69" i="17"/>
  <c r="I69" i="17"/>
  <c r="C69" i="17" s="1"/>
  <c r="H69" i="17"/>
  <c r="G69" i="17"/>
  <c r="F69" i="17"/>
  <c r="E69" i="17"/>
  <c r="D69" i="17"/>
  <c r="B69" i="17"/>
  <c r="J68" i="17"/>
  <c r="H68" i="17"/>
  <c r="G68" i="17"/>
  <c r="F68" i="17"/>
  <c r="B68" i="17" s="1"/>
  <c r="E68" i="17"/>
  <c r="D68" i="17"/>
  <c r="J67" i="17"/>
  <c r="H67" i="17"/>
  <c r="G67" i="17"/>
  <c r="F67" i="17"/>
  <c r="E67" i="17"/>
  <c r="D67" i="17"/>
  <c r="J66" i="17"/>
  <c r="H66" i="17"/>
  <c r="G66" i="17"/>
  <c r="F66" i="17"/>
  <c r="E66" i="17"/>
  <c r="D66" i="17"/>
  <c r="J65" i="17"/>
  <c r="H65" i="17"/>
  <c r="G65" i="17"/>
  <c r="I65" i="17" s="1"/>
  <c r="C65" i="17" s="1"/>
  <c r="F65" i="17"/>
  <c r="E65" i="17"/>
  <c r="D65" i="17"/>
  <c r="J64" i="17"/>
  <c r="H64" i="17"/>
  <c r="G64" i="17"/>
  <c r="F64" i="17"/>
  <c r="E64" i="17"/>
  <c r="D64" i="17"/>
  <c r="J63" i="17"/>
  <c r="H63" i="17"/>
  <c r="G63" i="17"/>
  <c r="I63" i="17" s="1"/>
  <c r="C63" i="17" s="1"/>
  <c r="F63" i="17"/>
  <c r="E63" i="17"/>
  <c r="B63" i="17" s="1"/>
  <c r="D63" i="17"/>
  <c r="J62" i="17"/>
  <c r="I62" i="17"/>
  <c r="H62" i="17"/>
  <c r="B62" i="17" s="1"/>
  <c r="G62" i="17"/>
  <c r="F62" i="17"/>
  <c r="E62" i="17"/>
  <c r="D62" i="17"/>
  <c r="J61" i="17"/>
  <c r="H61" i="17"/>
  <c r="G61" i="17"/>
  <c r="F61" i="17"/>
  <c r="E61" i="17"/>
  <c r="B61" i="17" s="1"/>
  <c r="D61" i="17"/>
  <c r="J60" i="17"/>
  <c r="H60" i="17"/>
  <c r="G60" i="17"/>
  <c r="F60" i="17"/>
  <c r="E60" i="17"/>
  <c r="I60" i="17" s="1"/>
  <c r="C60" i="17" s="1"/>
  <c r="D60" i="17"/>
  <c r="B60" i="17"/>
  <c r="J59" i="17"/>
  <c r="H59" i="17"/>
  <c r="G59" i="17"/>
  <c r="F59" i="17"/>
  <c r="E59" i="17"/>
  <c r="D59" i="17"/>
  <c r="J58" i="17"/>
  <c r="H58" i="17"/>
  <c r="G58" i="17"/>
  <c r="F58" i="17"/>
  <c r="E58" i="17"/>
  <c r="D58" i="17"/>
  <c r="J57" i="17"/>
  <c r="H57" i="17"/>
  <c r="G57" i="17"/>
  <c r="F57" i="17"/>
  <c r="E57" i="17"/>
  <c r="B57" i="17" s="1"/>
  <c r="D57" i="17"/>
  <c r="J56" i="17"/>
  <c r="H56" i="17"/>
  <c r="G56" i="17"/>
  <c r="F56" i="17"/>
  <c r="I56" i="17" s="1"/>
  <c r="E56" i="17"/>
  <c r="D56" i="17"/>
  <c r="J55" i="17"/>
  <c r="I55" i="17"/>
  <c r="C55" i="17" s="1"/>
  <c r="H55" i="17"/>
  <c r="G55" i="17"/>
  <c r="F55" i="17"/>
  <c r="E55" i="17"/>
  <c r="B55" i="17" s="1"/>
  <c r="D55" i="17"/>
  <c r="J54" i="17"/>
  <c r="I54" i="17"/>
  <c r="C54" i="17" s="1"/>
  <c r="H54" i="17"/>
  <c r="G54" i="17"/>
  <c r="F54" i="17"/>
  <c r="E54" i="17"/>
  <c r="D54" i="17"/>
  <c r="B54" i="17"/>
  <c r="J53" i="17"/>
  <c r="I53" i="17"/>
  <c r="C53" i="17" s="1"/>
  <c r="H53" i="17"/>
  <c r="G53" i="17"/>
  <c r="F53" i="17"/>
  <c r="E53" i="17"/>
  <c r="D53" i="17"/>
  <c r="B53" i="17"/>
  <c r="J52" i="17"/>
  <c r="H52" i="17"/>
  <c r="G52" i="17"/>
  <c r="F52" i="17"/>
  <c r="B52" i="17" s="1"/>
  <c r="E52" i="17"/>
  <c r="D52" i="17"/>
  <c r="J51" i="17"/>
  <c r="H51" i="17"/>
  <c r="G51" i="17"/>
  <c r="F51" i="17"/>
  <c r="E51" i="17"/>
  <c r="D51" i="17"/>
  <c r="J50" i="17"/>
  <c r="H50" i="17"/>
  <c r="G50" i="17"/>
  <c r="F50" i="17"/>
  <c r="E50" i="17"/>
  <c r="D50" i="17"/>
  <c r="J49" i="17"/>
  <c r="H49" i="17"/>
  <c r="G49" i="17"/>
  <c r="I49" i="17" s="1"/>
  <c r="C49" i="17" s="1"/>
  <c r="F49" i="17"/>
  <c r="E49" i="17"/>
  <c r="D49" i="17"/>
  <c r="J48" i="17"/>
  <c r="H48" i="17"/>
  <c r="G48" i="17"/>
  <c r="F48" i="17"/>
  <c r="E48" i="17"/>
  <c r="D48" i="17"/>
  <c r="J47" i="17"/>
  <c r="H47" i="17"/>
  <c r="G47" i="17"/>
  <c r="I47" i="17" s="1"/>
  <c r="C47" i="17" s="1"/>
  <c r="F47" i="17"/>
  <c r="E47" i="17"/>
  <c r="B47" i="17" s="1"/>
  <c r="D47" i="17"/>
  <c r="J46" i="17"/>
  <c r="I46" i="17"/>
  <c r="H46" i="17"/>
  <c r="B46" i="17" s="1"/>
  <c r="G46" i="17"/>
  <c r="F46" i="17"/>
  <c r="E46" i="17"/>
  <c r="D46" i="17"/>
  <c r="J45" i="17"/>
  <c r="H45" i="17"/>
  <c r="G45" i="17"/>
  <c r="F45" i="17"/>
  <c r="E45" i="17"/>
  <c r="B45" i="17" s="1"/>
  <c r="D45" i="17"/>
  <c r="J44" i="17"/>
  <c r="H44" i="17"/>
  <c r="G44" i="17"/>
  <c r="F44" i="17"/>
  <c r="E44" i="17"/>
  <c r="I44" i="17" s="1"/>
  <c r="C44" i="17" s="1"/>
  <c r="D44" i="17"/>
  <c r="B44" i="17"/>
  <c r="J43" i="17"/>
  <c r="H43" i="17"/>
  <c r="G43" i="17"/>
  <c r="I43" i="17" s="1"/>
  <c r="C43" i="17" s="1"/>
  <c r="F43" i="17"/>
  <c r="E43" i="17"/>
  <c r="D43" i="17"/>
  <c r="J42" i="17"/>
  <c r="H42" i="17"/>
  <c r="G42" i="17"/>
  <c r="F42" i="17"/>
  <c r="E42" i="17"/>
  <c r="I42" i="17" s="1"/>
  <c r="C42" i="17" s="1"/>
  <c r="D42" i="17"/>
  <c r="J41" i="17"/>
  <c r="H41" i="17"/>
  <c r="G41" i="17"/>
  <c r="F41" i="17"/>
  <c r="E41" i="17"/>
  <c r="B41" i="17" s="1"/>
  <c r="D41" i="17"/>
  <c r="J40" i="17"/>
  <c r="H40" i="17"/>
  <c r="G40" i="17"/>
  <c r="F40" i="17"/>
  <c r="I40" i="17" s="1"/>
  <c r="E40" i="17"/>
  <c r="D40" i="17"/>
  <c r="J39" i="17"/>
  <c r="I39" i="17"/>
  <c r="C39" i="17" s="1"/>
  <c r="H39" i="17"/>
  <c r="G39" i="17"/>
  <c r="F39" i="17"/>
  <c r="E39" i="17"/>
  <c r="D39" i="17"/>
  <c r="J38" i="17"/>
  <c r="I38" i="17"/>
  <c r="H38" i="17"/>
  <c r="G38" i="17"/>
  <c r="F38" i="17"/>
  <c r="B38" i="17" s="1"/>
  <c r="E38" i="17"/>
  <c r="D38" i="17"/>
  <c r="J37" i="17"/>
  <c r="I37" i="17"/>
  <c r="C37" i="17" s="1"/>
  <c r="H37" i="17"/>
  <c r="G37" i="17"/>
  <c r="F37" i="17"/>
  <c r="E37" i="17"/>
  <c r="B37" i="17" s="1"/>
  <c r="D37" i="17"/>
  <c r="J36" i="17"/>
  <c r="H36" i="17"/>
  <c r="G36" i="17"/>
  <c r="F36" i="17"/>
  <c r="B36" i="17" s="1"/>
  <c r="E36" i="17"/>
  <c r="D36" i="17"/>
  <c r="J35" i="17"/>
  <c r="H35" i="17"/>
  <c r="G35" i="17"/>
  <c r="F35" i="17"/>
  <c r="E35" i="17"/>
  <c r="B35" i="17" s="1"/>
  <c r="D35" i="17"/>
  <c r="J34" i="17"/>
  <c r="H34" i="17"/>
  <c r="G34" i="17"/>
  <c r="F34" i="17"/>
  <c r="E34" i="17"/>
  <c r="D34" i="17"/>
  <c r="J33" i="17"/>
  <c r="I33" i="17"/>
  <c r="C33" i="17" s="1"/>
  <c r="H33" i="17"/>
  <c r="G33" i="17"/>
  <c r="F33" i="17"/>
  <c r="E33" i="17"/>
  <c r="D33" i="17"/>
  <c r="J32" i="17"/>
  <c r="H32" i="17"/>
  <c r="G32" i="17"/>
  <c r="F32" i="17"/>
  <c r="E32" i="17"/>
  <c r="D32" i="17"/>
  <c r="B32" i="17"/>
  <c r="J31" i="17"/>
  <c r="H31" i="17"/>
  <c r="G31" i="17"/>
  <c r="F31" i="17"/>
  <c r="E31" i="17"/>
  <c r="D31" i="17"/>
  <c r="J30" i="17"/>
  <c r="H30" i="17"/>
  <c r="G30" i="17"/>
  <c r="F30" i="17"/>
  <c r="I30" i="17" s="1"/>
  <c r="C30" i="17" s="1"/>
  <c r="E30" i="17"/>
  <c r="D30" i="17"/>
  <c r="B30" i="17"/>
  <c r="J29" i="17"/>
  <c r="H29" i="17"/>
  <c r="G29" i="17"/>
  <c r="F29" i="17"/>
  <c r="E29" i="17"/>
  <c r="B29" i="17" s="1"/>
  <c r="D29" i="17"/>
  <c r="J28" i="17"/>
  <c r="H28" i="17"/>
  <c r="G28" i="17"/>
  <c r="F28" i="17"/>
  <c r="B28" i="17" s="1"/>
  <c r="E28" i="17"/>
  <c r="I28" i="17" s="1"/>
  <c r="D28" i="17"/>
  <c r="C28" i="17"/>
  <c r="J27" i="17"/>
  <c r="I27" i="17"/>
  <c r="C27" i="17" s="1"/>
  <c r="H27" i="17"/>
  <c r="G27" i="17"/>
  <c r="F27" i="17"/>
  <c r="E27" i="17"/>
  <c r="D27" i="17"/>
  <c r="J26" i="17"/>
  <c r="H26" i="17"/>
  <c r="G26" i="17"/>
  <c r="F26" i="17"/>
  <c r="E26" i="17"/>
  <c r="I26" i="17" s="1"/>
  <c r="D26" i="17"/>
  <c r="B26" i="17"/>
  <c r="J25" i="17"/>
  <c r="H25" i="17"/>
  <c r="G25" i="17"/>
  <c r="F25" i="17"/>
  <c r="E25" i="17"/>
  <c r="D25" i="17"/>
  <c r="J24" i="17"/>
  <c r="H24" i="17"/>
  <c r="G24" i="17"/>
  <c r="F24" i="17"/>
  <c r="B24" i="17" s="1"/>
  <c r="E24" i="17"/>
  <c r="D24" i="17"/>
  <c r="J23" i="17"/>
  <c r="H23" i="17"/>
  <c r="G23" i="17"/>
  <c r="F23" i="17"/>
  <c r="E23" i="17"/>
  <c r="D23" i="17"/>
  <c r="J22" i="17"/>
  <c r="H22" i="17"/>
  <c r="G22" i="17"/>
  <c r="F22" i="17"/>
  <c r="I22" i="17" s="1"/>
  <c r="C22" i="17" s="1"/>
  <c r="E22" i="17"/>
  <c r="D22" i="17"/>
  <c r="J21" i="17"/>
  <c r="B21" i="17" s="1"/>
  <c r="H21" i="17"/>
  <c r="G21" i="17"/>
  <c r="F21" i="17"/>
  <c r="E21" i="17"/>
  <c r="I21" i="17" s="1"/>
  <c r="C21" i="17" s="1"/>
  <c r="D21" i="17"/>
  <c r="J20" i="17"/>
  <c r="H20" i="17"/>
  <c r="G20" i="17"/>
  <c r="F20" i="17"/>
  <c r="E20" i="17"/>
  <c r="D20" i="17"/>
  <c r="B20" i="17"/>
  <c r="J19" i="17"/>
  <c r="H19" i="17"/>
  <c r="G19" i="17"/>
  <c r="F19" i="17"/>
  <c r="E19" i="17"/>
  <c r="D19" i="17"/>
  <c r="J18" i="17"/>
  <c r="H18" i="17"/>
  <c r="G18" i="17"/>
  <c r="F18" i="17"/>
  <c r="B18" i="17" s="1"/>
  <c r="E18" i="17"/>
  <c r="D18" i="17"/>
  <c r="J17" i="17"/>
  <c r="H17" i="17"/>
  <c r="G17" i="17"/>
  <c r="F17" i="17"/>
  <c r="E17" i="17"/>
  <c r="D17" i="17"/>
  <c r="J16" i="17"/>
  <c r="H16" i="17"/>
  <c r="G16" i="17"/>
  <c r="F16" i="17"/>
  <c r="I16" i="17" s="1"/>
  <c r="E16" i="17"/>
  <c r="D16" i="17"/>
  <c r="J15" i="17"/>
  <c r="I15" i="17"/>
  <c r="C15" i="17" s="1"/>
  <c r="H15" i="17"/>
  <c r="G15" i="17"/>
  <c r="F15" i="17"/>
  <c r="E15" i="17"/>
  <c r="B15" i="17" s="1"/>
  <c r="D15" i="17"/>
  <c r="J14" i="17"/>
  <c r="I14" i="17"/>
  <c r="C14" i="17" s="1"/>
  <c r="H14" i="17"/>
  <c r="G14" i="17"/>
  <c r="F14" i="17"/>
  <c r="B14" i="17" s="1"/>
  <c r="E14" i="17"/>
  <c r="D14" i="17"/>
  <c r="J13" i="17"/>
  <c r="I13" i="17"/>
  <c r="C13" i="17" s="1"/>
  <c r="H13" i="17"/>
  <c r="G13" i="17"/>
  <c r="F13" i="17"/>
  <c r="E13" i="17"/>
  <c r="D13" i="17"/>
  <c r="B13" i="17"/>
  <c r="J12" i="17"/>
  <c r="H12" i="17"/>
  <c r="G12" i="17"/>
  <c r="F12" i="17"/>
  <c r="B12" i="17" s="1"/>
  <c r="E12" i="17"/>
  <c r="D12" i="17"/>
  <c r="J11" i="17"/>
  <c r="H11" i="17"/>
  <c r="G11" i="17"/>
  <c r="I11" i="17" s="1"/>
  <c r="C11" i="17" s="1"/>
  <c r="F11" i="17"/>
  <c r="E11" i="17"/>
  <c r="D11" i="17"/>
  <c r="J10" i="17"/>
  <c r="H10" i="17"/>
  <c r="G10" i="17"/>
  <c r="F10" i="17"/>
  <c r="E10" i="17"/>
  <c r="B10" i="17" s="1"/>
  <c r="D10" i="17"/>
  <c r="J9" i="17"/>
  <c r="I9" i="17"/>
  <c r="C9" i="17" s="1"/>
  <c r="H9" i="17"/>
  <c r="G9" i="17"/>
  <c r="F9" i="17"/>
  <c r="E9" i="17"/>
  <c r="D9" i="17"/>
  <c r="J8" i="17"/>
  <c r="H8" i="17"/>
  <c r="G8" i="17"/>
  <c r="B8" i="17" s="1"/>
  <c r="F8" i="17"/>
  <c r="E8" i="17"/>
  <c r="D8" i="17"/>
  <c r="J7" i="17"/>
  <c r="H7" i="17"/>
  <c r="G7" i="17"/>
  <c r="F7" i="17"/>
  <c r="E7" i="17"/>
  <c r="I7" i="17" s="1"/>
  <c r="C7" i="17" s="1"/>
  <c r="D7" i="17"/>
  <c r="J6" i="17"/>
  <c r="I6" i="17"/>
  <c r="C6" i="17" s="1"/>
  <c r="H6" i="17"/>
  <c r="B6" i="17" s="1"/>
  <c r="G6" i="17"/>
  <c r="F6" i="17"/>
  <c r="E6" i="17"/>
  <c r="D6" i="17"/>
  <c r="J5" i="17"/>
  <c r="I5" i="17"/>
  <c r="C5" i="17" s="1"/>
  <c r="H5" i="17"/>
  <c r="G5" i="17"/>
  <c r="F5" i="17"/>
  <c r="E5" i="17"/>
  <c r="D5" i="17"/>
  <c r="B5" i="17"/>
  <c r="J4" i="17"/>
  <c r="H4" i="17"/>
  <c r="G4" i="17"/>
  <c r="F4" i="17"/>
  <c r="B4" i="17" s="1"/>
  <c r="E4" i="17"/>
  <c r="D4" i="17"/>
  <c r="J3" i="17"/>
  <c r="H3" i="17"/>
  <c r="G3" i="17"/>
  <c r="F3" i="17"/>
  <c r="I3" i="17" s="1"/>
  <c r="C3" i="17" s="1"/>
  <c r="E3" i="17"/>
  <c r="D3" i="17"/>
  <c r="J2" i="17"/>
  <c r="H2" i="17"/>
  <c r="G2" i="17"/>
  <c r="F2" i="17"/>
  <c r="B2" i="17" s="1"/>
  <c r="E2" i="17"/>
  <c r="D2" i="17"/>
  <c r="Y612" i="16" l="1"/>
  <c r="S612" i="16"/>
  <c r="T612" i="16" s="1"/>
  <c r="M612" i="16"/>
  <c r="D612" i="16"/>
  <c r="C612" i="16"/>
  <c r="Y647" i="16"/>
  <c r="S647" i="16"/>
  <c r="T647" i="16" s="1"/>
  <c r="M647" i="16"/>
  <c r="C647" i="16"/>
  <c r="D647" i="16"/>
  <c r="Y639" i="16"/>
  <c r="S639" i="16"/>
  <c r="T639" i="16" s="1"/>
  <c r="M639" i="16"/>
  <c r="D639" i="16"/>
  <c r="C639" i="16"/>
  <c r="Y631" i="16"/>
  <c r="S631" i="16"/>
  <c r="T631" i="16" s="1"/>
  <c r="M631" i="16"/>
  <c r="C631" i="16"/>
  <c r="Y623" i="16"/>
  <c r="S623" i="16"/>
  <c r="T623" i="16" s="1"/>
  <c r="M623" i="16"/>
  <c r="C623" i="16"/>
  <c r="D623" i="16"/>
  <c r="Y615" i="16"/>
  <c r="S615" i="16"/>
  <c r="T615" i="16" s="1"/>
  <c r="M615" i="16"/>
  <c r="C615" i="16"/>
  <c r="D615" i="16"/>
  <c r="Y607" i="16"/>
  <c r="S607" i="16"/>
  <c r="T607" i="16" s="1"/>
  <c r="M607" i="16"/>
  <c r="C607" i="16"/>
  <c r="D607" i="16"/>
  <c r="Y599" i="16"/>
  <c r="S599" i="16"/>
  <c r="T599" i="16" s="1"/>
  <c r="M599" i="16"/>
  <c r="D599" i="16"/>
  <c r="C599" i="16"/>
  <c r="Y591" i="16"/>
  <c r="S591" i="16"/>
  <c r="T591" i="16" s="1"/>
  <c r="M591" i="16"/>
  <c r="D591" i="16"/>
  <c r="C591" i="16"/>
  <c r="Y583" i="16"/>
  <c r="S583" i="16"/>
  <c r="T583" i="16" s="1"/>
  <c r="M583" i="16"/>
  <c r="C583" i="16"/>
  <c r="D583" i="16"/>
  <c r="Y575" i="16"/>
  <c r="S575" i="16"/>
  <c r="T575" i="16" s="1"/>
  <c r="M575" i="16"/>
  <c r="C575" i="16"/>
  <c r="D575" i="16"/>
  <c r="Y646" i="16"/>
  <c r="S646" i="16"/>
  <c r="T646" i="16" s="1"/>
  <c r="M646" i="16"/>
  <c r="D646" i="16"/>
  <c r="C646" i="16"/>
  <c r="Y638" i="16"/>
  <c r="S638" i="16"/>
  <c r="T638" i="16" s="1"/>
  <c r="M638" i="16"/>
  <c r="D638" i="16"/>
  <c r="C638" i="16"/>
  <c r="Y630" i="16"/>
  <c r="S630" i="16"/>
  <c r="T630" i="16" s="1"/>
  <c r="M630" i="16"/>
  <c r="D630" i="16"/>
  <c r="C630" i="16"/>
  <c r="Y622" i="16"/>
  <c r="S622" i="16"/>
  <c r="T622" i="16" s="1"/>
  <c r="M622" i="16"/>
  <c r="D622" i="16"/>
  <c r="C622" i="16"/>
  <c r="Y614" i="16"/>
  <c r="S614" i="16"/>
  <c r="T614" i="16" s="1"/>
  <c r="M614" i="16"/>
  <c r="D614" i="16"/>
  <c r="C614" i="16"/>
  <c r="Y606" i="16"/>
  <c r="S606" i="16"/>
  <c r="T606" i="16" s="1"/>
  <c r="M606" i="16"/>
  <c r="D606" i="16"/>
  <c r="C606" i="16"/>
  <c r="Y598" i="16"/>
  <c r="S598" i="16"/>
  <c r="T598" i="16" s="1"/>
  <c r="M598" i="16"/>
  <c r="D598" i="16"/>
  <c r="C598" i="16"/>
  <c r="Y590" i="16"/>
  <c r="S590" i="16"/>
  <c r="T590" i="16" s="1"/>
  <c r="M590" i="16"/>
  <c r="D590" i="16"/>
  <c r="C590" i="16"/>
  <c r="Y582" i="16"/>
  <c r="S582" i="16"/>
  <c r="T582" i="16" s="1"/>
  <c r="M582" i="16"/>
  <c r="D582" i="16"/>
  <c r="C582" i="16"/>
  <c r="Y574" i="16"/>
  <c r="S574" i="16"/>
  <c r="T574" i="16" s="1"/>
  <c r="M574" i="16"/>
  <c r="D574" i="16"/>
  <c r="C574" i="16"/>
  <c r="Y566" i="16"/>
  <c r="S566" i="16"/>
  <c r="T566" i="16" s="1"/>
  <c r="M566" i="16"/>
  <c r="D566" i="16"/>
  <c r="C566" i="16"/>
  <c r="Y558" i="16"/>
  <c r="S558" i="16"/>
  <c r="T558" i="16" s="1"/>
  <c r="M558" i="16"/>
  <c r="D558" i="16"/>
  <c r="C558" i="16"/>
  <c r="Y550" i="16"/>
  <c r="S550" i="16"/>
  <c r="T550" i="16" s="1"/>
  <c r="M550" i="16"/>
  <c r="D550" i="16"/>
  <c r="C550" i="16"/>
  <c r="Y542" i="16"/>
  <c r="S542" i="16"/>
  <c r="T542" i="16" s="1"/>
  <c r="M542" i="16"/>
  <c r="D542" i="16"/>
  <c r="C542" i="16"/>
  <c r="Y534" i="16"/>
  <c r="S534" i="16"/>
  <c r="T534" i="16" s="1"/>
  <c r="M534" i="16"/>
  <c r="D534" i="16"/>
  <c r="C534" i="16"/>
  <c r="Y526" i="16"/>
  <c r="S526" i="16"/>
  <c r="T526" i="16" s="1"/>
  <c r="M526" i="16"/>
  <c r="D526" i="16"/>
  <c r="C526" i="16"/>
  <c r="Y518" i="16"/>
  <c r="S518" i="16"/>
  <c r="T518" i="16" s="1"/>
  <c r="M518" i="16"/>
  <c r="D518" i="16"/>
  <c r="C518" i="16"/>
  <c r="Y510" i="16"/>
  <c r="S510" i="16"/>
  <c r="T510" i="16" s="1"/>
  <c r="M510" i="16"/>
  <c r="D510" i="16"/>
  <c r="C510" i="16"/>
  <c r="Y502" i="16"/>
  <c r="S502" i="16"/>
  <c r="T502" i="16" s="1"/>
  <c r="M502" i="16"/>
  <c r="D502" i="16"/>
  <c r="C502" i="16"/>
  <c r="Y494" i="16"/>
  <c r="S494" i="16"/>
  <c r="T494" i="16" s="1"/>
  <c r="M494" i="16"/>
  <c r="D494" i="16"/>
  <c r="C494" i="16"/>
  <c r="Y486" i="16"/>
  <c r="S486" i="16"/>
  <c r="T486" i="16" s="1"/>
  <c r="M486" i="16"/>
  <c r="D486" i="16"/>
  <c r="C486" i="16"/>
  <c r="Y478" i="16"/>
  <c r="S478" i="16"/>
  <c r="T478" i="16" s="1"/>
  <c r="M478" i="16"/>
  <c r="D478" i="16"/>
  <c r="C478" i="16"/>
  <c r="Y470" i="16"/>
  <c r="S470" i="16"/>
  <c r="T470" i="16" s="1"/>
  <c r="M470" i="16"/>
  <c r="D470" i="16"/>
  <c r="C470" i="16"/>
  <c r="Y462" i="16"/>
  <c r="S462" i="16"/>
  <c r="T462" i="16" s="1"/>
  <c r="M462" i="16"/>
  <c r="D462" i="16"/>
  <c r="C462" i="16"/>
  <c r="Y454" i="16"/>
  <c r="S454" i="16"/>
  <c r="T454" i="16" s="1"/>
  <c r="M454" i="16"/>
  <c r="D454" i="16"/>
  <c r="C454" i="16"/>
  <c r="Y446" i="16"/>
  <c r="S446" i="16"/>
  <c r="T446" i="16" s="1"/>
  <c r="M446" i="16"/>
  <c r="D446" i="16"/>
  <c r="C446" i="16"/>
  <c r="Y438" i="16"/>
  <c r="S438" i="16"/>
  <c r="T438" i="16" s="1"/>
  <c r="M438" i="16"/>
  <c r="D438" i="16"/>
  <c r="C438" i="16"/>
  <c r="Y430" i="16"/>
  <c r="S430" i="16"/>
  <c r="T430" i="16" s="1"/>
  <c r="M430" i="16"/>
  <c r="D430" i="16"/>
  <c r="C430" i="16"/>
  <c r="Y422" i="16"/>
  <c r="S422" i="16"/>
  <c r="T422" i="16" s="1"/>
  <c r="M422" i="16"/>
  <c r="D422" i="16"/>
  <c r="C422" i="16"/>
  <c r="Y414" i="16"/>
  <c r="S414" i="16"/>
  <c r="T414" i="16" s="1"/>
  <c r="M414" i="16"/>
  <c r="D414" i="16"/>
  <c r="C414" i="16"/>
  <c r="Y406" i="16"/>
  <c r="S406" i="16"/>
  <c r="T406" i="16" s="1"/>
  <c r="M406" i="16"/>
  <c r="D406" i="16"/>
  <c r="C406" i="16"/>
  <c r="Y398" i="16"/>
  <c r="S398" i="16"/>
  <c r="T398" i="16" s="1"/>
  <c r="M398" i="16"/>
  <c r="D398" i="16"/>
  <c r="C398" i="16"/>
  <c r="Y390" i="16"/>
  <c r="S390" i="16"/>
  <c r="T390" i="16" s="1"/>
  <c r="M390" i="16"/>
  <c r="D390" i="16"/>
  <c r="C390" i="16"/>
  <c r="Y382" i="16"/>
  <c r="S382" i="16"/>
  <c r="T382" i="16" s="1"/>
  <c r="M382" i="16"/>
  <c r="D382" i="16"/>
  <c r="C382" i="16"/>
  <c r="Y374" i="16"/>
  <c r="S374" i="16"/>
  <c r="T374" i="16" s="1"/>
  <c r="M374" i="16"/>
  <c r="D374" i="16"/>
  <c r="C374" i="16"/>
  <c r="Y366" i="16"/>
  <c r="S366" i="16"/>
  <c r="T366" i="16" s="1"/>
  <c r="M366" i="16"/>
  <c r="D366" i="16"/>
  <c r="C366" i="16"/>
  <c r="Y358" i="16"/>
  <c r="S358" i="16"/>
  <c r="T358" i="16" s="1"/>
  <c r="M358" i="16"/>
  <c r="D358" i="16"/>
  <c r="C358" i="16"/>
  <c r="Y350" i="16"/>
  <c r="S350" i="16"/>
  <c r="T350" i="16" s="1"/>
  <c r="M350" i="16"/>
  <c r="D350" i="16"/>
  <c r="C350" i="16"/>
  <c r="Y342" i="16"/>
  <c r="S342" i="16"/>
  <c r="T342" i="16" s="1"/>
  <c r="M342" i="16"/>
  <c r="D342" i="16"/>
  <c r="C342" i="16"/>
  <c r="Y334" i="16"/>
  <c r="S334" i="16"/>
  <c r="T334" i="16" s="1"/>
  <c r="M334" i="16"/>
  <c r="D334" i="16"/>
  <c r="C334" i="16"/>
  <c r="Y326" i="16"/>
  <c r="S326" i="16"/>
  <c r="T326" i="16" s="1"/>
  <c r="M326" i="16"/>
  <c r="D326" i="16"/>
  <c r="C326" i="16"/>
  <c r="Y318" i="16"/>
  <c r="S318" i="16"/>
  <c r="T318" i="16" s="1"/>
  <c r="M318" i="16"/>
  <c r="D318" i="16"/>
  <c r="C318" i="16"/>
  <c r="Y310" i="16"/>
  <c r="S310" i="16"/>
  <c r="T310" i="16" s="1"/>
  <c r="M310" i="16"/>
  <c r="D310" i="16"/>
  <c r="C310" i="16"/>
  <c r="Y302" i="16"/>
  <c r="S302" i="16"/>
  <c r="T302" i="16" s="1"/>
  <c r="M302" i="16"/>
  <c r="D302" i="16"/>
  <c r="C302" i="16"/>
  <c r="Y294" i="16"/>
  <c r="S294" i="16"/>
  <c r="T294" i="16" s="1"/>
  <c r="M294" i="16"/>
  <c r="D294" i="16"/>
  <c r="C294" i="16"/>
  <c r="Y286" i="16"/>
  <c r="S286" i="16"/>
  <c r="T286" i="16" s="1"/>
  <c r="M286" i="16"/>
  <c r="D286" i="16"/>
  <c r="C286" i="16"/>
  <c r="Y278" i="16"/>
  <c r="S278" i="16"/>
  <c r="T278" i="16" s="1"/>
  <c r="M278" i="16"/>
  <c r="D278" i="16"/>
  <c r="C278" i="16"/>
  <c r="Y270" i="16"/>
  <c r="S270" i="16"/>
  <c r="T270" i="16" s="1"/>
  <c r="M270" i="16"/>
  <c r="D270" i="16"/>
  <c r="C270" i="16"/>
  <c r="Y262" i="16"/>
  <c r="S262" i="16"/>
  <c r="T262" i="16" s="1"/>
  <c r="M262" i="16"/>
  <c r="D262" i="16"/>
  <c r="C262" i="16"/>
  <c r="Y254" i="16"/>
  <c r="S254" i="16"/>
  <c r="T254" i="16" s="1"/>
  <c r="M254" i="16"/>
  <c r="D254" i="16"/>
  <c r="C254" i="16"/>
  <c r="Y246" i="16"/>
  <c r="S246" i="16"/>
  <c r="T246" i="16" s="1"/>
  <c r="M246" i="16"/>
  <c r="D246" i="16"/>
  <c r="C246" i="16"/>
  <c r="Y238" i="16"/>
  <c r="S238" i="16"/>
  <c r="T238" i="16" s="1"/>
  <c r="M238" i="16"/>
  <c r="D238" i="16"/>
  <c r="C238" i="16"/>
  <c r="Y230" i="16"/>
  <c r="S230" i="16"/>
  <c r="T230" i="16" s="1"/>
  <c r="M230" i="16"/>
  <c r="D230" i="16"/>
  <c r="C230" i="16"/>
  <c r="Y222" i="16"/>
  <c r="S222" i="16"/>
  <c r="T222" i="16" s="1"/>
  <c r="M222" i="16"/>
  <c r="C222" i="16"/>
  <c r="D222" i="16"/>
  <c r="Y214" i="16"/>
  <c r="S214" i="16"/>
  <c r="T214" i="16" s="1"/>
  <c r="M214" i="16"/>
  <c r="D214" i="16"/>
  <c r="C214" i="16"/>
  <c r="Y206" i="16"/>
  <c r="S206" i="16"/>
  <c r="T206" i="16" s="1"/>
  <c r="M206" i="16"/>
  <c r="D206" i="16"/>
  <c r="C206" i="16"/>
  <c r="Y198" i="16"/>
  <c r="S198" i="16"/>
  <c r="T198" i="16" s="1"/>
  <c r="M198" i="16"/>
  <c r="D198" i="16"/>
  <c r="C198" i="16"/>
  <c r="Y190" i="16"/>
  <c r="S190" i="16"/>
  <c r="T190" i="16" s="1"/>
  <c r="M190" i="16"/>
  <c r="C190" i="16"/>
  <c r="D190" i="16"/>
  <c r="Y182" i="16"/>
  <c r="S182" i="16"/>
  <c r="T182" i="16" s="1"/>
  <c r="M182" i="16"/>
  <c r="D182" i="16"/>
  <c r="C182" i="16"/>
  <c r="Y174" i="16"/>
  <c r="S174" i="16"/>
  <c r="T174" i="16" s="1"/>
  <c r="M174" i="16"/>
  <c r="D174" i="16"/>
  <c r="C174" i="16"/>
  <c r="Y166" i="16"/>
  <c r="S166" i="16"/>
  <c r="T166" i="16" s="1"/>
  <c r="M166" i="16"/>
  <c r="D166" i="16"/>
  <c r="C166" i="16"/>
  <c r="Y158" i="16"/>
  <c r="S158" i="16"/>
  <c r="T158" i="16" s="1"/>
  <c r="M158" i="16"/>
  <c r="C158" i="16"/>
  <c r="D158" i="16"/>
  <c r="Y150" i="16"/>
  <c r="S150" i="16"/>
  <c r="T150" i="16" s="1"/>
  <c r="M150" i="16"/>
  <c r="D150" i="16"/>
  <c r="C150" i="16"/>
  <c r="Y142" i="16"/>
  <c r="S142" i="16"/>
  <c r="T142" i="16" s="1"/>
  <c r="M142" i="16"/>
  <c r="D142" i="16"/>
  <c r="C142" i="16"/>
  <c r="Y134" i="16"/>
  <c r="S134" i="16"/>
  <c r="T134" i="16" s="1"/>
  <c r="M134" i="16"/>
  <c r="C134" i="16"/>
  <c r="D134" i="16"/>
  <c r="Y126" i="16"/>
  <c r="S126" i="16"/>
  <c r="T126" i="16" s="1"/>
  <c r="M126" i="16"/>
  <c r="D126" i="16"/>
  <c r="C126" i="16"/>
  <c r="Y118" i="16"/>
  <c r="S118" i="16"/>
  <c r="T118" i="16" s="1"/>
  <c r="M118" i="16"/>
  <c r="D118" i="16"/>
  <c r="C118" i="16"/>
  <c r="Y110" i="16"/>
  <c r="S110" i="16"/>
  <c r="T110" i="16" s="1"/>
  <c r="M110" i="16"/>
  <c r="D110" i="16"/>
  <c r="C110" i="16"/>
  <c r="Y102" i="16"/>
  <c r="S102" i="16"/>
  <c r="T102" i="16" s="1"/>
  <c r="M102" i="16"/>
  <c r="D102" i="16"/>
  <c r="C102" i="16"/>
  <c r="Y94" i="16"/>
  <c r="S94" i="16"/>
  <c r="T94" i="16" s="1"/>
  <c r="M94" i="16"/>
  <c r="D94" i="16"/>
  <c r="Y86" i="16"/>
  <c r="S86" i="16"/>
  <c r="T86" i="16" s="1"/>
  <c r="M86" i="16"/>
  <c r="D86" i="16"/>
  <c r="C86" i="16"/>
  <c r="Y78" i="16"/>
  <c r="S78" i="16"/>
  <c r="T78" i="16" s="1"/>
  <c r="M78" i="16"/>
  <c r="D78" i="16"/>
  <c r="Y70" i="16"/>
  <c r="S70" i="16"/>
  <c r="T70" i="16" s="1"/>
  <c r="M70" i="16"/>
  <c r="D70" i="16"/>
  <c r="C70" i="16"/>
  <c r="Y62" i="16"/>
  <c r="S62" i="16"/>
  <c r="T62" i="16" s="1"/>
  <c r="M62" i="16"/>
  <c r="D62" i="16"/>
  <c r="Y54" i="16"/>
  <c r="S54" i="16"/>
  <c r="T54" i="16" s="1"/>
  <c r="M54" i="16"/>
  <c r="D54" i="16"/>
  <c r="C54" i="16"/>
  <c r="Y46" i="16"/>
  <c r="S46" i="16"/>
  <c r="T46" i="16" s="1"/>
  <c r="M46" i="16"/>
  <c r="D46" i="16"/>
  <c r="C46" i="16"/>
  <c r="Y38" i="16"/>
  <c r="S38" i="16"/>
  <c r="T38" i="16" s="1"/>
  <c r="M38" i="16"/>
  <c r="C38" i="16"/>
  <c r="D38" i="16"/>
  <c r="Y30" i="16"/>
  <c r="S30" i="16"/>
  <c r="T30" i="16" s="1"/>
  <c r="M30" i="16"/>
  <c r="D30" i="16"/>
  <c r="C30" i="16"/>
  <c r="Y628" i="16"/>
  <c r="S628" i="16"/>
  <c r="T628" i="16" s="1"/>
  <c r="M628" i="16"/>
  <c r="D628" i="16"/>
  <c r="C628" i="16"/>
  <c r="Y572" i="16"/>
  <c r="S572" i="16"/>
  <c r="T572" i="16" s="1"/>
  <c r="M572" i="16"/>
  <c r="D572" i="16"/>
  <c r="C572" i="16"/>
  <c r="Y540" i="16"/>
  <c r="S540" i="16"/>
  <c r="T540" i="16" s="1"/>
  <c r="M540" i="16"/>
  <c r="D540" i="16"/>
  <c r="C540" i="16"/>
  <c r="Y500" i="16"/>
  <c r="S500" i="16"/>
  <c r="T500" i="16" s="1"/>
  <c r="M500" i="16"/>
  <c r="D500" i="16"/>
  <c r="C500" i="16"/>
  <c r="Y460" i="16"/>
  <c r="S460" i="16"/>
  <c r="T460" i="16" s="1"/>
  <c r="M460" i="16"/>
  <c r="D460" i="16"/>
  <c r="C460" i="16"/>
  <c r="Y412" i="16"/>
  <c r="S412" i="16"/>
  <c r="T412" i="16" s="1"/>
  <c r="M412" i="16"/>
  <c r="D412" i="16"/>
  <c r="C412" i="16"/>
  <c r="Y372" i="16"/>
  <c r="S372" i="16"/>
  <c r="T372" i="16" s="1"/>
  <c r="M372" i="16"/>
  <c r="D372" i="16"/>
  <c r="C372" i="16"/>
  <c r="Y324" i="16"/>
  <c r="S324" i="16"/>
  <c r="T324" i="16" s="1"/>
  <c r="M324" i="16"/>
  <c r="D324" i="16"/>
  <c r="C324" i="16"/>
  <c r="Y284" i="16"/>
  <c r="S284" i="16"/>
  <c r="T284" i="16" s="1"/>
  <c r="M284" i="16"/>
  <c r="D284" i="16"/>
  <c r="C284" i="16"/>
  <c r="Y244" i="16"/>
  <c r="S244" i="16"/>
  <c r="T244" i="16" s="1"/>
  <c r="M244" i="16"/>
  <c r="D244" i="16"/>
  <c r="C244" i="16"/>
  <c r="Y212" i="16"/>
  <c r="S212" i="16"/>
  <c r="T212" i="16" s="1"/>
  <c r="M212" i="16"/>
  <c r="D212" i="16"/>
  <c r="C212" i="16"/>
  <c r="Y172" i="16"/>
  <c r="S172" i="16"/>
  <c r="T172" i="16" s="1"/>
  <c r="M172" i="16"/>
  <c r="D172" i="16"/>
  <c r="C172" i="16"/>
  <c r="Y645" i="16"/>
  <c r="M645" i="16"/>
  <c r="S645" i="16"/>
  <c r="T645" i="16" s="1"/>
  <c r="D645" i="16"/>
  <c r="C645" i="16"/>
  <c r="Y637" i="16"/>
  <c r="M637" i="16"/>
  <c r="S637" i="16"/>
  <c r="T637" i="16" s="1"/>
  <c r="D637" i="16"/>
  <c r="C637" i="16"/>
  <c r="Y629" i="16"/>
  <c r="M629" i="16"/>
  <c r="S629" i="16"/>
  <c r="T629" i="16" s="1"/>
  <c r="D629" i="16"/>
  <c r="C629" i="16"/>
  <c r="Y621" i="16"/>
  <c r="M621" i="16"/>
  <c r="S621" i="16"/>
  <c r="T621" i="16" s="1"/>
  <c r="D621" i="16"/>
  <c r="C621" i="16"/>
  <c r="Y613" i="16"/>
  <c r="S613" i="16"/>
  <c r="T613" i="16" s="1"/>
  <c r="M613" i="16"/>
  <c r="D613" i="16"/>
  <c r="C613" i="16"/>
  <c r="Y605" i="16"/>
  <c r="S605" i="16"/>
  <c r="T605" i="16" s="1"/>
  <c r="M605" i="16"/>
  <c r="D605" i="16"/>
  <c r="C605" i="16"/>
  <c r="Y597" i="16"/>
  <c r="S597" i="16"/>
  <c r="T597" i="16" s="1"/>
  <c r="M597" i="16"/>
  <c r="D597" i="16"/>
  <c r="C597" i="16"/>
  <c r="Y589" i="16"/>
  <c r="M589" i="16"/>
  <c r="S589" i="16"/>
  <c r="T589" i="16" s="1"/>
  <c r="D589" i="16"/>
  <c r="C589" i="16"/>
  <c r="Y581" i="16"/>
  <c r="M581" i="16"/>
  <c r="S581" i="16"/>
  <c r="T581" i="16" s="1"/>
  <c r="D581" i="16"/>
  <c r="C581" i="16"/>
  <c r="Y573" i="16"/>
  <c r="M573" i="16"/>
  <c r="S573" i="16"/>
  <c r="T573" i="16" s="1"/>
  <c r="D573" i="16"/>
  <c r="C573" i="16"/>
  <c r="Y565" i="16"/>
  <c r="M565" i="16"/>
  <c r="S565" i="16"/>
  <c r="T565" i="16" s="1"/>
  <c r="D565" i="16"/>
  <c r="C565" i="16"/>
  <c r="Y557" i="16"/>
  <c r="M557" i="16"/>
  <c r="S557" i="16"/>
  <c r="T557" i="16" s="1"/>
  <c r="D557" i="16"/>
  <c r="C557" i="16"/>
  <c r="Y549" i="16"/>
  <c r="S549" i="16"/>
  <c r="T549" i="16" s="1"/>
  <c r="M549" i="16"/>
  <c r="D549" i="16"/>
  <c r="C549" i="16"/>
  <c r="Y541" i="16"/>
  <c r="S541" i="16"/>
  <c r="T541" i="16" s="1"/>
  <c r="M541" i="16"/>
  <c r="D541" i="16"/>
  <c r="C541" i="16"/>
  <c r="Y533" i="16"/>
  <c r="S533" i="16"/>
  <c r="T533" i="16" s="1"/>
  <c r="M533" i="16"/>
  <c r="D533" i="16"/>
  <c r="C533" i="16"/>
  <c r="Y525" i="16"/>
  <c r="M525" i="16"/>
  <c r="S525" i="16"/>
  <c r="T525" i="16" s="1"/>
  <c r="D525" i="16"/>
  <c r="C525" i="16"/>
  <c r="Y517" i="16"/>
  <c r="M517" i="16"/>
  <c r="S517" i="16"/>
  <c r="T517" i="16" s="1"/>
  <c r="D517" i="16"/>
  <c r="C517" i="16"/>
  <c r="Y509" i="16"/>
  <c r="M509" i="16"/>
  <c r="S509" i="16"/>
  <c r="T509" i="16" s="1"/>
  <c r="D509" i="16"/>
  <c r="C509" i="16"/>
  <c r="Y501" i="16"/>
  <c r="M501" i="16"/>
  <c r="S501" i="16"/>
  <c r="T501" i="16" s="1"/>
  <c r="D501" i="16"/>
  <c r="C501" i="16"/>
  <c r="Y493" i="16"/>
  <c r="M493" i="16"/>
  <c r="S493" i="16"/>
  <c r="T493" i="16" s="1"/>
  <c r="D493" i="16"/>
  <c r="C493" i="16"/>
  <c r="Y485" i="16"/>
  <c r="S485" i="16"/>
  <c r="T485" i="16" s="1"/>
  <c r="M485" i="16"/>
  <c r="D485" i="16"/>
  <c r="C485" i="16"/>
  <c r="Y477" i="16"/>
  <c r="S477" i="16"/>
  <c r="T477" i="16" s="1"/>
  <c r="M477" i="16"/>
  <c r="D477" i="16"/>
  <c r="C477" i="16"/>
  <c r="Y469" i="16"/>
  <c r="S469" i="16"/>
  <c r="T469" i="16" s="1"/>
  <c r="M469" i="16"/>
  <c r="D469" i="16"/>
  <c r="C469" i="16"/>
  <c r="Y461" i="16"/>
  <c r="S461" i="16"/>
  <c r="T461" i="16" s="1"/>
  <c r="M461" i="16"/>
  <c r="D461" i="16"/>
  <c r="C461" i="16"/>
  <c r="Y453" i="16"/>
  <c r="S453" i="16"/>
  <c r="T453" i="16" s="1"/>
  <c r="M453" i="16"/>
  <c r="D453" i="16"/>
  <c r="C453" i="16"/>
  <c r="Y445" i="16"/>
  <c r="S445" i="16"/>
  <c r="T445" i="16" s="1"/>
  <c r="M445" i="16"/>
  <c r="D445" i="16"/>
  <c r="C445" i="16"/>
  <c r="Y437" i="16"/>
  <c r="S437" i="16"/>
  <c r="T437" i="16" s="1"/>
  <c r="M437" i="16"/>
  <c r="D437" i="16"/>
  <c r="C437" i="16"/>
  <c r="Y429" i="16"/>
  <c r="M429" i="16"/>
  <c r="S429" i="16"/>
  <c r="T429" i="16" s="1"/>
  <c r="D429" i="16"/>
  <c r="C429" i="16"/>
  <c r="Y421" i="16"/>
  <c r="S421" i="16"/>
  <c r="T421" i="16" s="1"/>
  <c r="M421" i="16"/>
  <c r="D421" i="16"/>
  <c r="C421" i="16"/>
  <c r="Y413" i="16"/>
  <c r="S413" i="16"/>
  <c r="T413" i="16" s="1"/>
  <c r="M413" i="16"/>
  <c r="D413" i="16"/>
  <c r="C413" i="16"/>
  <c r="Y405" i="16"/>
  <c r="S405" i="16"/>
  <c r="T405" i="16" s="1"/>
  <c r="M405" i="16"/>
  <c r="D405" i="16"/>
  <c r="C405" i="16"/>
  <c r="Y397" i="16"/>
  <c r="S397" i="16"/>
  <c r="T397" i="16" s="1"/>
  <c r="M397" i="16"/>
  <c r="D397" i="16"/>
  <c r="C397" i="16"/>
  <c r="Y389" i="16"/>
  <c r="S389" i="16"/>
  <c r="T389" i="16" s="1"/>
  <c r="M389" i="16"/>
  <c r="D389" i="16"/>
  <c r="C389" i="16"/>
  <c r="Y381" i="16"/>
  <c r="S381" i="16"/>
  <c r="T381" i="16" s="1"/>
  <c r="M381" i="16"/>
  <c r="D381" i="16"/>
  <c r="C381" i="16"/>
  <c r="Y373" i="16"/>
  <c r="S373" i="16"/>
  <c r="T373" i="16" s="1"/>
  <c r="M373" i="16"/>
  <c r="D373" i="16"/>
  <c r="C373" i="16"/>
  <c r="Y365" i="16"/>
  <c r="S365" i="16"/>
  <c r="T365" i="16" s="1"/>
  <c r="M365" i="16"/>
  <c r="D365" i="16"/>
  <c r="C365" i="16"/>
  <c r="Y357" i="16"/>
  <c r="S357" i="16"/>
  <c r="T357" i="16" s="1"/>
  <c r="M357" i="16"/>
  <c r="D357" i="16"/>
  <c r="C357" i="16"/>
  <c r="Y349" i="16"/>
  <c r="S349" i="16"/>
  <c r="T349" i="16" s="1"/>
  <c r="M349" i="16"/>
  <c r="D349" i="16"/>
  <c r="C349" i="16"/>
  <c r="Y341" i="16"/>
  <c r="S341" i="16"/>
  <c r="T341" i="16" s="1"/>
  <c r="M341" i="16"/>
  <c r="D341" i="16"/>
  <c r="C341" i="16"/>
  <c r="Y333" i="16"/>
  <c r="S333" i="16"/>
  <c r="T333" i="16" s="1"/>
  <c r="M333" i="16"/>
  <c r="D333" i="16"/>
  <c r="C333" i="16"/>
  <c r="Y325" i="16"/>
  <c r="S325" i="16"/>
  <c r="T325" i="16" s="1"/>
  <c r="M325" i="16"/>
  <c r="D325" i="16"/>
  <c r="C325" i="16"/>
  <c r="Y317" i="16"/>
  <c r="S317" i="16"/>
  <c r="T317" i="16" s="1"/>
  <c r="M317" i="16"/>
  <c r="D317" i="16"/>
  <c r="C317" i="16"/>
  <c r="Y309" i="16"/>
  <c r="S309" i="16"/>
  <c r="T309" i="16" s="1"/>
  <c r="M309" i="16"/>
  <c r="D309" i="16"/>
  <c r="C309" i="16"/>
  <c r="Y301" i="16"/>
  <c r="S301" i="16"/>
  <c r="T301" i="16" s="1"/>
  <c r="M301" i="16"/>
  <c r="D301" i="16"/>
  <c r="C301" i="16"/>
  <c r="Y293" i="16"/>
  <c r="S293" i="16"/>
  <c r="T293" i="16" s="1"/>
  <c r="M293" i="16"/>
  <c r="D293" i="16"/>
  <c r="C293" i="16"/>
  <c r="Y285" i="16"/>
  <c r="S285" i="16"/>
  <c r="T285" i="16" s="1"/>
  <c r="M285" i="16"/>
  <c r="D285" i="16"/>
  <c r="C285" i="16"/>
  <c r="Y277" i="16"/>
  <c r="S277" i="16"/>
  <c r="T277" i="16" s="1"/>
  <c r="M277" i="16"/>
  <c r="D277" i="16"/>
  <c r="C277" i="16"/>
  <c r="Y269" i="16"/>
  <c r="S269" i="16"/>
  <c r="T269" i="16" s="1"/>
  <c r="M269" i="16"/>
  <c r="D269" i="16"/>
  <c r="C269" i="16"/>
  <c r="Y261" i="16"/>
  <c r="S261" i="16"/>
  <c r="T261" i="16" s="1"/>
  <c r="M261" i="16"/>
  <c r="D261" i="16"/>
  <c r="C261" i="16"/>
  <c r="Y253" i="16"/>
  <c r="S253" i="16"/>
  <c r="T253" i="16" s="1"/>
  <c r="M253" i="16"/>
  <c r="D253" i="16"/>
  <c r="C253" i="16"/>
  <c r="Y245" i="16"/>
  <c r="S245" i="16"/>
  <c r="T245" i="16" s="1"/>
  <c r="M245" i="16"/>
  <c r="D245" i="16"/>
  <c r="C245" i="16"/>
  <c r="Y237" i="16"/>
  <c r="S237" i="16"/>
  <c r="T237" i="16" s="1"/>
  <c r="M237" i="16"/>
  <c r="D237" i="16"/>
  <c r="C237" i="16"/>
  <c r="Y229" i="16"/>
  <c r="S229" i="16"/>
  <c r="T229" i="16" s="1"/>
  <c r="M229" i="16"/>
  <c r="D229" i="16"/>
  <c r="C229" i="16"/>
  <c r="Y221" i="16"/>
  <c r="S221" i="16"/>
  <c r="T221" i="16" s="1"/>
  <c r="M221" i="16"/>
  <c r="D221" i="16"/>
  <c r="C221" i="16"/>
  <c r="Y213" i="16"/>
  <c r="S213" i="16"/>
  <c r="T213" i="16" s="1"/>
  <c r="M213" i="16"/>
  <c r="D213" i="16"/>
  <c r="C213" i="16"/>
  <c r="Y205" i="16"/>
  <c r="S205" i="16"/>
  <c r="T205" i="16" s="1"/>
  <c r="M205" i="16"/>
  <c r="D205" i="16"/>
  <c r="C205" i="16"/>
  <c r="Y197" i="16"/>
  <c r="S197" i="16"/>
  <c r="T197" i="16" s="1"/>
  <c r="M197" i="16"/>
  <c r="D197" i="16"/>
  <c r="C197" i="16"/>
  <c r="Y189" i="16"/>
  <c r="S189" i="16"/>
  <c r="T189" i="16" s="1"/>
  <c r="M189" i="16"/>
  <c r="D189" i="16"/>
  <c r="C189" i="16"/>
  <c r="Y181" i="16"/>
  <c r="S181" i="16"/>
  <c r="T181" i="16" s="1"/>
  <c r="M181" i="16"/>
  <c r="D181" i="16"/>
  <c r="C181" i="16"/>
  <c r="Y173" i="16"/>
  <c r="S173" i="16"/>
  <c r="T173" i="16" s="1"/>
  <c r="M173" i="16"/>
  <c r="D173" i="16"/>
  <c r="C173" i="16"/>
  <c r="Y165" i="16"/>
  <c r="S165" i="16"/>
  <c r="T165" i="16" s="1"/>
  <c r="M165" i="16"/>
  <c r="D165" i="16"/>
  <c r="C165" i="16"/>
  <c r="Y157" i="16"/>
  <c r="S157" i="16"/>
  <c r="T157" i="16" s="1"/>
  <c r="M157" i="16"/>
  <c r="D157" i="16"/>
  <c r="C157" i="16"/>
  <c r="Y149" i="16"/>
  <c r="S149" i="16"/>
  <c r="T149" i="16" s="1"/>
  <c r="M149" i="16"/>
  <c r="D149" i="16"/>
  <c r="C149" i="16"/>
  <c r="Y141" i="16"/>
  <c r="S141" i="16"/>
  <c r="T141" i="16" s="1"/>
  <c r="M141" i="16"/>
  <c r="D141" i="16"/>
  <c r="C141" i="16"/>
  <c r="Y133" i="16"/>
  <c r="S133" i="16"/>
  <c r="T133" i="16" s="1"/>
  <c r="M133" i="16"/>
  <c r="D133" i="16"/>
  <c r="C133" i="16"/>
  <c r="Y125" i="16"/>
  <c r="S125" i="16"/>
  <c r="T125" i="16" s="1"/>
  <c r="M125" i="16"/>
  <c r="D125" i="16"/>
  <c r="C125" i="16"/>
  <c r="Y117" i="16"/>
  <c r="S117" i="16"/>
  <c r="T117" i="16" s="1"/>
  <c r="M117" i="16"/>
  <c r="D117" i="16"/>
  <c r="C117" i="16"/>
  <c r="Y109" i="16"/>
  <c r="S109" i="16"/>
  <c r="T109" i="16" s="1"/>
  <c r="M109" i="16"/>
  <c r="D109" i="16"/>
  <c r="C109" i="16"/>
  <c r="Y101" i="16"/>
  <c r="S101" i="16"/>
  <c r="T101" i="16" s="1"/>
  <c r="M101" i="16"/>
  <c r="D101" i="16"/>
  <c r="C101" i="16"/>
  <c r="Y93" i="16"/>
  <c r="S93" i="16"/>
  <c r="T93" i="16" s="1"/>
  <c r="M93" i="16"/>
  <c r="D93" i="16"/>
  <c r="C93" i="16"/>
  <c r="Y85" i="16"/>
  <c r="S85" i="16"/>
  <c r="T85" i="16" s="1"/>
  <c r="M85" i="16"/>
  <c r="D85" i="16"/>
  <c r="C85" i="16"/>
  <c r="Y77" i="16"/>
  <c r="S77" i="16"/>
  <c r="T77" i="16" s="1"/>
  <c r="M77" i="16"/>
  <c r="D77" i="16"/>
  <c r="C77" i="16"/>
  <c r="Y69" i="16"/>
  <c r="S69" i="16"/>
  <c r="T69" i="16" s="1"/>
  <c r="M69" i="16"/>
  <c r="D69" i="16"/>
  <c r="C69" i="16"/>
  <c r="Y61" i="16"/>
  <c r="S61" i="16"/>
  <c r="T61" i="16" s="1"/>
  <c r="M61" i="16"/>
  <c r="D61" i="16"/>
  <c r="C61" i="16"/>
  <c r="Y53" i="16"/>
  <c r="S53" i="16"/>
  <c r="T53" i="16" s="1"/>
  <c r="M53" i="16"/>
  <c r="D53" i="16"/>
  <c r="C53" i="16"/>
  <c r="Y45" i="16"/>
  <c r="S45" i="16"/>
  <c r="T45" i="16" s="1"/>
  <c r="M45" i="16"/>
  <c r="D45" i="16"/>
  <c r="Y37" i="16"/>
  <c r="S37" i="16"/>
  <c r="T37" i="16" s="1"/>
  <c r="M37" i="16"/>
  <c r="D37" i="16"/>
  <c r="C37" i="16"/>
  <c r="Y29" i="16"/>
  <c r="S29" i="16"/>
  <c r="T29" i="16" s="1"/>
  <c r="M29" i="16"/>
  <c r="D29" i="16"/>
  <c r="C29" i="16"/>
  <c r="C94" i="16"/>
  <c r="Y644" i="16"/>
  <c r="S644" i="16"/>
  <c r="T644" i="16" s="1"/>
  <c r="M644" i="16"/>
  <c r="D644" i="16"/>
  <c r="C644" i="16"/>
  <c r="Y596" i="16"/>
  <c r="S596" i="16"/>
  <c r="T596" i="16" s="1"/>
  <c r="M596" i="16"/>
  <c r="D596" i="16"/>
  <c r="C596" i="16"/>
  <c r="Y556" i="16"/>
  <c r="S556" i="16"/>
  <c r="T556" i="16" s="1"/>
  <c r="M556" i="16"/>
  <c r="D556" i="16"/>
  <c r="C556" i="16"/>
  <c r="Y516" i="16"/>
  <c r="S516" i="16"/>
  <c r="T516" i="16" s="1"/>
  <c r="M516" i="16"/>
  <c r="D516" i="16"/>
  <c r="C516" i="16"/>
  <c r="Y476" i="16"/>
  <c r="S476" i="16"/>
  <c r="T476" i="16" s="1"/>
  <c r="M476" i="16"/>
  <c r="D476" i="16"/>
  <c r="C476" i="16"/>
  <c r="Y436" i="16"/>
  <c r="S436" i="16"/>
  <c r="T436" i="16" s="1"/>
  <c r="M436" i="16"/>
  <c r="D436" i="16"/>
  <c r="C436" i="16"/>
  <c r="Y396" i="16"/>
  <c r="S396" i="16"/>
  <c r="T396" i="16" s="1"/>
  <c r="M396" i="16"/>
  <c r="D396" i="16"/>
  <c r="C396" i="16"/>
  <c r="Y356" i="16"/>
  <c r="S356" i="16"/>
  <c r="T356" i="16" s="1"/>
  <c r="M356" i="16"/>
  <c r="D356" i="16"/>
  <c r="C356" i="16"/>
  <c r="Y316" i="16"/>
  <c r="S316" i="16"/>
  <c r="T316" i="16" s="1"/>
  <c r="M316" i="16"/>
  <c r="D316" i="16"/>
  <c r="C316" i="16"/>
  <c r="Y276" i="16"/>
  <c r="S276" i="16"/>
  <c r="T276" i="16" s="1"/>
  <c r="M276" i="16"/>
  <c r="D276" i="16"/>
  <c r="C276" i="16"/>
  <c r="Y252" i="16"/>
  <c r="S252" i="16"/>
  <c r="T252" i="16" s="1"/>
  <c r="M252" i="16"/>
  <c r="D252" i="16"/>
  <c r="C252" i="16"/>
  <c r="Y220" i="16"/>
  <c r="S220" i="16"/>
  <c r="T220" i="16" s="1"/>
  <c r="M220" i="16"/>
  <c r="D220" i="16"/>
  <c r="C220" i="16"/>
  <c r="Y188" i="16"/>
  <c r="S188" i="16"/>
  <c r="T188" i="16" s="1"/>
  <c r="M188" i="16"/>
  <c r="D188" i="16"/>
  <c r="C188" i="16"/>
  <c r="Y164" i="16"/>
  <c r="S164" i="16"/>
  <c r="T164" i="16" s="1"/>
  <c r="M164" i="16"/>
  <c r="D164" i="16"/>
  <c r="C164" i="16"/>
  <c r="Y140" i="16"/>
  <c r="S140" i="16"/>
  <c r="T140" i="16" s="1"/>
  <c r="M140" i="16"/>
  <c r="D140" i="16"/>
  <c r="C140" i="16"/>
  <c r="Y132" i="16"/>
  <c r="S132" i="16"/>
  <c r="T132" i="16" s="1"/>
  <c r="M132" i="16"/>
  <c r="D132" i="16"/>
  <c r="C132" i="16"/>
  <c r="Y116" i="16"/>
  <c r="S116" i="16"/>
  <c r="T116" i="16" s="1"/>
  <c r="M116" i="16"/>
  <c r="D116" i="16"/>
  <c r="C116" i="16"/>
  <c r="Y100" i="16"/>
  <c r="S100" i="16"/>
  <c r="T100" i="16" s="1"/>
  <c r="M100" i="16"/>
  <c r="D100" i="16"/>
  <c r="C100" i="16"/>
  <c r="Y84" i="16"/>
  <c r="S84" i="16"/>
  <c r="T84" i="16" s="1"/>
  <c r="M84" i="16"/>
  <c r="D84" i="16"/>
  <c r="C84" i="16"/>
  <c r="Y76" i="16"/>
  <c r="S76" i="16"/>
  <c r="T76" i="16" s="1"/>
  <c r="M76" i="16"/>
  <c r="D76" i="16"/>
  <c r="C76" i="16"/>
  <c r="Y60" i="16"/>
  <c r="S60" i="16"/>
  <c r="T60" i="16" s="1"/>
  <c r="M60" i="16"/>
  <c r="D60" i="16"/>
  <c r="C60" i="16"/>
  <c r="Y44" i="16"/>
  <c r="S44" i="16"/>
  <c r="T44" i="16" s="1"/>
  <c r="M44" i="16"/>
  <c r="D44" i="16"/>
  <c r="C44" i="16"/>
  <c r="Y28" i="16"/>
  <c r="S28" i="16"/>
  <c r="T28" i="16" s="1"/>
  <c r="M28" i="16"/>
  <c r="D28" i="16"/>
  <c r="C28" i="16"/>
  <c r="Y20" i="16"/>
  <c r="S20" i="16"/>
  <c r="T20" i="16" s="1"/>
  <c r="M20" i="16"/>
  <c r="D20" i="16"/>
  <c r="C20" i="16"/>
  <c r="Y651" i="16"/>
  <c r="S651" i="16"/>
  <c r="T651" i="16" s="1"/>
  <c r="M651" i="16"/>
  <c r="D651" i="16"/>
  <c r="Y635" i="16"/>
  <c r="S635" i="16"/>
  <c r="T635" i="16" s="1"/>
  <c r="M635" i="16"/>
  <c r="D635" i="16"/>
  <c r="Y627" i="16"/>
  <c r="S627" i="16"/>
  <c r="T627" i="16" s="1"/>
  <c r="M627" i="16"/>
  <c r="D627" i="16"/>
  <c r="Y619" i="16"/>
  <c r="S619" i="16"/>
  <c r="T619" i="16" s="1"/>
  <c r="M619" i="16"/>
  <c r="D619" i="16"/>
  <c r="Y611" i="16"/>
  <c r="S611" i="16"/>
  <c r="T611" i="16" s="1"/>
  <c r="M611" i="16"/>
  <c r="D611" i="16"/>
  <c r="Y603" i="16"/>
  <c r="S603" i="16"/>
  <c r="T603" i="16" s="1"/>
  <c r="M603" i="16"/>
  <c r="D603" i="16"/>
  <c r="Y595" i="16"/>
  <c r="S595" i="16"/>
  <c r="T595" i="16" s="1"/>
  <c r="M595" i="16"/>
  <c r="D595" i="16"/>
  <c r="Y579" i="16"/>
  <c r="S579" i="16"/>
  <c r="T579" i="16" s="1"/>
  <c r="M579" i="16"/>
  <c r="D579" i="16"/>
  <c r="Y571" i="16"/>
  <c r="S571" i="16"/>
  <c r="T571" i="16" s="1"/>
  <c r="M571" i="16"/>
  <c r="D571" i="16"/>
  <c r="Y563" i="16"/>
  <c r="S563" i="16"/>
  <c r="T563" i="16" s="1"/>
  <c r="M563" i="16"/>
  <c r="D563" i="16"/>
  <c r="Y555" i="16"/>
  <c r="S555" i="16"/>
  <c r="T555" i="16" s="1"/>
  <c r="M555" i="16"/>
  <c r="D555" i="16"/>
  <c r="Y547" i="16"/>
  <c r="S547" i="16"/>
  <c r="T547" i="16" s="1"/>
  <c r="M547" i="16"/>
  <c r="D547" i="16"/>
  <c r="Y539" i="16"/>
  <c r="S539" i="16"/>
  <c r="T539" i="16" s="1"/>
  <c r="M539" i="16"/>
  <c r="D539" i="16"/>
  <c r="Y531" i="16"/>
  <c r="S531" i="16"/>
  <c r="T531" i="16" s="1"/>
  <c r="M531" i="16"/>
  <c r="D531" i="16"/>
  <c r="Y523" i="16"/>
  <c r="S523" i="16"/>
  <c r="T523" i="16" s="1"/>
  <c r="M523" i="16"/>
  <c r="D523" i="16"/>
  <c r="Y515" i="16"/>
  <c r="S515" i="16"/>
  <c r="T515" i="16" s="1"/>
  <c r="M515" i="16"/>
  <c r="D515" i="16"/>
  <c r="Y507" i="16"/>
  <c r="S507" i="16"/>
  <c r="T507" i="16" s="1"/>
  <c r="M507" i="16"/>
  <c r="D507" i="16"/>
  <c r="Y499" i="16"/>
  <c r="S499" i="16"/>
  <c r="T499" i="16" s="1"/>
  <c r="M499" i="16"/>
  <c r="D499" i="16"/>
  <c r="Y491" i="16"/>
  <c r="S491" i="16"/>
  <c r="T491" i="16" s="1"/>
  <c r="M491" i="16"/>
  <c r="D491" i="16"/>
  <c r="Y483" i="16"/>
  <c r="S483" i="16"/>
  <c r="T483" i="16" s="1"/>
  <c r="M483" i="16"/>
  <c r="D483" i="16"/>
  <c r="Y475" i="16"/>
  <c r="S475" i="16"/>
  <c r="T475" i="16" s="1"/>
  <c r="M475" i="16"/>
  <c r="D475" i="16"/>
  <c r="Y467" i="16"/>
  <c r="S467" i="16"/>
  <c r="T467" i="16" s="1"/>
  <c r="M467" i="16"/>
  <c r="D467" i="16"/>
  <c r="Y459" i="16"/>
  <c r="S459" i="16"/>
  <c r="T459" i="16" s="1"/>
  <c r="M459" i="16"/>
  <c r="D459" i="16"/>
  <c r="Y451" i="16"/>
  <c r="S451" i="16"/>
  <c r="T451" i="16" s="1"/>
  <c r="M451" i="16"/>
  <c r="D451" i="16"/>
  <c r="Y443" i="16"/>
  <c r="S443" i="16"/>
  <c r="T443" i="16" s="1"/>
  <c r="M443" i="16"/>
  <c r="D443" i="16"/>
  <c r="Y435" i="16"/>
  <c r="S435" i="16"/>
  <c r="T435" i="16" s="1"/>
  <c r="M435" i="16"/>
  <c r="D435" i="16"/>
  <c r="Y427" i="16"/>
  <c r="S427" i="16"/>
  <c r="T427" i="16" s="1"/>
  <c r="M427" i="16"/>
  <c r="D427" i="16"/>
  <c r="Y419" i="16"/>
  <c r="S419" i="16"/>
  <c r="T419" i="16" s="1"/>
  <c r="M419" i="16"/>
  <c r="D419" i="16"/>
  <c r="Y411" i="16"/>
  <c r="S411" i="16"/>
  <c r="T411" i="16" s="1"/>
  <c r="M411" i="16"/>
  <c r="D411" i="16"/>
  <c r="Y403" i="16"/>
  <c r="S403" i="16"/>
  <c r="T403" i="16" s="1"/>
  <c r="M403" i="16"/>
  <c r="D403" i="16"/>
  <c r="Y395" i="16"/>
  <c r="S395" i="16"/>
  <c r="T395" i="16" s="1"/>
  <c r="M395" i="16"/>
  <c r="D395" i="16"/>
  <c r="Y387" i="16"/>
  <c r="S387" i="16"/>
  <c r="T387" i="16" s="1"/>
  <c r="M387" i="16"/>
  <c r="D387" i="16"/>
  <c r="Y379" i="16"/>
  <c r="S379" i="16"/>
  <c r="T379" i="16" s="1"/>
  <c r="M379" i="16"/>
  <c r="D379" i="16"/>
  <c r="Y371" i="16"/>
  <c r="S371" i="16"/>
  <c r="T371" i="16" s="1"/>
  <c r="M371" i="16"/>
  <c r="D371" i="16"/>
  <c r="Y363" i="16"/>
  <c r="S363" i="16"/>
  <c r="T363" i="16" s="1"/>
  <c r="M363" i="16"/>
  <c r="D363" i="16"/>
  <c r="Y355" i="16"/>
  <c r="S355" i="16"/>
  <c r="T355" i="16" s="1"/>
  <c r="M355" i="16"/>
  <c r="D355" i="16"/>
  <c r="Y347" i="16"/>
  <c r="S347" i="16"/>
  <c r="T347" i="16" s="1"/>
  <c r="M347" i="16"/>
  <c r="D347" i="16"/>
  <c r="Y339" i="16"/>
  <c r="S339" i="16"/>
  <c r="T339" i="16" s="1"/>
  <c r="M339" i="16"/>
  <c r="D339" i="16"/>
  <c r="Y331" i="16"/>
  <c r="S331" i="16"/>
  <c r="T331" i="16" s="1"/>
  <c r="M331" i="16"/>
  <c r="D331" i="16"/>
  <c r="Y323" i="16"/>
  <c r="S323" i="16"/>
  <c r="T323" i="16" s="1"/>
  <c r="M323" i="16"/>
  <c r="D323" i="16"/>
  <c r="Y315" i="16"/>
  <c r="S315" i="16"/>
  <c r="T315" i="16" s="1"/>
  <c r="M315" i="16"/>
  <c r="D315" i="16"/>
  <c r="Y307" i="16"/>
  <c r="S307" i="16"/>
  <c r="T307" i="16" s="1"/>
  <c r="D307" i="16"/>
  <c r="M307" i="16"/>
  <c r="Y299" i="16"/>
  <c r="S299" i="16"/>
  <c r="T299" i="16" s="1"/>
  <c r="M299" i="16"/>
  <c r="D299" i="16"/>
  <c r="Y291" i="16"/>
  <c r="S291" i="16"/>
  <c r="T291" i="16" s="1"/>
  <c r="D291" i="16"/>
  <c r="M291" i="16"/>
  <c r="Y283" i="16"/>
  <c r="S283" i="16"/>
  <c r="T283" i="16" s="1"/>
  <c r="M283" i="16"/>
  <c r="D283" i="16"/>
  <c r="Y275" i="16"/>
  <c r="S275" i="16"/>
  <c r="T275" i="16" s="1"/>
  <c r="D275" i="16"/>
  <c r="M275" i="16"/>
  <c r="Y267" i="16"/>
  <c r="S267" i="16"/>
  <c r="T267" i="16" s="1"/>
  <c r="M267" i="16"/>
  <c r="D267" i="16"/>
  <c r="Y259" i="16"/>
  <c r="S259" i="16"/>
  <c r="T259" i="16" s="1"/>
  <c r="M259" i="16"/>
  <c r="D259" i="16"/>
  <c r="Y251" i="16"/>
  <c r="S251" i="16"/>
  <c r="T251" i="16" s="1"/>
  <c r="M251" i="16"/>
  <c r="D251" i="16"/>
  <c r="Y243" i="16"/>
  <c r="S243" i="16"/>
  <c r="T243" i="16" s="1"/>
  <c r="M243" i="16"/>
  <c r="D243" i="16"/>
  <c r="Y235" i="16"/>
  <c r="S235" i="16"/>
  <c r="T235" i="16" s="1"/>
  <c r="M235" i="16"/>
  <c r="D235" i="16"/>
  <c r="Y227" i="16"/>
  <c r="S227" i="16"/>
  <c r="T227" i="16" s="1"/>
  <c r="M227" i="16"/>
  <c r="D227" i="16"/>
  <c r="Y219" i="16"/>
  <c r="S219" i="16"/>
  <c r="T219" i="16" s="1"/>
  <c r="M219" i="16"/>
  <c r="D219" i="16"/>
  <c r="Y211" i="16"/>
  <c r="S211" i="16"/>
  <c r="T211" i="16" s="1"/>
  <c r="M211" i="16"/>
  <c r="D211" i="16"/>
  <c r="Y203" i="16"/>
  <c r="S203" i="16"/>
  <c r="T203" i="16" s="1"/>
  <c r="M203" i="16"/>
  <c r="D203" i="16"/>
  <c r="Y195" i="16"/>
  <c r="S195" i="16"/>
  <c r="T195" i="16" s="1"/>
  <c r="M195" i="16"/>
  <c r="D195" i="16"/>
  <c r="Y187" i="16"/>
  <c r="S187" i="16"/>
  <c r="T187" i="16" s="1"/>
  <c r="M187" i="16"/>
  <c r="D187" i="16"/>
  <c r="Y179" i="16"/>
  <c r="S179" i="16"/>
  <c r="T179" i="16" s="1"/>
  <c r="M179" i="16"/>
  <c r="D179" i="16"/>
  <c r="Y171" i="16"/>
  <c r="S171" i="16"/>
  <c r="T171" i="16" s="1"/>
  <c r="M171" i="16"/>
  <c r="D171" i="16"/>
  <c r="Y163" i="16"/>
  <c r="S163" i="16"/>
  <c r="T163" i="16" s="1"/>
  <c r="M163" i="16"/>
  <c r="D163" i="16"/>
  <c r="Y155" i="16"/>
  <c r="S155" i="16"/>
  <c r="T155" i="16" s="1"/>
  <c r="M155" i="16"/>
  <c r="D155" i="16"/>
  <c r="Y147" i="16"/>
  <c r="S147" i="16"/>
  <c r="T147" i="16" s="1"/>
  <c r="D147" i="16"/>
  <c r="M147" i="16"/>
  <c r="Y139" i="16"/>
  <c r="S139" i="16"/>
  <c r="T139" i="16" s="1"/>
  <c r="M139" i="16"/>
  <c r="D139" i="16"/>
  <c r="Y131" i="16"/>
  <c r="S131" i="16"/>
  <c r="T131" i="16" s="1"/>
  <c r="D131" i="16"/>
  <c r="M131" i="16"/>
  <c r="Y123" i="16"/>
  <c r="S123" i="16"/>
  <c r="T123" i="16" s="1"/>
  <c r="D123" i="16"/>
  <c r="M123" i="16"/>
  <c r="Y115" i="16"/>
  <c r="S115" i="16"/>
  <c r="T115" i="16" s="1"/>
  <c r="D115" i="16"/>
  <c r="M115" i="16"/>
  <c r="Y107" i="16"/>
  <c r="S107" i="16"/>
  <c r="T107" i="16" s="1"/>
  <c r="D107" i="16"/>
  <c r="M107" i="16"/>
  <c r="Y99" i="16"/>
  <c r="S99" i="16"/>
  <c r="T99" i="16" s="1"/>
  <c r="D99" i="16"/>
  <c r="M99" i="16"/>
  <c r="C99" i="16"/>
  <c r="Y91" i="16"/>
  <c r="S91" i="16"/>
  <c r="T91" i="16" s="1"/>
  <c r="M91" i="16"/>
  <c r="D91" i="16"/>
  <c r="C91" i="16"/>
  <c r="Y83" i="16"/>
  <c r="S83" i="16"/>
  <c r="T83" i="16" s="1"/>
  <c r="M83" i="16"/>
  <c r="D83" i="16"/>
  <c r="C83" i="16"/>
  <c r="Y75" i="16"/>
  <c r="S75" i="16"/>
  <c r="T75" i="16" s="1"/>
  <c r="M75" i="16"/>
  <c r="D75" i="16"/>
  <c r="C75" i="16"/>
  <c r="Y67" i="16"/>
  <c r="S67" i="16"/>
  <c r="T67" i="16" s="1"/>
  <c r="D67" i="16"/>
  <c r="M67" i="16"/>
  <c r="C67" i="16"/>
  <c r="Y59" i="16"/>
  <c r="S59" i="16"/>
  <c r="T59" i="16" s="1"/>
  <c r="D59" i="16"/>
  <c r="M59" i="16"/>
  <c r="C59" i="16"/>
  <c r="Y51" i="16"/>
  <c r="S51" i="16"/>
  <c r="T51" i="16" s="1"/>
  <c r="D51" i="16"/>
  <c r="M51" i="16"/>
  <c r="C51" i="16"/>
  <c r="Y43" i="16"/>
  <c r="S43" i="16"/>
  <c r="T43" i="16" s="1"/>
  <c r="D43" i="16"/>
  <c r="M43" i="16"/>
  <c r="C43" i="16"/>
  <c r="Y35" i="16"/>
  <c r="S35" i="16"/>
  <c r="T35" i="16" s="1"/>
  <c r="D35" i="16"/>
  <c r="M35" i="16"/>
  <c r="C35" i="16"/>
  <c r="Y27" i="16"/>
  <c r="S27" i="16"/>
  <c r="T27" i="16" s="1"/>
  <c r="M27" i="16"/>
  <c r="D27" i="16"/>
  <c r="C27" i="16"/>
  <c r="C595" i="16"/>
  <c r="C531" i="16"/>
  <c r="C467" i="16"/>
  <c r="C403" i="16"/>
  <c r="C339" i="16"/>
  <c r="C275" i="16"/>
  <c r="C211" i="16"/>
  <c r="C147" i="16"/>
  <c r="C62" i="16"/>
  <c r="Y2" i="16"/>
  <c r="S2" i="16"/>
  <c r="T2" i="16" s="1"/>
  <c r="M2" i="16"/>
  <c r="D2" i="16"/>
  <c r="C2" i="16"/>
  <c r="Y604" i="16"/>
  <c r="S604" i="16"/>
  <c r="T604" i="16" s="1"/>
  <c r="M604" i="16"/>
  <c r="D604" i="16"/>
  <c r="C604" i="16"/>
  <c r="Y564" i="16"/>
  <c r="S564" i="16"/>
  <c r="T564" i="16" s="1"/>
  <c r="M564" i="16"/>
  <c r="D564" i="16"/>
  <c r="C564" i="16"/>
  <c r="Y524" i="16"/>
  <c r="S524" i="16"/>
  <c r="T524" i="16" s="1"/>
  <c r="M524" i="16"/>
  <c r="D524" i="16"/>
  <c r="C524" i="16"/>
  <c r="Y484" i="16"/>
  <c r="S484" i="16"/>
  <c r="T484" i="16" s="1"/>
  <c r="M484" i="16"/>
  <c r="D484" i="16"/>
  <c r="C484" i="16"/>
  <c r="Y444" i="16"/>
  <c r="S444" i="16"/>
  <c r="T444" i="16" s="1"/>
  <c r="M444" i="16"/>
  <c r="D444" i="16"/>
  <c r="C444" i="16"/>
  <c r="Y404" i="16"/>
  <c r="S404" i="16"/>
  <c r="T404" i="16" s="1"/>
  <c r="M404" i="16"/>
  <c r="D404" i="16"/>
  <c r="C404" i="16"/>
  <c r="Y364" i="16"/>
  <c r="S364" i="16"/>
  <c r="T364" i="16" s="1"/>
  <c r="M364" i="16"/>
  <c r="D364" i="16"/>
  <c r="C364" i="16"/>
  <c r="Y332" i="16"/>
  <c r="S332" i="16"/>
  <c r="T332" i="16" s="1"/>
  <c r="M332" i="16"/>
  <c r="D332" i="16"/>
  <c r="C332" i="16"/>
  <c r="Y300" i="16"/>
  <c r="S300" i="16"/>
  <c r="T300" i="16" s="1"/>
  <c r="M300" i="16"/>
  <c r="D300" i="16"/>
  <c r="C300" i="16"/>
  <c r="Y260" i="16"/>
  <c r="S260" i="16"/>
  <c r="T260" i="16" s="1"/>
  <c r="M260" i="16"/>
  <c r="D260" i="16"/>
  <c r="C260" i="16"/>
  <c r="Y228" i="16"/>
  <c r="S228" i="16"/>
  <c r="T228" i="16" s="1"/>
  <c r="M228" i="16"/>
  <c r="D228" i="16"/>
  <c r="C228" i="16"/>
  <c r="Y196" i="16"/>
  <c r="S196" i="16"/>
  <c r="T196" i="16" s="1"/>
  <c r="M196" i="16"/>
  <c r="D196" i="16"/>
  <c r="C196" i="16"/>
  <c r="Y180" i="16"/>
  <c r="S180" i="16"/>
  <c r="T180" i="16" s="1"/>
  <c r="M180" i="16"/>
  <c r="D180" i="16"/>
  <c r="C180" i="16"/>
  <c r="Y148" i="16"/>
  <c r="S148" i="16"/>
  <c r="T148" i="16" s="1"/>
  <c r="M148" i="16"/>
  <c r="D148" i="16"/>
  <c r="C148" i="16"/>
  <c r="Y124" i="16"/>
  <c r="S124" i="16"/>
  <c r="T124" i="16" s="1"/>
  <c r="M124" i="16"/>
  <c r="D124" i="16"/>
  <c r="C124" i="16"/>
  <c r="Y108" i="16"/>
  <c r="S108" i="16"/>
  <c r="T108" i="16" s="1"/>
  <c r="M108" i="16"/>
  <c r="D108" i="16"/>
  <c r="C108" i="16"/>
  <c r="Y92" i="16"/>
  <c r="S92" i="16"/>
  <c r="T92" i="16" s="1"/>
  <c r="M92" i="16"/>
  <c r="D92" i="16"/>
  <c r="C92" i="16"/>
  <c r="Y68" i="16"/>
  <c r="S68" i="16"/>
  <c r="T68" i="16" s="1"/>
  <c r="M68" i="16"/>
  <c r="D68" i="16"/>
  <c r="C68" i="16"/>
  <c r="Y36" i="16"/>
  <c r="S36" i="16"/>
  <c r="T36" i="16" s="1"/>
  <c r="M36" i="16"/>
  <c r="D36" i="16"/>
  <c r="C36" i="16"/>
  <c r="Y643" i="16"/>
  <c r="S643" i="16"/>
  <c r="T643" i="16" s="1"/>
  <c r="M643" i="16"/>
  <c r="D643" i="16"/>
  <c r="Y587" i="16"/>
  <c r="S587" i="16"/>
  <c r="T587" i="16" s="1"/>
  <c r="M587" i="16"/>
  <c r="D587" i="16"/>
  <c r="Y650" i="16"/>
  <c r="S650" i="16"/>
  <c r="T650" i="16" s="1"/>
  <c r="M650" i="16"/>
  <c r="D650" i="16"/>
  <c r="C650" i="16"/>
  <c r="Y642" i="16"/>
  <c r="S642" i="16"/>
  <c r="T642" i="16" s="1"/>
  <c r="M642" i="16"/>
  <c r="D642" i="16"/>
  <c r="C642" i="16"/>
  <c r="Y634" i="16"/>
  <c r="S634" i="16"/>
  <c r="T634" i="16" s="1"/>
  <c r="M634" i="16"/>
  <c r="D634" i="16"/>
  <c r="C634" i="16"/>
  <c r="Y626" i="16"/>
  <c r="S626" i="16"/>
  <c r="T626" i="16" s="1"/>
  <c r="M626" i="16"/>
  <c r="D626" i="16"/>
  <c r="C626" i="16"/>
  <c r="Y618" i="16"/>
  <c r="S618" i="16"/>
  <c r="T618" i="16" s="1"/>
  <c r="M618" i="16"/>
  <c r="D618" i="16"/>
  <c r="C618" i="16"/>
  <c r="Y610" i="16"/>
  <c r="S610" i="16"/>
  <c r="T610" i="16" s="1"/>
  <c r="M610" i="16"/>
  <c r="D610" i="16"/>
  <c r="C610" i="16"/>
  <c r="Y602" i="16"/>
  <c r="S602" i="16"/>
  <c r="T602" i="16" s="1"/>
  <c r="M602" i="16"/>
  <c r="D602" i="16"/>
  <c r="C602" i="16"/>
  <c r="Y594" i="16"/>
  <c r="S594" i="16"/>
  <c r="T594" i="16" s="1"/>
  <c r="M594" i="16"/>
  <c r="D594" i="16"/>
  <c r="C594" i="16"/>
  <c r="Y586" i="16"/>
  <c r="S586" i="16"/>
  <c r="T586" i="16" s="1"/>
  <c r="M586" i="16"/>
  <c r="D586" i="16"/>
  <c r="C586" i="16"/>
  <c r="Y578" i="16"/>
  <c r="S578" i="16"/>
  <c r="T578" i="16" s="1"/>
  <c r="M578" i="16"/>
  <c r="D578" i="16"/>
  <c r="C578" i="16"/>
  <c r="Y570" i="16"/>
  <c r="S570" i="16"/>
  <c r="T570" i="16" s="1"/>
  <c r="M570" i="16"/>
  <c r="D570" i="16"/>
  <c r="C570" i="16"/>
  <c r="Y562" i="16"/>
  <c r="S562" i="16"/>
  <c r="T562" i="16" s="1"/>
  <c r="M562" i="16"/>
  <c r="D562" i="16"/>
  <c r="C562" i="16"/>
  <c r="Y554" i="16"/>
  <c r="S554" i="16"/>
  <c r="T554" i="16" s="1"/>
  <c r="M554" i="16"/>
  <c r="D554" i="16"/>
  <c r="C554" i="16"/>
  <c r="Y546" i="16"/>
  <c r="S546" i="16"/>
  <c r="T546" i="16" s="1"/>
  <c r="M546" i="16"/>
  <c r="D546" i="16"/>
  <c r="C546" i="16"/>
  <c r="Y538" i="16"/>
  <c r="S538" i="16"/>
  <c r="T538" i="16" s="1"/>
  <c r="M538" i="16"/>
  <c r="D538" i="16"/>
  <c r="C538" i="16"/>
  <c r="Y530" i="16"/>
  <c r="S530" i="16"/>
  <c r="T530" i="16" s="1"/>
  <c r="M530" i="16"/>
  <c r="D530" i="16"/>
  <c r="C530" i="16"/>
  <c r="Y522" i="16"/>
  <c r="S522" i="16"/>
  <c r="T522" i="16" s="1"/>
  <c r="M522" i="16"/>
  <c r="D522" i="16"/>
  <c r="C522" i="16"/>
  <c r="Y514" i="16"/>
  <c r="S514" i="16"/>
  <c r="T514" i="16" s="1"/>
  <c r="M514" i="16"/>
  <c r="D514" i="16"/>
  <c r="C514" i="16"/>
  <c r="Y506" i="16"/>
  <c r="S506" i="16"/>
  <c r="T506" i="16" s="1"/>
  <c r="M506" i="16"/>
  <c r="D506" i="16"/>
  <c r="C506" i="16"/>
  <c r="Y498" i="16"/>
  <c r="S498" i="16"/>
  <c r="T498" i="16" s="1"/>
  <c r="M498" i="16"/>
  <c r="D498" i="16"/>
  <c r="C498" i="16"/>
  <c r="Y490" i="16"/>
  <c r="S490" i="16"/>
  <c r="T490" i="16" s="1"/>
  <c r="M490" i="16"/>
  <c r="D490" i="16"/>
  <c r="C490" i="16"/>
  <c r="Y482" i="16"/>
  <c r="S482" i="16"/>
  <c r="T482" i="16" s="1"/>
  <c r="M482" i="16"/>
  <c r="D482" i="16"/>
  <c r="C482" i="16"/>
  <c r="Y474" i="16"/>
  <c r="S474" i="16"/>
  <c r="T474" i="16" s="1"/>
  <c r="M474" i="16"/>
  <c r="D474" i="16"/>
  <c r="C474" i="16"/>
  <c r="Y466" i="16"/>
  <c r="S466" i="16"/>
  <c r="T466" i="16" s="1"/>
  <c r="M466" i="16"/>
  <c r="D466" i="16"/>
  <c r="C466" i="16"/>
  <c r="Y458" i="16"/>
  <c r="S458" i="16"/>
  <c r="T458" i="16" s="1"/>
  <c r="M458" i="16"/>
  <c r="D458" i="16"/>
  <c r="C458" i="16"/>
  <c r="Y450" i="16"/>
  <c r="S450" i="16"/>
  <c r="T450" i="16" s="1"/>
  <c r="M450" i="16"/>
  <c r="D450" i="16"/>
  <c r="C450" i="16"/>
  <c r="Y442" i="16"/>
  <c r="S442" i="16"/>
  <c r="T442" i="16" s="1"/>
  <c r="M442" i="16"/>
  <c r="D442" i="16"/>
  <c r="C442" i="16"/>
  <c r="Y434" i="16"/>
  <c r="S434" i="16"/>
  <c r="T434" i="16" s="1"/>
  <c r="M434" i="16"/>
  <c r="D434" i="16"/>
  <c r="C434" i="16"/>
  <c r="Y426" i="16"/>
  <c r="S426" i="16"/>
  <c r="T426" i="16" s="1"/>
  <c r="M426" i="16"/>
  <c r="D426" i="16"/>
  <c r="C426" i="16"/>
  <c r="Y418" i="16"/>
  <c r="S418" i="16"/>
  <c r="T418" i="16" s="1"/>
  <c r="M418" i="16"/>
  <c r="D418" i="16"/>
  <c r="C418" i="16"/>
  <c r="Y410" i="16"/>
  <c r="S410" i="16"/>
  <c r="T410" i="16" s="1"/>
  <c r="M410" i="16"/>
  <c r="D410" i="16"/>
  <c r="C410" i="16"/>
  <c r="Y402" i="16"/>
  <c r="S402" i="16"/>
  <c r="T402" i="16" s="1"/>
  <c r="M402" i="16"/>
  <c r="D402" i="16"/>
  <c r="C402" i="16"/>
  <c r="Y394" i="16"/>
  <c r="S394" i="16"/>
  <c r="T394" i="16" s="1"/>
  <c r="M394" i="16"/>
  <c r="D394" i="16"/>
  <c r="C394" i="16"/>
  <c r="Y386" i="16"/>
  <c r="S386" i="16"/>
  <c r="T386" i="16" s="1"/>
  <c r="M386" i="16"/>
  <c r="D386" i="16"/>
  <c r="C386" i="16"/>
  <c r="Y378" i="16"/>
  <c r="S378" i="16"/>
  <c r="T378" i="16" s="1"/>
  <c r="M378" i="16"/>
  <c r="D378" i="16"/>
  <c r="C378" i="16"/>
  <c r="Y370" i="16"/>
  <c r="S370" i="16"/>
  <c r="T370" i="16" s="1"/>
  <c r="M370" i="16"/>
  <c r="D370" i="16"/>
  <c r="C370" i="16"/>
  <c r="Y362" i="16"/>
  <c r="S362" i="16"/>
  <c r="T362" i="16" s="1"/>
  <c r="M362" i="16"/>
  <c r="D362" i="16"/>
  <c r="C362" i="16"/>
  <c r="Y354" i="16"/>
  <c r="S354" i="16"/>
  <c r="T354" i="16" s="1"/>
  <c r="M354" i="16"/>
  <c r="D354" i="16"/>
  <c r="C354" i="16"/>
  <c r="Y346" i="16"/>
  <c r="S346" i="16"/>
  <c r="T346" i="16" s="1"/>
  <c r="M346" i="16"/>
  <c r="D346" i="16"/>
  <c r="C346" i="16"/>
  <c r="Y338" i="16"/>
  <c r="S338" i="16"/>
  <c r="T338" i="16" s="1"/>
  <c r="M338" i="16"/>
  <c r="D338" i="16"/>
  <c r="C338" i="16"/>
  <c r="Y330" i="16"/>
  <c r="S330" i="16"/>
  <c r="T330" i="16" s="1"/>
  <c r="D330" i="16"/>
  <c r="M330" i="16"/>
  <c r="C330" i="16"/>
  <c r="Y322" i="16"/>
  <c r="S322" i="16"/>
  <c r="T322" i="16" s="1"/>
  <c r="M322" i="16"/>
  <c r="D322" i="16"/>
  <c r="C322" i="16"/>
  <c r="Y314" i="16"/>
  <c r="S314" i="16"/>
  <c r="T314" i="16" s="1"/>
  <c r="M314" i="16"/>
  <c r="D314" i="16"/>
  <c r="C314" i="16"/>
  <c r="Y306" i="16"/>
  <c r="S306" i="16"/>
  <c r="T306" i="16" s="1"/>
  <c r="M306" i="16"/>
  <c r="D306" i="16"/>
  <c r="C306" i="16"/>
  <c r="Y298" i="16"/>
  <c r="S298" i="16"/>
  <c r="T298" i="16" s="1"/>
  <c r="M298" i="16"/>
  <c r="D298" i="16"/>
  <c r="C298" i="16"/>
  <c r="Y290" i="16"/>
  <c r="S290" i="16"/>
  <c r="T290" i="16" s="1"/>
  <c r="M290" i="16"/>
  <c r="D290" i="16"/>
  <c r="C290" i="16"/>
  <c r="Y282" i="16"/>
  <c r="S282" i="16"/>
  <c r="T282" i="16" s="1"/>
  <c r="M282" i="16"/>
  <c r="D282" i="16"/>
  <c r="C282" i="16"/>
  <c r="Y274" i="16"/>
  <c r="S274" i="16"/>
  <c r="T274" i="16" s="1"/>
  <c r="M274" i="16"/>
  <c r="D274" i="16"/>
  <c r="C274" i="16"/>
  <c r="Y266" i="16"/>
  <c r="S266" i="16"/>
  <c r="T266" i="16" s="1"/>
  <c r="M266" i="16"/>
  <c r="D266" i="16"/>
  <c r="C266" i="16"/>
  <c r="Y258" i="16"/>
  <c r="S258" i="16"/>
  <c r="T258" i="16" s="1"/>
  <c r="M258" i="16"/>
  <c r="D258" i="16"/>
  <c r="C258" i="16"/>
  <c r="Y250" i="16"/>
  <c r="S250" i="16"/>
  <c r="T250" i="16" s="1"/>
  <c r="M250" i="16"/>
  <c r="D250" i="16"/>
  <c r="C250" i="16"/>
  <c r="Y242" i="16"/>
  <c r="S242" i="16"/>
  <c r="T242" i="16" s="1"/>
  <c r="M242" i="16"/>
  <c r="D242" i="16"/>
  <c r="C242" i="16"/>
  <c r="Y234" i="16"/>
  <c r="S234" i="16"/>
  <c r="T234" i="16" s="1"/>
  <c r="M234" i="16"/>
  <c r="D234" i="16"/>
  <c r="C234" i="16"/>
  <c r="Y226" i="16"/>
  <c r="S226" i="16"/>
  <c r="T226" i="16" s="1"/>
  <c r="M226" i="16"/>
  <c r="D226" i="16"/>
  <c r="C226" i="16"/>
  <c r="Y218" i="16"/>
  <c r="S218" i="16"/>
  <c r="T218" i="16" s="1"/>
  <c r="M218" i="16"/>
  <c r="D218" i="16"/>
  <c r="C218" i="16"/>
  <c r="Y210" i="16"/>
  <c r="S210" i="16"/>
  <c r="T210" i="16" s="1"/>
  <c r="M210" i="16"/>
  <c r="D210" i="16"/>
  <c r="C210" i="16"/>
  <c r="Y202" i="16"/>
  <c r="S202" i="16"/>
  <c r="T202" i="16" s="1"/>
  <c r="M202" i="16"/>
  <c r="D202" i="16"/>
  <c r="C202" i="16"/>
  <c r="Y194" i="16"/>
  <c r="S194" i="16"/>
  <c r="T194" i="16" s="1"/>
  <c r="M194" i="16"/>
  <c r="D194" i="16"/>
  <c r="C194" i="16"/>
  <c r="Y186" i="16"/>
  <c r="S186" i="16"/>
  <c r="T186" i="16" s="1"/>
  <c r="M186" i="16"/>
  <c r="D186" i="16"/>
  <c r="C186" i="16"/>
  <c r="Y178" i="16"/>
  <c r="S178" i="16"/>
  <c r="T178" i="16" s="1"/>
  <c r="M178" i="16"/>
  <c r="D178" i="16"/>
  <c r="C178" i="16"/>
  <c r="Y170" i="16"/>
  <c r="S170" i="16"/>
  <c r="T170" i="16" s="1"/>
  <c r="M170" i="16"/>
  <c r="D170" i="16"/>
  <c r="C170" i="16"/>
  <c r="Y162" i="16"/>
  <c r="S162" i="16"/>
  <c r="T162" i="16" s="1"/>
  <c r="M162" i="16"/>
  <c r="D162" i="16"/>
  <c r="C162" i="16"/>
  <c r="Y154" i="16"/>
  <c r="S154" i="16"/>
  <c r="T154" i="16" s="1"/>
  <c r="M154" i="16"/>
  <c r="D154" i="16"/>
  <c r="C154" i="16"/>
  <c r="Y146" i="16"/>
  <c r="S146" i="16"/>
  <c r="T146" i="16" s="1"/>
  <c r="M146" i="16"/>
  <c r="D146" i="16"/>
  <c r="C146" i="16"/>
  <c r="Y138" i="16"/>
  <c r="S138" i="16"/>
  <c r="T138" i="16" s="1"/>
  <c r="M138" i="16"/>
  <c r="D138" i="16"/>
  <c r="C138" i="16"/>
  <c r="Y130" i="16"/>
  <c r="S130" i="16"/>
  <c r="T130" i="16" s="1"/>
  <c r="M130" i="16"/>
  <c r="D130" i="16"/>
  <c r="C130" i="16"/>
  <c r="Y122" i="16"/>
  <c r="S122" i="16"/>
  <c r="T122" i="16" s="1"/>
  <c r="M122" i="16"/>
  <c r="D122" i="16"/>
  <c r="C122" i="16"/>
  <c r="Y114" i="16"/>
  <c r="S114" i="16"/>
  <c r="T114" i="16" s="1"/>
  <c r="M114" i="16"/>
  <c r="D114" i="16"/>
  <c r="C114" i="16"/>
  <c r="Y106" i="16"/>
  <c r="S106" i="16"/>
  <c r="T106" i="16" s="1"/>
  <c r="M106" i="16"/>
  <c r="D106" i="16"/>
  <c r="C106" i="16"/>
  <c r="Y98" i="16"/>
  <c r="S98" i="16"/>
  <c r="T98" i="16" s="1"/>
  <c r="M98" i="16"/>
  <c r="D98" i="16"/>
  <c r="C98" i="16"/>
  <c r="Y90" i="16"/>
  <c r="S90" i="16"/>
  <c r="T90" i="16" s="1"/>
  <c r="M90" i="16"/>
  <c r="D90" i="16"/>
  <c r="C90" i="16"/>
  <c r="Y82" i="16"/>
  <c r="S82" i="16"/>
  <c r="T82" i="16" s="1"/>
  <c r="M82" i="16"/>
  <c r="D82" i="16"/>
  <c r="C82" i="16"/>
  <c r="Y74" i="16"/>
  <c r="S74" i="16"/>
  <c r="T74" i="16" s="1"/>
  <c r="M74" i="16"/>
  <c r="D74" i="16"/>
  <c r="C74" i="16"/>
  <c r="Y66" i="16"/>
  <c r="S66" i="16"/>
  <c r="T66" i="16" s="1"/>
  <c r="M66" i="16"/>
  <c r="D66" i="16"/>
  <c r="C66" i="16"/>
  <c r="Y58" i="16"/>
  <c r="S58" i="16"/>
  <c r="T58" i="16" s="1"/>
  <c r="M58" i="16"/>
  <c r="D58" i="16"/>
  <c r="C58" i="16"/>
  <c r="Y50" i="16"/>
  <c r="S50" i="16"/>
  <c r="T50" i="16" s="1"/>
  <c r="M50" i="16"/>
  <c r="D50" i="16"/>
  <c r="C50" i="16"/>
  <c r="Y42" i="16"/>
  <c r="S42" i="16"/>
  <c r="T42" i="16" s="1"/>
  <c r="M42" i="16"/>
  <c r="D42" i="16"/>
  <c r="C42" i="16"/>
  <c r="Y34" i="16"/>
  <c r="S34" i="16"/>
  <c r="T34" i="16" s="1"/>
  <c r="M34" i="16"/>
  <c r="D34" i="16"/>
  <c r="C34" i="16"/>
  <c r="Y26" i="16"/>
  <c r="S26" i="16"/>
  <c r="T26" i="16" s="1"/>
  <c r="M26" i="16"/>
  <c r="D26" i="16"/>
  <c r="C26" i="16"/>
  <c r="C651" i="16"/>
  <c r="C587" i="16"/>
  <c r="C523" i="16"/>
  <c r="C459" i="16"/>
  <c r="C395" i="16"/>
  <c r="C331" i="16"/>
  <c r="C267" i="16"/>
  <c r="C203" i="16"/>
  <c r="C139" i="16"/>
  <c r="C45" i="16"/>
  <c r="Y620" i="16"/>
  <c r="S620" i="16"/>
  <c r="T620" i="16" s="1"/>
  <c r="M620" i="16"/>
  <c r="D620" i="16"/>
  <c r="C620" i="16"/>
  <c r="Y580" i="16"/>
  <c r="S580" i="16"/>
  <c r="T580" i="16" s="1"/>
  <c r="M580" i="16"/>
  <c r="D580" i="16"/>
  <c r="C580" i="16"/>
  <c r="Y532" i="16"/>
  <c r="S532" i="16"/>
  <c r="T532" i="16" s="1"/>
  <c r="M532" i="16"/>
  <c r="D532" i="16"/>
  <c r="C532" i="16"/>
  <c r="Y492" i="16"/>
  <c r="S492" i="16"/>
  <c r="T492" i="16" s="1"/>
  <c r="M492" i="16"/>
  <c r="D492" i="16"/>
  <c r="C492" i="16"/>
  <c r="Y452" i="16"/>
  <c r="S452" i="16"/>
  <c r="T452" i="16" s="1"/>
  <c r="M452" i="16"/>
  <c r="D452" i="16"/>
  <c r="C452" i="16"/>
  <c r="Y420" i="16"/>
  <c r="S420" i="16"/>
  <c r="T420" i="16" s="1"/>
  <c r="M420" i="16"/>
  <c r="D420" i="16"/>
  <c r="C420" i="16"/>
  <c r="Y380" i="16"/>
  <c r="S380" i="16"/>
  <c r="T380" i="16" s="1"/>
  <c r="M380" i="16"/>
  <c r="D380" i="16"/>
  <c r="C380" i="16"/>
  <c r="Y340" i="16"/>
  <c r="S340" i="16"/>
  <c r="T340" i="16" s="1"/>
  <c r="M340" i="16"/>
  <c r="D340" i="16"/>
  <c r="C340" i="16"/>
  <c r="Y292" i="16"/>
  <c r="S292" i="16"/>
  <c r="T292" i="16" s="1"/>
  <c r="M292" i="16"/>
  <c r="D292" i="16"/>
  <c r="C292" i="16"/>
  <c r="Y649" i="16"/>
  <c r="S649" i="16"/>
  <c r="T649" i="16" s="1"/>
  <c r="M649" i="16"/>
  <c r="D649" i="16"/>
  <c r="C649" i="16"/>
  <c r="Y641" i="16"/>
  <c r="S641" i="16"/>
  <c r="T641" i="16" s="1"/>
  <c r="M641" i="16"/>
  <c r="D641" i="16"/>
  <c r="C641" i="16"/>
  <c r="Y633" i="16"/>
  <c r="S633" i="16"/>
  <c r="T633" i="16" s="1"/>
  <c r="M633" i="16"/>
  <c r="D633" i="16"/>
  <c r="C633" i="16"/>
  <c r="Y625" i="16"/>
  <c r="S625" i="16"/>
  <c r="T625" i="16" s="1"/>
  <c r="M625" i="16"/>
  <c r="D625" i="16"/>
  <c r="C625" i="16"/>
  <c r="Y617" i="16"/>
  <c r="S617" i="16"/>
  <c r="T617" i="16" s="1"/>
  <c r="M617" i="16"/>
  <c r="D617" i="16"/>
  <c r="C617" i="16"/>
  <c r="Y609" i="16"/>
  <c r="S609" i="16"/>
  <c r="T609" i="16" s="1"/>
  <c r="M609" i="16"/>
  <c r="D609" i="16"/>
  <c r="C609" i="16"/>
  <c r="Y601" i="16"/>
  <c r="S601" i="16"/>
  <c r="T601" i="16" s="1"/>
  <c r="M601" i="16"/>
  <c r="D601" i="16"/>
  <c r="C601" i="16"/>
  <c r="Y593" i="16"/>
  <c r="S593" i="16"/>
  <c r="T593" i="16" s="1"/>
  <c r="M593" i="16"/>
  <c r="D593" i="16"/>
  <c r="C593" i="16"/>
  <c r="Y585" i="16"/>
  <c r="S585" i="16"/>
  <c r="T585" i="16" s="1"/>
  <c r="M585" i="16"/>
  <c r="D585" i="16"/>
  <c r="C585" i="16"/>
  <c r="Y577" i="16"/>
  <c r="S577" i="16"/>
  <c r="T577" i="16" s="1"/>
  <c r="M577" i="16"/>
  <c r="D577" i="16"/>
  <c r="C577" i="16"/>
  <c r="Y569" i="16"/>
  <c r="S569" i="16"/>
  <c r="T569" i="16" s="1"/>
  <c r="M569" i="16"/>
  <c r="D569" i="16"/>
  <c r="C569" i="16"/>
  <c r="Y561" i="16"/>
  <c r="S561" i="16"/>
  <c r="T561" i="16" s="1"/>
  <c r="M561" i="16"/>
  <c r="D561" i="16"/>
  <c r="C561" i="16"/>
  <c r="Y553" i="16"/>
  <c r="S553" i="16"/>
  <c r="T553" i="16" s="1"/>
  <c r="M553" i="16"/>
  <c r="D553" i="16"/>
  <c r="C553" i="16"/>
  <c r="Y545" i="16"/>
  <c r="S545" i="16"/>
  <c r="T545" i="16" s="1"/>
  <c r="M545" i="16"/>
  <c r="D545" i="16"/>
  <c r="C545" i="16"/>
  <c r="Y537" i="16"/>
  <c r="S537" i="16"/>
  <c r="T537" i="16" s="1"/>
  <c r="M537" i="16"/>
  <c r="D537" i="16"/>
  <c r="C537" i="16"/>
  <c r="Y529" i="16"/>
  <c r="S529" i="16"/>
  <c r="T529" i="16" s="1"/>
  <c r="M529" i="16"/>
  <c r="D529" i="16"/>
  <c r="C529" i="16"/>
  <c r="Y521" i="16"/>
  <c r="S521" i="16"/>
  <c r="T521" i="16" s="1"/>
  <c r="M521" i="16"/>
  <c r="D521" i="16"/>
  <c r="C521" i="16"/>
  <c r="Y513" i="16"/>
  <c r="S513" i="16"/>
  <c r="T513" i="16" s="1"/>
  <c r="M513" i="16"/>
  <c r="D513" i="16"/>
  <c r="C513" i="16"/>
  <c r="Y505" i="16"/>
  <c r="S505" i="16"/>
  <c r="T505" i="16" s="1"/>
  <c r="M505" i="16"/>
  <c r="D505" i="16"/>
  <c r="C505" i="16"/>
  <c r="Y497" i="16"/>
  <c r="S497" i="16"/>
  <c r="T497" i="16" s="1"/>
  <c r="M497" i="16"/>
  <c r="D497" i="16"/>
  <c r="C497" i="16"/>
  <c r="Y489" i="16"/>
  <c r="S489" i="16"/>
  <c r="T489" i="16" s="1"/>
  <c r="M489" i="16"/>
  <c r="D489" i="16"/>
  <c r="C489" i="16"/>
  <c r="Y481" i="16"/>
  <c r="S481" i="16"/>
  <c r="T481" i="16" s="1"/>
  <c r="M481" i="16"/>
  <c r="D481" i="16"/>
  <c r="C481" i="16"/>
  <c r="Y473" i="16"/>
  <c r="S473" i="16"/>
  <c r="T473" i="16" s="1"/>
  <c r="M473" i="16"/>
  <c r="D473" i="16"/>
  <c r="C473" i="16"/>
  <c r="Y465" i="16"/>
  <c r="S465" i="16"/>
  <c r="T465" i="16" s="1"/>
  <c r="M465" i="16"/>
  <c r="D465" i="16"/>
  <c r="C465" i="16"/>
  <c r="Y457" i="16"/>
  <c r="S457" i="16"/>
  <c r="T457" i="16" s="1"/>
  <c r="M457" i="16"/>
  <c r="D457" i="16"/>
  <c r="C457" i="16"/>
  <c r="Y449" i="16"/>
  <c r="S449" i="16"/>
  <c r="T449" i="16" s="1"/>
  <c r="M449" i="16"/>
  <c r="D449" i="16"/>
  <c r="C449" i="16"/>
  <c r="Y441" i="16"/>
  <c r="S441" i="16"/>
  <c r="T441" i="16" s="1"/>
  <c r="M441" i="16"/>
  <c r="D441" i="16"/>
  <c r="C441" i="16"/>
  <c r="Y433" i="16"/>
  <c r="S433" i="16"/>
  <c r="T433" i="16" s="1"/>
  <c r="M433" i="16"/>
  <c r="D433" i="16"/>
  <c r="C433" i="16"/>
  <c r="Y425" i="16"/>
  <c r="S425" i="16"/>
  <c r="T425" i="16" s="1"/>
  <c r="M425" i="16"/>
  <c r="D425" i="16"/>
  <c r="C425" i="16"/>
  <c r="Y417" i="16"/>
  <c r="S417" i="16"/>
  <c r="T417" i="16" s="1"/>
  <c r="M417" i="16"/>
  <c r="D417" i="16"/>
  <c r="C417" i="16"/>
  <c r="Y409" i="16"/>
  <c r="S409" i="16"/>
  <c r="T409" i="16" s="1"/>
  <c r="M409" i="16"/>
  <c r="D409" i="16"/>
  <c r="C409" i="16"/>
  <c r="Y401" i="16"/>
  <c r="S401" i="16"/>
  <c r="T401" i="16" s="1"/>
  <c r="M401" i="16"/>
  <c r="D401" i="16"/>
  <c r="C401" i="16"/>
  <c r="Y393" i="16"/>
  <c r="S393" i="16"/>
  <c r="T393" i="16" s="1"/>
  <c r="M393" i="16"/>
  <c r="D393" i="16"/>
  <c r="C393" i="16"/>
  <c r="Y385" i="16"/>
  <c r="S385" i="16"/>
  <c r="T385" i="16" s="1"/>
  <c r="M385" i="16"/>
  <c r="D385" i="16"/>
  <c r="C385" i="16"/>
  <c r="Y377" i="16"/>
  <c r="S377" i="16"/>
  <c r="T377" i="16" s="1"/>
  <c r="M377" i="16"/>
  <c r="D377" i="16"/>
  <c r="C377" i="16"/>
  <c r="Y369" i="16"/>
  <c r="S369" i="16"/>
  <c r="T369" i="16" s="1"/>
  <c r="M369" i="16"/>
  <c r="D369" i="16"/>
  <c r="C369" i="16"/>
  <c r="Y361" i="16"/>
  <c r="S361" i="16"/>
  <c r="T361" i="16" s="1"/>
  <c r="M361" i="16"/>
  <c r="D361" i="16"/>
  <c r="C361" i="16"/>
  <c r="Y353" i="16"/>
  <c r="S353" i="16"/>
  <c r="T353" i="16" s="1"/>
  <c r="M353" i="16"/>
  <c r="D353" i="16"/>
  <c r="C353" i="16"/>
  <c r="Y345" i="16"/>
  <c r="S345" i="16"/>
  <c r="T345" i="16" s="1"/>
  <c r="M345" i="16"/>
  <c r="D345" i="16"/>
  <c r="C345" i="16"/>
  <c r="Y337" i="16"/>
  <c r="S337" i="16"/>
  <c r="T337" i="16" s="1"/>
  <c r="M337" i="16"/>
  <c r="D337" i="16"/>
  <c r="C337" i="16"/>
  <c r="Y329" i="16"/>
  <c r="S329" i="16"/>
  <c r="T329" i="16" s="1"/>
  <c r="M329" i="16"/>
  <c r="D329" i="16"/>
  <c r="C329" i="16"/>
  <c r="Y321" i="16"/>
  <c r="S321" i="16"/>
  <c r="T321" i="16" s="1"/>
  <c r="M321" i="16"/>
  <c r="D321" i="16"/>
  <c r="C321" i="16"/>
  <c r="Y313" i="16"/>
  <c r="S313" i="16"/>
  <c r="T313" i="16" s="1"/>
  <c r="M313" i="16"/>
  <c r="D313" i="16"/>
  <c r="C313" i="16"/>
  <c r="Y305" i="16"/>
  <c r="S305" i="16"/>
  <c r="T305" i="16" s="1"/>
  <c r="M305" i="16"/>
  <c r="D305" i="16"/>
  <c r="C305" i="16"/>
  <c r="Y297" i="16"/>
  <c r="S297" i="16"/>
  <c r="T297" i="16" s="1"/>
  <c r="M297" i="16"/>
  <c r="D297" i="16"/>
  <c r="C297" i="16"/>
  <c r="Y289" i="16"/>
  <c r="S289" i="16"/>
  <c r="T289" i="16" s="1"/>
  <c r="M289" i="16"/>
  <c r="D289" i="16"/>
  <c r="C289" i="16"/>
  <c r="Y281" i="16"/>
  <c r="S281" i="16"/>
  <c r="T281" i="16" s="1"/>
  <c r="M281" i="16"/>
  <c r="D281" i="16"/>
  <c r="C281" i="16"/>
  <c r="Y273" i="16"/>
  <c r="S273" i="16"/>
  <c r="T273" i="16" s="1"/>
  <c r="M273" i="16"/>
  <c r="D273" i="16"/>
  <c r="C273" i="16"/>
  <c r="Y265" i="16"/>
  <c r="S265" i="16"/>
  <c r="T265" i="16" s="1"/>
  <c r="M265" i="16"/>
  <c r="D265" i="16"/>
  <c r="C265" i="16"/>
  <c r="Y257" i="16"/>
  <c r="S257" i="16"/>
  <c r="T257" i="16" s="1"/>
  <c r="M257" i="16"/>
  <c r="D257" i="16"/>
  <c r="C257" i="16"/>
  <c r="Y249" i="16"/>
  <c r="S249" i="16"/>
  <c r="T249" i="16" s="1"/>
  <c r="M249" i="16"/>
  <c r="D249" i="16"/>
  <c r="C249" i="16"/>
  <c r="Y241" i="16"/>
  <c r="S241" i="16"/>
  <c r="T241" i="16" s="1"/>
  <c r="M241" i="16"/>
  <c r="D241" i="16"/>
  <c r="C241" i="16"/>
  <c r="Y233" i="16"/>
  <c r="S233" i="16"/>
  <c r="T233" i="16" s="1"/>
  <c r="M233" i="16"/>
  <c r="D233" i="16"/>
  <c r="C233" i="16"/>
  <c r="Y225" i="16"/>
  <c r="S225" i="16"/>
  <c r="T225" i="16" s="1"/>
  <c r="M225" i="16"/>
  <c r="D225" i="16"/>
  <c r="C225" i="16"/>
  <c r="Y217" i="16"/>
  <c r="S217" i="16"/>
  <c r="T217" i="16" s="1"/>
  <c r="M217" i="16"/>
  <c r="D217" i="16"/>
  <c r="C217" i="16"/>
  <c r="Y209" i="16"/>
  <c r="S209" i="16"/>
  <c r="T209" i="16" s="1"/>
  <c r="M209" i="16"/>
  <c r="D209" i="16"/>
  <c r="C209" i="16"/>
  <c r="Y201" i="16"/>
  <c r="S201" i="16"/>
  <c r="T201" i="16" s="1"/>
  <c r="M201" i="16"/>
  <c r="D201" i="16"/>
  <c r="C201" i="16"/>
  <c r="Y193" i="16"/>
  <c r="S193" i="16"/>
  <c r="T193" i="16" s="1"/>
  <c r="M193" i="16"/>
  <c r="D193" i="16"/>
  <c r="C193" i="16"/>
  <c r="Y185" i="16"/>
  <c r="S185" i="16"/>
  <c r="T185" i="16" s="1"/>
  <c r="M185" i="16"/>
  <c r="D185" i="16"/>
  <c r="C185" i="16"/>
  <c r="Y177" i="16"/>
  <c r="S177" i="16"/>
  <c r="T177" i="16" s="1"/>
  <c r="M177" i="16"/>
  <c r="D177" i="16"/>
  <c r="C177" i="16"/>
  <c r="Y169" i="16"/>
  <c r="S169" i="16"/>
  <c r="T169" i="16" s="1"/>
  <c r="M169" i="16"/>
  <c r="C169" i="16"/>
  <c r="Y161" i="16"/>
  <c r="S161" i="16"/>
  <c r="T161" i="16" s="1"/>
  <c r="M161" i="16"/>
  <c r="D161" i="16"/>
  <c r="C161" i="16"/>
  <c r="Y153" i="16"/>
  <c r="S153" i="16"/>
  <c r="T153" i="16" s="1"/>
  <c r="M153" i="16"/>
  <c r="D153" i="16"/>
  <c r="C153" i="16"/>
  <c r="Y145" i="16"/>
  <c r="S145" i="16"/>
  <c r="T145" i="16" s="1"/>
  <c r="M145" i="16"/>
  <c r="D145" i="16"/>
  <c r="C145" i="16"/>
  <c r="Y137" i="16"/>
  <c r="S137" i="16"/>
  <c r="T137" i="16" s="1"/>
  <c r="M137" i="16"/>
  <c r="D137" i="16"/>
  <c r="C137" i="16"/>
  <c r="Y129" i="16"/>
  <c r="S129" i="16"/>
  <c r="T129" i="16" s="1"/>
  <c r="M129" i="16"/>
  <c r="D129" i="16"/>
  <c r="C129" i="16"/>
  <c r="Y121" i="16"/>
  <c r="S121" i="16"/>
  <c r="T121" i="16" s="1"/>
  <c r="M121" i="16"/>
  <c r="D121" i="16"/>
  <c r="C121" i="16"/>
  <c r="Y113" i="16"/>
  <c r="S113" i="16"/>
  <c r="T113" i="16" s="1"/>
  <c r="M113" i="16"/>
  <c r="D113" i="16"/>
  <c r="C113" i="16"/>
  <c r="Y105" i="16"/>
  <c r="S105" i="16"/>
  <c r="T105" i="16" s="1"/>
  <c r="M105" i="16"/>
  <c r="C105" i="16"/>
  <c r="D105" i="16"/>
  <c r="Y97" i="16"/>
  <c r="S97" i="16"/>
  <c r="T97" i="16" s="1"/>
  <c r="M97" i="16"/>
  <c r="C97" i="16"/>
  <c r="D97" i="16"/>
  <c r="Y89" i="16"/>
  <c r="S89" i="16"/>
  <c r="T89" i="16" s="1"/>
  <c r="M89" i="16"/>
  <c r="C89" i="16"/>
  <c r="D89" i="16"/>
  <c r="Y81" i="16"/>
  <c r="S81" i="16"/>
  <c r="T81" i="16" s="1"/>
  <c r="M81" i="16"/>
  <c r="D81" i="16"/>
  <c r="C81" i="16"/>
  <c r="Y73" i="16"/>
  <c r="S73" i="16"/>
  <c r="T73" i="16" s="1"/>
  <c r="M73" i="16"/>
  <c r="C73" i="16"/>
  <c r="D73" i="16"/>
  <c r="Y65" i="16"/>
  <c r="S65" i="16"/>
  <c r="T65" i="16" s="1"/>
  <c r="M65" i="16"/>
  <c r="C65" i="16"/>
  <c r="D65" i="16"/>
  <c r="Y57" i="16"/>
  <c r="S57" i="16"/>
  <c r="T57" i="16" s="1"/>
  <c r="M57" i="16"/>
  <c r="C57" i="16"/>
  <c r="D57" i="16"/>
  <c r="Y49" i="16"/>
  <c r="S49" i="16"/>
  <c r="T49" i="16" s="1"/>
  <c r="M49" i="16"/>
  <c r="D49" i="16"/>
  <c r="C49" i="16"/>
  <c r="Y41" i="16"/>
  <c r="S41" i="16"/>
  <c r="T41" i="16" s="1"/>
  <c r="M41" i="16"/>
  <c r="C41" i="16"/>
  <c r="D41" i="16"/>
  <c r="Y33" i="16"/>
  <c r="S33" i="16"/>
  <c r="T33" i="16" s="1"/>
  <c r="M33" i="16"/>
  <c r="D33" i="16"/>
  <c r="C33" i="16"/>
  <c r="Y25" i="16"/>
  <c r="S25" i="16"/>
  <c r="T25" i="16" s="1"/>
  <c r="M25" i="16"/>
  <c r="D25" i="16"/>
  <c r="C25" i="16"/>
  <c r="Y17" i="16"/>
  <c r="S17" i="16"/>
  <c r="T17" i="16" s="1"/>
  <c r="M17" i="16"/>
  <c r="D17" i="16"/>
  <c r="C17" i="16"/>
  <c r="Y9" i="16"/>
  <c r="S9" i="16"/>
  <c r="T9" i="16" s="1"/>
  <c r="M9" i="16"/>
  <c r="D9" i="16"/>
  <c r="C9" i="16"/>
  <c r="C643" i="16"/>
  <c r="C579" i="16"/>
  <c r="C515" i="16"/>
  <c r="C451" i="16"/>
  <c r="C387" i="16"/>
  <c r="C323" i="16"/>
  <c r="C259" i="16"/>
  <c r="C195" i="16"/>
  <c r="C131" i="16"/>
  <c r="Y636" i="16"/>
  <c r="S636" i="16"/>
  <c r="T636" i="16" s="1"/>
  <c r="M636" i="16"/>
  <c r="D636" i="16"/>
  <c r="C636" i="16"/>
  <c r="Y588" i="16"/>
  <c r="S588" i="16"/>
  <c r="T588" i="16" s="1"/>
  <c r="M588" i="16"/>
  <c r="D588" i="16"/>
  <c r="C588" i="16"/>
  <c r="Y548" i="16"/>
  <c r="S548" i="16"/>
  <c r="T548" i="16" s="1"/>
  <c r="M548" i="16"/>
  <c r="D548" i="16"/>
  <c r="C548" i="16"/>
  <c r="Y508" i="16"/>
  <c r="S508" i="16"/>
  <c r="T508" i="16" s="1"/>
  <c r="M508" i="16"/>
  <c r="D508" i="16"/>
  <c r="C508" i="16"/>
  <c r="Y468" i="16"/>
  <c r="S468" i="16"/>
  <c r="T468" i="16" s="1"/>
  <c r="M468" i="16"/>
  <c r="D468" i="16"/>
  <c r="C468" i="16"/>
  <c r="Y428" i="16"/>
  <c r="S428" i="16"/>
  <c r="T428" i="16" s="1"/>
  <c r="M428" i="16"/>
  <c r="D428" i="16"/>
  <c r="C428" i="16"/>
  <c r="Y388" i="16"/>
  <c r="S388" i="16"/>
  <c r="T388" i="16" s="1"/>
  <c r="M388" i="16"/>
  <c r="D388" i="16"/>
  <c r="C388" i="16"/>
  <c r="Y348" i="16"/>
  <c r="S348" i="16"/>
  <c r="T348" i="16" s="1"/>
  <c r="M348" i="16"/>
  <c r="D348" i="16"/>
  <c r="C348" i="16"/>
  <c r="Y308" i="16"/>
  <c r="S308" i="16"/>
  <c r="T308" i="16" s="1"/>
  <c r="M308" i="16"/>
  <c r="D308" i="16"/>
  <c r="C308" i="16"/>
  <c r="Y268" i="16"/>
  <c r="S268" i="16"/>
  <c r="T268" i="16" s="1"/>
  <c r="M268" i="16"/>
  <c r="D268" i="16"/>
  <c r="C268" i="16"/>
  <c r="Y236" i="16"/>
  <c r="S236" i="16"/>
  <c r="T236" i="16" s="1"/>
  <c r="M236" i="16"/>
  <c r="D236" i="16"/>
  <c r="C236" i="16"/>
  <c r="Y204" i="16"/>
  <c r="S204" i="16"/>
  <c r="T204" i="16" s="1"/>
  <c r="M204" i="16"/>
  <c r="D204" i="16"/>
  <c r="C204" i="16"/>
  <c r="Y156" i="16"/>
  <c r="S156" i="16"/>
  <c r="T156" i="16" s="1"/>
  <c r="M156" i="16"/>
  <c r="D156" i="16"/>
  <c r="C156" i="16"/>
  <c r="Y648" i="16"/>
  <c r="S648" i="16"/>
  <c r="T648" i="16" s="1"/>
  <c r="M648" i="16"/>
  <c r="C648" i="16"/>
  <c r="D648" i="16"/>
  <c r="Y640" i="16"/>
  <c r="S640" i="16"/>
  <c r="T640" i="16" s="1"/>
  <c r="M640" i="16"/>
  <c r="D640" i="16"/>
  <c r="C640" i="16"/>
  <c r="Y632" i="16"/>
  <c r="S632" i="16"/>
  <c r="T632" i="16" s="1"/>
  <c r="M632" i="16"/>
  <c r="C632" i="16"/>
  <c r="D632" i="16"/>
  <c r="Y624" i="16"/>
  <c r="S624" i="16"/>
  <c r="T624" i="16" s="1"/>
  <c r="D624" i="16"/>
  <c r="C624" i="16"/>
  <c r="M624" i="16"/>
  <c r="Y616" i="16"/>
  <c r="S616" i="16"/>
  <c r="T616" i="16" s="1"/>
  <c r="M616" i="16"/>
  <c r="D616" i="16"/>
  <c r="C616" i="16"/>
  <c r="Y608" i="16"/>
  <c r="S608" i="16"/>
  <c r="T608" i="16" s="1"/>
  <c r="M608" i="16"/>
  <c r="D608" i="16"/>
  <c r="C608" i="16"/>
  <c r="Y600" i="16"/>
  <c r="S600" i="16"/>
  <c r="T600" i="16" s="1"/>
  <c r="M600" i="16"/>
  <c r="D600" i="16"/>
  <c r="C600" i="16"/>
  <c r="Y592" i="16"/>
  <c r="S592" i="16"/>
  <c r="T592" i="16" s="1"/>
  <c r="M592" i="16"/>
  <c r="D592" i="16"/>
  <c r="C592" i="16"/>
  <c r="Y584" i="16"/>
  <c r="S584" i="16"/>
  <c r="T584" i="16" s="1"/>
  <c r="M584" i="16"/>
  <c r="D584" i="16"/>
  <c r="C584" i="16"/>
  <c r="Y576" i="16"/>
  <c r="S576" i="16"/>
  <c r="T576" i="16" s="1"/>
  <c r="D576" i="16"/>
  <c r="M576" i="16"/>
  <c r="C576" i="16"/>
  <c r="Y568" i="16"/>
  <c r="S568" i="16"/>
  <c r="T568" i="16" s="1"/>
  <c r="M568" i="16"/>
  <c r="D568" i="16"/>
  <c r="C568" i="16"/>
  <c r="Y560" i="16"/>
  <c r="S560" i="16"/>
  <c r="T560" i="16" s="1"/>
  <c r="D560" i="16"/>
  <c r="C560" i="16"/>
  <c r="Y552" i="16"/>
  <c r="S552" i="16"/>
  <c r="T552" i="16" s="1"/>
  <c r="M552" i="16"/>
  <c r="D552" i="16"/>
  <c r="C552" i="16"/>
  <c r="Y544" i="16"/>
  <c r="S544" i="16"/>
  <c r="T544" i="16" s="1"/>
  <c r="M544" i="16"/>
  <c r="D544" i="16"/>
  <c r="C544" i="16"/>
  <c r="Y536" i="16"/>
  <c r="S536" i="16"/>
  <c r="T536" i="16" s="1"/>
  <c r="M536" i="16"/>
  <c r="D536" i="16"/>
  <c r="C536" i="16"/>
  <c r="Y528" i="16"/>
  <c r="S528" i="16"/>
  <c r="T528" i="16" s="1"/>
  <c r="M528" i="16"/>
  <c r="D528" i="16"/>
  <c r="C528" i="16"/>
  <c r="Y520" i="16"/>
  <c r="S520" i="16"/>
  <c r="T520" i="16" s="1"/>
  <c r="M520" i="16"/>
  <c r="D520" i="16"/>
  <c r="C520" i="16"/>
  <c r="Y512" i="16"/>
  <c r="S512" i="16"/>
  <c r="T512" i="16" s="1"/>
  <c r="D512" i="16"/>
  <c r="M512" i="16"/>
  <c r="C512" i="16"/>
  <c r="Y504" i="16"/>
  <c r="S504" i="16"/>
  <c r="T504" i="16" s="1"/>
  <c r="M504" i="16"/>
  <c r="D504" i="16"/>
  <c r="C504" i="16"/>
  <c r="Y496" i="16"/>
  <c r="S496" i="16"/>
  <c r="T496" i="16" s="1"/>
  <c r="D496" i="16"/>
  <c r="C496" i="16"/>
  <c r="M496" i="16"/>
  <c r="Y488" i="16"/>
  <c r="S488" i="16"/>
  <c r="T488" i="16" s="1"/>
  <c r="M488" i="16"/>
  <c r="D488" i="16"/>
  <c r="C488" i="16"/>
  <c r="Y480" i="16"/>
  <c r="S480" i="16"/>
  <c r="T480" i="16" s="1"/>
  <c r="M480" i="16"/>
  <c r="D480" i="16"/>
  <c r="C480" i="16"/>
  <c r="Y472" i="16"/>
  <c r="S472" i="16"/>
  <c r="T472" i="16" s="1"/>
  <c r="M472" i="16"/>
  <c r="D472" i="16"/>
  <c r="C472" i="16"/>
  <c r="Y464" i="16"/>
  <c r="S464" i="16"/>
  <c r="T464" i="16" s="1"/>
  <c r="M464" i="16"/>
  <c r="D464" i="16"/>
  <c r="C464" i="16"/>
  <c r="Y456" i="16"/>
  <c r="S456" i="16"/>
  <c r="T456" i="16" s="1"/>
  <c r="M456" i="16"/>
  <c r="D456" i="16"/>
  <c r="C456" i="16"/>
  <c r="Y448" i="16"/>
  <c r="S448" i="16"/>
  <c r="T448" i="16" s="1"/>
  <c r="D448" i="16"/>
  <c r="M448" i="16"/>
  <c r="C448" i="16"/>
  <c r="Y440" i="16"/>
  <c r="S440" i="16"/>
  <c r="T440" i="16" s="1"/>
  <c r="M440" i="16"/>
  <c r="D440" i="16"/>
  <c r="C440" i="16"/>
  <c r="Y432" i="16"/>
  <c r="S432" i="16"/>
  <c r="T432" i="16" s="1"/>
  <c r="D432" i="16"/>
  <c r="C432" i="16"/>
  <c r="M432" i="16"/>
  <c r="Y424" i="16"/>
  <c r="S424" i="16"/>
  <c r="T424" i="16" s="1"/>
  <c r="M424" i="16"/>
  <c r="D424" i="16"/>
  <c r="C424" i="16"/>
  <c r="Y416" i="16"/>
  <c r="S416" i="16"/>
  <c r="T416" i="16" s="1"/>
  <c r="M416" i="16"/>
  <c r="D416" i="16"/>
  <c r="C416" i="16"/>
  <c r="Y408" i="16"/>
  <c r="S408" i="16"/>
  <c r="T408" i="16" s="1"/>
  <c r="M408" i="16"/>
  <c r="D408" i="16"/>
  <c r="C408" i="16"/>
  <c r="Y400" i="16"/>
  <c r="S400" i="16"/>
  <c r="T400" i="16" s="1"/>
  <c r="M400" i="16"/>
  <c r="D400" i="16"/>
  <c r="C400" i="16"/>
  <c r="Y392" i="16"/>
  <c r="S392" i="16"/>
  <c r="T392" i="16" s="1"/>
  <c r="M392" i="16"/>
  <c r="D392" i="16"/>
  <c r="C392" i="16"/>
  <c r="Y384" i="16"/>
  <c r="S384" i="16"/>
  <c r="T384" i="16" s="1"/>
  <c r="D384" i="16"/>
  <c r="M384" i="16"/>
  <c r="C384" i="16"/>
  <c r="Y376" i="16"/>
  <c r="S376" i="16"/>
  <c r="T376" i="16" s="1"/>
  <c r="M376" i="16"/>
  <c r="D376" i="16"/>
  <c r="C376" i="16"/>
  <c r="Y368" i="16"/>
  <c r="S368" i="16"/>
  <c r="T368" i="16" s="1"/>
  <c r="D368" i="16"/>
  <c r="M368" i="16"/>
  <c r="C368" i="16"/>
  <c r="Y360" i="16"/>
  <c r="M360" i="16"/>
  <c r="S360" i="16"/>
  <c r="T360" i="16" s="1"/>
  <c r="D360" i="16"/>
  <c r="C360" i="16"/>
  <c r="Y352" i="16"/>
  <c r="M352" i="16"/>
  <c r="S352" i="16"/>
  <c r="T352" i="16" s="1"/>
  <c r="D352" i="16"/>
  <c r="C352" i="16"/>
  <c r="Y344" i="16"/>
  <c r="S344" i="16"/>
  <c r="T344" i="16" s="1"/>
  <c r="M344" i="16"/>
  <c r="D344" i="16"/>
  <c r="C344" i="16"/>
  <c r="Y336" i="16"/>
  <c r="M336" i="16"/>
  <c r="S336" i="16"/>
  <c r="T336" i="16" s="1"/>
  <c r="D336" i="16"/>
  <c r="C336" i="16"/>
  <c r="Y328" i="16"/>
  <c r="M328" i="16"/>
  <c r="S328" i="16"/>
  <c r="T328" i="16" s="1"/>
  <c r="D328" i="16"/>
  <c r="C328" i="16"/>
  <c r="Y320" i="16"/>
  <c r="M320" i="16"/>
  <c r="S320" i="16"/>
  <c r="T320" i="16" s="1"/>
  <c r="D320" i="16"/>
  <c r="C320" i="16"/>
  <c r="Y312" i="16"/>
  <c r="S312" i="16"/>
  <c r="T312" i="16" s="1"/>
  <c r="M312" i="16"/>
  <c r="D312" i="16"/>
  <c r="C312" i="16"/>
  <c r="Y304" i="16"/>
  <c r="M304" i="16"/>
  <c r="S304" i="16"/>
  <c r="T304" i="16" s="1"/>
  <c r="D304" i="16"/>
  <c r="C304" i="16"/>
  <c r="Y296" i="16"/>
  <c r="M296" i="16"/>
  <c r="S296" i="16"/>
  <c r="T296" i="16" s="1"/>
  <c r="D296" i="16"/>
  <c r="C296" i="16"/>
  <c r="Y288" i="16"/>
  <c r="M288" i="16"/>
  <c r="S288" i="16"/>
  <c r="T288" i="16" s="1"/>
  <c r="D288" i="16"/>
  <c r="C288" i="16"/>
  <c r="Y280" i="16"/>
  <c r="S280" i="16"/>
  <c r="T280" i="16" s="1"/>
  <c r="M280" i="16"/>
  <c r="D280" i="16"/>
  <c r="C280" i="16"/>
  <c r="Y272" i="16"/>
  <c r="M272" i="16"/>
  <c r="S272" i="16"/>
  <c r="T272" i="16" s="1"/>
  <c r="D272" i="16"/>
  <c r="C272" i="16"/>
  <c r="Y264" i="16"/>
  <c r="M264" i="16"/>
  <c r="S264" i="16"/>
  <c r="T264" i="16" s="1"/>
  <c r="D264" i="16"/>
  <c r="C264" i="16"/>
  <c r="Y256" i="16"/>
  <c r="M256" i="16"/>
  <c r="S256" i="16"/>
  <c r="T256" i="16" s="1"/>
  <c r="D256" i="16"/>
  <c r="C256" i="16"/>
  <c r="Y248" i="16"/>
  <c r="S248" i="16"/>
  <c r="T248" i="16" s="1"/>
  <c r="M248" i="16"/>
  <c r="D248" i="16"/>
  <c r="C248" i="16"/>
  <c r="Y240" i="16"/>
  <c r="S240" i="16"/>
  <c r="T240" i="16" s="1"/>
  <c r="M240" i="16"/>
  <c r="D240" i="16"/>
  <c r="C240" i="16"/>
  <c r="Y232" i="16"/>
  <c r="S232" i="16"/>
  <c r="T232" i="16" s="1"/>
  <c r="M232" i="16"/>
  <c r="D232" i="16"/>
  <c r="C232" i="16"/>
  <c r="Y224" i="16"/>
  <c r="S224" i="16"/>
  <c r="T224" i="16" s="1"/>
  <c r="M224" i="16"/>
  <c r="D224" i="16"/>
  <c r="C224" i="16"/>
  <c r="Y216" i="16"/>
  <c r="S216" i="16"/>
  <c r="T216" i="16" s="1"/>
  <c r="M216" i="16"/>
  <c r="D216" i="16"/>
  <c r="C216" i="16"/>
  <c r="Y208" i="16"/>
  <c r="S208" i="16"/>
  <c r="T208" i="16" s="1"/>
  <c r="M208" i="16"/>
  <c r="D208" i="16"/>
  <c r="C208" i="16"/>
  <c r="Y200" i="16"/>
  <c r="S200" i="16"/>
  <c r="T200" i="16" s="1"/>
  <c r="M200" i="16"/>
  <c r="D200" i="16"/>
  <c r="C200" i="16"/>
  <c r="Y192" i="16"/>
  <c r="S192" i="16"/>
  <c r="T192" i="16" s="1"/>
  <c r="M192" i="16"/>
  <c r="D192" i="16"/>
  <c r="C192" i="16"/>
  <c r="Y184" i="16"/>
  <c r="S184" i="16"/>
  <c r="T184" i="16" s="1"/>
  <c r="M184" i="16"/>
  <c r="D184" i="16"/>
  <c r="C184" i="16"/>
  <c r="Y176" i="16"/>
  <c r="S176" i="16"/>
  <c r="T176" i="16" s="1"/>
  <c r="M176" i="16"/>
  <c r="D176" i="16"/>
  <c r="C176" i="16"/>
  <c r="Y168" i="16"/>
  <c r="S168" i="16"/>
  <c r="T168" i="16" s="1"/>
  <c r="M168" i="16"/>
  <c r="D168" i="16"/>
  <c r="C168" i="16"/>
  <c r="Y160" i="16"/>
  <c r="S160" i="16"/>
  <c r="T160" i="16" s="1"/>
  <c r="M160" i="16"/>
  <c r="D160" i="16"/>
  <c r="C160" i="16"/>
  <c r="Y152" i="16"/>
  <c r="S152" i="16"/>
  <c r="T152" i="16" s="1"/>
  <c r="M152" i="16"/>
  <c r="D152" i="16"/>
  <c r="C152" i="16"/>
  <c r="Y144" i="16"/>
  <c r="S144" i="16"/>
  <c r="T144" i="16" s="1"/>
  <c r="M144" i="16"/>
  <c r="D144" i="16"/>
  <c r="C144" i="16"/>
  <c r="Y136" i="16"/>
  <c r="S136" i="16"/>
  <c r="T136" i="16" s="1"/>
  <c r="M136" i="16"/>
  <c r="D136" i="16"/>
  <c r="C136" i="16"/>
  <c r="Y128" i="16"/>
  <c r="S128" i="16"/>
  <c r="T128" i="16" s="1"/>
  <c r="M128" i="16"/>
  <c r="D128" i="16"/>
  <c r="C128" i="16"/>
  <c r="Y120" i="16"/>
  <c r="S120" i="16"/>
  <c r="T120" i="16" s="1"/>
  <c r="M120" i="16"/>
  <c r="D120" i="16"/>
  <c r="C120" i="16"/>
  <c r="Y112" i="16"/>
  <c r="S112" i="16"/>
  <c r="T112" i="16" s="1"/>
  <c r="M112" i="16"/>
  <c r="D112" i="16"/>
  <c r="C112" i="16"/>
  <c r="Y104" i="16"/>
  <c r="S104" i="16"/>
  <c r="T104" i="16" s="1"/>
  <c r="M104" i="16"/>
  <c r="D104" i="16"/>
  <c r="C104" i="16"/>
  <c r="Y96" i="16"/>
  <c r="S96" i="16"/>
  <c r="T96" i="16" s="1"/>
  <c r="M96" i="16"/>
  <c r="D96" i="16"/>
  <c r="C96" i="16"/>
  <c r="Y88" i="16"/>
  <c r="S88" i="16"/>
  <c r="T88" i="16" s="1"/>
  <c r="M88" i="16"/>
  <c r="D88" i="16"/>
  <c r="C88" i="16"/>
  <c r="Y80" i="16"/>
  <c r="S80" i="16"/>
  <c r="T80" i="16" s="1"/>
  <c r="M80" i="16"/>
  <c r="D80" i="16"/>
  <c r="C80" i="16"/>
  <c r="Y72" i="16"/>
  <c r="S72" i="16"/>
  <c r="T72" i="16" s="1"/>
  <c r="M72" i="16"/>
  <c r="D72" i="16"/>
  <c r="C72" i="16"/>
  <c r="Y64" i="16"/>
  <c r="S64" i="16"/>
  <c r="T64" i="16" s="1"/>
  <c r="M64" i="16"/>
  <c r="D64" i="16"/>
  <c r="C64" i="16"/>
  <c r="Y56" i="16"/>
  <c r="S56" i="16"/>
  <c r="T56" i="16" s="1"/>
  <c r="M56" i="16"/>
  <c r="D56" i="16"/>
  <c r="C56" i="16"/>
  <c r="Y48" i="16"/>
  <c r="S48" i="16"/>
  <c r="T48" i="16" s="1"/>
  <c r="M48" i="16"/>
  <c r="D48" i="16"/>
  <c r="C48" i="16"/>
  <c r="Y40" i="16"/>
  <c r="S40" i="16"/>
  <c r="T40" i="16" s="1"/>
  <c r="M40" i="16"/>
  <c r="D40" i="16"/>
  <c r="C40" i="16"/>
  <c r="Y32" i="16"/>
  <c r="S32" i="16"/>
  <c r="T32" i="16" s="1"/>
  <c r="M32" i="16"/>
  <c r="D32" i="16"/>
  <c r="C32" i="16"/>
  <c r="C635" i="16"/>
  <c r="C571" i="16"/>
  <c r="C507" i="16"/>
  <c r="C443" i="16"/>
  <c r="C379" i="16"/>
  <c r="C315" i="16"/>
  <c r="C251" i="16"/>
  <c r="C187" i="16"/>
  <c r="C123" i="16"/>
  <c r="D169" i="16"/>
  <c r="Y52" i="16"/>
  <c r="S52" i="16"/>
  <c r="T52" i="16" s="1"/>
  <c r="M52" i="16"/>
  <c r="D52" i="16"/>
  <c r="C52" i="16"/>
  <c r="Y567" i="16"/>
  <c r="S567" i="16"/>
  <c r="T567" i="16" s="1"/>
  <c r="M567" i="16"/>
  <c r="C567" i="16"/>
  <c r="Y559" i="16"/>
  <c r="S559" i="16"/>
  <c r="T559" i="16" s="1"/>
  <c r="M559" i="16"/>
  <c r="C559" i="16"/>
  <c r="D559" i="16"/>
  <c r="Y551" i="16"/>
  <c r="S551" i="16"/>
  <c r="T551" i="16" s="1"/>
  <c r="M551" i="16"/>
  <c r="C551" i="16"/>
  <c r="D551" i="16"/>
  <c r="Y543" i="16"/>
  <c r="S543" i="16"/>
  <c r="T543" i="16" s="1"/>
  <c r="M543" i="16"/>
  <c r="C543" i="16"/>
  <c r="D543" i="16"/>
  <c r="Y535" i="16"/>
  <c r="S535" i="16"/>
  <c r="T535" i="16" s="1"/>
  <c r="M535" i="16"/>
  <c r="D535" i="16"/>
  <c r="C535" i="16"/>
  <c r="Y527" i="16"/>
  <c r="S527" i="16"/>
  <c r="T527" i="16" s="1"/>
  <c r="M527" i="16"/>
  <c r="D527" i="16"/>
  <c r="C527" i="16"/>
  <c r="Y519" i="16"/>
  <c r="S519" i="16"/>
  <c r="T519" i="16" s="1"/>
  <c r="M519" i="16"/>
  <c r="C519" i="16"/>
  <c r="D519" i="16"/>
  <c r="Y511" i="16"/>
  <c r="S511" i="16"/>
  <c r="T511" i="16" s="1"/>
  <c r="M511" i="16"/>
  <c r="C511" i="16"/>
  <c r="D511" i="16"/>
  <c r="Y503" i="16"/>
  <c r="S503" i="16"/>
  <c r="T503" i="16" s="1"/>
  <c r="M503" i="16"/>
  <c r="C503" i="16"/>
  <c r="Y495" i="16"/>
  <c r="S495" i="16"/>
  <c r="T495" i="16" s="1"/>
  <c r="M495" i="16"/>
  <c r="C495" i="16"/>
  <c r="D495" i="16"/>
  <c r="Y487" i="16"/>
  <c r="S487" i="16"/>
  <c r="T487" i="16" s="1"/>
  <c r="M487" i="16"/>
  <c r="C487" i="16"/>
  <c r="D487" i="16"/>
  <c r="Y479" i="16"/>
  <c r="S479" i="16"/>
  <c r="T479" i="16" s="1"/>
  <c r="M479" i="16"/>
  <c r="C479" i="16"/>
  <c r="D479" i="16"/>
  <c r="Y471" i="16"/>
  <c r="S471" i="16"/>
  <c r="T471" i="16" s="1"/>
  <c r="M471" i="16"/>
  <c r="D471" i="16"/>
  <c r="C471" i="16"/>
  <c r="Y463" i="16"/>
  <c r="S463" i="16"/>
  <c r="T463" i="16" s="1"/>
  <c r="M463" i="16"/>
  <c r="D463" i="16"/>
  <c r="C463" i="16"/>
  <c r="Y455" i="16"/>
  <c r="M455" i="16"/>
  <c r="S455" i="16"/>
  <c r="T455" i="16" s="1"/>
  <c r="C455" i="16"/>
  <c r="D455" i="16"/>
  <c r="Y447" i="16"/>
  <c r="S447" i="16"/>
  <c r="T447" i="16" s="1"/>
  <c r="M447" i="16"/>
  <c r="C447" i="16"/>
  <c r="D447" i="16"/>
  <c r="Y439" i="16"/>
  <c r="S439" i="16"/>
  <c r="T439" i="16" s="1"/>
  <c r="M439" i="16"/>
  <c r="C439" i="16"/>
  <c r="Y431" i="16"/>
  <c r="S431" i="16"/>
  <c r="T431" i="16" s="1"/>
  <c r="M431" i="16"/>
  <c r="C431" i="16"/>
  <c r="D431" i="16"/>
  <c r="Y423" i="16"/>
  <c r="S423" i="16"/>
  <c r="T423" i="16" s="1"/>
  <c r="M423" i="16"/>
  <c r="C423" i="16"/>
  <c r="D423" i="16"/>
  <c r="Y415" i="16"/>
  <c r="S415" i="16"/>
  <c r="T415" i="16" s="1"/>
  <c r="M415" i="16"/>
  <c r="C415" i="16"/>
  <c r="D415" i="16"/>
  <c r="Y407" i="16"/>
  <c r="S407" i="16"/>
  <c r="T407" i="16" s="1"/>
  <c r="M407" i="16"/>
  <c r="D407" i="16"/>
  <c r="C407" i="16"/>
  <c r="Y399" i="16"/>
  <c r="S399" i="16"/>
  <c r="T399" i="16" s="1"/>
  <c r="M399" i="16"/>
  <c r="D399" i="16"/>
  <c r="C399" i="16"/>
  <c r="Y391" i="16"/>
  <c r="S391" i="16"/>
  <c r="T391" i="16" s="1"/>
  <c r="M391" i="16"/>
  <c r="C391" i="16"/>
  <c r="D391" i="16"/>
  <c r="Y383" i="16"/>
  <c r="S383" i="16"/>
  <c r="T383" i="16" s="1"/>
  <c r="M383" i="16"/>
  <c r="C383" i="16"/>
  <c r="D383" i="16"/>
  <c r="Y375" i="16"/>
  <c r="S375" i="16"/>
  <c r="T375" i="16" s="1"/>
  <c r="M375" i="16"/>
  <c r="C375" i="16"/>
  <c r="Y367" i="16"/>
  <c r="S367" i="16"/>
  <c r="T367" i="16" s="1"/>
  <c r="M367" i="16"/>
  <c r="C367" i="16"/>
  <c r="D367" i="16"/>
  <c r="Y359" i="16"/>
  <c r="S359" i="16"/>
  <c r="T359" i="16" s="1"/>
  <c r="M359" i="16"/>
  <c r="C359" i="16"/>
  <c r="D359" i="16"/>
  <c r="Y351" i="16"/>
  <c r="S351" i="16"/>
  <c r="T351" i="16" s="1"/>
  <c r="M351" i="16"/>
  <c r="C351" i="16"/>
  <c r="D351" i="16"/>
  <c r="Y343" i="16"/>
  <c r="S343" i="16"/>
  <c r="T343" i="16" s="1"/>
  <c r="M343" i="16"/>
  <c r="D343" i="16"/>
  <c r="C343" i="16"/>
  <c r="Y335" i="16"/>
  <c r="S335" i="16"/>
  <c r="T335" i="16" s="1"/>
  <c r="M335" i="16"/>
  <c r="D335" i="16"/>
  <c r="C335" i="16"/>
  <c r="Y327" i="16"/>
  <c r="S327" i="16"/>
  <c r="T327" i="16" s="1"/>
  <c r="M327" i="16"/>
  <c r="C327" i="16"/>
  <c r="D327" i="16"/>
  <c r="Y319" i="16"/>
  <c r="S319" i="16"/>
  <c r="T319" i="16" s="1"/>
  <c r="M319" i="16"/>
  <c r="C319" i="16"/>
  <c r="D319" i="16"/>
  <c r="Y311" i="16"/>
  <c r="S311" i="16"/>
  <c r="T311" i="16" s="1"/>
  <c r="M311" i="16"/>
  <c r="C311" i="16"/>
  <c r="Y303" i="16"/>
  <c r="S303" i="16"/>
  <c r="T303" i="16" s="1"/>
  <c r="M303" i="16"/>
  <c r="C303" i="16"/>
  <c r="D303" i="16"/>
  <c r="Y295" i="16"/>
  <c r="S295" i="16"/>
  <c r="T295" i="16" s="1"/>
  <c r="M295" i="16"/>
  <c r="C295" i="16"/>
  <c r="D295" i="16"/>
  <c r="Y287" i="16"/>
  <c r="S287" i="16"/>
  <c r="T287" i="16" s="1"/>
  <c r="M287" i="16"/>
  <c r="C287" i="16"/>
  <c r="D287" i="16"/>
  <c r="Y279" i="16"/>
  <c r="S279" i="16"/>
  <c r="T279" i="16" s="1"/>
  <c r="M279" i="16"/>
  <c r="D279" i="16"/>
  <c r="C279" i="16"/>
  <c r="Y271" i="16"/>
  <c r="S271" i="16"/>
  <c r="T271" i="16" s="1"/>
  <c r="M271" i="16"/>
  <c r="D271" i="16"/>
  <c r="C271" i="16"/>
  <c r="Y263" i="16"/>
  <c r="S263" i="16"/>
  <c r="T263" i="16" s="1"/>
  <c r="M263" i="16"/>
  <c r="C263" i="16"/>
  <c r="D263" i="16"/>
  <c r="Y255" i="16"/>
  <c r="S255" i="16"/>
  <c r="T255" i="16" s="1"/>
  <c r="M255" i="16"/>
  <c r="C255" i="16"/>
  <c r="D255" i="16"/>
  <c r="Y247" i="16"/>
  <c r="S247" i="16"/>
  <c r="T247" i="16" s="1"/>
  <c r="M247" i="16"/>
  <c r="C247" i="16"/>
  <c r="Y239" i="16"/>
  <c r="S239" i="16"/>
  <c r="T239" i="16" s="1"/>
  <c r="M239" i="16"/>
  <c r="C239" i="16"/>
  <c r="D239" i="16"/>
  <c r="Y231" i="16"/>
  <c r="S231" i="16"/>
  <c r="T231" i="16" s="1"/>
  <c r="M231" i="16"/>
  <c r="C231" i="16"/>
  <c r="D231" i="16"/>
  <c r="Y223" i="16"/>
  <c r="S223" i="16"/>
  <c r="T223" i="16" s="1"/>
  <c r="M223" i="16"/>
  <c r="D223" i="16"/>
  <c r="C223" i="16"/>
  <c r="Y215" i="16"/>
  <c r="S215" i="16"/>
  <c r="T215" i="16" s="1"/>
  <c r="M215" i="16"/>
  <c r="D215" i="16"/>
  <c r="C215" i="16"/>
  <c r="Y207" i="16"/>
  <c r="S207" i="16"/>
  <c r="T207" i="16" s="1"/>
  <c r="M207" i="16"/>
  <c r="D207" i="16"/>
  <c r="C207" i="16"/>
  <c r="Y199" i="16"/>
  <c r="S199" i="16"/>
  <c r="T199" i="16" s="1"/>
  <c r="M199" i="16"/>
  <c r="D199" i="16"/>
  <c r="C199" i="16"/>
  <c r="Y191" i="16"/>
  <c r="S191" i="16"/>
  <c r="T191" i="16" s="1"/>
  <c r="M191" i="16"/>
  <c r="D191" i="16"/>
  <c r="C191" i="16"/>
  <c r="Y183" i="16"/>
  <c r="S183" i="16"/>
  <c r="T183" i="16" s="1"/>
  <c r="M183" i="16"/>
  <c r="D183" i="16"/>
  <c r="C183" i="16"/>
  <c r="Y175" i="16"/>
  <c r="S175" i="16"/>
  <c r="T175" i="16" s="1"/>
  <c r="M175" i="16"/>
  <c r="D175" i="16"/>
  <c r="C175" i="16"/>
  <c r="Y167" i="16"/>
  <c r="S167" i="16"/>
  <c r="T167" i="16" s="1"/>
  <c r="M167" i="16"/>
  <c r="D167" i="16"/>
  <c r="C167" i="16"/>
  <c r="Y159" i="16"/>
  <c r="S159" i="16"/>
  <c r="T159" i="16" s="1"/>
  <c r="M159" i="16"/>
  <c r="D159" i="16"/>
  <c r="C159" i="16"/>
  <c r="Y151" i="16"/>
  <c r="M151" i="16"/>
  <c r="S151" i="16"/>
  <c r="T151" i="16" s="1"/>
  <c r="D151" i="16"/>
  <c r="C151" i="16"/>
  <c r="Y143" i="16"/>
  <c r="S143" i="16"/>
  <c r="T143" i="16" s="1"/>
  <c r="M143" i="16"/>
  <c r="D143" i="16"/>
  <c r="C143" i="16"/>
  <c r="Y135" i="16"/>
  <c r="S135" i="16"/>
  <c r="T135" i="16" s="1"/>
  <c r="M135" i="16"/>
  <c r="D135" i="16"/>
  <c r="C135" i="16"/>
  <c r="Y127" i="16"/>
  <c r="M127" i="16"/>
  <c r="S127" i="16"/>
  <c r="T127" i="16" s="1"/>
  <c r="D127" i="16"/>
  <c r="C127" i="16"/>
  <c r="Y119" i="16"/>
  <c r="S119" i="16"/>
  <c r="T119" i="16" s="1"/>
  <c r="M119" i="16"/>
  <c r="D119" i="16"/>
  <c r="C119" i="16"/>
  <c r="Y111" i="16"/>
  <c r="S111" i="16"/>
  <c r="T111" i="16" s="1"/>
  <c r="M111" i="16"/>
  <c r="D111" i="16"/>
  <c r="C111" i="16"/>
  <c r="Y103" i="16"/>
  <c r="M103" i="16"/>
  <c r="S103" i="16"/>
  <c r="T103" i="16" s="1"/>
  <c r="D103" i="16"/>
  <c r="C103" i="16"/>
  <c r="Y95" i="16"/>
  <c r="M95" i="16"/>
  <c r="S95" i="16"/>
  <c r="T95" i="16" s="1"/>
  <c r="D95" i="16"/>
  <c r="C95" i="16"/>
  <c r="Y87" i="16"/>
  <c r="M87" i="16"/>
  <c r="S87" i="16"/>
  <c r="T87" i="16" s="1"/>
  <c r="D87" i="16"/>
  <c r="C87" i="16"/>
  <c r="Y79" i="16"/>
  <c r="M79" i="16"/>
  <c r="S79" i="16"/>
  <c r="T79" i="16" s="1"/>
  <c r="D79" i="16"/>
  <c r="C79" i="16"/>
  <c r="Y71" i="16"/>
  <c r="M71" i="16"/>
  <c r="S71" i="16"/>
  <c r="T71" i="16" s="1"/>
  <c r="D71" i="16"/>
  <c r="C71" i="16"/>
  <c r="Y63" i="16"/>
  <c r="M63" i="16"/>
  <c r="S63" i="16"/>
  <c r="T63" i="16" s="1"/>
  <c r="D63" i="16"/>
  <c r="C63" i="16"/>
  <c r="Y55" i="16"/>
  <c r="S55" i="16"/>
  <c r="T55" i="16" s="1"/>
  <c r="M55" i="16"/>
  <c r="D55" i="16"/>
  <c r="C55" i="16"/>
  <c r="Y47" i="16"/>
  <c r="S47" i="16"/>
  <c r="T47" i="16" s="1"/>
  <c r="M47" i="16"/>
  <c r="D47" i="16"/>
  <c r="C47" i="16"/>
  <c r="Y39" i="16"/>
  <c r="M39" i="16"/>
  <c r="S39" i="16"/>
  <c r="T39" i="16" s="1"/>
  <c r="D39" i="16"/>
  <c r="C39" i="16"/>
  <c r="Y31" i="16"/>
  <c r="M31" i="16"/>
  <c r="S31" i="16"/>
  <c r="T31" i="16" s="1"/>
  <c r="D31" i="16"/>
  <c r="C31" i="16"/>
  <c r="C627" i="16"/>
  <c r="C563" i="16"/>
  <c r="C499" i="16"/>
  <c r="C435" i="16"/>
  <c r="C371" i="16"/>
  <c r="C307" i="16"/>
  <c r="C243" i="16"/>
  <c r="C179" i="16"/>
  <c r="C115" i="16"/>
  <c r="D631" i="16"/>
  <c r="M560" i="16"/>
  <c r="Y19" i="16"/>
  <c r="S19" i="16"/>
  <c r="T19" i="16" s="1"/>
  <c r="M19" i="16"/>
  <c r="D19" i="16"/>
  <c r="Y11" i="16"/>
  <c r="S11" i="16"/>
  <c r="T11" i="16" s="1"/>
  <c r="M11" i="16"/>
  <c r="D11" i="16"/>
  <c r="Y3" i="16"/>
  <c r="S3" i="16"/>
  <c r="T3" i="16" s="1"/>
  <c r="D3" i="16"/>
  <c r="M3" i="16"/>
  <c r="Y18" i="16"/>
  <c r="S18" i="16"/>
  <c r="T18" i="16" s="1"/>
  <c r="M18" i="16"/>
  <c r="D18" i="16"/>
  <c r="C18" i="16"/>
  <c r="Y10" i="16"/>
  <c r="S10" i="16"/>
  <c r="T10" i="16" s="1"/>
  <c r="M10" i="16"/>
  <c r="D10" i="16"/>
  <c r="C10" i="16"/>
  <c r="Y24" i="16"/>
  <c r="S24" i="16"/>
  <c r="T24" i="16" s="1"/>
  <c r="M24" i="16"/>
  <c r="D24" i="16"/>
  <c r="C24" i="16"/>
  <c r="Y16" i="16"/>
  <c r="S16" i="16"/>
  <c r="T16" i="16" s="1"/>
  <c r="M16" i="16"/>
  <c r="D16" i="16"/>
  <c r="C16" i="16"/>
  <c r="Y8" i="16"/>
  <c r="S8" i="16"/>
  <c r="T8" i="16" s="1"/>
  <c r="M8" i="16"/>
  <c r="D8" i="16"/>
  <c r="C8" i="16"/>
  <c r="Y23" i="16"/>
  <c r="M23" i="16"/>
  <c r="S23" i="16"/>
  <c r="T23" i="16" s="1"/>
  <c r="D23" i="16"/>
  <c r="C23" i="16"/>
  <c r="Y15" i="16"/>
  <c r="M15" i="16"/>
  <c r="S15" i="16"/>
  <c r="T15" i="16" s="1"/>
  <c r="D15" i="16"/>
  <c r="C15" i="16"/>
  <c r="Y7" i="16"/>
  <c r="M7" i="16"/>
  <c r="S7" i="16"/>
  <c r="T7" i="16" s="1"/>
  <c r="D7" i="16"/>
  <c r="C7" i="16"/>
  <c r="C19" i="16"/>
  <c r="Y22" i="16"/>
  <c r="S22" i="16"/>
  <c r="T22" i="16" s="1"/>
  <c r="M22" i="16"/>
  <c r="D22" i="16"/>
  <c r="Y14" i="16"/>
  <c r="S14" i="16"/>
  <c r="T14" i="16" s="1"/>
  <c r="M14" i="16"/>
  <c r="D14" i="16"/>
  <c r="Y6" i="16"/>
  <c r="S6" i="16"/>
  <c r="T6" i="16" s="1"/>
  <c r="M6" i="16"/>
  <c r="D6" i="16"/>
  <c r="C14" i="16"/>
  <c r="Y21" i="16"/>
  <c r="S21" i="16"/>
  <c r="T21" i="16" s="1"/>
  <c r="M21" i="16"/>
  <c r="D21" i="16"/>
  <c r="Y13" i="16"/>
  <c r="S13" i="16"/>
  <c r="T13" i="16" s="1"/>
  <c r="M13" i="16"/>
  <c r="D13" i="16"/>
  <c r="Y5" i="16"/>
  <c r="S5" i="16"/>
  <c r="T5" i="16" s="1"/>
  <c r="M5" i="16"/>
  <c r="D5" i="16"/>
  <c r="C13" i="16"/>
  <c r="Y12" i="16"/>
  <c r="S12" i="16"/>
  <c r="T12" i="16" s="1"/>
  <c r="M12" i="16"/>
  <c r="D12" i="16"/>
  <c r="C12" i="16"/>
  <c r="Y4" i="16"/>
  <c r="S4" i="16"/>
  <c r="T4" i="16" s="1"/>
  <c r="M4" i="16"/>
  <c r="D4" i="16"/>
  <c r="C4" i="16"/>
  <c r="C11" i="16"/>
  <c r="B107" i="17"/>
  <c r="I107" i="17"/>
  <c r="C107" i="17" s="1"/>
  <c r="B129" i="17"/>
  <c r="I129" i="17"/>
  <c r="C129" i="17" s="1"/>
  <c r="B218" i="17"/>
  <c r="I218" i="17"/>
  <c r="C218" i="17" s="1"/>
  <c r="B75" i="17"/>
  <c r="I75" i="17"/>
  <c r="C75" i="17" s="1"/>
  <c r="B22" i="17"/>
  <c r="B27" i="17"/>
  <c r="B33" i="17"/>
  <c r="I34" i="17"/>
  <c r="C34" i="17" s="1"/>
  <c r="I36" i="17"/>
  <c r="C36" i="17" s="1"/>
  <c r="B39" i="17"/>
  <c r="I48" i="17"/>
  <c r="C48" i="17" s="1"/>
  <c r="B58" i="17"/>
  <c r="I58" i="17"/>
  <c r="C58" i="17" s="1"/>
  <c r="I64" i="17"/>
  <c r="C64" i="17" s="1"/>
  <c r="B74" i="17"/>
  <c r="I74" i="17"/>
  <c r="C74" i="17" s="1"/>
  <c r="I80" i="17"/>
  <c r="C80" i="17" s="1"/>
  <c r="B90" i="17"/>
  <c r="I90" i="17"/>
  <c r="C90" i="17" s="1"/>
  <c r="I96" i="17"/>
  <c r="C96" i="17" s="1"/>
  <c r="B106" i="17"/>
  <c r="I106" i="17"/>
  <c r="C106" i="17" s="1"/>
  <c r="I112" i="17"/>
  <c r="C112" i="17" s="1"/>
  <c r="C117" i="17"/>
  <c r="B124" i="17"/>
  <c r="C134" i="17"/>
  <c r="B137" i="17"/>
  <c r="B160" i="17"/>
  <c r="B163" i="17"/>
  <c r="I163" i="17"/>
  <c r="C163" i="17" s="1"/>
  <c r="B170" i="17"/>
  <c r="I170" i="17"/>
  <c r="C170" i="17" s="1"/>
  <c r="C174" i="17"/>
  <c r="B177" i="17"/>
  <c r="I184" i="17"/>
  <c r="C184" i="17" s="1"/>
  <c r="B194" i="17"/>
  <c r="I194" i="17"/>
  <c r="C194" i="17" s="1"/>
  <c r="B211" i="17"/>
  <c r="C215" i="17"/>
  <c r="C229" i="17"/>
  <c r="B241" i="17"/>
  <c r="I248" i="17"/>
  <c r="C248" i="17" s="1"/>
  <c r="B258" i="17"/>
  <c r="I258" i="17"/>
  <c r="C258" i="17" s="1"/>
  <c r="B16" i="17"/>
  <c r="B19" i="17"/>
  <c r="B25" i="17"/>
  <c r="C26" i="17"/>
  <c r="B31" i="17"/>
  <c r="C40" i="17"/>
  <c r="B56" i="17"/>
  <c r="B72" i="17"/>
  <c r="B120" i="17"/>
  <c r="I120" i="17"/>
  <c r="C120" i="17" s="1"/>
  <c r="B234" i="17"/>
  <c r="I234" i="17"/>
  <c r="C234" i="17" s="1"/>
  <c r="B3" i="17"/>
  <c r="B11" i="17"/>
  <c r="B17" i="17"/>
  <c r="I18" i="17"/>
  <c r="C18" i="17" s="1"/>
  <c r="I20" i="17"/>
  <c r="C20" i="17" s="1"/>
  <c r="B23" i="17"/>
  <c r="I32" i="17"/>
  <c r="C32" i="17" s="1"/>
  <c r="B115" i="17"/>
  <c r="I115" i="17"/>
  <c r="C115" i="17" s="1"/>
  <c r="B127" i="17"/>
  <c r="B128" i="17"/>
  <c r="I128" i="17"/>
  <c r="C128" i="17" s="1"/>
  <c r="B144" i="17"/>
  <c r="B155" i="17"/>
  <c r="I155" i="17"/>
  <c r="C155" i="17" s="1"/>
  <c r="B162" i="17"/>
  <c r="I162" i="17"/>
  <c r="C162" i="17" s="1"/>
  <c r="B169" i="17"/>
  <c r="B173" i="17"/>
  <c r="B210" i="17"/>
  <c r="I210" i="17"/>
  <c r="C210" i="17" s="1"/>
  <c r="B227" i="17"/>
  <c r="C231" i="17"/>
  <c r="B267" i="17"/>
  <c r="B59" i="17"/>
  <c r="I59" i="17"/>
  <c r="C59" i="17" s="1"/>
  <c r="B91" i="17"/>
  <c r="I91" i="17"/>
  <c r="C91" i="17" s="1"/>
  <c r="I2" i="17"/>
  <c r="C2" i="17" s="1"/>
  <c r="I4" i="17"/>
  <c r="C4" i="17" s="1"/>
  <c r="B9" i="17"/>
  <c r="I10" i="17"/>
  <c r="C10" i="17" s="1"/>
  <c r="I12" i="17"/>
  <c r="C12" i="17" s="1"/>
  <c r="I24" i="17"/>
  <c r="C24" i="17" s="1"/>
  <c r="I35" i="17"/>
  <c r="C35" i="17" s="1"/>
  <c r="I41" i="17"/>
  <c r="C41" i="17" s="1"/>
  <c r="I45" i="17"/>
  <c r="C45" i="17" s="1"/>
  <c r="C46" i="17"/>
  <c r="B51" i="17"/>
  <c r="I51" i="17"/>
  <c r="C51" i="17" s="1"/>
  <c r="I52" i="17"/>
  <c r="C52" i="17" s="1"/>
  <c r="I61" i="17"/>
  <c r="C61" i="17" s="1"/>
  <c r="C62" i="17"/>
  <c r="B67" i="17"/>
  <c r="I67" i="17"/>
  <c r="C67" i="17" s="1"/>
  <c r="I68" i="17"/>
  <c r="C68" i="17" s="1"/>
  <c r="I77" i="17"/>
  <c r="C77" i="17" s="1"/>
  <c r="C78" i="17"/>
  <c r="B83" i="17"/>
  <c r="I83" i="17"/>
  <c r="C83" i="17" s="1"/>
  <c r="I84" i="17"/>
  <c r="C84" i="17" s="1"/>
  <c r="I93" i="17"/>
  <c r="C93" i="17" s="1"/>
  <c r="C94" i="17"/>
  <c r="B99" i="17"/>
  <c r="I99" i="17"/>
  <c r="C99" i="17" s="1"/>
  <c r="I100" i="17"/>
  <c r="C100" i="17" s="1"/>
  <c r="I109" i="17"/>
  <c r="C109" i="17" s="1"/>
  <c r="C110" i="17"/>
  <c r="B114" i="17"/>
  <c r="I114" i="17"/>
  <c r="C114" i="17" s="1"/>
  <c r="B123" i="17"/>
  <c r="I123" i="17"/>
  <c r="C123" i="17" s="1"/>
  <c r="B136" i="17"/>
  <c r="I136" i="17"/>
  <c r="C136" i="17" s="1"/>
  <c r="B147" i="17"/>
  <c r="I147" i="17"/>
  <c r="C147" i="17" s="1"/>
  <c r="C159" i="17"/>
  <c r="I169" i="17"/>
  <c r="C169" i="17" s="1"/>
  <c r="I176" i="17"/>
  <c r="C176" i="17" s="1"/>
  <c r="B186" i="17"/>
  <c r="I186" i="17"/>
  <c r="C186" i="17" s="1"/>
  <c r="B203" i="17"/>
  <c r="C207" i="17"/>
  <c r="C221" i="17"/>
  <c r="B233" i="17"/>
  <c r="I240" i="17"/>
  <c r="C240" i="17" s="1"/>
  <c r="B250" i="17"/>
  <c r="I250" i="17"/>
  <c r="C250" i="17" s="1"/>
  <c r="B50" i="17"/>
  <c r="I50" i="17"/>
  <c r="C50" i="17" s="1"/>
  <c r="C56" i="17"/>
  <c r="B66" i="17"/>
  <c r="I66" i="17"/>
  <c r="C66" i="17" s="1"/>
  <c r="C72" i="17"/>
  <c r="B82" i="17"/>
  <c r="I82" i="17"/>
  <c r="C82" i="17" s="1"/>
  <c r="C88" i="17"/>
  <c r="B98" i="17"/>
  <c r="I98" i="17"/>
  <c r="C98" i="17" s="1"/>
  <c r="C104" i="17"/>
  <c r="B122" i="17"/>
  <c r="I122" i="17"/>
  <c r="C122" i="17" s="1"/>
  <c r="B131" i="17"/>
  <c r="I131" i="17"/>
  <c r="C131" i="17" s="1"/>
  <c r="B139" i="17"/>
  <c r="I139" i="17"/>
  <c r="C139" i="17" s="1"/>
  <c r="B154" i="17"/>
  <c r="I154" i="17"/>
  <c r="C154" i="17" s="1"/>
  <c r="B215" i="17"/>
  <c r="B226" i="17"/>
  <c r="I226" i="17"/>
  <c r="C226" i="17" s="1"/>
  <c r="B266" i="17"/>
  <c r="I266" i="17"/>
  <c r="C266" i="17" s="1"/>
  <c r="B7" i="17"/>
  <c r="C16" i="17"/>
  <c r="C38" i="17"/>
  <c r="I8" i="17"/>
  <c r="C8" i="17" s="1"/>
  <c r="I19" i="17"/>
  <c r="C19" i="17" s="1"/>
  <c r="I25" i="17"/>
  <c r="C25" i="17" s="1"/>
  <c r="I29" i="17"/>
  <c r="C29" i="17" s="1"/>
  <c r="I31" i="17"/>
  <c r="C31" i="17" s="1"/>
  <c r="B42" i="17"/>
  <c r="B48" i="17"/>
  <c r="B49" i="17"/>
  <c r="I57" i="17"/>
  <c r="C57" i="17" s="1"/>
  <c r="B64" i="17"/>
  <c r="B65" i="17"/>
  <c r="I73" i="17"/>
  <c r="C73" i="17" s="1"/>
  <c r="B80" i="17"/>
  <c r="B81" i="17"/>
  <c r="I89" i="17"/>
  <c r="C89" i="17" s="1"/>
  <c r="B96" i="17"/>
  <c r="B97" i="17"/>
  <c r="I105" i="17"/>
  <c r="C105" i="17" s="1"/>
  <c r="B112" i="17"/>
  <c r="B113" i="17"/>
  <c r="I113" i="17"/>
  <c r="C113" i="17" s="1"/>
  <c r="B130" i="17"/>
  <c r="I130" i="17"/>
  <c r="C130" i="17" s="1"/>
  <c r="B146" i="17"/>
  <c r="I146" i="17"/>
  <c r="C146" i="17" s="1"/>
  <c r="C151" i="17"/>
  <c r="I161" i="17"/>
  <c r="C161" i="17" s="1"/>
  <c r="B167" i="17"/>
  <c r="I168" i="17"/>
  <c r="C168" i="17" s="1"/>
  <c r="B185" i="17"/>
  <c r="B191" i="17"/>
  <c r="I192" i="17"/>
  <c r="C192" i="17" s="1"/>
  <c r="B202" i="17"/>
  <c r="I202" i="17"/>
  <c r="C202" i="17" s="1"/>
  <c r="B219" i="17"/>
  <c r="C223" i="17"/>
  <c r="C237" i="17"/>
  <c r="B249" i="17"/>
  <c r="B255" i="17"/>
  <c r="I256" i="17"/>
  <c r="C256" i="17" s="1"/>
  <c r="I17" i="17"/>
  <c r="C17" i="17" s="1"/>
  <c r="I23" i="17"/>
  <c r="C23" i="17" s="1"/>
  <c r="B34" i="17"/>
  <c r="B40" i="17"/>
  <c r="B43" i="17"/>
  <c r="C118" i="17"/>
  <c r="B121" i="17"/>
  <c r="I121" i="17"/>
  <c r="C121" i="17" s="1"/>
  <c r="B138" i="17"/>
  <c r="I138" i="17"/>
  <c r="C138" i="17" s="1"/>
  <c r="C143" i="17"/>
  <c r="C150" i="17"/>
  <c r="B153" i="17"/>
  <c r="B168" i="17"/>
  <c r="B171" i="17"/>
  <c r="I171" i="17"/>
  <c r="C171" i="17" s="1"/>
  <c r="B172" i="17"/>
  <c r="B178" i="17"/>
  <c r="I178" i="17"/>
  <c r="C178" i="17" s="1"/>
  <c r="C213" i="17"/>
  <c r="B225" i="17"/>
  <c r="B231" i="17"/>
  <c r="I232" i="17"/>
  <c r="C232" i="17" s="1"/>
  <c r="B242" i="17"/>
  <c r="I242" i="17"/>
  <c r="C242" i="17" s="1"/>
  <c r="B259" i="17"/>
  <c r="B265" i="17"/>
  <c r="B364" i="17"/>
  <c r="I364" i="17"/>
  <c r="C364" i="17" s="1"/>
  <c r="B372" i="17"/>
  <c r="I372" i="17"/>
  <c r="C372" i="17" s="1"/>
  <c r="B379" i="17"/>
  <c r="I379" i="17"/>
  <c r="C379" i="17" s="1"/>
  <c r="B404" i="17"/>
  <c r="I404" i="17"/>
  <c r="C404" i="17" s="1"/>
  <c r="B411" i="17"/>
  <c r="I411" i="17"/>
  <c r="C411" i="17" s="1"/>
  <c r="B436" i="17"/>
  <c r="I436" i="17"/>
  <c r="C436" i="17" s="1"/>
  <c r="B443" i="17"/>
  <c r="I443" i="17"/>
  <c r="C443" i="17" s="1"/>
  <c r="B468" i="17"/>
  <c r="I468" i="17"/>
  <c r="C468" i="17" s="1"/>
  <c r="B475" i="17"/>
  <c r="I475" i="17"/>
  <c r="C475" i="17" s="1"/>
  <c r="B500" i="17"/>
  <c r="I500" i="17"/>
  <c r="C500" i="17" s="1"/>
  <c r="B507" i="17"/>
  <c r="I507" i="17"/>
  <c r="C507" i="17" s="1"/>
  <c r="B514" i="17"/>
  <c r="I514" i="17"/>
  <c r="C514" i="17" s="1"/>
  <c r="B650" i="17"/>
  <c r="I650" i="17"/>
  <c r="C650" i="17" s="1"/>
  <c r="I294" i="17"/>
  <c r="C294" i="17" s="1"/>
  <c r="C300" i="17"/>
  <c r="B312" i="17"/>
  <c r="C320" i="17"/>
  <c r="I334" i="17"/>
  <c r="C334" i="17" s="1"/>
  <c r="B337" i="17"/>
  <c r="B344" i="17"/>
  <c r="C352" i="17"/>
  <c r="C376" i="17"/>
  <c r="B386" i="17"/>
  <c r="I386" i="17"/>
  <c r="C386" i="17" s="1"/>
  <c r="B397" i="17"/>
  <c r="C408" i="17"/>
  <c r="B418" i="17"/>
  <c r="I418" i="17"/>
  <c r="C418" i="17" s="1"/>
  <c r="B429" i="17"/>
  <c r="C440" i="17"/>
  <c r="B450" i="17"/>
  <c r="I450" i="17"/>
  <c r="C450" i="17" s="1"/>
  <c r="B461" i="17"/>
  <c r="C472" i="17"/>
  <c r="B482" i="17"/>
  <c r="I482" i="17"/>
  <c r="C482" i="17" s="1"/>
  <c r="B493" i="17"/>
  <c r="C504" i="17"/>
  <c r="B513" i="17"/>
  <c r="C545" i="17"/>
  <c r="B562" i="17"/>
  <c r="I562" i="17"/>
  <c r="C562" i="17" s="1"/>
  <c r="B566" i="17"/>
  <c r="C570" i="17"/>
  <c r="B586" i="17"/>
  <c r="I586" i="17"/>
  <c r="C586" i="17" s="1"/>
  <c r="B590" i="17"/>
  <c r="I590" i="17"/>
  <c r="C590" i="17" s="1"/>
  <c r="B618" i="17"/>
  <c r="I618" i="17"/>
  <c r="C618" i="17" s="1"/>
  <c r="B653" i="17"/>
  <c r="B683" i="17"/>
  <c r="I683" i="17"/>
  <c r="C683" i="17" s="1"/>
  <c r="B747" i="17"/>
  <c r="I747" i="17"/>
  <c r="C747" i="17" s="1"/>
  <c r="I766" i="17"/>
  <c r="C766" i="17" s="1"/>
  <c r="B766" i="17"/>
  <c r="B786" i="17"/>
  <c r="I786" i="17"/>
  <c r="C786" i="17" s="1"/>
  <c r="B838" i="17"/>
  <c r="I838" i="17"/>
  <c r="C838" i="17" s="1"/>
  <c r="I144" i="17"/>
  <c r="C144" i="17" s="1"/>
  <c r="I289" i="17"/>
  <c r="C289" i="17" s="1"/>
  <c r="B309" i="17"/>
  <c r="B341" i="17"/>
  <c r="B350" i="17"/>
  <c r="B362" i="17"/>
  <c r="B363" i="17"/>
  <c r="I363" i="17"/>
  <c r="C363" i="17" s="1"/>
  <c r="B371" i="17"/>
  <c r="I371" i="17"/>
  <c r="C371" i="17" s="1"/>
  <c r="C375" i="17"/>
  <c r="B385" i="17"/>
  <c r="B396" i="17"/>
  <c r="I396" i="17"/>
  <c r="C396" i="17" s="1"/>
  <c r="B403" i="17"/>
  <c r="I403" i="17"/>
  <c r="C403" i="17" s="1"/>
  <c r="C407" i="17"/>
  <c r="B417" i="17"/>
  <c r="C425" i="17"/>
  <c r="B428" i="17"/>
  <c r="I428" i="17"/>
  <c r="C428" i="17" s="1"/>
  <c r="B435" i="17"/>
  <c r="I435" i="17"/>
  <c r="C435" i="17" s="1"/>
  <c r="C439" i="17"/>
  <c r="B449" i="17"/>
  <c r="C457" i="17"/>
  <c r="B460" i="17"/>
  <c r="I460" i="17"/>
  <c r="C460" i="17" s="1"/>
  <c r="B467" i="17"/>
  <c r="I467" i="17"/>
  <c r="C467" i="17" s="1"/>
  <c r="C471" i="17"/>
  <c r="B481" i="17"/>
  <c r="C489" i="17"/>
  <c r="B492" i="17"/>
  <c r="I492" i="17"/>
  <c r="C492" i="17" s="1"/>
  <c r="B499" i="17"/>
  <c r="I499" i="17"/>
  <c r="C499" i="17" s="1"/>
  <c r="C503" i="17"/>
  <c r="B523" i="17"/>
  <c r="I523" i="17"/>
  <c r="C523" i="17" s="1"/>
  <c r="B530" i="17"/>
  <c r="I530" i="17"/>
  <c r="C530" i="17" s="1"/>
  <c r="B540" i="17"/>
  <c r="B551" i="17"/>
  <c r="I551" i="17"/>
  <c r="C551" i="17" s="1"/>
  <c r="C559" i="17"/>
  <c r="B573" i="17"/>
  <c r="B609" i="17"/>
  <c r="I609" i="17"/>
  <c r="C609" i="17" s="1"/>
  <c r="B622" i="17"/>
  <c r="I622" i="17"/>
  <c r="C622" i="17" s="1"/>
  <c r="B631" i="17"/>
  <c r="I631" i="17"/>
  <c r="C631" i="17" s="1"/>
  <c r="C632" i="17"/>
  <c r="B635" i="17"/>
  <c r="I635" i="17"/>
  <c r="C635" i="17" s="1"/>
  <c r="B649" i="17"/>
  <c r="I649" i="17"/>
  <c r="C649" i="17" s="1"/>
  <c r="C655" i="17"/>
  <c r="C698" i="17"/>
  <c r="B727" i="17"/>
  <c r="I727" i="17"/>
  <c r="C727" i="17" s="1"/>
  <c r="I137" i="17"/>
  <c r="C137" i="17" s="1"/>
  <c r="I145" i="17"/>
  <c r="C145" i="17" s="1"/>
  <c r="I290" i="17"/>
  <c r="C290" i="17" s="1"/>
  <c r="B378" i="17"/>
  <c r="I378" i="17"/>
  <c r="C378" i="17" s="1"/>
  <c r="B410" i="17"/>
  <c r="I410" i="17"/>
  <c r="C410" i="17" s="1"/>
  <c r="B442" i="17"/>
  <c r="I442" i="17"/>
  <c r="C442" i="17" s="1"/>
  <c r="B474" i="17"/>
  <c r="I474" i="17"/>
  <c r="C474" i="17" s="1"/>
  <c r="B506" i="17"/>
  <c r="I506" i="17"/>
  <c r="C506" i="17" s="1"/>
  <c r="I710" i="17"/>
  <c r="C710" i="17" s="1"/>
  <c r="B710" i="17"/>
  <c r="I274" i="17"/>
  <c r="C274" i="17" s="1"/>
  <c r="I282" i="17"/>
  <c r="C282" i="17" s="1"/>
  <c r="I286" i="17"/>
  <c r="C286" i="17" s="1"/>
  <c r="I291" i="17"/>
  <c r="C291" i="17" s="1"/>
  <c r="I292" i="17"/>
  <c r="C292" i="17" s="1"/>
  <c r="I293" i="17"/>
  <c r="C293" i="17" s="1"/>
  <c r="I305" i="17"/>
  <c r="C305" i="17" s="1"/>
  <c r="B317" i="17"/>
  <c r="I331" i="17"/>
  <c r="C331" i="17" s="1"/>
  <c r="I332" i="17"/>
  <c r="C332" i="17" s="1"/>
  <c r="I333" i="17"/>
  <c r="C333" i="17" s="1"/>
  <c r="B349" i="17"/>
  <c r="B355" i="17"/>
  <c r="I356" i="17"/>
  <c r="C356" i="17" s="1"/>
  <c r="I358" i="17"/>
  <c r="C358" i="17" s="1"/>
  <c r="B361" i="17"/>
  <c r="B377" i="17"/>
  <c r="B388" i="17"/>
  <c r="I388" i="17"/>
  <c r="C388" i="17" s="1"/>
  <c r="B395" i="17"/>
  <c r="I395" i="17"/>
  <c r="C395" i="17" s="1"/>
  <c r="C399" i="17"/>
  <c r="B409" i="17"/>
  <c r="C417" i="17"/>
  <c r="B420" i="17"/>
  <c r="I420" i="17"/>
  <c r="C420" i="17" s="1"/>
  <c r="B427" i="17"/>
  <c r="I427" i="17"/>
  <c r="C427" i="17" s="1"/>
  <c r="C431" i="17"/>
  <c r="B441" i="17"/>
  <c r="C449" i="17"/>
  <c r="B452" i="17"/>
  <c r="I452" i="17"/>
  <c r="C452" i="17" s="1"/>
  <c r="B459" i="17"/>
  <c r="I459" i="17"/>
  <c r="C459" i="17" s="1"/>
  <c r="B473" i="17"/>
  <c r="B484" i="17"/>
  <c r="I484" i="17"/>
  <c r="C484" i="17" s="1"/>
  <c r="B491" i="17"/>
  <c r="I491" i="17"/>
  <c r="C491" i="17" s="1"/>
  <c r="C510" i="17"/>
  <c r="B539" i="17"/>
  <c r="I539" i="17"/>
  <c r="C539" i="17" s="1"/>
  <c r="B547" i="17"/>
  <c r="I547" i="17"/>
  <c r="C547" i="17" s="1"/>
  <c r="C555" i="17"/>
  <c r="C557" i="17"/>
  <c r="B557" i="17"/>
  <c r="B561" i="17"/>
  <c r="I561" i="17"/>
  <c r="C561" i="17" s="1"/>
  <c r="B576" i="17"/>
  <c r="I576" i="17"/>
  <c r="C576" i="17" s="1"/>
  <c r="B585" i="17"/>
  <c r="I585" i="17"/>
  <c r="C585" i="17" s="1"/>
  <c r="B598" i="17"/>
  <c r="B630" i="17"/>
  <c r="I630" i="17"/>
  <c r="C630" i="17" s="1"/>
  <c r="B667" i="17"/>
  <c r="I667" i="17"/>
  <c r="C667" i="17" s="1"/>
  <c r="I672" i="17"/>
  <c r="C672" i="17" s="1"/>
  <c r="B672" i="17"/>
  <c r="C736" i="17"/>
  <c r="B779" i="17"/>
  <c r="I779" i="17"/>
  <c r="C779" i="17" s="1"/>
  <c r="I798" i="17"/>
  <c r="C798" i="17" s="1"/>
  <c r="B798" i="17"/>
  <c r="B822" i="17"/>
  <c r="I822" i="17"/>
  <c r="C822" i="17" s="1"/>
  <c r="I179" i="17"/>
  <c r="C179" i="17" s="1"/>
  <c r="I187" i="17"/>
  <c r="C187" i="17" s="1"/>
  <c r="I195" i="17"/>
  <c r="C195" i="17" s="1"/>
  <c r="I203" i="17"/>
  <c r="C203" i="17" s="1"/>
  <c r="I211" i="17"/>
  <c r="C211" i="17" s="1"/>
  <c r="I219" i="17"/>
  <c r="C219" i="17" s="1"/>
  <c r="I227" i="17"/>
  <c r="C227" i="17" s="1"/>
  <c r="I235" i="17"/>
  <c r="C235" i="17" s="1"/>
  <c r="I243" i="17"/>
  <c r="C243" i="17" s="1"/>
  <c r="I251" i="17"/>
  <c r="C251" i="17" s="1"/>
  <c r="I259" i="17"/>
  <c r="C259" i="17" s="1"/>
  <c r="I267" i="17"/>
  <c r="C267" i="17" s="1"/>
  <c r="I275" i="17"/>
  <c r="C275" i="17" s="1"/>
  <c r="I283" i="17"/>
  <c r="C283" i="17" s="1"/>
  <c r="I295" i="17"/>
  <c r="C295" i="17" s="1"/>
  <c r="B301" i="17"/>
  <c r="I318" i="17"/>
  <c r="C318" i="17" s="1"/>
  <c r="B321" i="17"/>
  <c r="B330" i="17"/>
  <c r="I335" i="17"/>
  <c r="C335" i="17" s="1"/>
  <c r="I337" i="17"/>
  <c r="C337" i="17" s="1"/>
  <c r="B353" i="17"/>
  <c r="C362" i="17"/>
  <c r="B370" i="17"/>
  <c r="I370" i="17"/>
  <c r="C370" i="17" s="1"/>
  <c r="B402" i="17"/>
  <c r="I402" i="17"/>
  <c r="C402" i="17" s="1"/>
  <c r="B434" i="17"/>
  <c r="I434" i="17"/>
  <c r="C434" i="17" s="1"/>
  <c r="B466" i="17"/>
  <c r="I466" i="17"/>
  <c r="C466" i="17" s="1"/>
  <c r="B477" i="17"/>
  <c r="C488" i="17"/>
  <c r="B498" i="17"/>
  <c r="I498" i="17"/>
  <c r="C498" i="17" s="1"/>
  <c r="B515" i="17"/>
  <c r="I515" i="17"/>
  <c r="C515" i="17" s="1"/>
  <c r="B522" i="17"/>
  <c r="I522" i="17"/>
  <c r="C522" i="17" s="1"/>
  <c r="B532" i="17"/>
  <c r="C536" i="17"/>
  <c r="B550" i="17"/>
  <c r="I550" i="17"/>
  <c r="C550" i="17" s="1"/>
  <c r="B560" i="17"/>
  <c r="B564" i="17"/>
  <c r="I564" i="17"/>
  <c r="C564" i="17" s="1"/>
  <c r="B577" i="17"/>
  <c r="C582" i="17"/>
  <c r="C608" i="17"/>
  <c r="B638" i="17"/>
  <c r="I638" i="17"/>
  <c r="C638" i="17" s="1"/>
  <c r="B642" i="17"/>
  <c r="I642" i="17"/>
  <c r="C642" i="17" s="1"/>
  <c r="B294" i="17"/>
  <c r="I302" i="17"/>
  <c r="C302" i="17" s="1"/>
  <c r="I309" i="17"/>
  <c r="C309" i="17" s="1"/>
  <c r="B325" i="17"/>
  <c r="I341" i="17"/>
  <c r="C341" i="17" s="1"/>
  <c r="I354" i="17"/>
  <c r="C354" i="17" s="1"/>
  <c r="B369" i="17"/>
  <c r="C377" i="17"/>
  <c r="B380" i="17"/>
  <c r="I380" i="17"/>
  <c r="C380" i="17" s="1"/>
  <c r="B387" i="17"/>
  <c r="I387" i="17"/>
  <c r="C387" i="17" s="1"/>
  <c r="C391" i="17"/>
  <c r="B398" i="17"/>
  <c r="B401" i="17"/>
  <c r="C409" i="17"/>
  <c r="B412" i="17"/>
  <c r="I412" i="17"/>
  <c r="C412" i="17" s="1"/>
  <c r="B419" i="17"/>
  <c r="I419" i="17"/>
  <c r="C419" i="17" s="1"/>
  <c r="C423" i="17"/>
  <c r="B430" i="17"/>
  <c r="B433" i="17"/>
  <c r="C441" i="17"/>
  <c r="B444" i="17"/>
  <c r="I444" i="17"/>
  <c r="C444" i="17" s="1"/>
  <c r="B451" i="17"/>
  <c r="I451" i="17"/>
  <c r="C451" i="17" s="1"/>
  <c r="C455" i="17"/>
  <c r="B462" i="17"/>
  <c r="B465" i="17"/>
  <c r="C473" i="17"/>
  <c r="B476" i="17"/>
  <c r="I476" i="17"/>
  <c r="C476" i="17" s="1"/>
  <c r="B483" i="17"/>
  <c r="I483" i="17"/>
  <c r="C483" i="17" s="1"/>
  <c r="C487" i="17"/>
  <c r="B494" i="17"/>
  <c r="B497" i="17"/>
  <c r="C505" i="17"/>
  <c r="B508" i="17"/>
  <c r="C512" i="17"/>
  <c r="B521" i="17"/>
  <c r="C526" i="17"/>
  <c r="B591" i="17"/>
  <c r="I591" i="17"/>
  <c r="C591" i="17" s="1"/>
  <c r="C597" i="17"/>
  <c r="B610" i="17"/>
  <c r="I637" i="17"/>
  <c r="C637" i="17" s="1"/>
  <c r="B637" i="17"/>
  <c r="B730" i="17"/>
  <c r="I730" i="17"/>
  <c r="C730" i="17" s="1"/>
  <c r="B754" i="17"/>
  <c r="I754" i="17"/>
  <c r="C754" i="17" s="1"/>
  <c r="I313" i="17"/>
  <c r="C313" i="17" s="1"/>
  <c r="I322" i="17"/>
  <c r="C322" i="17" s="1"/>
  <c r="I326" i="17"/>
  <c r="C326" i="17" s="1"/>
  <c r="B338" i="17"/>
  <c r="I345" i="17"/>
  <c r="C345" i="17" s="1"/>
  <c r="I357" i="17"/>
  <c r="C357" i="17" s="1"/>
  <c r="B365" i="17"/>
  <c r="I365" i="17"/>
  <c r="C365" i="17" s="1"/>
  <c r="B394" i="17"/>
  <c r="I394" i="17"/>
  <c r="C394" i="17" s="1"/>
  <c r="B426" i="17"/>
  <c r="I426" i="17"/>
  <c r="C426" i="17" s="1"/>
  <c r="B458" i="17"/>
  <c r="I458" i="17"/>
  <c r="C458" i="17" s="1"/>
  <c r="B490" i="17"/>
  <c r="I490" i="17"/>
  <c r="C490" i="17" s="1"/>
  <c r="B531" i="17"/>
  <c r="I531" i="17"/>
  <c r="C531" i="17" s="1"/>
  <c r="B538" i="17"/>
  <c r="I538" i="17"/>
  <c r="C538" i="17" s="1"/>
  <c r="C543" i="17"/>
  <c r="B563" i="17"/>
  <c r="I563" i="17"/>
  <c r="C563" i="17" s="1"/>
  <c r="C568" i="17"/>
  <c r="B575" i="17"/>
  <c r="I575" i="17"/>
  <c r="C575" i="17" s="1"/>
  <c r="B587" i="17"/>
  <c r="I587" i="17"/>
  <c r="C587" i="17" s="1"/>
  <c r="B623" i="17"/>
  <c r="I623" i="17"/>
  <c r="C623" i="17" s="1"/>
  <c r="I656" i="17"/>
  <c r="C656" i="17" s="1"/>
  <c r="B656" i="17"/>
  <c r="B670" i="17"/>
  <c r="I670" i="17"/>
  <c r="C670" i="17" s="1"/>
  <c r="C697" i="17"/>
  <c r="B697" i="17"/>
  <c r="B811" i="17"/>
  <c r="I811" i="17"/>
  <c r="C811" i="17" s="1"/>
  <c r="C571" i="17"/>
  <c r="B595" i="17"/>
  <c r="B596" i="17"/>
  <c r="I596" i="17"/>
  <c r="C596" i="17" s="1"/>
  <c r="C611" i="17"/>
  <c r="B627" i="17"/>
  <c r="B628" i="17"/>
  <c r="I628" i="17"/>
  <c r="C628" i="17" s="1"/>
  <c r="B700" i="17"/>
  <c r="C723" i="17"/>
  <c r="B735" i="17"/>
  <c r="I385" i="17"/>
  <c r="C385" i="17" s="1"/>
  <c r="I393" i="17"/>
  <c r="C393" i="17" s="1"/>
  <c r="I401" i="17"/>
  <c r="C401" i="17" s="1"/>
  <c r="I574" i="17"/>
  <c r="C574" i="17" s="1"/>
  <c r="B580" i="17"/>
  <c r="I615" i="17"/>
  <c r="C615" i="17" s="1"/>
  <c r="B663" i="17"/>
  <c r="B679" i="17"/>
  <c r="B708" i="17"/>
  <c r="I717" i="17"/>
  <c r="C717" i="17" s="1"/>
  <c r="C726" i="17"/>
  <c r="B742" i="17"/>
  <c r="B743" i="17"/>
  <c r="B750" i="17"/>
  <c r="B751" i="17"/>
  <c r="C753" i="17"/>
  <c r="C758" i="17"/>
  <c r="B764" i="17"/>
  <c r="C767" i="17"/>
  <c r="B771" i="17"/>
  <c r="I771" i="17"/>
  <c r="C771" i="17" s="1"/>
  <c r="B782" i="17"/>
  <c r="B783" i="17"/>
  <c r="I785" i="17"/>
  <c r="C785" i="17" s="1"/>
  <c r="C790" i="17"/>
  <c r="B796" i="17"/>
  <c r="C799" i="17"/>
  <c r="B803" i="17"/>
  <c r="I803" i="17"/>
  <c r="C803" i="17" s="1"/>
  <c r="B814" i="17"/>
  <c r="B815" i="17"/>
  <c r="C817" i="17"/>
  <c r="I821" i="17"/>
  <c r="C821" i="17" s="1"/>
  <c r="C823" i="17"/>
  <c r="B827" i="17"/>
  <c r="B831" i="17"/>
  <c r="C833" i="17"/>
  <c r="I837" i="17"/>
  <c r="C837" i="17" s="1"/>
  <c r="C850" i="17"/>
  <c r="B859" i="17"/>
  <c r="I859" i="17"/>
  <c r="C859" i="17" s="1"/>
  <c r="B556" i="17"/>
  <c r="I581" i="17"/>
  <c r="C581" i="17" s="1"/>
  <c r="B603" i="17"/>
  <c r="B604" i="17"/>
  <c r="I604" i="17"/>
  <c r="C604" i="17" s="1"/>
  <c r="I605" i="17"/>
  <c r="C605" i="17" s="1"/>
  <c r="I616" i="17"/>
  <c r="C616" i="17" s="1"/>
  <c r="I665" i="17"/>
  <c r="C665" i="17" s="1"/>
  <c r="I681" i="17"/>
  <c r="C681" i="17" s="1"/>
  <c r="B687" i="17"/>
  <c r="B707" i="17"/>
  <c r="B716" i="17"/>
  <c r="B717" i="17"/>
  <c r="C719" i="17"/>
  <c r="I725" i="17"/>
  <c r="C725" i="17" s="1"/>
  <c r="I734" i="17"/>
  <c r="C734" i="17" s="1"/>
  <c r="C739" i="17"/>
  <c r="I745" i="17"/>
  <c r="C745" i="17" s="1"/>
  <c r="I757" i="17"/>
  <c r="C757" i="17" s="1"/>
  <c r="I617" i="17"/>
  <c r="C617" i="17" s="1"/>
  <c r="I641" i="17"/>
  <c r="C641" i="17" s="1"/>
  <c r="B648" i="17"/>
  <c r="B660" i="17"/>
  <c r="I661" i="17"/>
  <c r="C661" i="17" s="1"/>
  <c r="I664" i="17"/>
  <c r="C664" i="17" s="1"/>
  <c r="B664" i="17"/>
  <c r="B676" i="17"/>
  <c r="I677" i="17"/>
  <c r="C677" i="17" s="1"/>
  <c r="I680" i="17"/>
  <c r="C680" i="17" s="1"/>
  <c r="B680" i="17"/>
  <c r="I689" i="17"/>
  <c r="C689" i="17" s="1"/>
  <c r="I733" i="17"/>
  <c r="C733" i="17" s="1"/>
  <c r="I738" i="17"/>
  <c r="C738" i="17" s="1"/>
  <c r="C742" i="17"/>
  <c r="C750" i="17"/>
  <c r="B756" i="17"/>
  <c r="B763" i="17"/>
  <c r="I763" i="17"/>
  <c r="C763" i="17" s="1"/>
  <c r="I777" i="17"/>
  <c r="C777" i="17" s="1"/>
  <c r="C782" i="17"/>
  <c r="B788" i="17"/>
  <c r="B795" i="17"/>
  <c r="I795" i="17"/>
  <c r="C795" i="17" s="1"/>
  <c r="B807" i="17"/>
  <c r="I809" i="17"/>
  <c r="C809" i="17" s="1"/>
  <c r="C814" i="17"/>
  <c r="B830" i="17"/>
  <c r="I830" i="17"/>
  <c r="C830" i="17" s="1"/>
  <c r="B840" i="17"/>
  <c r="C843" i="17"/>
  <c r="I854" i="17"/>
  <c r="C854" i="17" s="1"/>
  <c r="I508" i="17"/>
  <c r="C508" i="17" s="1"/>
  <c r="I516" i="17"/>
  <c r="C516" i="17" s="1"/>
  <c r="I524" i="17"/>
  <c r="C524" i="17" s="1"/>
  <c r="I532" i="17"/>
  <c r="C532" i="17" s="1"/>
  <c r="I540" i="17"/>
  <c r="C540" i="17" s="1"/>
  <c r="I552" i="17"/>
  <c r="C552" i="17" s="1"/>
  <c r="I566" i="17"/>
  <c r="C566" i="17" s="1"/>
  <c r="B572" i="17"/>
  <c r="I595" i="17"/>
  <c r="C595" i="17" s="1"/>
  <c r="I598" i="17"/>
  <c r="C598" i="17" s="1"/>
  <c r="B611" i="17"/>
  <c r="B612" i="17"/>
  <c r="I612" i="17"/>
  <c r="C612" i="17" s="1"/>
  <c r="I613" i="17"/>
  <c r="C613" i="17" s="1"/>
  <c r="I627" i="17"/>
  <c r="C627" i="17" s="1"/>
  <c r="I633" i="17"/>
  <c r="C633" i="17" s="1"/>
  <c r="I634" i="17"/>
  <c r="C634" i="17" s="1"/>
  <c r="B640" i="17"/>
  <c r="B655" i="17"/>
  <c r="I666" i="17"/>
  <c r="C666" i="17" s="1"/>
  <c r="I682" i="17"/>
  <c r="C682" i="17" s="1"/>
  <c r="I686" i="17"/>
  <c r="C686" i="17" s="1"/>
  <c r="I691" i="17"/>
  <c r="C691" i="17" s="1"/>
  <c r="B703" i="17"/>
  <c r="B723" i="17"/>
  <c r="B732" i="17"/>
  <c r="I735" i="17"/>
  <c r="C735" i="17" s="1"/>
  <c r="I741" i="17"/>
  <c r="C741" i="17" s="1"/>
  <c r="I749" i="17"/>
  <c r="C749" i="17" s="1"/>
  <c r="B861" i="17"/>
  <c r="I861" i="17"/>
  <c r="C861" i="17" s="1"/>
  <c r="B865" i="17"/>
  <c r="I865" i="17"/>
  <c r="C865" i="17" s="1"/>
  <c r="C867" i="17"/>
  <c r="C875" i="17"/>
  <c r="I373" i="17"/>
  <c r="C373" i="17" s="1"/>
  <c r="I381" i="17"/>
  <c r="C381" i="17" s="1"/>
  <c r="I389" i="17"/>
  <c r="C389" i="17" s="1"/>
  <c r="I397" i="17"/>
  <c r="C397" i="17" s="1"/>
  <c r="I405" i="17"/>
  <c r="C405" i="17" s="1"/>
  <c r="I413" i="17"/>
  <c r="C413" i="17" s="1"/>
  <c r="I421" i="17"/>
  <c r="C421" i="17" s="1"/>
  <c r="I429" i="17"/>
  <c r="C429" i="17" s="1"/>
  <c r="I437" i="17"/>
  <c r="C437" i="17" s="1"/>
  <c r="I445" i="17"/>
  <c r="C445" i="17" s="1"/>
  <c r="I453" i="17"/>
  <c r="C453" i="17" s="1"/>
  <c r="I461" i="17"/>
  <c r="C461" i="17" s="1"/>
  <c r="I469" i="17"/>
  <c r="C469" i="17" s="1"/>
  <c r="I477" i="17"/>
  <c r="C477" i="17" s="1"/>
  <c r="I485" i="17"/>
  <c r="C485" i="17" s="1"/>
  <c r="I493" i="17"/>
  <c r="C493" i="17" s="1"/>
  <c r="I501" i="17"/>
  <c r="C501" i="17" s="1"/>
  <c r="I509" i="17"/>
  <c r="C509" i="17" s="1"/>
  <c r="I517" i="17"/>
  <c r="C517" i="17" s="1"/>
  <c r="I525" i="17"/>
  <c r="C525" i="17" s="1"/>
  <c r="I533" i="17"/>
  <c r="C533" i="17" s="1"/>
  <c r="I542" i="17"/>
  <c r="C542" i="17" s="1"/>
  <c r="B548" i="17"/>
  <c r="B565" i="17"/>
  <c r="I567" i="17"/>
  <c r="C567" i="17" s="1"/>
  <c r="I573" i="17"/>
  <c r="C573" i="17" s="1"/>
  <c r="I578" i="17"/>
  <c r="C578" i="17" s="1"/>
  <c r="I580" i="17"/>
  <c r="C580" i="17" s="1"/>
  <c r="B597" i="17"/>
  <c r="I599" i="17"/>
  <c r="C599" i="17" s="1"/>
  <c r="B629" i="17"/>
  <c r="B647" i="17"/>
  <c r="B651" i="17"/>
  <c r="B652" i="17"/>
  <c r="I653" i="17"/>
  <c r="C653" i="17" s="1"/>
  <c r="C663" i="17"/>
  <c r="B671" i="17"/>
  <c r="C679" i="17"/>
  <c r="I685" i="17"/>
  <c r="C685" i="17" s="1"/>
  <c r="C694" i="17"/>
  <c r="I699" i="17"/>
  <c r="C699" i="17" s="1"/>
  <c r="B711" i="17"/>
  <c r="B731" i="17"/>
  <c r="B740" i="17"/>
  <c r="C743" i="17"/>
  <c r="B748" i="17"/>
  <c r="C751" i="17"/>
  <c r="B755" i="17"/>
  <c r="I755" i="17"/>
  <c r="C755" i="17" s="1"/>
  <c r="B767" i="17"/>
  <c r="C769" i="17"/>
  <c r="B780" i="17"/>
  <c r="C783" i="17"/>
  <c r="B787" i="17"/>
  <c r="I787" i="17"/>
  <c r="C787" i="17" s="1"/>
  <c r="B799" i="17"/>
  <c r="I801" i="17"/>
  <c r="C801" i="17" s="1"/>
  <c r="B812" i="17"/>
  <c r="C815" i="17"/>
  <c r="B819" i="17"/>
  <c r="B823" i="17"/>
  <c r="C825" i="17"/>
  <c r="I829" i="17"/>
  <c r="C829" i="17" s="1"/>
  <c r="C831" i="17"/>
  <c r="B835" i="17"/>
  <c r="C839" i="17"/>
  <c r="C847" i="17"/>
  <c r="B541" i="17"/>
  <c r="I549" i="17"/>
  <c r="C549" i="17" s="1"/>
  <c r="I556" i="17"/>
  <c r="C556" i="17" s="1"/>
  <c r="B588" i="17"/>
  <c r="I588" i="17"/>
  <c r="C588" i="17" s="1"/>
  <c r="I589" i="17"/>
  <c r="C589" i="17" s="1"/>
  <c r="I603" i="17"/>
  <c r="C603" i="17" s="1"/>
  <c r="B619" i="17"/>
  <c r="B620" i="17"/>
  <c r="I620" i="17"/>
  <c r="C620" i="17" s="1"/>
  <c r="I621" i="17"/>
  <c r="C621" i="17" s="1"/>
  <c r="B639" i="17"/>
  <c r="B643" i="17"/>
  <c r="B644" i="17"/>
  <c r="I645" i="17"/>
  <c r="C645" i="17" s="1"/>
  <c r="I657" i="17"/>
  <c r="C657" i="17" s="1"/>
  <c r="B665" i="17"/>
  <c r="I673" i="17"/>
  <c r="C673" i="17" s="1"/>
  <c r="B681" i="17"/>
  <c r="B684" i="17"/>
  <c r="B685" i="17"/>
  <c r="I687" i="17"/>
  <c r="C687" i="17" s="1"/>
  <c r="I693" i="17"/>
  <c r="C693" i="17" s="1"/>
  <c r="I702" i="17"/>
  <c r="C702" i="17" s="1"/>
  <c r="I707" i="17"/>
  <c r="C707" i="17" s="1"/>
  <c r="I713" i="17"/>
  <c r="C713" i="17" s="1"/>
  <c r="B718" i="17"/>
  <c r="B719" i="17"/>
  <c r="B739" i="17"/>
  <c r="I770" i="17"/>
  <c r="C770" i="17" s="1"/>
  <c r="I773" i="17"/>
  <c r="C773" i="17" s="1"/>
  <c r="I802" i="17"/>
  <c r="C802" i="17" s="1"/>
  <c r="I805" i="17"/>
  <c r="C805" i="17" s="1"/>
  <c r="I856" i="17"/>
  <c r="C856" i="17" s="1"/>
  <c r="B860" i="17"/>
  <c r="I860" i="17"/>
  <c r="C860" i="17" s="1"/>
  <c r="B864" i="17"/>
  <c r="I864" i="17"/>
  <c r="C864" i="17" s="1"/>
  <c r="B688" i="17"/>
  <c r="B696" i="17"/>
  <c r="B704" i="17"/>
  <c r="B712" i="17"/>
  <c r="B720" i="17"/>
  <c r="B728" i="17"/>
  <c r="B736" i="17"/>
  <c r="B744" i="17"/>
  <c r="B752" i="17"/>
  <c r="B760" i="17"/>
  <c r="B768" i="17"/>
  <c r="B776" i="17"/>
  <c r="B784" i="17"/>
  <c r="B792" i="17"/>
  <c r="B800" i="17"/>
  <c r="B808" i="17"/>
  <c r="B816" i="17"/>
  <c r="B824" i="17"/>
  <c r="B832" i="17"/>
  <c r="I855" i="17"/>
  <c r="C855" i="17" s="1"/>
  <c r="I858" i="17"/>
  <c r="C858" i="17" s="1"/>
  <c r="I901" i="17"/>
  <c r="C901" i="17" s="1"/>
  <c r="I904" i="17"/>
  <c r="C904" i="17" s="1"/>
  <c r="B914" i="17"/>
  <c r="B920" i="17"/>
  <c r="C932" i="17"/>
  <c r="B936" i="17"/>
  <c r="C948" i="17"/>
  <c r="B952" i="17"/>
  <c r="B968" i="17"/>
  <c r="B1007" i="17"/>
  <c r="I1007" i="17"/>
  <c r="C1007" i="17" s="1"/>
  <c r="B1039" i="17"/>
  <c r="I1039" i="17"/>
  <c r="C1039" i="17" s="1"/>
  <c r="B1093" i="17"/>
  <c r="I1093" i="17"/>
  <c r="C1093" i="17" s="1"/>
  <c r="B1111" i="17"/>
  <c r="I1111" i="17"/>
  <c r="C1111" i="17" s="1"/>
  <c r="B993" i="17"/>
  <c r="I993" i="17"/>
  <c r="C993" i="17" s="1"/>
  <c r="B1000" i="17"/>
  <c r="I1000" i="17"/>
  <c r="C1000" i="17" s="1"/>
  <c r="B1025" i="17"/>
  <c r="I1025" i="17"/>
  <c r="C1025" i="17" s="1"/>
  <c r="B1032" i="17"/>
  <c r="I1032" i="17"/>
  <c r="C1032" i="17" s="1"/>
  <c r="B1053" i="17"/>
  <c r="I1053" i="17"/>
  <c r="C1053" i="17" s="1"/>
  <c r="B1071" i="17"/>
  <c r="I1071" i="17"/>
  <c r="C1071" i="17" s="1"/>
  <c r="B1117" i="17"/>
  <c r="I1117" i="17"/>
  <c r="C1117" i="17" s="1"/>
  <c r="B1135" i="17"/>
  <c r="I1135" i="17"/>
  <c r="C1135" i="17" s="1"/>
  <c r="I819" i="17"/>
  <c r="C819" i="17" s="1"/>
  <c r="I827" i="17"/>
  <c r="C827" i="17" s="1"/>
  <c r="I835" i="17"/>
  <c r="C835" i="17" s="1"/>
  <c r="I885" i="17"/>
  <c r="C885" i="17" s="1"/>
  <c r="C888" i="17"/>
  <c r="B903" i="17"/>
  <c r="C914" i="17"/>
  <c r="C930" i="17"/>
  <c r="B931" i="17"/>
  <c r="C946" i="17"/>
  <c r="B947" i="17"/>
  <c r="I962" i="17"/>
  <c r="C962" i="17" s="1"/>
  <c r="B963" i="17"/>
  <c r="B977" i="17"/>
  <c r="I977" i="17"/>
  <c r="C977" i="17" s="1"/>
  <c r="I981" i="17"/>
  <c r="C981" i="17" s="1"/>
  <c r="I986" i="17"/>
  <c r="C986" i="17" s="1"/>
  <c r="B999" i="17"/>
  <c r="I999" i="17"/>
  <c r="C999" i="17" s="1"/>
  <c r="B1006" i="17"/>
  <c r="C1018" i="17"/>
  <c r="B1031" i="17"/>
  <c r="I1031" i="17"/>
  <c r="C1031" i="17" s="1"/>
  <c r="B1038" i="17"/>
  <c r="C1050" i="17"/>
  <c r="B1056" i="17"/>
  <c r="C1066" i="17"/>
  <c r="C1076" i="17"/>
  <c r="B1077" i="17"/>
  <c r="I1077" i="17"/>
  <c r="C1077" i="17" s="1"/>
  <c r="B1095" i="17"/>
  <c r="I1095" i="17"/>
  <c r="C1095" i="17" s="1"/>
  <c r="B1110" i="17"/>
  <c r="B1120" i="17"/>
  <c r="C1130" i="17"/>
  <c r="I636" i="17"/>
  <c r="C636" i="17" s="1"/>
  <c r="I644" i="17"/>
  <c r="C644" i="17" s="1"/>
  <c r="I652" i="17"/>
  <c r="C652" i="17" s="1"/>
  <c r="I660" i="17"/>
  <c r="C660" i="17" s="1"/>
  <c r="I668" i="17"/>
  <c r="C668" i="17" s="1"/>
  <c r="I676" i="17"/>
  <c r="C676" i="17" s="1"/>
  <c r="I684" i="17"/>
  <c r="C684" i="17" s="1"/>
  <c r="I692" i="17"/>
  <c r="C692" i="17" s="1"/>
  <c r="I700" i="17"/>
  <c r="C700" i="17" s="1"/>
  <c r="I708" i="17"/>
  <c r="C708" i="17" s="1"/>
  <c r="I716" i="17"/>
  <c r="C716" i="17" s="1"/>
  <c r="I724" i="17"/>
  <c r="C724" i="17" s="1"/>
  <c r="I732" i="17"/>
  <c r="C732" i="17" s="1"/>
  <c r="I740" i="17"/>
  <c r="C740" i="17" s="1"/>
  <c r="I748" i="17"/>
  <c r="C748" i="17" s="1"/>
  <c r="I756" i="17"/>
  <c r="C756" i="17" s="1"/>
  <c r="I764" i="17"/>
  <c r="C764" i="17" s="1"/>
  <c r="I772" i="17"/>
  <c r="C772" i="17" s="1"/>
  <c r="I780" i="17"/>
  <c r="C780" i="17" s="1"/>
  <c r="I788" i="17"/>
  <c r="C788" i="17" s="1"/>
  <c r="I796" i="17"/>
  <c r="C796" i="17" s="1"/>
  <c r="I804" i="17"/>
  <c r="C804" i="17" s="1"/>
  <c r="I812" i="17"/>
  <c r="C812" i="17" s="1"/>
  <c r="I820" i="17"/>
  <c r="C820" i="17" s="1"/>
  <c r="I828" i="17"/>
  <c r="C828" i="17" s="1"/>
  <c r="I836" i="17"/>
  <c r="C836" i="17" s="1"/>
  <c r="B847" i="17"/>
  <c r="B850" i="17"/>
  <c r="I852" i="17"/>
  <c r="C852" i="17" s="1"/>
  <c r="B870" i="17"/>
  <c r="B873" i="17"/>
  <c r="B879" i="17"/>
  <c r="B882" i="17"/>
  <c r="B892" i="17"/>
  <c r="B895" i="17"/>
  <c r="B898" i="17"/>
  <c r="B910" i="17"/>
  <c r="B913" i="17"/>
  <c r="I913" i="17"/>
  <c r="C913" i="17" s="1"/>
  <c r="I920" i="17"/>
  <c r="C920" i="17" s="1"/>
  <c r="B924" i="17"/>
  <c r="B927" i="17"/>
  <c r="B929" i="17"/>
  <c r="I929" i="17"/>
  <c r="C929" i="17" s="1"/>
  <c r="I936" i="17"/>
  <c r="C936" i="17" s="1"/>
  <c r="B940" i="17"/>
  <c r="B943" i="17"/>
  <c r="B945" i="17"/>
  <c r="I945" i="17"/>
  <c r="C945" i="17" s="1"/>
  <c r="I952" i="17"/>
  <c r="C952" i="17" s="1"/>
  <c r="B956" i="17"/>
  <c r="B961" i="17"/>
  <c r="I961" i="17"/>
  <c r="C961" i="17" s="1"/>
  <c r="I968" i="17"/>
  <c r="C968" i="17" s="1"/>
  <c r="B972" i="17"/>
  <c r="B976" i="17"/>
  <c r="B985" i="17"/>
  <c r="I985" i="17"/>
  <c r="C985" i="17" s="1"/>
  <c r="I989" i="17"/>
  <c r="C989" i="17" s="1"/>
  <c r="B992" i="17"/>
  <c r="I992" i="17"/>
  <c r="C992" i="17" s="1"/>
  <c r="B1017" i="17"/>
  <c r="I1017" i="17"/>
  <c r="C1017" i="17" s="1"/>
  <c r="I1021" i="17"/>
  <c r="C1021" i="17" s="1"/>
  <c r="B1024" i="17"/>
  <c r="I1024" i="17"/>
  <c r="C1024" i="17" s="1"/>
  <c r="C1044" i="17"/>
  <c r="B1049" i="17"/>
  <c r="I1049" i="17"/>
  <c r="C1049" i="17" s="1"/>
  <c r="B1055" i="17"/>
  <c r="I1055" i="17"/>
  <c r="C1055" i="17" s="1"/>
  <c r="B1080" i="17"/>
  <c r="C1100" i="17"/>
  <c r="B1101" i="17"/>
  <c r="I1101" i="17"/>
  <c r="C1101" i="17" s="1"/>
  <c r="B1119" i="17"/>
  <c r="I1119" i="17"/>
  <c r="C1119" i="17" s="1"/>
  <c r="I842" i="17"/>
  <c r="C842" i="17" s="1"/>
  <c r="I871" i="17"/>
  <c r="C871" i="17" s="1"/>
  <c r="I874" i="17"/>
  <c r="C874" i="17" s="1"/>
  <c r="B890" i="17"/>
  <c r="B902" i="17"/>
  <c r="B905" i="17"/>
  <c r="I906" i="17"/>
  <c r="C906" i="17" s="1"/>
  <c r="B907" i="17"/>
  <c r="I908" i="17"/>
  <c r="C908" i="17" s="1"/>
  <c r="I911" i="17"/>
  <c r="C911" i="17" s="1"/>
  <c r="B922" i="17"/>
  <c r="B928" i="17"/>
  <c r="B938" i="17"/>
  <c r="B944" i="17"/>
  <c r="B954" i="17"/>
  <c r="B960" i="17"/>
  <c r="I975" i="17"/>
  <c r="C975" i="17" s="1"/>
  <c r="I979" i="17"/>
  <c r="C979" i="17" s="1"/>
  <c r="B991" i="17"/>
  <c r="I991" i="17"/>
  <c r="C991" i="17" s="1"/>
  <c r="B998" i="17"/>
  <c r="C1010" i="17"/>
  <c r="B1023" i="17"/>
  <c r="I1023" i="17"/>
  <c r="C1023" i="17" s="1"/>
  <c r="B1030" i="17"/>
  <c r="C1042" i="17"/>
  <c r="B1061" i="17"/>
  <c r="I1061" i="17"/>
  <c r="C1061" i="17" s="1"/>
  <c r="B1079" i="17"/>
  <c r="I1079" i="17"/>
  <c r="C1079" i="17" s="1"/>
  <c r="C1114" i="17"/>
  <c r="B1125" i="17"/>
  <c r="I1125" i="17"/>
  <c r="C1125" i="17" s="1"/>
  <c r="B846" i="17"/>
  <c r="B849" i="17"/>
  <c r="B878" i="17"/>
  <c r="B881" i="17"/>
  <c r="B894" i="17"/>
  <c r="B897" i="17"/>
  <c r="C898" i="17"/>
  <c r="B899" i="17"/>
  <c r="I900" i="17"/>
  <c r="C900" i="17" s="1"/>
  <c r="C917" i="17"/>
  <c r="B926" i="17"/>
  <c r="C927" i="17"/>
  <c r="C933" i="17"/>
  <c r="B942" i="17"/>
  <c r="C943" i="17"/>
  <c r="C949" i="17"/>
  <c r="B958" i="17"/>
  <c r="I959" i="17"/>
  <c r="C959" i="17" s="1"/>
  <c r="B974" i="17"/>
  <c r="I983" i="17"/>
  <c r="C983" i="17" s="1"/>
  <c r="C998" i="17"/>
  <c r="C1004" i="17"/>
  <c r="B1009" i="17"/>
  <c r="I1009" i="17"/>
  <c r="C1009" i="17" s="1"/>
  <c r="I1013" i="17"/>
  <c r="C1013" i="17" s="1"/>
  <c r="B1016" i="17"/>
  <c r="I1016" i="17"/>
  <c r="C1016" i="17" s="1"/>
  <c r="C1030" i="17"/>
  <c r="C1036" i="17"/>
  <c r="B1041" i="17"/>
  <c r="I1041" i="17"/>
  <c r="C1041" i="17" s="1"/>
  <c r="I1045" i="17"/>
  <c r="C1045" i="17" s="1"/>
  <c r="B1048" i="17"/>
  <c r="I1048" i="17"/>
  <c r="C1048" i="17" s="1"/>
  <c r="B1054" i="17"/>
  <c r="B1064" i="17"/>
  <c r="C1074" i="17"/>
  <c r="C1084" i="17"/>
  <c r="B1085" i="17"/>
  <c r="I1085" i="17"/>
  <c r="C1085" i="17" s="1"/>
  <c r="B1103" i="17"/>
  <c r="I1103" i="17"/>
  <c r="C1103" i="17" s="1"/>
  <c r="B1118" i="17"/>
  <c r="B1128" i="17"/>
  <c r="B886" i="17"/>
  <c r="B889" i="17"/>
  <c r="C890" i="17"/>
  <c r="I970" i="17"/>
  <c r="C970" i="17" s="1"/>
  <c r="I976" i="17"/>
  <c r="C976" i="17" s="1"/>
  <c r="B980" i="17"/>
  <c r="B982" i="17"/>
  <c r="B990" i="17"/>
  <c r="B1015" i="17"/>
  <c r="I1015" i="17"/>
  <c r="C1015" i="17" s="1"/>
  <c r="B1022" i="17"/>
  <c r="B1047" i="17"/>
  <c r="I1047" i="17"/>
  <c r="C1047" i="17" s="1"/>
  <c r="B1063" i="17"/>
  <c r="I1063" i="17"/>
  <c r="C1063" i="17" s="1"/>
  <c r="B1109" i="17"/>
  <c r="I1109" i="17"/>
  <c r="C1109" i="17" s="1"/>
  <c r="B1127" i="17"/>
  <c r="I1127" i="17"/>
  <c r="C1127" i="17" s="1"/>
  <c r="B839" i="17"/>
  <c r="B854" i="17"/>
  <c r="B857" i="17"/>
  <c r="B863" i="17"/>
  <c r="B866" i="17"/>
  <c r="I884" i="17"/>
  <c r="C884" i="17" s="1"/>
  <c r="I887" i="17"/>
  <c r="C887" i="17" s="1"/>
  <c r="B916" i="17"/>
  <c r="B919" i="17"/>
  <c r="B921" i="17"/>
  <c r="I921" i="17"/>
  <c r="C921" i="17" s="1"/>
  <c r="B935" i="17"/>
  <c r="B937" i="17"/>
  <c r="I937" i="17"/>
  <c r="C937" i="17" s="1"/>
  <c r="B951" i="17"/>
  <c r="B953" i="17"/>
  <c r="I953" i="17"/>
  <c r="C953" i="17" s="1"/>
  <c r="B967" i="17"/>
  <c r="B969" i="17"/>
  <c r="I969" i="17"/>
  <c r="C969" i="17" s="1"/>
  <c r="B988" i="17"/>
  <c r="C990" i="17"/>
  <c r="C996" i="17"/>
  <c r="B1001" i="17"/>
  <c r="I1001" i="17"/>
  <c r="C1001" i="17" s="1"/>
  <c r="B1008" i="17"/>
  <c r="I1008" i="17"/>
  <c r="C1008" i="17" s="1"/>
  <c r="C1022" i="17"/>
  <c r="C1028" i="17"/>
  <c r="B1033" i="17"/>
  <c r="I1033" i="17"/>
  <c r="C1033" i="17" s="1"/>
  <c r="B1040" i="17"/>
  <c r="I1040" i="17"/>
  <c r="C1040" i="17" s="1"/>
  <c r="C1058" i="17"/>
  <c r="B1069" i="17"/>
  <c r="I1069" i="17"/>
  <c r="C1069" i="17" s="1"/>
  <c r="B1087" i="17"/>
  <c r="I1087" i="17"/>
  <c r="C1087" i="17" s="1"/>
  <c r="B1102" i="17"/>
  <c r="C1122" i="17"/>
  <c r="B1133" i="17"/>
  <c r="I1133" i="17"/>
  <c r="C1133" i="17" s="1"/>
  <c r="I1292" i="17"/>
  <c r="C1292" i="17" s="1"/>
  <c r="B1292" i="17"/>
  <c r="B1324" i="17"/>
  <c r="I1324" i="17"/>
  <c r="C1324" i="17" s="1"/>
  <c r="I1375" i="17"/>
  <c r="C1375" i="17" s="1"/>
  <c r="B1375" i="17"/>
  <c r="C1417" i="17"/>
  <c r="B1417" i="17"/>
  <c r="I1203" i="17"/>
  <c r="C1203" i="17" s="1"/>
  <c r="I1225" i="17"/>
  <c r="C1225" i="17" s="1"/>
  <c r="I1236" i="17"/>
  <c r="C1236" i="17" s="1"/>
  <c r="I1237" i="17"/>
  <c r="C1237" i="17" s="1"/>
  <c r="B1241" i="17"/>
  <c r="B1251" i="17"/>
  <c r="B1255" i="17"/>
  <c r="I1258" i="17"/>
  <c r="C1258" i="17" s="1"/>
  <c r="C1268" i="17"/>
  <c r="B1323" i="17"/>
  <c r="B1338" i="17"/>
  <c r="B1349" i="17"/>
  <c r="I1349" i="17"/>
  <c r="C1349" i="17" s="1"/>
  <c r="C1371" i="17"/>
  <c r="B1433" i="17"/>
  <c r="C1433" i="17"/>
  <c r="I1141" i="17"/>
  <c r="C1141" i="17" s="1"/>
  <c r="I1149" i="17"/>
  <c r="C1149" i="17" s="1"/>
  <c r="I1157" i="17"/>
  <c r="C1157" i="17" s="1"/>
  <c r="I1165" i="17"/>
  <c r="C1165" i="17" s="1"/>
  <c r="I1173" i="17"/>
  <c r="C1173" i="17" s="1"/>
  <c r="I1181" i="17"/>
  <c r="C1181" i="17" s="1"/>
  <c r="I1189" i="17"/>
  <c r="C1189" i="17" s="1"/>
  <c r="I1198" i="17"/>
  <c r="C1198" i="17" s="1"/>
  <c r="I1212" i="17"/>
  <c r="C1212" i="17" s="1"/>
  <c r="C1213" i="17"/>
  <c r="C1217" i="17"/>
  <c r="I1228" i="17"/>
  <c r="C1228" i="17" s="1"/>
  <c r="I1229" i="17"/>
  <c r="C1229" i="17" s="1"/>
  <c r="B1232" i="17"/>
  <c r="I1249" i="17"/>
  <c r="C1249" i="17" s="1"/>
  <c r="B1260" i="17"/>
  <c r="I1271" i="17"/>
  <c r="C1271" i="17" s="1"/>
  <c r="B1271" i="17"/>
  <c r="C1279" i="17"/>
  <c r="C1287" i="17"/>
  <c r="B1290" i="17"/>
  <c r="B1296" i="17"/>
  <c r="B1297" i="17"/>
  <c r="B1301" i="17"/>
  <c r="B1305" i="17"/>
  <c r="C1306" i="17"/>
  <c r="C1343" i="17"/>
  <c r="B1345" i="17"/>
  <c r="I1490" i="17"/>
  <c r="C1490" i="17" s="1"/>
  <c r="B1490" i="17"/>
  <c r="B1529" i="17"/>
  <c r="C1529" i="17"/>
  <c r="I1199" i="17"/>
  <c r="C1199" i="17" s="1"/>
  <c r="I1220" i="17"/>
  <c r="C1220" i="17" s="1"/>
  <c r="I1221" i="17"/>
  <c r="C1221" i="17" s="1"/>
  <c r="B1242" i="17"/>
  <c r="B1246" i="17"/>
  <c r="I1248" i="17"/>
  <c r="C1248" i="17" s="1"/>
  <c r="I1276" i="17"/>
  <c r="C1276" i="17" s="1"/>
  <c r="B1276" i="17"/>
  <c r="I1286" i="17"/>
  <c r="C1286" i="17" s="1"/>
  <c r="I1327" i="17"/>
  <c r="C1327" i="17" s="1"/>
  <c r="B1327" i="17"/>
  <c r="B1333" i="17"/>
  <c r="I1143" i="17"/>
  <c r="C1143" i="17" s="1"/>
  <c r="I1151" i="17"/>
  <c r="C1151" i="17" s="1"/>
  <c r="I1159" i="17"/>
  <c r="C1159" i="17" s="1"/>
  <c r="I1167" i="17"/>
  <c r="C1167" i="17" s="1"/>
  <c r="I1175" i="17"/>
  <c r="C1175" i="17" s="1"/>
  <c r="I1183" i="17"/>
  <c r="C1183" i="17" s="1"/>
  <c r="I1191" i="17"/>
  <c r="C1191" i="17" s="1"/>
  <c r="I1195" i="17"/>
  <c r="C1195" i="17" s="1"/>
  <c r="I1200" i="17"/>
  <c r="C1200" i="17" s="1"/>
  <c r="I1201" i="17"/>
  <c r="C1201" i="17" s="1"/>
  <c r="I1202" i="17"/>
  <c r="C1202" i="17" s="1"/>
  <c r="B1215" i="17"/>
  <c r="B1234" i="17"/>
  <c r="B1238" i="17"/>
  <c r="I1240" i="17"/>
  <c r="C1240" i="17" s="1"/>
  <c r="I1243" i="17"/>
  <c r="C1243" i="17" s="1"/>
  <c r="I1247" i="17"/>
  <c r="C1247" i="17" s="1"/>
  <c r="B1247" i="17"/>
  <c r="I1256" i="17"/>
  <c r="C1256" i="17" s="1"/>
  <c r="B1262" i="17"/>
  <c r="B1264" i="17"/>
  <c r="I1270" i="17"/>
  <c r="C1270" i="17" s="1"/>
  <c r="B1270" i="17"/>
  <c r="I1275" i="17"/>
  <c r="C1275" i="17" s="1"/>
  <c r="I1289" i="17"/>
  <c r="C1289" i="17" s="1"/>
  <c r="B1289" i="17"/>
  <c r="C1353" i="17"/>
  <c r="B1353" i="17"/>
  <c r="B1370" i="17"/>
  <c r="I1370" i="17"/>
  <c r="C1370" i="17" s="1"/>
  <c r="B1404" i="17"/>
  <c r="I1404" i="17"/>
  <c r="C1404" i="17" s="1"/>
  <c r="B1465" i="17"/>
  <c r="C1465" i="17"/>
  <c r="I1056" i="17"/>
  <c r="C1056" i="17" s="1"/>
  <c r="I1064" i="17"/>
  <c r="C1064" i="17" s="1"/>
  <c r="I1072" i="17"/>
  <c r="C1072" i="17" s="1"/>
  <c r="I1080" i="17"/>
  <c r="C1080" i="17" s="1"/>
  <c r="I1088" i="17"/>
  <c r="C1088" i="17" s="1"/>
  <c r="I1096" i="17"/>
  <c r="C1096" i="17" s="1"/>
  <c r="I1104" i="17"/>
  <c r="C1104" i="17" s="1"/>
  <c r="I1112" i="17"/>
  <c r="C1112" i="17" s="1"/>
  <c r="I1120" i="17"/>
  <c r="C1120" i="17" s="1"/>
  <c r="I1128" i="17"/>
  <c r="C1128" i="17" s="1"/>
  <c r="I1136" i="17"/>
  <c r="C1136" i="17" s="1"/>
  <c r="I1144" i="17"/>
  <c r="C1144" i="17" s="1"/>
  <c r="I1152" i="17"/>
  <c r="C1152" i="17" s="1"/>
  <c r="I1160" i="17"/>
  <c r="C1160" i="17" s="1"/>
  <c r="I1168" i="17"/>
  <c r="C1168" i="17" s="1"/>
  <c r="I1176" i="17"/>
  <c r="C1176" i="17" s="1"/>
  <c r="I1184" i="17"/>
  <c r="C1184" i="17" s="1"/>
  <c r="I1192" i="17"/>
  <c r="C1192" i="17" s="1"/>
  <c r="I1204" i="17"/>
  <c r="C1204" i="17" s="1"/>
  <c r="B1210" i="17"/>
  <c r="B1226" i="17"/>
  <c r="B1230" i="17"/>
  <c r="I1239" i="17"/>
  <c r="C1239" i="17" s="1"/>
  <c r="B1239" i="17"/>
  <c r="C1250" i="17"/>
  <c r="B1274" i="17"/>
  <c r="I1274" i="17"/>
  <c r="C1274" i="17" s="1"/>
  <c r="C1301" i="17"/>
  <c r="C1319" i="17"/>
  <c r="C1323" i="17"/>
  <c r="B1413" i="17"/>
  <c r="I1413" i="17"/>
  <c r="C1413" i="17" s="1"/>
  <c r="I1522" i="17"/>
  <c r="C1522" i="17" s="1"/>
  <c r="B1522" i="17"/>
  <c r="I1057" i="17"/>
  <c r="C1057" i="17" s="1"/>
  <c r="I1065" i="17"/>
  <c r="C1065" i="17" s="1"/>
  <c r="I1073" i="17"/>
  <c r="C1073" i="17" s="1"/>
  <c r="I1081" i="17"/>
  <c r="C1081" i="17" s="1"/>
  <c r="I1089" i="17"/>
  <c r="C1089" i="17" s="1"/>
  <c r="I1097" i="17"/>
  <c r="C1097" i="17" s="1"/>
  <c r="I1105" i="17"/>
  <c r="C1105" i="17" s="1"/>
  <c r="I1113" i="17"/>
  <c r="C1113" i="17" s="1"/>
  <c r="I1121" i="17"/>
  <c r="C1121" i="17" s="1"/>
  <c r="I1129" i="17"/>
  <c r="C1129" i="17" s="1"/>
  <c r="I1137" i="17"/>
  <c r="C1137" i="17" s="1"/>
  <c r="I1145" i="17"/>
  <c r="C1145" i="17" s="1"/>
  <c r="I1153" i="17"/>
  <c r="C1153" i="17" s="1"/>
  <c r="I1161" i="17"/>
  <c r="C1161" i="17" s="1"/>
  <c r="I1169" i="17"/>
  <c r="C1169" i="17" s="1"/>
  <c r="I1177" i="17"/>
  <c r="C1177" i="17" s="1"/>
  <c r="I1185" i="17"/>
  <c r="C1185" i="17" s="1"/>
  <c r="I1193" i="17"/>
  <c r="C1193" i="17" s="1"/>
  <c r="I1205" i="17"/>
  <c r="C1205" i="17" s="1"/>
  <c r="I1211" i="17"/>
  <c r="C1211" i="17" s="1"/>
  <c r="B1214" i="17"/>
  <c r="B1218" i="17"/>
  <c r="B1222" i="17"/>
  <c r="I1224" i="17"/>
  <c r="C1224" i="17" s="1"/>
  <c r="I1227" i="17"/>
  <c r="C1227" i="17" s="1"/>
  <c r="I1231" i="17"/>
  <c r="C1231" i="17" s="1"/>
  <c r="B1231" i="17"/>
  <c r="I1253" i="17"/>
  <c r="C1253" i="17" s="1"/>
  <c r="I1259" i="17"/>
  <c r="C1259" i="17" s="1"/>
  <c r="B1259" i="17"/>
  <c r="I1273" i="17"/>
  <c r="C1273" i="17" s="1"/>
  <c r="B1273" i="17"/>
  <c r="B1287" i="17"/>
  <c r="B1306" i="17"/>
  <c r="B1330" i="17"/>
  <c r="I1335" i="17"/>
  <c r="C1335" i="17" s="1"/>
  <c r="B1335" i="17"/>
  <c r="I1216" i="17"/>
  <c r="C1216" i="17" s="1"/>
  <c r="I1219" i="17"/>
  <c r="C1219" i="17" s="1"/>
  <c r="I1223" i="17"/>
  <c r="C1223" i="17" s="1"/>
  <c r="B1223" i="17"/>
  <c r="I1242" i="17"/>
  <c r="C1242" i="17" s="1"/>
  <c r="I1246" i="17"/>
  <c r="C1246" i="17" s="1"/>
  <c r="I1257" i="17"/>
  <c r="C1257" i="17" s="1"/>
  <c r="B1257" i="17"/>
  <c r="I1295" i="17"/>
  <c r="C1295" i="17" s="1"/>
  <c r="B1325" i="17"/>
  <c r="I1342" i="17"/>
  <c r="C1342" i="17" s="1"/>
  <c r="C1345" i="17"/>
  <c r="B1346" i="17"/>
  <c r="B1366" i="17"/>
  <c r="I1366" i="17"/>
  <c r="C1366" i="17" s="1"/>
  <c r="I1458" i="17"/>
  <c r="C1458" i="17" s="1"/>
  <c r="B1458" i="17"/>
  <c r="B1497" i="17"/>
  <c r="C1497" i="17"/>
  <c r="I1281" i="17"/>
  <c r="C1281" i="17" s="1"/>
  <c r="I1284" i="17"/>
  <c r="C1284" i="17" s="1"/>
  <c r="B1307" i="17"/>
  <c r="B1308" i="17"/>
  <c r="I1308" i="17"/>
  <c r="C1308" i="17" s="1"/>
  <c r="B1312" i="17"/>
  <c r="I1317" i="17"/>
  <c r="C1317" i="17" s="1"/>
  <c r="I1321" i="17"/>
  <c r="C1321" i="17" s="1"/>
  <c r="B1339" i="17"/>
  <c r="B1340" i="17"/>
  <c r="I1340" i="17"/>
  <c r="C1340" i="17" s="1"/>
  <c r="I1341" i="17"/>
  <c r="C1341" i="17" s="1"/>
  <c r="B1350" i="17"/>
  <c r="I1350" i="17"/>
  <c r="C1350" i="17" s="1"/>
  <c r="C1359" i="17"/>
  <c r="B1379" i="17"/>
  <c r="B1385" i="17"/>
  <c r="B1388" i="17"/>
  <c r="I1388" i="17"/>
  <c r="C1388" i="17" s="1"/>
  <c r="B1397" i="17"/>
  <c r="I1397" i="17"/>
  <c r="C1397" i="17" s="1"/>
  <c r="B1414" i="17"/>
  <c r="I1414" i="17"/>
  <c r="C1414" i="17" s="1"/>
  <c r="C1423" i="17"/>
  <c r="C1434" i="17"/>
  <c r="B1438" i="17"/>
  <c r="B1445" i="17"/>
  <c r="B1450" i="17"/>
  <c r="B1451" i="17"/>
  <c r="C1466" i="17"/>
  <c r="B1470" i="17"/>
  <c r="B1477" i="17"/>
  <c r="B1482" i="17"/>
  <c r="B1483" i="17"/>
  <c r="C1498" i="17"/>
  <c r="B1502" i="17"/>
  <c r="B1509" i="17"/>
  <c r="B1514" i="17"/>
  <c r="B1515" i="17"/>
  <c r="C1530" i="17"/>
  <c r="B1534" i="17"/>
  <c r="B1541" i="17"/>
  <c r="B1557" i="17"/>
  <c r="B1573" i="17"/>
  <c r="B1589" i="17"/>
  <c r="B1605" i="17"/>
  <c r="B1288" i="17"/>
  <c r="B1291" i="17"/>
  <c r="B1299" i="17"/>
  <c r="B1300" i="17"/>
  <c r="I1300" i="17"/>
  <c r="C1300" i="17" s="1"/>
  <c r="B1304" i="17"/>
  <c r="I1309" i="17"/>
  <c r="C1309" i="17" s="1"/>
  <c r="I1313" i="17"/>
  <c r="C1313" i="17" s="1"/>
  <c r="I1330" i="17"/>
  <c r="C1330" i="17" s="1"/>
  <c r="C1346" i="17"/>
  <c r="B1358" i="17"/>
  <c r="I1358" i="17"/>
  <c r="C1358" i="17" s="1"/>
  <c r="C1367" i="17"/>
  <c r="B1387" i="17"/>
  <c r="B1394" i="17"/>
  <c r="B1396" i="17"/>
  <c r="I1396" i="17"/>
  <c r="C1396" i="17" s="1"/>
  <c r="B1405" i="17"/>
  <c r="I1405" i="17"/>
  <c r="C1405" i="17" s="1"/>
  <c r="C1410" i="17"/>
  <c r="B1422" i="17"/>
  <c r="I1422" i="17"/>
  <c r="C1422" i="17" s="1"/>
  <c r="C1431" i="17"/>
  <c r="C1440" i="17"/>
  <c r="B1444" i="17"/>
  <c r="I1444" i="17"/>
  <c r="C1444" i="17" s="1"/>
  <c r="C1449" i="17"/>
  <c r="C1463" i="17"/>
  <c r="C1472" i="17"/>
  <c r="B1476" i="17"/>
  <c r="I1476" i="17"/>
  <c r="C1476" i="17" s="1"/>
  <c r="C1481" i="17"/>
  <c r="C1495" i="17"/>
  <c r="C1504" i="17"/>
  <c r="B1508" i="17"/>
  <c r="I1508" i="17"/>
  <c r="C1508" i="17" s="1"/>
  <c r="C1513" i="17"/>
  <c r="C1527" i="17"/>
  <c r="C1536" i="17"/>
  <c r="B1540" i="17"/>
  <c r="B1550" i="17"/>
  <c r="C1552" i="17"/>
  <c r="B1556" i="17"/>
  <c r="B1566" i="17"/>
  <c r="C1568" i="17"/>
  <c r="B1572" i="17"/>
  <c r="B1582" i="17"/>
  <c r="C1584" i="17"/>
  <c r="B1588" i="17"/>
  <c r="B1598" i="17"/>
  <c r="C1600" i="17"/>
  <c r="B1604" i="17"/>
  <c r="B1614" i="17"/>
  <c r="C1616" i="17"/>
  <c r="B1272" i="17"/>
  <c r="I1293" i="17"/>
  <c r="C1293" i="17" s="1"/>
  <c r="I1297" i="17"/>
  <c r="C1297" i="17" s="1"/>
  <c r="B1348" i="17"/>
  <c r="I1348" i="17"/>
  <c r="C1348" i="17" s="1"/>
  <c r="B1357" i="17"/>
  <c r="I1357" i="17"/>
  <c r="C1357" i="17" s="1"/>
  <c r="B1374" i="17"/>
  <c r="I1374" i="17"/>
  <c r="C1374" i="17" s="1"/>
  <c r="C1383" i="17"/>
  <c r="B1392" i="17"/>
  <c r="B1399" i="17"/>
  <c r="B1403" i="17"/>
  <c r="B1412" i="17"/>
  <c r="I1412" i="17"/>
  <c r="C1412" i="17" s="1"/>
  <c r="B1421" i="17"/>
  <c r="I1421" i="17"/>
  <c r="C1421" i="17" s="1"/>
  <c r="C1432" i="17"/>
  <c r="B1436" i="17"/>
  <c r="I1436" i="17"/>
  <c r="C1436" i="17" s="1"/>
  <c r="B1447" i="17"/>
  <c r="B1448" i="17"/>
  <c r="C1455" i="17"/>
  <c r="C1464" i="17"/>
  <c r="B1468" i="17"/>
  <c r="I1468" i="17"/>
  <c r="C1468" i="17" s="1"/>
  <c r="B1479" i="17"/>
  <c r="B1480" i="17"/>
  <c r="C1487" i="17"/>
  <c r="C1496" i="17"/>
  <c r="B1500" i="17"/>
  <c r="I1500" i="17"/>
  <c r="C1500" i="17" s="1"/>
  <c r="B1511" i="17"/>
  <c r="B1512" i="17"/>
  <c r="C1519" i="17"/>
  <c r="C1528" i="17"/>
  <c r="B1532" i="17"/>
  <c r="I1532" i="17"/>
  <c r="C1532" i="17" s="1"/>
  <c r="I1543" i="17"/>
  <c r="C1543" i="17" s="1"/>
  <c r="B1543" i="17"/>
  <c r="I1559" i="17"/>
  <c r="C1559" i="17" s="1"/>
  <c r="B1559" i="17"/>
  <c r="I1575" i="17"/>
  <c r="C1575" i="17" s="1"/>
  <c r="B1575" i="17"/>
  <c r="I1591" i="17"/>
  <c r="C1591" i="17" s="1"/>
  <c r="B1591" i="17"/>
  <c r="I1607" i="17"/>
  <c r="C1607" i="17" s="1"/>
  <c r="B1607" i="17"/>
  <c r="C1311" i="17"/>
  <c r="B1331" i="17"/>
  <c r="B1332" i="17"/>
  <c r="I1332" i="17"/>
  <c r="C1332" i="17" s="1"/>
  <c r="I1333" i="17"/>
  <c r="C1333" i="17" s="1"/>
  <c r="B1343" i="17"/>
  <c r="B1347" i="17"/>
  <c r="B1356" i="17"/>
  <c r="I1356" i="17"/>
  <c r="C1356" i="17" s="1"/>
  <c r="B1365" i="17"/>
  <c r="I1365" i="17"/>
  <c r="C1365" i="17" s="1"/>
  <c r="B1382" i="17"/>
  <c r="I1382" i="17"/>
  <c r="C1382" i="17" s="1"/>
  <c r="B1407" i="17"/>
  <c r="B1411" i="17"/>
  <c r="B1420" i="17"/>
  <c r="I1420" i="17"/>
  <c r="C1420" i="17" s="1"/>
  <c r="B1429" i="17"/>
  <c r="B1435" i="17"/>
  <c r="C1450" i="17"/>
  <c r="B1454" i="17"/>
  <c r="B1461" i="17"/>
  <c r="B1467" i="17"/>
  <c r="C1482" i="17"/>
  <c r="B1486" i="17"/>
  <c r="B1493" i="17"/>
  <c r="B1499" i="17"/>
  <c r="C1514" i="17"/>
  <c r="B1518" i="17"/>
  <c r="B1525" i="17"/>
  <c r="B1549" i="17"/>
  <c r="C1338" i="17"/>
  <c r="B1355" i="17"/>
  <c r="B1364" i="17"/>
  <c r="I1364" i="17"/>
  <c r="C1364" i="17" s="1"/>
  <c r="B1373" i="17"/>
  <c r="I1373" i="17"/>
  <c r="C1373" i="17" s="1"/>
  <c r="C1378" i="17"/>
  <c r="B1390" i="17"/>
  <c r="I1390" i="17"/>
  <c r="C1390" i="17" s="1"/>
  <c r="B1419" i="17"/>
  <c r="B1428" i="17"/>
  <c r="I1428" i="17"/>
  <c r="C1428" i="17" s="1"/>
  <c r="B1460" i="17"/>
  <c r="I1460" i="17"/>
  <c r="C1460" i="17" s="1"/>
  <c r="B1492" i="17"/>
  <c r="I1492" i="17"/>
  <c r="C1492" i="17" s="1"/>
  <c r="B1524" i="17"/>
  <c r="I1524" i="17"/>
  <c r="C1524" i="17" s="1"/>
  <c r="B1536" i="17"/>
  <c r="B1542" i="17"/>
  <c r="B1558" i="17"/>
  <c r="B1568" i="17"/>
  <c r="B1574" i="17"/>
  <c r="B1584" i="17"/>
  <c r="B1590" i="17"/>
  <c r="B1600" i="17"/>
  <c r="B1616" i="17"/>
  <c r="B1372" i="17"/>
  <c r="I1372" i="17"/>
  <c r="C1372" i="17" s="1"/>
  <c r="B1381" i="17"/>
  <c r="I1381" i="17"/>
  <c r="C1381" i="17" s="1"/>
  <c r="B1398" i="17"/>
  <c r="I1398" i="17"/>
  <c r="C1398" i="17" s="1"/>
  <c r="C1407" i="17"/>
  <c r="I1265" i="17"/>
  <c r="C1265" i="17" s="1"/>
  <c r="B1280" i="17"/>
  <c r="B1283" i="17"/>
  <c r="B1315" i="17"/>
  <c r="B1316" i="17"/>
  <c r="I1316" i="17"/>
  <c r="C1316" i="17" s="1"/>
  <c r="B1320" i="17"/>
  <c r="I1325" i="17"/>
  <c r="C1325" i="17" s="1"/>
  <c r="C1351" i="17"/>
  <c r="B1360" i="17"/>
  <c r="B1367" i="17"/>
  <c r="B1371" i="17"/>
  <c r="B1380" i="17"/>
  <c r="I1380" i="17"/>
  <c r="C1380" i="17" s="1"/>
  <c r="B1389" i="17"/>
  <c r="I1389" i="17"/>
  <c r="C1389" i="17" s="1"/>
  <c r="B1406" i="17"/>
  <c r="I1406" i="17"/>
  <c r="C1406" i="17" s="1"/>
  <c r="C1415" i="17"/>
  <c r="B1424" i="17"/>
  <c r="B1431" i="17"/>
  <c r="B1432" i="17"/>
  <c r="C1448" i="17"/>
  <c r="B1452" i="17"/>
  <c r="I1452" i="17"/>
  <c r="C1452" i="17" s="1"/>
  <c r="B1463" i="17"/>
  <c r="B1464" i="17"/>
  <c r="C1480" i="17"/>
  <c r="B1484" i="17"/>
  <c r="I1484" i="17"/>
  <c r="C1484" i="17" s="1"/>
  <c r="B1495" i="17"/>
  <c r="B1496" i="17"/>
  <c r="C1512" i="17"/>
  <c r="B1516" i="17"/>
  <c r="I1516" i="17"/>
  <c r="C1516" i="17" s="1"/>
  <c r="B1527" i="17"/>
  <c r="B1528" i="17"/>
  <c r="I1551" i="17"/>
  <c r="C1551" i="17" s="1"/>
  <c r="B1551" i="17"/>
  <c r="I1567" i="17"/>
  <c r="C1567" i="17" s="1"/>
  <c r="B1567" i="17"/>
  <c r="I1583" i="17"/>
  <c r="C1583" i="17" s="1"/>
  <c r="B1583" i="17"/>
  <c r="I1599" i="17"/>
  <c r="C1599" i="17" s="1"/>
  <c r="B1599" i="17"/>
  <c r="I1615" i="17"/>
  <c r="C1615" i="17" s="1"/>
  <c r="B1615" i="17"/>
  <c r="B1623" i="17"/>
  <c r="B1645" i="17"/>
  <c r="B1650" i="17"/>
  <c r="I1650" i="17"/>
  <c r="C1650" i="17" s="1"/>
  <c r="B1666" i="17"/>
  <c r="I1666" i="17"/>
  <c r="C1666" i="17" s="1"/>
  <c r="B1679" i="17"/>
  <c r="B1680" i="17"/>
  <c r="I1688" i="17"/>
  <c r="C1688" i="17" s="1"/>
  <c r="B1695" i="17"/>
  <c r="B1696" i="17"/>
  <c r="B1707" i="17"/>
  <c r="B1714" i="17"/>
  <c r="I1714" i="17"/>
  <c r="C1714" i="17" s="1"/>
  <c r="B1731" i="17"/>
  <c r="C1735" i="17"/>
  <c r="B1752" i="17"/>
  <c r="B1759" i="17"/>
  <c r="C1767" i="17"/>
  <c r="B1783" i="17"/>
  <c r="B1794" i="17"/>
  <c r="I1794" i="17"/>
  <c r="C1794" i="17" s="1"/>
  <c r="B1818" i="17"/>
  <c r="I1818" i="17"/>
  <c r="C1818" i="17" s="1"/>
  <c r="B1649" i="17"/>
  <c r="B1665" i="17"/>
  <c r="B1675" i="17"/>
  <c r="I1675" i="17"/>
  <c r="C1675" i="17" s="1"/>
  <c r="B1688" i="17"/>
  <c r="B1699" i="17"/>
  <c r="I1699" i="17"/>
  <c r="C1699" i="17" s="1"/>
  <c r="C1711" i="17"/>
  <c r="I1720" i="17"/>
  <c r="C1720" i="17" s="1"/>
  <c r="B1737" i="17"/>
  <c r="B1762" i="17"/>
  <c r="I1762" i="17"/>
  <c r="C1762" i="17" s="1"/>
  <c r="B1769" i="17"/>
  <c r="I1776" i="17"/>
  <c r="C1776" i="17" s="1"/>
  <c r="B1807" i="17"/>
  <c r="B1811" i="17"/>
  <c r="C1815" i="17"/>
  <c r="C1836" i="17"/>
  <c r="B1674" i="17"/>
  <c r="I1674" i="17"/>
  <c r="C1674" i="17" s="1"/>
  <c r="B1683" i="17"/>
  <c r="I1683" i="17"/>
  <c r="C1683" i="17" s="1"/>
  <c r="B1691" i="17"/>
  <c r="I1691" i="17"/>
  <c r="C1691" i="17" s="1"/>
  <c r="B1706" i="17"/>
  <c r="I1706" i="17"/>
  <c r="C1706" i="17" s="1"/>
  <c r="B1730" i="17"/>
  <c r="I1730" i="17"/>
  <c r="C1730" i="17" s="1"/>
  <c r="B1643" i="17"/>
  <c r="I1643" i="17"/>
  <c r="C1643" i="17" s="1"/>
  <c r="C1654" i="17"/>
  <c r="B1659" i="17"/>
  <c r="I1659" i="17"/>
  <c r="C1659" i="17" s="1"/>
  <c r="B1663" i="17"/>
  <c r="C1664" i="17"/>
  <c r="C1670" i="17"/>
  <c r="B1682" i="17"/>
  <c r="I1682" i="17"/>
  <c r="C1682" i="17" s="1"/>
  <c r="B1698" i="17"/>
  <c r="I1698" i="17"/>
  <c r="C1698" i="17" s="1"/>
  <c r="C1703" i="17"/>
  <c r="B1723" i="17"/>
  <c r="C1727" i="17"/>
  <c r="B1747" i="17"/>
  <c r="B1754" i="17"/>
  <c r="I1754" i="17"/>
  <c r="C1754" i="17" s="1"/>
  <c r="B1765" i="17"/>
  <c r="B1779" i="17"/>
  <c r="B1786" i="17"/>
  <c r="I1786" i="17"/>
  <c r="C1786" i="17" s="1"/>
  <c r="B1799" i="17"/>
  <c r="B1810" i="17"/>
  <c r="I1810" i="17"/>
  <c r="C1810" i="17" s="1"/>
  <c r="B1835" i="17"/>
  <c r="I1835" i="17"/>
  <c r="C1835" i="17" s="1"/>
  <c r="I1540" i="17"/>
  <c r="C1540" i="17" s="1"/>
  <c r="I1548" i="17"/>
  <c r="C1548" i="17" s="1"/>
  <c r="I1556" i="17"/>
  <c r="C1556" i="17" s="1"/>
  <c r="I1564" i="17"/>
  <c r="C1564" i="17" s="1"/>
  <c r="I1572" i="17"/>
  <c r="C1572" i="17" s="1"/>
  <c r="I1580" i="17"/>
  <c r="C1580" i="17" s="1"/>
  <c r="I1588" i="17"/>
  <c r="C1588" i="17" s="1"/>
  <c r="I1596" i="17"/>
  <c r="C1596" i="17" s="1"/>
  <c r="I1604" i="17"/>
  <c r="C1604" i="17" s="1"/>
  <c r="I1612" i="17"/>
  <c r="C1612" i="17" s="1"/>
  <c r="I1620" i="17"/>
  <c r="C1620" i="17" s="1"/>
  <c r="I1624" i="17"/>
  <c r="C1624" i="17" s="1"/>
  <c r="B1635" i="17"/>
  <c r="B1636" i="17"/>
  <c r="B1642" i="17"/>
  <c r="I1642" i="17"/>
  <c r="C1642" i="17" s="1"/>
  <c r="B1652" i="17"/>
  <c r="B1658" i="17"/>
  <c r="I1658" i="17"/>
  <c r="C1658" i="17" s="1"/>
  <c r="B1668" i="17"/>
  <c r="B1673" i="17"/>
  <c r="I1673" i="17"/>
  <c r="C1673" i="17" s="1"/>
  <c r="B1690" i="17"/>
  <c r="I1690" i="17"/>
  <c r="C1690" i="17" s="1"/>
  <c r="C1695" i="17"/>
  <c r="C1702" i="17"/>
  <c r="B1705" i="17"/>
  <c r="B1709" i="17"/>
  <c r="I1712" i="17"/>
  <c r="C1712" i="17" s="1"/>
  <c r="C1717" i="17"/>
  <c r="B1729" i="17"/>
  <c r="B1735" i="17"/>
  <c r="B1743" i="17"/>
  <c r="C1751" i="17"/>
  <c r="B1768" i="17"/>
  <c r="B1775" i="17"/>
  <c r="C1783" i="17"/>
  <c r="I1792" i="17"/>
  <c r="C1792" i="17" s="1"/>
  <c r="B1803" i="17"/>
  <c r="C1807" i="17"/>
  <c r="I1816" i="17"/>
  <c r="C1816" i="17" s="1"/>
  <c r="C1821" i="17"/>
  <c r="I1429" i="17"/>
  <c r="C1429" i="17" s="1"/>
  <c r="I1437" i="17"/>
  <c r="C1437" i="17" s="1"/>
  <c r="I1445" i="17"/>
  <c r="C1445" i="17" s="1"/>
  <c r="I1453" i="17"/>
  <c r="C1453" i="17" s="1"/>
  <c r="I1461" i="17"/>
  <c r="C1461" i="17" s="1"/>
  <c r="I1469" i="17"/>
  <c r="C1469" i="17" s="1"/>
  <c r="I1477" i="17"/>
  <c r="C1477" i="17" s="1"/>
  <c r="I1485" i="17"/>
  <c r="C1485" i="17" s="1"/>
  <c r="I1493" i="17"/>
  <c r="C1493" i="17" s="1"/>
  <c r="I1501" i="17"/>
  <c r="C1501" i="17" s="1"/>
  <c r="I1509" i="17"/>
  <c r="C1509" i="17" s="1"/>
  <c r="I1517" i="17"/>
  <c r="C1517" i="17" s="1"/>
  <c r="I1525" i="17"/>
  <c r="C1525" i="17" s="1"/>
  <c r="I1533" i="17"/>
  <c r="C1533" i="17" s="1"/>
  <c r="I1541" i="17"/>
  <c r="C1541" i="17" s="1"/>
  <c r="I1549" i="17"/>
  <c r="C1549" i="17" s="1"/>
  <c r="I1557" i="17"/>
  <c r="C1557" i="17" s="1"/>
  <c r="I1565" i="17"/>
  <c r="C1565" i="17" s="1"/>
  <c r="I1573" i="17"/>
  <c r="C1573" i="17" s="1"/>
  <c r="I1581" i="17"/>
  <c r="C1581" i="17" s="1"/>
  <c r="I1589" i="17"/>
  <c r="C1589" i="17" s="1"/>
  <c r="I1597" i="17"/>
  <c r="C1597" i="17" s="1"/>
  <c r="I1605" i="17"/>
  <c r="C1605" i="17" s="1"/>
  <c r="I1613" i="17"/>
  <c r="C1613" i="17" s="1"/>
  <c r="I1621" i="17"/>
  <c r="C1621" i="17" s="1"/>
  <c r="B1632" i="17"/>
  <c r="B1641" i="17"/>
  <c r="B1657" i="17"/>
  <c r="C1678" i="17"/>
  <c r="B1681" i="17"/>
  <c r="I1681" i="17"/>
  <c r="C1681" i="17" s="1"/>
  <c r="C1694" i="17"/>
  <c r="B1697" i="17"/>
  <c r="B1711" i="17"/>
  <c r="B1712" i="17"/>
  <c r="B1722" i="17"/>
  <c r="I1722" i="17"/>
  <c r="C1722" i="17" s="1"/>
  <c r="B1746" i="17"/>
  <c r="I1746" i="17"/>
  <c r="C1746" i="17" s="1"/>
  <c r="B1753" i="17"/>
  <c r="I1760" i="17"/>
  <c r="C1760" i="17" s="1"/>
  <c r="B1778" i="17"/>
  <c r="I1778" i="17"/>
  <c r="C1778" i="17" s="1"/>
  <c r="B1785" i="17"/>
  <c r="B1791" i="17"/>
  <c r="B1809" i="17"/>
  <c r="B1830" i="17"/>
  <c r="B1834" i="17"/>
  <c r="I1834" i="17"/>
  <c r="C1834" i="17" s="1"/>
  <c r="B1838" i="17"/>
  <c r="B1845" i="17"/>
  <c r="I1430" i="17"/>
  <c r="C1430" i="17" s="1"/>
  <c r="I1438" i="17"/>
  <c r="C1438" i="17" s="1"/>
  <c r="I1446" i="17"/>
  <c r="C1446" i="17" s="1"/>
  <c r="I1454" i="17"/>
  <c r="C1454" i="17" s="1"/>
  <c r="I1462" i="17"/>
  <c r="C1462" i="17" s="1"/>
  <c r="I1470" i="17"/>
  <c r="C1470" i="17" s="1"/>
  <c r="I1478" i="17"/>
  <c r="C1478" i="17" s="1"/>
  <c r="I1486" i="17"/>
  <c r="C1486" i="17" s="1"/>
  <c r="I1494" i="17"/>
  <c r="C1494" i="17" s="1"/>
  <c r="I1502" i="17"/>
  <c r="C1502" i="17" s="1"/>
  <c r="I1510" i="17"/>
  <c r="C1510" i="17" s="1"/>
  <c r="I1518" i="17"/>
  <c r="C1518" i="17" s="1"/>
  <c r="I1526" i="17"/>
  <c r="C1526" i="17" s="1"/>
  <c r="I1534" i="17"/>
  <c r="C1534" i="17" s="1"/>
  <c r="I1542" i="17"/>
  <c r="C1542" i="17" s="1"/>
  <c r="I1550" i="17"/>
  <c r="C1550" i="17" s="1"/>
  <c r="I1558" i="17"/>
  <c r="C1558" i="17" s="1"/>
  <c r="I1566" i="17"/>
  <c r="C1566" i="17" s="1"/>
  <c r="I1574" i="17"/>
  <c r="C1574" i="17" s="1"/>
  <c r="I1582" i="17"/>
  <c r="C1582" i="17" s="1"/>
  <c r="I1590" i="17"/>
  <c r="C1590" i="17" s="1"/>
  <c r="I1598" i="17"/>
  <c r="C1598" i="17" s="1"/>
  <c r="I1606" i="17"/>
  <c r="C1606" i="17" s="1"/>
  <c r="I1614" i="17"/>
  <c r="C1614" i="17" s="1"/>
  <c r="I1622" i="17"/>
  <c r="C1622" i="17" s="1"/>
  <c r="I1627" i="17"/>
  <c r="C1627" i="17" s="1"/>
  <c r="C1733" i="17"/>
  <c r="B1802" i="17"/>
  <c r="I1802" i="17"/>
  <c r="C1802" i="17" s="1"/>
  <c r="B1631" i="17"/>
  <c r="B1634" i="17"/>
  <c r="I1634" i="17"/>
  <c r="C1634" i="17" s="1"/>
  <c r="B1639" i="17"/>
  <c r="I1640" i="17"/>
  <c r="C1640" i="17" s="1"/>
  <c r="C1646" i="17"/>
  <c r="B1651" i="17"/>
  <c r="I1651" i="17"/>
  <c r="C1651" i="17" s="1"/>
  <c r="B1655" i="17"/>
  <c r="I1656" i="17"/>
  <c r="C1656" i="17" s="1"/>
  <c r="C1662" i="17"/>
  <c r="B1667" i="17"/>
  <c r="I1667" i="17"/>
  <c r="C1667" i="17" s="1"/>
  <c r="B1671" i="17"/>
  <c r="C1680" i="17"/>
  <c r="C1696" i="17"/>
  <c r="B1703" i="17"/>
  <c r="B1704" i="17"/>
  <c r="B1727" i="17"/>
  <c r="B1738" i="17"/>
  <c r="I1738" i="17"/>
  <c r="C1738" i="17" s="1"/>
  <c r="B1749" i="17"/>
  <c r="B1763" i="17"/>
  <c r="B1770" i="17"/>
  <c r="I1770" i="17"/>
  <c r="C1770" i="17" s="1"/>
  <c r="B1781" i="17"/>
  <c r="C1789" i="17"/>
  <c r="C1799" i="17"/>
  <c r="C1813" i="17"/>
  <c r="B1833" i="17"/>
  <c r="I1833" i="17"/>
  <c r="C1833" i="17" s="1"/>
  <c r="I1964" i="17"/>
  <c r="C1964" i="17" s="1"/>
  <c r="B1964" i="17"/>
  <c r="I2025" i="17"/>
  <c r="C2025" i="17" s="1"/>
  <c r="B2025" i="17"/>
  <c r="B1839" i="17"/>
  <c r="I1853" i="17"/>
  <c r="C1853" i="17" s="1"/>
  <c r="C1854" i="17"/>
  <c r="B1871" i="17"/>
  <c r="B1875" i="17"/>
  <c r="C1882" i="17"/>
  <c r="B1897" i="17"/>
  <c r="C1905" i="17"/>
  <c r="C1912" i="17"/>
  <c r="C1923" i="17"/>
  <c r="B1927" i="17"/>
  <c r="C1946" i="17"/>
  <c r="B1953" i="17"/>
  <c r="B1963" i="17"/>
  <c r="I1963" i="17"/>
  <c r="C1963" i="17" s="1"/>
  <c r="B1977" i="17"/>
  <c r="I1977" i="17"/>
  <c r="C1977" i="17" s="1"/>
  <c r="B2142" i="17"/>
  <c r="I2142" i="17"/>
  <c r="C2142" i="17" s="1"/>
  <c r="I1744" i="17"/>
  <c r="C1744" i="17" s="1"/>
  <c r="I1752" i="17"/>
  <c r="C1752" i="17" s="1"/>
  <c r="B1843" i="17"/>
  <c r="I1872" i="17"/>
  <c r="C1872" i="17" s="1"/>
  <c r="I1874" i="17"/>
  <c r="C1874" i="17" s="1"/>
  <c r="B1879" i="17"/>
  <c r="I1880" i="17"/>
  <c r="C1880" i="17" s="1"/>
  <c r="I1896" i="17"/>
  <c r="C1896" i="17" s="1"/>
  <c r="B1896" i="17"/>
  <c r="B1901" i="17"/>
  <c r="B1903" i="17"/>
  <c r="I1910" i="17"/>
  <c r="C1910" i="17" s="1"/>
  <c r="B1910" i="17"/>
  <c r="B1926" i="17"/>
  <c r="C1931" i="17"/>
  <c r="I1996" i="17"/>
  <c r="C1996" i="17" s="1"/>
  <c r="B1996" i="17"/>
  <c r="B2002" i="17"/>
  <c r="I2002" i="17"/>
  <c r="C2002" i="17" s="1"/>
  <c r="B2034" i="17"/>
  <c r="I2034" i="17"/>
  <c r="C2034" i="17" s="1"/>
  <c r="B2043" i="17"/>
  <c r="I2043" i="17"/>
  <c r="C2043" i="17" s="1"/>
  <c r="I1689" i="17"/>
  <c r="C1689" i="17" s="1"/>
  <c r="I1697" i="17"/>
  <c r="C1697" i="17" s="1"/>
  <c r="I1705" i="17"/>
  <c r="C1705" i="17" s="1"/>
  <c r="I1713" i="17"/>
  <c r="C1713" i="17" s="1"/>
  <c r="I1721" i="17"/>
  <c r="C1721" i="17" s="1"/>
  <c r="I1729" i="17"/>
  <c r="C1729" i="17" s="1"/>
  <c r="I1737" i="17"/>
  <c r="C1737" i="17" s="1"/>
  <c r="I1745" i="17"/>
  <c r="C1745" i="17" s="1"/>
  <c r="I1753" i="17"/>
  <c r="C1753" i="17" s="1"/>
  <c r="I1761" i="17"/>
  <c r="C1761" i="17" s="1"/>
  <c r="I1769" i="17"/>
  <c r="C1769" i="17" s="1"/>
  <c r="I1777" i="17"/>
  <c r="C1777" i="17" s="1"/>
  <c r="I1785" i="17"/>
  <c r="C1785" i="17" s="1"/>
  <c r="I1793" i="17"/>
  <c r="C1793" i="17" s="1"/>
  <c r="I1829" i="17"/>
  <c r="C1829" i="17" s="1"/>
  <c r="I1830" i="17"/>
  <c r="C1830" i="17" s="1"/>
  <c r="I1861" i="17"/>
  <c r="C1861" i="17" s="1"/>
  <c r="I1862" i="17"/>
  <c r="C1862" i="17" s="1"/>
  <c r="I1863" i="17"/>
  <c r="C1863" i="17" s="1"/>
  <c r="I1892" i="17"/>
  <c r="C1892" i="17" s="1"/>
  <c r="B1895" i="17"/>
  <c r="I1895" i="17"/>
  <c r="C1895" i="17" s="1"/>
  <c r="I1930" i="17"/>
  <c r="C1930" i="17" s="1"/>
  <c r="B1951" i="17"/>
  <c r="I1951" i="17"/>
  <c r="C1951" i="17" s="1"/>
  <c r="B1975" i="17"/>
  <c r="I1978" i="17"/>
  <c r="C1978" i="17" s="1"/>
  <c r="B1995" i="17"/>
  <c r="I1995" i="17"/>
  <c r="C1995" i="17" s="1"/>
  <c r="C2000" i="17"/>
  <c r="I2006" i="17"/>
  <c r="C2006" i="17" s="1"/>
  <c r="B2006" i="17"/>
  <c r="B2011" i="17"/>
  <c r="I2011" i="17"/>
  <c r="C2011" i="17" s="1"/>
  <c r="B2023" i="17"/>
  <c r="I2033" i="17"/>
  <c r="C2033" i="17" s="1"/>
  <c r="B2033" i="17"/>
  <c r="B1851" i="17"/>
  <c r="I1865" i="17"/>
  <c r="C1865" i="17" s="1"/>
  <c r="I1866" i="17"/>
  <c r="C1866" i="17" s="1"/>
  <c r="I1867" i="17"/>
  <c r="C1867" i="17" s="1"/>
  <c r="I1883" i="17"/>
  <c r="C1883" i="17" s="1"/>
  <c r="I1889" i="17"/>
  <c r="C1889" i="17" s="1"/>
  <c r="I1890" i="17"/>
  <c r="C1890" i="17" s="1"/>
  <c r="I1906" i="17"/>
  <c r="C1906" i="17" s="1"/>
  <c r="B1909" i="17"/>
  <c r="I1909" i="17"/>
  <c r="C1909" i="17" s="1"/>
  <c r="B1919" i="17"/>
  <c r="C1934" i="17"/>
  <c r="I1943" i="17"/>
  <c r="C1943" i="17" s="1"/>
  <c r="B1948" i="17"/>
  <c r="C1960" i="17"/>
  <c r="B1972" i="17"/>
  <c r="C1983" i="17"/>
  <c r="B1987" i="17"/>
  <c r="I1987" i="17"/>
  <c r="C1987" i="17" s="1"/>
  <c r="C1991" i="17"/>
  <c r="B2058" i="17"/>
  <c r="I2058" i="17"/>
  <c r="C2058" i="17" s="1"/>
  <c r="I1707" i="17"/>
  <c r="C1707" i="17" s="1"/>
  <c r="I1715" i="17"/>
  <c r="C1715" i="17" s="1"/>
  <c r="I1723" i="17"/>
  <c r="C1723" i="17" s="1"/>
  <c r="I1731" i="17"/>
  <c r="C1731" i="17" s="1"/>
  <c r="I1739" i="17"/>
  <c r="C1739" i="17" s="1"/>
  <c r="I1747" i="17"/>
  <c r="C1747" i="17" s="1"/>
  <c r="I1755" i="17"/>
  <c r="C1755" i="17" s="1"/>
  <c r="I1763" i="17"/>
  <c r="C1763" i="17" s="1"/>
  <c r="I1771" i="17"/>
  <c r="C1771" i="17" s="1"/>
  <c r="I1779" i="17"/>
  <c r="C1779" i="17" s="1"/>
  <c r="I1787" i="17"/>
  <c r="C1787" i="17" s="1"/>
  <c r="I1795" i="17"/>
  <c r="C1795" i="17" s="1"/>
  <c r="I1803" i="17"/>
  <c r="C1803" i="17" s="1"/>
  <c r="I1811" i="17"/>
  <c r="C1811" i="17" s="1"/>
  <c r="I1819" i="17"/>
  <c r="C1819" i="17" s="1"/>
  <c r="B1832" i="17"/>
  <c r="I1837" i="17"/>
  <c r="C1837" i="17" s="1"/>
  <c r="I1838" i="17"/>
  <c r="C1838" i="17" s="1"/>
  <c r="I1839" i="17"/>
  <c r="C1839" i="17" s="1"/>
  <c r="I1848" i="17"/>
  <c r="C1848" i="17" s="1"/>
  <c r="I1852" i="17"/>
  <c r="C1852" i="17" s="1"/>
  <c r="B1855" i="17"/>
  <c r="B1864" i="17"/>
  <c r="I1869" i="17"/>
  <c r="C1869" i="17" s="1"/>
  <c r="I1871" i="17"/>
  <c r="C1871" i="17" s="1"/>
  <c r="I1875" i="17"/>
  <c r="C1875" i="17" s="1"/>
  <c r="I1881" i="17"/>
  <c r="C1881" i="17" s="1"/>
  <c r="I1885" i="17"/>
  <c r="C1885" i="17" s="1"/>
  <c r="I1886" i="17"/>
  <c r="C1886" i="17" s="1"/>
  <c r="I1887" i="17"/>
  <c r="C1887" i="17" s="1"/>
  <c r="B1894" i="17"/>
  <c r="I1894" i="17"/>
  <c r="C1894" i="17" s="1"/>
  <c r="I1897" i="17"/>
  <c r="C1897" i="17" s="1"/>
  <c r="I1911" i="17"/>
  <c r="C1911" i="17" s="1"/>
  <c r="B1916" i="17"/>
  <c r="B1924" i="17"/>
  <c r="I1927" i="17"/>
  <c r="C1927" i="17" s="1"/>
  <c r="B1949" i="17"/>
  <c r="C1954" i="17"/>
  <c r="I1958" i="17"/>
  <c r="C1958" i="17" s="1"/>
  <c r="B1958" i="17"/>
  <c r="I1962" i="17"/>
  <c r="C1962" i="17" s="1"/>
  <c r="I1980" i="17"/>
  <c r="C1980" i="17" s="1"/>
  <c r="B1980" i="17"/>
  <c r="B2042" i="17"/>
  <c r="I2042" i="17"/>
  <c r="C2042" i="17" s="1"/>
  <c r="I1812" i="17"/>
  <c r="C1812" i="17" s="1"/>
  <c r="I1820" i="17"/>
  <c r="C1820" i="17" s="1"/>
  <c r="I1824" i="17"/>
  <c r="C1824" i="17" s="1"/>
  <c r="B1827" i="17"/>
  <c r="I1843" i="17"/>
  <c r="C1843" i="17" s="1"/>
  <c r="B1859" i="17"/>
  <c r="I1879" i="17"/>
  <c r="C1879" i="17" s="1"/>
  <c r="B1884" i="17"/>
  <c r="I1901" i="17"/>
  <c r="C1901" i="17" s="1"/>
  <c r="I1903" i="17"/>
  <c r="C1903" i="17" s="1"/>
  <c r="B1907" i="17"/>
  <c r="B1913" i="17"/>
  <c r="I1932" i="17"/>
  <c r="C1932" i="17" s="1"/>
  <c r="B1932" i="17"/>
  <c r="B1946" i="17"/>
  <c r="B1979" i="17"/>
  <c r="I1979" i="17"/>
  <c r="C1979" i="17" s="1"/>
  <c r="C1984" i="17"/>
  <c r="B1993" i="17"/>
  <c r="I1993" i="17"/>
  <c r="C1993" i="17" s="1"/>
  <c r="I2016" i="17"/>
  <c r="C2016" i="17" s="1"/>
  <c r="C2018" i="17"/>
  <c r="I1828" i="17"/>
  <c r="C1828" i="17" s="1"/>
  <c r="B1831" i="17"/>
  <c r="C1846" i="17"/>
  <c r="I1856" i="17"/>
  <c r="C1856" i="17" s="1"/>
  <c r="I1860" i="17"/>
  <c r="C1860" i="17" s="1"/>
  <c r="B1882" i="17"/>
  <c r="I1893" i="17"/>
  <c r="C1893" i="17" s="1"/>
  <c r="B1908" i="17"/>
  <c r="I1908" i="17"/>
  <c r="C1908" i="17" s="1"/>
  <c r="B1912" i="17"/>
  <c r="C1938" i="17"/>
  <c r="I1939" i="17"/>
  <c r="C1939" i="17" s="1"/>
  <c r="C1948" i="17"/>
  <c r="B1957" i="17"/>
  <c r="I1957" i="17"/>
  <c r="C1957" i="17" s="1"/>
  <c r="C1967" i="17"/>
  <c r="B1971" i="17"/>
  <c r="I1971" i="17"/>
  <c r="C1971" i="17" s="1"/>
  <c r="C1975" i="17"/>
  <c r="B2051" i="17"/>
  <c r="I2051" i="17"/>
  <c r="C2051" i="17" s="1"/>
  <c r="I2070" i="17"/>
  <c r="C2070" i="17" s="1"/>
  <c r="B2070" i="17"/>
  <c r="C1950" i="17"/>
  <c r="B1955" i="17"/>
  <c r="I1965" i="17"/>
  <c r="C1965" i="17" s="1"/>
  <c r="C1974" i="17"/>
  <c r="I1981" i="17"/>
  <c r="C1981" i="17" s="1"/>
  <c r="C1990" i="17"/>
  <c r="I1997" i="17"/>
  <c r="C1997" i="17" s="1"/>
  <c r="C2014" i="17"/>
  <c r="B2024" i="17"/>
  <c r="C2026" i="17"/>
  <c r="B2030" i="17"/>
  <c r="B2031" i="17"/>
  <c r="I2041" i="17"/>
  <c r="C2041" i="17" s="1"/>
  <c r="B2054" i="17"/>
  <c r="B2055" i="17"/>
  <c r="C2062" i="17"/>
  <c r="C2071" i="17"/>
  <c r="B2075" i="17"/>
  <c r="I2075" i="17"/>
  <c r="C2075" i="17" s="1"/>
  <c r="B2086" i="17"/>
  <c r="I2086" i="17"/>
  <c r="C2086" i="17" s="1"/>
  <c r="B2102" i="17"/>
  <c r="I2102" i="17"/>
  <c r="C2102" i="17" s="1"/>
  <c r="B2110" i="17"/>
  <c r="B2145" i="17"/>
  <c r="B1917" i="17"/>
  <c r="I1918" i="17"/>
  <c r="C1918" i="17" s="1"/>
  <c r="I1920" i="17"/>
  <c r="C1920" i="17" s="1"/>
  <c r="B1935" i="17"/>
  <c r="B1941" i="17"/>
  <c r="I1942" i="17"/>
  <c r="C1942" i="17" s="1"/>
  <c r="I1944" i="17"/>
  <c r="C1944" i="17" s="1"/>
  <c r="B1947" i="17"/>
  <c r="I1956" i="17"/>
  <c r="C1956" i="17" s="1"/>
  <c r="B2001" i="17"/>
  <c r="B2003" i="17"/>
  <c r="I2003" i="17"/>
  <c r="C2003" i="17" s="1"/>
  <c r="I2004" i="17"/>
  <c r="C2004" i="17" s="1"/>
  <c r="B2021" i="17"/>
  <c r="C2022" i="17"/>
  <c r="B2032" i="17"/>
  <c r="B2038" i="17"/>
  <c r="B2039" i="17"/>
  <c r="I2040" i="17"/>
  <c r="C2040" i="17" s="1"/>
  <c r="I2049" i="17"/>
  <c r="C2049" i="17" s="1"/>
  <c r="B2056" i="17"/>
  <c r="B2061" i="17"/>
  <c r="I2068" i="17"/>
  <c r="C2068" i="17" s="1"/>
  <c r="B2092" i="17"/>
  <c r="C2106" i="17"/>
  <c r="B2113" i="17"/>
  <c r="B2156" i="17"/>
  <c r="I2156" i="17"/>
  <c r="C2156" i="17" s="1"/>
  <c r="C2030" i="17"/>
  <c r="C2054" i="17"/>
  <c r="B2067" i="17"/>
  <c r="I2067" i="17"/>
  <c r="C2067" i="17" s="1"/>
  <c r="B2068" i="17"/>
  <c r="C2072" i="17"/>
  <c r="I1888" i="17"/>
  <c r="C1888" i="17" s="1"/>
  <c r="B1925" i="17"/>
  <c r="I1926" i="17"/>
  <c r="C1926" i="17" s="1"/>
  <c r="I1928" i="17"/>
  <c r="C1928" i="17" s="1"/>
  <c r="B1931" i="17"/>
  <c r="I1940" i="17"/>
  <c r="C1940" i="17" s="1"/>
  <c r="B1967" i="17"/>
  <c r="B1983" i="17"/>
  <c r="B1999" i="17"/>
  <c r="C2001" i="17"/>
  <c r="B2019" i="17"/>
  <c r="I2019" i="17"/>
  <c r="C2019" i="17" s="1"/>
  <c r="I2020" i="17"/>
  <c r="C2020" i="17" s="1"/>
  <c r="C2023" i="17"/>
  <c r="B2037" i="17"/>
  <c r="C2038" i="17"/>
  <c r="B2053" i="17"/>
  <c r="I2060" i="17"/>
  <c r="C2060" i="17" s="1"/>
  <c r="B2112" i="17"/>
  <c r="B2122" i="17"/>
  <c r="C1966" i="17"/>
  <c r="C1982" i="17"/>
  <c r="C1998" i="17"/>
  <c r="I2009" i="17"/>
  <c r="C2009" i="17" s="1"/>
  <c r="B2018" i="17"/>
  <c r="B2027" i="17"/>
  <c r="I2027" i="17"/>
  <c r="C2027" i="17" s="1"/>
  <c r="C2028" i="17"/>
  <c r="C2046" i="17"/>
  <c r="C2055" i="17"/>
  <c r="B2059" i="17"/>
  <c r="I2059" i="17"/>
  <c r="C2059" i="17" s="1"/>
  <c r="B2094" i="17"/>
  <c r="I2094" i="17"/>
  <c r="C2094" i="17" s="1"/>
  <c r="C2124" i="17"/>
  <c r="I2147" i="17"/>
  <c r="C2147" i="17" s="1"/>
  <c r="B2147" i="17"/>
  <c r="I1904" i="17"/>
  <c r="C1904" i="17" s="1"/>
  <c r="I1935" i="17"/>
  <c r="C1935" i="17" s="1"/>
  <c r="I1941" i="17"/>
  <c r="C1941" i="17" s="1"/>
  <c r="I1947" i="17"/>
  <c r="C1947" i="17" s="1"/>
  <c r="B2007" i="17"/>
  <c r="I2008" i="17"/>
  <c r="C2008" i="17" s="1"/>
  <c r="I2017" i="17"/>
  <c r="C2017" i="17" s="1"/>
  <c r="B2026" i="17"/>
  <c r="B2035" i="17"/>
  <c r="I2035" i="17"/>
  <c r="C2035" i="17" s="1"/>
  <c r="I2036" i="17"/>
  <c r="C2036" i="17" s="1"/>
  <c r="I2052" i="17"/>
  <c r="C2052" i="17" s="1"/>
  <c r="I2065" i="17"/>
  <c r="C2065" i="17" s="1"/>
  <c r="C2073" i="17"/>
  <c r="I2074" i="17"/>
  <c r="C2074" i="17" s="1"/>
  <c r="B2077" i="17"/>
  <c r="B2084" i="17"/>
  <c r="B2100" i="17"/>
  <c r="B2108" i="17"/>
  <c r="B2115" i="17"/>
  <c r="I2115" i="17"/>
  <c r="C2115" i="17" s="1"/>
  <c r="B2116" i="17"/>
  <c r="B2134" i="17"/>
  <c r="B2162" i="17"/>
  <c r="I2162" i="17"/>
  <c r="C2162" i="17" s="1"/>
  <c r="B2208" i="17"/>
  <c r="I2208" i="17"/>
  <c r="C2208" i="17" s="1"/>
  <c r="I2233" i="17"/>
  <c r="C2233" i="17" s="1"/>
  <c r="B2233" i="17"/>
  <c r="B2250" i="17"/>
  <c r="I2250" i="17"/>
  <c r="C2250" i="17" s="1"/>
  <c r="I2083" i="17"/>
  <c r="C2083" i="17" s="1"/>
  <c r="I2091" i="17"/>
  <c r="C2091" i="17" s="1"/>
  <c r="I2099" i="17"/>
  <c r="C2099" i="17" s="1"/>
  <c r="I2108" i="17"/>
  <c r="C2108" i="17" s="1"/>
  <c r="B2119" i="17"/>
  <c r="B2120" i="17"/>
  <c r="I2120" i="17"/>
  <c r="C2120" i="17" s="1"/>
  <c r="I2132" i="17"/>
  <c r="C2132" i="17" s="1"/>
  <c r="I2138" i="17"/>
  <c r="C2138" i="17" s="1"/>
  <c r="C2151" i="17"/>
  <c r="I2154" i="17"/>
  <c r="C2154" i="17" s="1"/>
  <c r="C2161" i="17"/>
  <c r="I2166" i="17"/>
  <c r="C2166" i="17" s="1"/>
  <c r="C2171" i="17"/>
  <c r="C2173" i="17"/>
  <c r="C2199" i="17"/>
  <c r="I2202" i="17"/>
  <c r="C2202" i="17" s="1"/>
  <c r="B2207" i="17"/>
  <c r="I2212" i="17"/>
  <c r="C2212" i="17" s="1"/>
  <c r="B2216" i="17"/>
  <c r="I2216" i="17"/>
  <c r="C2216" i="17" s="1"/>
  <c r="B2242" i="17"/>
  <c r="I2242" i="17"/>
  <c r="C2242" i="17" s="1"/>
  <c r="I2249" i="17"/>
  <c r="C2249" i="17" s="1"/>
  <c r="B2249" i="17"/>
  <c r="B2283" i="17"/>
  <c r="I2283" i="17"/>
  <c r="C2283" i="17" s="1"/>
  <c r="B2303" i="17"/>
  <c r="I2303" i="17"/>
  <c r="C2303" i="17" s="1"/>
  <c r="I2076" i="17"/>
  <c r="C2076" i="17" s="1"/>
  <c r="I2084" i="17"/>
  <c r="C2084" i="17" s="1"/>
  <c r="I2092" i="17"/>
  <c r="C2092" i="17" s="1"/>
  <c r="I2100" i="17"/>
  <c r="C2100" i="17" s="1"/>
  <c r="I2104" i="17"/>
  <c r="C2104" i="17" s="1"/>
  <c r="I2109" i="17"/>
  <c r="C2109" i="17" s="1"/>
  <c r="I2110" i="17"/>
  <c r="C2110" i="17" s="1"/>
  <c r="I2133" i="17"/>
  <c r="C2133" i="17" s="1"/>
  <c r="I2134" i="17"/>
  <c r="C2134" i="17" s="1"/>
  <c r="B2137" i="17"/>
  <c r="B2160" i="17"/>
  <c r="I2160" i="17"/>
  <c r="C2160" i="17" s="1"/>
  <c r="I2169" i="17"/>
  <c r="C2169" i="17" s="1"/>
  <c r="C2179" i="17"/>
  <c r="C2181" i="17"/>
  <c r="B2205" i="17"/>
  <c r="B2206" i="17"/>
  <c r="C2207" i="17"/>
  <c r="I2210" i="17"/>
  <c r="C2210" i="17" s="1"/>
  <c r="B2215" i="17"/>
  <c r="I2220" i="17"/>
  <c r="C2220" i="17" s="1"/>
  <c r="B2224" i="17"/>
  <c r="I2224" i="17"/>
  <c r="C2224" i="17" s="1"/>
  <c r="I2229" i="17"/>
  <c r="C2229" i="17" s="1"/>
  <c r="B2248" i="17"/>
  <c r="I2248" i="17"/>
  <c r="C2248" i="17" s="1"/>
  <c r="B2273" i="17"/>
  <c r="I2069" i="17"/>
  <c r="C2069" i="17" s="1"/>
  <c r="I2077" i="17"/>
  <c r="C2077" i="17" s="1"/>
  <c r="I2085" i="17"/>
  <c r="C2085" i="17" s="1"/>
  <c r="I2093" i="17"/>
  <c r="C2093" i="17" s="1"/>
  <c r="I2101" i="17"/>
  <c r="C2101" i="17" s="1"/>
  <c r="I2114" i="17"/>
  <c r="C2114" i="17" s="1"/>
  <c r="B2127" i="17"/>
  <c r="B2128" i="17"/>
  <c r="I2128" i="17"/>
  <c r="C2128" i="17" s="1"/>
  <c r="I2129" i="17"/>
  <c r="C2129" i="17" s="1"/>
  <c r="B2139" i="17"/>
  <c r="I2140" i="17"/>
  <c r="C2140" i="17" s="1"/>
  <c r="I2146" i="17"/>
  <c r="C2146" i="17" s="1"/>
  <c r="B2155" i="17"/>
  <c r="I2164" i="17"/>
  <c r="C2164" i="17" s="1"/>
  <c r="B2168" i="17"/>
  <c r="I2168" i="17"/>
  <c r="C2168" i="17" s="1"/>
  <c r="C2177" i="17"/>
  <c r="I2182" i="17"/>
  <c r="C2182" i="17" s="1"/>
  <c r="C2187" i="17"/>
  <c r="C2189" i="17"/>
  <c r="B2214" i="17"/>
  <c r="C2215" i="17"/>
  <c r="I2218" i="17"/>
  <c r="C2218" i="17" s="1"/>
  <c r="I2227" i="17"/>
  <c r="C2227" i="17" s="1"/>
  <c r="C2232" i="17"/>
  <c r="I2241" i="17"/>
  <c r="C2241" i="17" s="1"/>
  <c r="B2241" i="17"/>
  <c r="B2247" i="17"/>
  <c r="I2247" i="17"/>
  <c r="C2247" i="17" s="1"/>
  <c r="B2157" i="17"/>
  <c r="B2167" i="17"/>
  <c r="B2176" i="17"/>
  <c r="I2176" i="17"/>
  <c r="C2176" i="17" s="1"/>
  <c r="I2185" i="17"/>
  <c r="C2185" i="17" s="1"/>
  <c r="I2190" i="17"/>
  <c r="C2190" i="17" s="1"/>
  <c r="C2195" i="17"/>
  <c r="C2197" i="17"/>
  <c r="B2221" i="17"/>
  <c r="B2230" i="17"/>
  <c r="B2236" i="17"/>
  <c r="I2236" i="17"/>
  <c r="C2236" i="17" s="1"/>
  <c r="C2237" i="17"/>
  <c r="B2286" i="17"/>
  <c r="I2286" i="17"/>
  <c r="C2286" i="17" s="1"/>
  <c r="C2119" i="17"/>
  <c r="B2135" i="17"/>
  <c r="B2136" i="17"/>
  <c r="I2136" i="17"/>
  <c r="C2136" i="17" s="1"/>
  <c r="B2165" i="17"/>
  <c r="B2175" i="17"/>
  <c r="B2184" i="17"/>
  <c r="I2184" i="17"/>
  <c r="C2184" i="17" s="1"/>
  <c r="C2203" i="17"/>
  <c r="C2205" i="17"/>
  <c r="I2231" i="17"/>
  <c r="C2231" i="17" s="1"/>
  <c r="B2231" i="17"/>
  <c r="B2235" i="17"/>
  <c r="B2240" i="17"/>
  <c r="I2240" i="17"/>
  <c r="C2240" i="17" s="1"/>
  <c r="C2254" i="17"/>
  <c r="C2262" i="17"/>
  <c r="B2267" i="17"/>
  <c r="I2267" i="17"/>
  <c r="C2267" i="17" s="1"/>
  <c r="B2111" i="17"/>
  <c r="B2121" i="17"/>
  <c r="I2153" i="17"/>
  <c r="C2153" i="17" s="1"/>
  <c r="B2173" i="17"/>
  <c r="B2174" i="17"/>
  <c r="C2175" i="17"/>
  <c r="I2178" i="17"/>
  <c r="C2178" i="17" s="1"/>
  <c r="B2183" i="17"/>
  <c r="I2188" i="17"/>
  <c r="C2188" i="17" s="1"/>
  <c r="B2192" i="17"/>
  <c r="I2192" i="17"/>
  <c r="C2192" i="17" s="1"/>
  <c r="I2201" i="17"/>
  <c r="C2201" i="17" s="1"/>
  <c r="I2206" i="17"/>
  <c r="C2206" i="17" s="1"/>
  <c r="C2211" i="17"/>
  <c r="C2213" i="17"/>
  <c r="B2234" i="17"/>
  <c r="C2235" i="17"/>
  <c r="I2112" i="17"/>
  <c r="C2112" i="17" s="1"/>
  <c r="I2113" i="17"/>
  <c r="C2113" i="17" s="1"/>
  <c r="B2143" i="17"/>
  <c r="B2144" i="17"/>
  <c r="I2144" i="17"/>
  <c r="C2144" i="17" s="1"/>
  <c r="I2145" i="17"/>
  <c r="C2145" i="17" s="1"/>
  <c r="B2152" i="17"/>
  <c r="I2152" i="17"/>
  <c r="C2152" i="17" s="1"/>
  <c r="B2191" i="17"/>
  <c r="I2196" i="17"/>
  <c r="C2196" i="17" s="1"/>
  <c r="B2200" i="17"/>
  <c r="I2200" i="17"/>
  <c r="C2200" i="17" s="1"/>
  <c r="I2209" i="17"/>
  <c r="C2209" i="17" s="1"/>
  <c r="B2239" i="17"/>
  <c r="I2239" i="17"/>
  <c r="C2239" i="17" s="1"/>
  <c r="B2270" i="17"/>
  <c r="B2310" i="17"/>
  <c r="I2310" i="17"/>
  <c r="C2310" i="17" s="1"/>
  <c r="B2342" i="17"/>
  <c r="I2342" i="17"/>
  <c r="C2342" i="17" s="1"/>
  <c r="B2351" i="17"/>
  <c r="I2351" i="17"/>
  <c r="C2351" i="17" s="1"/>
  <c r="B2385" i="17"/>
  <c r="I2385" i="17"/>
  <c r="C2385" i="17" s="1"/>
  <c r="B2254" i="17"/>
  <c r="B2260" i="17"/>
  <c r="B2262" i="17"/>
  <c r="B2278" i="17"/>
  <c r="B2291" i="17"/>
  <c r="C2356" i="17"/>
  <c r="B2360" i="17"/>
  <c r="B2366" i="17"/>
  <c r="I2366" i="17"/>
  <c r="C2366" i="17" s="1"/>
  <c r="B2375" i="17"/>
  <c r="I2375" i="17"/>
  <c r="C2375" i="17" s="1"/>
  <c r="B2255" i="17"/>
  <c r="B2256" i="17"/>
  <c r="I2256" i="17"/>
  <c r="C2256" i="17" s="1"/>
  <c r="I2257" i="17"/>
  <c r="C2257" i="17" s="1"/>
  <c r="B2263" i="17"/>
  <c r="B2264" i="17"/>
  <c r="I2265" i="17"/>
  <c r="C2265" i="17" s="1"/>
  <c r="B2268" i="17"/>
  <c r="I2268" i="17"/>
  <c r="C2268" i="17" s="1"/>
  <c r="I2271" i="17"/>
  <c r="C2271" i="17" s="1"/>
  <c r="B2279" i="17"/>
  <c r="B2280" i="17"/>
  <c r="I2281" i="17"/>
  <c r="C2281" i="17" s="1"/>
  <c r="B2284" i="17"/>
  <c r="I2284" i="17"/>
  <c r="C2284" i="17" s="1"/>
  <c r="I2287" i="17"/>
  <c r="C2287" i="17" s="1"/>
  <c r="I2293" i="17"/>
  <c r="C2293" i="17" s="1"/>
  <c r="B2298" i="17"/>
  <c r="B2299" i="17"/>
  <c r="B2306" i="17"/>
  <c r="B2307" i="17"/>
  <c r="I2309" i="17"/>
  <c r="C2309" i="17" s="1"/>
  <c r="C2314" i="17"/>
  <c r="B2316" i="17"/>
  <c r="B2320" i="17"/>
  <c r="B2326" i="17"/>
  <c r="I2326" i="17"/>
  <c r="C2326" i="17" s="1"/>
  <c r="B2332" i="17"/>
  <c r="B2335" i="17"/>
  <c r="I2335" i="17"/>
  <c r="C2335" i="17" s="1"/>
  <c r="I2341" i="17"/>
  <c r="C2341" i="17" s="1"/>
  <c r="C2370" i="17"/>
  <c r="I2384" i="17"/>
  <c r="C2384" i="17" s="1"/>
  <c r="B2384" i="17"/>
  <c r="I2397" i="17"/>
  <c r="C2397" i="17" s="1"/>
  <c r="C2401" i="17"/>
  <c r="B2232" i="17"/>
  <c r="I2238" i="17"/>
  <c r="C2238" i="17" s="1"/>
  <c r="I2270" i="17"/>
  <c r="C2270" i="17" s="1"/>
  <c r="I2290" i="17"/>
  <c r="C2290" i="17" s="1"/>
  <c r="B2292" i="17"/>
  <c r="I2295" i="17"/>
  <c r="C2295" i="17" s="1"/>
  <c r="I2301" i="17"/>
  <c r="C2301" i="17" s="1"/>
  <c r="I2313" i="17"/>
  <c r="C2313" i="17" s="1"/>
  <c r="C2330" i="17"/>
  <c r="B2350" i="17"/>
  <c r="I2350" i="17"/>
  <c r="C2350" i="17" s="1"/>
  <c r="B2356" i="17"/>
  <c r="B2359" i="17"/>
  <c r="I2359" i="17"/>
  <c r="C2359" i="17" s="1"/>
  <c r="I2365" i="17"/>
  <c r="C2365" i="17" s="1"/>
  <c r="C2298" i="17"/>
  <c r="C2306" i="17"/>
  <c r="B2319" i="17"/>
  <c r="I2319" i="17"/>
  <c r="C2319" i="17" s="1"/>
  <c r="C2354" i="17"/>
  <c r="B2374" i="17"/>
  <c r="I2374" i="17"/>
  <c r="C2374" i="17" s="1"/>
  <c r="I2261" i="17"/>
  <c r="C2261" i="17" s="1"/>
  <c r="I2266" i="17"/>
  <c r="C2266" i="17" s="1"/>
  <c r="B2269" i="17"/>
  <c r="I2277" i="17"/>
  <c r="C2277" i="17" s="1"/>
  <c r="B2285" i="17"/>
  <c r="B2288" i="17"/>
  <c r="B2289" i="17"/>
  <c r="I2291" i="17"/>
  <c r="C2291" i="17" s="1"/>
  <c r="I2297" i="17"/>
  <c r="C2297" i="17" s="1"/>
  <c r="I2305" i="17"/>
  <c r="C2305" i="17" s="1"/>
  <c r="B2328" i="17"/>
  <c r="B2334" i="17"/>
  <c r="I2334" i="17"/>
  <c r="C2334" i="17" s="1"/>
  <c r="B2340" i="17"/>
  <c r="B2343" i="17"/>
  <c r="I2343" i="17"/>
  <c r="C2343" i="17" s="1"/>
  <c r="I2349" i="17"/>
  <c r="C2349" i="17" s="1"/>
  <c r="B2396" i="17"/>
  <c r="C2405" i="17"/>
  <c r="B2272" i="17"/>
  <c r="I2273" i="17"/>
  <c r="C2273" i="17" s="1"/>
  <c r="B2276" i="17"/>
  <c r="I2276" i="17"/>
  <c r="C2276" i="17" s="1"/>
  <c r="B2296" i="17"/>
  <c r="B2304" i="17"/>
  <c r="B2311" i="17"/>
  <c r="I2311" i="17"/>
  <c r="C2311" i="17" s="1"/>
  <c r="B2358" i="17"/>
  <c r="I2358" i="17"/>
  <c r="C2358" i="17" s="1"/>
  <c r="B2364" i="17"/>
  <c r="B2367" i="17"/>
  <c r="I2367" i="17"/>
  <c r="C2367" i="17" s="1"/>
  <c r="I2373" i="17"/>
  <c r="C2373" i="17" s="1"/>
  <c r="I2225" i="17"/>
  <c r="C2225" i="17" s="1"/>
  <c r="B2324" i="17"/>
  <c r="B2327" i="17"/>
  <c r="I2327" i="17"/>
  <c r="C2327" i="17" s="1"/>
  <c r="I2333" i="17"/>
  <c r="C2333" i="17" s="1"/>
  <c r="B2382" i="17"/>
  <c r="I2382" i="17"/>
  <c r="C2382" i="17" s="1"/>
  <c r="C2404" i="17"/>
  <c r="B2431" i="17"/>
  <c r="I2431" i="17"/>
  <c r="C2431" i="17" s="1"/>
  <c r="B2447" i="17"/>
  <c r="I2447" i="17"/>
  <c r="C2447" i="17" s="1"/>
  <c r="B2481" i="17"/>
  <c r="I2481" i="17"/>
  <c r="C2481" i="17" s="1"/>
  <c r="B2489" i="17"/>
  <c r="I2489" i="17"/>
  <c r="C2489" i="17" s="1"/>
  <c r="B2497" i="17"/>
  <c r="I2497" i="17"/>
  <c r="C2497" i="17" s="1"/>
  <c r="B2512" i="17"/>
  <c r="I2512" i="17"/>
  <c r="C2512" i="17" s="1"/>
  <c r="B2599" i="17"/>
  <c r="I2599" i="17"/>
  <c r="C2599" i="17" s="1"/>
  <c r="I2292" i="17"/>
  <c r="C2292" i="17" s="1"/>
  <c r="I2300" i="17"/>
  <c r="C2300" i="17" s="1"/>
  <c r="I2308" i="17"/>
  <c r="C2308" i="17" s="1"/>
  <c r="I2316" i="17"/>
  <c r="C2316" i="17" s="1"/>
  <c r="I2324" i="17"/>
  <c r="C2324" i="17" s="1"/>
  <c r="I2332" i="17"/>
  <c r="C2332" i="17" s="1"/>
  <c r="I2340" i="17"/>
  <c r="C2340" i="17" s="1"/>
  <c r="I2348" i="17"/>
  <c r="C2348" i="17" s="1"/>
  <c r="I2380" i="17"/>
  <c r="C2380" i="17" s="1"/>
  <c r="I2396" i="17"/>
  <c r="C2396" i="17" s="1"/>
  <c r="B2401" i="17"/>
  <c r="I2403" i="17"/>
  <c r="C2403" i="17" s="1"/>
  <c r="B2422" i="17"/>
  <c r="B2423" i="17"/>
  <c r="B2424" i="17"/>
  <c r="I2424" i="17"/>
  <c r="C2424" i="17" s="1"/>
  <c r="I2425" i="17"/>
  <c r="C2425" i="17" s="1"/>
  <c r="B2472" i="17"/>
  <c r="I2472" i="17"/>
  <c r="C2472" i="17" s="1"/>
  <c r="B2504" i="17"/>
  <c r="I2504" i="17"/>
  <c r="C2504" i="17" s="1"/>
  <c r="C2509" i="17"/>
  <c r="B2525" i="17"/>
  <c r="C2534" i="17"/>
  <c r="B2582" i="17"/>
  <c r="I2582" i="17"/>
  <c r="C2582" i="17" s="1"/>
  <c r="B2608" i="17"/>
  <c r="I2608" i="17"/>
  <c r="C2608" i="17" s="1"/>
  <c r="B2414" i="17"/>
  <c r="B2415" i="17"/>
  <c r="B2416" i="17"/>
  <c r="I2416" i="17"/>
  <c r="C2416" i="17" s="1"/>
  <c r="I2417" i="17"/>
  <c r="C2417" i="17" s="1"/>
  <c r="B2429" i="17"/>
  <c r="I2430" i="17"/>
  <c r="C2430" i="17" s="1"/>
  <c r="B2446" i="17"/>
  <c r="I2446" i="17"/>
  <c r="C2446" i="17" s="1"/>
  <c r="B2462" i="17"/>
  <c r="I2462" i="17"/>
  <c r="C2462" i="17" s="1"/>
  <c r="I2468" i="17"/>
  <c r="C2468" i="17" s="1"/>
  <c r="B2471" i="17"/>
  <c r="B2480" i="17"/>
  <c r="I2480" i="17"/>
  <c r="C2480" i="17" s="1"/>
  <c r="B2488" i="17"/>
  <c r="I2488" i="17"/>
  <c r="C2488" i="17" s="1"/>
  <c r="B2496" i="17"/>
  <c r="I2496" i="17"/>
  <c r="C2496" i="17" s="1"/>
  <c r="C2508" i="17"/>
  <c r="B2511" i="17"/>
  <c r="B2392" i="17"/>
  <c r="I2392" i="17"/>
  <c r="C2392" i="17" s="1"/>
  <c r="B2408" i="17"/>
  <c r="I2408" i="17"/>
  <c r="C2408" i="17" s="1"/>
  <c r="B2440" i="17"/>
  <c r="I2440" i="17"/>
  <c r="C2440" i="17" s="1"/>
  <c r="B2456" i="17"/>
  <c r="I2456" i="17"/>
  <c r="C2456" i="17" s="1"/>
  <c r="C2617" i="17"/>
  <c r="B2617" i="17"/>
  <c r="C2641" i="17"/>
  <c r="B2399" i="17"/>
  <c r="B2400" i="17"/>
  <c r="I2400" i="17"/>
  <c r="C2400" i="17" s="1"/>
  <c r="C2414" i="17"/>
  <c r="C2436" i="17"/>
  <c r="B2439" i="17"/>
  <c r="I2439" i="17"/>
  <c r="C2439" i="17" s="1"/>
  <c r="C2452" i="17"/>
  <c r="B2455" i="17"/>
  <c r="I2455" i="17"/>
  <c r="C2455" i="17" s="1"/>
  <c r="B2470" i="17"/>
  <c r="I2470" i="17"/>
  <c r="C2470" i="17" s="1"/>
  <c r="B2521" i="17"/>
  <c r="B2528" i="17"/>
  <c r="I2528" i="17"/>
  <c r="C2528" i="17" s="1"/>
  <c r="B2540" i="17"/>
  <c r="I2540" i="17"/>
  <c r="C2540" i="17" s="1"/>
  <c r="B2544" i="17"/>
  <c r="I2544" i="17"/>
  <c r="C2544" i="17" s="1"/>
  <c r="I2264" i="17"/>
  <c r="C2264" i="17" s="1"/>
  <c r="I2272" i="17"/>
  <c r="C2272" i="17" s="1"/>
  <c r="I2280" i="17"/>
  <c r="C2280" i="17" s="1"/>
  <c r="I2288" i="17"/>
  <c r="C2288" i="17" s="1"/>
  <c r="I2296" i="17"/>
  <c r="C2296" i="17" s="1"/>
  <c r="I2304" i="17"/>
  <c r="C2304" i="17" s="1"/>
  <c r="I2312" i="17"/>
  <c r="C2312" i="17" s="1"/>
  <c r="I2320" i="17"/>
  <c r="C2320" i="17" s="1"/>
  <c r="I2328" i="17"/>
  <c r="C2328" i="17" s="1"/>
  <c r="I2336" i="17"/>
  <c r="C2336" i="17" s="1"/>
  <c r="I2344" i="17"/>
  <c r="C2344" i="17" s="1"/>
  <c r="I2352" i="17"/>
  <c r="C2352" i="17" s="1"/>
  <c r="I2360" i="17"/>
  <c r="C2360" i="17" s="1"/>
  <c r="I2368" i="17"/>
  <c r="C2368" i="17" s="1"/>
  <c r="I2376" i="17"/>
  <c r="C2376" i="17" s="1"/>
  <c r="I2386" i="17"/>
  <c r="C2386" i="17" s="1"/>
  <c r="I2406" i="17"/>
  <c r="C2406" i="17" s="1"/>
  <c r="B2413" i="17"/>
  <c r="B2469" i="17"/>
  <c r="C2482" i="17"/>
  <c r="C2490" i="17"/>
  <c r="C2498" i="17"/>
  <c r="B2502" i="17"/>
  <c r="B2509" i="17"/>
  <c r="C2515" i="17"/>
  <c r="C2525" i="17"/>
  <c r="B2535" i="17"/>
  <c r="B2634" i="17"/>
  <c r="I2398" i="17"/>
  <c r="C2398" i="17" s="1"/>
  <c r="B2405" i="17"/>
  <c r="I2415" i="17"/>
  <c r="C2415" i="17" s="1"/>
  <c r="I2418" i="17"/>
  <c r="C2418" i="17" s="1"/>
  <c r="B2425" i="17"/>
  <c r="B2438" i="17"/>
  <c r="I2438" i="17"/>
  <c r="C2438" i="17" s="1"/>
  <c r="B2454" i="17"/>
  <c r="I2454" i="17"/>
  <c r="C2454" i="17" s="1"/>
  <c r="C2465" i="17"/>
  <c r="B2473" i="17"/>
  <c r="B2478" i="17"/>
  <c r="B2486" i="17"/>
  <c r="B2494" i="17"/>
  <c r="B2501" i="17"/>
  <c r="B2520" i="17"/>
  <c r="I2520" i="17"/>
  <c r="C2520" i="17" s="1"/>
  <c r="B2527" i="17"/>
  <c r="B2534" i="17"/>
  <c r="B2539" i="17"/>
  <c r="C2577" i="17"/>
  <c r="B2383" i="17"/>
  <c r="I2391" i="17"/>
  <c r="C2391" i="17" s="1"/>
  <c r="I2407" i="17"/>
  <c r="C2407" i="17" s="1"/>
  <c r="C2420" i="17"/>
  <c r="I2421" i="17"/>
  <c r="C2421" i="17" s="1"/>
  <c r="B2432" i="17"/>
  <c r="I2432" i="17"/>
  <c r="C2432" i="17" s="1"/>
  <c r="B2437" i="17"/>
  <c r="B2448" i="17"/>
  <c r="I2448" i="17"/>
  <c r="C2448" i="17" s="1"/>
  <c r="B2453" i="17"/>
  <c r="B2464" i="17"/>
  <c r="I2464" i="17"/>
  <c r="C2464" i="17" s="1"/>
  <c r="B2477" i="17"/>
  <c r="B2485" i="17"/>
  <c r="B2493" i="17"/>
  <c r="B2505" i="17"/>
  <c r="I2505" i="17"/>
  <c r="C2505" i="17" s="1"/>
  <c r="C2532" i="17"/>
  <c r="B2646" i="17"/>
  <c r="I2646" i="17"/>
  <c r="C2646" i="17" s="1"/>
  <c r="C2535" i="17"/>
  <c r="C2543" i="17"/>
  <c r="B2552" i="17"/>
  <c r="I2552" i="17"/>
  <c r="C2552" i="17" s="1"/>
  <c r="C2587" i="17"/>
  <c r="B2590" i="17"/>
  <c r="I2590" i="17"/>
  <c r="C2590" i="17" s="1"/>
  <c r="C2596" i="17"/>
  <c r="B2607" i="17"/>
  <c r="I2607" i="17"/>
  <c r="C2607" i="17" s="1"/>
  <c r="B2616" i="17"/>
  <c r="I2616" i="17"/>
  <c r="C2616" i="17" s="1"/>
  <c r="B2629" i="17"/>
  <c r="I2629" i="17"/>
  <c r="C2629" i="17" s="1"/>
  <c r="B2680" i="17"/>
  <c r="B2687" i="17"/>
  <c r="I2687" i="17"/>
  <c r="C2687" i="17" s="1"/>
  <c r="B2698" i="17"/>
  <c r="B2712" i="17"/>
  <c r="B2719" i="17"/>
  <c r="I2719" i="17"/>
  <c r="C2719" i="17" s="1"/>
  <c r="B2743" i="17"/>
  <c r="I2743" i="17"/>
  <c r="C2743" i="17" s="1"/>
  <c r="I2478" i="17"/>
  <c r="C2478" i="17" s="1"/>
  <c r="I2486" i="17"/>
  <c r="C2486" i="17" s="1"/>
  <c r="I2494" i="17"/>
  <c r="C2494" i="17" s="1"/>
  <c r="I2502" i="17"/>
  <c r="C2502" i="17" s="1"/>
  <c r="I2510" i="17"/>
  <c r="C2510" i="17" s="1"/>
  <c r="I2518" i="17"/>
  <c r="C2518" i="17" s="1"/>
  <c r="I2526" i="17"/>
  <c r="C2526" i="17" s="1"/>
  <c r="I2538" i="17"/>
  <c r="C2538" i="17" s="1"/>
  <c r="I2541" i="17"/>
  <c r="C2541" i="17" s="1"/>
  <c r="B2551" i="17"/>
  <c r="I2551" i="17"/>
  <c r="C2551" i="17" s="1"/>
  <c r="B2560" i="17"/>
  <c r="I2560" i="17"/>
  <c r="C2560" i="17" s="1"/>
  <c r="B2573" i="17"/>
  <c r="I2581" i="17"/>
  <c r="C2581" i="17" s="1"/>
  <c r="B2585" i="17"/>
  <c r="C2595" i="17"/>
  <c r="B2598" i="17"/>
  <c r="I2598" i="17"/>
  <c r="C2598" i="17" s="1"/>
  <c r="B2615" i="17"/>
  <c r="I2615" i="17"/>
  <c r="C2615" i="17" s="1"/>
  <c r="B2624" i="17"/>
  <c r="I2624" i="17"/>
  <c r="C2624" i="17" s="1"/>
  <c r="B2637" i="17"/>
  <c r="I2637" i="17"/>
  <c r="C2637" i="17" s="1"/>
  <c r="B2649" i="17"/>
  <c r="C2657" i="17"/>
  <c r="B2669" i="17"/>
  <c r="C2684" i="17"/>
  <c r="B2701" i="17"/>
  <c r="C2716" i="17"/>
  <c r="B2736" i="17"/>
  <c r="C2740" i="17"/>
  <c r="I2463" i="17"/>
  <c r="C2463" i="17" s="1"/>
  <c r="I2471" i="17"/>
  <c r="C2471" i="17" s="1"/>
  <c r="I2479" i="17"/>
  <c r="C2479" i="17" s="1"/>
  <c r="I2487" i="17"/>
  <c r="C2487" i="17" s="1"/>
  <c r="I2495" i="17"/>
  <c r="C2495" i="17" s="1"/>
  <c r="B2559" i="17"/>
  <c r="I2559" i="17"/>
  <c r="C2559" i="17" s="1"/>
  <c r="B2568" i="17"/>
  <c r="I2568" i="17"/>
  <c r="C2568" i="17" s="1"/>
  <c r="B2606" i="17"/>
  <c r="I2606" i="17"/>
  <c r="C2606" i="17" s="1"/>
  <c r="B2623" i="17"/>
  <c r="I2623" i="17"/>
  <c r="C2623" i="17" s="1"/>
  <c r="B2632" i="17"/>
  <c r="I2632" i="17"/>
  <c r="C2632" i="17" s="1"/>
  <c r="B2645" i="17"/>
  <c r="I2645" i="17"/>
  <c r="C2645" i="17" s="1"/>
  <c r="B2679" i="17"/>
  <c r="I2679" i="17"/>
  <c r="C2679" i="17" s="1"/>
  <c r="B2711" i="17"/>
  <c r="I2711" i="17"/>
  <c r="C2711" i="17" s="1"/>
  <c r="C2547" i="17"/>
  <c r="B2550" i="17"/>
  <c r="I2550" i="17"/>
  <c r="C2550" i="17" s="1"/>
  <c r="B2567" i="17"/>
  <c r="I2567" i="17"/>
  <c r="C2567" i="17" s="1"/>
  <c r="B2576" i="17"/>
  <c r="I2576" i="17"/>
  <c r="C2576" i="17" s="1"/>
  <c r="B2588" i="17"/>
  <c r="B2589" i="17"/>
  <c r="I2597" i="17"/>
  <c r="C2597" i="17" s="1"/>
  <c r="C2611" i="17"/>
  <c r="B2614" i="17"/>
  <c r="I2614" i="17"/>
  <c r="C2614" i="17" s="1"/>
  <c r="B2631" i="17"/>
  <c r="I2631" i="17"/>
  <c r="C2631" i="17" s="1"/>
  <c r="B2640" i="17"/>
  <c r="I2640" i="17"/>
  <c r="C2640" i="17" s="1"/>
  <c r="B2652" i="17"/>
  <c r="B2653" i="17"/>
  <c r="B2664" i="17"/>
  <c r="I2664" i="17"/>
  <c r="C2664" i="17" s="1"/>
  <c r="C2676" i="17"/>
  <c r="B2692" i="17"/>
  <c r="C2708" i="17"/>
  <c r="B2724" i="17"/>
  <c r="B2735" i="17"/>
  <c r="I2735" i="17"/>
  <c r="C2735" i="17" s="1"/>
  <c r="B2752" i="17"/>
  <c r="I2513" i="17"/>
  <c r="C2513" i="17" s="1"/>
  <c r="I2521" i="17"/>
  <c r="C2521" i="17" s="1"/>
  <c r="I2530" i="17"/>
  <c r="C2530" i="17" s="1"/>
  <c r="B2536" i="17"/>
  <c r="I2542" i="17"/>
  <c r="C2542" i="17" s="1"/>
  <c r="C2555" i="17"/>
  <c r="B2558" i="17"/>
  <c r="I2558" i="17"/>
  <c r="C2558" i="17" s="1"/>
  <c r="B2575" i="17"/>
  <c r="I2575" i="17"/>
  <c r="C2575" i="17" s="1"/>
  <c r="B2584" i="17"/>
  <c r="I2584" i="17"/>
  <c r="C2584" i="17" s="1"/>
  <c r="B2596" i="17"/>
  <c r="B2597" i="17"/>
  <c r="I2605" i="17"/>
  <c r="C2605" i="17" s="1"/>
  <c r="C2619" i="17"/>
  <c r="B2622" i="17"/>
  <c r="I2622" i="17"/>
  <c r="C2622" i="17" s="1"/>
  <c r="B2639" i="17"/>
  <c r="I2639" i="17"/>
  <c r="C2639" i="17" s="1"/>
  <c r="B2648" i="17"/>
  <c r="I2648" i="17"/>
  <c r="C2648" i="17" s="1"/>
  <c r="B2656" i="17"/>
  <c r="I2656" i="17"/>
  <c r="C2656" i="17" s="1"/>
  <c r="B2671" i="17"/>
  <c r="I2671" i="17"/>
  <c r="C2671" i="17" s="1"/>
  <c r="B2678" i="17"/>
  <c r="B2682" i="17"/>
  <c r="B2696" i="17"/>
  <c r="B2703" i="17"/>
  <c r="I2703" i="17"/>
  <c r="C2703" i="17" s="1"/>
  <c r="B2710" i="17"/>
  <c r="B2714" i="17"/>
  <c r="B2717" i="17"/>
  <c r="B2728" i="17"/>
  <c r="C2730" i="17"/>
  <c r="C2732" i="17"/>
  <c r="B2741" i="17"/>
  <c r="B2529" i="17"/>
  <c r="I2537" i="17"/>
  <c r="C2537" i="17" s="1"/>
  <c r="I2549" i="17"/>
  <c r="C2549" i="17" s="1"/>
  <c r="B2566" i="17"/>
  <c r="I2566" i="17"/>
  <c r="C2566" i="17" s="1"/>
  <c r="B2583" i="17"/>
  <c r="I2583" i="17"/>
  <c r="C2583" i="17" s="1"/>
  <c r="B2592" i="17"/>
  <c r="I2592" i="17"/>
  <c r="C2592" i="17" s="1"/>
  <c r="B2604" i="17"/>
  <c r="B2605" i="17"/>
  <c r="I2613" i="17"/>
  <c r="C2613" i="17" s="1"/>
  <c r="B2630" i="17"/>
  <c r="I2630" i="17"/>
  <c r="C2630" i="17" s="1"/>
  <c r="B2647" i="17"/>
  <c r="I2647" i="17"/>
  <c r="C2647" i="17" s="1"/>
  <c r="B2663" i="17"/>
  <c r="I2663" i="17"/>
  <c r="C2663" i="17" s="1"/>
  <c r="B2684" i="17"/>
  <c r="B2716" i="17"/>
  <c r="B2740" i="17"/>
  <c r="C2746" i="17"/>
  <c r="B2751" i="17"/>
  <c r="I2751" i="17"/>
  <c r="C2751" i="17" s="1"/>
  <c r="B2543" i="17"/>
  <c r="B2548" i="17"/>
  <c r="B2549" i="17"/>
  <c r="I2557" i="17"/>
  <c r="C2557" i="17" s="1"/>
  <c r="C2571" i="17"/>
  <c r="B2574" i="17"/>
  <c r="I2574" i="17"/>
  <c r="C2574" i="17" s="1"/>
  <c r="C2580" i="17"/>
  <c r="B2591" i="17"/>
  <c r="I2591" i="17"/>
  <c r="C2591" i="17" s="1"/>
  <c r="B2600" i="17"/>
  <c r="I2600" i="17"/>
  <c r="C2600" i="17" s="1"/>
  <c r="B2612" i="17"/>
  <c r="B2613" i="17"/>
  <c r="I2621" i="17"/>
  <c r="C2621" i="17" s="1"/>
  <c r="C2635" i="17"/>
  <c r="B2638" i="17"/>
  <c r="I2638" i="17"/>
  <c r="C2638" i="17" s="1"/>
  <c r="C2644" i="17"/>
  <c r="B2655" i="17"/>
  <c r="I2655" i="17"/>
  <c r="C2655" i="17" s="1"/>
  <c r="C2660" i="17"/>
  <c r="C2667" i="17"/>
  <c r="B2670" i="17"/>
  <c r="B2674" i="17"/>
  <c r="B2688" i="17"/>
  <c r="B2695" i="17"/>
  <c r="I2695" i="17"/>
  <c r="C2695" i="17" s="1"/>
  <c r="B2702" i="17"/>
  <c r="B2706" i="17"/>
  <c r="B2720" i="17"/>
  <c r="B2727" i="17"/>
  <c r="I2727" i="17"/>
  <c r="C2727" i="17" s="1"/>
  <c r="B2744" i="17"/>
  <c r="I2653" i="17"/>
  <c r="C2653" i="17" s="1"/>
  <c r="I2661" i="17"/>
  <c r="C2661" i="17" s="1"/>
  <c r="I2669" i="17"/>
  <c r="C2669" i="17" s="1"/>
  <c r="I2677" i="17"/>
  <c r="C2677" i="17" s="1"/>
  <c r="I2685" i="17"/>
  <c r="C2685" i="17" s="1"/>
  <c r="I2693" i="17"/>
  <c r="C2693" i="17" s="1"/>
  <c r="I2701" i="17"/>
  <c r="C2701" i="17" s="1"/>
  <c r="I2709" i="17"/>
  <c r="C2709" i="17" s="1"/>
  <c r="I2717" i="17"/>
  <c r="C2717" i="17" s="1"/>
  <c r="I2725" i="17"/>
  <c r="C2725" i="17" s="1"/>
  <c r="I2733" i="17"/>
  <c r="C2733" i="17" s="1"/>
  <c r="I2741" i="17"/>
  <c r="C2741" i="17" s="1"/>
  <c r="I2749" i="17"/>
  <c r="C2749" i="17" s="1"/>
  <c r="I2654" i="17"/>
  <c r="C2654" i="17" s="1"/>
  <c r="I2662" i="17"/>
  <c r="C2662" i="17" s="1"/>
  <c r="I2670" i="17"/>
  <c r="C2670" i="17" s="1"/>
  <c r="I2678" i="17"/>
  <c r="C2678" i="17" s="1"/>
  <c r="I2686" i="17"/>
  <c r="C2686" i="17" s="1"/>
  <c r="I2694" i="17"/>
  <c r="C2694" i="17" s="1"/>
  <c r="I2702" i="17"/>
  <c r="C2702" i="17" s="1"/>
  <c r="I2710" i="17"/>
  <c r="C2710" i="17" s="1"/>
  <c r="I2718" i="17"/>
  <c r="C2718" i="17" s="1"/>
  <c r="I2726" i="17"/>
  <c r="C2726" i="17" s="1"/>
  <c r="I2734" i="17"/>
  <c r="C2734" i="17" s="1"/>
  <c r="I2672" i="17"/>
  <c r="C2672" i="17" s="1"/>
  <c r="I2680" i="17"/>
  <c r="C2680" i="17" s="1"/>
  <c r="I2688" i="17"/>
  <c r="C2688" i="17" s="1"/>
  <c r="I2696" i="17"/>
  <c r="C2696" i="17" s="1"/>
  <c r="I2704" i="17"/>
  <c r="C2704" i="17" s="1"/>
  <c r="I2712" i="17"/>
  <c r="C2712" i="17" s="1"/>
  <c r="I2720" i="17"/>
  <c r="C2720" i="17" s="1"/>
  <c r="I2728" i="17"/>
  <c r="C2728" i="17" s="1"/>
  <c r="I2736" i="17"/>
  <c r="C2736" i="17" s="1"/>
  <c r="I2744" i="17"/>
  <c r="C2744" i="17" s="1"/>
  <c r="I2752" i="17"/>
  <c r="C2752" i="17" s="1"/>
  <c r="BH24" i="3" l="1"/>
  <c r="BH46" i="3"/>
  <c r="BH68" i="3"/>
  <c r="BH90" i="3"/>
  <c r="BH112" i="3"/>
  <c r="BH134" i="3"/>
  <c r="BH156" i="3"/>
  <c r="BH178" i="3"/>
  <c r="BH200" i="3"/>
  <c r="BH222" i="3"/>
  <c r="BH244" i="3"/>
  <c r="BH266" i="3"/>
  <c r="BH288" i="3"/>
  <c r="BH310" i="3"/>
  <c r="BH332" i="3"/>
  <c r="BH354" i="3"/>
  <c r="BH376" i="3"/>
  <c r="BH398" i="3"/>
  <c r="BH420" i="3"/>
  <c r="BH442" i="3"/>
  <c r="BH464" i="3"/>
  <c r="BH486" i="3"/>
  <c r="BH508" i="3"/>
  <c r="BH530" i="3"/>
  <c r="BH552" i="3"/>
  <c r="BH574" i="3"/>
  <c r="BH596" i="3"/>
  <c r="BH618" i="3"/>
  <c r="BH640" i="3"/>
  <c r="BH662" i="3"/>
  <c r="BH684" i="3"/>
  <c r="BH706" i="3"/>
  <c r="H90" i="3"/>
  <c r="H112" i="3"/>
  <c r="H134" i="3"/>
  <c r="H156" i="3"/>
  <c r="H178" i="3"/>
  <c r="H200" i="3"/>
  <c r="H222" i="3"/>
  <c r="H244" i="3"/>
  <c r="H266" i="3"/>
  <c r="H288" i="3"/>
  <c r="H310" i="3"/>
  <c r="H332" i="3"/>
  <c r="H354" i="3"/>
  <c r="H376" i="3"/>
  <c r="H398" i="3"/>
  <c r="H420" i="3"/>
  <c r="H442" i="3"/>
  <c r="H464" i="3"/>
  <c r="H486" i="3"/>
  <c r="H508" i="3"/>
  <c r="H530" i="3"/>
  <c r="H552" i="3"/>
  <c r="H574" i="3"/>
  <c r="H596" i="3"/>
  <c r="H618" i="3"/>
  <c r="H640" i="3"/>
  <c r="H662" i="3"/>
  <c r="H684" i="3"/>
  <c r="H706" i="3"/>
  <c r="BP90" i="3"/>
  <c r="BP112" i="3"/>
  <c r="BP134" i="3"/>
  <c r="BP156" i="3"/>
  <c r="BP178" i="3"/>
  <c r="BP200" i="3"/>
  <c r="BP222" i="3"/>
  <c r="BP244" i="3"/>
  <c r="BP266" i="3"/>
  <c r="BP288" i="3"/>
  <c r="BP310" i="3"/>
  <c r="BP332" i="3"/>
  <c r="BP354" i="3"/>
  <c r="BP376" i="3"/>
  <c r="BP398" i="3"/>
  <c r="BP420" i="3"/>
  <c r="BP442" i="3"/>
  <c r="BP464" i="3"/>
  <c r="BP486" i="3"/>
  <c r="BP508" i="3"/>
  <c r="BP530" i="3"/>
  <c r="BP552" i="3"/>
  <c r="BP574" i="3"/>
  <c r="BP596" i="3"/>
  <c r="BP618" i="3"/>
  <c r="BP640" i="3"/>
  <c r="BP662" i="3"/>
  <c r="BP684" i="3"/>
  <c r="BP706" i="3"/>
  <c r="H68" i="3"/>
  <c r="BP68" i="3"/>
  <c r="H46" i="3"/>
  <c r="BP46" i="3"/>
  <c r="G24" i="3"/>
  <c r="V24" i="3" s="1"/>
  <c r="H24" i="3"/>
  <c r="BP24" i="3"/>
  <c r="A24" i="3" l="1"/>
  <c r="AE24" i="3"/>
  <c r="I24" i="3"/>
  <c r="AC24" i="3"/>
  <c r="AB24" i="3"/>
  <c r="AO24" i="3"/>
  <c r="AN24" i="3"/>
  <c r="W24" i="3"/>
  <c r="U24" i="3"/>
  <c r="N24" i="3"/>
  <c r="F24" i="3"/>
  <c r="AP24" i="3" s="1"/>
  <c r="AM24" i="3"/>
  <c r="AA24" i="3"/>
  <c r="M24" i="3"/>
  <c r="AL24" i="3"/>
  <c r="BI24" i="3" s="1"/>
  <c r="Z24" i="3"/>
  <c r="L24" i="3"/>
  <c r="AG24" i="3"/>
  <c r="Y24" i="3"/>
  <c r="K24" i="3"/>
  <c r="AF24" i="3"/>
  <c r="X24" i="3"/>
  <c r="J24" i="3"/>
  <c r="AD24" i="3"/>
  <c r="B5" i="1"/>
  <c r="G46" i="3" l="1"/>
  <c r="B6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5" i="1"/>
  <c r="B7" i="1" l="1"/>
  <c r="G68" i="3"/>
  <c r="I46" i="3"/>
  <c r="L46" i="3"/>
  <c r="A46" i="3"/>
  <c r="AO46" i="3"/>
  <c r="U46" i="3"/>
  <c r="N46" i="3"/>
  <c r="F46" i="3"/>
  <c r="AP46" i="3" s="1"/>
  <c r="M46" i="3"/>
  <c r="J4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3" i="3"/>
  <c r="H3" i="3"/>
  <c r="G4" i="3"/>
  <c r="H4" i="3"/>
  <c r="G5" i="3"/>
  <c r="H5" i="3"/>
  <c r="G6" i="3"/>
  <c r="H6" i="3"/>
  <c r="H45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5" i="3"/>
  <c r="H26" i="3"/>
  <c r="H27" i="3"/>
  <c r="H28" i="3"/>
  <c r="H67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47" i="3"/>
  <c r="H48" i="3"/>
  <c r="H49" i="3"/>
  <c r="H50" i="3"/>
  <c r="H89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69" i="3"/>
  <c r="H70" i="3"/>
  <c r="H71" i="3"/>
  <c r="H72" i="3"/>
  <c r="H111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91" i="3"/>
  <c r="H92" i="3"/>
  <c r="H93" i="3"/>
  <c r="H94" i="3"/>
  <c r="H133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13" i="3"/>
  <c r="H114" i="3"/>
  <c r="H115" i="3"/>
  <c r="H116" i="3"/>
  <c r="H155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35" i="3"/>
  <c r="H136" i="3"/>
  <c r="H137" i="3"/>
  <c r="H138" i="3"/>
  <c r="H177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57" i="3"/>
  <c r="H158" i="3"/>
  <c r="H159" i="3"/>
  <c r="H160" i="3"/>
  <c r="H199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79" i="3"/>
  <c r="H180" i="3"/>
  <c r="H181" i="3"/>
  <c r="H182" i="3"/>
  <c r="H221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01" i="3"/>
  <c r="H202" i="3"/>
  <c r="H203" i="3"/>
  <c r="H204" i="3"/>
  <c r="H243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23" i="3"/>
  <c r="H224" i="3"/>
  <c r="H225" i="3"/>
  <c r="H226" i="3"/>
  <c r="H265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45" i="3"/>
  <c r="H246" i="3"/>
  <c r="H247" i="3"/>
  <c r="H248" i="3"/>
  <c r="H287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67" i="3"/>
  <c r="H268" i="3"/>
  <c r="H269" i="3"/>
  <c r="H270" i="3"/>
  <c r="H309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289" i="3"/>
  <c r="H290" i="3"/>
  <c r="H291" i="3"/>
  <c r="H292" i="3"/>
  <c r="H331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11" i="3"/>
  <c r="H312" i="3"/>
  <c r="H313" i="3"/>
  <c r="H314" i="3"/>
  <c r="H353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33" i="3"/>
  <c r="H334" i="3"/>
  <c r="H335" i="3"/>
  <c r="H336" i="3"/>
  <c r="H375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55" i="3"/>
  <c r="H356" i="3"/>
  <c r="H357" i="3"/>
  <c r="H358" i="3"/>
  <c r="H397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77" i="3"/>
  <c r="H378" i="3"/>
  <c r="H379" i="3"/>
  <c r="H380" i="3"/>
  <c r="H419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399" i="3"/>
  <c r="H400" i="3"/>
  <c r="H401" i="3"/>
  <c r="H402" i="3"/>
  <c r="H441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21" i="3"/>
  <c r="H422" i="3"/>
  <c r="H423" i="3"/>
  <c r="H424" i="3"/>
  <c r="H463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43" i="3"/>
  <c r="H444" i="3"/>
  <c r="H445" i="3"/>
  <c r="H446" i="3"/>
  <c r="H485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65" i="3"/>
  <c r="H466" i="3"/>
  <c r="H467" i="3"/>
  <c r="H468" i="3"/>
  <c r="H507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487" i="3"/>
  <c r="H488" i="3"/>
  <c r="H489" i="3"/>
  <c r="H490" i="3"/>
  <c r="H529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09" i="3"/>
  <c r="H510" i="3"/>
  <c r="H511" i="3"/>
  <c r="H512" i="3"/>
  <c r="H551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31" i="3"/>
  <c r="H532" i="3"/>
  <c r="H533" i="3"/>
  <c r="H534" i="3"/>
  <c r="H573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53" i="3"/>
  <c r="H554" i="3"/>
  <c r="H555" i="3"/>
  <c r="H556" i="3"/>
  <c r="H595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75" i="3"/>
  <c r="H576" i="3"/>
  <c r="H577" i="3"/>
  <c r="H578" i="3"/>
  <c r="H617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597" i="3"/>
  <c r="H598" i="3"/>
  <c r="H599" i="3"/>
  <c r="H600" i="3"/>
  <c r="H639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19" i="3"/>
  <c r="H620" i="3"/>
  <c r="H621" i="3"/>
  <c r="H622" i="3"/>
  <c r="H661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41" i="3"/>
  <c r="H642" i="3"/>
  <c r="H643" i="3"/>
  <c r="H644" i="3"/>
  <c r="H683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63" i="3"/>
  <c r="H664" i="3"/>
  <c r="H665" i="3"/>
  <c r="H666" i="3"/>
  <c r="H705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685" i="3"/>
  <c r="H686" i="3"/>
  <c r="H687" i="3"/>
  <c r="H688" i="3"/>
  <c r="H23" i="3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5" i="1"/>
  <c r="E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5" i="1"/>
  <c r="BH490" i="3"/>
  <c r="BP490" i="3"/>
  <c r="G23" i="3"/>
  <c r="AU4" i="1"/>
  <c r="AA6" i="1"/>
  <c r="V68" i="3" s="1"/>
  <c r="AB6" i="1"/>
  <c r="W68" i="3" s="1"/>
  <c r="AC6" i="1"/>
  <c r="X68" i="3" s="1"/>
  <c r="AD6" i="1"/>
  <c r="Y68" i="3" s="1"/>
  <c r="AE6" i="1"/>
  <c r="Z68" i="3" s="1"/>
  <c r="AF6" i="1"/>
  <c r="AA68" i="3" s="1"/>
  <c r="AG6" i="1"/>
  <c r="AB68" i="3" s="1"/>
  <c r="AH6" i="1"/>
  <c r="AC68" i="3" s="1"/>
  <c r="AI6" i="1"/>
  <c r="AD68" i="3" s="1"/>
  <c r="AJ6" i="1"/>
  <c r="AE68" i="3" s="1"/>
  <c r="AK6" i="1"/>
  <c r="AF68" i="3" s="1"/>
  <c r="AL6" i="1"/>
  <c r="AG68" i="3" s="1"/>
  <c r="AM6" i="1"/>
  <c r="AN6" i="1"/>
  <c r="AO6" i="1"/>
  <c r="AP6" i="1"/>
  <c r="AQ6" i="1"/>
  <c r="AR6" i="1"/>
  <c r="AS6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R5" i="1"/>
  <c r="AM46" i="3" s="1"/>
  <c r="AS5" i="1"/>
  <c r="AN46" i="3" s="1"/>
  <c r="AB5" i="1"/>
  <c r="W46" i="3" s="1"/>
  <c r="AC5" i="1"/>
  <c r="X46" i="3" s="1"/>
  <c r="AD5" i="1"/>
  <c r="Y46" i="3" s="1"/>
  <c r="AE5" i="1"/>
  <c r="Z46" i="3" s="1"/>
  <c r="AF5" i="1"/>
  <c r="AA46" i="3" s="1"/>
  <c r="AG5" i="1"/>
  <c r="AB46" i="3" s="1"/>
  <c r="AH5" i="1"/>
  <c r="AC46" i="3" s="1"/>
  <c r="AI5" i="1"/>
  <c r="AD46" i="3" s="1"/>
  <c r="AJ5" i="1"/>
  <c r="AE46" i="3" s="1"/>
  <c r="AK5" i="1"/>
  <c r="AF46" i="3" s="1"/>
  <c r="AL5" i="1"/>
  <c r="AG46" i="3" s="1"/>
  <c r="AM5" i="1"/>
  <c r="AN5" i="1"/>
  <c r="AO5" i="1"/>
  <c r="AP5" i="1"/>
  <c r="AQ5" i="1"/>
  <c r="AL46" i="3" s="1"/>
  <c r="BI46" i="3" s="1"/>
  <c r="AA5" i="1"/>
  <c r="V46" i="3" s="1"/>
  <c r="G12" i="1"/>
  <c r="G13" i="1" s="1"/>
  <c r="G14" i="1" s="1"/>
  <c r="G15" i="1" s="1"/>
  <c r="H12" i="1"/>
  <c r="H13" i="1" s="1"/>
  <c r="H14" i="1" s="1"/>
  <c r="H15" i="1" s="1"/>
  <c r="I12" i="1"/>
  <c r="I13" i="1" s="1"/>
  <c r="I14" i="1" s="1"/>
  <c r="I15" i="1" s="1"/>
  <c r="J12" i="1"/>
  <c r="J13" i="1" s="1"/>
  <c r="J14" i="1" s="1"/>
  <c r="J15" i="1" s="1"/>
  <c r="K12" i="1"/>
  <c r="K13" i="1" s="1"/>
  <c r="K14" i="1" s="1"/>
  <c r="K15" i="1" s="1"/>
  <c r="L12" i="1"/>
  <c r="L13" i="1" s="1"/>
  <c r="L14" i="1" s="1"/>
  <c r="L15" i="1" s="1"/>
  <c r="G16" i="1"/>
  <c r="G17" i="1" s="1"/>
  <c r="G18" i="1" s="1"/>
  <c r="G19" i="1" s="1"/>
  <c r="H16" i="1"/>
  <c r="H17" i="1" s="1"/>
  <c r="H18" i="1" s="1"/>
  <c r="H19" i="1" s="1"/>
  <c r="I16" i="1"/>
  <c r="I17" i="1" s="1"/>
  <c r="I18" i="1" s="1"/>
  <c r="I19" i="1" s="1"/>
  <c r="J16" i="1"/>
  <c r="J17" i="1" s="1"/>
  <c r="J18" i="1" s="1"/>
  <c r="J19" i="1" s="1"/>
  <c r="K16" i="1"/>
  <c r="K17" i="1" s="1"/>
  <c r="K18" i="1" s="1"/>
  <c r="K19" i="1" s="1"/>
  <c r="L16" i="1"/>
  <c r="L17" i="1" s="1"/>
  <c r="L18" i="1" s="1"/>
  <c r="L19" i="1" s="1"/>
  <c r="G20" i="1"/>
  <c r="G21" i="1" s="1"/>
  <c r="G22" i="1" s="1"/>
  <c r="G23" i="1" s="1"/>
  <c r="H20" i="1"/>
  <c r="H21" i="1" s="1"/>
  <c r="H22" i="1" s="1"/>
  <c r="H23" i="1" s="1"/>
  <c r="I20" i="1"/>
  <c r="I21" i="1" s="1"/>
  <c r="I22" i="1" s="1"/>
  <c r="I23" i="1" s="1"/>
  <c r="J20" i="1"/>
  <c r="J21" i="1" s="1"/>
  <c r="J22" i="1" s="1"/>
  <c r="J23" i="1" s="1"/>
  <c r="K20" i="1"/>
  <c r="K21" i="1" s="1"/>
  <c r="K22" i="1" s="1"/>
  <c r="K23" i="1" s="1"/>
  <c r="L20" i="1"/>
  <c r="L21" i="1" s="1"/>
  <c r="L22" i="1" s="1"/>
  <c r="L23" i="1" s="1"/>
  <c r="G24" i="1"/>
  <c r="G25" i="1" s="1"/>
  <c r="G26" i="1" s="1"/>
  <c r="G27" i="1" s="1"/>
  <c r="H24" i="1"/>
  <c r="H25" i="1" s="1"/>
  <c r="H26" i="1" s="1"/>
  <c r="H27" i="1" s="1"/>
  <c r="I24" i="1"/>
  <c r="I25" i="1" s="1"/>
  <c r="I26" i="1" s="1"/>
  <c r="I27" i="1" s="1"/>
  <c r="J24" i="1"/>
  <c r="J25" i="1" s="1"/>
  <c r="J26" i="1" s="1"/>
  <c r="J27" i="1" s="1"/>
  <c r="K24" i="1"/>
  <c r="K25" i="1" s="1"/>
  <c r="K26" i="1" s="1"/>
  <c r="K27" i="1" s="1"/>
  <c r="L24" i="1"/>
  <c r="L25" i="1" s="1"/>
  <c r="L26" i="1" s="1"/>
  <c r="L27" i="1" s="1"/>
  <c r="G28" i="1"/>
  <c r="G29" i="1" s="1"/>
  <c r="G30" i="1" s="1"/>
  <c r="G31" i="1" s="1"/>
  <c r="H28" i="1"/>
  <c r="H29" i="1" s="1"/>
  <c r="H30" i="1" s="1"/>
  <c r="H31" i="1" s="1"/>
  <c r="I28" i="1"/>
  <c r="I29" i="1" s="1"/>
  <c r="I30" i="1" s="1"/>
  <c r="I31" i="1" s="1"/>
  <c r="J28" i="1"/>
  <c r="J29" i="1" s="1"/>
  <c r="J30" i="1" s="1"/>
  <c r="J31" i="1" s="1"/>
  <c r="K28" i="1"/>
  <c r="K29" i="1" s="1"/>
  <c r="K30" i="1" s="1"/>
  <c r="K31" i="1" s="1"/>
  <c r="L28" i="1"/>
  <c r="L29" i="1" s="1"/>
  <c r="L30" i="1" s="1"/>
  <c r="L31" i="1" s="1"/>
  <c r="G32" i="1"/>
  <c r="G33" i="1" s="1"/>
  <c r="G34" i="1" s="1"/>
  <c r="G35" i="1" s="1"/>
  <c r="H32" i="1"/>
  <c r="H33" i="1" s="1"/>
  <c r="H34" i="1" s="1"/>
  <c r="H35" i="1" s="1"/>
  <c r="I32" i="1"/>
  <c r="I33" i="1" s="1"/>
  <c r="I34" i="1" s="1"/>
  <c r="I35" i="1" s="1"/>
  <c r="J32" i="1"/>
  <c r="J33" i="1" s="1"/>
  <c r="J34" i="1" s="1"/>
  <c r="J35" i="1" s="1"/>
  <c r="K32" i="1"/>
  <c r="K33" i="1" s="1"/>
  <c r="K34" i="1" s="1"/>
  <c r="K35" i="1" s="1"/>
  <c r="L32" i="1"/>
  <c r="L33" i="1" s="1"/>
  <c r="L34" i="1" s="1"/>
  <c r="L35" i="1" s="1"/>
  <c r="AO68" i="3" l="1"/>
  <c r="A68" i="3"/>
  <c r="U68" i="3"/>
  <c r="AL68" i="3"/>
  <c r="BI68" i="3" s="1"/>
  <c r="L68" i="3"/>
  <c r="J68" i="3"/>
  <c r="I68" i="3"/>
  <c r="AN68" i="3"/>
  <c r="N68" i="3"/>
  <c r="F68" i="3"/>
  <c r="AP68" i="3" s="1"/>
  <c r="AM68" i="3"/>
  <c r="M68" i="3"/>
  <c r="B8" i="1"/>
  <c r="G90" i="3"/>
  <c r="Y19" i="3"/>
  <c r="X6" i="3"/>
  <c r="F7" i="3"/>
  <c r="AP7" i="3" s="1"/>
  <c r="AO18" i="3"/>
  <c r="L22" i="3"/>
  <c r="AG15" i="3"/>
  <c r="K14" i="3"/>
  <c r="J3" i="3"/>
  <c r="M10" i="3"/>
  <c r="AO5" i="3"/>
  <c r="I21" i="3"/>
  <c r="Z17" i="3"/>
  <c r="N13" i="3"/>
  <c r="V9" i="3"/>
  <c r="AC20" i="3"/>
  <c r="AA16" i="3"/>
  <c r="I12" i="3"/>
  <c r="AC8" i="3"/>
  <c r="K12" i="3"/>
  <c r="Y15" i="3"/>
  <c r="Y12" i="3"/>
  <c r="X5" i="3"/>
  <c r="AO17" i="3"/>
  <c r="AD12" i="3"/>
  <c r="AL16" i="3"/>
  <c r="M16" i="3"/>
  <c r="AA13" i="3"/>
  <c r="K15" i="3"/>
  <c r="W13" i="3"/>
  <c r="X9" i="3"/>
  <c r="L13" i="3"/>
  <c r="AO16" i="3"/>
  <c r="K13" i="3"/>
  <c r="AC10" i="3"/>
  <c r="AN13" i="3"/>
  <c r="J10" i="3"/>
  <c r="AL13" i="3"/>
  <c r="I5" i="3"/>
  <c r="AL22" i="3"/>
  <c r="U13" i="3"/>
  <c r="Z12" i="3"/>
  <c r="AN10" i="3"/>
  <c r="L9" i="3"/>
  <c r="AG21" i="3"/>
  <c r="AD16" i="3"/>
  <c r="U15" i="3"/>
  <c r="AE13" i="3"/>
  <c r="I13" i="3"/>
  <c r="AA21" i="3"/>
  <c r="AC16" i="3"/>
  <c r="AC13" i="3"/>
  <c r="AF5" i="3"/>
  <c r="AF3" i="3"/>
  <c r="Y21" i="3"/>
  <c r="Z16" i="3"/>
  <c r="AC11" i="3"/>
  <c r="AO9" i="3"/>
  <c r="AA5" i="3"/>
  <c r="U16" i="3"/>
  <c r="Z13" i="3"/>
  <c r="AO12" i="3"/>
  <c r="AC9" i="3"/>
  <c r="AM17" i="3"/>
  <c r="W17" i="3"/>
  <c r="AB14" i="3"/>
  <c r="J9" i="3"/>
  <c r="U5" i="3"/>
  <c r="U21" i="3"/>
  <c r="AL17" i="3"/>
  <c r="U17" i="3"/>
  <c r="AM16" i="3"/>
  <c r="L16" i="3"/>
  <c r="Y14" i="3"/>
  <c r="AM13" i="3"/>
  <c r="Y13" i="3"/>
  <c r="U12" i="3"/>
  <c r="AO10" i="3"/>
  <c r="F10" i="3"/>
  <c r="AP10" i="3" s="1"/>
  <c r="AF17" i="3"/>
  <c r="M17" i="3"/>
  <c r="W14" i="3"/>
  <c r="AE17" i="3"/>
  <c r="L17" i="3"/>
  <c r="AO14" i="3"/>
  <c r="U14" i="3"/>
  <c r="AG13" i="3"/>
  <c r="V13" i="3"/>
  <c r="F13" i="3"/>
  <c r="AP13" i="3" s="1"/>
  <c r="AF10" i="3"/>
  <c r="AE9" i="3"/>
  <c r="AC14" i="3"/>
  <c r="AL20" i="3"/>
  <c r="AC17" i="3"/>
  <c r="J17" i="3"/>
  <c r="AO15" i="3"/>
  <c r="AL14" i="3"/>
  <c r="N14" i="3"/>
  <c r="X17" i="3"/>
  <c r="AO21" i="3"/>
  <c r="AB20" i="3"/>
  <c r="AA17" i="3"/>
  <c r="I17" i="3"/>
  <c r="AG14" i="3"/>
  <c r="I14" i="3"/>
  <c r="AD13" i="3"/>
  <c r="AG12" i="3"/>
  <c r="AO11" i="3"/>
  <c r="AB10" i="3"/>
  <c r="Z9" i="3"/>
  <c r="N20" i="3"/>
  <c r="AF14" i="3"/>
  <c r="AA23" i="3"/>
  <c r="N23" i="3"/>
  <c r="AB23" i="3"/>
  <c r="AN23" i="3"/>
  <c r="U23" i="3"/>
  <c r="AC23" i="3"/>
  <c r="AO23" i="3"/>
  <c r="V23" i="3"/>
  <c r="AD23" i="3"/>
  <c r="F23" i="3"/>
  <c r="I23" i="3"/>
  <c r="AE23" i="3"/>
  <c r="W23" i="3"/>
  <c r="J23" i="3"/>
  <c r="X23" i="3"/>
  <c r="AF23" i="3"/>
  <c r="K23" i="3"/>
  <c r="Y23" i="3"/>
  <c r="AG23" i="3"/>
  <c r="L23" i="3"/>
  <c r="Z23" i="3"/>
  <c r="AL23" i="3"/>
  <c r="M23" i="3"/>
  <c r="AM23" i="3"/>
  <c r="J5" i="3"/>
  <c r="AE5" i="3"/>
  <c r="M5" i="3"/>
  <c r="AM5" i="3"/>
  <c r="Z5" i="3"/>
  <c r="L5" i="3"/>
  <c r="AL5" i="3"/>
  <c r="AC22" i="3"/>
  <c r="W22" i="3"/>
  <c r="AC5" i="3"/>
  <c r="V22" i="3"/>
  <c r="K22" i="3"/>
  <c r="Y22" i="3"/>
  <c r="AG22" i="3"/>
  <c r="F22" i="3"/>
  <c r="AP22" i="3" s="1"/>
  <c r="N22" i="3"/>
  <c r="AB22" i="3"/>
  <c r="AN22" i="3"/>
  <c r="U22" i="3"/>
  <c r="AE22" i="3"/>
  <c r="X22" i="3"/>
  <c r="AM22" i="3"/>
  <c r="I22" i="3"/>
  <c r="Z22" i="3"/>
  <c r="AO22" i="3"/>
  <c r="J22" i="3"/>
  <c r="AA22" i="3"/>
  <c r="M22" i="3"/>
  <c r="AD22" i="3"/>
  <c r="AO6" i="3"/>
  <c r="AF22" i="3"/>
  <c r="M18" i="3"/>
  <c r="AB18" i="3"/>
  <c r="AN18" i="3"/>
  <c r="J18" i="3"/>
  <c r="N18" i="3"/>
  <c r="U18" i="3"/>
  <c r="X18" i="3"/>
  <c r="AC18" i="3"/>
  <c r="F18" i="3"/>
  <c r="AP18" i="3" s="1"/>
  <c r="AF18" i="3"/>
  <c r="AL21" i="3"/>
  <c r="V21" i="3"/>
  <c r="AN20" i="3"/>
  <c r="U20" i="3"/>
  <c r="K19" i="3"/>
  <c r="AN14" i="3"/>
  <c r="X14" i="3"/>
  <c r="F14" i="3"/>
  <c r="AP14" i="3" s="1"/>
  <c r="X3" i="3"/>
  <c r="AE21" i="3"/>
  <c r="M21" i="3"/>
  <c r="AE20" i="3"/>
  <c r="L20" i="3"/>
  <c r="AD21" i="3"/>
  <c r="L21" i="3"/>
  <c r="AD20" i="3"/>
  <c r="K20" i="3"/>
  <c r="AB21" i="3"/>
  <c r="AE14" i="3"/>
  <c r="J20" i="3"/>
  <c r="F20" i="3"/>
  <c r="AP20" i="3" s="1"/>
  <c r="V20" i="3"/>
  <c r="AG20" i="3"/>
  <c r="I20" i="3"/>
  <c r="Z20" i="3"/>
  <c r="AO20" i="3"/>
  <c r="J21" i="3"/>
  <c r="K21" i="3"/>
  <c r="Z21" i="3"/>
  <c r="AM21" i="3"/>
  <c r="N21" i="3"/>
  <c r="AC21" i="3"/>
  <c r="Y20" i="3"/>
  <c r="AC3" i="3"/>
  <c r="AN21" i="3"/>
  <c r="W21" i="3"/>
  <c r="F21" i="3"/>
  <c r="AP21" i="3" s="1"/>
  <c r="W20" i="3"/>
  <c r="J14" i="3"/>
  <c r="L14" i="3"/>
  <c r="Z14" i="3"/>
  <c r="M14" i="3"/>
  <c r="AA14" i="3"/>
  <c r="AM14" i="3"/>
  <c r="V14" i="3"/>
  <c r="AD14" i="3"/>
  <c r="K16" i="3"/>
  <c r="F15" i="3"/>
  <c r="AP15" i="3" s="1"/>
  <c r="J13" i="3"/>
  <c r="AB12" i="3"/>
  <c r="J12" i="3"/>
  <c r="L12" i="3"/>
  <c r="AC12" i="3"/>
  <c r="AD8" i="3"/>
  <c r="V17" i="3"/>
  <c r="V16" i="3"/>
  <c r="AC15" i="3"/>
  <c r="AO13" i="3"/>
  <c r="AB13" i="3"/>
  <c r="M13" i="3"/>
  <c r="AN12" i="3"/>
  <c r="W12" i="3"/>
  <c r="F12" i="3"/>
  <c r="AP12" i="3" s="1"/>
  <c r="AL12" i="3"/>
  <c r="V12" i="3"/>
  <c r="K8" i="3"/>
  <c r="AA8" i="3"/>
  <c r="L8" i="3"/>
  <c r="AL8" i="3"/>
  <c r="M8" i="3"/>
  <c r="AM8" i="3"/>
  <c r="U8" i="3"/>
  <c r="AO8" i="3"/>
  <c r="V8" i="3"/>
  <c r="Z8" i="3"/>
  <c r="AE12" i="3"/>
  <c r="N12" i="3"/>
  <c r="AG7" i="3"/>
  <c r="AC7" i="3"/>
  <c r="U11" i="3"/>
  <c r="X10" i="3"/>
  <c r="AM9" i="3"/>
  <c r="W9" i="3"/>
  <c r="Y7" i="3"/>
  <c r="U10" i="3"/>
  <c r="AL9" i="3"/>
  <c r="U9" i="3"/>
  <c r="U7" i="3"/>
  <c r="N10" i="3"/>
  <c r="AF9" i="3"/>
  <c r="M9" i="3"/>
  <c r="K7" i="3"/>
  <c r="AA9" i="3"/>
  <c r="I9" i="3"/>
  <c r="AO7" i="3"/>
  <c r="K4" i="3"/>
  <c r="Y4" i="3"/>
  <c r="AG4" i="3"/>
  <c r="F4" i="3"/>
  <c r="AP4" i="3" s="1"/>
  <c r="N4" i="3"/>
  <c r="AB4" i="3"/>
  <c r="AN4" i="3"/>
  <c r="I4" i="3"/>
  <c r="W4" i="3"/>
  <c r="AE4" i="3"/>
  <c r="J4" i="3"/>
  <c r="X4" i="3"/>
  <c r="AF4" i="3"/>
  <c r="M4" i="3"/>
  <c r="AM4" i="3"/>
  <c r="U4" i="3"/>
  <c r="AO4" i="3"/>
  <c r="V4" i="3"/>
  <c r="Z4" i="3"/>
  <c r="AA4" i="3"/>
  <c r="AD4" i="3"/>
  <c r="L4" i="3"/>
  <c r="AL4" i="3"/>
  <c r="AC4" i="3"/>
  <c r="M6" i="3"/>
  <c r="AA6" i="3"/>
  <c r="AM6" i="3"/>
  <c r="V6" i="3"/>
  <c r="AD6" i="3"/>
  <c r="K6" i="3"/>
  <c r="Y6" i="3"/>
  <c r="AG6" i="3"/>
  <c r="J6" i="3"/>
  <c r="AC6" i="3"/>
  <c r="L6" i="3"/>
  <c r="AE6" i="3"/>
  <c r="N6" i="3"/>
  <c r="AF6" i="3"/>
  <c r="U6" i="3"/>
  <c r="AL6" i="3"/>
  <c r="F6" i="3"/>
  <c r="AP6" i="3" s="1"/>
  <c r="W6" i="3"/>
  <c r="AN6" i="3"/>
  <c r="Z6" i="3"/>
  <c r="I6" i="3"/>
  <c r="AB6" i="3"/>
  <c r="F3" i="3"/>
  <c r="AP3" i="3" s="1"/>
  <c r="N3" i="3"/>
  <c r="AB3" i="3"/>
  <c r="AN3" i="3"/>
  <c r="I3" i="3"/>
  <c r="W3" i="3"/>
  <c r="AE3" i="3"/>
  <c r="L3" i="3"/>
  <c r="Z3" i="3"/>
  <c r="AL3" i="3"/>
  <c r="M3" i="3"/>
  <c r="AA3" i="3"/>
  <c r="AM3" i="3"/>
  <c r="AG19" i="3"/>
  <c r="Y3" i="3"/>
  <c r="AC19" i="3"/>
  <c r="V3" i="3"/>
  <c r="U19" i="3"/>
  <c r="V5" i="3"/>
  <c r="AD5" i="3"/>
  <c r="K5" i="3"/>
  <c r="Y5" i="3"/>
  <c r="AG5" i="3"/>
  <c r="F5" i="3"/>
  <c r="AP5" i="3" s="1"/>
  <c r="N5" i="3"/>
  <c r="AB5" i="3"/>
  <c r="AN5" i="3"/>
  <c r="AO3" i="3"/>
  <c r="U3" i="3"/>
  <c r="J11" i="3"/>
  <c r="X11" i="3"/>
  <c r="AF11" i="3"/>
  <c r="K11" i="3"/>
  <c r="Y11" i="3"/>
  <c r="AG11" i="3"/>
  <c r="L11" i="3"/>
  <c r="Z11" i="3"/>
  <c r="AL11" i="3"/>
  <c r="M11" i="3"/>
  <c r="AA11" i="3"/>
  <c r="AM11" i="3"/>
  <c r="F11" i="3"/>
  <c r="AP11" i="3" s="1"/>
  <c r="N11" i="3"/>
  <c r="AB11" i="3"/>
  <c r="AN11" i="3"/>
  <c r="V11" i="3"/>
  <c r="AD11" i="3"/>
  <c r="I11" i="3"/>
  <c r="W11" i="3"/>
  <c r="AE11" i="3"/>
  <c r="W5" i="3"/>
  <c r="AG3" i="3"/>
  <c r="K3" i="3"/>
  <c r="J19" i="3"/>
  <c r="X19" i="3"/>
  <c r="AF19" i="3"/>
  <c r="L19" i="3"/>
  <c r="Z19" i="3"/>
  <c r="AL19" i="3"/>
  <c r="M19" i="3"/>
  <c r="AA19" i="3"/>
  <c r="AM19" i="3"/>
  <c r="F19" i="3"/>
  <c r="AP19" i="3" s="1"/>
  <c r="N19" i="3"/>
  <c r="AB19" i="3"/>
  <c r="AN19" i="3"/>
  <c r="V19" i="3"/>
  <c r="AD19" i="3"/>
  <c r="I19" i="3"/>
  <c r="W19" i="3"/>
  <c r="AE19" i="3"/>
  <c r="AD3" i="3"/>
  <c r="AO19" i="3"/>
  <c r="AL18" i="3"/>
  <c r="Z18" i="3"/>
  <c r="L18" i="3"/>
  <c r="AF16" i="3"/>
  <c r="X16" i="3"/>
  <c r="J16" i="3"/>
  <c r="AM15" i="3"/>
  <c r="AA15" i="3"/>
  <c r="M15" i="3"/>
  <c r="AL10" i="3"/>
  <c r="Z10" i="3"/>
  <c r="L10" i="3"/>
  <c r="AF8" i="3"/>
  <c r="X8" i="3"/>
  <c r="J8" i="3"/>
  <c r="AM7" i="3"/>
  <c r="AA7" i="3"/>
  <c r="M7" i="3"/>
  <c r="AF21" i="3"/>
  <c r="X21" i="3"/>
  <c r="AM20" i="3"/>
  <c r="AA20" i="3"/>
  <c r="M20" i="3"/>
  <c r="AG18" i="3"/>
  <c r="Y18" i="3"/>
  <c r="K18" i="3"/>
  <c r="AN17" i="3"/>
  <c r="AB17" i="3"/>
  <c r="N17" i="3"/>
  <c r="F17" i="3"/>
  <c r="AP17" i="3" s="1"/>
  <c r="AE16" i="3"/>
  <c r="W16" i="3"/>
  <c r="I16" i="3"/>
  <c r="AL15" i="3"/>
  <c r="Z15" i="3"/>
  <c r="L15" i="3"/>
  <c r="AF13" i="3"/>
  <c r="X13" i="3"/>
  <c r="AM12" i="3"/>
  <c r="AA12" i="3"/>
  <c r="M12" i="3"/>
  <c r="AG10" i="3"/>
  <c r="Y10" i="3"/>
  <c r="K10" i="3"/>
  <c r="AN9" i="3"/>
  <c r="AB9" i="3"/>
  <c r="N9" i="3"/>
  <c r="F9" i="3"/>
  <c r="AP9" i="3" s="1"/>
  <c r="AE8" i="3"/>
  <c r="W8" i="3"/>
  <c r="I8" i="3"/>
  <c r="AL7" i="3"/>
  <c r="Z7" i="3"/>
  <c r="L7" i="3"/>
  <c r="AE18" i="3"/>
  <c r="W18" i="3"/>
  <c r="I18" i="3"/>
  <c r="AF15" i="3"/>
  <c r="X15" i="3"/>
  <c r="J15" i="3"/>
  <c r="AE10" i="3"/>
  <c r="W10" i="3"/>
  <c r="I10" i="3"/>
  <c r="AF7" i="3"/>
  <c r="X7" i="3"/>
  <c r="J7" i="3"/>
  <c r="AF20" i="3"/>
  <c r="X20" i="3"/>
  <c r="AD18" i="3"/>
  <c r="V18" i="3"/>
  <c r="AG17" i="3"/>
  <c r="Y17" i="3"/>
  <c r="K17" i="3"/>
  <c r="AN16" i="3"/>
  <c r="AB16" i="3"/>
  <c r="N16" i="3"/>
  <c r="F16" i="3"/>
  <c r="AP16" i="3" s="1"/>
  <c r="AE15" i="3"/>
  <c r="W15" i="3"/>
  <c r="I15" i="3"/>
  <c r="AF12" i="3"/>
  <c r="X12" i="3"/>
  <c r="AD10" i="3"/>
  <c r="V10" i="3"/>
  <c r="AG9" i="3"/>
  <c r="Y9" i="3"/>
  <c r="K9" i="3"/>
  <c r="AN8" i="3"/>
  <c r="AB8" i="3"/>
  <c r="N8" i="3"/>
  <c r="F8" i="3"/>
  <c r="AP8" i="3" s="1"/>
  <c r="AE7" i="3"/>
  <c r="W7" i="3"/>
  <c r="I7" i="3"/>
  <c r="AD15" i="3"/>
  <c r="V15" i="3"/>
  <c r="AD7" i="3"/>
  <c r="V7" i="3"/>
  <c r="AM18" i="3"/>
  <c r="AA18" i="3"/>
  <c r="AD17" i="3"/>
  <c r="AG16" i="3"/>
  <c r="Y16" i="3"/>
  <c r="AN15" i="3"/>
  <c r="AB15" i="3"/>
  <c r="N15" i="3"/>
  <c r="AM10" i="3"/>
  <c r="AA10" i="3"/>
  <c r="AD9" i="3"/>
  <c r="AG8" i="3"/>
  <c r="Y8" i="3"/>
  <c r="AN7" i="3"/>
  <c r="AB7" i="3"/>
  <c r="N7" i="3"/>
  <c r="A6" i="3"/>
  <c r="A8" i="3"/>
  <c r="A9" i="3"/>
  <c r="A11" i="3"/>
  <c r="A15" i="3"/>
  <c r="A22" i="3"/>
  <c r="A7" i="3"/>
  <c r="F90" i="3" l="1"/>
  <c r="AP90" i="3" s="1"/>
  <c r="AO90" i="3"/>
  <c r="L90" i="3"/>
  <c r="M90" i="3"/>
  <c r="AN90" i="3"/>
  <c r="AM90" i="3"/>
  <c r="N90" i="3"/>
  <c r="U90" i="3"/>
  <c r="A90" i="3"/>
  <c r="AL90" i="3"/>
  <c r="BI90" i="3" s="1"/>
  <c r="J90" i="3"/>
  <c r="I90" i="3"/>
  <c r="AG90" i="3"/>
  <c r="AF90" i="3"/>
  <c r="AE90" i="3"/>
  <c r="AD90" i="3"/>
  <c r="AC90" i="3"/>
  <c r="AB90" i="3"/>
  <c r="AA90" i="3"/>
  <c r="Z90" i="3"/>
  <c r="Y90" i="3"/>
  <c r="X90" i="3"/>
  <c r="W90" i="3"/>
  <c r="V90" i="3"/>
  <c r="B9" i="1"/>
  <c r="G112" i="3"/>
  <c r="A17" i="3"/>
  <c r="A12" i="3"/>
  <c r="A13" i="3"/>
  <c r="A5" i="3"/>
  <c r="A20" i="3"/>
  <c r="A10" i="3"/>
  <c r="A14" i="3"/>
  <c r="A18" i="3"/>
  <c r="A21" i="3"/>
  <c r="A16" i="3"/>
  <c r="A3" i="3"/>
  <c r="A4" i="3"/>
  <c r="A19" i="3"/>
  <c r="A23" i="3"/>
  <c r="F112" i="3" l="1"/>
  <c r="AP112" i="3" s="1"/>
  <c r="M112" i="3"/>
  <c r="AO112" i="3"/>
  <c r="L112" i="3"/>
  <c r="AN112" i="3"/>
  <c r="AM112" i="3"/>
  <c r="N112" i="3"/>
  <c r="U112" i="3"/>
  <c r="A112" i="3"/>
  <c r="AL112" i="3"/>
  <c r="BI112" i="3" s="1"/>
  <c r="J112" i="3"/>
  <c r="I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B10" i="1"/>
  <c r="G134" i="3"/>
  <c r="L8" i="1"/>
  <c r="L9" i="1" s="1"/>
  <c r="L10" i="1" s="1"/>
  <c r="L11" i="1" s="1"/>
  <c r="K8" i="1"/>
  <c r="K9" i="1" s="1"/>
  <c r="K10" i="1" s="1"/>
  <c r="K11" i="1" s="1"/>
  <c r="J8" i="1"/>
  <c r="J9" i="1" s="1"/>
  <c r="J10" i="1" s="1"/>
  <c r="J11" i="1" s="1"/>
  <c r="I8" i="1"/>
  <c r="I9" i="1" s="1"/>
  <c r="I10" i="1" s="1"/>
  <c r="I11" i="1" s="1"/>
  <c r="H8" i="1"/>
  <c r="H9" i="1" s="1"/>
  <c r="H10" i="1" s="1"/>
  <c r="H11" i="1" s="1"/>
  <c r="G8" i="1"/>
  <c r="G9" i="1" s="1"/>
  <c r="G10" i="1" s="1"/>
  <c r="G11" i="1" s="1"/>
  <c r="L4" i="1"/>
  <c r="L5" i="1" s="1"/>
  <c r="L6" i="1" s="1"/>
  <c r="L7" i="1" s="1"/>
  <c r="K4" i="1"/>
  <c r="K5" i="1" s="1"/>
  <c r="K6" i="1" s="1"/>
  <c r="K7" i="1" s="1"/>
  <c r="G4" i="1"/>
  <c r="G5" i="1" s="1"/>
  <c r="G6" i="1" s="1"/>
  <c r="G7" i="1" s="1"/>
  <c r="J4" i="1"/>
  <c r="J5" i="1" s="1"/>
  <c r="J6" i="1" s="1"/>
  <c r="J7" i="1" s="1"/>
  <c r="I4" i="1"/>
  <c r="I5" i="1" s="1"/>
  <c r="I6" i="1" s="1"/>
  <c r="I7" i="1" s="1"/>
  <c r="H4" i="1"/>
  <c r="H5" i="1" s="1"/>
  <c r="H6" i="1" s="1"/>
  <c r="H7" i="1" s="1"/>
  <c r="N134" i="3" l="1"/>
  <c r="U134" i="3"/>
  <c r="AL134" i="3"/>
  <c r="BI134" i="3" s="1"/>
  <c r="AN134" i="3"/>
  <c r="AO134" i="3"/>
  <c r="A134" i="3"/>
  <c r="F134" i="3"/>
  <c r="AP134" i="3" s="1"/>
  <c r="I134" i="3"/>
  <c r="L134" i="3"/>
  <c r="J134" i="3"/>
  <c r="AM134" i="3"/>
  <c r="M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B11" i="1"/>
  <c r="G156" i="3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K134" i="3" s="1"/>
  <c r="O8" i="1"/>
  <c r="K112" i="3" s="1"/>
  <c r="O7" i="1"/>
  <c r="K90" i="3" s="1"/>
  <c r="O6" i="1"/>
  <c r="K68" i="3" s="1"/>
  <c r="O5" i="1"/>
  <c r="K46" i="3" s="1"/>
  <c r="N156" i="3" l="1"/>
  <c r="I156" i="3"/>
  <c r="J156" i="3"/>
  <c r="K156" i="3"/>
  <c r="U156" i="3"/>
  <c r="AN156" i="3"/>
  <c r="AO156" i="3"/>
  <c r="AM156" i="3"/>
  <c r="A156" i="3"/>
  <c r="F156" i="3"/>
  <c r="AP156" i="3" s="1"/>
  <c r="AL156" i="3"/>
  <c r="BI156" i="3" s="1"/>
  <c r="L156" i="3"/>
  <c r="M156" i="3"/>
  <c r="AG156" i="3"/>
  <c r="AF156" i="3"/>
  <c r="AE156" i="3"/>
  <c r="AD156" i="3"/>
  <c r="AC156" i="3"/>
  <c r="AB156" i="3"/>
  <c r="AA156" i="3"/>
  <c r="Z156" i="3"/>
  <c r="Y156" i="3"/>
  <c r="X156" i="3"/>
  <c r="W156" i="3"/>
  <c r="V156" i="3"/>
  <c r="B12" i="1"/>
  <c r="G178" i="3"/>
  <c r="BH688" i="3"/>
  <c r="BH687" i="3"/>
  <c r="BH686" i="3"/>
  <c r="BH685" i="3"/>
  <c r="BH704" i="3"/>
  <c r="BH703" i="3"/>
  <c r="BH702" i="3"/>
  <c r="BH701" i="3"/>
  <c r="BH700" i="3"/>
  <c r="BH699" i="3"/>
  <c r="BH698" i="3"/>
  <c r="BH697" i="3"/>
  <c r="BH696" i="3"/>
  <c r="BH695" i="3"/>
  <c r="BH694" i="3"/>
  <c r="BH693" i="3"/>
  <c r="BH692" i="3"/>
  <c r="BH691" i="3"/>
  <c r="BH690" i="3"/>
  <c r="BH689" i="3"/>
  <c r="BH705" i="3"/>
  <c r="BH666" i="3"/>
  <c r="BH665" i="3"/>
  <c r="BH664" i="3"/>
  <c r="BH663" i="3"/>
  <c r="BH682" i="3"/>
  <c r="BH681" i="3"/>
  <c r="BH680" i="3"/>
  <c r="BH679" i="3"/>
  <c r="BH678" i="3"/>
  <c r="BH677" i="3"/>
  <c r="BH676" i="3"/>
  <c r="BH675" i="3"/>
  <c r="BH674" i="3"/>
  <c r="BH673" i="3"/>
  <c r="BH672" i="3"/>
  <c r="BH671" i="3"/>
  <c r="BH670" i="3"/>
  <c r="BH669" i="3"/>
  <c r="BH668" i="3"/>
  <c r="BH667" i="3"/>
  <c r="BH683" i="3"/>
  <c r="BH644" i="3"/>
  <c r="BH643" i="3"/>
  <c r="BH642" i="3"/>
  <c r="BH641" i="3"/>
  <c r="BH660" i="3"/>
  <c r="BH659" i="3"/>
  <c r="BH658" i="3"/>
  <c r="BH657" i="3"/>
  <c r="BH656" i="3"/>
  <c r="BH655" i="3"/>
  <c r="BH654" i="3"/>
  <c r="BH653" i="3"/>
  <c r="BH652" i="3"/>
  <c r="BH651" i="3"/>
  <c r="BH650" i="3"/>
  <c r="BH649" i="3"/>
  <c r="BH648" i="3"/>
  <c r="BH647" i="3"/>
  <c r="BH646" i="3"/>
  <c r="BH645" i="3"/>
  <c r="BH661" i="3"/>
  <c r="BH622" i="3"/>
  <c r="BH621" i="3"/>
  <c r="BH620" i="3"/>
  <c r="BH619" i="3"/>
  <c r="BH638" i="3"/>
  <c r="BH637" i="3"/>
  <c r="BH636" i="3"/>
  <c r="BH635" i="3"/>
  <c r="BH634" i="3"/>
  <c r="BH633" i="3"/>
  <c r="BH632" i="3"/>
  <c r="BH631" i="3"/>
  <c r="BH630" i="3"/>
  <c r="BH629" i="3"/>
  <c r="BH628" i="3"/>
  <c r="BH627" i="3"/>
  <c r="BH626" i="3"/>
  <c r="BH625" i="3"/>
  <c r="BH624" i="3"/>
  <c r="BH623" i="3"/>
  <c r="BH639" i="3"/>
  <c r="BH600" i="3"/>
  <c r="BH599" i="3"/>
  <c r="BH598" i="3"/>
  <c r="BH597" i="3"/>
  <c r="BH616" i="3"/>
  <c r="BH615" i="3"/>
  <c r="BH614" i="3"/>
  <c r="BH613" i="3"/>
  <c r="BH612" i="3"/>
  <c r="BH611" i="3"/>
  <c r="BH610" i="3"/>
  <c r="BH609" i="3"/>
  <c r="BH608" i="3"/>
  <c r="BH607" i="3"/>
  <c r="BH606" i="3"/>
  <c r="BH605" i="3"/>
  <c r="BH604" i="3"/>
  <c r="BH603" i="3"/>
  <c r="BH602" i="3"/>
  <c r="BH601" i="3"/>
  <c r="BH617" i="3"/>
  <c r="BH578" i="3"/>
  <c r="BH577" i="3"/>
  <c r="BH576" i="3"/>
  <c r="BH575" i="3"/>
  <c r="BH594" i="3"/>
  <c r="BH593" i="3"/>
  <c r="BH592" i="3"/>
  <c r="BH591" i="3"/>
  <c r="BH590" i="3"/>
  <c r="BH589" i="3"/>
  <c r="BH588" i="3"/>
  <c r="BH587" i="3"/>
  <c r="BH586" i="3"/>
  <c r="BH585" i="3"/>
  <c r="BH584" i="3"/>
  <c r="BH583" i="3"/>
  <c r="BH582" i="3"/>
  <c r="BH581" i="3"/>
  <c r="BH580" i="3"/>
  <c r="BH579" i="3"/>
  <c r="BH595" i="3"/>
  <c r="BH556" i="3"/>
  <c r="BH555" i="3"/>
  <c r="BH554" i="3"/>
  <c r="BH553" i="3"/>
  <c r="BH572" i="3"/>
  <c r="BH571" i="3"/>
  <c r="BH570" i="3"/>
  <c r="BH569" i="3"/>
  <c r="BH568" i="3"/>
  <c r="BH567" i="3"/>
  <c r="BH566" i="3"/>
  <c r="BH565" i="3"/>
  <c r="BH564" i="3"/>
  <c r="BH563" i="3"/>
  <c r="BH562" i="3"/>
  <c r="BH561" i="3"/>
  <c r="BH560" i="3"/>
  <c r="BH559" i="3"/>
  <c r="BH558" i="3"/>
  <c r="BH557" i="3"/>
  <c r="BH573" i="3"/>
  <c r="BH534" i="3"/>
  <c r="BH533" i="3"/>
  <c r="BH532" i="3"/>
  <c r="BH531" i="3"/>
  <c r="BH550" i="3"/>
  <c r="BH549" i="3"/>
  <c r="BH548" i="3"/>
  <c r="BH547" i="3"/>
  <c r="BH546" i="3"/>
  <c r="BH545" i="3"/>
  <c r="BH544" i="3"/>
  <c r="BH543" i="3"/>
  <c r="BH542" i="3"/>
  <c r="BH541" i="3"/>
  <c r="BH540" i="3"/>
  <c r="BH539" i="3"/>
  <c r="BH538" i="3"/>
  <c r="BH537" i="3"/>
  <c r="BH536" i="3"/>
  <c r="BH535" i="3"/>
  <c r="BH551" i="3"/>
  <c r="BH512" i="3"/>
  <c r="BH511" i="3"/>
  <c r="BH510" i="3"/>
  <c r="BH509" i="3"/>
  <c r="BH528" i="3"/>
  <c r="BH527" i="3"/>
  <c r="BH526" i="3"/>
  <c r="BH525" i="3"/>
  <c r="BH524" i="3"/>
  <c r="BH523" i="3"/>
  <c r="BH522" i="3"/>
  <c r="BH521" i="3"/>
  <c r="BH520" i="3"/>
  <c r="BH519" i="3"/>
  <c r="BH518" i="3"/>
  <c r="BH517" i="3"/>
  <c r="BH516" i="3"/>
  <c r="BH515" i="3"/>
  <c r="BH514" i="3"/>
  <c r="BH513" i="3"/>
  <c r="BH529" i="3"/>
  <c r="BH489" i="3"/>
  <c r="BH488" i="3"/>
  <c r="BH487" i="3"/>
  <c r="BH506" i="3"/>
  <c r="BH505" i="3"/>
  <c r="BH504" i="3"/>
  <c r="BH503" i="3"/>
  <c r="BH502" i="3"/>
  <c r="BH501" i="3"/>
  <c r="BH500" i="3"/>
  <c r="BH499" i="3"/>
  <c r="BH498" i="3"/>
  <c r="BH497" i="3"/>
  <c r="BH496" i="3"/>
  <c r="BH495" i="3"/>
  <c r="BH494" i="3"/>
  <c r="BH493" i="3"/>
  <c r="BH492" i="3"/>
  <c r="BH491" i="3"/>
  <c r="BH507" i="3"/>
  <c r="BH468" i="3"/>
  <c r="BH467" i="3"/>
  <c r="BH466" i="3"/>
  <c r="BH465" i="3"/>
  <c r="BH484" i="3"/>
  <c r="BH483" i="3"/>
  <c r="BH482" i="3"/>
  <c r="BH481" i="3"/>
  <c r="BH480" i="3"/>
  <c r="BH479" i="3"/>
  <c r="BH478" i="3"/>
  <c r="BH477" i="3"/>
  <c r="BH476" i="3"/>
  <c r="BH475" i="3"/>
  <c r="BH474" i="3"/>
  <c r="BH473" i="3"/>
  <c r="BH472" i="3"/>
  <c r="BH471" i="3"/>
  <c r="BH470" i="3"/>
  <c r="BH469" i="3"/>
  <c r="BH485" i="3"/>
  <c r="BH446" i="3"/>
  <c r="BH445" i="3"/>
  <c r="BH444" i="3"/>
  <c r="BH443" i="3"/>
  <c r="BH462" i="3"/>
  <c r="BH461" i="3"/>
  <c r="BH460" i="3"/>
  <c r="BH459" i="3"/>
  <c r="BH458" i="3"/>
  <c r="BH457" i="3"/>
  <c r="BH456" i="3"/>
  <c r="BH455" i="3"/>
  <c r="BH454" i="3"/>
  <c r="BH453" i="3"/>
  <c r="BH452" i="3"/>
  <c r="BH451" i="3"/>
  <c r="BH450" i="3"/>
  <c r="BH449" i="3"/>
  <c r="BH448" i="3"/>
  <c r="BH447" i="3"/>
  <c r="BH463" i="3"/>
  <c r="BH424" i="3"/>
  <c r="BH423" i="3"/>
  <c r="BH422" i="3"/>
  <c r="BH421" i="3"/>
  <c r="BH440" i="3"/>
  <c r="BH439" i="3"/>
  <c r="BH438" i="3"/>
  <c r="BH437" i="3"/>
  <c r="BH436" i="3"/>
  <c r="BH435" i="3"/>
  <c r="BH434" i="3"/>
  <c r="BH433" i="3"/>
  <c r="BH432" i="3"/>
  <c r="BH431" i="3"/>
  <c r="BH430" i="3"/>
  <c r="BH429" i="3"/>
  <c r="BH428" i="3"/>
  <c r="BH427" i="3"/>
  <c r="BH426" i="3"/>
  <c r="BH425" i="3"/>
  <c r="BH441" i="3"/>
  <c r="BH402" i="3"/>
  <c r="BH401" i="3"/>
  <c r="BH400" i="3"/>
  <c r="BH399" i="3"/>
  <c r="BH418" i="3"/>
  <c r="BH417" i="3"/>
  <c r="BH416" i="3"/>
  <c r="BH415" i="3"/>
  <c r="BH414" i="3"/>
  <c r="BH413" i="3"/>
  <c r="BH412" i="3"/>
  <c r="BH411" i="3"/>
  <c r="BH410" i="3"/>
  <c r="BH409" i="3"/>
  <c r="BH408" i="3"/>
  <c r="BH407" i="3"/>
  <c r="BH406" i="3"/>
  <c r="BH405" i="3"/>
  <c r="BH404" i="3"/>
  <c r="BH403" i="3"/>
  <c r="BH419" i="3"/>
  <c r="BH380" i="3"/>
  <c r="BH379" i="3"/>
  <c r="BH378" i="3"/>
  <c r="BH377" i="3"/>
  <c r="BH396" i="3"/>
  <c r="BH395" i="3"/>
  <c r="BH394" i="3"/>
  <c r="BH393" i="3"/>
  <c r="BH392" i="3"/>
  <c r="BH391" i="3"/>
  <c r="BH390" i="3"/>
  <c r="BH389" i="3"/>
  <c r="BH388" i="3"/>
  <c r="BH387" i="3"/>
  <c r="BH386" i="3"/>
  <c r="BH385" i="3"/>
  <c r="BH384" i="3"/>
  <c r="BH383" i="3"/>
  <c r="BH382" i="3"/>
  <c r="BH381" i="3"/>
  <c r="BH397" i="3"/>
  <c r="BH358" i="3"/>
  <c r="BH357" i="3"/>
  <c r="BH356" i="3"/>
  <c r="BH355" i="3"/>
  <c r="BH374" i="3"/>
  <c r="BH373" i="3"/>
  <c r="BH372" i="3"/>
  <c r="BH371" i="3"/>
  <c r="BH370" i="3"/>
  <c r="BH369" i="3"/>
  <c r="BH368" i="3"/>
  <c r="BH367" i="3"/>
  <c r="BH366" i="3"/>
  <c r="BH365" i="3"/>
  <c r="BH364" i="3"/>
  <c r="BH363" i="3"/>
  <c r="BH362" i="3"/>
  <c r="BH361" i="3"/>
  <c r="BH360" i="3"/>
  <c r="BH359" i="3"/>
  <c r="BH375" i="3"/>
  <c r="BH336" i="3"/>
  <c r="BH335" i="3"/>
  <c r="BH334" i="3"/>
  <c r="BH333" i="3"/>
  <c r="BH352" i="3"/>
  <c r="BH351" i="3"/>
  <c r="BH350" i="3"/>
  <c r="BH349" i="3"/>
  <c r="BH348" i="3"/>
  <c r="BH347" i="3"/>
  <c r="BH346" i="3"/>
  <c r="BH345" i="3"/>
  <c r="BH344" i="3"/>
  <c r="BH343" i="3"/>
  <c r="BH342" i="3"/>
  <c r="BH341" i="3"/>
  <c r="BH340" i="3"/>
  <c r="BH339" i="3"/>
  <c r="BH338" i="3"/>
  <c r="BH337" i="3"/>
  <c r="BH353" i="3"/>
  <c r="BH314" i="3"/>
  <c r="BH313" i="3"/>
  <c r="BH312" i="3"/>
  <c r="BH311" i="3"/>
  <c r="BH330" i="3"/>
  <c r="BH329" i="3"/>
  <c r="BH328" i="3"/>
  <c r="BH327" i="3"/>
  <c r="BH326" i="3"/>
  <c r="BH325" i="3"/>
  <c r="BH324" i="3"/>
  <c r="BH323" i="3"/>
  <c r="BH322" i="3"/>
  <c r="BH321" i="3"/>
  <c r="BH320" i="3"/>
  <c r="BH319" i="3"/>
  <c r="BH318" i="3"/>
  <c r="BH317" i="3"/>
  <c r="BH316" i="3"/>
  <c r="BH315" i="3"/>
  <c r="BH331" i="3"/>
  <c r="BH292" i="3"/>
  <c r="BH291" i="3"/>
  <c r="BH290" i="3"/>
  <c r="BH289" i="3"/>
  <c r="BH308" i="3"/>
  <c r="BH307" i="3"/>
  <c r="BH306" i="3"/>
  <c r="BH305" i="3"/>
  <c r="BH304" i="3"/>
  <c r="BH303" i="3"/>
  <c r="BH302" i="3"/>
  <c r="BH301" i="3"/>
  <c r="BH300" i="3"/>
  <c r="BH299" i="3"/>
  <c r="BH298" i="3"/>
  <c r="BH297" i="3"/>
  <c r="BH296" i="3"/>
  <c r="BH295" i="3"/>
  <c r="BH294" i="3"/>
  <c r="BH293" i="3"/>
  <c r="BH309" i="3"/>
  <c r="BH270" i="3"/>
  <c r="BH269" i="3"/>
  <c r="BH268" i="3"/>
  <c r="BH267" i="3"/>
  <c r="BH286" i="3"/>
  <c r="BH285" i="3"/>
  <c r="BH284" i="3"/>
  <c r="BH283" i="3"/>
  <c r="BH282" i="3"/>
  <c r="BH281" i="3"/>
  <c r="BH280" i="3"/>
  <c r="BH279" i="3"/>
  <c r="BH278" i="3"/>
  <c r="BH277" i="3"/>
  <c r="BH276" i="3"/>
  <c r="BH275" i="3"/>
  <c r="BH274" i="3"/>
  <c r="BH273" i="3"/>
  <c r="BH272" i="3"/>
  <c r="BH271" i="3"/>
  <c r="BH287" i="3"/>
  <c r="BH248" i="3"/>
  <c r="BH247" i="3"/>
  <c r="BH246" i="3"/>
  <c r="BH245" i="3"/>
  <c r="BH264" i="3"/>
  <c r="BH263" i="3"/>
  <c r="BH262" i="3"/>
  <c r="BH261" i="3"/>
  <c r="BH260" i="3"/>
  <c r="BH259" i="3"/>
  <c r="BH258" i="3"/>
  <c r="BH257" i="3"/>
  <c r="BH256" i="3"/>
  <c r="BH255" i="3"/>
  <c r="BH254" i="3"/>
  <c r="BH253" i="3"/>
  <c r="BH252" i="3"/>
  <c r="BH251" i="3"/>
  <c r="BH250" i="3"/>
  <c r="BH249" i="3"/>
  <c r="BH265" i="3"/>
  <c r="BH226" i="3"/>
  <c r="BH225" i="3"/>
  <c r="BH224" i="3"/>
  <c r="BH223" i="3"/>
  <c r="BH242" i="3"/>
  <c r="BH241" i="3"/>
  <c r="BH240" i="3"/>
  <c r="BH239" i="3"/>
  <c r="BH238" i="3"/>
  <c r="BH237" i="3"/>
  <c r="BH236" i="3"/>
  <c r="BH235" i="3"/>
  <c r="BH234" i="3"/>
  <c r="BH233" i="3"/>
  <c r="BH232" i="3"/>
  <c r="BH231" i="3"/>
  <c r="BH230" i="3"/>
  <c r="BH229" i="3"/>
  <c r="BH228" i="3"/>
  <c r="BH227" i="3"/>
  <c r="BH243" i="3"/>
  <c r="BH204" i="3"/>
  <c r="BH203" i="3"/>
  <c r="BH202" i="3"/>
  <c r="BH201" i="3"/>
  <c r="BH220" i="3"/>
  <c r="BH219" i="3"/>
  <c r="BH218" i="3"/>
  <c r="BH217" i="3"/>
  <c r="BH216" i="3"/>
  <c r="BH215" i="3"/>
  <c r="BH214" i="3"/>
  <c r="BH213" i="3"/>
  <c r="BH212" i="3"/>
  <c r="BH211" i="3"/>
  <c r="BH210" i="3"/>
  <c r="BH209" i="3"/>
  <c r="BH208" i="3"/>
  <c r="BH207" i="3"/>
  <c r="BH206" i="3"/>
  <c r="BH205" i="3"/>
  <c r="BH221" i="3"/>
  <c r="BH182" i="3"/>
  <c r="BH181" i="3"/>
  <c r="BH180" i="3"/>
  <c r="BH179" i="3"/>
  <c r="BH198" i="3"/>
  <c r="BH197" i="3"/>
  <c r="BH196" i="3"/>
  <c r="BH195" i="3"/>
  <c r="BH194" i="3"/>
  <c r="BH193" i="3"/>
  <c r="BH192" i="3"/>
  <c r="BH191" i="3"/>
  <c r="BH190" i="3"/>
  <c r="BH189" i="3"/>
  <c r="BH188" i="3"/>
  <c r="BH187" i="3"/>
  <c r="BH186" i="3"/>
  <c r="BH185" i="3"/>
  <c r="BH184" i="3"/>
  <c r="BH183" i="3"/>
  <c r="BH199" i="3"/>
  <c r="BH160" i="3"/>
  <c r="BH159" i="3"/>
  <c r="BH158" i="3"/>
  <c r="BH157" i="3"/>
  <c r="BH176" i="3"/>
  <c r="BH175" i="3"/>
  <c r="BH174" i="3"/>
  <c r="BH173" i="3"/>
  <c r="BH172" i="3"/>
  <c r="BH171" i="3"/>
  <c r="BH170" i="3"/>
  <c r="BH169" i="3"/>
  <c r="BH168" i="3"/>
  <c r="BH167" i="3"/>
  <c r="BH166" i="3"/>
  <c r="BH165" i="3"/>
  <c r="BH164" i="3"/>
  <c r="BH163" i="3"/>
  <c r="BH162" i="3"/>
  <c r="BH161" i="3"/>
  <c r="BH177" i="3"/>
  <c r="BH138" i="3"/>
  <c r="BH137" i="3"/>
  <c r="BH136" i="3"/>
  <c r="BH135" i="3"/>
  <c r="BH154" i="3"/>
  <c r="BH153" i="3"/>
  <c r="BH152" i="3"/>
  <c r="BH151" i="3"/>
  <c r="BH150" i="3"/>
  <c r="BH149" i="3"/>
  <c r="BH148" i="3"/>
  <c r="BH147" i="3"/>
  <c r="BH146" i="3"/>
  <c r="BH145" i="3"/>
  <c r="BH144" i="3"/>
  <c r="BH143" i="3"/>
  <c r="BH142" i="3"/>
  <c r="BH141" i="3"/>
  <c r="BH140" i="3"/>
  <c r="BH139" i="3"/>
  <c r="BH155" i="3"/>
  <c r="BH116" i="3"/>
  <c r="BH115" i="3"/>
  <c r="BH114" i="3"/>
  <c r="BH113" i="3"/>
  <c r="BH132" i="3"/>
  <c r="BH131" i="3"/>
  <c r="BH130" i="3"/>
  <c r="BH129" i="3"/>
  <c r="BH128" i="3"/>
  <c r="BH127" i="3"/>
  <c r="BH126" i="3"/>
  <c r="BH125" i="3"/>
  <c r="BH124" i="3"/>
  <c r="BH123" i="3"/>
  <c r="BH122" i="3"/>
  <c r="BH121" i="3"/>
  <c r="BH120" i="3"/>
  <c r="BH119" i="3"/>
  <c r="BH118" i="3"/>
  <c r="BH117" i="3"/>
  <c r="BH133" i="3"/>
  <c r="BH94" i="3"/>
  <c r="BH93" i="3"/>
  <c r="BH92" i="3"/>
  <c r="BH91" i="3"/>
  <c r="BH110" i="3"/>
  <c r="BH109" i="3"/>
  <c r="BH108" i="3"/>
  <c r="BH107" i="3"/>
  <c r="BH106" i="3"/>
  <c r="BH105" i="3"/>
  <c r="BH104" i="3"/>
  <c r="BH103" i="3"/>
  <c r="BH102" i="3"/>
  <c r="BH101" i="3"/>
  <c r="BH100" i="3"/>
  <c r="BH99" i="3"/>
  <c r="BH98" i="3"/>
  <c r="BH97" i="3"/>
  <c r="BH96" i="3"/>
  <c r="BH95" i="3"/>
  <c r="BH111" i="3"/>
  <c r="BH72" i="3"/>
  <c r="BH71" i="3"/>
  <c r="BH70" i="3"/>
  <c r="BH69" i="3"/>
  <c r="BH88" i="3"/>
  <c r="BH87" i="3"/>
  <c r="BH86" i="3"/>
  <c r="BH85" i="3"/>
  <c r="BH84" i="3"/>
  <c r="BH83" i="3"/>
  <c r="BH82" i="3"/>
  <c r="BH81" i="3"/>
  <c r="BH80" i="3"/>
  <c r="BH79" i="3"/>
  <c r="BH78" i="3"/>
  <c r="BH77" i="3"/>
  <c r="BH76" i="3"/>
  <c r="BH75" i="3"/>
  <c r="BH74" i="3"/>
  <c r="BH73" i="3"/>
  <c r="BH89" i="3"/>
  <c r="BH50" i="3"/>
  <c r="BH49" i="3"/>
  <c r="BH48" i="3"/>
  <c r="BH47" i="3"/>
  <c r="BH66" i="3"/>
  <c r="BH65" i="3"/>
  <c r="BH64" i="3"/>
  <c r="BH63" i="3"/>
  <c r="BH62" i="3"/>
  <c r="BH61" i="3"/>
  <c r="BH60" i="3"/>
  <c r="BH59" i="3"/>
  <c r="BH58" i="3"/>
  <c r="BH57" i="3"/>
  <c r="BH56" i="3"/>
  <c r="BH55" i="3"/>
  <c r="BH54" i="3"/>
  <c r="BH53" i="3"/>
  <c r="BH52" i="3"/>
  <c r="BH51" i="3"/>
  <c r="BH67" i="3"/>
  <c r="BH28" i="3"/>
  <c r="BH27" i="3"/>
  <c r="BH26" i="3"/>
  <c r="BH25" i="3"/>
  <c r="BH44" i="3"/>
  <c r="BH43" i="3"/>
  <c r="BH42" i="3"/>
  <c r="BH41" i="3"/>
  <c r="BH40" i="3"/>
  <c r="BH39" i="3"/>
  <c r="BH38" i="3"/>
  <c r="BH37" i="3"/>
  <c r="BH36" i="3"/>
  <c r="BH35" i="3"/>
  <c r="BH34" i="3"/>
  <c r="BH33" i="3"/>
  <c r="BH32" i="3"/>
  <c r="BH31" i="3"/>
  <c r="BH30" i="3"/>
  <c r="BH29" i="3"/>
  <c r="BH45" i="3"/>
  <c r="BH6" i="3"/>
  <c r="BH5" i="3"/>
  <c r="BH4" i="3"/>
  <c r="BH3" i="3"/>
  <c r="BP110" i="3"/>
  <c r="BP91" i="3"/>
  <c r="BP92" i="3"/>
  <c r="BP93" i="3"/>
  <c r="BP94" i="3"/>
  <c r="BP117" i="3"/>
  <c r="BP118" i="3"/>
  <c r="BP119" i="3"/>
  <c r="BP120" i="3"/>
  <c r="BP121" i="3"/>
  <c r="BP122" i="3"/>
  <c r="BP123" i="3"/>
  <c r="BP124" i="3"/>
  <c r="BP125" i="3"/>
  <c r="BP126" i="3"/>
  <c r="BP127" i="3"/>
  <c r="BP128" i="3"/>
  <c r="BP129" i="3"/>
  <c r="BP130" i="3"/>
  <c r="BP131" i="3"/>
  <c r="BP132" i="3"/>
  <c r="BP113" i="3"/>
  <c r="BP114" i="3"/>
  <c r="BP115" i="3"/>
  <c r="BP116" i="3"/>
  <c r="BP139" i="3"/>
  <c r="BP140" i="3"/>
  <c r="BP141" i="3"/>
  <c r="BP142" i="3"/>
  <c r="BP143" i="3"/>
  <c r="BP144" i="3"/>
  <c r="BP145" i="3"/>
  <c r="BP146" i="3"/>
  <c r="BP147" i="3"/>
  <c r="BP148" i="3"/>
  <c r="BP149" i="3"/>
  <c r="BP150" i="3"/>
  <c r="BP151" i="3"/>
  <c r="BP152" i="3"/>
  <c r="BP153" i="3"/>
  <c r="BP154" i="3"/>
  <c r="BP135" i="3"/>
  <c r="BP136" i="3"/>
  <c r="BP137" i="3"/>
  <c r="BP138" i="3"/>
  <c r="BP161" i="3"/>
  <c r="BP162" i="3"/>
  <c r="BP163" i="3"/>
  <c r="BP164" i="3"/>
  <c r="BP165" i="3"/>
  <c r="BP166" i="3"/>
  <c r="BP167" i="3"/>
  <c r="BP168" i="3"/>
  <c r="BP169" i="3"/>
  <c r="BP170" i="3"/>
  <c r="BP171" i="3"/>
  <c r="BP172" i="3"/>
  <c r="BP173" i="3"/>
  <c r="BP174" i="3"/>
  <c r="BP175" i="3"/>
  <c r="BP176" i="3"/>
  <c r="BP157" i="3"/>
  <c r="BP158" i="3"/>
  <c r="BP159" i="3"/>
  <c r="BP160" i="3"/>
  <c r="BP183" i="3"/>
  <c r="BP184" i="3"/>
  <c r="BP185" i="3"/>
  <c r="BP186" i="3"/>
  <c r="BP187" i="3"/>
  <c r="BP188" i="3"/>
  <c r="BP189" i="3"/>
  <c r="BP190" i="3"/>
  <c r="BP191" i="3"/>
  <c r="BP192" i="3"/>
  <c r="BP193" i="3"/>
  <c r="BP194" i="3"/>
  <c r="BP195" i="3"/>
  <c r="BP196" i="3"/>
  <c r="BP197" i="3"/>
  <c r="BP198" i="3"/>
  <c r="BP179" i="3"/>
  <c r="BP180" i="3"/>
  <c r="BP181" i="3"/>
  <c r="BP182" i="3"/>
  <c r="BP205" i="3"/>
  <c r="BP206" i="3"/>
  <c r="BP207" i="3"/>
  <c r="BP208" i="3"/>
  <c r="BP209" i="3"/>
  <c r="BP210" i="3"/>
  <c r="BP211" i="3"/>
  <c r="BP212" i="3"/>
  <c r="BP213" i="3"/>
  <c r="BP214" i="3"/>
  <c r="BP215" i="3"/>
  <c r="BP216" i="3"/>
  <c r="BP217" i="3"/>
  <c r="BP218" i="3"/>
  <c r="BP219" i="3"/>
  <c r="BP220" i="3"/>
  <c r="BP201" i="3"/>
  <c r="BP202" i="3"/>
  <c r="BP203" i="3"/>
  <c r="BP204" i="3"/>
  <c r="BP227" i="3"/>
  <c r="BP228" i="3"/>
  <c r="BP229" i="3"/>
  <c r="BP230" i="3"/>
  <c r="BP231" i="3"/>
  <c r="BP232" i="3"/>
  <c r="BP233" i="3"/>
  <c r="BP234" i="3"/>
  <c r="BP235" i="3"/>
  <c r="BP236" i="3"/>
  <c r="BP237" i="3"/>
  <c r="BP238" i="3"/>
  <c r="BP239" i="3"/>
  <c r="BP240" i="3"/>
  <c r="BP241" i="3"/>
  <c r="BP242" i="3"/>
  <c r="BP223" i="3"/>
  <c r="BP224" i="3"/>
  <c r="BP225" i="3"/>
  <c r="BP226" i="3"/>
  <c r="BP249" i="3"/>
  <c r="BP250" i="3"/>
  <c r="BP251" i="3"/>
  <c r="BP252" i="3"/>
  <c r="BP253" i="3"/>
  <c r="BP254" i="3"/>
  <c r="BP255" i="3"/>
  <c r="BP256" i="3"/>
  <c r="BP257" i="3"/>
  <c r="BP258" i="3"/>
  <c r="BP259" i="3"/>
  <c r="BP260" i="3"/>
  <c r="BP261" i="3"/>
  <c r="BP262" i="3"/>
  <c r="BP263" i="3"/>
  <c r="BP264" i="3"/>
  <c r="BP245" i="3"/>
  <c r="BP246" i="3"/>
  <c r="BP247" i="3"/>
  <c r="BP248" i="3"/>
  <c r="BP271" i="3"/>
  <c r="BP272" i="3"/>
  <c r="BP273" i="3"/>
  <c r="BP274" i="3"/>
  <c r="BP275" i="3"/>
  <c r="BP276" i="3"/>
  <c r="BP277" i="3"/>
  <c r="BP278" i="3"/>
  <c r="BP279" i="3"/>
  <c r="BP280" i="3"/>
  <c r="BP281" i="3"/>
  <c r="BP282" i="3"/>
  <c r="BP283" i="3"/>
  <c r="BP284" i="3"/>
  <c r="BP285" i="3"/>
  <c r="BP286" i="3"/>
  <c r="BP267" i="3"/>
  <c r="BP268" i="3"/>
  <c r="BP269" i="3"/>
  <c r="BP270" i="3"/>
  <c r="BP293" i="3"/>
  <c r="BP294" i="3"/>
  <c r="BP295" i="3"/>
  <c r="BP296" i="3"/>
  <c r="BP297" i="3"/>
  <c r="BP298" i="3"/>
  <c r="BP299" i="3"/>
  <c r="BP300" i="3"/>
  <c r="BP301" i="3"/>
  <c r="BP302" i="3"/>
  <c r="BP303" i="3"/>
  <c r="BP304" i="3"/>
  <c r="BP305" i="3"/>
  <c r="BP306" i="3"/>
  <c r="BP307" i="3"/>
  <c r="BP308" i="3"/>
  <c r="BP289" i="3"/>
  <c r="BP290" i="3"/>
  <c r="BP291" i="3"/>
  <c r="BP292" i="3"/>
  <c r="BP315" i="3"/>
  <c r="BP316" i="3"/>
  <c r="BP317" i="3"/>
  <c r="BP318" i="3"/>
  <c r="BP319" i="3"/>
  <c r="BP320" i="3"/>
  <c r="BP321" i="3"/>
  <c r="BP322" i="3"/>
  <c r="BP323" i="3"/>
  <c r="BP324" i="3"/>
  <c r="BP325" i="3"/>
  <c r="BP326" i="3"/>
  <c r="BP327" i="3"/>
  <c r="BP328" i="3"/>
  <c r="BP329" i="3"/>
  <c r="BP330" i="3"/>
  <c r="BP311" i="3"/>
  <c r="BP312" i="3"/>
  <c r="BP313" i="3"/>
  <c r="BP314" i="3"/>
  <c r="BP337" i="3"/>
  <c r="BP338" i="3"/>
  <c r="BP339" i="3"/>
  <c r="BP340" i="3"/>
  <c r="BP341" i="3"/>
  <c r="BP342" i="3"/>
  <c r="BP343" i="3"/>
  <c r="BP344" i="3"/>
  <c r="BP345" i="3"/>
  <c r="BP346" i="3"/>
  <c r="BP347" i="3"/>
  <c r="BP348" i="3"/>
  <c r="BP349" i="3"/>
  <c r="BP350" i="3"/>
  <c r="BP351" i="3"/>
  <c r="BP352" i="3"/>
  <c r="BP333" i="3"/>
  <c r="BP334" i="3"/>
  <c r="BP335" i="3"/>
  <c r="BP336" i="3"/>
  <c r="BP359" i="3"/>
  <c r="BP360" i="3"/>
  <c r="BP361" i="3"/>
  <c r="BP362" i="3"/>
  <c r="BP363" i="3"/>
  <c r="BP364" i="3"/>
  <c r="BP365" i="3"/>
  <c r="BP366" i="3"/>
  <c r="BP367" i="3"/>
  <c r="BP368" i="3"/>
  <c r="BP369" i="3"/>
  <c r="BP370" i="3"/>
  <c r="BP371" i="3"/>
  <c r="BP372" i="3"/>
  <c r="BP373" i="3"/>
  <c r="BP374" i="3"/>
  <c r="BP355" i="3"/>
  <c r="BP356" i="3"/>
  <c r="BP357" i="3"/>
  <c r="BP358" i="3"/>
  <c r="BP381" i="3"/>
  <c r="BP382" i="3"/>
  <c r="BP383" i="3"/>
  <c r="BP384" i="3"/>
  <c r="BP385" i="3"/>
  <c r="BP386" i="3"/>
  <c r="BP387" i="3"/>
  <c r="BP388" i="3"/>
  <c r="BP389" i="3"/>
  <c r="BP390" i="3"/>
  <c r="BP391" i="3"/>
  <c r="BP392" i="3"/>
  <c r="BP393" i="3"/>
  <c r="BP394" i="3"/>
  <c r="BP395" i="3"/>
  <c r="BP396" i="3"/>
  <c r="BP377" i="3"/>
  <c r="BP378" i="3"/>
  <c r="BP379" i="3"/>
  <c r="BP380" i="3"/>
  <c r="BP403" i="3"/>
  <c r="BP404" i="3"/>
  <c r="BP405" i="3"/>
  <c r="BP406" i="3"/>
  <c r="BP407" i="3"/>
  <c r="BP408" i="3"/>
  <c r="BP409" i="3"/>
  <c r="BP410" i="3"/>
  <c r="BP411" i="3"/>
  <c r="BP412" i="3"/>
  <c r="BP413" i="3"/>
  <c r="BP414" i="3"/>
  <c r="BP415" i="3"/>
  <c r="BP416" i="3"/>
  <c r="BP417" i="3"/>
  <c r="BP418" i="3"/>
  <c r="BP399" i="3"/>
  <c r="BP400" i="3"/>
  <c r="BP401" i="3"/>
  <c r="BP402" i="3"/>
  <c r="BP425" i="3"/>
  <c r="BP426" i="3"/>
  <c r="BP427" i="3"/>
  <c r="BP428" i="3"/>
  <c r="BP429" i="3"/>
  <c r="BP430" i="3"/>
  <c r="BP431" i="3"/>
  <c r="BP432" i="3"/>
  <c r="BP433" i="3"/>
  <c r="BP434" i="3"/>
  <c r="BP435" i="3"/>
  <c r="BP436" i="3"/>
  <c r="BP437" i="3"/>
  <c r="BP438" i="3"/>
  <c r="BP439" i="3"/>
  <c r="BP440" i="3"/>
  <c r="BP421" i="3"/>
  <c r="BP422" i="3"/>
  <c r="BP423" i="3"/>
  <c r="BP424" i="3"/>
  <c r="BP447" i="3"/>
  <c r="BP448" i="3"/>
  <c r="BP449" i="3"/>
  <c r="BP450" i="3"/>
  <c r="BP451" i="3"/>
  <c r="BP452" i="3"/>
  <c r="BP453" i="3"/>
  <c r="BP454" i="3"/>
  <c r="BP455" i="3"/>
  <c r="BP456" i="3"/>
  <c r="BP457" i="3"/>
  <c r="BP458" i="3"/>
  <c r="BP459" i="3"/>
  <c r="BP460" i="3"/>
  <c r="BP461" i="3"/>
  <c r="BP462" i="3"/>
  <c r="BP443" i="3"/>
  <c r="BP444" i="3"/>
  <c r="BP445" i="3"/>
  <c r="BP446" i="3"/>
  <c r="BP469" i="3"/>
  <c r="BP470" i="3"/>
  <c r="BP471" i="3"/>
  <c r="BP472" i="3"/>
  <c r="BP473" i="3"/>
  <c r="BP474" i="3"/>
  <c r="BP475" i="3"/>
  <c r="BP476" i="3"/>
  <c r="BP477" i="3"/>
  <c r="BP478" i="3"/>
  <c r="BP479" i="3"/>
  <c r="BP480" i="3"/>
  <c r="BP481" i="3"/>
  <c r="BP482" i="3"/>
  <c r="BP483" i="3"/>
  <c r="BP484" i="3"/>
  <c r="BP465" i="3"/>
  <c r="BP466" i="3"/>
  <c r="BP467" i="3"/>
  <c r="BP468" i="3"/>
  <c r="BP491" i="3"/>
  <c r="BP492" i="3"/>
  <c r="BP493" i="3"/>
  <c r="BP494" i="3"/>
  <c r="BP495" i="3"/>
  <c r="BP496" i="3"/>
  <c r="BP497" i="3"/>
  <c r="BP498" i="3"/>
  <c r="BP499" i="3"/>
  <c r="BP500" i="3"/>
  <c r="BP501" i="3"/>
  <c r="BP502" i="3"/>
  <c r="BP503" i="3"/>
  <c r="BP504" i="3"/>
  <c r="BP505" i="3"/>
  <c r="BP506" i="3"/>
  <c r="BP487" i="3"/>
  <c r="BP488" i="3"/>
  <c r="BP489" i="3"/>
  <c r="BP513" i="3"/>
  <c r="BP514" i="3"/>
  <c r="BP515" i="3"/>
  <c r="BP516" i="3"/>
  <c r="BP517" i="3"/>
  <c r="BP518" i="3"/>
  <c r="BP519" i="3"/>
  <c r="BP520" i="3"/>
  <c r="BP521" i="3"/>
  <c r="BP522" i="3"/>
  <c r="BP523" i="3"/>
  <c r="BP524" i="3"/>
  <c r="BP525" i="3"/>
  <c r="BP526" i="3"/>
  <c r="BP527" i="3"/>
  <c r="BP528" i="3"/>
  <c r="BP509" i="3"/>
  <c r="BP510" i="3"/>
  <c r="BP511" i="3"/>
  <c r="BP512" i="3"/>
  <c r="BP535" i="3"/>
  <c r="BP536" i="3"/>
  <c r="BP537" i="3"/>
  <c r="BP538" i="3"/>
  <c r="BP539" i="3"/>
  <c r="BP540" i="3"/>
  <c r="BP541" i="3"/>
  <c r="BP542" i="3"/>
  <c r="BP543" i="3"/>
  <c r="BP544" i="3"/>
  <c r="BP545" i="3"/>
  <c r="BP546" i="3"/>
  <c r="BP547" i="3"/>
  <c r="BP548" i="3"/>
  <c r="BP549" i="3"/>
  <c r="BP550" i="3"/>
  <c r="BP531" i="3"/>
  <c r="BP532" i="3"/>
  <c r="BP533" i="3"/>
  <c r="BP534" i="3"/>
  <c r="BP557" i="3"/>
  <c r="BP558" i="3"/>
  <c r="BP559" i="3"/>
  <c r="BP560" i="3"/>
  <c r="BP561" i="3"/>
  <c r="BP562" i="3"/>
  <c r="BP563" i="3"/>
  <c r="BP564" i="3"/>
  <c r="BP565" i="3"/>
  <c r="BP566" i="3"/>
  <c r="BP567" i="3"/>
  <c r="BP568" i="3"/>
  <c r="BP569" i="3"/>
  <c r="BP570" i="3"/>
  <c r="BP571" i="3"/>
  <c r="BP572" i="3"/>
  <c r="BP553" i="3"/>
  <c r="BP554" i="3"/>
  <c r="BP555" i="3"/>
  <c r="BP556" i="3"/>
  <c r="BP579" i="3"/>
  <c r="BP580" i="3"/>
  <c r="BP581" i="3"/>
  <c r="BP582" i="3"/>
  <c r="BP583" i="3"/>
  <c r="BP584" i="3"/>
  <c r="BP585" i="3"/>
  <c r="BP586" i="3"/>
  <c r="BP587" i="3"/>
  <c r="BP588" i="3"/>
  <c r="BP589" i="3"/>
  <c r="BP590" i="3"/>
  <c r="BP591" i="3"/>
  <c r="BP592" i="3"/>
  <c r="BP593" i="3"/>
  <c r="BP594" i="3"/>
  <c r="BP575" i="3"/>
  <c r="BP576" i="3"/>
  <c r="BP577" i="3"/>
  <c r="BP578" i="3"/>
  <c r="BP601" i="3"/>
  <c r="BP602" i="3"/>
  <c r="BP603" i="3"/>
  <c r="BP604" i="3"/>
  <c r="BP605" i="3"/>
  <c r="BP606" i="3"/>
  <c r="BP607" i="3"/>
  <c r="BP608" i="3"/>
  <c r="BP609" i="3"/>
  <c r="BP610" i="3"/>
  <c r="BP611" i="3"/>
  <c r="BP612" i="3"/>
  <c r="BP613" i="3"/>
  <c r="BP614" i="3"/>
  <c r="BP615" i="3"/>
  <c r="BP616" i="3"/>
  <c r="BP597" i="3"/>
  <c r="BP598" i="3"/>
  <c r="BP599" i="3"/>
  <c r="BP600" i="3"/>
  <c r="BP623" i="3"/>
  <c r="BP624" i="3"/>
  <c r="BP625" i="3"/>
  <c r="BP626" i="3"/>
  <c r="BP627" i="3"/>
  <c r="BP628" i="3"/>
  <c r="BP629" i="3"/>
  <c r="BP630" i="3"/>
  <c r="BP631" i="3"/>
  <c r="BP632" i="3"/>
  <c r="BP633" i="3"/>
  <c r="BP634" i="3"/>
  <c r="BP635" i="3"/>
  <c r="BP636" i="3"/>
  <c r="BP637" i="3"/>
  <c r="BP638" i="3"/>
  <c r="BP619" i="3"/>
  <c r="BP620" i="3"/>
  <c r="BP621" i="3"/>
  <c r="BP622" i="3"/>
  <c r="BP645" i="3"/>
  <c r="BP646" i="3"/>
  <c r="BP647" i="3"/>
  <c r="BP648" i="3"/>
  <c r="BP649" i="3"/>
  <c r="BP650" i="3"/>
  <c r="BP651" i="3"/>
  <c r="BP652" i="3"/>
  <c r="BP653" i="3"/>
  <c r="BP654" i="3"/>
  <c r="BP655" i="3"/>
  <c r="BP656" i="3"/>
  <c r="BP657" i="3"/>
  <c r="BP658" i="3"/>
  <c r="BP659" i="3"/>
  <c r="BP660" i="3"/>
  <c r="BP641" i="3"/>
  <c r="BP642" i="3"/>
  <c r="BP643" i="3"/>
  <c r="BP644" i="3"/>
  <c r="BP667" i="3"/>
  <c r="BP668" i="3"/>
  <c r="BP669" i="3"/>
  <c r="BP670" i="3"/>
  <c r="BP671" i="3"/>
  <c r="BP672" i="3"/>
  <c r="BP673" i="3"/>
  <c r="BP674" i="3"/>
  <c r="BP675" i="3"/>
  <c r="BP676" i="3"/>
  <c r="BP677" i="3"/>
  <c r="BP678" i="3"/>
  <c r="BP679" i="3"/>
  <c r="BP680" i="3"/>
  <c r="BP681" i="3"/>
  <c r="BP682" i="3"/>
  <c r="BP663" i="3"/>
  <c r="BP664" i="3"/>
  <c r="BP665" i="3"/>
  <c r="BP666" i="3"/>
  <c r="BP689" i="3"/>
  <c r="BP690" i="3"/>
  <c r="BP691" i="3"/>
  <c r="BP692" i="3"/>
  <c r="BP693" i="3"/>
  <c r="BP694" i="3"/>
  <c r="BP695" i="3"/>
  <c r="BP696" i="3"/>
  <c r="BP697" i="3"/>
  <c r="BP698" i="3"/>
  <c r="BP699" i="3"/>
  <c r="BP700" i="3"/>
  <c r="BP701" i="3"/>
  <c r="BP702" i="3"/>
  <c r="BP703" i="3"/>
  <c r="BP704" i="3"/>
  <c r="BP685" i="3"/>
  <c r="BP686" i="3"/>
  <c r="BP687" i="3"/>
  <c r="BP688" i="3"/>
  <c r="I178" i="3" l="1"/>
  <c r="J178" i="3"/>
  <c r="K178" i="3"/>
  <c r="L178" i="3"/>
  <c r="M178" i="3"/>
  <c r="N178" i="3"/>
  <c r="AL178" i="3"/>
  <c r="BI178" i="3" s="1"/>
  <c r="AM178" i="3"/>
  <c r="AN178" i="3"/>
  <c r="AO178" i="3"/>
  <c r="U178" i="3"/>
  <c r="A178" i="3"/>
  <c r="F178" i="3"/>
  <c r="AP178" i="3" s="1"/>
  <c r="AG178" i="3"/>
  <c r="AF178" i="3"/>
  <c r="AE178" i="3"/>
  <c r="AD178" i="3"/>
  <c r="AC178" i="3"/>
  <c r="AB178" i="3"/>
  <c r="AA178" i="3"/>
  <c r="Z178" i="3"/>
  <c r="Y178" i="3"/>
  <c r="X178" i="3"/>
  <c r="W178" i="3"/>
  <c r="V178" i="3"/>
  <c r="B13" i="1"/>
  <c r="G200" i="3"/>
  <c r="AU3" i="1"/>
  <c r="L200" i="3" l="1"/>
  <c r="U200" i="3"/>
  <c r="AO200" i="3"/>
  <c r="A200" i="3"/>
  <c r="J200" i="3"/>
  <c r="AM200" i="3"/>
  <c r="M200" i="3"/>
  <c r="K200" i="3"/>
  <c r="AN200" i="3"/>
  <c r="N200" i="3"/>
  <c r="F200" i="3"/>
  <c r="AP200" i="3" s="1"/>
  <c r="I200" i="3"/>
  <c r="AL200" i="3"/>
  <c r="BI200" i="3" s="1"/>
  <c r="AG200" i="3"/>
  <c r="AF200" i="3"/>
  <c r="AE200" i="3"/>
  <c r="AD200" i="3"/>
  <c r="AC200" i="3"/>
  <c r="AB200" i="3"/>
  <c r="AA200" i="3"/>
  <c r="Z200" i="3"/>
  <c r="Y200" i="3"/>
  <c r="X200" i="3"/>
  <c r="W200" i="3"/>
  <c r="V200" i="3"/>
  <c r="B14" i="1"/>
  <c r="G222" i="3"/>
  <c r="BP23" i="3"/>
  <c r="BP7" i="3"/>
  <c r="BP8" i="3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3" i="3"/>
  <c r="BP4" i="3"/>
  <c r="BP5" i="3"/>
  <c r="BP6" i="3"/>
  <c r="BP29" i="3"/>
  <c r="BP30" i="3"/>
  <c r="BP31" i="3"/>
  <c r="BP32" i="3"/>
  <c r="BP33" i="3"/>
  <c r="BP34" i="3"/>
  <c r="BP35" i="3"/>
  <c r="BP36" i="3"/>
  <c r="BP37" i="3"/>
  <c r="BP38" i="3"/>
  <c r="BP39" i="3"/>
  <c r="BP40" i="3"/>
  <c r="BP41" i="3"/>
  <c r="BP42" i="3"/>
  <c r="BP43" i="3"/>
  <c r="BP44" i="3"/>
  <c r="BP25" i="3"/>
  <c r="BP26" i="3"/>
  <c r="BP27" i="3"/>
  <c r="BP28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5" i="3"/>
  <c r="BP66" i="3"/>
  <c r="BP47" i="3"/>
  <c r="BP48" i="3"/>
  <c r="BP49" i="3"/>
  <c r="BP50" i="3"/>
  <c r="BP73" i="3"/>
  <c r="BP74" i="3"/>
  <c r="BP75" i="3"/>
  <c r="BP76" i="3"/>
  <c r="BP77" i="3"/>
  <c r="BP78" i="3"/>
  <c r="BP79" i="3"/>
  <c r="BP80" i="3"/>
  <c r="BP81" i="3"/>
  <c r="BP82" i="3"/>
  <c r="BP83" i="3"/>
  <c r="BP84" i="3"/>
  <c r="BP85" i="3"/>
  <c r="BP86" i="3"/>
  <c r="BP87" i="3"/>
  <c r="BP88" i="3"/>
  <c r="BP69" i="3"/>
  <c r="BP70" i="3"/>
  <c r="BP71" i="3"/>
  <c r="BP72" i="3"/>
  <c r="BP95" i="3"/>
  <c r="BP96" i="3"/>
  <c r="BP97" i="3"/>
  <c r="BP98" i="3"/>
  <c r="BP99" i="3"/>
  <c r="BP100" i="3"/>
  <c r="BP101" i="3"/>
  <c r="BP102" i="3"/>
  <c r="BP103" i="3"/>
  <c r="BP104" i="3"/>
  <c r="BP105" i="3"/>
  <c r="BP106" i="3"/>
  <c r="BP107" i="3"/>
  <c r="BP108" i="3"/>
  <c r="BP109" i="3"/>
  <c r="I222" i="3" l="1"/>
  <c r="AO222" i="3"/>
  <c r="L222" i="3"/>
  <c r="U222" i="3"/>
  <c r="AL222" i="3"/>
  <c r="BI222" i="3" s="1"/>
  <c r="K222" i="3"/>
  <c r="J222" i="3"/>
  <c r="A222" i="3"/>
  <c r="AM222" i="3"/>
  <c r="M222" i="3"/>
  <c r="AN222" i="3"/>
  <c r="N222" i="3"/>
  <c r="F222" i="3"/>
  <c r="AP222" i="3" s="1"/>
  <c r="AG222" i="3"/>
  <c r="AF222" i="3"/>
  <c r="AE222" i="3"/>
  <c r="AD222" i="3"/>
  <c r="AC222" i="3"/>
  <c r="AB222" i="3"/>
  <c r="AA222" i="3"/>
  <c r="Z222" i="3"/>
  <c r="Y222" i="3"/>
  <c r="X222" i="3"/>
  <c r="W222" i="3"/>
  <c r="V222" i="3"/>
  <c r="B15" i="1"/>
  <c r="G244" i="3"/>
  <c r="BH7" i="3"/>
  <c r="BH8" i="3"/>
  <c r="BH9" i="3"/>
  <c r="BH10" i="3"/>
  <c r="BH11" i="3"/>
  <c r="BH12" i="3"/>
  <c r="BH13" i="3"/>
  <c r="BH14" i="3"/>
  <c r="BH15" i="3"/>
  <c r="BH16" i="3"/>
  <c r="BH17" i="3"/>
  <c r="BH18" i="3"/>
  <c r="BH19" i="3"/>
  <c r="BH20" i="3"/>
  <c r="BH21" i="3"/>
  <c r="BH22" i="3"/>
  <c r="BH23" i="3"/>
  <c r="L244" i="3" l="1"/>
  <c r="J244" i="3"/>
  <c r="N244" i="3"/>
  <c r="U244" i="3"/>
  <c r="AM244" i="3"/>
  <c r="AN244" i="3"/>
  <c r="AO244" i="3"/>
  <c r="M244" i="3"/>
  <c r="A244" i="3"/>
  <c r="K244" i="3"/>
  <c r="F244" i="3"/>
  <c r="AP244" i="3" s="1"/>
  <c r="I244" i="3"/>
  <c r="AL244" i="3"/>
  <c r="BI244" i="3" s="1"/>
  <c r="AG244" i="3"/>
  <c r="AF244" i="3"/>
  <c r="AE244" i="3"/>
  <c r="AD244" i="3"/>
  <c r="AC244" i="3"/>
  <c r="AB244" i="3"/>
  <c r="AA244" i="3"/>
  <c r="Z244" i="3"/>
  <c r="Y244" i="3"/>
  <c r="X244" i="3"/>
  <c r="W244" i="3"/>
  <c r="V244" i="3"/>
  <c r="B16" i="1"/>
  <c r="G266" i="3"/>
  <c r="AP23" i="3"/>
  <c r="AM266" i="3" l="1"/>
  <c r="J266" i="3"/>
  <c r="AO266" i="3"/>
  <c r="AL266" i="3"/>
  <c r="BI266" i="3" s="1"/>
  <c r="AN266" i="3"/>
  <c r="K266" i="3"/>
  <c r="I266" i="3"/>
  <c r="U266" i="3"/>
  <c r="F266" i="3"/>
  <c r="AP266" i="3" s="1"/>
  <c r="A266" i="3"/>
  <c r="N266" i="3"/>
  <c r="L266" i="3"/>
  <c r="M266" i="3"/>
  <c r="AG266" i="3"/>
  <c r="AF266" i="3"/>
  <c r="AE266" i="3"/>
  <c r="AD266" i="3"/>
  <c r="AC266" i="3"/>
  <c r="AB266" i="3"/>
  <c r="AA266" i="3"/>
  <c r="Z266" i="3"/>
  <c r="Y266" i="3"/>
  <c r="X266" i="3"/>
  <c r="W266" i="3"/>
  <c r="V266" i="3"/>
  <c r="B17" i="1"/>
  <c r="G288" i="3"/>
  <c r="BI23" i="3"/>
  <c r="BI7" i="3"/>
  <c r="BI8" i="3"/>
  <c r="BI9" i="3"/>
  <c r="BI10" i="3"/>
  <c r="BI11" i="3"/>
  <c r="BI12" i="3"/>
  <c r="BI13" i="3"/>
  <c r="BI14" i="3"/>
  <c r="BI15" i="3"/>
  <c r="BI16" i="3"/>
  <c r="BI17" i="3"/>
  <c r="BI18" i="3"/>
  <c r="BI19" i="3"/>
  <c r="BI20" i="3"/>
  <c r="BI21" i="3"/>
  <c r="BI22" i="3"/>
  <c r="BI3" i="3"/>
  <c r="BI4" i="3"/>
  <c r="BI5" i="3"/>
  <c r="BI6" i="3"/>
  <c r="F288" i="3" l="1"/>
  <c r="AP288" i="3" s="1"/>
  <c r="AL288" i="3"/>
  <c r="BI288" i="3" s="1"/>
  <c r="AO288" i="3"/>
  <c r="AM288" i="3"/>
  <c r="AN288" i="3"/>
  <c r="J288" i="3"/>
  <c r="K288" i="3"/>
  <c r="I288" i="3"/>
  <c r="U288" i="3"/>
  <c r="A288" i="3"/>
  <c r="N288" i="3"/>
  <c r="L288" i="3"/>
  <c r="M288" i="3"/>
  <c r="AG288" i="3"/>
  <c r="AF288" i="3"/>
  <c r="AE288" i="3"/>
  <c r="AD288" i="3"/>
  <c r="AC288" i="3"/>
  <c r="AB288" i="3"/>
  <c r="AA288" i="3"/>
  <c r="Z288" i="3"/>
  <c r="Y288" i="3"/>
  <c r="X288" i="3"/>
  <c r="W288" i="3"/>
  <c r="V288" i="3"/>
  <c r="B18" i="1"/>
  <c r="G310" i="3"/>
  <c r="G73" i="3"/>
  <c r="G51" i="3"/>
  <c r="G89" i="3"/>
  <c r="G67" i="3"/>
  <c r="G88" i="3"/>
  <c r="G66" i="3"/>
  <c r="G28" i="3"/>
  <c r="G52" i="3"/>
  <c r="G62" i="3"/>
  <c r="G59" i="3"/>
  <c r="G44" i="3"/>
  <c r="G60" i="3"/>
  <c r="G54" i="3"/>
  <c r="G45" i="3"/>
  <c r="G56" i="3"/>
  <c r="G48" i="3"/>
  <c r="G29" i="3"/>
  <c r="AO310" i="3" l="1"/>
  <c r="AN310" i="3"/>
  <c r="AL310" i="3"/>
  <c r="BI310" i="3" s="1"/>
  <c r="K310" i="3"/>
  <c r="U310" i="3"/>
  <c r="A310" i="3"/>
  <c r="N310" i="3"/>
  <c r="F310" i="3"/>
  <c r="AP310" i="3" s="1"/>
  <c r="I310" i="3"/>
  <c r="L310" i="3"/>
  <c r="J310" i="3"/>
  <c r="AM310" i="3"/>
  <c r="M310" i="3"/>
  <c r="AG310" i="3"/>
  <c r="AF310" i="3"/>
  <c r="AE310" i="3"/>
  <c r="AD310" i="3"/>
  <c r="AC310" i="3"/>
  <c r="AB310" i="3"/>
  <c r="AA310" i="3"/>
  <c r="Z310" i="3"/>
  <c r="Y310" i="3"/>
  <c r="X310" i="3"/>
  <c r="W310" i="3"/>
  <c r="V310" i="3"/>
  <c r="B19" i="1"/>
  <c r="G332" i="3"/>
  <c r="V51" i="3"/>
  <c r="AB67" i="3"/>
  <c r="BP67" i="3"/>
  <c r="BP45" i="3"/>
  <c r="BP89" i="3"/>
  <c r="AA66" i="3"/>
  <c r="AG67" i="3"/>
  <c r="AG51" i="3"/>
  <c r="Z67" i="3"/>
  <c r="AE67" i="3"/>
  <c r="AE66" i="3"/>
  <c r="AD51" i="3"/>
  <c r="Y51" i="3"/>
  <c r="AC51" i="3"/>
  <c r="AB51" i="3"/>
  <c r="AB66" i="3"/>
  <c r="M51" i="3"/>
  <c r="U66" i="3"/>
  <c r="AF66" i="3"/>
  <c r="K67" i="3"/>
  <c r="AC67" i="3"/>
  <c r="AN67" i="3"/>
  <c r="AO67" i="3"/>
  <c r="Z51" i="3"/>
  <c r="AO51" i="3"/>
  <c r="U67" i="3"/>
  <c r="Y67" i="3"/>
  <c r="I51" i="3"/>
  <c r="AN51" i="3"/>
  <c r="I67" i="3"/>
  <c r="W67" i="3"/>
  <c r="F67" i="3"/>
  <c r="L51" i="3"/>
  <c r="K51" i="3"/>
  <c r="AF67" i="3"/>
  <c r="X67" i="3"/>
  <c r="N67" i="3"/>
  <c r="AL67" i="3"/>
  <c r="BI67" i="3" s="1"/>
  <c r="AD67" i="3"/>
  <c r="AA67" i="3"/>
  <c r="L67" i="3"/>
  <c r="J67" i="3"/>
  <c r="V67" i="3"/>
  <c r="AM51" i="3"/>
  <c r="M67" i="3"/>
  <c r="AM67" i="3"/>
  <c r="AF51" i="3"/>
  <c r="N66" i="3"/>
  <c r="AO66" i="3"/>
  <c r="K66" i="3"/>
  <c r="J66" i="3"/>
  <c r="M66" i="3"/>
  <c r="AL66" i="3"/>
  <c r="BI66" i="3" s="1"/>
  <c r="F66" i="3"/>
  <c r="AP66" i="3" s="1"/>
  <c r="AC66" i="3"/>
  <c r="L66" i="3"/>
  <c r="AD66" i="3"/>
  <c r="AG66" i="3"/>
  <c r="I66" i="3"/>
  <c r="X66" i="3"/>
  <c r="W66" i="3"/>
  <c r="AM66" i="3"/>
  <c r="Y66" i="3"/>
  <c r="AN66" i="3"/>
  <c r="V66" i="3"/>
  <c r="Z66" i="3"/>
  <c r="N51" i="3"/>
  <c r="G110" i="3"/>
  <c r="B110" i="3" s="1"/>
  <c r="G80" i="3"/>
  <c r="B80" i="3" s="1"/>
  <c r="G65" i="3"/>
  <c r="B65" i="3" s="1"/>
  <c r="G75" i="3"/>
  <c r="B75" i="3" s="1"/>
  <c r="G85" i="3"/>
  <c r="B85" i="3" s="1"/>
  <c r="G69" i="3"/>
  <c r="B69" i="3" s="1"/>
  <c r="AE51" i="3"/>
  <c r="X51" i="3"/>
  <c r="W51" i="3"/>
  <c r="G87" i="3"/>
  <c r="B87" i="3" s="1"/>
  <c r="G70" i="3"/>
  <c r="B70" i="3" s="1"/>
  <c r="G58" i="3"/>
  <c r="B58" i="3" s="1"/>
  <c r="G76" i="3"/>
  <c r="B76" i="3" s="1"/>
  <c r="G53" i="3"/>
  <c r="B53" i="3" s="1"/>
  <c r="G63" i="3"/>
  <c r="B63" i="3" s="1"/>
  <c r="G47" i="3"/>
  <c r="B47" i="3" s="1"/>
  <c r="AA51" i="3"/>
  <c r="F51" i="3"/>
  <c r="AP51" i="3" s="1"/>
  <c r="J51" i="3"/>
  <c r="G84" i="3"/>
  <c r="B84" i="3" s="1"/>
  <c r="U51" i="3"/>
  <c r="AL51" i="3"/>
  <c r="BI51" i="3" s="1"/>
  <c r="L89" i="3"/>
  <c r="AC89" i="3"/>
  <c r="Y89" i="3"/>
  <c r="W89" i="3"/>
  <c r="AA89" i="3"/>
  <c r="AM89" i="3"/>
  <c r="AO89" i="3"/>
  <c r="AL89" i="3"/>
  <c r="BI89" i="3" s="1"/>
  <c r="AD89" i="3"/>
  <c r="AN89" i="3"/>
  <c r="AB89" i="3"/>
  <c r="AF89" i="3"/>
  <c r="V89" i="3"/>
  <c r="I89" i="3"/>
  <c r="Z89" i="3"/>
  <c r="J89" i="3"/>
  <c r="K89" i="3"/>
  <c r="AG89" i="3"/>
  <c r="F89" i="3"/>
  <c r="X89" i="3"/>
  <c r="M89" i="3"/>
  <c r="U89" i="3"/>
  <c r="N89" i="3"/>
  <c r="AE89" i="3"/>
  <c r="G77" i="3"/>
  <c r="B77" i="3" s="1"/>
  <c r="G86" i="3"/>
  <c r="B86" i="3" s="1"/>
  <c r="G111" i="3"/>
  <c r="B111" i="3" s="1"/>
  <c r="G71" i="3"/>
  <c r="B71" i="3" s="1"/>
  <c r="G49" i="3"/>
  <c r="B49" i="3" s="1"/>
  <c r="G78" i="3"/>
  <c r="B78" i="3" s="1"/>
  <c r="G55" i="3"/>
  <c r="B55" i="3" s="1"/>
  <c r="G82" i="3"/>
  <c r="B82" i="3" s="1"/>
  <c r="G81" i="3"/>
  <c r="B81" i="3" s="1"/>
  <c r="G74" i="3"/>
  <c r="B74" i="3" s="1"/>
  <c r="G64" i="3"/>
  <c r="B64" i="3" s="1"/>
  <c r="G79" i="3"/>
  <c r="B79" i="3" s="1"/>
  <c r="G83" i="3"/>
  <c r="B83" i="3" s="1"/>
  <c r="AB73" i="3"/>
  <c r="K73" i="3"/>
  <c r="AD73" i="3"/>
  <c r="Z73" i="3"/>
  <c r="AE73" i="3"/>
  <c r="Y73" i="3"/>
  <c r="I73" i="3"/>
  <c r="M73" i="3"/>
  <c r="F73" i="3"/>
  <c r="AP73" i="3" s="1"/>
  <c r="N73" i="3"/>
  <c r="U73" i="3"/>
  <c r="AG73" i="3"/>
  <c r="AA73" i="3"/>
  <c r="L73" i="3"/>
  <c r="AO73" i="3"/>
  <c r="V73" i="3"/>
  <c r="W73" i="3"/>
  <c r="AC73" i="3"/>
  <c r="AM73" i="3"/>
  <c r="J73" i="3"/>
  <c r="AN73" i="3"/>
  <c r="X73" i="3"/>
  <c r="AL73" i="3"/>
  <c r="BI73" i="3" s="1"/>
  <c r="AF73" i="3"/>
  <c r="G57" i="3"/>
  <c r="B57" i="3" s="1"/>
  <c r="G61" i="3"/>
  <c r="B61" i="3" s="1"/>
  <c r="X88" i="3"/>
  <c r="AM88" i="3"/>
  <c r="AO88" i="3"/>
  <c r="W88" i="3"/>
  <c r="M88" i="3"/>
  <c r="AB88" i="3"/>
  <c r="AD88" i="3"/>
  <c r="L88" i="3"/>
  <c r="K88" i="3"/>
  <c r="N88" i="3"/>
  <c r="AG88" i="3"/>
  <c r="AC88" i="3"/>
  <c r="AE88" i="3"/>
  <c r="AF88" i="3"/>
  <c r="I88" i="3"/>
  <c r="U88" i="3"/>
  <c r="AL88" i="3"/>
  <c r="BI88" i="3" s="1"/>
  <c r="V88" i="3"/>
  <c r="Z88" i="3"/>
  <c r="AA88" i="3"/>
  <c r="AN88" i="3"/>
  <c r="Y88" i="3"/>
  <c r="F88" i="3"/>
  <c r="AP88" i="3" s="1"/>
  <c r="J88" i="3"/>
  <c r="G95" i="3"/>
  <c r="B95" i="3" s="1"/>
  <c r="G43" i="3"/>
  <c r="B43" i="3" s="1"/>
  <c r="G39" i="3"/>
  <c r="B39" i="3" s="1"/>
  <c r="G27" i="3"/>
  <c r="B27" i="3" s="1"/>
  <c r="L48" i="3"/>
  <c r="AB48" i="3"/>
  <c r="V48" i="3"/>
  <c r="AO48" i="3"/>
  <c r="AD48" i="3"/>
  <c r="AM48" i="3"/>
  <c r="AA48" i="3"/>
  <c r="U48" i="3"/>
  <c r="K48" i="3"/>
  <c r="AE48" i="3"/>
  <c r="AF48" i="3"/>
  <c r="M48" i="3"/>
  <c r="F48" i="3"/>
  <c r="AP48" i="3" s="1"/>
  <c r="N48" i="3"/>
  <c r="AL48" i="3"/>
  <c r="BI48" i="3" s="1"/>
  <c r="X48" i="3"/>
  <c r="AC48" i="3"/>
  <c r="AG48" i="3"/>
  <c r="I48" i="3"/>
  <c r="J48" i="3"/>
  <c r="Z48" i="3"/>
  <c r="Y48" i="3"/>
  <c r="AN48" i="3"/>
  <c r="W48" i="3"/>
  <c r="G32" i="3"/>
  <c r="B32" i="3" s="1"/>
  <c r="AN65" i="3"/>
  <c r="AL28" i="3"/>
  <c r="BI28" i="3" s="1"/>
  <c r="AE28" i="3"/>
  <c r="X28" i="3"/>
  <c r="AN28" i="3"/>
  <c r="I28" i="3"/>
  <c r="F28" i="3"/>
  <c r="AP28" i="3" s="1"/>
  <c r="AB28" i="3"/>
  <c r="AA28" i="3"/>
  <c r="Y28" i="3"/>
  <c r="V28" i="3"/>
  <c r="AC28" i="3"/>
  <c r="L28" i="3"/>
  <c r="Z28" i="3"/>
  <c r="AM28" i="3"/>
  <c r="AD28" i="3"/>
  <c r="AG28" i="3"/>
  <c r="K28" i="3"/>
  <c r="AO28" i="3"/>
  <c r="AF28" i="3"/>
  <c r="U28" i="3"/>
  <c r="W28" i="3"/>
  <c r="M28" i="3"/>
  <c r="N28" i="3"/>
  <c r="J28" i="3"/>
  <c r="A28" i="3"/>
  <c r="G33" i="3"/>
  <c r="B33" i="3" s="1"/>
  <c r="X54" i="3"/>
  <c r="AE54" i="3"/>
  <c r="K54" i="3"/>
  <c r="AG54" i="3"/>
  <c r="F54" i="3"/>
  <c r="AP54" i="3" s="1"/>
  <c r="AC54" i="3"/>
  <c r="Y54" i="3"/>
  <c r="AL54" i="3"/>
  <c r="BI54" i="3" s="1"/>
  <c r="AM54" i="3"/>
  <c r="U54" i="3"/>
  <c r="AB54" i="3"/>
  <c r="N54" i="3"/>
  <c r="L54" i="3"/>
  <c r="V54" i="3"/>
  <c r="I54" i="3"/>
  <c r="W54" i="3"/>
  <c r="AO54" i="3"/>
  <c r="J54" i="3"/>
  <c r="Z54" i="3"/>
  <c r="AD54" i="3"/>
  <c r="M54" i="3"/>
  <c r="AF54" i="3"/>
  <c r="AA54" i="3"/>
  <c r="AN54" i="3"/>
  <c r="G31" i="3"/>
  <c r="B31" i="3" s="1"/>
  <c r="L44" i="3"/>
  <c r="AM44" i="3"/>
  <c r="J44" i="3"/>
  <c r="AD44" i="3"/>
  <c r="AA44" i="3"/>
  <c r="F44" i="3"/>
  <c r="AP44" i="3" s="1"/>
  <c r="AE44" i="3"/>
  <c r="Z44" i="3"/>
  <c r="AN44" i="3"/>
  <c r="W44" i="3"/>
  <c r="K44" i="3"/>
  <c r="M44" i="3"/>
  <c r="X44" i="3"/>
  <c r="AO44" i="3"/>
  <c r="AF44" i="3"/>
  <c r="AL44" i="3"/>
  <c r="BI44" i="3" s="1"/>
  <c r="Y44" i="3"/>
  <c r="N44" i="3"/>
  <c r="AG44" i="3"/>
  <c r="AC44" i="3"/>
  <c r="I44" i="3"/>
  <c r="V44" i="3"/>
  <c r="U44" i="3"/>
  <c r="AB44" i="3"/>
  <c r="G40" i="3"/>
  <c r="B40" i="3" s="1"/>
  <c r="G41" i="3"/>
  <c r="B41" i="3" s="1"/>
  <c r="G25" i="3"/>
  <c r="B25" i="3" s="1"/>
  <c r="AC29" i="3"/>
  <c r="AO29" i="3"/>
  <c r="V29" i="3"/>
  <c r="N29" i="3"/>
  <c r="AA29" i="3"/>
  <c r="AM29" i="3"/>
  <c r="U29" i="3"/>
  <c r="AL29" i="3"/>
  <c r="BI29" i="3" s="1"/>
  <c r="W29" i="3"/>
  <c r="I29" i="3"/>
  <c r="Y29" i="3"/>
  <c r="M29" i="3"/>
  <c r="F29" i="3"/>
  <c r="AP29" i="3" s="1"/>
  <c r="J29" i="3"/>
  <c r="AB29" i="3"/>
  <c r="Z29" i="3"/>
  <c r="X29" i="3"/>
  <c r="AG29" i="3"/>
  <c r="AE29" i="3"/>
  <c r="AN29" i="3"/>
  <c r="AD29" i="3"/>
  <c r="K29" i="3"/>
  <c r="L29" i="3"/>
  <c r="AF29" i="3"/>
  <c r="J56" i="3"/>
  <c r="AD56" i="3"/>
  <c r="AG56" i="3"/>
  <c r="X56" i="3"/>
  <c r="I56" i="3"/>
  <c r="V56" i="3"/>
  <c r="AF56" i="3"/>
  <c r="AB56" i="3"/>
  <c r="AL56" i="3"/>
  <c r="BI56" i="3" s="1"/>
  <c r="K56" i="3"/>
  <c r="L56" i="3"/>
  <c r="W56" i="3"/>
  <c r="Z56" i="3"/>
  <c r="AC56" i="3"/>
  <c r="AN56" i="3"/>
  <c r="AM56" i="3"/>
  <c r="M56" i="3"/>
  <c r="Y56" i="3"/>
  <c r="F56" i="3"/>
  <c r="AP56" i="3" s="1"/>
  <c r="AE56" i="3"/>
  <c r="AO56" i="3"/>
  <c r="U56" i="3"/>
  <c r="N56" i="3"/>
  <c r="AA56" i="3"/>
  <c r="G38" i="3"/>
  <c r="B38" i="3" s="1"/>
  <c r="K62" i="3"/>
  <c r="N62" i="3"/>
  <c r="AM62" i="3"/>
  <c r="Y62" i="3"/>
  <c r="AE62" i="3"/>
  <c r="I62" i="3"/>
  <c r="AG62" i="3"/>
  <c r="V62" i="3"/>
  <c r="Z62" i="3"/>
  <c r="U62" i="3"/>
  <c r="AF62" i="3"/>
  <c r="AN62" i="3"/>
  <c r="AC62" i="3"/>
  <c r="F62" i="3"/>
  <c r="AP62" i="3" s="1"/>
  <c r="J62" i="3"/>
  <c r="AO62" i="3"/>
  <c r="W62" i="3"/>
  <c r="AA62" i="3"/>
  <c r="M62" i="3"/>
  <c r="AL62" i="3"/>
  <c r="BI62" i="3" s="1"/>
  <c r="L62" i="3"/>
  <c r="AD62" i="3"/>
  <c r="X62" i="3"/>
  <c r="AB62" i="3"/>
  <c r="G26" i="3"/>
  <c r="B26" i="3" s="1"/>
  <c r="G34" i="3"/>
  <c r="B34" i="3" s="1"/>
  <c r="Y45" i="3"/>
  <c r="AD45" i="3"/>
  <c r="W45" i="3"/>
  <c r="AE45" i="3"/>
  <c r="AB45" i="3"/>
  <c r="J45" i="3"/>
  <c r="F45" i="3"/>
  <c r="L45" i="3"/>
  <c r="Z45" i="3"/>
  <c r="X45" i="3"/>
  <c r="AC45" i="3"/>
  <c r="AF45" i="3"/>
  <c r="K45" i="3"/>
  <c r="AO45" i="3"/>
  <c r="M45" i="3"/>
  <c r="AG45" i="3"/>
  <c r="U45" i="3"/>
  <c r="AA45" i="3"/>
  <c r="N45" i="3"/>
  <c r="AL45" i="3"/>
  <c r="BI45" i="3" s="1"/>
  <c r="AM45" i="3"/>
  <c r="I45" i="3"/>
  <c r="V45" i="3"/>
  <c r="AN45" i="3"/>
  <c r="L60" i="3"/>
  <c r="I60" i="3"/>
  <c r="W60" i="3"/>
  <c r="K60" i="3"/>
  <c r="AD60" i="3"/>
  <c r="F60" i="3"/>
  <c r="AP60" i="3" s="1"/>
  <c r="U60" i="3"/>
  <c r="J60" i="3"/>
  <c r="X60" i="3"/>
  <c r="AE60" i="3"/>
  <c r="AF60" i="3"/>
  <c r="AA60" i="3"/>
  <c r="Y60" i="3"/>
  <c r="N60" i="3"/>
  <c r="Z60" i="3"/>
  <c r="AO60" i="3"/>
  <c r="AG60" i="3"/>
  <c r="M60" i="3"/>
  <c r="AB60" i="3"/>
  <c r="V60" i="3"/>
  <c r="AM60" i="3"/>
  <c r="AC60" i="3"/>
  <c r="AN60" i="3"/>
  <c r="AL60" i="3"/>
  <c r="BI60" i="3" s="1"/>
  <c r="G35" i="3"/>
  <c r="B35" i="3" s="1"/>
  <c r="G37" i="3"/>
  <c r="B37" i="3" s="1"/>
  <c r="V59" i="3"/>
  <c r="AD59" i="3"/>
  <c r="AO59" i="3"/>
  <c r="AG59" i="3"/>
  <c r="AE59" i="3"/>
  <c r="N59" i="3"/>
  <c r="U59" i="3"/>
  <c r="I59" i="3"/>
  <c r="AC59" i="3"/>
  <c r="AL59" i="3"/>
  <c r="BI59" i="3" s="1"/>
  <c r="AF59" i="3"/>
  <c r="AA59" i="3"/>
  <c r="Z59" i="3"/>
  <c r="J59" i="3"/>
  <c r="AB59" i="3"/>
  <c r="W59" i="3"/>
  <c r="AM59" i="3"/>
  <c r="M59" i="3"/>
  <c r="X59" i="3"/>
  <c r="K59" i="3"/>
  <c r="L59" i="3"/>
  <c r="Y59" i="3"/>
  <c r="AN59" i="3"/>
  <c r="F59" i="3"/>
  <c r="AP59" i="3" s="1"/>
  <c r="G30" i="3"/>
  <c r="B30" i="3" s="1"/>
  <c r="G42" i="3"/>
  <c r="B42" i="3" s="1"/>
  <c r="G36" i="3"/>
  <c r="B36" i="3" s="1"/>
  <c r="L52" i="3"/>
  <c r="F52" i="3"/>
  <c r="AP52" i="3" s="1"/>
  <c r="AN52" i="3"/>
  <c r="Z52" i="3"/>
  <c r="N52" i="3"/>
  <c r="AF52" i="3"/>
  <c r="V52" i="3"/>
  <c r="AC52" i="3"/>
  <c r="U52" i="3"/>
  <c r="AD52" i="3"/>
  <c r="J52" i="3"/>
  <c r="M52" i="3"/>
  <c r="AG52" i="3"/>
  <c r="AB52" i="3"/>
  <c r="K52" i="3"/>
  <c r="AL52" i="3"/>
  <c r="BI52" i="3" s="1"/>
  <c r="AE52" i="3"/>
  <c r="I52" i="3"/>
  <c r="AA52" i="3"/>
  <c r="Y52" i="3"/>
  <c r="AO52" i="3"/>
  <c r="W52" i="3"/>
  <c r="AM52" i="3"/>
  <c r="X52" i="3"/>
  <c r="I332" i="3" l="1"/>
  <c r="J332" i="3"/>
  <c r="K332" i="3"/>
  <c r="N332" i="3"/>
  <c r="U332" i="3"/>
  <c r="AM332" i="3"/>
  <c r="AN332" i="3"/>
  <c r="AO332" i="3"/>
  <c r="A332" i="3"/>
  <c r="F332" i="3"/>
  <c r="AP332" i="3" s="1"/>
  <c r="AL332" i="3"/>
  <c r="BI332" i="3" s="1"/>
  <c r="L332" i="3"/>
  <c r="M332" i="3"/>
  <c r="B332" i="3"/>
  <c r="AG332" i="3"/>
  <c r="AF332" i="3"/>
  <c r="AE332" i="3"/>
  <c r="AD332" i="3"/>
  <c r="AC332" i="3"/>
  <c r="AB332" i="3"/>
  <c r="AA332" i="3"/>
  <c r="Z332" i="3"/>
  <c r="Y332" i="3"/>
  <c r="X332" i="3"/>
  <c r="W332" i="3"/>
  <c r="V332" i="3"/>
  <c r="B20" i="1"/>
  <c r="G354" i="3"/>
  <c r="B24" i="3"/>
  <c r="B46" i="3"/>
  <c r="B23" i="3"/>
  <c r="B6" i="3"/>
  <c r="B5" i="3"/>
  <c r="B4" i="3"/>
  <c r="B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8" i="3"/>
  <c r="B90" i="3"/>
  <c r="B112" i="3"/>
  <c r="B134" i="3"/>
  <c r="B156" i="3"/>
  <c r="B178" i="3"/>
  <c r="B200" i="3"/>
  <c r="B222" i="3"/>
  <c r="B244" i="3"/>
  <c r="B266" i="3"/>
  <c r="B288" i="3"/>
  <c r="B29" i="3"/>
  <c r="B48" i="3"/>
  <c r="B56" i="3"/>
  <c r="B45" i="3"/>
  <c r="B54" i="3"/>
  <c r="B60" i="3"/>
  <c r="B44" i="3"/>
  <c r="B59" i="3"/>
  <c r="B62" i="3"/>
  <c r="B52" i="3"/>
  <c r="B28" i="3"/>
  <c r="B66" i="3"/>
  <c r="B88" i="3"/>
  <c r="B67" i="3"/>
  <c r="B89" i="3"/>
  <c r="B51" i="3"/>
  <c r="B73" i="3"/>
  <c r="B310" i="3"/>
  <c r="W57" i="3"/>
  <c r="W58" i="3"/>
  <c r="AF65" i="3"/>
  <c r="AF64" i="3"/>
  <c r="Z49" i="3"/>
  <c r="I47" i="3"/>
  <c r="AC49" i="3"/>
  <c r="AL53" i="3"/>
  <c r="BI53" i="3" s="1"/>
  <c r="AP89" i="3"/>
  <c r="AP67" i="3"/>
  <c r="AP45" i="3"/>
  <c r="BP111" i="3"/>
  <c r="V64" i="3"/>
  <c r="X64" i="3"/>
  <c r="W64" i="3"/>
  <c r="AN64" i="3"/>
  <c r="M64" i="3"/>
  <c r="AO57" i="3"/>
  <c r="J64" i="3"/>
  <c r="F53" i="3"/>
  <c r="AP53" i="3" s="1"/>
  <c r="M53" i="3"/>
  <c r="AL64" i="3"/>
  <c r="BI64" i="3" s="1"/>
  <c r="AC64" i="3"/>
  <c r="AG53" i="3"/>
  <c r="AM53" i="3"/>
  <c r="X53" i="3"/>
  <c r="Z47" i="3"/>
  <c r="AA63" i="3"/>
  <c r="AE47" i="3"/>
  <c r="AD53" i="3"/>
  <c r="AB53" i="3"/>
  <c r="AA53" i="3"/>
  <c r="I53" i="3"/>
  <c r="AE53" i="3"/>
  <c r="V53" i="3"/>
  <c r="N53" i="3"/>
  <c r="AN53" i="3"/>
  <c r="AO53" i="3"/>
  <c r="AC53" i="3"/>
  <c r="Z53" i="3"/>
  <c r="L53" i="3"/>
  <c r="J53" i="3"/>
  <c r="Y53" i="3"/>
  <c r="AF53" i="3"/>
  <c r="U53" i="3"/>
  <c r="W53" i="3"/>
  <c r="K53" i="3"/>
  <c r="F47" i="3"/>
  <c r="AP47" i="3" s="1"/>
  <c r="K57" i="3"/>
  <c r="AF63" i="3"/>
  <c r="Z63" i="3"/>
  <c r="F63" i="3"/>
  <c r="AP63" i="3" s="1"/>
  <c r="AE63" i="3"/>
  <c r="J63" i="3"/>
  <c r="AG61" i="3"/>
  <c r="AA55" i="3"/>
  <c r="AM63" i="3"/>
  <c r="AD63" i="3"/>
  <c r="AN63" i="3"/>
  <c r="AO63" i="3"/>
  <c r="AC57" i="3"/>
  <c r="AC58" i="3"/>
  <c r="V63" i="3"/>
  <c r="AC63" i="3"/>
  <c r="AB63" i="3"/>
  <c r="V49" i="3"/>
  <c r="W65" i="3"/>
  <c r="U63" i="3"/>
  <c r="I63" i="3"/>
  <c r="AG63" i="3"/>
  <c r="W63" i="3"/>
  <c r="M63" i="3"/>
  <c r="Y63" i="3"/>
  <c r="AE64" i="3"/>
  <c r="N63" i="3"/>
  <c r="L63" i="3"/>
  <c r="AL63" i="3"/>
  <c r="BI63" i="3" s="1"/>
  <c r="X63" i="3"/>
  <c r="K63" i="3"/>
  <c r="AG47" i="3"/>
  <c r="AA49" i="3"/>
  <c r="N65" i="3"/>
  <c r="AA65" i="3"/>
  <c r="AG49" i="3"/>
  <c r="AL65" i="3"/>
  <c r="BI65" i="3" s="1"/>
  <c r="K49" i="3"/>
  <c r="M65" i="3"/>
  <c r="N49" i="3"/>
  <c r="AG65" i="3"/>
  <c r="M49" i="3"/>
  <c r="AM49" i="3"/>
  <c r="AE65" i="3"/>
  <c r="AB49" i="3"/>
  <c r="AO49" i="3"/>
  <c r="L65" i="3"/>
  <c r="Y64" i="3"/>
  <c r="Z64" i="3"/>
  <c r="N64" i="3"/>
  <c r="Y57" i="3"/>
  <c r="F64" i="3"/>
  <c r="AP64" i="3" s="1"/>
  <c r="AD64" i="3"/>
  <c r="AB64" i="3"/>
  <c r="AN57" i="3"/>
  <c r="AE57" i="3"/>
  <c r="Y58" i="3"/>
  <c r="AA64" i="3"/>
  <c r="U58" i="3"/>
  <c r="U64" i="3"/>
  <c r="I64" i="3"/>
  <c r="AB57" i="3"/>
  <c r="AO64" i="3"/>
  <c r="K64" i="3"/>
  <c r="AG64" i="3"/>
  <c r="AL57" i="3"/>
  <c r="BI57" i="3" s="1"/>
  <c r="X58" i="3"/>
  <c r="X55" i="3"/>
  <c r="L64" i="3"/>
  <c r="AM64" i="3"/>
  <c r="AM57" i="3"/>
  <c r="AE55" i="3"/>
  <c r="W49" i="3"/>
  <c r="F65" i="3"/>
  <c r="AP65" i="3" s="1"/>
  <c r="U65" i="3"/>
  <c r="W55" i="3"/>
  <c r="AE49" i="3"/>
  <c r="X49" i="3"/>
  <c r="K65" i="3"/>
  <c r="AM65" i="3"/>
  <c r="Y49" i="3"/>
  <c r="J49" i="3"/>
  <c r="AD65" i="3"/>
  <c r="AB65" i="3"/>
  <c r="I58" i="3"/>
  <c r="AC55" i="3"/>
  <c r="M55" i="3"/>
  <c r="AO55" i="3"/>
  <c r="N55" i="3"/>
  <c r="Y55" i="3"/>
  <c r="Z55" i="3"/>
  <c r="F55" i="3"/>
  <c r="AP55" i="3" s="1"/>
  <c r="L55" i="3"/>
  <c r="AG55" i="3"/>
  <c r="AD55" i="3"/>
  <c r="AM55" i="3"/>
  <c r="U55" i="3"/>
  <c r="AL55" i="3"/>
  <c r="BI55" i="3" s="1"/>
  <c r="J55" i="3"/>
  <c r="AN55" i="3"/>
  <c r="F61" i="3"/>
  <c r="AP61" i="3" s="1"/>
  <c r="I55" i="3"/>
  <c r="V55" i="3"/>
  <c r="K55" i="3"/>
  <c r="AE61" i="3"/>
  <c r="AF55" i="3"/>
  <c r="AB55" i="3"/>
  <c r="U49" i="3"/>
  <c r="L49" i="3"/>
  <c r="AN49" i="3"/>
  <c r="AC65" i="3"/>
  <c r="X65" i="3"/>
  <c r="Z65" i="3"/>
  <c r="L58" i="3"/>
  <c r="AF49" i="3"/>
  <c r="AL49" i="3"/>
  <c r="BI49" i="3" s="1"/>
  <c r="AD49" i="3"/>
  <c r="J65" i="3"/>
  <c r="Y65" i="3"/>
  <c r="I65" i="3"/>
  <c r="V57" i="3"/>
  <c r="L57" i="3"/>
  <c r="U57" i="3"/>
  <c r="V58" i="3"/>
  <c r="AM58" i="3"/>
  <c r="Z58" i="3"/>
  <c r="F58" i="3"/>
  <c r="AP58" i="3" s="1"/>
  <c r="AN58" i="3"/>
  <c r="AB58" i="3"/>
  <c r="N57" i="3"/>
  <c r="AG57" i="3"/>
  <c r="Z57" i="3"/>
  <c r="AL58" i="3"/>
  <c r="BI58" i="3" s="1"/>
  <c r="AG58" i="3"/>
  <c r="K58" i="3"/>
  <c r="F57" i="3"/>
  <c r="AP57" i="3" s="1"/>
  <c r="AF57" i="3"/>
  <c r="X57" i="3"/>
  <c r="AA58" i="3"/>
  <c r="AO58" i="3"/>
  <c r="N58" i="3"/>
  <c r="AD57" i="3"/>
  <c r="M57" i="3"/>
  <c r="I57" i="3"/>
  <c r="J58" i="3"/>
  <c r="AD58" i="3"/>
  <c r="M58" i="3"/>
  <c r="AA57" i="3"/>
  <c r="J57" i="3"/>
  <c r="AF58" i="3"/>
  <c r="AE58" i="3"/>
  <c r="L47" i="3"/>
  <c r="U47" i="3"/>
  <c r="F49" i="3"/>
  <c r="AP49" i="3" s="1"/>
  <c r="I49" i="3"/>
  <c r="I61" i="3"/>
  <c r="AO65" i="3"/>
  <c r="V65" i="3"/>
  <c r="X79" i="3"/>
  <c r="L79" i="3"/>
  <c r="F79" i="3"/>
  <c r="AP79" i="3" s="1"/>
  <c r="AE79" i="3"/>
  <c r="U79" i="3"/>
  <c r="V79" i="3"/>
  <c r="K79" i="3"/>
  <c r="AN79" i="3"/>
  <c r="W79" i="3"/>
  <c r="AC79" i="3"/>
  <c r="M79" i="3"/>
  <c r="AM79" i="3"/>
  <c r="J79" i="3"/>
  <c r="AF79" i="3"/>
  <c r="Z79" i="3"/>
  <c r="AG79" i="3"/>
  <c r="AO79" i="3"/>
  <c r="Y79" i="3"/>
  <c r="AB79" i="3"/>
  <c r="N79" i="3"/>
  <c r="AD79" i="3"/>
  <c r="I79" i="3"/>
  <c r="AA79" i="3"/>
  <c r="AL79" i="3"/>
  <c r="BI79" i="3" s="1"/>
  <c r="G103" i="3"/>
  <c r="B103" i="3" s="1"/>
  <c r="G100" i="3"/>
  <c r="B100" i="3" s="1"/>
  <c r="M86" i="3"/>
  <c r="F86" i="3"/>
  <c r="AP86" i="3" s="1"/>
  <c r="AF86" i="3"/>
  <c r="AE86" i="3"/>
  <c r="AA86" i="3"/>
  <c r="AN86" i="3"/>
  <c r="AM86" i="3"/>
  <c r="Z86" i="3"/>
  <c r="AL86" i="3"/>
  <c r="BI86" i="3" s="1"/>
  <c r="U86" i="3"/>
  <c r="L86" i="3"/>
  <c r="X86" i="3"/>
  <c r="W86" i="3"/>
  <c r="AD86" i="3"/>
  <c r="J86" i="3"/>
  <c r="K86" i="3"/>
  <c r="AG86" i="3"/>
  <c r="AB86" i="3"/>
  <c r="Y86" i="3"/>
  <c r="I86" i="3"/>
  <c r="AC86" i="3"/>
  <c r="V86" i="3"/>
  <c r="N86" i="3"/>
  <c r="AO86" i="3"/>
  <c r="G97" i="3"/>
  <c r="B97" i="3" s="1"/>
  <c r="X47" i="3"/>
  <c r="AB47" i="3"/>
  <c r="J47" i="3"/>
  <c r="AF61" i="3"/>
  <c r="K61" i="3"/>
  <c r="Z61" i="3"/>
  <c r="G101" i="3"/>
  <c r="B101" i="3" s="1"/>
  <c r="G108" i="3"/>
  <c r="B108" i="3" s="1"/>
  <c r="AG70" i="3"/>
  <c r="AD70" i="3"/>
  <c r="AM70" i="3"/>
  <c r="J70" i="3"/>
  <c r="AB70" i="3"/>
  <c r="Z70" i="3"/>
  <c r="AC70" i="3"/>
  <c r="AF70" i="3"/>
  <c r="AO70" i="3"/>
  <c r="Y70" i="3"/>
  <c r="F70" i="3"/>
  <c r="AP70" i="3" s="1"/>
  <c r="N70" i="3"/>
  <c r="L70" i="3"/>
  <c r="AL70" i="3"/>
  <c r="BI70" i="3" s="1"/>
  <c r="AA70" i="3"/>
  <c r="V70" i="3"/>
  <c r="X70" i="3"/>
  <c r="M70" i="3"/>
  <c r="AE70" i="3"/>
  <c r="I70" i="3"/>
  <c r="K70" i="3"/>
  <c r="W70" i="3"/>
  <c r="U70" i="3"/>
  <c r="AN70" i="3"/>
  <c r="AD47" i="3"/>
  <c r="AM47" i="3"/>
  <c r="V47" i="3"/>
  <c r="AA61" i="3"/>
  <c r="J61" i="3"/>
  <c r="V61" i="3"/>
  <c r="Z71" i="3"/>
  <c r="AD71" i="3"/>
  <c r="AF71" i="3"/>
  <c r="AN71" i="3"/>
  <c r="AO71" i="3"/>
  <c r="J71" i="3"/>
  <c r="AM71" i="3"/>
  <c r="L71" i="3"/>
  <c r="F71" i="3"/>
  <c r="AP71" i="3" s="1"/>
  <c r="N71" i="3"/>
  <c r="AL71" i="3"/>
  <c r="BI71" i="3" s="1"/>
  <c r="M71" i="3"/>
  <c r="AG71" i="3"/>
  <c r="I71" i="3"/>
  <c r="K71" i="3"/>
  <c r="U71" i="3"/>
  <c r="V71" i="3"/>
  <c r="AC71" i="3"/>
  <c r="X71" i="3"/>
  <c r="W71" i="3"/>
  <c r="AA71" i="3"/>
  <c r="AB71" i="3"/>
  <c r="Y71" i="3"/>
  <c r="AE71" i="3"/>
  <c r="AN77" i="3"/>
  <c r="W77" i="3"/>
  <c r="F77" i="3"/>
  <c r="AP77" i="3" s="1"/>
  <c r="I77" i="3"/>
  <c r="AO77" i="3"/>
  <c r="Y77" i="3"/>
  <c r="AA77" i="3"/>
  <c r="AG77" i="3"/>
  <c r="J77" i="3"/>
  <c r="Z77" i="3"/>
  <c r="V77" i="3"/>
  <c r="AC77" i="3"/>
  <c r="AF77" i="3"/>
  <c r="AD77" i="3"/>
  <c r="N77" i="3"/>
  <c r="M77" i="3"/>
  <c r="AM77" i="3"/>
  <c r="AB77" i="3"/>
  <c r="U77" i="3"/>
  <c r="K77" i="3"/>
  <c r="X77" i="3"/>
  <c r="AL77" i="3"/>
  <c r="BI77" i="3" s="1"/>
  <c r="L77" i="3"/>
  <c r="AE77" i="3"/>
  <c r="J84" i="3"/>
  <c r="AD84" i="3"/>
  <c r="AE84" i="3"/>
  <c r="F84" i="3"/>
  <c r="AP84" i="3" s="1"/>
  <c r="AO84" i="3"/>
  <c r="AG84" i="3"/>
  <c r="AN84" i="3"/>
  <c r="I84" i="3"/>
  <c r="AB84" i="3"/>
  <c r="AL84" i="3"/>
  <c r="BI84" i="3" s="1"/>
  <c r="W84" i="3"/>
  <c r="AA84" i="3"/>
  <c r="U84" i="3"/>
  <c r="V84" i="3"/>
  <c r="N84" i="3"/>
  <c r="AC84" i="3"/>
  <c r="M84" i="3"/>
  <c r="X84" i="3"/>
  <c r="L84" i="3"/>
  <c r="K84" i="3"/>
  <c r="Z84" i="3"/>
  <c r="AF84" i="3"/>
  <c r="AM84" i="3"/>
  <c r="Y84" i="3"/>
  <c r="G92" i="3"/>
  <c r="B92" i="3" s="1"/>
  <c r="Z69" i="3"/>
  <c r="AA69" i="3"/>
  <c r="F69" i="3"/>
  <c r="AP69" i="3" s="1"/>
  <c r="I69" i="3"/>
  <c r="AD69" i="3"/>
  <c r="AL69" i="3"/>
  <c r="BI69" i="3" s="1"/>
  <c r="AB69" i="3"/>
  <c r="Y69" i="3"/>
  <c r="K69" i="3"/>
  <c r="AF69" i="3"/>
  <c r="J69" i="3"/>
  <c r="V69" i="3"/>
  <c r="W69" i="3"/>
  <c r="AO69" i="3"/>
  <c r="L69" i="3"/>
  <c r="AM69" i="3"/>
  <c r="N69" i="3"/>
  <c r="M69" i="3"/>
  <c r="AE69" i="3"/>
  <c r="X69" i="3"/>
  <c r="AC69" i="3"/>
  <c r="U69" i="3"/>
  <c r="AG69" i="3"/>
  <c r="AN69" i="3"/>
  <c r="AL61" i="3"/>
  <c r="BI61" i="3" s="1"/>
  <c r="N61" i="3"/>
  <c r="X61" i="3"/>
  <c r="F82" i="3"/>
  <c r="AP82" i="3" s="1"/>
  <c r="J82" i="3"/>
  <c r="K82" i="3"/>
  <c r="AE82" i="3"/>
  <c r="X82" i="3"/>
  <c r="AF82" i="3"/>
  <c r="W82" i="3"/>
  <c r="AA82" i="3"/>
  <c r="U82" i="3"/>
  <c r="AB82" i="3"/>
  <c r="AM82" i="3"/>
  <c r="AD82" i="3"/>
  <c r="AL82" i="3"/>
  <c r="BI82" i="3" s="1"/>
  <c r="L82" i="3"/>
  <c r="Y82" i="3"/>
  <c r="M82" i="3"/>
  <c r="V82" i="3"/>
  <c r="I82" i="3"/>
  <c r="AG82" i="3"/>
  <c r="AO82" i="3"/>
  <c r="Z82" i="3"/>
  <c r="AC82" i="3"/>
  <c r="N82" i="3"/>
  <c r="AN82" i="3"/>
  <c r="G106" i="3"/>
  <c r="B106" i="3" s="1"/>
  <c r="G91" i="3"/>
  <c r="B91" i="3" s="1"/>
  <c r="J80" i="3"/>
  <c r="AL80" i="3"/>
  <c r="BI80" i="3" s="1"/>
  <c r="M80" i="3"/>
  <c r="Z80" i="3"/>
  <c r="AA80" i="3"/>
  <c r="V80" i="3"/>
  <c r="AO80" i="3"/>
  <c r="AN80" i="3"/>
  <c r="N80" i="3"/>
  <c r="F80" i="3"/>
  <c r="AP80" i="3" s="1"/>
  <c r="AE80" i="3"/>
  <c r="AG80" i="3"/>
  <c r="AM80" i="3"/>
  <c r="L80" i="3"/>
  <c r="Y80" i="3"/>
  <c r="W80" i="3"/>
  <c r="AB80" i="3"/>
  <c r="AC80" i="3"/>
  <c r="U80" i="3"/>
  <c r="X80" i="3"/>
  <c r="K80" i="3"/>
  <c r="AD80" i="3"/>
  <c r="AF80" i="3"/>
  <c r="I80" i="3"/>
  <c r="AL47" i="3"/>
  <c r="BI47" i="3" s="1"/>
  <c r="AN47" i="3"/>
  <c r="M47" i="3"/>
  <c r="W61" i="3"/>
  <c r="AN61" i="3"/>
  <c r="Y61" i="3"/>
  <c r="AC95" i="3"/>
  <c r="F95" i="3"/>
  <c r="AP95" i="3" s="1"/>
  <c r="U95" i="3"/>
  <c r="I95" i="3"/>
  <c r="X95" i="3"/>
  <c r="J95" i="3"/>
  <c r="AM95" i="3"/>
  <c r="M95" i="3"/>
  <c r="N95" i="3"/>
  <c r="AL95" i="3"/>
  <c r="BI95" i="3" s="1"/>
  <c r="W95" i="3"/>
  <c r="Y95" i="3"/>
  <c r="AE95" i="3"/>
  <c r="AB95" i="3"/>
  <c r="V95" i="3"/>
  <c r="AN95" i="3"/>
  <c r="AD95" i="3"/>
  <c r="K95" i="3"/>
  <c r="AA95" i="3"/>
  <c r="Z95" i="3"/>
  <c r="AO95" i="3"/>
  <c r="L95" i="3"/>
  <c r="AF95" i="3"/>
  <c r="AG95" i="3"/>
  <c r="I74" i="3"/>
  <c r="AB74" i="3"/>
  <c r="F74" i="3"/>
  <c r="AP74" i="3" s="1"/>
  <c r="N74" i="3"/>
  <c r="AG74" i="3"/>
  <c r="AN74" i="3"/>
  <c r="X74" i="3"/>
  <c r="Y74" i="3"/>
  <c r="L74" i="3"/>
  <c r="AD74" i="3"/>
  <c r="Z74" i="3"/>
  <c r="AO74" i="3"/>
  <c r="J74" i="3"/>
  <c r="M74" i="3"/>
  <c r="K74" i="3"/>
  <c r="AC74" i="3"/>
  <c r="U74" i="3"/>
  <c r="AE74" i="3"/>
  <c r="V74" i="3"/>
  <c r="AM74" i="3"/>
  <c r="AF74" i="3"/>
  <c r="AA74" i="3"/>
  <c r="W74" i="3"/>
  <c r="AL74" i="3"/>
  <c r="BI74" i="3" s="1"/>
  <c r="G104" i="3"/>
  <c r="B104" i="3" s="1"/>
  <c r="G93" i="3"/>
  <c r="B93" i="3" s="1"/>
  <c r="G99" i="3"/>
  <c r="B99" i="3" s="1"/>
  <c r="AN87" i="3"/>
  <c r="AM87" i="3"/>
  <c r="AD87" i="3"/>
  <c r="V87" i="3"/>
  <c r="AC87" i="3"/>
  <c r="AB87" i="3"/>
  <c r="AA87" i="3"/>
  <c r="W87" i="3"/>
  <c r="M87" i="3"/>
  <c r="AG87" i="3"/>
  <c r="AL87" i="3"/>
  <c r="BI87" i="3" s="1"/>
  <c r="Y87" i="3"/>
  <c r="AO87" i="3"/>
  <c r="F87" i="3"/>
  <c r="AP87" i="3" s="1"/>
  <c r="AE87" i="3"/>
  <c r="K87" i="3"/>
  <c r="U87" i="3"/>
  <c r="AF87" i="3"/>
  <c r="I87" i="3"/>
  <c r="X87" i="3"/>
  <c r="N87" i="3"/>
  <c r="L87" i="3"/>
  <c r="Z87" i="3"/>
  <c r="J87" i="3"/>
  <c r="V85" i="3"/>
  <c r="AG85" i="3"/>
  <c r="U85" i="3"/>
  <c r="AC85" i="3"/>
  <c r="F85" i="3"/>
  <c r="AP85" i="3" s="1"/>
  <c r="AF85" i="3"/>
  <c r="J85" i="3"/>
  <c r="K85" i="3"/>
  <c r="I85" i="3"/>
  <c r="AL85" i="3"/>
  <c r="BI85" i="3" s="1"/>
  <c r="N85" i="3"/>
  <c r="AM85" i="3"/>
  <c r="X85" i="3"/>
  <c r="AA85" i="3"/>
  <c r="AN85" i="3"/>
  <c r="Z85" i="3"/>
  <c r="L85" i="3"/>
  <c r="AD85" i="3"/>
  <c r="AB85" i="3"/>
  <c r="AO85" i="3"/>
  <c r="M85" i="3"/>
  <c r="AE85" i="3"/>
  <c r="W85" i="3"/>
  <c r="Y85" i="3"/>
  <c r="G102" i="3"/>
  <c r="B102" i="3" s="1"/>
  <c r="AF47" i="3"/>
  <c r="N47" i="3"/>
  <c r="W47" i="3"/>
  <c r="U61" i="3"/>
  <c r="AO61" i="3"/>
  <c r="AM61" i="3"/>
  <c r="G117" i="3"/>
  <c r="B117" i="3" s="1"/>
  <c r="J83" i="3"/>
  <c r="M83" i="3"/>
  <c r="AO83" i="3"/>
  <c r="L83" i="3"/>
  <c r="I83" i="3"/>
  <c r="AB83" i="3"/>
  <c r="F83" i="3"/>
  <c r="AP83" i="3" s="1"/>
  <c r="U83" i="3"/>
  <c r="AN83" i="3"/>
  <c r="AD83" i="3"/>
  <c r="Y83" i="3"/>
  <c r="W83" i="3"/>
  <c r="AE83" i="3"/>
  <c r="X83" i="3"/>
  <c r="AM83" i="3"/>
  <c r="AA83" i="3"/>
  <c r="AL83" i="3"/>
  <c r="BI83" i="3" s="1"/>
  <c r="AC83" i="3"/>
  <c r="K83" i="3"/>
  <c r="N83" i="3"/>
  <c r="V83" i="3"/>
  <c r="AG83" i="3"/>
  <c r="Z83" i="3"/>
  <c r="AF83" i="3"/>
  <c r="G96" i="3"/>
  <c r="B96" i="3" s="1"/>
  <c r="J111" i="3"/>
  <c r="AL111" i="3"/>
  <c r="BI111" i="3" s="1"/>
  <c r="AG111" i="3"/>
  <c r="AA111" i="3"/>
  <c r="AF111" i="3"/>
  <c r="U111" i="3"/>
  <c r="W111" i="3"/>
  <c r="AO111" i="3"/>
  <c r="AN111" i="3"/>
  <c r="F111" i="3"/>
  <c r="V111" i="3"/>
  <c r="K111" i="3"/>
  <c r="L111" i="3"/>
  <c r="AD111" i="3"/>
  <c r="AE111" i="3"/>
  <c r="AM111" i="3"/>
  <c r="M111" i="3"/>
  <c r="Y111" i="3"/>
  <c r="N111" i="3"/>
  <c r="AC111" i="3"/>
  <c r="I111" i="3"/>
  <c r="Z111" i="3"/>
  <c r="X111" i="3"/>
  <c r="AB111" i="3"/>
  <c r="AE76" i="3"/>
  <c r="AL76" i="3"/>
  <c r="BI76" i="3" s="1"/>
  <c r="AA76" i="3"/>
  <c r="AD76" i="3"/>
  <c r="X76" i="3"/>
  <c r="M76" i="3"/>
  <c r="Z76" i="3"/>
  <c r="W76" i="3"/>
  <c r="U76" i="3"/>
  <c r="V76" i="3"/>
  <c r="L76" i="3"/>
  <c r="F76" i="3"/>
  <c r="AP76" i="3" s="1"/>
  <c r="K76" i="3"/>
  <c r="N76" i="3"/>
  <c r="AG76" i="3"/>
  <c r="J76" i="3"/>
  <c r="AF76" i="3"/>
  <c r="AB76" i="3"/>
  <c r="AO76" i="3"/>
  <c r="I76" i="3"/>
  <c r="AM76" i="3"/>
  <c r="Y76" i="3"/>
  <c r="AC76" i="3"/>
  <c r="AN76" i="3"/>
  <c r="G109" i="3"/>
  <c r="B109" i="3" s="1"/>
  <c r="G107" i="3"/>
  <c r="B107" i="3" s="1"/>
  <c r="K47" i="3"/>
  <c r="AO47" i="3"/>
  <c r="AC47" i="3"/>
  <c r="AC61" i="3"/>
  <c r="L61" i="3"/>
  <c r="AD61" i="3"/>
  <c r="G105" i="3"/>
  <c r="B105" i="3" s="1"/>
  <c r="G133" i="3"/>
  <c r="BO133" i="3" s="1"/>
  <c r="G98" i="3"/>
  <c r="B98" i="3" s="1"/>
  <c r="AC110" i="3"/>
  <c r="Y110" i="3"/>
  <c r="AO110" i="3"/>
  <c r="AE110" i="3"/>
  <c r="Z110" i="3"/>
  <c r="AM110" i="3"/>
  <c r="AF110" i="3"/>
  <c r="W110" i="3"/>
  <c r="J110" i="3"/>
  <c r="U110" i="3"/>
  <c r="AN110" i="3"/>
  <c r="K110" i="3"/>
  <c r="F110" i="3"/>
  <c r="AP110" i="3" s="1"/>
  <c r="AG110" i="3"/>
  <c r="M110" i="3"/>
  <c r="AB110" i="3"/>
  <c r="N110" i="3"/>
  <c r="V110" i="3"/>
  <c r="AD110" i="3"/>
  <c r="L110" i="3"/>
  <c r="X110" i="3"/>
  <c r="AL110" i="3"/>
  <c r="BI110" i="3" s="1"/>
  <c r="AA110" i="3"/>
  <c r="I110" i="3"/>
  <c r="AA47" i="3"/>
  <c r="Y47" i="3"/>
  <c r="AB61" i="3"/>
  <c r="M61" i="3"/>
  <c r="AN81" i="3"/>
  <c r="X81" i="3"/>
  <c r="Y81" i="3"/>
  <c r="U81" i="3"/>
  <c r="F81" i="3"/>
  <c r="AP81" i="3" s="1"/>
  <c r="AF81" i="3"/>
  <c r="AM81" i="3"/>
  <c r="J81" i="3"/>
  <c r="AB81" i="3"/>
  <c r="L81" i="3"/>
  <c r="N81" i="3"/>
  <c r="I81" i="3"/>
  <c r="K81" i="3"/>
  <c r="AL81" i="3"/>
  <c r="BI81" i="3" s="1"/>
  <c r="Z81" i="3"/>
  <c r="AE81" i="3"/>
  <c r="AO81" i="3"/>
  <c r="AG81" i="3"/>
  <c r="AA81" i="3"/>
  <c r="V81" i="3"/>
  <c r="W81" i="3"/>
  <c r="M81" i="3"/>
  <c r="AD81" i="3"/>
  <c r="AC81" i="3"/>
  <c r="W78" i="3"/>
  <c r="U78" i="3"/>
  <c r="AF78" i="3"/>
  <c r="AM78" i="3"/>
  <c r="AC78" i="3"/>
  <c r="M78" i="3"/>
  <c r="AD78" i="3"/>
  <c r="Z78" i="3"/>
  <c r="K78" i="3"/>
  <c r="AE78" i="3"/>
  <c r="AO78" i="3"/>
  <c r="F78" i="3"/>
  <c r="AP78" i="3" s="1"/>
  <c r="AA78" i="3"/>
  <c r="AL78" i="3"/>
  <c r="BI78" i="3" s="1"/>
  <c r="AN78" i="3"/>
  <c r="J78" i="3"/>
  <c r="X78" i="3"/>
  <c r="AB78" i="3"/>
  <c r="L78" i="3"/>
  <c r="AG78" i="3"/>
  <c r="N78" i="3"/>
  <c r="V78" i="3"/>
  <c r="I78" i="3"/>
  <c r="Y78" i="3"/>
  <c r="AO75" i="3"/>
  <c r="AG75" i="3"/>
  <c r="AD75" i="3"/>
  <c r="AM75" i="3"/>
  <c r="I75" i="3"/>
  <c r="AF75" i="3"/>
  <c r="AA75" i="3"/>
  <c r="AB75" i="3"/>
  <c r="AC75" i="3"/>
  <c r="W75" i="3"/>
  <c r="X75" i="3"/>
  <c r="AN75" i="3"/>
  <c r="J75" i="3"/>
  <c r="M75" i="3"/>
  <c r="F75" i="3"/>
  <c r="AP75" i="3" s="1"/>
  <c r="Y75" i="3"/>
  <c r="N75" i="3"/>
  <c r="U75" i="3"/>
  <c r="AL75" i="3"/>
  <c r="BI75" i="3" s="1"/>
  <c r="AE75" i="3"/>
  <c r="K75" i="3"/>
  <c r="Z75" i="3"/>
  <c r="V75" i="3"/>
  <c r="L75" i="3"/>
  <c r="G132" i="3"/>
  <c r="B132" i="3" s="1"/>
  <c r="AE41" i="3"/>
  <c r="F41" i="3"/>
  <c r="AP41" i="3" s="1"/>
  <c r="J41" i="3"/>
  <c r="L41" i="3"/>
  <c r="Z41" i="3"/>
  <c r="AL41" i="3"/>
  <c r="BI41" i="3" s="1"/>
  <c r="Y41" i="3"/>
  <c r="M41" i="3"/>
  <c r="I41" i="3"/>
  <c r="AM41" i="3"/>
  <c r="W41" i="3"/>
  <c r="K41" i="3"/>
  <c r="X41" i="3"/>
  <c r="N41" i="3"/>
  <c r="U41" i="3"/>
  <c r="AB41" i="3"/>
  <c r="AA41" i="3"/>
  <c r="AG41" i="3"/>
  <c r="AF41" i="3"/>
  <c r="V41" i="3"/>
  <c r="AD41" i="3"/>
  <c r="AO41" i="3"/>
  <c r="AN41" i="3"/>
  <c r="AC41" i="3"/>
  <c r="AL35" i="3"/>
  <c r="BI35" i="3" s="1"/>
  <c r="AD35" i="3"/>
  <c r="M35" i="3"/>
  <c r="AF35" i="3"/>
  <c r="J35" i="3"/>
  <c r="Z35" i="3"/>
  <c r="U35" i="3"/>
  <c r="AM35" i="3"/>
  <c r="AE35" i="3"/>
  <c r="AG35" i="3"/>
  <c r="Y35" i="3"/>
  <c r="N35" i="3"/>
  <c r="W35" i="3"/>
  <c r="V35" i="3"/>
  <c r="AN35" i="3"/>
  <c r="I35" i="3"/>
  <c r="AB35" i="3"/>
  <c r="L35" i="3"/>
  <c r="AA35" i="3"/>
  <c r="K35" i="3"/>
  <c r="X35" i="3"/>
  <c r="F35" i="3"/>
  <c r="AP35" i="3" s="1"/>
  <c r="AO35" i="3"/>
  <c r="AC35" i="3"/>
  <c r="M27" i="3"/>
  <c r="Y27" i="3"/>
  <c r="AE27" i="3"/>
  <c r="AB27" i="3"/>
  <c r="AN27" i="3"/>
  <c r="N27" i="3"/>
  <c r="F27" i="3"/>
  <c r="AP27" i="3" s="1"/>
  <c r="AO27" i="3"/>
  <c r="Z27" i="3"/>
  <c r="AF27" i="3"/>
  <c r="V27" i="3"/>
  <c r="U27" i="3"/>
  <c r="J27" i="3"/>
  <c r="K27" i="3"/>
  <c r="AD27" i="3"/>
  <c r="AL27" i="3"/>
  <c r="BI27" i="3" s="1"/>
  <c r="AA27" i="3"/>
  <c r="I27" i="3"/>
  <c r="X27" i="3"/>
  <c r="W27" i="3"/>
  <c r="AC27" i="3"/>
  <c r="AG27" i="3"/>
  <c r="AM27" i="3"/>
  <c r="L27" i="3"/>
  <c r="AD36" i="3"/>
  <c r="AA36" i="3"/>
  <c r="U36" i="3"/>
  <c r="AF36" i="3"/>
  <c r="AO36" i="3"/>
  <c r="AL36" i="3"/>
  <c r="BI36" i="3" s="1"/>
  <c r="W36" i="3"/>
  <c r="AM36" i="3"/>
  <c r="AC36" i="3"/>
  <c r="AN36" i="3"/>
  <c r="AE36" i="3"/>
  <c r="AB36" i="3"/>
  <c r="J36" i="3"/>
  <c r="I36" i="3"/>
  <c r="F36" i="3"/>
  <c r="AP36" i="3" s="1"/>
  <c r="X36" i="3"/>
  <c r="AG36" i="3"/>
  <c r="K36" i="3"/>
  <c r="Y36" i="3"/>
  <c r="N36" i="3"/>
  <c r="L36" i="3"/>
  <c r="M36" i="3"/>
  <c r="V36" i="3"/>
  <c r="Z36" i="3"/>
  <c r="L26" i="3"/>
  <c r="AE26" i="3"/>
  <c r="N26" i="3"/>
  <c r="X26" i="3"/>
  <c r="U26" i="3"/>
  <c r="AM26" i="3"/>
  <c r="Y26" i="3"/>
  <c r="AB26" i="3"/>
  <c r="AD26" i="3"/>
  <c r="J26" i="3"/>
  <c r="K26" i="3"/>
  <c r="AO26" i="3"/>
  <c r="AC26" i="3"/>
  <c r="AL26" i="3"/>
  <c r="BI26" i="3" s="1"/>
  <c r="AG26" i="3"/>
  <c r="AF26" i="3"/>
  <c r="F26" i="3"/>
  <c r="AP26" i="3" s="1"/>
  <c r="M26" i="3"/>
  <c r="V26" i="3"/>
  <c r="AN26" i="3"/>
  <c r="AA26" i="3"/>
  <c r="W26" i="3"/>
  <c r="I26" i="3"/>
  <c r="Z26" i="3"/>
  <c r="AL40" i="3"/>
  <c r="BI40" i="3" s="1"/>
  <c r="M40" i="3"/>
  <c r="AC40" i="3"/>
  <c r="K40" i="3"/>
  <c r="AM40" i="3"/>
  <c r="AD40" i="3"/>
  <c r="J40" i="3"/>
  <c r="U40" i="3"/>
  <c r="I40" i="3"/>
  <c r="Z40" i="3"/>
  <c r="AG40" i="3"/>
  <c r="AB40" i="3"/>
  <c r="AN40" i="3"/>
  <c r="AF40" i="3"/>
  <c r="X40" i="3"/>
  <c r="V40" i="3"/>
  <c r="N40" i="3"/>
  <c r="AA40" i="3"/>
  <c r="AO40" i="3"/>
  <c r="L40" i="3"/>
  <c r="AE40" i="3"/>
  <c r="Y40" i="3"/>
  <c r="W40" i="3"/>
  <c r="F40" i="3"/>
  <c r="AP40" i="3" s="1"/>
  <c r="AE33" i="3"/>
  <c r="AB33" i="3"/>
  <c r="AO33" i="3"/>
  <c r="X33" i="3"/>
  <c r="V33" i="3"/>
  <c r="J33" i="3"/>
  <c r="AD33" i="3"/>
  <c r="AM33" i="3"/>
  <c r="AF33" i="3"/>
  <c r="F33" i="3"/>
  <c r="AP33" i="3" s="1"/>
  <c r="M33" i="3"/>
  <c r="L33" i="3"/>
  <c r="Y33" i="3"/>
  <c r="AA33" i="3"/>
  <c r="AG33" i="3"/>
  <c r="AC33" i="3"/>
  <c r="W33" i="3"/>
  <c r="AL33" i="3"/>
  <c r="BI33" i="3" s="1"/>
  <c r="Z33" i="3"/>
  <c r="U33" i="3"/>
  <c r="K33" i="3"/>
  <c r="I33" i="3"/>
  <c r="AN33" i="3"/>
  <c r="N33" i="3"/>
  <c r="AD39" i="3"/>
  <c r="V39" i="3"/>
  <c r="AB39" i="3"/>
  <c r="J39" i="3"/>
  <c r="AG39" i="3"/>
  <c r="K39" i="3"/>
  <c r="Y39" i="3"/>
  <c r="W39" i="3"/>
  <c r="AC39" i="3"/>
  <c r="AL39" i="3"/>
  <c r="BI39" i="3" s="1"/>
  <c r="AE39" i="3"/>
  <c r="L39" i="3"/>
  <c r="AM39" i="3"/>
  <c r="AN39" i="3"/>
  <c r="AO39" i="3"/>
  <c r="Z39" i="3"/>
  <c r="M39" i="3"/>
  <c r="X39" i="3"/>
  <c r="F39" i="3"/>
  <c r="AP39" i="3" s="1"/>
  <c r="N39" i="3"/>
  <c r="AA39" i="3"/>
  <c r="U39" i="3"/>
  <c r="AF39" i="3"/>
  <c r="I39" i="3"/>
  <c r="AM38" i="3"/>
  <c r="M38" i="3"/>
  <c r="W38" i="3"/>
  <c r="U38" i="3"/>
  <c r="V38" i="3"/>
  <c r="J38" i="3"/>
  <c r="F38" i="3"/>
  <c r="AP38" i="3" s="1"/>
  <c r="Z38" i="3"/>
  <c r="X38" i="3"/>
  <c r="AE38" i="3"/>
  <c r="AC38" i="3"/>
  <c r="AA38" i="3"/>
  <c r="AB38" i="3"/>
  <c r="I38" i="3"/>
  <c r="AL38" i="3"/>
  <c r="BI38" i="3" s="1"/>
  <c r="K38" i="3"/>
  <c r="AN38" i="3"/>
  <c r="AD38" i="3"/>
  <c r="AO38" i="3"/>
  <c r="L38" i="3"/>
  <c r="AG38" i="3"/>
  <c r="AF38" i="3"/>
  <c r="Y38" i="3"/>
  <c r="N38" i="3"/>
  <c r="W42" i="3"/>
  <c r="Y42" i="3"/>
  <c r="AO42" i="3"/>
  <c r="AC42" i="3"/>
  <c r="L42" i="3"/>
  <c r="I42" i="3"/>
  <c r="U42" i="3"/>
  <c r="V42" i="3"/>
  <c r="AE42" i="3"/>
  <c r="AL42" i="3"/>
  <c r="BI42" i="3" s="1"/>
  <c r="X42" i="3"/>
  <c r="AN42" i="3"/>
  <c r="AF42" i="3"/>
  <c r="Z42" i="3"/>
  <c r="F42" i="3"/>
  <c r="AP42" i="3" s="1"/>
  <c r="AG42" i="3"/>
  <c r="N42" i="3"/>
  <c r="AA42" i="3"/>
  <c r="M42" i="3"/>
  <c r="K42" i="3"/>
  <c r="J42" i="3"/>
  <c r="AD42" i="3"/>
  <c r="AM42" i="3"/>
  <c r="AB42" i="3"/>
  <c r="N32" i="3"/>
  <c r="L32" i="3"/>
  <c r="I32" i="3"/>
  <c r="X32" i="3"/>
  <c r="AG32" i="3"/>
  <c r="U32" i="3"/>
  <c r="AN32" i="3"/>
  <c r="AD32" i="3"/>
  <c r="F32" i="3"/>
  <c r="AP32" i="3" s="1"/>
  <c r="M32" i="3"/>
  <c r="Z32" i="3"/>
  <c r="AM32" i="3"/>
  <c r="AC32" i="3"/>
  <c r="AL32" i="3"/>
  <c r="BI32" i="3" s="1"/>
  <c r="W32" i="3"/>
  <c r="AB32" i="3"/>
  <c r="V32" i="3"/>
  <c r="J32" i="3"/>
  <c r="AO32" i="3"/>
  <c r="Y32" i="3"/>
  <c r="K32" i="3"/>
  <c r="AF32" i="3"/>
  <c r="AA32" i="3"/>
  <c r="AE32" i="3"/>
  <c r="AG43" i="3"/>
  <c r="AD43" i="3"/>
  <c r="W43" i="3"/>
  <c r="AA43" i="3"/>
  <c r="AN43" i="3"/>
  <c r="X43" i="3"/>
  <c r="AM43" i="3"/>
  <c r="Y43" i="3"/>
  <c r="AC43" i="3"/>
  <c r="M43" i="3"/>
  <c r="L43" i="3"/>
  <c r="AE43" i="3"/>
  <c r="AL43" i="3"/>
  <c r="BI43" i="3" s="1"/>
  <c r="I43" i="3"/>
  <c r="K43" i="3"/>
  <c r="Z43" i="3"/>
  <c r="U43" i="3"/>
  <c r="N43" i="3"/>
  <c r="V43" i="3"/>
  <c r="AF43" i="3"/>
  <c r="J43" i="3"/>
  <c r="F43" i="3"/>
  <c r="AP43" i="3" s="1"/>
  <c r="AO43" i="3"/>
  <c r="AB43" i="3"/>
  <c r="X34" i="3"/>
  <c r="Z34" i="3"/>
  <c r="AL34" i="3"/>
  <c r="BI34" i="3" s="1"/>
  <c r="L34" i="3"/>
  <c r="AB34" i="3"/>
  <c r="AO34" i="3"/>
  <c r="AG34" i="3"/>
  <c r="N34" i="3"/>
  <c r="W34" i="3"/>
  <c r="F34" i="3"/>
  <c r="AP34" i="3" s="1"/>
  <c r="AA34" i="3"/>
  <c r="AN34" i="3"/>
  <c r="K34" i="3"/>
  <c r="Y34" i="3"/>
  <c r="M34" i="3"/>
  <c r="V34" i="3"/>
  <c r="AF34" i="3"/>
  <c r="AC34" i="3"/>
  <c r="I34" i="3"/>
  <c r="U34" i="3"/>
  <c r="AD34" i="3"/>
  <c r="AE34" i="3"/>
  <c r="AM34" i="3"/>
  <c r="J34" i="3"/>
  <c r="AF25" i="3"/>
  <c r="AB25" i="3"/>
  <c r="K25" i="3"/>
  <c r="AN25" i="3"/>
  <c r="L25" i="3"/>
  <c r="Z25" i="3"/>
  <c r="AD25" i="3"/>
  <c r="AE25" i="3"/>
  <c r="AO25" i="3"/>
  <c r="F25" i="3"/>
  <c r="AP25" i="3" s="1"/>
  <c r="M25" i="3"/>
  <c r="I25" i="3"/>
  <c r="AC25" i="3"/>
  <c r="V25" i="3"/>
  <c r="U25" i="3"/>
  <c r="AG25" i="3"/>
  <c r="AM25" i="3"/>
  <c r="AL25" i="3"/>
  <c r="BI25" i="3" s="1"/>
  <c r="J25" i="3"/>
  <c r="N25" i="3"/>
  <c r="Y25" i="3"/>
  <c r="W25" i="3"/>
  <c r="X25" i="3"/>
  <c r="AA25" i="3"/>
  <c r="AL30" i="3"/>
  <c r="BI30" i="3" s="1"/>
  <c r="V30" i="3"/>
  <c r="AG30" i="3"/>
  <c r="Z30" i="3"/>
  <c r="AA30" i="3"/>
  <c r="N30" i="3"/>
  <c r="K30" i="3"/>
  <c r="AN30" i="3"/>
  <c r="F30" i="3"/>
  <c r="AP30" i="3" s="1"/>
  <c r="AO30" i="3"/>
  <c r="AF30" i="3"/>
  <c r="J30" i="3"/>
  <c r="M30" i="3"/>
  <c r="AB30" i="3"/>
  <c r="X30" i="3"/>
  <c r="AC30" i="3"/>
  <c r="AD30" i="3"/>
  <c r="W30" i="3"/>
  <c r="I30" i="3"/>
  <c r="AM30" i="3"/>
  <c r="AE30" i="3"/>
  <c r="Y30" i="3"/>
  <c r="U30" i="3"/>
  <c r="L30" i="3"/>
  <c r="AO37" i="3"/>
  <c r="I37" i="3"/>
  <c r="U37" i="3"/>
  <c r="N37" i="3"/>
  <c r="F37" i="3"/>
  <c r="AP37" i="3" s="1"/>
  <c r="V37" i="3"/>
  <c r="Z37" i="3"/>
  <c r="Y37" i="3"/>
  <c r="AL37" i="3"/>
  <c r="BI37" i="3" s="1"/>
  <c r="L37" i="3"/>
  <c r="AD37" i="3"/>
  <c r="W37" i="3"/>
  <c r="AM37" i="3"/>
  <c r="AB37" i="3"/>
  <c r="AA37" i="3"/>
  <c r="AE37" i="3"/>
  <c r="X37" i="3"/>
  <c r="AF37" i="3"/>
  <c r="J37" i="3"/>
  <c r="AN37" i="3"/>
  <c r="AC37" i="3"/>
  <c r="AG37" i="3"/>
  <c r="M37" i="3"/>
  <c r="K37" i="3"/>
  <c r="AO31" i="3"/>
  <c r="AC31" i="3"/>
  <c r="AM31" i="3"/>
  <c r="V31" i="3"/>
  <c r="I31" i="3"/>
  <c r="W31" i="3"/>
  <c r="AF31" i="3"/>
  <c r="AE31" i="3"/>
  <c r="AD31" i="3"/>
  <c r="Y31" i="3"/>
  <c r="N31" i="3"/>
  <c r="J31" i="3"/>
  <c r="L31" i="3"/>
  <c r="K31" i="3"/>
  <c r="X31" i="3"/>
  <c r="AA31" i="3"/>
  <c r="AG31" i="3"/>
  <c r="AN31" i="3"/>
  <c r="M31" i="3"/>
  <c r="F31" i="3"/>
  <c r="AP31" i="3" s="1"/>
  <c r="AL31" i="3"/>
  <c r="BI31" i="3" s="1"/>
  <c r="AB31" i="3"/>
  <c r="Z31" i="3"/>
  <c r="U31" i="3"/>
  <c r="B133" i="3" l="1"/>
  <c r="B354" i="3"/>
  <c r="AM354" i="3"/>
  <c r="AO354" i="3"/>
  <c r="U354" i="3"/>
  <c r="K354" i="3"/>
  <c r="L354" i="3"/>
  <c r="AL354" i="3"/>
  <c r="BI354" i="3" s="1"/>
  <c r="J354" i="3"/>
  <c r="N354" i="3"/>
  <c r="I354" i="3"/>
  <c r="AN354" i="3"/>
  <c r="M354" i="3"/>
  <c r="A354" i="3"/>
  <c r="F354" i="3"/>
  <c r="AP354" i="3" s="1"/>
  <c r="AG354" i="3"/>
  <c r="AF354" i="3"/>
  <c r="AE354" i="3"/>
  <c r="AD354" i="3"/>
  <c r="AC354" i="3"/>
  <c r="AB354" i="3"/>
  <c r="AA354" i="3"/>
  <c r="Z354" i="3"/>
  <c r="Y354" i="3"/>
  <c r="X354" i="3"/>
  <c r="W354" i="3"/>
  <c r="V354" i="3"/>
  <c r="B21" i="1"/>
  <c r="G376" i="3"/>
  <c r="AP111" i="3"/>
  <c r="BP133" i="3"/>
  <c r="G130" i="3"/>
  <c r="B130" i="3" s="1"/>
  <c r="G127" i="3"/>
  <c r="B127" i="3" s="1"/>
  <c r="G129" i="3"/>
  <c r="B129" i="3" s="1"/>
  <c r="G115" i="3"/>
  <c r="B115" i="3" s="1"/>
  <c r="L91" i="3"/>
  <c r="X91" i="3"/>
  <c r="AM91" i="3"/>
  <c r="K91" i="3"/>
  <c r="Z91" i="3"/>
  <c r="AG91" i="3"/>
  <c r="I91" i="3"/>
  <c r="M91" i="3"/>
  <c r="N91" i="3"/>
  <c r="AL91" i="3"/>
  <c r="BI91" i="3" s="1"/>
  <c r="AN91" i="3"/>
  <c r="AE91" i="3"/>
  <c r="AA91" i="3"/>
  <c r="Y91" i="3"/>
  <c r="W91" i="3"/>
  <c r="AD91" i="3"/>
  <c r="AF91" i="3"/>
  <c r="AO91" i="3"/>
  <c r="AC91" i="3"/>
  <c r="U91" i="3"/>
  <c r="AB91" i="3"/>
  <c r="V91" i="3"/>
  <c r="J91" i="3"/>
  <c r="F91" i="3"/>
  <c r="AP91" i="3" s="1"/>
  <c r="W100" i="3"/>
  <c r="AD100" i="3"/>
  <c r="X100" i="3"/>
  <c r="M100" i="3"/>
  <c r="K100" i="3"/>
  <c r="AL100" i="3"/>
  <c r="BI100" i="3" s="1"/>
  <c r="L100" i="3"/>
  <c r="F100" i="3"/>
  <c r="AP100" i="3" s="1"/>
  <c r="AB100" i="3"/>
  <c r="AE100" i="3"/>
  <c r="AG100" i="3"/>
  <c r="J100" i="3"/>
  <c r="AA100" i="3"/>
  <c r="N100" i="3"/>
  <c r="AM100" i="3"/>
  <c r="I100" i="3"/>
  <c r="Z100" i="3"/>
  <c r="AN100" i="3"/>
  <c r="AC100" i="3"/>
  <c r="Y100" i="3"/>
  <c r="AF100" i="3"/>
  <c r="AO100" i="3"/>
  <c r="V100" i="3"/>
  <c r="U100" i="3"/>
  <c r="G118" i="3"/>
  <c r="B118" i="3" s="1"/>
  <c r="G113" i="3"/>
  <c r="B113" i="3" s="1"/>
  <c r="AL101" i="3"/>
  <c r="BI101" i="3" s="1"/>
  <c r="AM101" i="3"/>
  <c r="W101" i="3"/>
  <c r="U101" i="3"/>
  <c r="Y101" i="3"/>
  <c r="AC101" i="3"/>
  <c r="L101" i="3"/>
  <c r="F101" i="3"/>
  <c r="AP101" i="3" s="1"/>
  <c r="K101" i="3"/>
  <c r="M101" i="3"/>
  <c r="AE101" i="3"/>
  <c r="AO101" i="3"/>
  <c r="AB101" i="3"/>
  <c r="I101" i="3"/>
  <c r="AG101" i="3"/>
  <c r="AD101" i="3"/>
  <c r="V101" i="3"/>
  <c r="Z101" i="3"/>
  <c r="AN101" i="3"/>
  <c r="N101" i="3"/>
  <c r="AA101" i="3"/>
  <c r="AF101" i="3"/>
  <c r="X101" i="3"/>
  <c r="J101" i="3"/>
  <c r="G122" i="3"/>
  <c r="B122" i="3" s="1"/>
  <c r="AG107" i="3"/>
  <c r="Y107" i="3"/>
  <c r="AB107" i="3"/>
  <c r="I107" i="3"/>
  <c r="Z107" i="3"/>
  <c r="AO107" i="3"/>
  <c r="F107" i="3"/>
  <c r="AP107" i="3" s="1"/>
  <c r="AF107" i="3"/>
  <c r="W107" i="3"/>
  <c r="K107" i="3"/>
  <c r="V107" i="3"/>
  <c r="AM107" i="3"/>
  <c r="X107" i="3"/>
  <c r="J107" i="3"/>
  <c r="AE107" i="3"/>
  <c r="AL107" i="3"/>
  <c r="BI107" i="3" s="1"/>
  <c r="AD107" i="3"/>
  <c r="AA107" i="3"/>
  <c r="U107" i="3"/>
  <c r="N107" i="3"/>
  <c r="AN107" i="3"/>
  <c r="L107" i="3"/>
  <c r="M107" i="3"/>
  <c r="AC107" i="3"/>
  <c r="G124" i="3"/>
  <c r="B124" i="3" s="1"/>
  <c r="AD93" i="3"/>
  <c r="M93" i="3"/>
  <c r="Y93" i="3"/>
  <c r="X93" i="3"/>
  <c r="AG93" i="3"/>
  <c r="V93" i="3"/>
  <c r="L93" i="3"/>
  <c r="N93" i="3"/>
  <c r="I93" i="3"/>
  <c r="K93" i="3"/>
  <c r="AB93" i="3"/>
  <c r="AL93" i="3"/>
  <c r="BI93" i="3" s="1"/>
  <c r="Z93" i="3"/>
  <c r="AE93" i="3"/>
  <c r="U93" i="3"/>
  <c r="J93" i="3"/>
  <c r="AO93" i="3"/>
  <c r="F93" i="3"/>
  <c r="AP93" i="3" s="1"/>
  <c r="W93" i="3"/>
  <c r="AN93" i="3"/>
  <c r="AC93" i="3"/>
  <c r="AA93" i="3"/>
  <c r="AM93" i="3"/>
  <c r="AF93" i="3"/>
  <c r="U98" i="3"/>
  <c r="AE98" i="3"/>
  <c r="Y98" i="3"/>
  <c r="AN98" i="3"/>
  <c r="AB98" i="3"/>
  <c r="AM98" i="3"/>
  <c r="L98" i="3"/>
  <c r="W98" i="3"/>
  <c r="AA98" i="3"/>
  <c r="J98" i="3"/>
  <c r="Z98" i="3"/>
  <c r="N98" i="3"/>
  <c r="AO98" i="3"/>
  <c r="K98" i="3"/>
  <c r="X98" i="3"/>
  <c r="V98" i="3"/>
  <c r="AC98" i="3"/>
  <c r="F98" i="3"/>
  <c r="AP98" i="3" s="1"/>
  <c r="AF98" i="3"/>
  <c r="AL98" i="3"/>
  <c r="BI98" i="3" s="1"/>
  <c r="M98" i="3"/>
  <c r="I98" i="3"/>
  <c r="AG98" i="3"/>
  <c r="AD98" i="3"/>
  <c r="AE109" i="3"/>
  <c r="AL109" i="3"/>
  <c r="BI109" i="3" s="1"/>
  <c r="AC109" i="3"/>
  <c r="F109" i="3"/>
  <c r="AP109" i="3" s="1"/>
  <c r="Y109" i="3"/>
  <c r="AB109" i="3"/>
  <c r="AA109" i="3"/>
  <c r="Z109" i="3"/>
  <c r="AF109" i="3"/>
  <c r="U109" i="3"/>
  <c r="M109" i="3"/>
  <c r="N109" i="3"/>
  <c r="V109" i="3"/>
  <c r="J109" i="3"/>
  <c r="AO109" i="3"/>
  <c r="W109" i="3"/>
  <c r="L109" i="3"/>
  <c r="AD109" i="3"/>
  <c r="I109" i="3"/>
  <c r="AG109" i="3"/>
  <c r="X109" i="3"/>
  <c r="AN109" i="3"/>
  <c r="K109" i="3"/>
  <c r="AM109" i="3"/>
  <c r="M104" i="3"/>
  <c r="AN104" i="3"/>
  <c r="AE104" i="3"/>
  <c r="K104" i="3"/>
  <c r="AO104" i="3"/>
  <c r="V104" i="3"/>
  <c r="I104" i="3"/>
  <c r="AC104" i="3"/>
  <c r="AL104" i="3"/>
  <c r="BI104" i="3" s="1"/>
  <c r="F104" i="3"/>
  <c r="AP104" i="3" s="1"/>
  <c r="AA104" i="3"/>
  <c r="X104" i="3"/>
  <c r="U104" i="3"/>
  <c r="Y104" i="3"/>
  <c r="J104" i="3"/>
  <c r="AD104" i="3"/>
  <c r="Z104" i="3"/>
  <c r="AM104" i="3"/>
  <c r="AF104" i="3"/>
  <c r="N104" i="3"/>
  <c r="L104" i="3"/>
  <c r="W104" i="3"/>
  <c r="AG104" i="3"/>
  <c r="AB104" i="3"/>
  <c r="G123" i="3"/>
  <c r="B123" i="3" s="1"/>
  <c r="AF96" i="3"/>
  <c r="U96" i="3"/>
  <c r="Z96" i="3"/>
  <c r="Y96" i="3"/>
  <c r="AO96" i="3"/>
  <c r="AE96" i="3"/>
  <c r="AN96" i="3"/>
  <c r="L96" i="3"/>
  <c r="K96" i="3"/>
  <c r="X96" i="3"/>
  <c r="J96" i="3"/>
  <c r="F96" i="3"/>
  <c r="AP96" i="3" s="1"/>
  <c r="AC96" i="3"/>
  <c r="I96" i="3"/>
  <c r="N96" i="3"/>
  <c r="AA96" i="3"/>
  <c r="W96" i="3"/>
  <c r="M96" i="3"/>
  <c r="AL96" i="3"/>
  <c r="BI96" i="3" s="1"/>
  <c r="AD96" i="3"/>
  <c r="AG96" i="3"/>
  <c r="AM96" i="3"/>
  <c r="AB96" i="3"/>
  <c r="V96" i="3"/>
  <c r="G120" i="3"/>
  <c r="B120" i="3" s="1"/>
  <c r="G131" i="3"/>
  <c r="B131" i="3" s="1"/>
  <c r="G126" i="3"/>
  <c r="B126" i="3" s="1"/>
  <c r="V106" i="3"/>
  <c r="AD106" i="3"/>
  <c r="Y106" i="3"/>
  <c r="I106" i="3"/>
  <c r="J106" i="3"/>
  <c r="K106" i="3"/>
  <c r="AE106" i="3"/>
  <c r="W106" i="3"/>
  <c r="F106" i="3"/>
  <c r="AP106" i="3" s="1"/>
  <c r="N106" i="3"/>
  <c r="AA106" i="3"/>
  <c r="AN106" i="3"/>
  <c r="AF106" i="3"/>
  <c r="AL106" i="3"/>
  <c r="BI106" i="3" s="1"/>
  <c r="AO106" i="3"/>
  <c r="AB106" i="3"/>
  <c r="Z106" i="3"/>
  <c r="AG106" i="3"/>
  <c r="U106" i="3"/>
  <c r="M106" i="3"/>
  <c r="AC106" i="3"/>
  <c r="L106" i="3"/>
  <c r="AM106" i="3"/>
  <c r="X106" i="3"/>
  <c r="AD97" i="3"/>
  <c r="J97" i="3"/>
  <c r="AE97" i="3"/>
  <c r="AG97" i="3"/>
  <c r="I97" i="3"/>
  <c r="F97" i="3"/>
  <c r="AP97" i="3" s="1"/>
  <c r="N97" i="3"/>
  <c r="U97" i="3"/>
  <c r="AA97" i="3"/>
  <c r="X97" i="3"/>
  <c r="Y97" i="3"/>
  <c r="Z97" i="3"/>
  <c r="AL97" i="3"/>
  <c r="BI97" i="3" s="1"/>
  <c r="AO97" i="3"/>
  <c r="AN97" i="3"/>
  <c r="L97" i="3"/>
  <c r="M97" i="3"/>
  <c r="AC97" i="3"/>
  <c r="K97" i="3"/>
  <c r="AB97" i="3"/>
  <c r="W97" i="3"/>
  <c r="V97" i="3"/>
  <c r="AM97" i="3"/>
  <c r="AF97" i="3"/>
  <c r="V103" i="3"/>
  <c r="AG103" i="3"/>
  <c r="I103" i="3"/>
  <c r="AN103" i="3"/>
  <c r="J103" i="3"/>
  <c r="AB103" i="3"/>
  <c r="F103" i="3"/>
  <c r="AP103" i="3" s="1"/>
  <c r="Y103" i="3"/>
  <c r="AA103" i="3"/>
  <c r="AL103" i="3"/>
  <c r="BI103" i="3" s="1"/>
  <c r="Z103" i="3"/>
  <c r="U103" i="3"/>
  <c r="K103" i="3"/>
  <c r="AF103" i="3"/>
  <c r="AO103" i="3"/>
  <c r="M103" i="3"/>
  <c r="L103" i="3"/>
  <c r="N103" i="3"/>
  <c r="AM103" i="3"/>
  <c r="W103" i="3"/>
  <c r="AE103" i="3"/>
  <c r="AC103" i="3"/>
  <c r="X103" i="3"/>
  <c r="AD103" i="3"/>
  <c r="Z132" i="3"/>
  <c r="AE132" i="3"/>
  <c r="AM132" i="3"/>
  <c r="Y132" i="3"/>
  <c r="AG132" i="3"/>
  <c r="X132" i="3"/>
  <c r="AB132" i="3"/>
  <c r="AO132" i="3"/>
  <c r="F132" i="3"/>
  <c r="AP132" i="3" s="1"/>
  <c r="AD132" i="3"/>
  <c r="AN132" i="3"/>
  <c r="W132" i="3"/>
  <c r="N132" i="3"/>
  <c r="I132" i="3"/>
  <c r="V132" i="3"/>
  <c r="L132" i="3"/>
  <c r="M132" i="3"/>
  <c r="K132" i="3"/>
  <c r="J132" i="3"/>
  <c r="AF132" i="3"/>
  <c r="U132" i="3"/>
  <c r="AC132" i="3"/>
  <c r="AL132" i="3"/>
  <c r="BI132" i="3" s="1"/>
  <c r="AA132" i="3"/>
  <c r="F133" i="3"/>
  <c r="Y133" i="3"/>
  <c r="I133" i="3"/>
  <c r="AO133" i="3"/>
  <c r="AA133" i="3"/>
  <c r="J133" i="3"/>
  <c r="AC133" i="3"/>
  <c r="AE133" i="3"/>
  <c r="L133" i="3"/>
  <c r="AD133" i="3"/>
  <c r="AB133" i="3"/>
  <c r="W133" i="3"/>
  <c r="AM133" i="3"/>
  <c r="AN133" i="3"/>
  <c r="V133" i="3"/>
  <c r="AF133" i="3"/>
  <c r="X133" i="3"/>
  <c r="Z133" i="3"/>
  <c r="N133" i="3"/>
  <c r="M133" i="3"/>
  <c r="K133" i="3"/>
  <c r="AL133" i="3"/>
  <c r="BI133" i="3" s="1"/>
  <c r="U133" i="3"/>
  <c r="AG133" i="3"/>
  <c r="AC117" i="3"/>
  <c r="F117" i="3"/>
  <c r="AP117" i="3" s="1"/>
  <c r="AD117" i="3"/>
  <c r="K117" i="3"/>
  <c r="AE117" i="3"/>
  <c r="J117" i="3"/>
  <c r="AF117" i="3"/>
  <c r="V117" i="3"/>
  <c r="W117" i="3"/>
  <c r="N117" i="3"/>
  <c r="L117" i="3"/>
  <c r="AB117" i="3"/>
  <c r="AA117" i="3"/>
  <c r="AO117" i="3"/>
  <c r="U117" i="3"/>
  <c r="AM117" i="3"/>
  <c r="X117" i="3"/>
  <c r="AG117" i="3"/>
  <c r="AN117" i="3"/>
  <c r="Y117" i="3"/>
  <c r="I117" i="3"/>
  <c r="M117" i="3"/>
  <c r="Z117" i="3"/>
  <c r="AL117" i="3"/>
  <c r="BI117" i="3" s="1"/>
  <c r="M99" i="3"/>
  <c r="K99" i="3"/>
  <c r="Z99" i="3"/>
  <c r="U99" i="3"/>
  <c r="AE99" i="3"/>
  <c r="N99" i="3"/>
  <c r="AD99" i="3"/>
  <c r="AM99" i="3"/>
  <c r="W99" i="3"/>
  <c r="AG99" i="3"/>
  <c r="J99" i="3"/>
  <c r="AC99" i="3"/>
  <c r="F99" i="3"/>
  <c r="AP99" i="3" s="1"/>
  <c r="AL99" i="3"/>
  <c r="BI99" i="3" s="1"/>
  <c r="V99" i="3"/>
  <c r="X99" i="3"/>
  <c r="I99" i="3"/>
  <c r="L99" i="3"/>
  <c r="AO99" i="3"/>
  <c r="AF99" i="3"/>
  <c r="AA99" i="3"/>
  <c r="Y99" i="3"/>
  <c r="AB99" i="3"/>
  <c r="AN99" i="3"/>
  <c r="G128" i="3"/>
  <c r="B128" i="3" s="1"/>
  <c r="G119" i="3"/>
  <c r="B119" i="3" s="1"/>
  <c r="G125" i="3"/>
  <c r="B125" i="3" s="1"/>
  <c r="G154" i="3"/>
  <c r="B154" i="3" s="1"/>
  <c r="G155" i="3"/>
  <c r="B155" i="3" s="1"/>
  <c r="G139" i="3"/>
  <c r="B139" i="3" s="1"/>
  <c r="G121" i="3"/>
  <c r="B121" i="3" s="1"/>
  <c r="I92" i="3"/>
  <c r="AD92" i="3"/>
  <c r="K92" i="3"/>
  <c r="M92" i="3"/>
  <c r="AO92" i="3"/>
  <c r="AM92" i="3"/>
  <c r="V92" i="3"/>
  <c r="AN92" i="3"/>
  <c r="AE92" i="3"/>
  <c r="AL92" i="3"/>
  <c r="BI92" i="3" s="1"/>
  <c r="AG92" i="3"/>
  <c r="Z92" i="3"/>
  <c r="X92" i="3"/>
  <c r="L92" i="3"/>
  <c r="AC92" i="3"/>
  <c r="AB92" i="3"/>
  <c r="W92" i="3"/>
  <c r="AA92" i="3"/>
  <c r="J92" i="3"/>
  <c r="U92" i="3"/>
  <c r="N92" i="3"/>
  <c r="F92" i="3"/>
  <c r="AP92" i="3" s="1"/>
  <c r="AF92" i="3"/>
  <c r="Y92" i="3"/>
  <c r="AA108" i="3"/>
  <c r="AO108" i="3"/>
  <c r="J108" i="3"/>
  <c r="AL108" i="3"/>
  <c r="BI108" i="3" s="1"/>
  <c r="AE108" i="3"/>
  <c r="N108" i="3"/>
  <c r="Y108" i="3"/>
  <c r="V108" i="3"/>
  <c r="W108" i="3"/>
  <c r="AF108" i="3"/>
  <c r="AC108" i="3"/>
  <c r="AB108" i="3"/>
  <c r="F108" i="3"/>
  <c r="AP108" i="3" s="1"/>
  <c r="X108" i="3"/>
  <c r="K108" i="3"/>
  <c r="AN108" i="3"/>
  <c r="U108" i="3"/>
  <c r="M108" i="3"/>
  <c r="I108" i="3"/>
  <c r="Z108" i="3"/>
  <c r="AG108" i="3"/>
  <c r="L108" i="3"/>
  <c r="AM108" i="3"/>
  <c r="AD108" i="3"/>
  <c r="AA105" i="3"/>
  <c r="AC105" i="3"/>
  <c r="W105" i="3"/>
  <c r="AD105" i="3"/>
  <c r="I105" i="3"/>
  <c r="X105" i="3"/>
  <c r="Z105" i="3"/>
  <c r="M105" i="3"/>
  <c r="Y105" i="3"/>
  <c r="AL105" i="3"/>
  <c r="BI105" i="3" s="1"/>
  <c r="AM105" i="3"/>
  <c r="J105" i="3"/>
  <c r="V105" i="3"/>
  <c r="L105" i="3"/>
  <c r="N105" i="3"/>
  <c r="U105" i="3"/>
  <c r="AB105" i="3"/>
  <c r="AG105" i="3"/>
  <c r="AO105" i="3"/>
  <c r="K105" i="3"/>
  <c r="F105" i="3"/>
  <c r="AP105" i="3" s="1"/>
  <c r="AE105" i="3"/>
  <c r="AF105" i="3"/>
  <c r="AN105" i="3"/>
  <c r="AM102" i="3"/>
  <c r="M102" i="3"/>
  <c r="F102" i="3"/>
  <c r="AP102" i="3" s="1"/>
  <c r="I102" i="3"/>
  <c r="W102" i="3"/>
  <c r="K102" i="3"/>
  <c r="X102" i="3"/>
  <c r="AA102" i="3"/>
  <c r="L102" i="3"/>
  <c r="AC102" i="3"/>
  <c r="AG102" i="3"/>
  <c r="N102" i="3"/>
  <c r="AF102" i="3"/>
  <c r="V102" i="3"/>
  <c r="AO102" i="3"/>
  <c r="Y102" i="3"/>
  <c r="AD102" i="3"/>
  <c r="Z102" i="3"/>
  <c r="AL102" i="3"/>
  <c r="BI102" i="3" s="1"/>
  <c r="AE102" i="3"/>
  <c r="U102" i="3"/>
  <c r="AB102" i="3"/>
  <c r="AN102" i="3"/>
  <c r="J102" i="3"/>
  <c r="G114" i="3"/>
  <c r="B114" i="3" s="1"/>
  <c r="L376" i="3" l="1"/>
  <c r="U376" i="3"/>
  <c r="AO376" i="3"/>
  <c r="A376" i="3"/>
  <c r="J376" i="3"/>
  <c r="AM376" i="3"/>
  <c r="M376" i="3"/>
  <c r="K376" i="3"/>
  <c r="AN376" i="3"/>
  <c r="N376" i="3"/>
  <c r="F376" i="3"/>
  <c r="AP376" i="3" s="1"/>
  <c r="I376" i="3"/>
  <c r="AL376" i="3"/>
  <c r="BI376" i="3" s="1"/>
  <c r="AG376" i="3"/>
  <c r="AF376" i="3"/>
  <c r="AE376" i="3"/>
  <c r="AD376" i="3"/>
  <c r="AC376" i="3"/>
  <c r="AB376" i="3"/>
  <c r="AA376" i="3"/>
  <c r="Z376" i="3"/>
  <c r="Y376" i="3"/>
  <c r="X376" i="3"/>
  <c r="W376" i="3"/>
  <c r="V376" i="3"/>
  <c r="B22" i="1"/>
  <c r="G398" i="3"/>
  <c r="AP133" i="3"/>
  <c r="BP155" i="3"/>
  <c r="M129" i="3"/>
  <c r="U129" i="3"/>
  <c r="AG129" i="3"/>
  <c r="I129" i="3"/>
  <c r="N129" i="3"/>
  <c r="F129" i="3"/>
  <c r="AP129" i="3" s="1"/>
  <c r="J129" i="3"/>
  <c r="AL129" i="3"/>
  <c r="BI129" i="3" s="1"/>
  <c r="Z129" i="3"/>
  <c r="AB129" i="3"/>
  <c r="AD129" i="3"/>
  <c r="K129" i="3"/>
  <c r="AN129" i="3"/>
  <c r="AF129" i="3"/>
  <c r="AM129" i="3"/>
  <c r="AA129" i="3"/>
  <c r="AC129" i="3"/>
  <c r="W129" i="3"/>
  <c r="AO129" i="3"/>
  <c r="X129" i="3"/>
  <c r="AE129" i="3"/>
  <c r="V129" i="3"/>
  <c r="L129" i="3"/>
  <c r="Y129" i="3"/>
  <c r="G143" i="3"/>
  <c r="B143" i="3" s="1"/>
  <c r="G176" i="3"/>
  <c r="B176" i="3" s="1"/>
  <c r="V128" i="3"/>
  <c r="L128" i="3"/>
  <c r="N128" i="3"/>
  <c r="AN128" i="3"/>
  <c r="AE128" i="3"/>
  <c r="AB128" i="3"/>
  <c r="K128" i="3"/>
  <c r="AG128" i="3"/>
  <c r="Z128" i="3"/>
  <c r="AC128" i="3"/>
  <c r="AA128" i="3"/>
  <c r="W128" i="3"/>
  <c r="F128" i="3"/>
  <c r="AP128" i="3" s="1"/>
  <c r="Y128" i="3"/>
  <c r="AD128" i="3"/>
  <c r="AF128" i="3"/>
  <c r="X128" i="3"/>
  <c r="AM128" i="3"/>
  <c r="U128" i="3"/>
  <c r="M128" i="3"/>
  <c r="J128" i="3"/>
  <c r="AL128" i="3"/>
  <c r="BI128" i="3" s="1"/>
  <c r="AO128" i="3"/>
  <c r="I128" i="3"/>
  <c r="G145" i="3"/>
  <c r="B145" i="3" s="1"/>
  <c r="G151" i="3"/>
  <c r="B151" i="3" s="1"/>
  <c r="V131" i="3"/>
  <c r="AL131" i="3"/>
  <c r="BI131" i="3" s="1"/>
  <c r="N131" i="3"/>
  <c r="AF131" i="3"/>
  <c r="Z131" i="3"/>
  <c r="AB131" i="3"/>
  <c r="AO131" i="3"/>
  <c r="AA131" i="3"/>
  <c r="K131" i="3"/>
  <c r="AD131" i="3"/>
  <c r="X131" i="3"/>
  <c r="F131" i="3"/>
  <c r="AP131" i="3" s="1"/>
  <c r="I131" i="3"/>
  <c r="AC131" i="3"/>
  <c r="U131" i="3"/>
  <c r="W131" i="3"/>
  <c r="J131" i="3"/>
  <c r="L131" i="3"/>
  <c r="M131" i="3"/>
  <c r="Y131" i="3"/>
  <c r="AE131" i="3"/>
  <c r="AG131" i="3"/>
  <c r="AM131" i="3"/>
  <c r="AN131" i="3"/>
  <c r="W125" i="3"/>
  <c r="U125" i="3"/>
  <c r="V125" i="3"/>
  <c r="F125" i="3"/>
  <c r="AP125" i="3" s="1"/>
  <c r="AM125" i="3"/>
  <c r="AO125" i="3"/>
  <c r="AN125" i="3"/>
  <c r="K125" i="3"/>
  <c r="AE125" i="3"/>
  <c r="AG125" i="3"/>
  <c r="AB125" i="3"/>
  <c r="Z125" i="3"/>
  <c r="M125" i="3"/>
  <c r="L125" i="3"/>
  <c r="J125" i="3"/>
  <c r="I125" i="3"/>
  <c r="AD125" i="3"/>
  <c r="N125" i="3"/>
  <c r="Y125" i="3"/>
  <c r="AA125" i="3"/>
  <c r="X125" i="3"/>
  <c r="AF125" i="3"/>
  <c r="AL125" i="3"/>
  <c r="BI125" i="3" s="1"/>
  <c r="AC125" i="3"/>
  <c r="G150" i="3"/>
  <c r="B150" i="3" s="1"/>
  <c r="G153" i="3"/>
  <c r="B153" i="3" s="1"/>
  <c r="AC124" i="3"/>
  <c r="W124" i="3"/>
  <c r="AL124" i="3"/>
  <c r="BI124" i="3" s="1"/>
  <c r="U124" i="3"/>
  <c r="L124" i="3"/>
  <c r="M124" i="3"/>
  <c r="AM124" i="3"/>
  <c r="N124" i="3"/>
  <c r="AE124" i="3"/>
  <c r="AB124" i="3"/>
  <c r="K124" i="3"/>
  <c r="AN124" i="3"/>
  <c r="Z124" i="3"/>
  <c r="AG124" i="3"/>
  <c r="AO124" i="3"/>
  <c r="AF124" i="3"/>
  <c r="X124" i="3"/>
  <c r="I124" i="3"/>
  <c r="Y124" i="3"/>
  <c r="J124" i="3"/>
  <c r="F124" i="3"/>
  <c r="AP124" i="3" s="1"/>
  <c r="AA124" i="3"/>
  <c r="V124" i="3"/>
  <c r="AD124" i="3"/>
  <c r="Y154" i="3"/>
  <c r="AE154" i="3"/>
  <c r="AA154" i="3"/>
  <c r="AG154" i="3"/>
  <c r="AF154" i="3"/>
  <c r="F154" i="3"/>
  <c r="AP154" i="3" s="1"/>
  <c r="I154" i="3"/>
  <c r="J154" i="3"/>
  <c r="W154" i="3"/>
  <c r="AC154" i="3"/>
  <c r="AD154" i="3"/>
  <c r="N154" i="3"/>
  <c r="AL154" i="3"/>
  <c r="BI154" i="3" s="1"/>
  <c r="K154" i="3"/>
  <c r="AB154" i="3"/>
  <c r="U154" i="3"/>
  <c r="L154" i="3"/>
  <c r="V154" i="3"/>
  <c r="X154" i="3"/>
  <c r="AN154" i="3"/>
  <c r="M154" i="3"/>
  <c r="AM154" i="3"/>
  <c r="AO154" i="3"/>
  <c r="Z154" i="3"/>
  <c r="AC139" i="3"/>
  <c r="AM139" i="3"/>
  <c r="X139" i="3"/>
  <c r="V139" i="3"/>
  <c r="N139" i="3"/>
  <c r="U139" i="3"/>
  <c r="AB139" i="3"/>
  <c r="Z139" i="3"/>
  <c r="AL139" i="3"/>
  <c r="BI139" i="3" s="1"/>
  <c r="AA139" i="3"/>
  <c r="I139" i="3"/>
  <c r="W139" i="3"/>
  <c r="AD139" i="3"/>
  <c r="AG139" i="3"/>
  <c r="AO139" i="3"/>
  <c r="AF139" i="3"/>
  <c r="AE139" i="3"/>
  <c r="J139" i="3"/>
  <c r="L139" i="3"/>
  <c r="AN139" i="3"/>
  <c r="Y139" i="3"/>
  <c r="K139" i="3"/>
  <c r="M139" i="3"/>
  <c r="F139" i="3"/>
  <c r="AP139" i="3" s="1"/>
  <c r="J120" i="3"/>
  <c r="AE120" i="3"/>
  <c r="V120" i="3"/>
  <c r="AM120" i="3"/>
  <c r="L120" i="3"/>
  <c r="W120" i="3"/>
  <c r="Y120" i="3"/>
  <c r="AA120" i="3"/>
  <c r="AD120" i="3"/>
  <c r="AC120" i="3"/>
  <c r="Z120" i="3"/>
  <c r="N120" i="3"/>
  <c r="F120" i="3"/>
  <c r="AP120" i="3" s="1"/>
  <c r="U120" i="3"/>
  <c r="AN120" i="3"/>
  <c r="I120" i="3"/>
  <c r="AO120" i="3"/>
  <c r="M120" i="3"/>
  <c r="AF120" i="3"/>
  <c r="AB120" i="3"/>
  <c r="AL120" i="3"/>
  <c r="BI120" i="3" s="1"/>
  <c r="K120" i="3"/>
  <c r="X120" i="3"/>
  <c r="AG120" i="3"/>
  <c r="G146" i="3"/>
  <c r="B146" i="3" s="1"/>
  <c r="K113" i="3"/>
  <c r="AL113" i="3"/>
  <c r="BI113" i="3" s="1"/>
  <c r="AD113" i="3"/>
  <c r="AE113" i="3"/>
  <c r="L113" i="3"/>
  <c r="AM113" i="3"/>
  <c r="AO113" i="3"/>
  <c r="Y113" i="3"/>
  <c r="U113" i="3"/>
  <c r="Z113" i="3"/>
  <c r="I113" i="3"/>
  <c r="AA113" i="3"/>
  <c r="W113" i="3"/>
  <c r="AC113" i="3"/>
  <c r="X113" i="3"/>
  <c r="M113" i="3"/>
  <c r="N113" i="3"/>
  <c r="V113" i="3"/>
  <c r="AF113" i="3"/>
  <c r="AG113" i="3"/>
  <c r="AN113" i="3"/>
  <c r="J113" i="3"/>
  <c r="AB113" i="3"/>
  <c r="F113" i="3"/>
  <c r="AP113" i="3" s="1"/>
  <c r="AB127" i="3"/>
  <c r="AD127" i="3"/>
  <c r="F127" i="3"/>
  <c r="AP127" i="3" s="1"/>
  <c r="AA127" i="3"/>
  <c r="L127" i="3"/>
  <c r="AL127" i="3"/>
  <c r="BI127" i="3" s="1"/>
  <c r="J127" i="3"/>
  <c r="AN127" i="3"/>
  <c r="V127" i="3"/>
  <c r="M127" i="3"/>
  <c r="N127" i="3"/>
  <c r="Y127" i="3"/>
  <c r="W127" i="3"/>
  <c r="AC127" i="3"/>
  <c r="AM127" i="3"/>
  <c r="I127" i="3"/>
  <c r="X127" i="3"/>
  <c r="U127" i="3"/>
  <c r="Z127" i="3"/>
  <c r="K127" i="3"/>
  <c r="AE127" i="3"/>
  <c r="AF127" i="3"/>
  <c r="AG127" i="3"/>
  <c r="AO127" i="3"/>
  <c r="G161" i="3"/>
  <c r="B161" i="3" s="1"/>
  <c r="G147" i="3"/>
  <c r="B147" i="3" s="1"/>
  <c r="G135" i="3"/>
  <c r="B135" i="3" s="1"/>
  <c r="G149" i="3"/>
  <c r="B149" i="3" s="1"/>
  <c r="AN114" i="3"/>
  <c r="N114" i="3"/>
  <c r="I114" i="3"/>
  <c r="AD114" i="3"/>
  <c r="W114" i="3"/>
  <c r="J114" i="3"/>
  <c r="V114" i="3"/>
  <c r="AL114" i="3"/>
  <c r="BI114" i="3" s="1"/>
  <c r="AB114" i="3"/>
  <c r="AA114" i="3"/>
  <c r="AG114" i="3"/>
  <c r="AO114" i="3"/>
  <c r="Z114" i="3"/>
  <c r="L114" i="3"/>
  <c r="Y114" i="3"/>
  <c r="U114" i="3"/>
  <c r="X114" i="3"/>
  <c r="AC114" i="3"/>
  <c r="AE114" i="3"/>
  <c r="AF114" i="3"/>
  <c r="F114" i="3"/>
  <c r="AP114" i="3" s="1"/>
  <c r="K114" i="3"/>
  <c r="M114" i="3"/>
  <c r="AM114" i="3"/>
  <c r="X155" i="3"/>
  <c r="F155" i="3"/>
  <c r="Y155" i="3"/>
  <c r="K155" i="3"/>
  <c r="AC155" i="3"/>
  <c r="AN155" i="3"/>
  <c r="Z155" i="3"/>
  <c r="M155" i="3"/>
  <c r="AL155" i="3"/>
  <c r="BI155" i="3" s="1"/>
  <c r="AE155" i="3"/>
  <c r="AM155" i="3"/>
  <c r="U155" i="3"/>
  <c r="I155" i="3"/>
  <c r="AF155" i="3"/>
  <c r="W155" i="3"/>
  <c r="AB155" i="3"/>
  <c r="J155" i="3"/>
  <c r="AD155" i="3"/>
  <c r="V155" i="3"/>
  <c r="N155" i="3"/>
  <c r="AO155" i="3"/>
  <c r="AA155" i="3"/>
  <c r="L155" i="3"/>
  <c r="AG155" i="3"/>
  <c r="Y126" i="3"/>
  <c r="V126" i="3"/>
  <c r="J126" i="3"/>
  <c r="X126" i="3"/>
  <c r="N126" i="3"/>
  <c r="AA126" i="3"/>
  <c r="L126" i="3"/>
  <c r="AG126" i="3"/>
  <c r="AO126" i="3"/>
  <c r="U126" i="3"/>
  <c r="AM126" i="3"/>
  <c r="AD126" i="3"/>
  <c r="W126" i="3"/>
  <c r="F126" i="3"/>
  <c r="AP126" i="3" s="1"/>
  <c r="AC126" i="3"/>
  <c r="Z126" i="3"/>
  <c r="AN126" i="3"/>
  <c r="AL126" i="3"/>
  <c r="BI126" i="3" s="1"/>
  <c r="AE126" i="3"/>
  <c r="I126" i="3"/>
  <c r="K126" i="3"/>
  <c r="M126" i="3"/>
  <c r="AF126" i="3"/>
  <c r="AB126" i="3"/>
  <c r="G142" i="3"/>
  <c r="B142" i="3" s="1"/>
  <c r="K115" i="3"/>
  <c r="N115" i="3"/>
  <c r="I115" i="3"/>
  <c r="AD115" i="3"/>
  <c r="U115" i="3"/>
  <c r="AO115" i="3"/>
  <c r="F115" i="3"/>
  <c r="AP115" i="3" s="1"/>
  <c r="AB115" i="3"/>
  <c r="AM115" i="3"/>
  <c r="X115" i="3"/>
  <c r="AG115" i="3"/>
  <c r="AN115" i="3"/>
  <c r="W115" i="3"/>
  <c r="L115" i="3"/>
  <c r="M115" i="3"/>
  <c r="Y115" i="3"/>
  <c r="J115" i="3"/>
  <c r="V115" i="3"/>
  <c r="Z115" i="3"/>
  <c r="AC115" i="3"/>
  <c r="AF115" i="3"/>
  <c r="AE115" i="3"/>
  <c r="AL115" i="3"/>
  <c r="BI115" i="3" s="1"/>
  <c r="AA115" i="3"/>
  <c r="V130" i="3"/>
  <c r="I130" i="3"/>
  <c r="Z130" i="3"/>
  <c r="AA130" i="3"/>
  <c r="U130" i="3"/>
  <c r="L130" i="3"/>
  <c r="M130" i="3"/>
  <c r="F130" i="3"/>
  <c r="AP130" i="3" s="1"/>
  <c r="AC130" i="3"/>
  <c r="W130" i="3"/>
  <c r="AE130" i="3"/>
  <c r="AG130" i="3"/>
  <c r="AD130" i="3"/>
  <c r="AO130" i="3"/>
  <c r="AB130" i="3"/>
  <c r="K130" i="3"/>
  <c r="AL130" i="3"/>
  <c r="BI130" i="3" s="1"/>
  <c r="Y130" i="3"/>
  <c r="J130" i="3"/>
  <c r="AF130" i="3"/>
  <c r="AN130" i="3"/>
  <c r="X130" i="3"/>
  <c r="N130" i="3"/>
  <c r="AM130" i="3"/>
  <c r="U121" i="3"/>
  <c r="V121" i="3"/>
  <c r="Y121" i="3"/>
  <c r="J121" i="3"/>
  <c r="AD121" i="3"/>
  <c r="F121" i="3"/>
  <c r="AP121" i="3" s="1"/>
  <c r="AL121" i="3"/>
  <c r="BI121" i="3" s="1"/>
  <c r="AC121" i="3"/>
  <c r="I121" i="3"/>
  <c r="AB121" i="3"/>
  <c r="AA121" i="3"/>
  <c r="N121" i="3"/>
  <c r="L121" i="3"/>
  <c r="K121" i="3"/>
  <c r="AE121" i="3"/>
  <c r="AM121" i="3"/>
  <c r="AO121" i="3"/>
  <c r="Z121" i="3"/>
  <c r="AN121" i="3"/>
  <c r="AG121" i="3"/>
  <c r="X121" i="3"/>
  <c r="W121" i="3"/>
  <c r="M121" i="3"/>
  <c r="AF121" i="3"/>
  <c r="G177" i="3"/>
  <c r="B177" i="3" s="1"/>
  <c r="W119" i="3"/>
  <c r="N119" i="3"/>
  <c r="L119" i="3"/>
  <c r="Y119" i="3"/>
  <c r="U119" i="3"/>
  <c r="K119" i="3"/>
  <c r="J119" i="3"/>
  <c r="AO119" i="3"/>
  <c r="I119" i="3"/>
  <c r="Z119" i="3"/>
  <c r="AB119" i="3"/>
  <c r="F119" i="3"/>
  <c r="AP119" i="3" s="1"/>
  <c r="AC119" i="3"/>
  <c r="AG119" i="3"/>
  <c r="AN119" i="3"/>
  <c r="X119" i="3"/>
  <c r="M119" i="3"/>
  <c r="AL119" i="3"/>
  <c r="BI119" i="3" s="1"/>
  <c r="AF119" i="3"/>
  <c r="AE119" i="3"/>
  <c r="AA119" i="3"/>
  <c r="AD119" i="3"/>
  <c r="V119" i="3"/>
  <c r="AM119" i="3"/>
  <c r="AN122" i="3"/>
  <c r="X122" i="3"/>
  <c r="AD122" i="3"/>
  <c r="AE122" i="3"/>
  <c r="I122" i="3"/>
  <c r="L122" i="3"/>
  <c r="AL122" i="3"/>
  <c r="BI122" i="3" s="1"/>
  <c r="AA122" i="3"/>
  <c r="AF122" i="3"/>
  <c r="AM122" i="3"/>
  <c r="Y122" i="3"/>
  <c r="J122" i="3"/>
  <c r="M122" i="3"/>
  <c r="W122" i="3"/>
  <c r="U122" i="3"/>
  <c r="AB122" i="3"/>
  <c r="AO122" i="3"/>
  <c r="AC122" i="3"/>
  <c r="N122" i="3"/>
  <c r="AG122" i="3"/>
  <c r="K122" i="3"/>
  <c r="F122" i="3"/>
  <c r="AP122" i="3" s="1"/>
  <c r="Z122" i="3"/>
  <c r="V122" i="3"/>
  <c r="AG118" i="3"/>
  <c r="X118" i="3"/>
  <c r="N118" i="3"/>
  <c r="J118" i="3"/>
  <c r="AA118" i="3"/>
  <c r="AO118" i="3"/>
  <c r="Z118" i="3"/>
  <c r="AM118" i="3"/>
  <c r="I118" i="3"/>
  <c r="F118" i="3"/>
  <c r="AP118" i="3" s="1"/>
  <c r="AD118" i="3"/>
  <c r="AB118" i="3"/>
  <c r="AL118" i="3"/>
  <c r="BI118" i="3" s="1"/>
  <c r="AC118" i="3"/>
  <c r="AN118" i="3"/>
  <c r="Y118" i="3"/>
  <c r="AE118" i="3"/>
  <c r="AF118" i="3"/>
  <c r="L118" i="3"/>
  <c r="K118" i="3"/>
  <c r="M118" i="3"/>
  <c r="U118" i="3"/>
  <c r="W118" i="3"/>
  <c r="V118" i="3"/>
  <c r="G137" i="3"/>
  <c r="B137" i="3" s="1"/>
  <c r="G136" i="3"/>
  <c r="B136" i="3" s="1"/>
  <c r="G141" i="3"/>
  <c r="B141" i="3" s="1"/>
  <c r="G148" i="3"/>
  <c r="B148" i="3" s="1"/>
  <c r="AF123" i="3"/>
  <c r="X123" i="3"/>
  <c r="J123" i="3"/>
  <c r="F123" i="3"/>
  <c r="AP123" i="3" s="1"/>
  <c r="AO123" i="3"/>
  <c r="Z123" i="3"/>
  <c r="W123" i="3"/>
  <c r="I123" i="3"/>
  <c r="AG123" i="3"/>
  <c r="K123" i="3"/>
  <c r="AL123" i="3"/>
  <c r="BI123" i="3" s="1"/>
  <c r="AN123" i="3"/>
  <c r="AM123" i="3"/>
  <c r="AE123" i="3"/>
  <c r="Y123" i="3"/>
  <c r="U123" i="3"/>
  <c r="M123" i="3"/>
  <c r="AD123" i="3"/>
  <c r="AA123" i="3"/>
  <c r="V123" i="3"/>
  <c r="N123" i="3"/>
  <c r="AB123" i="3"/>
  <c r="L123" i="3"/>
  <c r="AC123" i="3"/>
  <c r="G144" i="3"/>
  <c r="B144" i="3" s="1"/>
  <c r="G140" i="3"/>
  <c r="B140" i="3" s="1"/>
  <c r="G152" i="3"/>
  <c r="B152" i="3" s="1"/>
  <c r="I398" i="3" l="1"/>
  <c r="U398" i="3"/>
  <c r="K398" i="3"/>
  <c r="AO398" i="3"/>
  <c r="AL398" i="3"/>
  <c r="BI398" i="3" s="1"/>
  <c r="L398" i="3"/>
  <c r="J398" i="3"/>
  <c r="A398" i="3"/>
  <c r="AM398" i="3"/>
  <c r="M398" i="3"/>
  <c r="AN398" i="3"/>
  <c r="N398" i="3"/>
  <c r="F398" i="3"/>
  <c r="AP398" i="3" s="1"/>
  <c r="AG398" i="3"/>
  <c r="AF398" i="3"/>
  <c r="AE398" i="3"/>
  <c r="AD398" i="3"/>
  <c r="AC398" i="3"/>
  <c r="AB398" i="3"/>
  <c r="AA398" i="3"/>
  <c r="Z398" i="3"/>
  <c r="Y398" i="3"/>
  <c r="X398" i="3"/>
  <c r="W398" i="3"/>
  <c r="V398" i="3"/>
  <c r="B23" i="1"/>
  <c r="G420" i="3"/>
  <c r="AP155" i="3"/>
  <c r="BP177" i="3"/>
  <c r="U151" i="3"/>
  <c r="AB151" i="3"/>
  <c r="X151" i="3"/>
  <c r="AF151" i="3"/>
  <c r="Z151" i="3"/>
  <c r="AM151" i="3"/>
  <c r="W151" i="3"/>
  <c r="AD151" i="3"/>
  <c r="Y151" i="3"/>
  <c r="AA151" i="3"/>
  <c r="AO151" i="3"/>
  <c r="J151" i="3"/>
  <c r="V151" i="3"/>
  <c r="M151" i="3"/>
  <c r="AL151" i="3"/>
  <c r="BI151" i="3" s="1"/>
  <c r="I151" i="3"/>
  <c r="AG151" i="3"/>
  <c r="F151" i="3"/>
  <c r="AP151" i="3" s="1"/>
  <c r="AN151" i="3"/>
  <c r="L151" i="3"/>
  <c r="AC151" i="3"/>
  <c r="K151" i="3"/>
  <c r="AE151" i="3"/>
  <c r="N151" i="3"/>
  <c r="AL141" i="3"/>
  <c r="BI141" i="3" s="1"/>
  <c r="M141" i="3"/>
  <c r="X141" i="3"/>
  <c r="AC141" i="3"/>
  <c r="L141" i="3"/>
  <c r="Y141" i="3"/>
  <c r="AM141" i="3"/>
  <c r="V141" i="3"/>
  <c r="N141" i="3"/>
  <c r="AE141" i="3"/>
  <c r="AB141" i="3"/>
  <c r="AP141" i="3"/>
  <c r="J141" i="3"/>
  <c r="AA141" i="3"/>
  <c r="AF141" i="3"/>
  <c r="U141" i="3"/>
  <c r="AN141" i="3"/>
  <c r="AG141" i="3"/>
  <c r="W141" i="3"/>
  <c r="AD141" i="3"/>
  <c r="K141" i="3"/>
  <c r="I141" i="3"/>
  <c r="Z141" i="3"/>
  <c r="AO141" i="3"/>
  <c r="G159" i="3"/>
  <c r="B159" i="3" s="1"/>
  <c r="K135" i="3"/>
  <c r="AM135" i="3"/>
  <c r="M135" i="3"/>
  <c r="W135" i="3"/>
  <c r="L135" i="3"/>
  <c r="N135" i="3"/>
  <c r="AC135" i="3"/>
  <c r="AD135" i="3"/>
  <c r="Z135" i="3"/>
  <c r="V135" i="3"/>
  <c r="AE135" i="3"/>
  <c r="Y135" i="3"/>
  <c r="J135" i="3"/>
  <c r="X135" i="3"/>
  <c r="AL135" i="3"/>
  <c r="BI135" i="3" s="1"/>
  <c r="U135" i="3"/>
  <c r="AO135" i="3"/>
  <c r="AF135" i="3"/>
  <c r="F135" i="3"/>
  <c r="AP135" i="3" s="1"/>
  <c r="AG135" i="3"/>
  <c r="AB135" i="3"/>
  <c r="AA135" i="3"/>
  <c r="I135" i="3"/>
  <c r="AN135" i="3"/>
  <c r="AA176" i="3"/>
  <c r="W176" i="3"/>
  <c r="AF176" i="3"/>
  <c r="AD176" i="3"/>
  <c r="N176" i="3"/>
  <c r="AC176" i="3"/>
  <c r="U176" i="3"/>
  <c r="J176" i="3"/>
  <c r="Y176" i="3"/>
  <c r="L176" i="3"/>
  <c r="K176" i="3"/>
  <c r="AO176" i="3"/>
  <c r="M176" i="3"/>
  <c r="AL176" i="3"/>
  <c r="BI176" i="3" s="1"/>
  <c r="F176" i="3"/>
  <c r="AP176" i="3" s="1"/>
  <c r="Z176" i="3"/>
  <c r="I176" i="3"/>
  <c r="AM176" i="3"/>
  <c r="X176" i="3"/>
  <c r="AE176" i="3"/>
  <c r="V176" i="3"/>
  <c r="AB176" i="3"/>
  <c r="AG176" i="3"/>
  <c r="AN176" i="3"/>
  <c r="G164" i="3"/>
  <c r="B164" i="3" s="1"/>
  <c r="G183" i="3"/>
  <c r="B183" i="3" s="1"/>
  <c r="G175" i="3"/>
  <c r="B175" i="3" s="1"/>
  <c r="AE144" i="3"/>
  <c r="AC144" i="3"/>
  <c r="AL144" i="3"/>
  <c r="BI144" i="3" s="1"/>
  <c r="U144" i="3"/>
  <c r="K144" i="3"/>
  <c r="J144" i="3"/>
  <c r="F144" i="3"/>
  <c r="AP144" i="3" s="1"/>
  <c r="I144" i="3"/>
  <c r="L144" i="3"/>
  <c r="M144" i="3"/>
  <c r="AN144" i="3"/>
  <c r="X144" i="3"/>
  <c r="AG144" i="3"/>
  <c r="AM144" i="3"/>
  <c r="AB144" i="3"/>
  <c r="W144" i="3"/>
  <c r="AA144" i="3"/>
  <c r="AO144" i="3"/>
  <c r="AF144" i="3"/>
  <c r="Z144" i="3"/>
  <c r="Y144" i="3"/>
  <c r="V144" i="3"/>
  <c r="AD144" i="3"/>
  <c r="N144" i="3"/>
  <c r="G157" i="3"/>
  <c r="B157" i="3" s="1"/>
  <c r="AF150" i="3"/>
  <c r="AC150" i="3"/>
  <c r="AL150" i="3"/>
  <c r="BI150" i="3" s="1"/>
  <c r="AN150" i="3"/>
  <c r="AE150" i="3"/>
  <c r="V150" i="3"/>
  <c r="AB150" i="3"/>
  <c r="F150" i="3"/>
  <c r="AP150" i="3" s="1"/>
  <c r="AM150" i="3"/>
  <c r="AA150" i="3"/>
  <c r="W150" i="3"/>
  <c r="U150" i="3"/>
  <c r="AD150" i="3"/>
  <c r="AO150" i="3"/>
  <c r="M150" i="3"/>
  <c r="Y150" i="3"/>
  <c r="L150" i="3"/>
  <c r="N150" i="3"/>
  <c r="K150" i="3"/>
  <c r="J150" i="3"/>
  <c r="Z150" i="3"/>
  <c r="X150" i="3"/>
  <c r="I150" i="3"/>
  <c r="AG150" i="3"/>
  <c r="G173" i="3"/>
  <c r="B173" i="3" s="1"/>
  <c r="G198" i="3"/>
  <c r="B198" i="3" s="1"/>
  <c r="G170" i="3"/>
  <c r="B170" i="3" s="1"/>
  <c r="AL152" i="3"/>
  <c r="BI152" i="3" s="1"/>
  <c r="AM152" i="3"/>
  <c r="I152" i="3"/>
  <c r="AD152" i="3"/>
  <c r="AO152" i="3"/>
  <c r="L152" i="3"/>
  <c r="K152" i="3"/>
  <c r="M152" i="3"/>
  <c r="V152" i="3"/>
  <c r="AE152" i="3"/>
  <c r="F152" i="3"/>
  <c r="AP152" i="3" s="1"/>
  <c r="Z152" i="3"/>
  <c r="AN152" i="3"/>
  <c r="AB152" i="3"/>
  <c r="W152" i="3"/>
  <c r="AF152" i="3"/>
  <c r="Y152" i="3"/>
  <c r="X152" i="3"/>
  <c r="U152" i="3"/>
  <c r="AA152" i="3"/>
  <c r="AG152" i="3"/>
  <c r="N152" i="3"/>
  <c r="J152" i="3"/>
  <c r="AC152" i="3"/>
  <c r="G172" i="3"/>
  <c r="B172" i="3" s="1"/>
  <c r="Y143" i="3"/>
  <c r="AN143" i="3"/>
  <c r="AE143" i="3"/>
  <c r="F143" i="3"/>
  <c r="AP143" i="3" s="1"/>
  <c r="M143" i="3"/>
  <c r="U143" i="3"/>
  <c r="AL143" i="3"/>
  <c r="BI143" i="3" s="1"/>
  <c r="Z143" i="3"/>
  <c r="AA143" i="3"/>
  <c r="N143" i="3"/>
  <c r="AG143" i="3"/>
  <c r="I143" i="3"/>
  <c r="AB143" i="3"/>
  <c r="AM143" i="3"/>
  <c r="AD143" i="3"/>
  <c r="K143" i="3"/>
  <c r="AF143" i="3"/>
  <c r="AC143" i="3"/>
  <c r="J143" i="3"/>
  <c r="V143" i="3"/>
  <c r="AO143" i="3"/>
  <c r="X143" i="3"/>
  <c r="L143" i="3"/>
  <c r="W143" i="3"/>
  <c r="AE147" i="3"/>
  <c r="F147" i="3"/>
  <c r="AP147" i="3" s="1"/>
  <c r="W147" i="3"/>
  <c r="K147" i="3"/>
  <c r="Z147" i="3"/>
  <c r="N147" i="3"/>
  <c r="AO147" i="3"/>
  <c r="AG147" i="3"/>
  <c r="AN147" i="3"/>
  <c r="AA147" i="3"/>
  <c r="AB147" i="3"/>
  <c r="I147" i="3"/>
  <c r="AC147" i="3"/>
  <c r="AD147" i="3"/>
  <c r="V147" i="3"/>
  <c r="L147" i="3"/>
  <c r="J147" i="3"/>
  <c r="X147" i="3"/>
  <c r="Y147" i="3"/>
  <c r="U147" i="3"/>
  <c r="AM147" i="3"/>
  <c r="AL147" i="3"/>
  <c r="BI147" i="3" s="1"/>
  <c r="M147" i="3"/>
  <c r="AF147" i="3"/>
  <c r="K145" i="3"/>
  <c r="N145" i="3"/>
  <c r="AF145" i="3"/>
  <c r="F145" i="3"/>
  <c r="AP145" i="3" s="1"/>
  <c r="I145" i="3"/>
  <c r="Z145" i="3"/>
  <c r="AG145" i="3"/>
  <c r="L145" i="3"/>
  <c r="J145" i="3"/>
  <c r="Y145" i="3"/>
  <c r="V145" i="3"/>
  <c r="AA145" i="3"/>
  <c r="AM145" i="3"/>
  <c r="M145" i="3"/>
  <c r="X145" i="3"/>
  <c r="W145" i="3"/>
  <c r="AE145" i="3"/>
  <c r="AL145" i="3"/>
  <c r="BI145" i="3" s="1"/>
  <c r="U145" i="3"/>
  <c r="AO145" i="3"/>
  <c r="AB145" i="3"/>
  <c r="AD145" i="3"/>
  <c r="AN145" i="3"/>
  <c r="AC145" i="3"/>
  <c r="G163" i="3"/>
  <c r="B163" i="3" s="1"/>
  <c r="G174" i="3"/>
  <c r="B174" i="3" s="1"/>
  <c r="AC136" i="3"/>
  <c r="J136" i="3"/>
  <c r="X136" i="3"/>
  <c r="N136" i="3"/>
  <c r="V136" i="3"/>
  <c r="F136" i="3"/>
  <c r="AP136" i="3" s="1"/>
  <c r="M136" i="3"/>
  <c r="AA136" i="3"/>
  <c r="U136" i="3"/>
  <c r="W136" i="3"/>
  <c r="AM136" i="3"/>
  <c r="I136" i="3"/>
  <c r="AO136" i="3"/>
  <c r="AL136" i="3"/>
  <c r="BI136" i="3" s="1"/>
  <c r="AB136" i="3"/>
  <c r="L136" i="3"/>
  <c r="AN136" i="3"/>
  <c r="K136" i="3"/>
  <c r="AG136" i="3"/>
  <c r="AD136" i="3"/>
  <c r="AE136" i="3"/>
  <c r="Z136" i="3"/>
  <c r="AF136" i="3"/>
  <c r="Y136" i="3"/>
  <c r="G169" i="3"/>
  <c r="B169" i="3" s="1"/>
  <c r="Z146" i="3"/>
  <c r="W146" i="3"/>
  <c r="F146" i="3"/>
  <c r="AP146" i="3" s="1"/>
  <c r="J146" i="3"/>
  <c r="I146" i="3"/>
  <c r="N146" i="3"/>
  <c r="AF146" i="3"/>
  <c r="V146" i="3"/>
  <c r="AB146" i="3"/>
  <c r="Y146" i="3"/>
  <c r="AL146" i="3"/>
  <c r="BI146" i="3" s="1"/>
  <c r="K146" i="3"/>
  <c r="AD146" i="3"/>
  <c r="U146" i="3"/>
  <c r="X146" i="3"/>
  <c r="L146" i="3"/>
  <c r="AN146" i="3"/>
  <c r="AO146" i="3"/>
  <c r="AG146" i="3"/>
  <c r="M146" i="3"/>
  <c r="AM146" i="3"/>
  <c r="AC146" i="3"/>
  <c r="AE146" i="3"/>
  <c r="AA146" i="3"/>
  <c r="G167" i="3"/>
  <c r="B167" i="3" s="1"/>
  <c r="G165" i="3"/>
  <c r="B165" i="3" s="1"/>
  <c r="G199" i="3"/>
  <c r="B199" i="3" s="1"/>
  <c r="Y149" i="3"/>
  <c r="L149" i="3"/>
  <c r="I149" i="3"/>
  <c r="X149" i="3"/>
  <c r="AN149" i="3"/>
  <c r="K149" i="3"/>
  <c r="V149" i="3"/>
  <c r="AD149" i="3"/>
  <c r="Z149" i="3"/>
  <c r="AO149" i="3"/>
  <c r="J149" i="3"/>
  <c r="U149" i="3"/>
  <c r="M149" i="3"/>
  <c r="N149" i="3"/>
  <c r="F149" i="3"/>
  <c r="AP149" i="3" s="1"/>
  <c r="AM149" i="3"/>
  <c r="AB149" i="3"/>
  <c r="AG149" i="3"/>
  <c r="AE149" i="3"/>
  <c r="AA149" i="3"/>
  <c r="W149" i="3"/>
  <c r="AF149" i="3"/>
  <c r="AC149" i="3"/>
  <c r="AL149" i="3"/>
  <c r="BI149" i="3" s="1"/>
  <c r="G168" i="3"/>
  <c r="B168" i="3" s="1"/>
  <c r="I153" i="3"/>
  <c r="AD153" i="3"/>
  <c r="AC153" i="3"/>
  <c r="M153" i="3"/>
  <c r="AA153" i="3"/>
  <c r="X153" i="3"/>
  <c r="K153" i="3"/>
  <c r="J153" i="3"/>
  <c r="N153" i="3"/>
  <c r="W153" i="3"/>
  <c r="Z153" i="3"/>
  <c r="AO153" i="3"/>
  <c r="AM153" i="3"/>
  <c r="F153" i="3"/>
  <c r="AP153" i="3" s="1"/>
  <c r="AN153" i="3"/>
  <c r="AB153" i="3"/>
  <c r="L153" i="3"/>
  <c r="AG153" i="3"/>
  <c r="Y153" i="3"/>
  <c r="AL153" i="3"/>
  <c r="BI153" i="3" s="1"/>
  <c r="AF153" i="3"/>
  <c r="V153" i="3"/>
  <c r="AE153" i="3"/>
  <c r="U153" i="3"/>
  <c r="G162" i="3"/>
  <c r="B162" i="3" s="1"/>
  <c r="X137" i="3"/>
  <c r="M137" i="3"/>
  <c r="AO137" i="3"/>
  <c r="K137" i="3"/>
  <c r="F137" i="3"/>
  <c r="AP137" i="3" s="1"/>
  <c r="AL137" i="3"/>
  <c r="BI137" i="3" s="1"/>
  <c r="AF137" i="3"/>
  <c r="J137" i="3"/>
  <c r="L137" i="3"/>
  <c r="Y137" i="3"/>
  <c r="I137" i="3"/>
  <c r="AD137" i="3"/>
  <c r="AB137" i="3"/>
  <c r="AA137" i="3"/>
  <c r="V137" i="3"/>
  <c r="U137" i="3"/>
  <c r="AN137" i="3"/>
  <c r="AM137" i="3"/>
  <c r="Z137" i="3"/>
  <c r="AC137" i="3"/>
  <c r="N137" i="3"/>
  <c r="W137" i="3"/>
  <c r="AE137" i="3"/>
  <c r="AG137" i="3"/>
  <c r="G166" i="3"/>
  <c r="B166" i="3" s="1"/>
  <c r="G158" i="3"/>
  <c r="B158" i="3" s="1"/>
  <c r="X140" i="3"/>
  <c r="V140" i="3"/>
  <c r="M140" i="3"/>
  <c r="AD140" i="3"/>
  <c r="AL140" i="3"/>
  <c r="BI140" i="3" s="1"/>
  <c r="AF140" i="3"/>
  <c r="Y140" i="3"/>
  <c r="F140" i="3"/>
  <c r="AP140" i="3" s="1"/>
  <c r="AM140" i="3"/>
  <c r="Z140" i="3"/>
  <c r="AG140" i="3"/>
  <c r="L140" i="3"/>
  <c r="W140" i="3"/>
  <c r="N140" i="3"/>
  <c r="J140" i="3"/>
  <c r="AO140" i="3"/>
  <c r="AC140" i="3"/>
  <c r="I140" i="3"/>
  <c r="AN140" i="3"/>
  <c r="U140" i="3"/>
  <c r="K140" i="3"/>
  <c r="AA140" i="3"/>
  <c r="AE140" i="3"/>
  <c r="AB140" i="3"/>
  <c r="AD148" i="3"/>
  <c r="AO148" i="3"/>
  <c r="U148" i="3"/>
  <c r="AL148" i="3"/>
  <c r="BI148" i="3" s="1"/>
  <c r="AG148" i="3"/>
  <c r="V148" i="3"/>
  <c r="N148" i="3"/>
  <c r="F148" i="3"/>
  <c r="AP148" i="3" s="1"/>
  <c r="J148" i="3"/>
  <c r="M148" i="3"/>
  <c r="L148" i="3"/>
  <c r="AN148" i="3"/>
  <c r="K148" i="3"/>
  <c r="AF148" i="3"/>
  <c r="X148" i="3"/>
  <c r="AB148" i="3"/>
  <c r="I148" i="3"/>
  <c r="Z148" i="3"/>
  <c r="AA148" i="3"/>
  <c r="AE148" i="3"/>
  <c r="Y148" i="3"/>
  <c r="AC148" i="3"/>
  <c r="AM148" i="3"/>
  <c r="W148" i="3"/>
  <c r="X177" i="3"/>
  <c r="AL177" i="3"/>
  <c r="BI177" i="3" s="1"/>
  <c r="I177" i="3"/>
  <c r="AB177" i="3"/>
  <c r="W177" i="3"/>
  <c r="F177" i="3"/>
  <c r="AG177" i="3"/>
  <c r="M177" i="3"/>
  <c r="AF177" i="3"/>
  <c r="AD177" i="3"/>
  <c r="AN177" i="3"/>
  <c r="V177" i="3"/>
  <c r="K177" i="3"/>
  <c r="AE177" i="3"/>
  <c r="L177" i="3"/>
  <c r="J177" i="3"/>
  <c r="Z177" i="3"/>
  <c r="N177" i="3"/>
  <c r="AO177" i="3"/>
  <c r="AA177" i="3"/>
  <c r="U177" i="3"/>
  <c r="AC177" i="3"/>
  <c r="Y177" i="3"/>
  <c r="AM177" i="3"/>
  <c r="AN142" i="3"/>
  <c r="L142" i="3"/>
  <c r="F142" i="3"/>
  <c r="AP142" i="3" s="1"/>
  <c r="M142" i="3"/>
  <c r="I142" i="3"/>
  <c r="Y142" i="3"/>
  <c r="AC142" i="3"/>
  <c r="AA142" i="3"/>
  <c r="K142" i="3"/>
  <c r="U142" i="3"/>
  <c r="AG142" i="3"/>
  <c r="X142" i="3"/>
  <c r="AL142" i="3"/>
  <c r="BI142" i="3" s="1"/>
  <c r="Z142" i="3"/>
  <c r="J142" i="3"/>
  <c r="AF142" i="3"/>
  <c r="AM142" i="3"/>
  <c r="V142" i="3"/>
  <c r="AE142" i="3"/>
  <c r="AB142" i="3"/>
  <c r="N142" i="3"/>
  <c r="W142" i="3"/>
  <c r="AO142" i="3"/>
  <c r="AD142" i="3"/>
  <c r="G171" i="3"/>
  <c r="B171" i="3" s="1"/>
  <c r="Z161" i="3"/>
  <c r="J161" i="3"/>
  <c r="V161" i="3"/>
  <c r="X161" i="3"/>
  <c r="AG161" i="3"/>
  <c r="Y161" i="3"/>
  <c r="I161" i="3"/>
  <c r="N161" i="3"/>
  <c r="AA161" i="3"/>
  <c r="AL161" i="3"/>
  <c r="BI161" i="3" s="1"/>
  <c r="M161" i="3"/>
  <c r="U161" i="3"/>
  <c r="AE161" i="3"/>
  <c r="W161" i="3"/>
  <c r="AB161" i="3"/>
  <c r="L161" i="3"/>
  <c r="AO161" i="3"/>
  <c r="AD161" i="3"/>
  <c r="K161" i="3"/>
  <c r="AF161" i="3"/>
  <c r="AC161" i="3"/>
  <c r="F161" i="3"/>
  <c r="AP161" i="3" s="1"/>
  <c r="AM161" i="3"/>
  <c r="AN161" i="3"/>
  <c r="L420" i="3" l="1"/>
  <c r="AM420" i="3"/>
  <c r="AN420" i="3"/>
  <c r="AO420" i="3"/>
  <c r="N420" i="3"/>
  <c r="M420" i="3"/>
  <c r="J420" i="3"/>
  <c r="U420" i="3"/>
  <c r="A420" i="3"/>
  <c r="K420" i="3"/>
  <c r="F420" i="3"/>
  <c r="AP420" i="3" s="1"/>
  <c r="I420" i="3"/>
  <c r="AL420" i="3"/>
  <c r="BI420" i="3" s="1"/>
  <c r="AG420" i="3"/>
  <c r="AF420" i="3"/>
  <c r="AE420" i="3"/>
  <c r="AD420" i="3"/>
  <c r="AC420" i="3"/>
  <c r="AB420" i="3"/>
  <c r="AA420" i="3"/>
  <c r="Z420" i="3"/>
  <c r="Y420" i="3"/>
  <c r="X420" i="3"/>
  <c r="W420" i="3"/>
  <c r="V420" i="3"/>
  <c r="B24" i="1"/>
  <c r="G442" i="3"/>
  <c r="AP177" i="3"/>
  <c r="BP199" i="3"/>
  <c r="AM172" i="3"/>
  <c r="AL172" i="3"/>
  <c r="BI172" i="3" s="1"/>
  <c r="I172" i="3"/>
  <c r="X172" i="3"/>
  <c r="Z172" i="3"/>
  <c r="Y172" i="3"/>
  <c r="AE172" i="3"/>
  <c r="K172" i="3"/>
  <c r="N172" i="3"/>
  <c r="J172" i="3"/>
  <c r="AB172" i="3"/>
  <c r="AD172" i="3"/>
  <c r="U172" i="3"/>
  <c r="L172" i="3"/>
  <c r="AC172" i="3"/>
  <c r="AN172" i="3"/>
  <c r="F172" i="3"/>
  <c r="AP172" i="3" s="1"/>
  <c r="V172" i="3"/>
  <c r="AA172" i="3"/>
  <c r="AF172" i="3"/>
  <c r="M172" i="3"/>
  <c r="AG172" i="3"/>
  <c r="AO172" i="3"/>
  <c r="W172" i="3"/>
  <c r="AD157" i="3"/>
  <c r="I157" i="3"/>
  <c r="AM157" i="3"/>
  <c r="J157" i="3"/>
  <c r="AE157" i="3"/>
  <c r="AF157" i="3"/>
  <c r="Z157" i="3"/>
  <c r="U157" i="3"/>
  <c r="W157" i="3"/>
  <c r="AO157" i="3"/>
  <c r="AN157" i="3"/>
  <c r="AC157" i="3"/>
  <c r="V157" i="3"/>
  <c r="AG157" i="3"/>
  <c r="F157" i="3"/>
  <c r="AP157" i="3" s="1"/>
  <c r="L157" i="3"/>
  <c r="Y157" i="3"/>
  <c r="K157" i="3"/>
  <c r="AB157" i="3"/>
  <c r="X157" i="3"/>
  <c r="N157" i="3"/>
  <c r="AL157" i="3"/>
  <c r="BI157" i="3" s="1"/>
  <c r="AA157" i="3"/>
  <c r="M157" i="3"/>
  <c r="I183" i="3"/>
  <c r="AF183" i="3"/>
  <c r="X183" i="3"/>
  <c r="Z183" i="3"/>
  <c r="U183" i="3"/>
  <c r="M183" i="3"/>
  <c r="AN183" i="3"/>
  <c r="AL183" i="3"/>
  <c r="BI183" i="3" s="1"/>
  <c r="Y183" i="3"/>
  <c r="AE183" i="3"/>
  <c r="W183" i="3"/>
  <c r="K183" i="3"/>
  <c r="AG183" i="3"/>
  <c r="J183" i="3"/>
  <c r="AM183" i="3"/>
  <c r="AA183" i="3"/>
  <c r="V183" i="3"/>
  <c r="L183" i="3"/>
  <c r="AB183" i="3"/>
  <c r="F183" i="3"/>
  <c r="AP183" i="3" s="1"/>
  <c r="AO183" i="3"/>
  <c r="N183" i="3"/>
  <c r="AC183" i="3"/>
  <c r="AD183" i="3"/>
  <c r="G188" i="3"/>
  <c r="B188" i="3" s="1"/>
  <c r="Y163" i="3"/>
  <c r="AM163" i="3"/>
  <c r="AB163" i="3"/>
  <c r="AC163" i="3"/>
  <c r="X163" i="3"/>
  <c r="U163" i="3"/>
  <c r="AO163" i="3"/>
  <c r="F163" i="3"/>
  <c r="AP163" i="3" s="1"/>
  <c r="I163" i="3"/>
  <c r="AL163" i="3"/>
  <c r="BI163" i="3" s="1"/>
  <c r="K163" i="3"/>
  <c r="AA163" i="3"/>
  <c r="M163" i="3"/>
  <c r="AF163" i="3"/>
  <c r="AD163" i="3"/>
  <c r="W163" i="3"/>
  <c r="V163" i="3"/>
  <c r="AN163" i="3"/>
  <c r="N163" i="3"/>
  <c r="AG163" i="3"/>
  <c r="L163" i="3"/>
  <c r="AE163" i="3"/>
  <c r="Z163" i="3"/>
  <c r="J163" i="3"/>
  <c r="G194" i="3"/>
  <c r="B194" i="3" s="1"/>
  <c r="G220" i="3"/>
  <c r="B220" i="3" s="1"/>
  <c r="G179" i="3"/>
  <c r="B179" i="3" s="1"/>
  <c r="G205" i="3"/>
  <c r="B205" i="3" s="1"/>
  <c r="AM159" i="3"/>
  <c r="AE159" i="3"/>
  <c r="AB159" i="3"/>
  <c r="Z159" i="3"/>
  <c r="Y159" i="3"/>
  <c r="AL159" i="3"/>
  <c r="BI159" i="3" s="1"/>
  <c r="I159" i="3"/>
  <c r="AN159" i="3"/>
  <c r="N159" i="3"/>
  <c r="AA159" i="3"/>
  <c r="F159" i="3"/>
  <c r="AP159" i="3" s="1"/>
  <c r="L159" i="3"/>
  <c r="AF159" i="3"/>
  <c r="AO159" i="3"/>
  <c r="AC159" i="3"/>
  <c r="AG159" i="3"/>
  <c r="M159" i="3"/>
  <c r="K159" i="3"/>
  <c r="X159" i="3"/>
  <c r="U159" i="3"/>
  <c r="J159" i="3"/>
  <c r="AD159" i="3"/>
  <c r="W159" i="3"/>
  <c r="V159" i="3"/>
  <c r="AA168" i="3"/>
  <c r="V168" i="3"/>
  <c r="AD168" i="3"/>
  <c r="J168" i="3"/>
  <c r="AF168" i="3"/>
  <c r="AG168" i="3"/>
  <c r="W168" i="3"/>
  <c r="K168" i="3"/>
  <c r="AO168" i="3"/>
  <c r="AN168" i="3"/>
  <c r="AL168" i="3"/>
  <c r="BI168" i="3" s="1"/>
  <c r="AM168" i="3"/>
  <c r="Z168" i="3"/>
  <c r="X168" i="3"/>
  <c r="AE168" i="3"/>
  <c r="AB168" i="3"/>
  <c r="I168" i="3"/>
  <c r="Y168" i="3"/>
  <c r="L168" i="3"/>
  <c r="U168" i="3"/>
  <c r="N168" i="3"/>
  <c r="M168" i="3"/>
  <c r="AC168" i="3"/>
  <c r="F168" i="3"/>
  <c r="AP168" i="3" s="1"/>
  <c r="M165" i="3"/>
  <c r="AL165" i="3"/>
  <c r="BI165" i="3" s="1"/>
  <c r="AF165" i="3"/>
  <c r="K165" i="3"/>
  <c r="L165" i="3"/>
  <c r="V165" i="3"/>
  <c r="AB165" i="3"/>
  <c r="U165" i="3"/>
  <c r="J165" i="3"/>
  <c r="N165" i="3"/>
  <c r="W165" i="3"/>
  <c r="F165" i="3"/>
  <c r="AP165" i="3" s="1"/>
  <c r="AO165" i="3"/>
  <c r="I165" i="3"/>
  <c r="AN165" i="3"/>
  <c r="AA165" i="3"/>
  <c r="Z165" i="3"/>
  <c r="X165" i="3"/>
  <c r="AM165" i="3"/>
  <c r="AE165" i="3"/>
  <c r="AD165" i="3"/>
  <c r="AC165" i="3"/>
  <c r="Y165" i="3"/>
  <c r="AG165" i="3"/>
  <c r="AB169" i="3"/>
  <c r="U169" i="3"/>
  <c r="AO169" i="3"/>
  <c r="AM169" i="3"/>
  <c r="AN169" i="3"/>
  <c r="AE169" i="3"/>
  <c r="I169" i="3"/>
  <c r="AC169" i="3"/>
  <c r="L169" i="3"/>
  <c r="V169" i="3"/>
  <c r="J169" i="3"/>
  <c r="X169" i="3"/>
  <c r="M169" i="3"/>
  <c r="Y169" i="3"/>
  <c r="W169" i="3"/>
  <c r="N169" i="3"/>
  <c r="Z169" i="3"/>
  <c r="AA169" i="3"/>
  <c r="AL169" i="3"/>
  <c r="BI169" i="3" s="1"/>
  <c r="AG169" i="3"/>
  <c r="AD169" i="3"/>
  <c r="K169" i="3"/>
  <c r="AF169" i="3"/>
  <c r="F169" i="3"/>
  <c r="AP169" i="3" s="1"/>
  <c r="G185" i="3"/>
  <c r="B185" i="3" s="1"/>
  <c r="I173" i="3"/>
  <c r="M173" i="3"/>
  <c r="K173" i="3"/>
  <c r="V173" i="3"/>
  <c r="AB173" i="3"/>
  <c r="L173" i="3"/>
  <c r="AD173" i="3"/>
  <c r="AM173" i="3"/>
  <c r="AG173" i="3"/>
  <c r="N173" i="3"/>
  <c r="AE173" i="3"/>
  <c r="Z173" i="3"/>
  <c r="AN173" i="3"/>
  <c r="Y173" i="3"/>
  <c r="AC173" i="3"/>
  <c r="AL173" i="3"/>
  <c r="BI173" i="3" s="1"/>
  <c r="U173" i="3"/>
  <c r="AA173" i="3"/>
  <c r="J173" i="3"/>
  <c r="X173" i="3"/>
  <c r="F173" i="3"/>
  <c r="AP173" i="3" s="1"/>
  <c r="AO173" i="3"/>
  <c r="W173" i="3"/>
  <c r="AF173" i="3"/>
  <c r="G221" i="3"/>
  <c r="B221" i="3" s="1"/>
  <c r="G190" i="3"/>
  <c r="B190" i="3" s="1"/>
  <c r="G187" i="3"/>
  <c r="B187" i="3" s="1"/>
  <c r="G191" i="3"/>
  <c r="B191" i="3" s="1"/>
  <c r="Y164" i="3"/>
  <c r="L164" i="3"/>
  <c r="F164" i="3"/>
  <c r="AP164" i="3" s="1"/>
  <c r="AD164" i="3"/>
  <c r="I164" i="3"/>
  <c r="AA164" i="3"/>
  <c r="AN164" i="3"/>
  <c r="AC164" i="3"/>
  <c r="J164" i="3"/>
  <c r="AL164" i="3"/>
  <c r="BI164" i="3" s="1"/>
  <c r="AE164" i="3"/>
  <c r="AB164" i="3"/>
  <c r="AG164" i="3"/>
  <c r="X164" i="3"/>
  <c r="V164" i="3"/>
  <c r="W164" i="3"/>
  <c r="AM164" i="3"/>
  <c r="U164" i="3"/>
  <c r="K164" i="3"/>
  <c r="AF164" i="3"/>
  <c r="Z164" i="3"/>
  <c r="AO164" i="3"/>
  <c r="M164" i="3"/>
  <c r="N164" i="3"/>
  <c r="G181" i="3"/>
  <c r="B181" i="3" s="1"/>
  <c r="N171" i="3"/>
  <c r="AB171" i="3"/>
  <c r="F171" i="3"/>
  <c r="AP171" i="3" s="1"/>
  <c r="AE171" i="3"/>
  <c r="AD171" i="3"/>
  <c r="AN171" i="3"/>
  <c r="W171" i="3"/>
  <c r="AL171" i="3"/>
  <c r="BI171" i="3" s="1"/>
  <c r="AO171" i="3"/>
  <c r="I171" i="3"/>
  <c r="J171" i="3"/>
  <c r="AF171" i="3"/>
  <c r="AC171" i="3"/>
  <c r="L171" i="3"/>
  <c r="V171" i="3"/>
  <c r="AG171" i="3"/>
  <c r="U171" i="3"/>
  <c r="AA171" i="3"/>
  <c r="AM171" i="3"/>
  <c r="K171" i="3"/>
  <c r="X171" i="3"/>
  <c r="M171" i="3"/>
  <c r="Y171" i="3"/>
  <c r="Z171" i="3"/>
  <c r="Z170" i="3"/>
  <c r="AN170" i="3"/>
  <c r="Y170" i="3"/>
  <c r="AA170" i="3"/>
  <c r="I170" i="3"/>
  <c r="AL170" i="3"/>
  <c r="BI170" i="3" s="1"/>
  <c r="AB170" i="3"/>
  <c r="AE170" i="3"/>
  <c r="U170" i="3"/>
  <c r="M170" i="3"/>
  <c r="L170" i="3"/>
  <c r="AG170" i="3"/>
  <c r="AM170" i="3"/>
  <c r="W170" i="3"/>
  <c r="AD170" i="3"/>
  <c r="N170" i="3"/>
  <c r="AO170" i="3"/>
  <c r="K170" i="3"/>
  <c r="AF170" i="3"/>
  <c r="X170" i="3"/>
  <c r="AC170" i="3"/>
  <c r="J170" i="3"/>
  <c r="V170" i="3"/>
  <c r="F170" i="3"/>
  <c r="AP170" i="3" s="1"/>
  <c r="G195" i="3"/>
  <c r="B195" i="3" s="1"/>
  <c r="G186" i="3"/>
  <c r="B186" i="3" s="1"/>
  <c r="G193" i="3"/>
  <c r="B193" i="3" s="1"/>
  <c r="W158" i="3"/>
  <c r="AF158" i="3"/>
  <c r="M158" i="3"/>
  <c r="F158" i="3"/>
  <c r="AP158" i="3" s="1"/>
  <c r="X158" i="3"/>
  <c r="AB158" i="3"/>
  <c r="AA158" i="3"/>
  <c r="N158" i="3"/>
  <c r="AO158" i="3"/>
  <c r="K158" i="3"/>
  <c r="AD158" i="3"/>
  <c r="AE158" i="3"/>
  <c r="AM158" i="3"/>
  <c r="Y158" i="3"/>
  <c r="AG158" i="3"/>
  <c r="I158" i="3"/>
  <c r="AN158" i="3"/>
  <c r="AL158" i="3"/>
  <c r="BI158" i="3" s="1"/>
  <c r="Z158" i="3"/>
  <c r="J158" i="3"/>
  <c r="V158" i="3"/>
  <c r="L158" i="3"/>
  <c r="AC158" i="3"/>
  <c r="U158" i="3"/>
  <c r="F162" i="3"/>
  <c r="AP162" i="3" s="1"/>
  <c r="Y162" i="3"/>
  <c r="AE162" i="3"/>
  <c r="N162" i="3"/>
  <c r="Z162" i="3"/>
  <c r="AC162" i="3"/>
  <c r="AD162" i="3"/>
  <c r="I162" i="3"/>
  <c r="L162" i="3"/>
  <c r="AO162" i="3"/>
  <c r="M162" i="3"/>
  <c r="AL162" i="3"/>
  <c r="BI162" i="3" s="1"/>
  <c r="V162" i="3"/>
  <c r="X162" i="3"/>
  <c r="AG162" i="3"/>
  <c r="W162" i="3"/>
  <c r="AF162" i="3"/>
  <c r="U162" i="3"/>
  <c r="K162" i="3"/>
  <c r="AA162" i="3"/>
  <c r="AB162" i="3"/>
  <c r="AN162" i="3"/>
  <c r="AM162" i="3"/>
  <c r="J162" i="3"/>
  <c r="AE167" i="3"/>
  <c r="W167" i="3"/>
  <c r="F167" i="3"/>
  <c r="AP167" i="3" s="1"/>
  <c r="N167" i="3"/>
  <c r="X167" i="3"/>
  <c r="M167" i="3"/>
  <c r="AM167" i="3"/>
  <c r="AB167" i="3"/>
  <c r="I167" i="3"/>
  <c r="L167" i="3"/>
  <c r="AF167" i="3"/>
  <c r="AC167" i="3"/>
  <c r="K167" i="3"/>
  <c r="Z167" i="3"/>
  <c r="AG167" i="3"/>
  <c r="AA167" i="3"/>
  <c r="V167" i="3"/>
  <c r="U167" i="3"/>
  <c r="AN167" i="3"/>
  <c r="Y167" i="3"/>
  <c r="AD167" i="3"/>
  <c r="AO167" i="3"/>
  <c r="AL167" i="3"/>
  <c r="BI167" i="3" s="1"/>
  <c r="J167" i="3"/>
  <c r="I174" i="3"/>
  <c r="AC174" i="3"/>
  <c r="K174" i="3"/>
  <c r="L174" i="3"/>
  <c r="AD174" i="3"/>
  <c r="AF174" i="3"/>
  <c r="AE174" i="3"/>
  <c r="U174" i="3"/>
  <c r="AO174" i="3"/>
  <c r="Z174" i="3"/>
  <c r="AG174" i="3"/>
  <c r="Y174" i="3"/>
  <c r="N174" i="3"/>
  <c r="AA174" i="3"/>
  <c r="AL174" i="3"/>
  <c r="BI174" i="3" s="1"/>
  <c r="AM174" i="3"/>
  <c r="X174" i="3"/>
  <c r="J174" i="3"/>
  <c r="V174" i="3"/>
  <c r="AB174" i="3"/>
  <c r="F174" i="3"/>
  <c r="AP174" i="3" s="1"/>
  <c r="W174" i="3"/>
  <c r="M174" i="3"/>
  <c r="AN174" i="3"/>
  <c r="M175" i="3"/>
  <c r="U175" i="3"/>
  <c r="Z175" i="3"/>
  <c r="L175" i="3"/>
  <c r="I175" i="3"/>
  <c r="AM175" i="3"/>
  <c r="N175" i="3"/>
  <c r="X175" i="3"/>
  <c r="AA175" i="3"/>
  <c r="AF175" i="3"/>
  <c r="AC175" i="3"/>
  <c r="AE175" i="3"/>
  <c r="AD175" i="3"/>
  <c r="AB175" i="3"/>
  <c r="AG175" i="3"/>
  <c r="W175" i="3"/>
  <c r="AO175" i="3"/>
  <c r="AN175" i="3"/>
  <c r="J175" i="3"/>
  <c r="K175" i="3"/>
  <c r="V175" i="3"/>
  <c r="F175" i="3"/>
  <c r="AP175" i="3" s="1"/>
  <c r="AL175" i="3"/>
  <c r="BI175" i="3" s="1"/>
  <c r="Y175" i="3"/>
  <c r="G180" i="3"/>
  <c r="B180" i="3" s="1"/>
  <c r="G184" i="3"/>
  <c r="B184" i="3" s="1"/>
  <c r="L199" i="3"/>
  <c r="AE199" i="3"/>
  <c r="W199" i="3"/>
  <c r="Z199" i="3"/>
  <c r="AC199" i="3"/>
  <c r="K199" i="3"/>
  <c r="J199" i="3"/>
  <c r="F199" i="3"/>
  <c r="AD199" i="3"/>
  <c r="I199" i="3"/>
  <c r="V199" i="3"/>
  <c r="AB199" i="3"/>
  <c r="AL199" i="3"/>
  <c r="BI199" i="3" s="1"/>
  <c r="X199" i="3"/>
  <c r="Y199" i="3"/>
  <c r="AF199" i="3"/>
  <c r="AM199" i="3"/>
  <c r="M199" i="3"/>
  <c r="AN199" i="3"/>
  <c r="AA199" i="3"/>
  <c r="AG199" i="3"/>
  <c r="U199" i="3"/>
  <c r="N199" i="3"/>
  <c r="AO199" i="3"/>
  <c r="G189" i="3"/>
  <c r="B189" i="3" s="1"/>
  <c r="G192" i="3"/>
  <c r="B192" i="3" s="1"/>
  <c r="G197" i="3"/>
  <c r="B197" i="3" s="1"/>
  <c r="AM166" i="3"/>
  <c r="N166" i="3"/>
  <c r="U166" i="3"/>
  <c r="AL166" i="3"/>
  <c r="BI166" i="3" s="1"/>
  <c r="AG166" i="3"/>
  <c r="AF166" i="3"/>
  <c r="X166" i="3"/>
  <c r="L166" i="3"/>
  <c r="AO166" i="3"/>
  <c r="AE166" i="3"/>
  <c r="M166" i="3"/>
  <c r="AA166" i="3"/>
  <c r="K166" i="3"/>
  <c r="V166" i="3"/>
  <c r="I166" i="3"/>
  <c r="AD166" i="3"/>
  <c r="AN166" i="3"/>
  <c r="F166" i="3"/>
  <c r="AP166" i="3" s="1"/>
  <c r="J166" i="3"/>
  <c r="W166" i="3"/>
  <c r="AB166" i="3"/>
  <c r="AC166" i="3"/>
  <c r="Z166" i="3"/>
  <c r="Y166" i="3"/>
  <c r="G196" i="3"/>
  <c r="B196" i="3" s="1"/>
  <c r="K198" i="3"/>
  <c r="AE198" i="3"/>
  <c r="V198" i="3"/>
  <c r="AD198" i="3"/>
  <c r="AO198" i="3"/>
  <c r="I198" i="3"/>
  <c r="AC198" i="3"/>
  <c r="Z198" i="3"/>
  <c r="X198" i="3"/>
  <c r="AA198" i="3"/>
  <c r="AF198" i="3"/>
  <c r="AN198" i="3"/>
  <c r="J198" i="3"/>
  <c r="U198" i="3"/>
  <c r="M198" i="3"/>
  <c r="AL198" i="3"/>
  <c r="BI198" i="3" s="1"/>
  <c r="AB198" i="3"/>
  <c r="AM198" i="3"/>
  <c r="F198" i="3"/>
  <c r="AP198" i="3" s="1"/>
  <c r="AG198" i="3"/>
  <c r="N198" i="3"/>
  <c r="L198" i="3"/>
  <c r="Y198" i="3"/>
  <c r="W198" i="3"/>
  <c r="F442" i="3" l="1"/>
  <c r="AP442" i="3" s="1"/>
  <c r="AO442" i="3"/>
  <c r="AM442" i="3"/>
  <c r="L442" i="3"/>
  <c r="M442" i="3"/>
  <c r="J442" i="3"/>
  <c r="AL442" i="3"/>
  <c r="BI442" i="3" s="1"/>
  <c r="U442" i="3"/>
  <c r="K442" i="3"/>
  <c r="A442" i="3"/>
  <c r="AN442" i="3"/>
  <c r="I442" i="3"/>
  <c r="N442" i="3"/>
  <c r="AG442" i="3"/>
  <c r="AF442" i="3"/>
  <c r="AE442" i="3"/>
  <c r="AD442" i="3"/>
  <c r="AC442" i="3"/>
  <c r="AB442" i="3"/>
  <c r="AA442" i="3"/>
  <c r="Z442" i="3"/>
  <c r="Y442" i="3"/>
  <c r="X442" i="3"/>
  <c r="W442" i="3"/>
  <c r="V442" i="3"/>
  <c r="B25" i="1"/>
  <c r="G464" i="3"/>
  <c r="AP199" i="3"/>
  <c r="BP221" i="3"/>
  <c r="AA193" i="3"/>
  <c r="J193" i="3"/>
  <c r="AC193" i="3"/>
  <c r="AN193" i="3"/>
  <c r="Z193" i="3"/>
  <c r="K193" i="3"/>
  <c r="AL193" i="3"/>
  <c r="BI193" i="3" s="1"/>
  <c r="L193" i="3"/>
  <c r="AM193" i="3"/>
  <c r="AF193" i="3"/>
  <c r="X193" i="3"/>
  <c r="M193" i="3"/>
  <c r="AE193" i="3"/>
  <c r="N193" i="3"/>
  <c r="AG193" i="3"/>
  <c r="I193" i="3"/>
  <c r="W193" i="3"/>
  <c r="F193" i="3"/>
  <c r="AP193" i="3" s="1"/>
  <c r="AD193" i="3"/>
  <c r="V193" i="3"/>
  <c r="Y193" i="3"/>
  <c r="AO193" i="3"/>
  <c r="AB193" i="3"/>
  <c r="U193" i="3"/>
  <c r="N185" i="3"/>
  <c r="AN185" i="3"/>
  <c r="AB185" i="3"/>
  <c r="W185" i="3"/>
  <c r="AM185" i="3"/>
  <c r="Y185" i="3"/>
  <c r="AF185" i="3"/>
  <c r="AG185" i="3"/>
  <c r="AO185" i="3"/>
  <c r="AD185" i="3"/>
  <c r="AE185" i="3"/>
  <c r="AC185" i="3"/>
  <c r="AL185" i="3"/>
  <c r="BI185" i="3" s="1"/>
  <c r="X185" i="3"/>
  <c r="I185" i="3"/>
  <c r="Z185" i="3"/>
  <c r="L185" i="3"/>
  <c r="J185" i="3"/>
  <c r="M185" i="3"/>
  <c r="K185" i="3"/>
  <c r="V185" i="3"/>
  <c r="F185" i="3"/>
  <c r="AP185" i="3" s="1"/>
  <c r="U185" i="3"/>
  <c r="AA185" i="3"/>
  <c r="L220" i="3"/>
  <c r="AD220" i="3"/>
  <c r="Y220" i="3"/>
  <c r="U220" i="3"/>
  <c r="AB220" i="3"/>
  <c r="AE220" i="3"/>
  <c r="V220" i="3"/>
  <c r="F220" i="3"/>
  <c r="AP220" i="3" s="1"/>
  <c r="AA220" i="3"/>
  <c r="M220" i="3"/>
  <c r="I220" i="3"/>
  <c r="AO220" i="3"/>
  <c r="Z220" i="3"/>
  <c r="J220" i="3"/>
  <c r="AG220" i="3"/>
  <c r="AL220" i="3"/>
  <c r="BI220" i="3" s="1"/>
  <c r="W220" i="3"/>
  <c r="AC220" i="3"/>
  <c r="N220" i="3"/>
  <c r="K220" i="3"/>
  <c r="AN220" i="3"/>
  <c r="AM220" i="3"/>
  <c r="AF220" i="3"/>
  <c r="X220" i="3"/>
  <c r="M188" i="3"/>
  <c r="AE188" i="3"/>
  <c r="AB188" i="3"/>
  <c r="AG188" i="3"/>
  <c r="I188" i="3"/>
  <c r="W188" i="3"/>
  <c r="Y188" i="3"/>
  <c r="AF188" i="3"/>
  <c r="AN188" i="3"/>
  <c r="V188" i="3"/>
  <c r="J188" i="3"/>
  <c r="AD188" i="3"/>
  <c r="F188" i="3"/>
  <c r="AP188" i="3" s="1"/>
  <c r="K188" i="3"/>
  <c r="U188" i="3"/>
  <c r="L188" i="3"/>
  <c r="AC188" i="3"/>
  <c r="AA188" i="3"/>
  <c r="AM188" i="3"/>
  <c r="AL188" i="3"/>
  <c r="BI188" i="3" s="1"/>
  <c r="N188" i="3"/>
  <c r="Z188" i="3"/>
  <c r="X188" i="3"/>
  <c r="AO188" i="3"/>
  <c r="G219" i="3"/>
  <c r="B219" i="3" s="1"/>
  <c r="G212" i="3"/>
  <c r="B212" i="3" s="1"/>
  <c r="G207" i="3"/>
  <c r="B207" i="3" s="1"/>
  <c r="G210" i="3"/>
  <c r="B210" i="3" s="1"/>
  <c r="AF184" i="3"/>
  <c r="AB184" i="3"/>
  <c r="AL184" i="3"/>
  <c r="BI184" i="3" s="1"/>
  <c r="J184" i="3"/>
  <c r="F184" i="3"/>
  <c r="AP184" i="3" s="1"/>
  <c r="AA184" i="3"/>
  <c r="AD184" i="3"/>
  <c r="AE184" i="3"/>
  <c r="X184" i="3"/>
  <c r="I184" i="3"/>
  <c r="Y184" i="3"/>
  <c r="W184" i="3"/>
  <c r="K184" i="3"/>
  <c r="AC184" i="3"/>
  <c r="Z184" i="3"/>
  <c r="N184" i="3"/>
  <c r="V184" i="3"/>
  <c r="AN184" i="3"/>
  <c r="U184" i="3"/>
  <c r="AM184" i="3"/>
  <c r="AG184" i="3"/>
  <c r="L184" i="3"/>
  <c r="M184" i="3"/>
  <c r="AO184" i="3"/>
  <c r="G215" i="3"/>
  <c r="B215" i="3" s="1"/>
  <c r="F191" i="3"/>
  <c r="AP191" i="3" s="1"/>
  <c r="AN191" i="3"/>
  <c r="AL191" i="3"/>
  <c r="BI191" i="3" s="1"/>
  <c r="AA191" i="3"/>
  <c r="W191" i="3"/>
  <c r="AM191" i="3"/>
  <c r="Z191" i="3"/>
  <c r="AC191" i="3"/>
  <c r="AO191" i="3"/>
  <c r="AD191" i="3"/>
  <c r="N191" i="3"/>
  <c r="U191" i="3"/>
  <c r="X191" i="3"/>
  <c r="AF191" i="3"/>
  <c r="K191" i="3"/>
  <c r="M191" i="3"/>
  <c r="V191" i="3"/>
  <c r="AG191" i="3"/>
  <c r="L191" i="3"/>
  <c r="J191" i="3"/>
  <c r="AB191" i="3"/>
  <c r="AE191" i="3"/>
  <c r="Y191" i="3"/>
  <c r="I191" i="3"/>
  <c r="L205" i="3"/>
  <c r="J205" i="3"/>
  <c r="AC205" i="3"/>
  <c r="AN205" i="3"/>
  <c r="V205" i="3"/>
  <c r="AF205" i="3"/>
  <c r="Z205" i="3"/>
  <c r="U205" i="3"/>
  <c r="N205" i="3"/>
  <c r="W205" i="3"/>
  <c r="AG205" i="3"/>
  <c r="AM205" i="3"/>
  <c r="M205" i="3"/>
  <c r="AL205" i="3"/>
  <c r="BI205" i="3" s="1"/>
  <c r="K205" i="3"/>
  <c r="AE205" i="3"/>
  <c r="AA205" i="3"/>
  <c r="F205" i="3"/>
  <c r="AP205" i="3" s="1"/>
  <c r="AD205" i="3"/>
  <c r="Y205" i="3"/>
  <c r="AB205" i="3"/>
  <c r="I205" i="3"/>
  <c r="AO205" i="3"/>
  <c r="X205" i="3"/>
  <c r="G242" i="3"/>
  <c r="B242" i="3" s="1"/>
  <c r="G217" i="3"/>
  <c r="B217" i="3" s="1"/>
  <c r="N196" i="3"/>
  <c r="Z196" i="3"/>
  <c r="Y196" i="3"/>
  <c r="AC196" i="3"/>
  <c r="AF196" i="3"/>
  <c r="AB196" i="3"/>
  <c r="W196" i="3"/>
  <c r="I196" i="3"/>
  <c r="J196" i="3"/>
  <c r="U196" i="3"/>
  <c r="V196" i="3"/>
  <c r="AL196" i="3"/>
  <c r="BI196" i="3" s="1"/>
  <c r="M196" i="3"/>
  <c r="AO196" i="3"/>
  <c r="AD196" i="3"/>
  <c r="AN196" i="3"/>
  <c r="K196" i="3"/>
  <c r="AM196" i="3"/>
  <c r="F196" i="3"/>
  <c r="AP196" i="3" s="1"/>
  <c r="L196" i="3"/>
  <c r="X196" i="3"/>
  <c r="AA196" i="3"/>
  <c r="AG196" i="3"/>
  <c r="AE196" i="3"/>
  <c r="K192" i="3"/>
  <c r="X192" i="3"/>
  <c r="AB192" i="3"/>
  <c r="U192" i="3"/>
  <c r="L192" i="3"/>
  <c r="J192" i="3"/>
  <c r="AD192" i="3"/>
  <c r="AN192" i="3"/>
  <c r="AO192" i="3"/>
  <c r="V192" i="3"/>
  <c r="AF192" i="3"/>
  <c r="AL192" i="3"/>
  <c r="BI192" i="3" s="1"/>
  <c r="M192" i="3"/>
  <c r="I192" i="3"/>
  <c r="AA192" i="3"/>
  <c r="Y192" i="3"/>
  <c r="Z192" i="3"/>
  <c r="AE192" i="3"/>
  <c r="F192" i="3"/>
  <c r="AP192" i="3" s="1"/>
  <c r="W192" i="3"/>
  <c r="AC192" i="3"/>
  <c r="AM192" i="3"/>
  <c r="AG192" i="3"/>
  <c r="N192" i="3"/>
  <c r="U221" i="3"/>
  <c r="AG221" i="3"/>
  <c r="L221" i="3"/>
  <c r="I221" i="3"/>
  <c r="J221" i="3"/>
  <c r="AA221" i="3"/>
  <c r="AE221" i="3"/>
  <c r="W221" i="3"/>
  <c r="Z221" i="3"/>
  <c r="Y221" i="3"/>
  <c r="V221" i="3"/>
  <c r="AO221" i="3"/>
  <c r="AD221" i="3"/>
  <c r="N221" i="3"/>
  <c r="F221" i="3"/>
  <c r="AM221" i="3"/>
  <c r="K221" i="3"/>
  <c r="AC221" i="3"/>
  <c r="AN221" i="3"/>
  <c r="AL221" i="3"/>
  <c r="BI221" i="3" s="1"/>
  <c r="AF221" i="3"/>
  <c r="M221" i="3"/>
  <c r="AB221" i="3"/>
  <c r="X221" i="3"/>
  <c r="Y194" i="3"/>
  <c r="J194" i="3"/>
  <c r="W194" i="3"/>
  <c r="AM194" i="3"/>
  <c r="F194" i="3"/>
  <c r="AP194" i="3" s="1"/>
  <c r="M194" i="3"/>
  <c r="AN194" i="3"/>
  <c r="AD194" i="3"/>
  <c r="Z194" i="3"/>
  <c r="AA194" i="3"/>
  <c r="AB194" i="3"/>
  <c r="I194" i="3"/>
  <c r="X194" i="3"/>
  <c r="AF194" i="3"/>
  <c r="L194" i="3"/>
  <c r="AG194" i="3"/>
  <c r="AL194" i="3"/>
  <c r="BI194" i="3" s="1"/>
  <c r="V194" i="3"/>
  <c r="AO194" i="3"/>
  <c r="N194" i="3"/>
  <c r="K194" i="3"/>
  <c r="AE194" i="3"/>
  <c r="AC194" i="3"/>
  <c r="U194" i="3"/>
  <c r="AE190" i="3"/>
  <c r="AL190" i="3"/>
  <c r="BI190" i="3" s="1"/>
  <c r="L190" i="3"/>
  <c r="J190" i="3"/>
  <c r="V190" i="3"/>
  <c r="M190" i="3"/>
  <c r="I190" i="3"/>
  <c r="AC190" i="3"/>
  <c r="AG190" i="3"/>
  <c r="AM190" i="3"/>
  <c r="F190" i="3"/>
  <c r="AP190" i="3" s="1"/>
  <c r="K190" i="3"/>
  <c r="W190" i="3"/>
  <c r="AN190" i="3"/>
  <c r="AB190" i="3"/>
  <c r="AA190" i="3"/>
  <c r="U190" i="3"/>
  <c r="AF190" i="3"/>
  <c r="AO190" i="3"/>
  <c r="N190" i="3"/>
  <c r="Y190" i="3"/>
  <c r="Z190" i="3"/>
  <c r="AD190" i="3"/>
  <c r="X190" i="3"/>
  <c r="G218" i="3"/>
  <c r="B218" i="3" s="1"/>
  <c r="G214" i="3"/>
  <c r="B214" i="3" s="1"/>
  <c r="G206" i="3"/>
  <c r="B206" i="3" s="1"/>
  <c r="Y186" i="3"/>
  <c r="K186" i="3"/>
  <c r="M186" i="3"/>
  <c r="AN186" i="3"/>
  <c r="F186" i="3"/>
  <c r="AP186" i="3" s="1"/>
  <c r="N186" i="3"/>
  <c r="J186" i="3"/>
  <c r="AE186" i="3"/>
  <c r="Z186" i="3"/>
  <c r="AA186" i="3"/>
  <c r="AM186" i="3"/>
  <c r="AO186" i="3"/>
  <c r="AG186" i="3"/>
  <c r="I186" i="3"/>
  <c r="AC186" i="3"/>
  <c r="W186" i="3"/>
  <c r="AD186" i="3"/>
  <c r="AL186" i="3"/>
  <c r="BI186" i="3" s="1"/>
  <c r="L186" i="3"/>
  <c r="AF186" i="3"/>
  <c r="X186" i="3"/>
  <c r="AB186" i="3"/>
  <c r="V186" i="3"/>
  <c r="U186" i="3"/>
  <c r="G213" i="3"/>
  <c r="B213" i="3" s="1"/>
  <c r="G243" i="3"/>
  <c r="B243" i="3" s="1"/>
  <c r="G227" i="3"/>
  <c r="B227" i="3" s="1"/>
  <c r="AF197" i="3"/>
  <c r="Y197" i="3"/>
  <c r="AN197" i="3"/>
  <c r="U197" i="3"/>
  <c r="AA197" i="3"/>
  <c r="N197" i="3"/>
  <c r="Z197" i="3"/>
  <c r="J197" i="3"/>
  <c r="I197" i="3"/>
  <c r="AL197" i="3"/>
  <c r="BI197" i="3" s="1"/>
  <c r="V197" i="3"/>
  <c r="AG197" i="3"/>
  <c r="AB197" i="3"/>
  <c r="L197" i="3"/>
  <c r="AC197" i="3"/>
  <c r="K197" i="3"/>
  <c r="AE197" i="3"/>
  <c r="AD197" i="3"/>
  <c r="X197" i="3"/>
  <c r="AM197" i="3"/>
  <c r="M197" i="3"/>
  <c r="F197" i="3"/>
  <c r="AP197" i="3" s="1"/>
  <c r="W197" i="3"/>
  <c r="AO197" i="3"/>
  <c r="G208" i="3"/>
  <c r="B208" i="3" s="1"/>
  <c r="AN187" i="3"/>
  <c r="AM187" i="3"/>
  <c r="AB187" i="3"/>
  <c r="AD187" i="3"/>
  <c r="AE187" i="3"/>
  <c r="K187" i="3"/>
  <c r="X187" i="3"/>
  <c r="J187" i="3"/>
  <c r="W187" i="3"/>
  <c r="U187" i="3"/>
  <c r="V187" i="3"/>
  <c r="F187" i="3"/>
  <c r="AP187" i="3" s="1"/>
  <c r="Z187" i="3"/>
  <c r="AL187" i="3"/>
  <c r="BI187" i="3" s="1"/>
  <c r="AG187" i="3"/>
  <c r="AO187" i="3"/>
  <c r="AC187" i="3"/>
  <c r="L187" i="3"/>
  <c r="AA187" i="3"/>
  <c r="AF187" i="3"/>
  <c r="N187" i="3"/>
  <c r="Y187" i="3"/>
  <c r="M187" i="3"/>
  <c r="I187" i="3"/>
  <c r="G216" i="3"/>
  <c r="B216" i="3" s="1"/>
  <c r="W181" i="3"/>
  <c r="V181" i="3"/>
  <c r="AD181" i="3"/>
  <c r="AE181" i="3"/>
  <c r="AL181" i="3"/>
  <c r="BI181" i="3" s="1"/>
  <c r="AG181" i="3"/>
  <c r="X181" i="3"/>
  <c r="J181" i="3"/>
  <c r="U181" i="3"/>
  <c r="AN181" i="3"/>
  <c r="Y181" i="3"/>
  <c r="AB181" i="3"/>
  <c r="AM181" i="3"/>
  <c r="F181" i="3"/>
  <c r="AP181" i="3" s="1"/>
  <c r="Z181" i="3"/>
  <c r="L181" i="3"/>
  <c r="K181" i="3"/>
  <c r="M181" i="3"/>
  <c r="I181" i="3"/>
  <c r="AO181" i="3"/>
  <c r="AC181" i="3"/>
  <c r="AF181" i="3"/>
  <c r="AA181" i="3"/>
  <c r="N181" i="3"/>
  <c r="I179" i="3"/>
  <c r="AM179" i="3"/>
  <c r="Z179" i="3"/>
  <c r="N179" i="3"/>
  <c r="AO179" i="3"/>
  <c r="AN179" i="3"/>
  <c r="L179" i="3"/>
  <c r="AL179" i="3"/>
  <c r="BI179" i="3" s="1"/>
  <c r="F179" i="3"/>
  <c r="AP179" i="3" s="1"/>
  <c r="AF179" i="3"/>
  <c r="AG179" i="3"/>
  <c r="U179" i="3"/>
  <c r="X179" i="3"/>
  <c r="AB179" i="3"/>
  <c r="W179" i="3"/>
  <c r="M179" i="3"/>
  <c r="K179" i="3"/>
  <c r="Y179" i="3"/>
  <c r="J179" i="3"/>
  <c r="AA179" i="3"/>
  <c r="AC179" i="3"/>
  <c r="AD179" i="3"/>
  <c r="V179" i="3"/>
  <c r="AE179" i="3"/>
  <c r="AA189" i="3"/>
  <c r="L189" i="3"/>
  <c r="M189" i="3"/>
  <c r="I189" i="3"/>
  <c r="AB189" i="3"/>
  <c r="AO189" i="3"/>
  <c r="AM189" i="3"/>
  <c r="AF189" i="3"/>
  <c r="W189" i="3"/>
  <c r="N189" i="3"/>
  <c r="F189" i="3"/>
  <c r="AP189" i="3" s="1"/>
  <c r="X189" i="3"/>
  <c r="AL189" i="3"/>
  <c r="BI189" i="3" s="1"/>
  <c r="Y189" i="3"/>
  <c r="J189" i="3"/>
  <c r="K189" i="3"/>
  <c r="AD189" i="3"/>
  <c r="V189" i="3"/>
  <c r="U189" i="3"/>
  <c r="Z189" i="3"/>
  <c r="AG189" i="3"/>
  <c r="AN189" i="3"/>
  <c r="AC189" i="3"/>
  <c r="AE189" i="3"/>
  <c r="U180" i="3"/>
  <c r="K180" i="3"/>
  <c r="W180" i="3"/>
  <c r="AE180" i="3"/>
  <c r="AM180" i="3"/>
  <c r="M180" i="3"/>
  <c r="L180" i="3"/>
  <c r="AN180" i="3"/>
  <c r="AO180" i="3"/>
  <c r="Z180" i="3"/>
  <c r="Y180" i="3"/>
  <c r="V180" i="3"/>
  <c r="I180" i="3"/>
  <c r="AB180" i="3"/>
  <c r="F180" i="3"/>
  <c r="AP180" i="3" s="1"/>
  <c r="AL180" i="3"/>
  <c r="BI180" i="3" s="1"/>
  <c r="AF180" i="3"/>
  <c r="J180" i="3"/>
  <c r="X180" i="3"/>
  <c r="N180" i="3"/>
  <c r="AA180" i="3"/>
  <c r="AD180" i="3"/>
  <c r="AC180" i="3"/>
  <c r="AG180" i="3"/>
  <c r="G211" i="3"/>
  <c r="B211" i="3" s="1"/>
  <c r="G202" i="3"/>
  <c r="B202" i="3" s="1"/>
  <c r="AC195" i="3"/>
  <c r="AM195" i="3"/>
  <c r="M195" i="3"/>
  <c r="AL195" i="3"/>
  <c r="BI195" i="3" s="1"/>
  <c r="N195" i="3"/>
  <c r="F195" i="3"/>
  <c r="AP195" i="3" s="1"/>
  <c r="L195" i="3"/>
  <c r="K195" i="3"/>
  <c r="U195" i="3"/>
  <c r="AG195" i="3"/>
  <c r="W195" i="3"/>
  <c r="AN195" i="3"/>
  <c r="AO195" i="3"/>
  <c r="J195" i="3"/>
  <c r="I195" i="3"/>
  <c r="AB195" i="3"/>
  <c r="Y195" i="3"/>
  <c r="AD195" i="3"/>
  <c r="Z195" i="3"/>
  <c r="AE195" i="3"/>
  <c r="AA195" i="3"/>
  <c r="V195" i="3"/>
  <c r="X195" i="3"/>
  <c r="AF195" i="3"/>
  <c r="G203" i="3"/>
  <c r="B203" i="3" s="1"/>
  <c r="G209" i="3"/>
  <c r="B209" i="3" s="1"/>
  <c r="G201" i="3"/>
  <c r="B201" i="3" s="1"/>
  <c r="F464" i="3" l="1"/>
  <c r="AP464" i="3" s="1"/>
  <c r="L464" i="3"/>
  <c r="M464" i="3"/>
  <c r="AN464" i="3"/>
  <c r="AO464" i="3"/>
  <c r="AM464" i="3"/>
  <c r="AL464" i="3"/>
  <c r="BI464" i="3" s="1"/>
  <c r="N464" i="3"/>
  <c r="J464" i="3"/>
  <c r="U464" i="3"/>
  <c r="K464" i="3"/>
  <c r="A464" i="3"/>
  <c r="I464" i="3"/>
  <c r="AG464" i="3"/>
  <c r="AF464" i="3"/>
  <c r="AE464" i="3"/>
  <c r="AD464" i="3"/>
  <c r="AC464" i="3"/>
  <c r="AB464" i="3"/>
  <c r="AA464" i="3"/>
  <c r="Z464" i="3"/>
  <c r="Y464" i="3"/>
  <c r="X464" i="3"/>
  <c r="W464" i="3"/>
  <c r="V464" i="3"/>
  <c r="B26" i="1"/>
  <c r="G486" i="3"/>
  <c r="AP221" i="3"/>
  <c r="BP243" i="3"/>
  <c r="X206" i="3"/>
  <c r="AD206" i="3"/>
  <c r="AB206" i="3"/>
  <c r="AA206" i="3"/>
  <c r="W206" i="3"/>
  <c r="Y206" i="3"/>
  <c r="AF206" i="3"/>
  <c r="U206" i="3"/>
  <c r="N206" i="3"/>
  <c r="Z206" i="3"/>
  <c r="AO206" i="3"/>
  <c r="AM206" i="3"/>
  <c r="I206" i="3"/>
  <c r="AN206" i="3"/>
  <c r="V206" i="3"/>
  <c r="AG206" i="3"/>
  <c r="AE206" i="3"/>
  <c r="AC206" i="3"/>
  <c r="L206" i="3"/>
  <c r="M206" i="3"/>
  <c r="K206" i="3"/>
  <c r="AL206" i="3"/>
  <c r="BI206" i="3" s="1"/>
  <c r="J206" i="3"/>
  <c r="F206" i="3"/>
  <c r="AP206" i="3" s="1"/>
  <c r="G232" i="3"/>
  <c r="B232" i="3" s="1"/>
  <c r="G241" i="3"/>
  <c r="B241" i="3" s="1"/>
  <c r="G231" i="3"/>
  <c r="B231" i="3" s="1"/>
  <c r="G224" i="3"/>
  <c r="B224" i="3" s="1"/>
  <c r="AF243" i="3"/>
  <c r="AD243" i="3"/>
  <c r="J243" i="3"/>
  <c r="N243" i="3"/>
  <c r="AL243" i="3"/>
  <c r="BI243" i="3" s="1"/>
  <c r="AE243" i="3"/>
  <c r="Z243" i="3"/>
  <c r="I243" i="3"/>
  <c r="AO243" i="3"/>
  <c r="AB243" i="3"/>
  <c r="AM243" i="3"/>
  <c r="L243" i="3"/>
  <c r="M243" i="3"/>
  <c r="K243" i="3"/>
  <c r="F243" i="3"/>
  <c r="AC243" i="3"/>
  <c r="W243" i="3"/>
  <c r="V243" i="3"/>
  <c r="X243" i="3"/>
  <c r="AN243" i="3"/>
  <c r="U243" i="3"/>
  <c r="Y243" i="3"/>
  <c r="AA243" i="3"/>
  <c r="AG243" i="3"/>
  <c r="L203" i="3"/>
  <c r="I203" i="3"/>
  <c r="AG203" i="3"/>
  <c r="AO203" i="3"/>
  <c r="W203" i="3"/>
  <c r="X203" i="3"/>
  <c r="J203" i="3"/>
  <c r="U203" i="3"/>
  <c r="AF203" i="3"/>
  <c r="AD203" i="3"/>
  <c r="AM203" i="3"/>
  <c r="Z203" i="3"/>
  <c r="V203" i="3"/>
  <c r="F203" i="3"/>
  <c r="AP203" i="3" s="1"/>
  <c r="AE203" i="3"/>
  <c r="AN203" i="3"/>
  <c r="AA203" i="3"/>
  <c r="AB203" i="3"/>
  <c r="N203" i="3"/>
  <c r="AL203" i="3"/>
  <c r="BI203" i="3" s="1"/>
  <c r="K203" i="3"/>
  <c r="M203" i="3"/>
  <c r="Y203" i="3"/>
  <c r="AC203" i="3"/>
  <c r="G230" i="3"/>
  <c r="B230" i="3" s="1"/>
  <c r="G265" i="3"/>
  <c r="B265" i="3" s="1"/>
  <c r="G228" i="3"/>
  <c r="B228" i="3" s="1"/>
  <c r="AF215" i="3"/>
  <c r="F215" i="3"/>
  <c r="AP215" i="3" s="1"/>
  <c r="W215" i="3"/>
  <c r="I215" i="3"/>
  <c r="AL215" i="3"/>
  <c r="BI215" i="3" s="1"/>
  <c r="AC215" i="3"/>
  <c r="X215" i="3"/>
  <c r="Y215" i="3"/>
  <c r="AA215" i="3"/>
  <c r="AB215" i="3"/>
  <c r="V215" i="3"/>
  <c r="U215" i="3"/>
  <c r="N215" i="3"/>
  <c r="AO215" i="3"/>
  <c r="L215" i="3"/>
  <c r="J215" i="3"/>
  <c r="AD215" i="3"/>
  <c r="AE215" i="3"/>
  <c r="AM215" i="3"/>
  <c r="Z215" i="3"/>
  <c r="AG215" i="3"/>
  <c r="K215" i="3"/>
  <c r="AN215" i="3"/>
  <c r="M215" i="3"/>
  <c r="G225" i="3"/>
  <c r="B225" i="3" s="1"/>
  <c r="G233" i="3"/>
  <c r="B233" i="3" s="1"/>
  <c r="M213" i="3"/>
  <c r="AB213" i="3"/>
  <c r="AC213" i="3"/>
  <c r="W213" i="3"/>
  <c r="V213" i="3"/>
  <c r="AM213" i="3"/>
  <c r="N213" i="3"/>
  <c r="AG213" i="3"/>
  <c r="AL213" i="3"/>
  <c r="BI213" i="3" s="1"/>
  <c r="AN213" i="3"/>
  <c r="J213" i="3"/>
  <c r="X213" i="3"/>
  <c r="AE213" i="3"/>
  <c r="L213" i="3"/>
  <c r="AF213" i="3"/>
  <c r="U213" i="3"/>
  <c r="F213" i="3"/>
  <c r="AP213" i="3" s="1"/>
  <c r="Z213" i="3"/>
  <c r="I213" i="3"/>
  <c r="Y213" i="3"/>
  <c r="K213" i="3"/>
  <c r="AO213" i="3"/>
  <c r="AA213" i="3"/>
  <c r="AD213" i="3"/>
  <c r="AB214" i="3"/>
  <c r="AM214" i="3"/>
  <c r="K214" i="3"/>
  <c r="J214" i="3"/>
  <c r="AO214" i="3"/>
  <c r="AE214" i="3"/>
  <c r="AN214" i="3"/>
  <c r="AD214" i="3"/>
  <c r="L214" i="3"/>
  <c r="F214" i="3"/>
  <c r="AP214" i="3" s="1"/>
  <c r="AL214" i="3"/>
  <c r="BI214" i="3" s="1"/>
  <c r="X214" i="3"/>
  <c r="Z214" i="3"/>
  <c r="W214" i="3"/>
  <c r="M214" i="3"/>
  <c r="AF214" i="3"/>
  <c r="AC214" i="3"/>
  <c r="AG214" i="3"/>
  <c r="N214" i="3"/>
  <c r="Y214" i="3"/>
  <c r="V214" i="3"/>
  <c r="I214" i="3"/>
  <c r="U214" i="3"/>
  <c r="AA214" i="3"/>
  <c r="G239" i="3"/>
  <c r="B239" i="3" s="1"/>
  <c r="G229" i="3"/>
  <c r="B229" i="3" s="1"/>
  <c r="AM217" i="3"/>
  <c r="AC217" i="3"/>
  <c r="Y217" i="3"/>
  <c r="L217" i="3"/>
  <c r="AF217" i="3"/>
  <c r="F217" i="3"/>
  <c r="AP217" i="3" s="1"/>
  <c r="N217" i="3"/>
  <c r="AN217" i="3"/>
  <c r="M217" i="3"/>
  <c r="AG217" i="3"/>
  <c r="I217" i="3"/>
  <c r="J217" i="3"/>
  <c r="AO217" i="3"/>
  <c r="AE217" i="3"/>
  <c r="Z217" i="3"/>
  <c r="K217" i="3"/>
  <c r="AB217" i="3"/>
  <c r="U217" i="3"/>
  <c r="AD217" i="3"/>
  <c r="X217" i="3"/>
  <c r="AA217" i="3"/>
  <c r="W217" i="3"/>
  <c r="AL217" i="3"/>
  <c r="BI217" i="3" s="1"/>
  <c r="V217" i="3"/>
  <c r="AO216" i="3"/>
  <c r="Z216" i="3"/>
  <c r="I216" i="3"/>
  <c r="AA216" i="3"/>
  <c r="AD216" i="3"/>
  <c r="W216" i="3"/>
  <c r="J216" i="3"/>
  <c r="Y216" i="3"/>
  <c r="AC216" i="3"/>
  <c r="K216" i="3"/>
  <c r="X216" i="3"/>
  <c r="AG216" i="3"/>
  <c r="AM216" i="3"/>
  <c r="N216" i="3"/>
  <c r="F216" i="3"/>
  <c r="AP216" i="3" s="1"/>
  <c r="AN216" i="3"/>
  <c r="AF216" i="3"/>
  <c r="AL216" i="3"/>
  <c r="BI216" i="3" s="1"/>
  <c r="L216" i="3"/>
  <c r="AB216" i="3"/>
  <c r="AE216" i="3"/>
  <c r="U216" i="3"/>
  <c r="V216" i="3"/>
  <c r="M216" i="3"/>
  <c r="G235" i="3"/>
  <c r="B235" i="3" s="1"/>
  <c r="G236" i="3"/>
  <c r="B236" i="3" s="1"/>
  <c r="G237" i="3"/>
  <c r="B237" i="3" s="1"/>
  <c r="V212" i="3"/>
  <c r="Y212" i="3"/>
  <c r="AG212" i="3"/>
  <c r="I212" i="3"/>
  <c r="F212" i="3"/>
  <c r="AP212" i="3" s="1"/>
  <c r="AN212" i="3"/>
  <c r="N212" i="3"/>
  <c r="AC212" i="3"/>
  <c r="AD212" i="3"/>
  <c r="X212" i="3"/>
  <c r="AB212" i="3"/>
  <c r="U212" i="3"/>
  <c r="W212" i="3"/>
  <c r="L212" i="3"/>
  <c r="AL212" i="3"/>
  <c r="BI212" i="3" s="1"/>
  <c r="AM212" i="3"/>
  <c r="AA212" i="3"/>
  <c r="AO212" i="3"/>
  <c r="Z212" i="3"/>
  <c r="AE212" i="3"/>
  <c r="M212" i="3"/>
  <c r="K212" i="3"/>
  <c r="J212" i="3"/>
  <c r="AF212" i="3"/>
  <c r="G238" i="3"/>
  <c r="B238" i="3" s="1"/>
  <c r="Z242" i="3"/>
  <c r="AA242" i="3"/>
  <c r="AO242" i="3"/>
  <c r="AF242" i="3"/>
  <c r="M242" i="3"/>
  <c r="Y242" i="3"/>
  <c r="AG242" i="3"/>
  <c r="AN242" i="3"/>
  <c r="AB242" i="3"/>
  <c r="K242" i="3"/>
  <c r="F242" i="3"/>
  <c r="AP242" i="3" s="1"/>
  <c r="AD242" i="3"/>
  <c r="V242" i="3"/>
  <c r="AC242" i="3"/>
  <c r="AM242" i="3"/>
  <c r="AL242" i="3"/>
  <c r="BI242" i="3" s="1"/>
  <c r="I242" i="3"/>
  <c r="J242" i="3"/>
  <c r="L242" i="3"/>
  <c r="N242" i="3"/>
  <c r="X242" i="3"/>
  <c r="AE242" i="3"/>
  <c r="W242" i="3"/>
  <c r="U242" i="3"/>
  <c r="G234" i="3"/>
  <c r="B234" i="3" s="1"/>
  <c r="AL211" i="3"/>
  <c r="BI211" i="3" s="1"/>
  <c r="Z211" i="3"/>
  <c r="AB211" i="3"/>
  <c r="J211" i="3"/>
  <c r="W211" i="3"/>
  <c r="K211" i="3"/>
  <c r="L211" i="3"/>
  <c r="AN211" i="3"/>
  <c r="AM211" i="3"/>
  <c r="U211" i="3"/>
  <c r="AD211" i="3"/>
  <c r="I211" i="3"/>
  <c r="V211" i="3"/>
  <c r="AO211" i="3"/>
  <c r="AC211" i="3"/>
  <c r="AA211" i="3"/>
  <c r="Y211" i="3"/>
  <c r="AF211" i="3"/>
  <c r="F211" i="3"/>
  <c r="AP211" i="3" s="1"/>
  <c r="N211" i="3"/>
  <c r="X211" i="3"/>
  <c r="AG211" i="3"/>
  <c r="AE211" i="3"/>
  <c r="M211" i="3"/>
  <c r="AB207" i="3"/>
  <c r="L207" i="3"/>
  <c r="AG207" i="3"/>
  <c r="AD207" i="3"/>
  <c r="M207" i="3"/>
  <c r="AF207" i="3"/>
  <c r="I207" i="3"/>
  <c r="W207" i="3"/>
  <c r="Y207" i="3"/>
  <c r="F207" i="3"/>
  <c r="AP207" i="3" s="1"/>
  <c r="Z207" i="3"/>
  <c r="AL207" i="3"/>
  <c r="BI207" i="3" s="1"/>
  <c r="U207" i="3"/>
  <c r="AE207" i="3"/>
  <c r="AO207" i="3"/>
  <c r="AN207" i="3"/>
  <c r="AC207" i="3"/>
  <c r="J207" i="3"/>
  <c r="N207" i="3"/>
  <c r="X207" i="3"/>
  <c r="AM207" i="3"/>
  <c r="K207" i="3"/>
  <c r="AA207" i="3"/>
  <c r="V207" i="3"/>
  <c r="M201" i="3"/>
  <c r="AL201" i="3"/>
  <c r="BI201" i="3" s="1"/>
  <c r="U201" i="3"/>
  <c r="F201" i="3"/>
  <c r="AP201" i="3" s="1"/>
  <c r="AN201" i="3"/>
  <c r="AC201" i="3"/>
  <c r="AA201" i="3"/>
  <c r="Y201" i="3"/>
  <c r="K201" i="3"/>
  <c r="X201" i="3"/>
  <c r="AM201" i="3"/>
  <c r="AO201" i="3"/>
  <c r="I201" i="3"/>
  <c r="L201" i="3"/>
  <c r="Z201" i="3"/>
  <c r="AF201" i="3"/>
  <c r="AD201" i="3"/>
  <c r="V201" i="3"/>
  <c r="AE201" i="3"/>
  <c r="N201" i="3"/>
  <c r="AB201" i="3"/>
  <c r="AG201" i="3"/>
  <c r="J201" i="3"/>
  <c r="W201" i="3"/>
  <c r="G223" i="3"/>
  <c r="B223" i="3" s="1"/>
  <c r="V227" i="3"/>
  <c r="AL227" i="3"/>
  <c r="BI227" i="3" s="1"/>
  <c r="M227" i="3"/>
  <c r="N227" i="3"/>
  <c r="F227" i="3"/>
  <c r="AP227" i="3" s="1"/>
  <c r="L227" i="3"/>
  <c r="AA227" i="3"/>
  <c r="U227" i="3"/>
  <c r="AF227" i="3"/>
  <c r="J227" i="3"/>
  <c r="AE227" i="3"/>
  <c r="I227" i="3"/>
  <c r="AB227" i="3"/>
  <c r="AC227" i="3"/>
  <c r="Z227" i="3"/>
  <c r="AN227" i="3"/>
  <c r="X227" i="3"/>
  <c r="AM227" i="3"/>
  <c r="W227" i="3"/>
  <c r="K227" i="3"/>
  <c r="AO227" i="3"/>
  <c r="AD227" i="3"/>
  <c r="AG227" i="3"/>
  <c r="Y227" i="3"/>
  <c r="K209" i="3"/>
  <c r="AD209" i="3"/>
  <c r="J209" i="3"/>
  <c r="AA209" i="3"/>
  <c r="AE209" i="3"/>
  <c r="L209" i="3"/>
  <c r="I209" i="3"/>
  <c r="AC209" i="3"/>
  <c r="AB209" i="3"/>
  <c r="F209" i="3"/>
  <c r="AP209" i="3" s="1"/>
  <c r="N209" i="3"/>
  <c r="AN209" i="3"/>
  <c r="W209" i="3"/>
  <c r="M209" i="3"/>
  <c r="AL209" i="3"/>
  <c r="BI209" i="3" s="1"/>
  <c r="AM209" i="3"/>
  <c r="AF209" i="3"/>
  <c r="Z209" i="3"/>
  <c r="AG209" i="3"/>
  <c r="AO209" i="3"/>
  <c r="V209" i="3"/>
  <c r="Y209" i="3"/>
  <c r="U209" i="3"/>
  <c r="X209" i="3"/>
  <c r="G249" i="3"/>
  <c r="B249" i="3" s="1"/>
  <c r="AD218" i="3"/>
  <c r="AO218" i="3"/>
  <c r="AC218" i="3"/>
  <c r="AE218" i="3"/>
  <c r="I218" i="3"/>
  <c r="W218" i="3"/>
  <c r="AL218" i="3"/>
  <c r="BI218" i="3" s="1"/>
  <c r="AG218" i="3"/>
  <c r="L218" i="3"/>
  <c r="AN218" i="3"/>
  <c r="U218" i="3"/>
  <c r="M218" i="3"/>
  <c r="N218" i="3"/>
  <c r="J218" i="3"/>
  <c r="AB218" i="3"/>
  <c r="X218" i="3"/>
  <c r="F218" i="3"/>
  <c r="AP218" i="3" s="1"/>
  <c r="K218" i="3"/>
  <c r="AF218" i="3"/>
  <c r="Z218" i="3"/>
  <c r="V218" i="3"/>
  <c r="AM218" i="3"/>
  <c r="AA218" i="3"/>
  <c r="Y218" i="3"/>
  <c r="G264" i="3"/>
  <c r="B264" i="3" s="1"/>
  <c r="AF202" i="3"/>
  <c r="AC202" i="3"/>
  <c r="I202" i="3"/>
  <c r="AN202" i="3"/>
  <c r="AM202" i="3"/>
  <c r="Y202" i="3"/>
  <c r="AB202" i="3"/>
  <c r="AO202" i="3"/>
  <c r="U202" i="3"/>
  <c r="F202" i="3"/>
  <c r="AP202" i="3" s="1"/>
  <c r="AD202" i="3"/>
  <c r="AA202" i="3"/>
  <c r="W202" i="3"/>
  <c r="Z202" i="3"/>
  <c r="X202" i="3"/>
  <c r="AL202" i="3"/>
  <c r="BI202" i="3" s="1"/>
  <c r="V202" i="3"/>
  <c r="J202" i="3"/>
  <c r="AE202" i="3"/>
  <c r="AG202" i="3"/>
  <c r="M202" i="3"/>
  <c r="N202" i="3"/>
  <c r="L202" i="3"/>
  <c r="K202" i="3"/>
  <c r="Z208" i="3"/>
  <c r="Y208" i="3"/>
  <c r="V208" i="3"/>
  <c r="J208" i="3"/>
  <c r="K208" i="3"/>
  <c r="AF208" i="3"/>
  <c r="W208" i="3"/>
  <c r="AE208" i="3"/>
  <c r="I208" i="3"/>
  <c r="U208" i="3"/>
  <c r="AO208" i="3"/>
  <c r="AA208" i="3"/>
  <c r="AC208" i="3"/>
  <c r="AN208" i="3"/>
  <c r="N208" i="3"/>
  <c r="X208" i="3"/>
  <c r="M208" i="3"/>
  <c r="AL208" i="3"/>
  <c r="BI208" i="3" s="1"/>
  <c r="F208" i="3"/>
  <c r="AP208" i="3" s="1"/>
  <c r="AD208" i="3"/>
  <c r="L208" i="3"/>
  <c r="AB208" i="3"/>
  <c r="AM208" i="3"/>
  <c r="AG208" i="3"/>
  <c r="G240" i="3"/>
  <c r="B240" i="3" s="1"/>
  <c r="W210" i="3"/>
  <c r="AD210" i="3"/>
  <c r="AL210" i="3"/>
  <c r="BI210" i="3" s="1"/>
  <c r="I210" i="3"/>
  <c r="V210" i="3"/>
  <c r="M210" i="3"/>
  <c r="AG210" i="3"/>
  <c r="AM210" i="3"/>
  <c r="AB210" i="3"/>
  <c r="AE210" i="3"/>
  <c r="Z210" i="3"/>
  <c r="F210" i="3"/>
  <c r="AP210" i="3" s="1"/>
  <c r="Y210" i="3"/>
  <c r="X210" i="3"/>
  <c r="K210" i="3"/>
  <c r="AA210" i="3"/>
  <c r="AN210" i="3"/>
  <c r="J210" i="3"/>
  <c r="AO210" i="3"/>
  <c r="L210" i="3"/>
  <c r="AF210" i="3"/>
  <c r="N210" i="3"/>
  <c r="AC210" i="3"/>
  <c r="U210" i="3"/>
  <c r="AB219" i="3"/>
  <c r="Z219" i="3"/>
  <c r="AC219" i="3"/>
  <c r="W219" i="3"/>
  <c r="AA219" i="3"/>
  <c r="AG219" i="3"/>
  <c r="AM219" i="3"/>
  <c r="AD219" i="3"/>
  <c r="N219" i="3"/>
  <c r="AL219" i="3"/>
  <c r="BI219" i="3" s="1"/>
  <c r="U219" i="3"/>
  <c r="AF219" i="3"/>
  <c r="K219" i="3"/>
  <c r="AO219" i="3"/>
  <c r="V219" i="3"/>
  <c r="I219" i="3"/>
  <c r="M219" i="3"/>
  <c r="L219" i="3"/>
  <c r="Y219" i="3"/>
  <c r="X219" i="3"/>
  <c r="J219" i="3"/>
  <c r="F219" i="3"/>
  <c r="AP219" i="3" s="1"/>
  <c r="AN219" i="3"/>
  <c r="AE219" i="3"/>
  <c r="AO486" i="3" l="1"/>
  <c r="AN486" i="3"/>
  <c r="AL486" i="3"/>
  <c r="BI486" i="3" s="1"/>
  <c r="U486" i="3"/>
  <c r="K486" i="3"/>
  <c r="A486" i="3"/>
  <c r="N486" i="3"/>
  <c r="F486" i="3"/>
  <c r="AP486" i="3" s="1"/>
  <c r="I486" i="3"/>
  <c r="L486" i="3"/>
  <c r="J486" i="3"/>
  <c r="AM486" i="3"/>
  <c r="M486" i="3"/>
  <c r="AG486" i="3"/>
  <c r="AF486" i="3"/>
  <c r="AE486" i="3"/>
  <c r="AD486" i="3"/>
  <c r="AC486" i="3"/>
  <c r="AB486" i="3"/>
  <c r="AA486" i="3"/>
  <c r="Z486" i="3"/>
  <c r="Y486" i="3"/>
  <c r="X486" i="3"/>
  <c r="W486" i="3"/>
  <c r="V486" i="3"/>
  <c r="B27" i="1"/>
  <c r="G508" i="3"/>
  <c r="AP243" i="3"/>
  <c r="BP265" i="3"/>
  <c r="AO223" i="3"/>
  <c r="W223" i="3"/>
  <c r="U223" i="3"/>
  <c r="L223" i="3"/>
  <c r="V223" i="3"/>
  <c r="AL223" i="3"/>
  <c r="BI223" i="3" s="1"/>
  <c r="AB223" i="3"/>
  <c r="N223" i="3"/>
  <c r="I223" i="3"/>
  <c r="J223" i="3"/>
  <c r="AG223" i="3"/>
  <c r="K223" i="3"/>
  <c r="M223" i="3"/>
  <c r="X223" i="3"/>
  <c r="AM223" i="3"/>
  <c r="F223" i="3"/>
  <c r="AP223" i="3" s="1"/>
  <c r="AN223" i="3"/>
  <c r="Y223" i="3"/>
  <c r="AC223" i="3"/>
  <c r="AF223" i="3"/>
  <c r="AA223" i="3"/>
  <c r="AD223" i="3"/>
  <c r="Z223" i="3"/>
  <c r="AE223" i="3"/>
  <c r="G256" i="3"/>
  <c r="B256" i="3" s="1"/>
  <c r="K239" i="3"/>
  <c r="U239" i="3"/>
  <c r="AL239" i="3"/>
  <c r="BI239" i="3" s="1"/>
  <c r="M239" i="3"/>
  <c r="AF239" i="3"/>
  <c r="V239" i="3"/>
  <c r="Z239" i="3"/>
  <c r="AG239" i="3"/>
  <c r="W239" i="3"/>
  <c r="AB239" i="3"/>
  <c r="I239" i="3"/>
  <c r="AN239" i="3"/>
  <c r="AD239" i="3"/>
  <c r="AO239" i="3"/>
  <c r="L239" i="3"/>
  <c r="F239" i="3"/>
  <c r="AP239" i="3" s="1"/>
  <c r="AA239" i="3"/>
  <c r="X239" i="3"/>
  <c r="Y239" i="3"/>
  <c r="J239" i="3"/>
  <c r="AC239" i="3"/>
  <c r="AE239" i="3"/>
  <c r="N239" i="3"/>
  <c r="AM239" i="3"/>
  <c r="L225" i="3"/>
  <c r="AG225" i="3"/>
  <c r="Y225" i="3"/>
  <c r="Z225" i="3"/>
  <c r="AO225" i="3"/>
  <c r="J225" i="3"/>
  <c r="AL225" i="3"/>
  <c r="BI225" i="3" s="1"/>
  <c r="I225" i="3"/>
  <c r="AD225" i="3"/>
  <c r="V225" i="3"/>
  <c r="AE225" i="3"/>
  <c r="U225" i="3"/>
  <c r="AA225" i="3"/>
  <c r="AC225" i="3"/>
  <c r="F225" i="3"/>
  <c r="AP225" i="3" s="1"/>
  <c r="M225" i="3"/>
  <c r="AN225" i="3"/>
  <c r="AF225" i="3"/>
  <c r="W225" i="3"/>
  <c r="K225" i="3"/>
  <c r="AM225" i="3"/>
  <c r="AB225" i="3"/>
  <c r="X225" i="3"/>
  <c r="N225" i="3"/>
  <c r="AM234" i="3"/>
  <c r="M234" i="3"/>
  <c r="N234" i="3"/>
  <c r="U234" i="3"/>
  <c r="J234" i="3"/>
  <c r="Y234" i="3"/>
  <c r="AB234" i="3"/>
  <c r="AL234" i="3"/>
  <c r="BI234" i="3" s="1"/>
  <c r="V234" i="3"/>
  <c r="AF234" i="3"/>
  <c r="I234" i="3"/>
  <c r="X234" i="3"/>
  <c r="F234" i="3"/>
  <c r="AP234" i="3" s="1"/>
  <c r="AG234" i="3"/>
  <c r="AO234" i="3"/>
  <c r="AC234" i="3"/>
  <c r="AE234" i="3"/>
  <c r="L234" i="3"/>
  <c r="W234" i="3"/>
  <c r="Z234" i="3"/>
  <c r="AD234" i="3"/>
  <c r="K234" i="3"/>
  <c r="AA234" i="3"/>
  <c r="AN234" i="3"/>
  <c r="G255" i="3"/>
  <c r="B255" i="3" s="1"/>
  <c r="G253" i="3"/>
  <c r="B253" i="3" s="1"/>
  <c r="AA249" i="3"/>
  <c r="AF249" i="3"/>
  <c r="N249" i="3"/>
  <c r="AG249" i="3"/>
  <c r="U249" i="3"/>
  <c r="X249" i="3"/>
  <c r="M249" i="3"/>
  <c r="I249" i="3"/>
  <c r="Z249" i="3"/>
  <c r="J249" i="3"/>
  <c r="W249" i="3"/>
  <c r="AE249" i="3"/>
  <c r="Y249" i="3"/>
  <c r="L249" i="3"/>
  <c r="AB249" i="3"/>
  <c r="F249" i="3"/>
  <c r="AP249" i="3" s="1"/>
  <c r="AM249" i="3"/>
  <c r="AN249" i="3"/>
  <c r="K249" i="3"/>
  <c r="AO249" i="3"/>
  <c r="AL249" i="3"/>
  <c r="BI249" i="3" s="1"/>
  <c r="AC249" i="3"/>
  <c r="V249" i="3"/>
  <c r="AD249" i="3"/>
  <c r="G245" i="3"/>
  <c r="B245" i="3" s="1"/>
  <c r="G259" i="3"/>
  <c r="B259" i="3" s="1"/>
  <c r="G261" i="3"/>
  <c r="B261" i="3" s="1"/>
  <c r="U265" i="3"/>
  <c r="AM265" i="3"/>
  <c r="N265" i="3"/>
  <c r="K265" i="3"/>
  <c r="M265" i="3"/>
  <c r="AG265" i="3"/>
  <c r="AL265" i="3"/>
  <c r="BI265" i="3" s="1"/>
  <c r="F265" i="3"/>
  <c r="Y265" i="3"/>
  <c r="I265" i="3"/>
  <c r="AF265" i="3"/>
  <c r="W265" i="3"/>
  <c r="AC265" i="3"/>
  <c r="J265" i="3"/>
  <c r="AN265" i="3"/>
  <c r="AD265" i="3"/>
  <c r="AA265" i="3"/>
  <c r="V265" i="3"/>
  <c r="Z265" i="3"/>
  <c r="AO265" i="3"/>
  <c r="AE265" i="3"/>
  <c r="AB265" i="3"/>
  <c r="L265" i="3"/>
  <c r="X265" i="3"/>
  <c r="I241" i="3"/>
  <c r="J241" i="3"/>
  <c r="Z241" i="3"/>
  <c r="W241" i="3"/>
  <c r="K241" i="3"/>
  <c r="AN241" i="3"/>
  <c r="U241" i="3"/>
  <c r="AA241" i="3"/>
  <c r="AL241" i="3"/>
  <c r="BI241" i="3" s="1"/>
  <c r="AB241" i="3"/>
  <c r="V241" i="3"/>
  <c r="AE241" i="3"/>
  <c r="AC241" i="3"/>
  <c r="AF241" i="3"/>
  <c r="F241" i="3"/>
  <c r="AP241" i="3" s="1"/>
  <c r="X241" i="3"/>
  <c r="AG241" i="3"/>
  <c r="AM241" i="3"/>
  <c r="AO241" i="3"/>
  <c r="L241" i="3"/>
  <c r="N241" i="3"/>
  <c r="M241" i="3"/>
  <c r="Y241" i="3"/>
  <c r="AD241" i="3"/>
  <c r="I240" i="3"/>
  <c r="AN240" i="3"/>
  <c r="V240" i="3"/>
  <c r="AG240" i="3"/>
  <c r="AL240" i="3"/>
  <c r="BI240" i="3" s="1"/>
  <c r="AB240" i="3"/>
  <c r="AA240" i="3"/>
  <c r="K240" i="3"/>
  <c r="Y240" i="3"/>
  <c r="W240" i="3"/>
  <c r="F240" i="3"/>
  <c r="AP240" i="3" s="1"/>
  <c r="M240" i="3"/>
  <c r="Z240" i="3"/>
  <c r="N240" i="3"/>
  <c r="U240" i="3"/>
  <c r="J240" i="3"/>
  <c r="AD240" i="3"/>
  <c r="AE240" i="3"/>
  <c r="AF240" i="3"/>
  <c r="L240" i="3"/>
  <c r="X240" i="3"/>
  <c r="AM240" i="3"/>
  <c r="AC240" i="3"/>
  <c r="AO240" i="3"/>
  <c r="G262" i="3"/>
  <c r="B262" i="3" s="1"/>
  <c r="AG237" i="3"/>
  <c r="K237" i="3"/>
  <c r="AM237" i="3"/>
  <c r="M237" i="3"/>
  <c r="F237" i="3"/>
  <c r="AP237" i="3" s="1"/>
  <c r="AA237" i="3"/>
  <c r="Y237" i="3"/>
  <c r="AD237" i="3"/>
  <c r="J237" i="3"/>
  <c r="AF237" i="3"/>
  <c r="V237" i="3"/>
  <c r="AB237" i="3"/>
  <c r="N237" i="3"/>
  <c r="X237" i="3"/>
  <c r="L237" i="3"/>
  <c r="I237" i="3"/>
  <c r="AL237" i="3"/>
  <c r="BI237" i="3" s="1"/>
  <c r="W237" i="3"/>
  <c r="AC237" i="3"/>
  <c r="AO237" i="3"/>
  <c r="AN237" i="3"/>
  <c r="Z237" i="3"/>
  <c r="U237" i="3"/>
  <c r="AE237" i="3"/>
  <c r="G257" i="3"/>
  <c r="B257" i="3" s="1"/>
  <c r="G271" i="3"/>
  <c r="B271" i="3" s="1"/>
  <c r="G247" i="3"/>
  <c r="B247" i="3" s="1"/>
  <c r="G287" i="3"/>
  <c r="B287" i="3" s="1"/>
  <c r="AE224" i="3"/>
  <c r="J224" i="3"/>
  <c r="M224" i="3"/>
  <c r="AA224" i="3"/>
  <c r="V224" i="3"/>
  <c r="AF224" i="3"/>
  <c r="U224" i="3"/>
  <c r="X224" i="3"/>
  <c r="I224" i="3"/>
  <c r="AM224" i="3"/>
  <c r="AD224" i="3"/>
  <c r="AC224" i="3"/>
  <c r="K224" i="3"/>
  <c r="AO224" i="3"/>
  <c r="N224" i="3"/>
  <c r="AB224" i="3"/>
  <c r="AL224" i="3"/>
  <c r="BI224" i="3" s="1"/>
  <c r="W224" i="3"/>
  <c r="F224" i="3"/>
  <c r="AP224" i="3" s="1"/>
  <c r="AN224" i="3"/>
  <c r="L224" i="3"/>
  <c r="AG224" i="3"/>
  <c r="Z224" i="3"/>
  <c r="Y224" i="3"/>
  <c r="G263" i="3"/>
  <c r="B263" i="3" s="1"/>
  <c r="AA236" i="3"/>
  <c r="AB236" i="3"/>
  <c r="AN236" i="3"/>
  <c r="U236" i="3"/>
  <c r="L236" i="3"/>
  <c r="F236" i="3"/>
  <c r="AP236" i="3" s="1"/>
  <c r="V236" i="3"/>
  <c r="AF236" i="3"/>
  <c r="AD236" i="3"/>
  <c r="W236" i="3"/>
  <c r="AO236" i="3"/>
  <c r="J236" i="3"/>
  <c r="AC236" i="3"/>
  <c r="X236" i="3"/>
  <c r="Z236" i="3"/>
  <c r="AM236" i="3"/>
  <c r="K236" i="3"/>
  <c r="M236" i="3"/>
  <c r="I236" i="3"/>
  <c r="N236" i="3"/>
  <c r="AE236" i="3"/>
  <c r="AL236" i="3"/>
  <c r="BI236" i="3" s="1"/>
  <c r="AG236" i="3"/>
  <c r="Y236" i="3"/>
  <c r="AD230" i="3"/>
  <c r="N230" i="3"/>
  <c r="M230" i="3"/>
  <c r="AN230" i="3"/>
  <c r="V230" i="3"/>
  <c r="Z230" i="3"/>
  <c r="AL230" i="3"/>
  <c r="BI230" i="3" s="1"/>
  <c r="AE230" i="3"/>
  <c r="AA230" i="3"/>
  <c r="AF230" i="3"/>
  <c r="I230" i="3"/>
  <c r="W230" i="3"/>
  <c r="AB230" i="3"/>
  <c r="L230" i="3"/>
  <c r="AM230" i="3"/>
  <c r="F230" i="3"/>
  <c r="AP230" i="3" s="1"/>
  <c r="Y230" i="3"/>
  <c r="AC230" i="3"/>
  <c r="U230" i="3"/>
  <c r="J230" i="3"/>
  <c r="K230" i="3"/>
  <c r="X230" i="3"/>
  <c r="AO230" i="3"/>
  <c r="AG230" i="3"/>
  <c r="G250" i="3"/>
  <c r="B250" i="3" s="1"/>
  <c r="W264" i="3"/>
  <c r="M264" i="3"/>
  <c r="Y264" i="3"/>
  <c r="L264" i="3"/>
  <c r="AC264" i="3"/>
  <c r="N264" i="3"/>
  <c r="AM264" i="3"/>
  <c r="AN264" i="3"/>
  <c r="U264" i="3"/>
  <c r="AB264" i="3"/>
  <c r="F264" i="3"/>
  <c r="AP264" i="3" s="1"/>
  <c r="AA264" i="3"/>
  <c r="AD264" i="3"/>
  <c r="V264" i="3"/>
  <c r="AF264" i="3"/>
  <c r="AO264" i="3"/>
  <c r="AL264" i="3"/>
  <c r="BI264" i="3" s="1"/>
  <c r="AG264" i="3"/>
  <c r="J264" i="3"/>
  <c r="Z264" i="3"/>
  <c r="AE264" i="3"/>
  <c r="I264" i="3"/>
  <c r="X264" i="3"/>
  <c r="K264" i="3"/>
  <c r="AG238" i="3"/>
  <c r="AN238" i="3"/>
  <c r="AD238" i="3"/>
  <c r="AE238" i="3"/>
  <c r="AO238" i="3"/>
  <c r="Y238" i="3"/>
  <c r="L238" i="3"/>
  <c r="J238" i="3"/>
  <c r="Z238" i="3"/>
  <c r="V238" i="3"/>
  <c r="W238" i="3"/>
  <c r="I238" i="3"/>
  <c r="M238" i="3"/>
  <c r="U238" i="3"/>
  <c r="AC238" i="3"/>
  <c r="AL238" i="3"/>
  <c r="BI238" i="3" s="1"/>
  <c r="AB238" i="3"/>
  <c r="F238" i="3"/>
  <c r="AP238" i="3" s="1"/>
  <c r="AF238" i="3"/>
  <c r="AA238" i="3"/>
  <c r="X238" i="3"/>
  <c r="N238" i="3"/>
  <c r="AM238" i="3"/>
  <c r="K238" i="3"/>
  <c r="G258" i="3"/>
  <c r="B258" i="3" s="1"/>
  <c r="G246" i="3"/>
  <c r="B246" i="3" s="1"/>
  <c r="V232" i="3"/>
  <c r="AB232" i="3"/>
  <c r="AO232" i="3"/>
  <c r="AF232" i="3"/>
  <c r="AE232" i="3"/>
  <c r="Z232" i="3"/>
  <c r="AC232" i="3"/>
  <c r="AL232" i="3"/>
  <c r="BI232" i="3" s="1"/>
  <c r="J232" i="3"/>
  <c r="W232" i="3"/>
  <c r="AG232" i="3"/>
  <c r="F232" i="3"/>
  <c r="AP232" i="3" s="1"/>
  <c r="U232" i="3"/>
  <c r="AA232" i="3"/>
  <c r="X232" i="3"/>
  <c r="L232" i="3"/>
  <c r="N232" i="3"/>
  <c r="AN232" i="3"/>
  <c r="I232" i="3"/>
  <c r="K232" i="3"/>
  <c r="M232" i="3"/>
  <c r="AD232" i="3"/>
  <c r="Y232" i="3"/>
  <c r="AM232" i="3"/>
  <c r="G286" i="3"/>
  <c r="B286" i="3" s="1"/>
  <c r="G260" i="3"/>
  <c r="B260" i="3" s="1"/>
  <c r="AL235" i="3"/>
  <c r="BI235" i="3" s="1"/>
  <c r="N235" i="3"/>
  <c r="AF235" i="3"/>
  <c r="K235" i="3"/>
  <c r="AG235" i="3"/>
  <c r="AA235" i="3"/>
  <c r="AN235" i="3"/>
  <c r="AM235" i="3"/>
  <c r="AO235" i="3"/>
  <c r="M235" i="3"/>
  <c r="AE235" i="3"/>
  <c r="J235" i="3"/>
  <c r="AD235" i="3"/>
  <c r="F235" i="3"/>
  <c r="AP235" i="3" s="1"/>
  <c r="L235" i="3"/>
  <c r="W235" i="3"/>
  <c r="V235" i="3"/>
  <c r="Y235" i="3"/>
  <c r="X235" i="3"/>
  <c r="U235" i="3"/>
  <c r="Z235" i="3"/>
  <c r="AC235" i="3"/>
  <c r="I235" i="3"/>
  <c r="AB235" i="3"/>
  <c r="Y229" i="3"/>
  <c r="AO229" i="3"/>
  <c r="L229" i="3"/>
  <c r="N229" i="3"/>
  <c r="AG229" i="3"/>
  <c r="W229" i="3"/>
  <c r="AM229" i="3"/>
  <c r="AN229" i="3"/>
  <c r="K229" i="3"/>
  <c r="AA229" i="3"/>
  <c r="J229" i="3"/>
  <c r="M229" i="3"/>
  <c r="AC229" i="3"/>
  <c r="AD229" i="3"/>
  <c r="AL229" i="3"/>
  <c r="BI229" i="3" s="1"/>
  <c r="AE229" i="3"/>
  <c r="F229" i="3"/>
  <c r="AP229" i="3" s="1"/>
  <c r="U229" i="3"/>
  <c r="X229" i="3"/>
  <c r="I229" i="3"/>
  <c r="Z229" i="3"/>
  <c r="AF229" i="3"/>
  <c r="V229" i="3"/>
  <c r="AB229" i="3"/>
  <c r="G252" i="3"/>
  <c r="B252" i="3" s="1"/>
  <c r="G254" i="3"/>
  <c r="B254" i="3" s="1"/>
  <c r="G251" i="3"/>
  <c r="B251" i="3" s="1"/>
  <c r="I233" i="3"/>
  <c r="L233" i="3"/>
  <c r="AE233" i="3"/>
  <c r="AN233" i="3"/>
  <c r="AO233" i="3"/>
  <c r="AF233" i="3"/>
  <c r="Y233" i="3"/>
  <c r="AG233" i="3"/>
  <c r="J233" i="3"/>
  <c r="K233" i="3"/>
  <c r="AC233" i="3"/>
  <c r="F233" i="3"/>
  <c r="AP233" i="3" s="1"/>
  <c r="AA233" i="3"/>
  <c r="AL233" i="3"/>
  <c r="BI233" i="3" s="1"/>
  <c r="Z233" i="3"/>
  <c r="U233" i="3"/>
  <c r="V233" i="3"/>
  <c r="AD233" i="3"/>
  <c r="N233" i="3"/>
  <c r="W233" i="3"/>
  <c r="M233" i="3"/>
  <c r="AB233" i="3"/>
  <c r="X233" i="3"/>
  <c r="AM233" i="3"/>
  <c r="U228" i="3"/>
  <c r="AL228" i="3"/>
  <c r="BI228" i="3" s="1"/>
  <c r="AB228" i="3"/>
  <c r="I228" i="3"/>
  <c r="AD228" i="3"/>
  <c r="AN228" i="3"/>
  <c r="L228" i="3"/>
  <c r="AO228" i="3"/>
  <c r="AG228" i="3"/>
  <c r="V228" i="3"/>
  <c r="F228" i="3"/>
  <c r="AP228" i="3" s="1"/>
  <c r="AF228" i="3"/>
  <c r="Z228" i="3"/>
  <c r="AA228" i="3"/>
  <c r="W228" i="3"/>
  <c r="K228" i="3"/>
  <c r="J228" i="3"/>
  <c r="X228" i="3"/>
  <c r="AC228" i="3"/>
  <c r="AM228" i="3"/>
  <c r="M228" i="3"/>
  <c r="N228" i="3"/>
  <c r="Y228" i="3"/>
  <c r="AE228" i="3"/>
  <c r="W231" i="3"/>
  <c r="K231" i="3"/>
  <c r="X231" i="3"/>
  <c r="V231" i="3"/>
  <c r="AO231" i="3"/>
  <c r="L231" i="3"/>
  <c r="U231" i="3"/>
  <c r="F231" i="3"/>
  <c r="AP231" i="3" s="1"/>
  <c r="AE231" i="3"/>
  <c r="I231" i="3"/>
  <c r="AC231" i="3"/>
  <c r="AB231" i="3"/>
  <c r="AD231" i="3"/>
  <c r="AG231" i="3"/>
  <c r="Z231" i="3"/>
  <c r="J231" i="3"/>
  <c r="AM231" i="3"/>
  <c r="N231" i="3"/>
  <c r="AF231" i="3"/>
  <c r="M231" i="3"/>
  <c r="AA231" i="3"/>
  <c r="AL231" i="3"/>
  <c r="BI231" i="3" s="1"/>
  <c r="Y231" i="3"/>
  <c r="AN231" i="3"/>
  <c r="AM508" i="3" l="1"/>
  <c r="I508" i="3"/>
  <c r="J508" i="3"/>
  <c r="K508" i="3"/>
  <c r="N508" i="3"/>
  <c r="U508" i="3"/>
  <c r="AN508" i="3"/>
  <c r="AO508" i="3"/>
  <c r="A508" i="3"/>
  <c r="F508" i="3"/>
  <c r="AP508" i="3" s="1"/>
  <c r="AL508" i="3"/>
  <c r="BI508" i="3" s="1"/>
  <c r="L508" i="3"/>
  <c r="M508" i="3"/>
  <c r="B508" i="3"/>
  <c r="AG508" i="3"/>
  <c r="AF508" i="3"/>
  <c r="AE508" i="3"/>
  <c r="AD508" i="3"/>
  <c r="AC508" i="3"/>
  <c r="AB508" i="3"/>
  <c r="AA508" i="3"/>
  <c r="Z508" i="3"/>
  <c r="Y508" i="3"/>
  <c r="X508" i="3"/>
  <c r="W508" i="3"/>
  <c r="V508" i="3"/>
  <c r="B28" i="1"/>
  <c r="G530" i="3"/>
  <c r="B376" i="3"/>
  <c r="B398" i="3"/>
  <c r="B420" i="3"/>
  <c r="B442" i="3"/>
  <c r="B464" i="3"/>
  <c r="B486" i="3"/>
  <c r="AP265" i="3"/>
  <c r="BP287" i="3"/>
  <c r="X254" i="3"/>
  <c r="Z254" i="3"/>
  <c r="W254" i="3"/>
  <c r="AG254" i="3"/>
  <c r="AC254" i="3"/>
  <c r="F254" i="3"/>
  <c r="AP254" i="3" s="1"/>
  <c r="L254" i="3"/>
  <c r="AB254" i="3"/>
  <c r="K254" i="3"/>
  <c r="AM254" i="3"/>
  <c r="N254" i="3"/>
  <c r="U254" i="3"/>
  <c r="AF254" i="3"/>
  <c r="AN254" i="3"/>
  <c r="I254" i="3"/>
  <c r="J254" i="3"/>
  <c r="V254" i="3"/>
  <c r="AO254" i="3"/>
  <c r="AD254" i="3"/>
  <c r="M254" i="3"/>
  <c r="AL254" i="3"/>
  <c r="BI254" i="3" s="1"/>
  <c r="Y254" i="3"/>
  <c r="AE254" i="3"/>
  <c r="AA254" i="3"/>
  <c r="G279" i="3"/>
  <c r="B279" i="3" s="1"/>
  <c r="G276" i="3"/>
  <c r="B276" i="3" s="1"/>
  <c r="AM260" i="3"/>
  <c r="F260" i="3"/>
  <c r="AP260" i="3" s="1"/>
  <c r="U260" i="3"/>
  <c r="AL260" i="3"/>
  <c r="BI260" i="3" s="1"/>
  <c r="M260" i="3"/>
  <c r="AA260" i="3"/>
  <c r="AC260" i="3"/>
  <c r="AF260" i="3"/>
  <c r="AG260" i="3"/>
  <c r="L260" i="3"/>
  <c r="AD260" i="3"/>
  <c r="Y260" i="3"/>
  <c r="N260" i="3"/>
  <c r="I260" i="3"/>
  <c r="X260" i="3"/>
  <c r="AE260" i="3"/>
  <c r="AO260" i="3"/>
  <c r="Z260" i="3"/>
  <c r="K260" i="3"/>
  <c r="V260" i="3"/>
  <c r="AN260" i="3"/>
  <c r="W260" i="3"/>
  <c r="J260" i="3"/>
  <c r="AB260" i="3"/>
  <c r="AB263" i="3"/>
  <c r="AE263" i="3"/>
  <c r="Z263" i="3"/>
  <c r="L263" i="3"/>
  <c r="I263" i="3"/>
  <c r="U263" i="3"/>
  <c r="V263" i="3"/>
  <c r="AG263" i="3"/>
  <c r="N263" i="3"/>
  <c r="AN263" i="3"/>
  <c r="K263" i="3"/>
  <c r="AL263" i="3"/>
  <c r="BI263" i="3" s="1"/>
  <c r="M263" i="3"/>
  <c r="W263" i="3"/>
  <c r="AF263" i="3"/>
  <c r="X263" i="3"/>
  <c r="AD263" i="3"/>
  <c r="J263" i="3"/>
  <c r="AM263" i="3"/>
  <c r="Y263" i="3"/>
  <c r="AA263" i="3"/>
  <c r="AC263" i="3"/>
  <c r="AO263" i="3"/>
  <c r="F263" i="3"/>
  <c r="AP263" i="3" s="1"/>
  <c r="AM247" i="3"/>
  <c r="AD247" i="3"/>
  <c r="AG247" i="3"/>
  <c r="AA247" i="3"/>
  <c r="U247" i="3"/>
  <c r="AC247" i="3"/>
  <c r="AB247" i="3"/>
  <c r="AO247" i="3"/>
  <c r="AE247" i="3"/>
  <c r="AN247" i="3"/>
  <c r="J247" i="3"/>
  <c r="L247" i="3"/>
  <c r="F247" i="3"/>
  <c r="AP247" i="3" s="1"/>
  <c r="Z247" i="3"/>
  <c r="W247" i="3"/>
  <c r="V247" i="3"/>
  <c r="X247" i="3"/>
  <c r="AL247" i="3"/>
  <c r="BI247" i="3" s="1"/>
  <c r="K247" i="3"/>
  <c r="AF247" i="3"/>
  <c r="N247" i="3"/>
  <c r="M247" i="3"/>
  <c r="Y247" i="3"/>
  <c r="I247" i="3"/>
  <c r="G281" i="3"/>
  <c r="B281" i="3" s="1"/>
  <c r="G275" i="3"/>
  <c r="B275" i="3" s="1"/>
  <c r="G282" i="3"/>
  <c r="B282" i="3" s="1"/>
  <c r="G285" i="3"/>
  <c r="B285" i="3" s="1"/>
  <c r="M245" i="3"/>
  <c r="AA245" i="3"/>
  <c r="AL245" i="3"/>
  <c r="BI245" i="3" s="1"/>
  <c r="AC245" i="3"/>
  <c r="I245" i="3"/>
  <c r="AB245" i="3"/>
  <c r="V245" i="3"/>
  <c r="AE245" i="3"/>
  <c r="W245" i="3"/>
  <c r="U245" i="3"/>
  <c r="AF245" i="3"/>
  <c r="AG245" i="3"/>
  <c r="L245" i="3"/>
  <c r="Z245" i="3"/>
  <c r="AD245" i="3"/>
  <c r="N245" i="3"/>
  <c r="K245" i="3"/>
  <c r="AN245" i="3"/>
  <c r="Y245" i="3"/>
  <c r="X245" i="3"/>
  <c r="J245" i="3"/>
  <c r="AO245" i="3"/>
  <c r="AM245" i="3"/>
  <c r="F245" i="3"/>
  <c r="AP245" i="3" s="1"/>
  <c r="AL255" i="3"/>
  <c r="BI255" i="3" s="1"/>
  <c r="AN255" i="3"/>
  <c r="AB255" i="3"/>
  <c r="Y255" i="3"/>
  <c r="M255" i="3"/>
  <c r="V255" i="3"/>
  <c r="X255" i="3"/>
  <c r="AO255" i="3"/>
  <c r="AC255" i="3"/>
  <c r="J255" i="3"/>
  <c r="AF255" i="3"/>
  <c r="I255" i="3"/>
  <c r="AD255" i="3"/>
  <c r="AA255" i="3"/>
  <c r="L255" i="3"/>
  <c r="K255" i="3"/>
  <c r="AG255" i="3"/>
  <c r="AE255" i="3"/>
  <c r="Z255" i="3"/>
  <c r="F255" i="3"/>
  <c r="AP255" i="3" s="1"/>
  <c r="W255" i="3"/>
  <c r="N255" i="3"/>
  <c r="U255" i="3"/>
  <c r="AM255" i="3"/>
  <c r="I246" i="3"/>
  <c r="W246" i="3"/>
  <c r="L246" i="3"/>
  <c r="V246" i="3"/>
  <c r="Y246" i="3"/>
  <c r="X246" i="3"/>
  <c r="U246" i="3"/>
  <c r="M246" i="3"/>
  <c r="AB246" i="3"/>
  <c r="AD246" i="3"/>
  <c r="F246" i="3"/>
  <c r="AP246" i="3" s="1"/>
  <c r="AE246" i="3"/>
  <c r="AF246" i="3"/>
  <c r="AA246" i="3"/>
  <c r="Z246" i="3"/>
  <c r="AM246" i="3"/>
  <c r="AO246" i="3"/>
  <c r="N246" i="3"/>
  <c r="AG246" i="3"/>
  <c r="AN246" i="3"/>
  <c r="AC246" i="3"/>
  <c r="AL246" i="3"/>
  <c r="BI246" i="3" s="1"/>
  <c r="J246" i="3"/>
  <c r="K246" i="3"/>
  <c r="G268" i="3"/>
  <c r="B268" i="3" s="1"/>
  <c r="M251" i="3"/>
  <c r="AF251" i="3"/>
  <c r="AD251" i="3"/>
  <c r="AG251" i="3"/>
  <c r="AC251" i="3"/>
  <c r="AL251" i="3"/>
  <c r="BI251" i="3" s="1"/>
  <c r="AM251" i="3"/>
  <c r="F251" i="3"/>
  <c r="AP251" i="3" s="1"/>
  <c r="L251" i="3"/>
  <c r="N251" i="3"/>
  <c r="Y251" i="3"/>
  <c r="AO251" i="3"/>
  <c r="AA251" i="3"/>
  <c r="W251" i="3"/>
  <c r="U251" i="3"/>
  <c r="X251" i="3"/>
  <c r="Z251" i="3"/>
  <c r="V251" i="3"/>
  <c r="AB251" i="3"/>
  <c r="K251" i="3"/>
  <c r="J251" i="3"/>
  <c r="AE251" i="3"/>
  <c r="AN251" i="3"/>
  <c r="I251" i="3"/>
  <c r="G274" i="3"/>
  <c r="B274" i="3" s="1"/>
  <c r="AG271" i="3"/>
  <c r="X271" i="3"/>
  <c r="Y271" i="3"/>
  <c r="W271" i="3"/>
  <c r="M271" i="3"/>
  <c r="AM271" i="3"/>
  <c r="AA271" i="3"/>
  <c r="V271" i="3"/>
  <c r="AC271" i="3"/>
  <c r="U271" i="3"/>
  <c r="AO271" i="3"/>
  <c r="AF271" i="3"/>
  <c r="K271" i="3"/>
  <c r="AL271" i="3"/>
  <c r="BI271" i="3" s="1"/>
  <c r="F271" i="3"/>
  <c r="AP271" i="3" s="1"/>
  <c r="J271" i="3"/>
  <c r="I271" i="3"/>
  <c r="AB271" i="3"/>
  <c r="AD271" i="3"/>
  <c r="Z271" i="3"/>
  <c r="L271" i="3"/>
  <c r="AN271" i="3"/>
  <c r="AE271" i="3"/>
  <c r="N271" i="3"/>
  <c r="N262" i="3"/>
  <c r="J262" i="3"/>
  <c r="AG262" i="3"/>
  <c r="AC262" i="3"/>
  <c r="AO262" i="3"/>
  <c r="AL262" i="3"/>
  <c r="BI262" i="3" s="1"/>
  <c r="W262" i="3"/>
  <c r="AA262" i="3"/>
  <c r="Z262" i="3"/>
  <c r="V262" i="3"/>
  <c r="M262" i="3"/>
  <c r="AE262" i="3"/>
  <c r="X262" i="3"/>
  <c r="Y262" i="3"/>
  <c r="U262" i="3"/>
  <c r="L262" i="3"/>
  <c r="AF262" i="3"/>
  <c r="AD262" i="3"/>
  <c r="I262" i="3"/>
  <c r="F262" i="3"/>
  <c r="AP262" i="3" s="1"/>
  <c r="AB262" i="3"/>
  <c r="AN262" i="3"/>
  <c r="AM262" i="3"/>
  <c r="K262" i="3"/>
  <c r="G267" i="3"/>
  <c r="B267" i="3" s="1"/>
  <c r="G277" i="3"/>
  <c r="B277" i="3" s="1"/>
  <c r="AM256" i="3"/>
  <c r="AC256" i="3"/>
  <c r="L256" i="3"/>
  <c r="X256" i="3"/>
  <c r="AD256" i="3"/>
  <c r="AB256" i="3"/>
  <c r="V256" i="3"/>
  <c r="I256" i="3"/>
  <c r="AN256" i="3"/>
  <c r="AL256" i="3"/>
  <c r="BI256" i="3" s="1"/>
  <c r="AF256" i="3"/>
  <c r="AE256" i="3"/>
  <c r="AG256" i="3"/>
  <c r="AO256" i="3"/>
  <c r="Y256" i="3"/>
  <c r="W256" i="3"/>
  <c r="K256" i="3"/>
  <c r="N256" i="3"/>
  <c r="M256" i="3"/>
  <c r="AA256" i="3"/>
  <c r="U256" i="3"/>
  <c r="F256" i="3"/>
  <c r="AP256" i="3" s="1"/>
  <c r="Z256" i="3"/>
  <c r="J256" i="3"/>
  <c r="AE252" i="3"/>
  <c r="W252" i="3"/>
  <c r="J252" i="3"/>
  <c r="AC252" i="3"/>
  <c r="L252" i="3"/>
  <c r="AN252" i="3"/>
  <c r="Y252" i="3"/>
  <c r="X252" i="3"/>
  <c r="AA252" i="3"/>
  <c r="AG252" i="3"/>
  <c r="AF252" i="3"/>
  <c r="I252" i="3"/>
  <c r="F252" i="3"/>
  <c r="AP252" i="3" s="1"/>
  <c r="V252" i="3"/>
  <c r="U252" i="3"/>
  <c r="AO252" i="3"/>
  <c r="AD252" i="3"/>
  <c r="N252" i="3"/>
  <c r="M252" i="3"/>
  <c r="K252" i="3"/>
  <c r="AM252" i="3"/>
  <c r="AL252" i="3"/>
  <c r="BI252" i="3" s="1"/>
  <c r="AB252" i="3"/>
  <c r="Z252" i="3"/>
  <c r="N250" i="3"/>
  <c r="AC250" i="3"/>
  <c r="V250" i="3"/>
  <c r="I250" i="3"/>
  <c r="AF250" i="3"/>
  <c r="K250" i="3"/>
  <c r="Y250" i="3"/>
  <c r="Z250" i="3"/>
  <c r="AL250" i="3"/>
  <c r="BI250" i="3" s="1"/>
  <c r="W250" i="3"/>
  <c r="AE250" i="3"/>
  <c r="F250" i="3"/>
  <c r="AP250" i="3" s="1"/>
  <c r="X250" i="3"/>
  <c r="AG250" i="3"/>
  <c r="AD250" i="3"/>
  <c r="U250" i="3"/>
  <c r="AM250" i="3"/>
  <c r="J250" i="3"/>
  <c r="AB250" i="3"/>
  <c r="L250" i="3"/>
  <c r="AO250" i="3"/>
  <c r="AA250" i="3"/>
  <c r="AN250" i="3"/>
  <c r="M250" i="3"/>
  <c r="U286" i="3"/>
  <c r="K286" i="3"/>
  <c r="M286" i="3"/>
  <c r="X286" i="3"/>
  <c r="AN286" i="3"/>
  <c r="F286" i="3"/>
  <c r="AP286" i="3" s="1"/>
  <c r="AD286" i="3"/>
  <c r="AA286" i="3"/>
  <c r="Z286" i="3"/>
  <c r="AC286" i="3"/>
  <c r="AF286" i="3"/>
  <c r="AB286" i="3"/>
  <c r="W286" i="3"/>
  <c r="V286" i="3"/>
  <c r="J286" i="3"/>
  <c r="AE286" i="3"/>
  <c r="AO286" i="3"/>
  <c r="Y286" i="3"/>
  <c r="I286" i="3"/>
  <c r="L286" i="3"/>
  <c r="N286" i="3"/>
  <c r="AM286" i="3"/>
  <c r="AG286" i="3"/>
  <c r="AL286" i="3"/>
  <c r="BI286" i="3" s="1"/>
  <c r="AM258" i="3"/>
  <c r="AB258" i="3"/>
  <c r="Z258" i="3"/>
  <c r="AL258" i="3"/>
  <c r="BI258" i="3" s="1"/>
  <c r="AF258" i="3"/>
  <c r="M258" i="3"/>
  <c r="F258" i="3"/>
  <c r="AP258" i="3" s="1"/>
  <c r="K258" i="3"/>
  <c r="L258" i="3"/>
  <c r="I258" i="3"/>
  <c r="J258" i="3"/>
  <c r="AA258" i="3"/>
  <c r="V258" i="3"/>
  <c r="W258" i="3"/>
  <c r="AD258" i="3"/>
  <c r="X258" i="3"/>
  <c r="AN258" i="3"/>
  <c r="AG258" i="3"/>
  <c r="N258" i="3"/>
  <c r="U258" i="3"/>
  <c r="AC258" i="3"/>
  <c r="Y258" i="3"/>
  <c r="AO258" i="3"/>
  <c r="AE258" i="3"/>
  <c r="G272" i="3"/>
  <c r="B272" i="3" s="1"/>
  <c r="G293" i="3"/>
  <c r="B293" i="3" s="1"/>
  <c r="G284" i="3"/>
  <c r="B284" i="3" s="1"/>
  <c r="AO261" i="3"/>
  <c r="W261" i="3"/>
  <c r="F261" i="3"/>
  <c r="AP261" i="3" s="1"/>
  <c r="AG261" i="3"/>
  <c r="AB261" i="3"/>
  <c r="AE261" i="3"/>
  <c r="AF261" i="3"/>
  <c r="AA261" i="3"/>
  <c r="V261" i="3"/>
  <c r="J261" i="3"/>
  <c r="I261" i="3"/>
  <c r="AD261" i="3"/>
  <c r="U261" i="3"/>
  <c r="Y261" i="3"/>
  <c r="AM261" i="3"/>
  <c r="L261" i="3"/>
  <c r="AN261" i="3"/>
  <c r="N261" i="3"/>
  <c r="AL261" i="3"/>
  <c r="BI261" i="3" s="1"/>
  <c r="K261" i="3"/>
  <c r="X261" i="3"/>
  <c r="AC261" i="3"/>
  <c r="M261" i="3"/>
  <c r="Z261" i="3"/>
  <c r="G278" i="3"/>
  <c r="B278" i="3" s="1"/>
  <c r="G269" i="3"/>
  <c r="B269" i="3" s="1"/>
  <c r="G273" i="3"/>
  <c r="B273" i="3" s="1"/>
  <c r="G308" i="3"/>
  <c r="B308" i="3" s="1"/>
  <c r="G280" i="3"/>
  <c r="B280" i="3" s="1"/>
  <c r="AB287" i="3"/>
  <c r="F287" i="3"/>
  <c r="AN287" i="3"/>
  <c r="Z287" i="3"/>
  <c r="I287" i="3"/>
  <c r="K287" i="3"/>
  <c r="AE287" i="3"/>
  <c r="AD287" i="3"/>
  <c r="Y287" i="3"/>
  <c r="AO287" i="3"/>
  <c r="W287" i="3"/>
  <c r="J287" i="3"/>
  <c r="AL287" i="3"/>
  <c r="BI287" i="3" s="1"/>
  <c r="N287" i="3"/>
  <c r="AF287" i="3"/>
  <c r="V287" i="3"/>
  <c r="AG287" i="3"/>
  <c r="M287" i="3"/>
  <c r="AM287" i="3"/>
  <c r="U287" i="3"/>
  <c r="AA287" i="3"/>
  <c r="L287" i="3"/>
  <c r="AC287" i="3"/>
  <c r="X287" i="3"/>
  <c r="I257" i="3"/>
  <c r="AC257" i="3"/>
  <c r="V257" i="3"/>
  <c r="AE257" i="3"/>
  <c r="AM257" i="3"/>
  <c r="K257" i="3"/>
  <c r="J257" i="3"/>
  <c r="W257" i="3"/>
  <c r="AL257" i="3"/>
  <c r="BI257" i="3" s="1"/>
  <c r="X257" i="3"/>
  <c r="F257" i="3"/>
  <c r="AP257" i="3" s="1"/>
  <c r="N257" i="3"/>
  <c r="M257" i="3"/>
  <c r="AA257" i="3"/>
  <c r="AD257" i="3"/>
  <c r="AF257" i="3"/>
  <c r="AN257" i="3"/>
  <c r="AB257" i="3"/>
  <c r="Z257" i="3"/>
  <c r="AG257" i="3"/>
  <c r="Y257" i="3"/>
  <c r="U257" i="3"/>
  <c r="L257" i="3"/>
  <c r="AO257" i="3"/>
  <c r="G283" i="3"/>
  <c r="B283" i="3" s="1"/>
  <c r="G309" i="3"/>
  <c r="B309" i="3" s="1"/>
  <c r="K259" i="3"/>
  <c r="V259" i="3"/>
  <c r="J259" i="3"/>
  <c r="L259" i="3"/>
  <c r="AL259" i="3"/>
  <c r="BI259" i="3" s="1"/>
  <c r="AF259" i="3"/>
  <c r="W259" i="3"/>
  <c r="X259" i="3"/>
  <c r="U259" i="3"/>
  <c r="N259" i="3"/>
  <c r="AM259" i="3"/>
  <c r="M259" i="3"/>
  <c r="Z259" i="3"/>
  <c r="AO259" i="3"/>
  <c r="AD259" i="3"/>
  <c r="AA259" i="3"/>
  <c r="AB259" i="3"/>
  <c r="F259" i="3"/>
  <c r="AP259" i="3" s="1"/>
  <c r="AN259" i="3"/>
  <c r="Y259" i="3"/>
  <c r="AC259" i="3"/>
  <c r="AE259" i="3"/>
  <c r="I259" i="3"/>
  <c r="AG259" i="3"/>
  <c r="M253" i="3"/>
  <c r="AF253" i="3"/>
  <c r="J253" i="3"/>
  <c r="W253" i="3"/>
  <c r="V253" i="3"/>
  <c r="AG253" i="3"/>
  <c r="N253" i="3"/>
  <c r="AE253" i="3"/>
  <c r="AB253" i="3"/>
  <c r="I253" i="3"/>
  <c r="Z253" i="3"/>
  <c r="AM253" i="3"/>
  <c r="F253" i="3"/>
  <c r="AP253" i="3" s="1"/>
  <c r="X253" i="3"/>
  <c r="AO253" i="3"/>
  <c r="K253" i="3"/>
  <c r="L253" i="3"/>
  <c r="AL253" i="3"/>
  <c r="BI253" i="3" s="1"/>
  <c r="AC253" i="3"/>
  <c r="AD253" i="3"/>
  <c r="AA253" i="3"/>
  <c r="U253" i="3"/>
  <c r="Y253" i="3"/>
  <c r="AN253" i="3"/>
  <c r="B530" i="3" l="1"/>
  <c r="AO530" i="3"/>
  <c r="AL530" i="3"/>
  <c r="BI530" i="3" s="1"/>
  <c r="U530" i="3"/>
  <c r="J530" i="3"/>
  <c r="AN530" i="3"/>
  <c r="AM530" i="3"/>
  <c r="N530" i="3"/>
  <c r="I530" i="3"/>
  <c r="M530" i="3"/>
  <c r="L530" i="3"/>
  <c r="K530" i="3"/>
  <c r="A530" i="3"/>
  <c r="F530" i="3"/>
  <c r="AP530" i="3" s="1"/>
  <c r="AG530" i="3"/>
  <c r="AF530" i="3"/>
  <c r="AE530" i="3"/>
  <c r="AD530" i="3"/>
  <c r="AC530" i="3"/>
  <c r="AB530" i="3"/>
  <c r="AA530" i="3"/>
  <c r="Z530" i="3"/>
  <c r="Y530" i="3"/>
  <c r="X530" i="3"/>
  <c r="W530" i="3"/>
  <c r="V530" i="3"/>
  <c r="B29" i="1"/>
  <c r="G552" i="3"/>
  <c r="AP287" i="3"/>
  <c r="BP309" i="3"/>
  <c r="AB280" i="3"/>
  <c r="U280" i="3"/>
  <c r="AO280" i="3"/>
  <c r="W280" i="3"/>
  <c r="X280" i="3"/>
  <c r="F280" i="3"/>
  <c r="AP280" i="3" s="1"/>
  <c r="M280" i="3"/>
  <c r="K280" i="3"/>
  <c r="Z280" i="3"/>
  <c r="AC280" i="3"/>
  <c r="AM280" i="3"/>
  <c r="AG280" i="3"/>
  <c r="AN280" i="3"/>
  <c r="Y280" i="3"/>
  <c r="V280" i="3"/>
  <c r="N280" i="3"/>
  <c r="AE280" i="3"/>
  <c r="AD280" i="3"/>
  <c r="I280" i="3"/>
  <c r="J280" i="3"/>
  <c r="AF280" i="3"/>
  <c r="L280" i="3"/>
  <c r="AL280" i="3"/>
  <c r="BI280" i="3" s="1"/>
  <c r="AA280" i="3"/>
  <c r="N269" i="3"/>
  <c r="U269" i="3"/>
  <c r="X269" i="3"/>
  <c r="AG269" i="3"/>
  <c r="K269" i="3"/>
  <c r="W269" i="3"/>
  <c r="AE269" i="3"/>
  <c r="J269" i="3"/>
  <c r="AN269" i="3"/>
  <c r="M269" i="3"/>
  <c r="F269" i="3"/>
  <c r="AP269" i="3" s="1"/>
  <c r="AA269" i="3"/>
  <c r="AF269" i="3"/>
  <c r="Z269" i="3"/>
  <c r="AC269" i="3"/>
  <c r="AD269" i="3"/>
  <c r="V269" i="3"/>
  <c r="AL269" i="3"/>
  <c r="BI269" i="3" s="1"/>
  <c r="AB269" i="3"/>
  <c r="AM269" i="3"/>
  <c r="AO269" i="3"/>
  <c r="I269" i="3"/>
  <c r="L269" i="3"/>
  <c r="Y269" i="3"/>
  <c r="AG284" i="3"/>
  <c r="I284" i="3"/>
  <c r="K284" i="3"/>
  <c r="AA284" i="3"/>
  <c r="L284" i="3"/>
  <c r="AO284" i="3"/>
  <c r="AN284" i="3"/>
  <c r="AE284" i="3"/>
  <c r="Z284" i="3"/>
  <c r="AM284" i="3"/>
  <c r="W284" i="3"/>
  <c r="V284" i="3"/>
  <c r="U284" i="3"/>
  <c r="AF284" i="3"/>
  <c r="AD284" i="3"/>
  <c r="AB284" i="3"/>
  <c r="AC284" i="3"/>
  <c r="Y284" i="3"/>
  <c r="J284" i="3"/>
  <c r="F284" i="3"/>
  <c r="AP284" i="3" s="1"/>
  <c r="M284" i="3"/>
  <c r="AL284" i="3"/>
  <c r="BI284" i="3" s="1"/>
  <c r="X284" i="3"/>
  <c r="N284" i="3"/>
  <c r="G294" i="3"/>
  <c r="B294" i="3" s="1"/>
  <c r="AA268" i="3"/>
  <c r="W268" i="3"/>
  <c r="AE268" i="3"/>
  <c r="AF268" i="3"/>
  <c r="J268" i="3"/>
  <c r="M268" i="3"/>
  <c r="AC268" i="3"/>
  <c r="N268" i="3"/>
  <c r="Y268" i="3"/>
  <c r="AO268" i="3"/>
  <c r="AD268" i="3"/>
  <c r="AM268" i="3"/>
  <c r="AL268" i="3"/>
  <c r="BI268" i="3" s="1"/>
  <c r="AN268" i="3"/>
  <c r="Z268" i="3"/>
  <c r="X268" i="3"/>
  <c r="F268" i="3"/>
  <c r="AP268" i="3" s="1"/>
  <c r="U268" i="3"/>
  <c r="K268" i="3"/>
  <c r="AB268" i="3"/>
  <c r="V268" i="3"/>
  <c r="I268" i="3"/>
  <c r="L268" i="3"/>
  <c r="AG268" i="3"/>
  <c r="AL285" i="3"/>
  <c r="BI285" i="3" s="1"/>
  <c r="AN285" i="3"/>
  <c r="AO285" i="3"/>
  <c r="W285" i="3"/>
  <c r="AB285" i="3"/>
  <c r="AM285" i="3"/>
  <c r="AF285" i="3"/>
  <c r="I285" i="3"/>
  <c r="V285" i="3"/>
  <c r="L285" i="3"/>
  <c r="N285" i="3"/>
  <c r="AG285" i="3"/>
  <c r="K285" i="3"/>
  <c r="AC285" i="3"/>
  <c r="X285" i="3"/>
  <c r="Y285" i="3"/>
  <c r="J285" i="3"/>
  <c r="U285" i="3"/>
  <c r="AD285" i="3"/>
  <c r="M285" i="3"/>
  <c r="AA285" i="3"/>
  <c r="Z285" i="3"/>
  <c r="AE285" i="3"/>
  <c r="F285" i="3"/>
  <c r="AP285" i="3" s="1"/>
  <c r="G331" i="3"/>
  <c r="B331" i="3" s="1"/>
  <c r="G302" i="3"/>
  <c r="B302" i="3" s="1"/>
  <c r="G307" i="3"/>
  <c r="B307" i="3" s="1"/>
  <c r="AG281" i="3"/>
  <c r="AB281" i="3"/>
  <c r="AF281" i="3"/>
  <c r="AO281" i="3"/>
  <c r="F281" i="3"/>
  <c r="AP281" i="3" s="1"/>
  <c r="Z281" i="3"/>
  <c r="AE281" i="3"/>
  <c r="AC281" i="3"/>
  <c r="AN281" i="3"/>
  <c r="Y281" i="3"/>
  <c r="AA281" i="3"/>
  <c r="M281" i="3"/>
  <c r="W281" i="3"/>
  <c r="X281" i="3"/>
  <c r="U281" i="3"/>
  <c r="AD281" i="3"/>
  <c r="V281" i="3"/>
  <c r="K281" i="3"/>
  <c r="J281" i="3"/>
  <c r="L281" i="3"/>
  <c r="AM281" i="3"/>
  <c r="N281" i="3"/>
  <c r="I281" i="3"/>
  <c r="AL281" i="3"/>
  <c r="BI281" i="3" s="1"/>
  <c r="AN276" i="3"/>
  <c r="F276" i="3"/>
  <c r="AP276" i="3" s="1"/>
  <c r="AG276" i="3"/>
  <c r="J276" i="3"/>
  <c r="M276" i="3"/>
  <c r="AD276" i="3"/>
  <c r="I276" i="3"/>
  <c r="AB276" i="3"/>
  <c r="W276" i="3"/>
  <c r="AL276" i="3"/>
  <c r="BI276" i="3" s="1"/>
  <c r="U276" i="3"/>
  <c r="L276" i="3"/>
  <c r="Y276" i="3"/>
  <c r="AE276" i="3"/>
  <c r="AF276" i="3"/>
  <c r="N276" i="3"/>
  <c r="K276" i="3"/>
  <c r="AA276" i="3"/>
  <c r="V276" i="3"/>
  <c r="AM276" i="3"/>
  <c r="AC276" i="3"/>
  <c r="Z276" i="3"/>
  <c r="AO276" i="3"/>
  <c r="X276" i="3"/>
  <c r="F283" i="3"/>
  <c r="AP283" i="3" s="1"/>
  <c r="AN283" i="3"/>
  <c r="Z283" i="3"/>
  <c r="L283" i="3"/>
  <c r="AL283" i="3"/>
  <c r="BI283" i="3" s="1"/>
  <c r="U283" i="3"/>
  <c r="J283" i="3"/>
  <c r="AM283" i="3"/>
  <c r="N283" i="3"/>
  <c r="V283" i="3"/>
  <c r="M283" i="3"/>
  <c r="W283" i="3"/>
  <c r="Y283" i="3"/>
  <c r="K283" i="3"/>
  <c r="AA283" i="3"/>
  <c r="AB283" i="3"/>
  <c r="I283" i="3"/>
  <c r="AO283" i="3"/>
  <c r="AF283" i="3"/>
  <c r="AC283" i="3"/>
  <c r="X283" i="3"/>
  <c r="AD283" i="3"/>
  <c r="AE283" i="3"/>
  <c r="AG283" i="3"/>
  <c r="L308" i="3"/>
  <c r="M308" i="3"/>
  <c r="F308" i="3"/>
  <c r="AP308" i="3" s="1"/>
  <c r="Z308" i="3"/>
  <c r="AC308" i="3"/>
  <c r="AL308" i="3"/>
  <c r="BI308" i="3" s="1"/>
  <c r="AN308" i="3"/>
  <c r="Y308" i="3"/>
  <c r="AG308" i="3"/>
  <c r="AM308" i="3"/>
  <c r="AE308" i="3"/>
  <c r="AF308" i="3"/>
  <c r="K308" i="3"/>
  <c r="AA308" i="3"/>
  <c r="N308" i="3"/>
  <c r="W308" i="3"/>
  <c r="X308" i="3"/>
  <c r="AD308" i="3"/>
  <c r="AB308" i="3"/>
  <c r="I308" i="3"/>
  <c r="J308" i="3"/>
  <c r="U308" i="3"/>
  <c r="AO308" i="3"/>
  <c r="V308" i="3"/>
  <c r="G291" i="3"/>
  <c r="B291" i="3" s="1"/>
  <c r="G306" i="3"/>
  <c r="B306" i="3" s="1"/>
  <c r="K277" i="3"/>
  <c r="AD277" i="3"/>
  <c r="J277" i="3"/>
  <c r="U277" i="3"/>
  <c r="I277" i="3"/>
  <c r="W277" i="3"/>
  <c r="N277" i="3"/>
  <c r="AB277" i="3"/>
  <c r="M277" i="3"/>
  <c r="AA277" i="3"/>
  <c r="AE277" i="3"/>
  <c r="V277" i="3"/>
  <c r="AO277" i="3"/>
  <c r="X277" i="3"/>
  <c r="AG277" i="3"/>
  <c r="Z277" i="3"/>
  <c r="AC277" i="3"/>
  <c r="AF277" i="3"/>
  <c r="AN277" i="3"/>
  <c r="Y277" i="3"/>
  <c r="F277" i="3"/>
  <c r="AP277" i="3" s="1"/>
  <c r="AL277" i="3"/>
  <c r="BI277" i="3" s="1"/>
  <c r="L277" i="3"/>
  <c r="AM277" i="3"/>
  <c r="G290" i="3"/>
  <c r="B290" i="3" s="1"/>
  <c r="Z282" i="3"/>
  <c r="K282" i="3"/>
  <c r="I282" i="3"/>
  <c r="AE282" i="3"/>
  <c r="U282" i="3"/>
  <c r="V282" i="3"/>
  <c r="AG282" i="3"/>
  <c r="AN282" i="3"/>
  <c r="N282" i="3"/>
  <c r="AD282" i="3"/>
  <c r="J282" i="3"/>
  <c r="AC282" i="3"/>
  <c r="AO282" i="3"/>
  <c r="AA282" i="3"/>
  <c r="AM282" i="3"/>
  <c r="W282" i="3"/>
  <c r="AL282" i="3"/>
  <c r="BI282" i="3" s="1"/>
  <c r="AB282" i="3"/>
  <c r="AF282" i="3"/>
  <c r="L282" i="3"/>
  <c r="M282" i="3"/>
  <c r="X282" i="3"/>
  <c r="Y282" i="3"/>
  <c r="F282" i="3"/>
  <c r="AP282" i="3" s="1"/>
  <c r="G303" i="3"/>
  <c r="B303" i="3" s="1"/>
  <c r="G298" i="3"/>
  <c r="B298" i="3" s="1"/>
  <c r="G305" i="3"/>
  <c r="B305" i="3" s="1"/>
  <c r="Y278" i="3"/>
  <c r="AB278" i="3"/>
  <c r="L278" i="3"/>
  <c r="X278" i="3"/>
  <c r="AF278" i="3"/>
  <c r="AN278" i="3"/>
  <c r="U278" i="3"/>
  <c r="AE278" i="3"/>
  <c r="N278" i="3"/>
  <c r="AD278" i="3"/>
  <c r="M278" i="3"/>
  <c r="Z278" i="3"/>
  <c r="J278" i="3"/>
  <c r="AA278" i="3"/>
  <c r="W278" i="3"/>
  <c r="V278" i="3"/>
  <c r="K278" i="3"/>
  <c r="AG278" i="3"/>
  <c r="AO278" i="3"/>
  <c r="AL278" i="3"/>
  <c r="BI278" i="3" s="1"/>
  <c r="AC278" i="3"/>
  <c r="I278" i="3"/>
  <c r="AM278" i="3"/>
  <c r="F278" i="3"/>
  <c r="AP278" i="3" s="1"/>
  <c r="G299" i="3"/>
  <c r="B299" i="3" s="1"/>
  <c r="J274" i="3"/>
  <c r="L274" i="3"/>
  <c r="Z274" i="3"/>
  <c r="AA274" i="3"/>
  <c r="AB274" i="3"/>
  <c r="AO274" i="3"/>
  <c r="U274" i="3"/>
  <c r="AL274" i="3"/>
  <c r="BI274" i="3" s="1"/>
  <c r="AM274" i="3"/>
  <c r="AN274" i="3"/>
  <c r="F274" i="3"/>
  <c r="AP274" i="3" s="1"/>
  <c r="X274" i="3"/>
  <c r="Y274" i="3"/>
  <c r="AE274" i="3"/>
  <c r="AC274" i="3"/>
  <c r="W274" i="3"/>
  <c r="AD274" i="3"/>
  <c r="N274" i="3"/>
  <c r="I274" i="3"/>
  <c r="AF274" i="3"/>
  <c r="AG274" i="3"/>
  <c r="M274" i="3"/>
  <c r="K274" i="3"/>
  <c r="V274" i="3"/>
  <c r="AO279" i="3"/>
  <c r="AB279" i="3"/>
  <c r="AL279" i="3"/>
  <c r="BI279" i="3" s="1"/>
  <c r="W279" i="3"/>
  <c r="J279" i="3"/>
  <c r="I279" i="3"/>
  <c r="Z279" i="3"/>
  <c r="L279" i="3"/>
  <c r="AN279" i="3"/>
  <c r="N279" i="3"/>
  <c r="F279" i="3"/>
  <c r="AP279" i="3" s="1"/>
  <c r="AD279" i="3"/>
  <c r="AG279" i="3"/>
  <c r="AF279" i="3"/>
  <c r="AE279" i="3"/>
  <c r="AM279" i="3"/>
  <c r="Y279" i="3"/>
  <c r="AC279" i="3"/>
  <c r="AA279" i="3"/>
  <c r="M279" i="3"/>
  <c r="K279" i="3"/>
  <c r="X279" i="3"/>
  <c r="U279" i="3"/>
  <c r="V279" i="3"/>
  <c r="G330" i="3"/>
  <c r="B330" i="3" s="1"/>
  <c r="I293" i="3"/>
  <c r="V293" i="3"/>
  <c r="X293" i="3"/>
  <c r="F293" i="3"/>
  <c r="AP293" i="3" s="1"/>
  <c r="AE293" i="3"/>
  <c r="AL293" i="3"/>
  <c r="BI293" i="3" s="1"/>
  <c r="U293" i="3"/>
  <c r="M293" i="3"/>
  <c r="AC293" i="3"/>
  <c r="K293" i="3"/>
  <c r="Z293" i="3"/>
  <c r="AB293" i="3"/>
  <c r="L293" i="3"/>
  <c r="AO293" i="3"/>
  <c r="AM293" i="3"/>
  <c r="AF293" i="3"/>
  <c r="AA293" i="3"/>
  <c r="AG293" i="3"/>
  <c r="AD293" i="3"/>
  <c r="Y293" i="3"/>
  <c r="N293" i="3"/>
  <c r="J293" i="3"/>
  <c r="W293" i="3"/>
  <c r="AN293" i="3"/>
  <c r="G304" i="3"/>
  <c r="B304" i="3" s="1"/>
  <c r="AA273" i="3"/>
  <c r="AB273" i="3"/>
  <c r="V273" i="3"/>
  <c r="AC273" i="3"/>
  <c r="AL273" i="3"/>
  <c r="BI273" i="3" s="1"/>
  <c r="X273" i="3"/>
  <c r="AO273" i="3"/>
  <c r="AM273" i="3"/>
  <c r="W273" i="3"/>
  <c r="AG273" i="3"/>
  <c r="AE273" i="3"/>
  <c r="L273" i="3"/>
  <c r="Z273" i="3"/>
  <c r="AF273" i="3"/>
  <c r="I273" i="3"/>
  <c r="U273" i="3"/>
  <c r="M273" i="3"/>
  <c r="F273" i="3"/>
  <c r="AP273" i="3" s="1"/>
  <c r="Y273" i="3"/>
  <c r="N273" i="3"/>
  <c r="K273" i="3"/>
  <c r="AN273" i="3"/>
  <c r="J273" i="3"/>
  <c r="AD273" i="3"/>
  <c r="G300" i="3"/>
  <c r="B300" i="3" s="1"/>
  <c r="G315" i="3"/>
  <c r="B315" i="3" s="1"/>
  <c r="AB267" i="3"/>
  <c r="AE267" i="3"/>
  <c r="K267" i="3"/>
  <c r="I267" i="3"/>
  <c r="L267" i="3"/>
  <c r="AM267" i="3"/>
  <c r="F267" i="3"/>
  <c r="AP267" i="3" s="1"/>
  <c r="AN267" i="3"/>
  <c r="AD267" i="3"/>
  <c r="AC267" i="3"/>
  <c r="W267" i="3"/>
  <c r="J267" i="3"/>
  <c r="AG267" i="3"/>
  <c r="Y267" i="3"/>
  <c r="AO267" i="3"/>
  <c r="N267" i="3"/>
  <c r="AA267" i="3"/>
  <c r="M267" i="3"/>
  <c r="V267" i="3"/>
  <c r="AF267" i="3"/>
  <c r="X267" i="3"/>
  <c r="U267" i="3"/>
  <c r="Z267" i="3"/>
  <c r="AL267" i="3"/>
  <c r="BI267" i="3" s="1"/>
  <c r="G296" i="3"/>
  <c r="B296" i="3" s="1"/>
  <c r="G301" i="3"/>
  <c r="B301" i="3" s="1"/>
  <c r="G289" i="3"/>
  <c r="B289" i="3" s="1"/>
  <c r="AL275" i="3"/>
  <c r="BI275" i="3" s="1"/>
  <c r="AN275" i="3"/>
  <c r="U275" i="3"/>
  <c r="V275" i="3"/>
  <c r="AF275" i="3"/>
  <c r="M275" i="3"/>
  <c r="I275" i="3"/>
  <c r="AO275" i="3"/>
  <c r="J275" i="3"/>
  <c r="X275" i="3"/>
  <c r="F275" i="3"/>
  <c r="AP275" i="3" s="1"/>
  <c r="Y275" i="3"/>
  <c r="AB275" i="3"/>
  <c r="L275" i="3"/>
  <c r="W275" i="3"/>
  <c r="AD275" i="3"/>
  <c r="AE275" i="3"/>
  <c r="K275" i="3"/>
  <c r="AA275" i="3"/>
  <c r="AM275" i="3"/>
  <c r="Z275" i="3"/>
  <c r="AC275" i="3"/>
  <c r="N275" i="3"/>
  <c r="AG275" i="3"/>
  <c r="AF309" i="3"/>
  <c r="N309" i="3"/>
  <c r="X309" i="3"/>
  <c r="K309" i="3"/>
  <c r="AD309" i="3"/>
  <c r="AO309" i="3"/>
  <c r="L309" i="3"/>
  <c r="Y309" i="3"/>
  <c r="AM309" i="3"/>
  <c r="AA309" i="3"/>
  <c r="I309" i="3"/>
  <c r="AB309" i="3"/>
  <c r="U309" i="3"/>
  <c r="AE309" i="3"/>
  <c r="V309" i="3"/>
  <c r="AL309" i="3"/>
  <c r="BI309" i="3" s="1"/>
  <c r="AG309" i="3"/>
  <c r="J309" i="3"/>
  <c r="F309" i="3"/>
  <c r="AN309" i="3"/>
  <c r="Z309" i="3"/>
  <c r="M309" i="3"/>
  <c r="AC309" i="3"/>
  <c r="W309" i="3"/>
  <c r="G295" i="3"/>
  <c r="B295" i="3" s="1"/>
  <c r="AD272" i="3"/>
  <c r="AB272" i="3"/>
  <c r="AL272" i="3"/>
  <c r="BI272" i="3" s="1"/>
  <c r="AO272" i="3"/>
  <c r="V272" i="3"/>
  <c r="W272" i="3"/>
  <c r="U272" i="3"/>
  <c r="K272" i="3"/>
  <c r="Z272" i="3"/>
  <c r="AG272" i="3"/>
  <c r="AM272" i="3"/>
  <c r="X272" i="3"/>
  <c r="AN272" i="3"/>
  <c r="M272" i="3"/>
  <c r="I272" i="3"/>
  <c r="AA272" i="3"/>
  <c r="AE272" i="3"/>
  <c r="AC272" i="3"/>
  <c r="Y272" i="3"/>
  <c r="L272" i="3"/>
  <c r="N272" i="3"/>
  <c r="AF272" i="3"/>
  <c r="F272" i="3"/>
  <c r="AP272" i="3" s="1"/>
  <c r="J272" i="3"/>
  <c r="G297" i="3"/>
  <c r="B297" i="3" s="1"/>
  <c r="L552" i="3" l="1"/>
  <c r="AO552" i="3"/>
  <c r="U552" i="3"/>
  <c r="A552" i="3"/>
  <c r="J552" i="3"/>
  <c r="AM552" i="3"/>
  <c r="M552" i="3"/>
  <c r="K552" i="3"/>
  <c r="AN552" i="3"/>
  <c r="N552" i="3"/>
  <c r="F552" i="3"/>
  <c r="AP552" i="3" s="1"/>
  <c r="I552" i="3"/>
  <c r="AL552" i="3"/>
  <c r="BI552" i="3" s="1"/>
  <c r="AG552" i="3"/>
  <c r="AF552" i="3"/>
  <c r="AE552" i="3"/>
  <c r="AD552" i="3"/>
  <c r="AC552" i="3"/>
  <c r="AB552" i="3"/>
  <c r="AA552" i="3"/>
  <c r="Z552" i="3"/>
  <c r="Y552" i="3"/>
  <c r="X552" i="3"/>
  <c r="W552" i="3"/>
  <c r="V552" i="3"/>
  <c r="B30" i="1"/>
  <c r="G574" i="3"/>
  <c r="AP309" i="3"/>
  <c r="BP331" i="3"/>
  <c r="AO301" i="3"/>
  <c r="AM301" i="3"/>
  <c r="AL301" i="3"/>
  <c r="BI301" i="3" s="1"/>
  <c r="Y301" i="3"/>
  <c r="U301" i="3"/>
  <c r="X301" i="3"/>
  <c r="AC301" i="3"/>
  <c r="AF301" i="3"/>
  <c r="N301" i="3"/>
  <c r="Z301" i="3"/>
  <c r="J301" i="3"/>
  <c r="K301" i="3"/>
  <c r="L301" i="3"/>
  <c r="F301" i="3"/>
  <c r="AP301" i="3" s="1"/>
  <c r="AA301" i="3"/>
  <c r="M301" i="3"/>
  <c r="AB301" i="3"/>
  <c r="V301" i="3"/>
  <c r="I301" i="3"/>
  <c r="AE301" i="3"/>
  <c r="AN301" i="3"/>
  <c r="AG301" i="3"/>
  <c r="W301" i="3"/>
  <c r="AD301" i="3"/>
  <c r="G323" i="3"/>
  <c r="B323" i="3" s="1"/>
  <c r="G337" i="3"/>
  <c r="B337" i="3" s="1"/>
  <c r="AO298" i="3"/>
  <c r="I298" i="3"/>
  <c r="AB298" i="3"/>
  <c r="Y298" i="3"/>
  <c r="L298" i="3"/>
  <c r="N298" i="3"/>
  <c r="AA298" i="3"/>
  <c r="V298" i="3"/>
  <c r="AN298" i="3"/>
  <c r="K298" i="3"/>
  <c r="AL298" i="3"/>
  <c r="BI298" i="3" s="1"/>
  <c r="AG298" i="3"/>
  <c r="M298" i="3"/>
  <c r="Z298" i="3"/>
  <c r="AM298" i="3"/>
  <c r="J298" i="3"/>
  <c r="X298" i="3"/>
  <c r="F298" i="3"/>
  <c r="AP298" i="3" s="1"/>
  <c r="AD298" i="3"/>
  <c r="AE298" i="3"/>
  <c r="AC298" i="3"/>
  <c r="U298" i="3"/>
  <c r="W298" i="3"/>
  <c r="AF298" i="3"/>
  <c r="I290" i="3"/>
  <c r="X290" i="3"/>
  <c r="N290" i="3"/>
  <c r="AB290" i="3"/>
  <c r="M290" i="3"/>
  <c r="V290" i="3"/>
  <c r="W290" i="3"/>
  <c r="AN290" i="3"/>
  <c r="L290" i="3"/>
  <c r="AA290" i="3"/>
  <c r="Y290" i="3"/>
  <c r="AO290" i="3"/>
  <c r="AL290" i="3"/>
  <c r="BI290" i="3" s="1"/>
  <c r="K290" i="3"/>
  <c r="AC290" i="3"/>
  <c r="Z290" i="3"/>
  <c r="AD290" i="3"/>
  <c r="F290" i="3"/>
  <c r="AP290" i="3" s="1"/>
  <c r="AG290" i="3"/>
  <c r="J290" i="3"/>
  <c r="AM290" i="3"/>
  <c r="AF290" i="3"/>
  <c r="U290" i="3"/>
  <c r="AE290" i="3"/>
  <c r="N331" i="3"/>
  <c r="U331" i="3"/>
  <c r="AB331" i="3"/>
  <c r="AG331" i="3"/>
  <c r="AO331" i="3"/>
  <c r="Y331" i="3"/>
  <c r="J331" i="3"/>
  <c r="AF331" i="3"/>
  <c r="I331" i="3"/>
  <c r="AC331" i="3"/>
  <c r="AD331" i="3"/>
  <c r="AM331" i="3"/>
  <c r="L331" i="3"/>
  <c r="K331" i="3"/>
  <c r="AN331" i="3"/>
  <c r="AE331" i="3"/>
  <c r="Z331" i="3"/>
  <c r="M331" i="3"/>
  <c r="V331" i="3"/>
  <c r="W331" i="3"/>
  <c r="AL331" i="3"/>
  <c r="BI331" i="3" s="1"/>
  <c r="F331" i="3"/>
  <c r="X331" i="3"/>
  <c r="AA331" i="3"/>
  <c r="G316" i="3"/>
  <c r="B316" i="3" s="1"/>
  <c r="G317" i="3"/>
  <c r="B317" i="3" s="1"/>
  <c r="J296" i="3"/>
  <c r="AN296" i="3"/>
  <c r="AE296" i="3"/>
  <c r="X296" i="3"/>
  <c r="L296" i="3"/>
  <c r="AG296" i="3"/>
  <c r="W296" i="3"/>
  <c r="F296" i="3"/>
  <c r="AP296" i="3" s="1"/>
  <c r="AB296" i="3"/>
  <c r="N296" i="3"/>
  <c r="AF296" i="3"/>
  <c r="U296" i="3"/>
  <c r="K296" i="3"/>
  <c r="I296" i="3"/>
  <c r="Y296" i="3"/>
  <c r="M296" i="3"/>
  <c r="AC296" i="3"/>
  <c r="AA296" i="3"/>
  <c r="V296" i="3"/>
  <c r="AM296" i="3"/>
  <c r="AD296" i="3"/>
  <c r="AO296" i="3"/>
  <c r="Z296" i="3"/>
  <c r="AL296" i="3"/>
  <c r="BI296" i="3" s="1"/>
  <c r="AF299" i="3"/>
  <c r="AO299" i="3"/>
  <c r="X299" i="3"/>
  <c r="N299" i="3"/>
  <c r="AM299" i="3"/>
  <c r="M299" i="3"/>
  <c r="W299" i="3"/>
  <c r="AA299" i="3"/>
  <c r="J299" i="3"/>
  <c r="L299" i="3"/>
  <c r="AB299" i="3"/>
  <c r="U299" i="3"/>
  <c r="Y299" i="3"/>
  <c r="F299" i="3"/>
  <c r="AP299" i="3" s="1"/>
  <c r="AD299" i="3"/>
  <c r="I299" i="3"/>
  <c r="V299" i="3"/>
  <c r="AC299" i="3"/>
  <c r="Z299" i="3"/>
  <c r="K299" i="3"/>
  <c r="AG299" i="3"/>
  <c r="AE299" i="3"/>
  <c r="AN299" i="3"/>
  <c r="AL299" i="3"/>
  <c r="BI299" i="3" s="1"/>
  <c r="G313" i="3"/>
  <c r="B313" i="3" s="1"/>
  <c r="M300" i="3"/>
  <c r="AL300" i="3"/>
  <c r="BI300" i="3" s="1"/>
  <c r="AB300" i="3"/>
  <c r="L300" i="3"/>
  <c r="AM300" i="3"/>
  <c r="AE300" i="3"/>
  <c r="AF300" i="3"/>
  <c r="X300" i="3"/>
  <c r="W300" i="3"/>
  <c r="AA300" i="3"/>
  <c r="Z300" i="3"/>
  <c r="AG300" i="3"/>
  <c r="AN300" i="3"/>
  <c r="K300" i="3"/>
  <c r="I300" i="3"/>
  <c r="AC300" i="3"/>
  <c r="U300" i="3"/>
  <c r="Y300" i="3"/>
  <c r="J300" i="3"/>
  <c r="F300" i="3"/>
  <c r="AP300" i="3" s="1"/>
  <c r="N300" i="3"/>
  <c r="AD300" i="3"/>
  <c r="V300" i="3"/>
  <c r="AO300" i="3"/>
  <c r="N330" i="3"/>
  <c r="AC330" i="3"/>
  <c r="L330" i="3"/>
  <c r="AO330" i="3"/>
  <c r="F330" i="3"/>
  <c r="AP330" i="3" s="1"/>
  <c r="AF330" i="3"/>
  <c r="Z330" i="3"/>
  <c r="AL330" i="3"/>
  <c r="BI330" i="3" s="1"/>
  <c r="U330" i="3"/>
  <c r="AN330" i="3"/>
  <c r="X330" i="3"/>
  <c r="AG330" i="3"/>
  <c r="AD330" i="3"/>
  <c r="Y330" i="3"/>
  <c r="AM330" i="3"/>
  <c r="AA330" i="3"/>
  <c r="AB330" i="3"/>
  <c r="M330" i="3"/>
  <c r="I330" i="3"/>
  <c r="K330" i="3"/>
  <c r="J330" i="3"/>
  <c r="V330" i="3"/>
  <c r="AE330" i="3"/>
  <c r="W330" i="3"/>
  <c r="G321" i="3"/>
  <c r="B321" i="3" s="1"/>
  <c r="G320" i="3"/>
  <c r="B320" i="3" s="1"/>
  <c r="G312" i="3"/>
  <c r="B312" i="3" s="1"/>
  <c r="F307" i="3"/>
  <c r="AP307" i="3" s="1"/>
  <c r="AE307" i="3"/>
  <c r="K307" i="3"/>
  <c r="AA307" i="3"/>
  <c r="W307" i="3"/>
  <c r="M307" i="3"/>
  <c r="AB307" i="3"/>
  <c r="Z307" i="3"/>
  <c r="Y307" i="3"/>
  <c r="AG307" i="3"/>
  <c r="AL307" i="3"/>
  <c r="BI307" i="3" s="1"/>
  <c r="U307" i="3"/>
  <c r="N307" i="3"/>
  <c r="L307" i="3"/>
  <c r="I307" i="3"/>
  <c r="X307" i="3"/>
  <c r="AF307" i="3"/>
  <c r="AO307" i="3"/>
  <c r="J307" i="3"/>
  <c r="AN307" i="3"/>
  <c r="AM307" i="3"/>
  <c r="AC307" i="3"/>
  <c r="AD307" i="3"/>
  <c r="V307" i="3"/>
  <c r="G353" i="3"/>
  <c r="B353" i="3" s="1"/>
  <c r="G326" i="3"/>
  <c r="B326" i="3" s="1"/>
  <c r="G327" i="3"/>
  <c r="B327" i="3" s="1"/>
  <c r="G324" i="3"/>
  <c r="B324" i="3" s="1"/>
  <c r="AG297" i="3"/>
  <c r="AM297" i="3"/>
  <c r="Y297" i="3"/>
  <c r="AD297" i="3"/>
  <c r="AO297" i="3"/>
  <c r="AB297" i="3"/>
  <c r="AC297" i="3"/>
  <c r="AF297" i="3"/>
  <c r="V297" i="3"/>
  <c r="U297" i="3"/>
  <c r="J297" i="3"/>
  <c r="AL297" i="3"/>
  <c r="BI297" i="3" s="1"/>
  <c r="AE297" i="3"/>
  <c r="L297" i="3"/>
  <c r="X297" i="3"/>
  <c r="I297" i="3"/>
  <c r="W297" i="3"/>
  <c r="K297" i="3"/>
  <c r="M297" i="3"/>
  <c r="AA297" i="3"/>
  <c r="AN297" i="3"/>
  <c r="Z297" i="3"/>
  <c r="N297" i="3"/>
  <c r="F297" i="3"/>
  <c r="AP297" i="3" s="1"/>
  <c r="G319" i="3"/>
  <c r="B319" i="3" s="1"/>
  <c r="G318" i="3"/>
  <c r="B318" i="3" s="1"/>
  <c r="G322" i="3"/>
  <c r="B322" i="3" s="1"/>
  <c r="AD289" i="3"/>
  <c r="Z289" i="3"/>
  <c r="AM289" i="3"/>
  <c r="K289" i="3"/>
  <c r="AG289" i="3"/>
  <c r="F289" i="3"/>
  <c r="AP289" i="3" s="1"/>
  <c r="AA289" i="3"/>
  <c r="W289" i="3"/>
  <c r="I289" i="3"/>
  <c r="M289" i="3"/>
  <c r="N289" i="3"/>
  <c r="AE289" i="3"/>
  <c r="AF289" i="3"/>
  <c r="V289" i="3"/>
  <c r="U289" i="3"/>
  <c r="Y289" i="3"/>
  <c r="AB289" i="3"/>
  <c r="AO289" i="3"/>
  <c r="L289" i="3"/>
  <c r="AC289" i="3"/>
  <c r="AL289" i="3"/>
  <c r="BI289" i="3" s="1"/>
  <c r="AN289" i="3"/>
  <c r="J289" i="3"/>
  <c r="X289" i="3"/>
  <c r="G352" i="3"/>
  <c r="B352" i="3" s="1"/>
  <c r="AF303" i="3"/>
  <c r="AO303" i="3"/>
  <c r="X303" i="3"/>
  <c r="AL303" i="3"/>
  <c r="BI303" i="3" s="1"/>
  <c r="N303" i="3"/>
  <c r="AN303" i="3"/>
  <c r="Z303" i="3"/>
  <c r="K303" i="3"/>
  <c r="AC303" i="3"/>
  <c r="V303" i="3"/>
  <c r="AG303" i="3"/>
  <c r="AA303" i="3"/>
  <c r="AD303" i="3"/>
  <c r="F303" i="3"/>
  <c r="AP303" i="3" s="1"/>
  <c r="U303" i="3"/>
  <c r="I303" i="3"/>
  <c r="W303" i="3"/>
  <c r="AM303" i="3"/>
  <c r="J303" i="3"/>
  <c r="Y303" i="3"/>
  <c r="L303" i="3"/>
  <c r="AE303" i="3"/>
  <c r="AB303" i="3"/>
  <c r="M303" i="3"/>
  <c r="W306" i="3"/>
  <c r="X306" i="3"/>
  <c r="AF306" i="3"/>
  <c r="U306" i="3"/>
  <c r="L306" i="3"/>
  <c r="Y306" i="3"/>
  <c r="I306" i="3"/>
  <c r="V306" i="3"/>
  <c r="AE306" i="3"/>
  <c r="AB306" i="3"/>
  <c r="AC306" i="3"/>
  <c r="AO306" i="3"/>
  <c r="AD306" i="3"/>
  <c r="AN306" i="3"/>
  <c r="AM306" i="3"/>
  <c r="K306" i="3"/>
  <c r="AG306" i="3"/>
  <c r="Z306" i="3"/>
  <c r="N306" i="3"/>
  <c r="M306" i="3"/>
  <c r="AL306" i="3"/>
  <c r="BI306" i="3" s="1"/>
  <c r="J306" i="3"/>
  <c r="AA306" i="3"/>
  <c r="F306" i="3"/>
  <c r="AP306" i="3" s="1"/>
  <c r="G329" i="3"/>
  <c r="B329" i="3" s="1"/>
  <c r="AD315" i="3"/>
  <c r="V315" i="3"/>
  <c r="AA315" i="3"/>
  <c r="M315" i="3"/>
  <c r="J315" i="3"/>
  <c r="L315" i="3"/>
  <c r="U315" i="3"/>
  <c r="AM315" i="3"/>
  <c r="X315" i="3"/>
  <c r="I315" i="3"/>
  <c r="AO315" i="3"/>
  <c r="AN315" i="3"/>
  <c r="N315" i="3"/>
  <c r="AG315" i="3"/>
  <c r="Z315" i="3"/>
  <c r="AF315" i="3"/>
  <c r="AL315" i="3"/>
  <c r="BI315" i="3" s="1"/>
  <c r="AE315" i="3"/>
  <c r="W315" i="3"/>
  <c r="AC315" i="3"/>
  <c r="Y315" i="3"/>
  <c r="F315" i="3"/>
  <c r="AP315" i="3" s="1"/>
  <c r="K315" i="3"/>
  <c r="AB315" i="3"/>
  <c r="AE291" i="3"/>
  <c r="AM291" i="3"/>
  <c r="AB291" i="3"/>
  <c r="AF291" i="3"/>
  <c r="J291" i="3"/>
  <c r="AO291" i="3"/>
  <c r="Y291" i="3"/>
  <c r="I291" i="3"/>
  <c r="X291" i="3"/>
  <c r="U291" i="3"/>
  <c r="N291" i="3"/>
  <c r="V291" i="3"/>
  <c r="AL291" i="3"/>
  <c r="BI291" i="3" s="1"/>
  <c r="AG291" i="3"/>
  <c r="AA291" i="3"/>
  <c r="K291" i="3"/>
  <c r="AD291" i="3"/>
  <c r="W291" i="3"/>
  <c r="L291" i="3"/>
  <c r="AC291" i="3"/>
  <c r="F291" i="3"/>
  <c r="AP291" i="3" s="1"/>
  <c r="M291" i="3"/>
  <c r="Z291" i="3"/>
  <c r="AN291" i="3"/>
  <c r="I295" i="3"/>
  <c r="AE295" i="3"/>
  <c r="F295" i="3"/>
  <c r="AP295" i="3" s="1"/>
  <c r="L295" i="3"/>
  <c r="AC295" i="3"/>
  <c r="AL295" i="3"/>
  <c r="BI295" i="3" s="1"/>
  <c r="K295" i="3"/>
  <c r="AD295" i="3"/>
  <c r="AA295" i="3"/>
  <c r="J295" i="3"/>
  <c r="U295" i="3"/>
  <c r="AF295" i="3"/>
  <c r="AM295" i="3"/>
  <c r="V295" i="3"/>
  <c r="Z295" i="3"/>
  <c r="Y295" i="3"/>
  <c r="N295" i="3"/>
  <c r="W295" i="3"/>
  <c r="AO295" i="3"/>
  <c r="AN295" i="3"/>
  <c r="AG295" i="3"/>
  <c r="M295" i="3"/>
  <c r="X295" i="3"/>
  <c r="AB295" i="3"/>
  <c r="G311" i="3"/>
  <c r="B311" i="3" s="1"/>
  <c r="Z304" i="3"/>
  <c r="AF304" i="3"/>
  <c r="N304" i="3"/>
  <c r="AO304" i="3"/>
  <c r="F304" i="3"/>
  <c r="AP304" i="3" s="1"/>
  <c r="Y304" i="3"/>
  <c r="AC304" i="3"/>
  <c r="X304" i="3"/>
  <c r="L304" i="3"/>
  <c r="M304" i="3"/>
  <c r="AG304" i="3"/>
  <c r="K304" i="3"/>
  <c r="AB304" i="3"/>
  <c r="I304" i="3"/>
  <c r="AE304" i="3"/>
  <c r="U304" i="3"/>
  <c r="AA304" i="3"/>
  <c r="AM304" i="3"/>
  <c r="AD304" i="3"/>
  <c r="J304" i="3"/>
  <c r="V304" i="3"/>
  <c r="W304" i="3"/>
  <c r="AL304" i="3"/>
  <c r="BI304" i="3" s="1"/>
  <c r="AN304" i="3"/>
  <c r="G325" i="3"/>
  <c r="B325" i="3" s="1"/>
  <c r="U305" i="3"/>
  <c r="N305" i="3"/>
  <c r="I305" i="3"/>
  <c r="AN305" i="3"/>
  <c r="AG305" i="3"/>
  <c r="Y305" i="3"/>
  <c r="AL305" i="3"/>
  <c r="BI305" i="3" s="1"/>
  <c r="AC305" i="3"/>
  <c r="AE305" i="3"/>
  <c r="V305" i="3"/>
  <c r="AA305" i="3"/>
  <c r="W305" i="3"/>
  <c r="J305" i="3"/>
  <c r="AO305" i="3"/>
  <c r="X305" i="3"/>
  <c r="Z305" i="3"/>
  <c r="AM305" i="3"/>
  <c r="AD305" i="3"/>
  <c r="AF305" i="3"/>
  <c r="AB305" i="3"/>
  <c r="F305" i="3"/>
  <c r="AP305" i="3" s="1"/>
  <c r="M305" i="3"/>
  <c r="L305" i="3"/>
  <c r="K305" i="3"/>
  <c r="G328" i="3"/>
  <c r="B328" i="3" s="1"/>
  <c r="AB302" i="3"/>
  <c r="L302" i="3"/>
  <c r="M302" i="3"/>
  <c r="K302" i="3"/>
  <c r="AG302" i="3"/>
  <c r="AD302" i="3"/>
  <c r="N302" i="3"/>
  <c r="AL302" i="3"/>
  <c r="BI302" i="3" s="1"/>
  <c r="AE302" i="3"/>
  <c r="Z302" i="3"/>
  <c r="AN302" i="3"/>
  <c r="AC302" i="3"/>
  <c r="F302" i="3"/>
  <c r="AP302" i="3" s="1"/>
  <c r="I302" i="3"/>
  <c r="Y302" i="3"/>
  <c r="AM302" i="3"/>
  <c r="X302" i="3"/>
  <c r="W302" i="3"/>
  <c r="J302" i="3"/>
  <c r="U302" i="3"/>
  <c r="AA302" i="3"/>
  <c r="AO302" i="3"/>
  <c r="V302" i="3"/>
  <c r="AF302" i="3"/>
  <c r="W294" i="3"/>
  <c r="AC294" i="3"/>
  <c r="V294" i="3"/>
  <c r="AO294" i="3"/>
  <c r="AB294" i="3"/>
  <c r="AF294" i="3"/>
  <c r="X294" i="3"/>
  <c r="Y294" i="3"/>
  <c r="AL294" i="3"/>
  <c r="BI294" i="3" s="1"/>
  <c r="N294" i="3"/>
  <c r="U294" i="3"/>
  <c r="AE294" i="3"/>
  <c r="K294" i="3"/>
  <c r="AD294" i="3"/>
  <c r="J294" i="3"/>
  <c r="AN294" i="3"/>
  <c r="L294" i="3"/>
  <c r="I294" i="3"/>
  <c r="AA294" i="3"/>
  <c r="AM294" i="3"/>
  <c r="Z294" i="3"/>
  <c r="M294" i="3"/>
  <c r="AG294" i="3"/>
  <c r="F294" i="3"/>
  <c r="AP294" i="3" s="1"/>
  <c r="I574" i="3" l="1"/>
  <c r="L574" i="3"/>
  <c r="AO574" i="3"/>
  <c r="U574" i="3"/>
  <c r="AL574" i="3"/>
  <c r="BI574" i="3" s="1"/>
  <c r="J574" i="3"/>
  <c r="K574" i="3"/>
  <c r="A574" i="3"/>
  <c r="AM574" i="3"/>
  <c r="M574" i="3"/>
  <c r="AN574" i="3"/>
  <c r="N574" i="3"/>
  <c r="F574" i="3"/>
  <c r="AP574" i="3" s="1"/>
  <c r="AG574" i="3"/>
  <c r="AF574" i="3"/>
  <c r="AE574" i="3"/>
  <c r="AD574" i="3"/>
  <c r="AC574" i="3"/>
  <c r="AB574" i="3"/>
  <c r="AA574" i="3"/>
  <c r="Z574" i="3"/>
  <c r="Y574" i="3"/>
  <c r="X574" i="3"/>
  <c r="W574" i="3"/>
  <c r="V574" i="3"/>
  <c r="B31" i="1"/>
  <c r="G596" i="3"/>
  <c r="AP331" i="3"/>
  <c r="BP353" i="3"/>
  <c r="Y311" i="3"/>
  <c r="M311" i="3"/>
  <c r="L311" i="3"/>
  <c r="N311" i="3"/>
  <c r="W311" i="3"/>
  <c r="AG311" i="3"/>
  <c r="AO311" i="3"/>
  <c r="AF311" i="3"/>
  <c r="AM311" i="3"/>
  <c r="Z311" i="3"/>
  <c r="AB311" i="3"/>
  <c r="U311" i="3"/>
  <c r="K311" i="3"/>
  <c r="F311" i="3"/>
  <c r="AP311" i="3" s="1"/>
  <c r="AN311" i="3"/>
  <c r="X311" i="3"/>
  <c r="AD311" i="3"/>
  <c r="AL311" i="3"/>
  <c r="BI311" i="3" s="1"/>
  <c r="I311" i="3"/>
  <c r="J311" i="3"/>
  <c r="AE311" i="3"/>
  <c r="V311" i="3"/>
  <c r="AA311" i="3"/>
  <c r="AC311" i="3"/>
  <c r="AA329" i="3"/>
  <c r="Y329" i="3"/>
  <c r="N329" i="3"/>
  <c r="J329" i="3"/>
  <c r="AE329" i="3"/>
  <c r="K329" i="3"/>
  <c r="I329" i="3"/>
  <c r="AO329" i="3"/>
  <c r="AL329" i="3"/>
  <c r="BI329" i="3" s="1"/>
  <c r="X329" i="3"/>
  <c r="L329" i="3"/>
  <c r="AB329" i="3"/>
  <c r="U329" i="3"/>
  <c r="AC329" i="3"/>
  <c r="F329" i="3"/>
  <c r="AP329" i="3" s="1"/>
  <c r="M329" i="3"/>
  <c r="W329" i="3"/>
  <c r="AD329" i="3"/>
  <c r="AF329" i="3"/>
  <c r="AN329" i="3"/>
  <c r="V329" i="3"/>
  <c r="AM329" i="3"/>
  <c r="AG329" i="3"/>
  <c r="Z329" i="3"/>
  <c r="I319" i="3"/>
  <c r="AF319" i="3"/>
  <c r="AN319" i="3"/>
  <c r="AD319" i="3"/>
  <c r="AO319" i="3"/>
  <c r="F319" i="3"/>
  <c r="AP319" i="3" s="1"/>
  <c r="N319" i="3"/>
  <c r="L319" i="3"/>
  <c r="AB319" i="3"/>
  <c r="AL319" i="3"/>
  <c r="BI319" i="3" s="1"/>
  <c r="AC319" i="3"/>
  <c r="AG319" i="3"/>
  <c r="V319" i="3"/>
  <c r="AA319" i="3"/>
  <c r="J319" i="3"/>
  <c r="U319" i="3"/>
  <c r="K319" i="3"/>
  <c r="Y319" i="3"/>
  <c r="AM319" i="3"/>
  <c r="X319" i="3"/>
  <c r="M319" i="3"/>
  <c r="Z319" i="3"/>
  <c r="AE319" i="3"/>
  <c r="W319" i="3"/>
  <c r="AA327" i="3"/>
  <c r="N327" i="3"/>
  <c r="Y327" i="3"/>
  <c r="AC327" i="3"/>
  <c r="L327" i="3"/>
  <c r="X327" i="3"/>
  <c r="AE327" i="3"/>
  <c r="AN327" i="3"/>
  <c r="AO327" i="3"/>
  <c r="Z327" i="3"/>
  <c r="AM327" i="3"/>
  <c r="W327" i="3"/>
  <c r="J327" i="3"/>
  <c r="I327" i="3"/>
  <c r="AG327" i="3"/>
  <c r="K327" i="3"/>
  <c r="U327" i="3"/>
  <c r="M327" i="3"/>
  <c r="AD327" i="3"/>
  <c r="V327" i="3"/>
  <c r="F327" i="3"/>
  <c r="AP327" i="3" s="1"/>
  <c r="AL327" i="3"/>
  <c r="BI327" i="3" s="1"/>
  <c r="AF327" i="3"/>
  <c r="AB327" i="3"/>
  <c r="G335" i="3"/>
  <c r="B335" i="3" s="1"/>
  <c r="F316" i="3"/>
  <c r="AP316" i="3" s="1"/>
  <c r="X316" i="3"/>
  <c r="L316" i="3"/>
  <c r="U316" i="3"/>
  <c r="AN316" i="3"/>
  <c r="W316" i="3"/>
  <c r="AA316" i="3"/>
  <c r="K316" i="3"/>
  <c r="AC316" i="3"/>
  <c r="I316" i="3"/>
  <c r="AB316" i="3"/>
  <c r="AE316" i="3"/>
  <c r="AO316" i="3"/>
  <c r="V316" i="3"/>
  <c r="AD316" i="3"/>
  <c r="AF316" i="3"/>
  <c r="Y316" i="3"/>
  <c r="AL316" i="3"/>
  <c r="BI316" i="3" s="1"/>
  <c r="Z316" i="3"/>
  <c r="AG316" i="3"/>
  <c r="AM316" i="3"/>
  <c r="M316" i="3"/>
  <c r="N316" i="3"/>
  <c r="J316" i="3"/>
  <c r="AE337" i="3"/>
  <c r="W337" i="3"/>
  <c r="AM337" i="3"/>
  <c r="Y337" i="3"/>
  <c r="J337" i="3"/>
  <c r="AO337" i="3"/>
  <c r="M337" i="3"/>
  <c r="AD337" i="3"/>
  <c r="AL337" i="3"/>
  <c r="BI337" i="3" s="1"/>
  <c r="Z337" i="3"/>
  <c r="AC337" i="3"/>
  <c r="U337" i="3"/>
  <c r="X337" i="3"/>
  <c r="L337" i="3"/>
  <c r="K337" i="3"/>
  <c r="AG337" i="3"/>
  <c r="I337" i="3"/>
  <c r="AF337" i="3"/>
  <c r="F337" i="3"/>
  <c r="AP337" i="3" s="1"/>
  <c r="AA337" i="3"/>
  <c r="AN337" i="3"/>
  <c r="AB337" i="3"/>
  <c r="V337" i="3"/>
  <c r="N337" i="3"/>
  <c r="G333" i="3"/>
  <c r="B333" i="3" s="1"/>
  <c r="G351" i="3"/>
  <c r="B351" i="3" s="1"/>
  <c r="G341" i="3"/>
  <c r="B341" i="3" s="1"/>
  <c r="G349" i="3"/>
  <c r="B349" i="3" s="1"/>
  <c r="U321" i="3"/>
  <c r="W321" i="3"/>
  <c r="N321" i="3"/>
  <c r="AN321" i="3"/>
  <c r="F321" i="3"/>
  <c r="AP321" i="3" s="1"/>
  <c r="AA321" i="3"/>
  <c r="AM321" i="3"/>
  <c r="X321" i="3"/>
  <c r="V321" i="3"/>
  <c r="AG321" i="3"/>
  <c r="I321" i="3"/>
  <c r="AB321" i="3"/>
  <c r="J321" i="3"/>
  <c r="Z321" i="3"/>
  <c r="AC321" i="3"/>
  <c r="L321" i="3"/>
  <c r="AF321" i="3"/>
  <c r="AE321" i="3"/>
  <c r="AD321" i="3"/>
  <c r="M321" i="3"/>
  <c r="AO321" i="3"/>
  <c r="AL321" i="3"/>
  <c r="BI321" i="3" s="1"/>
  <c r="Y321" i="3"/>
  <c r="K321" i="3"/>
  <c r="G338" i="3"/>
  <c r="B338" i="3" s="1"/>
  <c r="G359" i="3"/>
  <c r="B359" i="3" s="1"/>
  <c r="G374" i="3"/>
  <c r="B374" i="3" s="1"/>
  <c r="V322" i="3"/>
  <c r="U322" i="3"/>
  <c r="W322" i="3"/>
  <c r="J322" i="3"/>
  <c r="Y322" i="3"/>
  <c r="N322" i="3"/>
  <c r="X322" i="3"/>
  <c r="Z322" i="3"/>
  <c r="M322" i="3"/>
  <c r="AC322" i="3"/>
  <c r="L322" i="3"/>
  <c r="K322" i="3"/>
  <c r="AA322" i="3"/>
  <c r="AD322" i="3"/>
  <c r="I322" i="3"/>
  <c r="AG322" i="3"/>
  <c r="F322" i="3"/>
  <c r="AP322" i="3" s="1"/>
  <c r="AE322" i="3"/>
  <c r="AM322" i="3"/>
  <c r="AN322" i="3"/>
  <c r="AF322" i="3"/>
  <c r="AB322" i="3"/>
  <c r="AO322" i="3"/>
  <c r="AL322" i="3"/>
  <c r="BI322" i="3" s="1"/>
  <c r="G343" i="3"/>
  <c r="B343" i="3" s="1"/>
  <c r="G350" i="3"/>
  <c r="B350" i="3" s="1"/>
  <c r="G375" i="3"/>
  <c r="B375" i="3" s="1"/>
  <c r="G342" i="3"/>
  <c r="B342" i="3" s="1"/>
  <c r="V325" i="3"/>
  <c r="AE325" i="3"/>
  <c r="Y325" i="3"/>
  <c r="AO325" i="3"/>
  <c r="AB325" i="3"/>
  <c r="AD325" i="3"/>
  <c r="F325" i="3"/>
  <c r="AP325" i="3" s="1"/>
  <c r="AC325" i="3"/>
  <c r="X325" i="3"/>
  <c r="K325" i="3"/>
  <c r="AM325" i="3"/>
  <c r="AA325" i="3"/>
  <c r="AL325" i="3"/>
  <c r="BI325" i="3" s="1"/>
  <c r="AG325" i="3"/>
  <c r="J325" i="3"/>
  <c r="U325" i="3"/>
  <c r="M325" i="3"/>
  <c r="N325" i="3"/>
  <c r="Z325" i="3"/>
  <c r="I325" i="3"/>
  <c r="L325" i="3"/>
  <c r="AF325" i="3"/>
  <c r="AN325" i="3"/>
  <c r="W325" i="3"/>
  <c r="G344" i="3"/>
  <c r="B344" i="3" s="1"/>
  <c r="M326" i="3"/>
  <c r="AA326" i="3"/>
  <c r="AD326" i="3"/>
  <c r="N326" i="3"/>
  <c r="AN326" i="3"/>
  <c r="K326" i="3"/>
  <c r="AG326" i="3"/>
  <c r="U326" i="3"/>
  <c r="Z326" i="3"/>
  <c r="F326" i="3"/>
  <c r="AP326" i="3" s="1"/>
  <c r="L326" i="3"/>
  <c r="AM326" i="3"/>
  <c r="W326" i="3"/>
  <c r="AE326" i="3"/>
  <c r="AO326" i="3"/>
  <c r="I326" i="3"/>
  <c r="AF326" i="3"/>
  <c r="AC326" i="3"/>
  <c r="V326" i="3"/>
  <c r="Y326" i="3"/>
  <c r="AB326" i="3"/>
  <c r="X326" i="3"/>
  <c r="J326" i="3"/>
  <c r="AL326" i="3"/>
  <c r="BI326" i="3" s="1"/>
  <c r="J312" i="3"/>
  <c r="U312" i="3"/>
  <c r="AM312" i="3"/>
  <c r="M312" i="3"/>
  <c r="AF312" i="3"/>
  <c r="AC312" i="3"/>
  <c r="AN312" i="3"/>
  <c r="L312" i="3"/>
  <c r="Z312" i="3"/>
  <c r="X312" i="3"/>
  <c r="I312" i="3"/>
  <c r="W312" i="3"/>
  <c r="K312" i="3"/>
  <c r="Y312" i="3"/>
  <c r="AA312" i="3"/>
  <c r="N312" i="3"/>
  <c r="F312" i="3"/>
  <c r="AP312" i="3" s="1"/>
  <c r="AD312" i="3"/>
  <c r="AB312" i="3"/>
  <c r="AO312" i="3"/>
  <c r="AL312" i="3"/>
  <c r="BI312" i="3" s="1"/>
  <c r="V312" i="3"/>
  <c r="AG312" i="3"/>
  <c r="AE312" i="3"/>
  <c r="AN323" i="3"/>
  <c r="J323" i="3"/>
  <c r="F323" i="3"/>
  <c r="AP323" i="3" s="1"/>
  <c r="K323" i="3"/>
  <c r="Z323" i="3"/>
  <c r="AF323" i="3"/>
  <c r="I323" i="3"/>
  <c r="AO323" i="3"/>
  <c r="V323" i="3"/>
  <c r="W323" i="3"/>
  <c r="AL323" i="3"/>
  <c r="BI323" i="3" s="1"/>
  <c r="AE323" i="3"/>
  <c r="M323" i="3"/>
  <c r="L323" i="3"/>
  <c r="Y323" i="3"/>
  <c r="AC323" i="3"/>
  <c r="AA323" i="3"/>
  <c r="X323" i="3"/>
  <c r="U323" i="3"/>
  <c r="AD323" i="3"/>
  <c r="N323" i="3"/>
  <c r="AG323" i="3"/>
  <c r="AM323" i="3"/>
  <c r="AB323" i="3"/>
  <c r="G347" i="3"/>
  <c r="B347" i="3" s="1"/>
  <c r="AF324" i="3"/>
  <c r="L324" i="3"/>
  <c r="M324" i="3"/>
  <c r="AM324" i="3"/>
  <c r="W324" i="3"/>
  <c r="AL324" i="3"/>
  <c r="BI324" i="3" s="1"/>
  <c r="AA324" i="3"/>
  <c r="X324" i="3"/>
  <c r="K324" i="3"/>
  <c r="U324" i="3"/>
  <c r="AE324" i="3"/>
  <c r="AB324" i="3"/>
  <c r="F324" i="3"/>
  <c r="AP324" i="3" s="1"/>
  <c r="AD324" i="3"/>
  <c r="N324" i="3"/>
  <c r="AN324" i="3"/>
  <c r="AC324" i="3"/>
  <c r="Y324" i="3"/>
  <c r="V324" i="3"/>
  <c r="AG324" i="3"/>
  <c r="J324" i="3"/>
  <c r="I324" i="3"/>
  <c r="AO324" i="3"/>
  <c r="Z324" i="3"/>
  <c r="G348" i="3"/>
  <c r="B348" i="3" s="1"/>
  <c r="G334" i="3"/>
  <c r="B334" i="3" s="1"/>
  <c r="G345" i="3"/>
  <c r="B345" i="3" s="1"/>
  <c r="AD352" i="3"/>
  <c r="V352" i="3"/>
  <c r="AC352" i="3"/>
  <c r="AA352" i="3"/>
  <c r="I352" i="3"/>
  <c r="X352" i="3"/>
  <c r="AF352" i="3"/>
  <c r="K352" i="3"/>
  <c r="Y352" i="3"/>
  <c r="AM352" i="3"/>
  <c r="M352" i="3"/>
  <c r="N352" i="3"/>
  <c r="AO352" i="3"/>
  <c r="AG352" i="3"/>
  <c r="AL352" i="3"/>
  <c r="BI352" i="3" s="1"/>
  <c r="J352" i="3"/>
  <c r="F352" i="3"/>
  <c r="AP352" i="3" s="1"/>
  <c r="W352" i="3"/>
  <c r="AB352" i="3"/>
  <c r="U352" i="3"/>
  <c r="Z352" i="3"/>
  <c r="AN352" i="3"/>
  <c r="AE352" i="3"/>
  <c r="L352" i="3"/>
  <c r="AB318" i="3"/>
  <c r="F318" i="3"/>
  <c r="AP318" i="3" s="1"/>
  <c r="AN318" i="3"/>
  <c r="AC318" i="3"/>
  <c r="AE318" i="3"/>
  <c r="AF318" i="3"/>
  <c r="Y318" i="3"/>
  <c r="AG318" i="3"/>
  <c r="U318" i="3"/>
  <c r="N318" i="3"/>
  <c r="AL318" i="3"/>
  <c r="BI318" i="3" s="1"/>
  <c r="W318" i="3"/>
  <c r="K318" i="3"/>
  <c r="M318" i="3"/>
  <c r="AM318" i="3"/>
  <c r="AD318" i="3"/>
  <c r="X318" i="3"/>
  <c r="L318" i="3"/>
  <c r="J318" i="3"/>
  <c r="Z318" i="3"/>
  <c r="I318" i="3"/>
  <c r="AA318" i="3"/>
  <c r="V318" i="3"/>
  <c r="AO318" i="3"/>
  <c r="AN353" i="3"/>
  <c r="AG353" i="3"/>
  <c r="AM353" i="3"/>
  <c r="J353" i="3"/>
  <c r="U353" i="3"/>
  <c r="AO353" i="3"/>
  <c r="X353" i="3"/>
  <c r="W353" i="3"/>
  <c r="K353" i="3"/>
  <c r="V353" i="3"/>
  <c r="AB353" i="3"/>
  <c r="Z353" i="3"/>
  <c r="Y353" i="3"/>
  <c r="AF353" i="3"/>
  <c r="L353" i="3"/>
  <c r="AA353" i="3"/>
  <c r="AC353" i="3"/>
  <c r="AE353" i="3"/>
  <c r="AD353" i="3"/>
  <c r="F353" i="3"/>
  <c r="AL353" i="3"/>
  <c r="BI353" i="3" s="1"/>
  <c r="I353" i="3"/>
  <c r="M353" i="3"/>
  <c r="N353" i="3"/>
  <c r="AB320" i="3"/>
  <c r="AL320" i="3"/>
  <c r="BI320" i="3" s="1"/>
  <c r="I320" i="3"/>
  <c r="L320" i="3"/>
  <c r="AN320" i="3"/>
  <c r="W320" i="3"/>
  <c r="AG320" i="3"/>
  <c r="Z320" i="3"/>
  <c r="AA320" i="3"/>
  <c r="N320" i="3"/>
  <c r="M320" i="3"/>
  <c r="F320" i="3"/>
  <c r="AP320" i="3" s="1"/>
  <c r="U320" i="3"/>
  <c r="Y320" i="3"/>
  <c r="AE320" i="3"/>
  <c r="X320" i="3"/>
  <c r="AF320" i="3"/>
  <c r="V320" i="3"/>
  <c r="AM320" i="3"/>
  <c r="K320" i="3"/>
  <c r="AC320" i="3"/>
  <c r="AO320" i="3"/>
  <c r="AD320" i="3"/>
  <c r="J320" i="3"/>
  <c r="F317" i="3"/>
  <c r="AP317" i="3" s="1"/>
  <c r="J317" i="3"/>
  <c r="AG317" i="3"/>
  <c r="Y317" i="3"/>
  <c r="AO317" i="3"/>
  <c r="V317" i="3"/>
  <c r="AL317" i="3"/>
  <c r="BI317" i="3" s="1"/>
  <c r="N317" i="3"/>
  <c r="AC317" i="3"/>
  <c r="Z317" i="3"/>
  <c r="U317" i="3"/>
  <c r="AB317" i="3"/>
  <c r="X317" i="3"/>
  <c r="L317" i="3"/>
  <c r="AN317" i="3"/>
  <c r="W317" i="3"/>
  <c r="AM317" i="3"/>
  <c r="AF317" i="3"/>
  <c r="AE317" i="3"/>
  <c r="AD317" i="3"/>
  <c r="AA317" i="3"/>
  <c r="M317" i="3"/>
  <c r="I317" i="3"/>
  <c r="K317" i="3"/>
  <c r="Z328" i="3"/>
  <c r="M328" i="3"/>
  <c r="AA328" i="3"/>
  <c r="AE328" i="3"/>
  <c r="F328" i="3"/>
  <c r="AP328" i="3" s="1"/>
  <c r="Y328" i="3"/>
  <c r="I328" i="3"/>
  <c r="AF328" i="3"/>
  <c r="X328" i="3"/>
  <c r="L328" i="3"/>
  <c r="AD328" i="3"/>
  <c r="K328" i="3"/>
  <c r="AC328" i="3"/>
  <c r="N328" i="3"/>
  <c r="AG328" i="3"/>
  <c r="U328" i="3"/>
  <c r="AM328" i="3"/>
  <c r="AO328" i="3"/>
  <c r="AN328" i="3"/>
  <c r="J328" i="3"/>
  <c r="AL328" i="3"/>
  <c r="BI328" i="3" s="1"/>
  <c r="AB328" i="3"/>
  <c r="W328" i="3"/>
  <c r="V328" i="3"/>
  <c r="G340" i="3"/>
  <c r="B340" i="3" s="1"/>
  <c r="G346" i="3"/>
  <c r="B346" i="3" s="1"/>
  <c r="J313" i="3"/>
  <c r="U313" i="3"/>
  <c r="L313" i="3"/>
  <c r="AM313" i="3"/>
  <c r="AE313" i="3"/>
  <c r="AN313" i="3"/>
  <c r="M313" i="3"/>
  <c r="AO313" i="3"/>
  <c r="I313" i="3"/>
  <c r="V313" i="3"/>
  <c r="AG313" i="3"/>
  <c r="AA313" i="3"/>
  <c r="K313" i="3"/>
  <c r="Z313" i="3"/>
  <c r="N313" i="3"/>
  <c r="F313" i="3"/>
  <c r="AP313" i="3" s="1"/>
  <c r="AF313" i="3"/>
  <c r="AC313" i="3"/>
  <c r="Y313" i="3"/>
  <c r="AD313" i="3"/>
  <c r="X313" i="3"/>
  <c r="AB313" i="3"/>
  <c r="AL313" i="3"/>
  <c r="BI313" i="3" s="1"/>
  <c r="W313" i="3"/>
  <c r="G339" i="3"/>
  <c r="B339" i="3" s="1"/>
  <c r="L596" i="3" l="1"/>
  <c r="AM596" i="3"/>
  <c r="AN596" i="3"/>
  <c r="AO596" i="3"/>
  <c r="M596" i="3"/>
  <c r="N596" i="3"/>
  <c r="B596" i="3"/>
  <c r="U596" i="3"/>
  <c r="J596" i="3"/>
  <c r="A596" i="3"/>
  <c r="K596" i="3"/>
  <c r="F596" i="3"/>
  <c r="AP596" i="3" s="1"/>
  <c r="I596" i="3"/>
  <c r="AL596" i="3"/>
  <c r="BI596" i="3" s="1"/>
  <c r="AG596" i="3"/>
  <c r="AF596" i="3"/>
  <c r="AE596" i="3"/>
  <c r="AD596" i="3"/>
  <c r="AC596" i="3"/>
  <c r="AB596" i="3"/>
  <c r="AA596" i="3"/>
  <c r="Z596" i="3"/>
  <c r="Y596" i="3"/>
  <c r="X596" i="3"/>
  <c r="W596" i="3"/>
  <c r="V596" i="3"/>
  <c r="B32" i="1"/>
  <c r="G618" i="3"/>
  <c r="B552" i="3"/>
  <c r="B574" i="3"/>
  <c r="AP353" i="3"/>
  <c r="BP375" i="3"/>
  <c r="AE334" i="3"/>
  <c r="X334" i="3"/>
  <c r="N334" i="3"/>
  <c r="AA334" i="3"/>
  <c r="M334" i="3"/>
  <c r="AO334" i="3"/>
  <c r="AL334" i="3"/>
  <c r="BI334" i="3" s="1"/>
  <c r="AB334" i="3"/>
  <c r="AN334" i="3"/>
  <c r="AC334" i="3"/>
  <c r="J334" i="3"/>
  <c r="U334" i="3"/>
  <c r="W334" i="3"/>
  <c r="Z334" i="3"/>
  <c r="AM334" i="3"/>
  <c r="I334" i="3"/>
  <c r="L334" i="3"/>
  <c r="F334" i="3"/>
  <c r="AP334" i="3" s="1"/>
  <c r="AG334" i="3"/>
  <c r="V334" i="3"/>
  <c r="K334" i="3"/>
  <c r="Y334" i="3"/>
  <c r="AD334" i="3"/>
  <c r="AF334" i="3"/>
  <c r="M350" i="3"/>
  <c r="F350" i="3"/>
  <c r="AP350" i="3" s="1"/>
  <c r="W350" i="3"/>
  <c r="AO350" i="3"/>
  <c r="AF350" i="3"/>
  <c r="Y350" i="3"/>
  <c r="AN350" i="3"/>
  <c r="AA350" i="3"/>
  <c r="J350" i="3"/>
  <c r="AE350" i="3"/>
  <c r="V350" i="3"/>
  <c r="I350" i="3"/>
  <c r="AD350" i="3"/>
  <c r="N350" i="3"/>
  <c r="Z350" i="3"/>
  <c r="U350" i="3"/>
  <c r="AM350" i="3"/>
  <c r="L350" i="3"/>
  <c r="AC350" i="3"/>
  <c r="K350" i="3"/>
  <c r="AG350" i="3"/>
  <c r="AL350" i="3"/>
  <c r="BI350" i="3" s="1"/>
  <c r="X350" i="3"/>
  <c r="AB350" i="3"/>
  <c r="G356" i="3"/>
  <c r="B356" i="3" s="1"/>
  <c r="G369" i="3"/>
  <c r="B369" i="3" s="1"/>
  <c r="G372" i="3"/>
  <c r="B372" i="3" s="1"/>
  <c r="AM359" i="3"/>
  <c r="AN359" i="3"/>
  <c r="Y359" i="3"/>
  <c r="M359" i="3"/>
  <c r="AD359" i="3"/>
  <c r="I359" i="3"/>
  <c r="L359" i="3"/>
  <c r="AL359" i="3"/>
  <c r="BI359" i="3" s="1"/>
  <c r="W359" i="3"/>
  <c r="F359" i="3"/>
  <c r="AP359" i="3" s="1"/>
  <c r="AE359" i="3"/>
  <c r="U359" i="3"/>
  <c r="AC359" i="3"/>
  <c r="AA359" i="3"/>
  <c r="N359" i="3"/>
  <c r="X359" i="3"/>
  <c r="Z359" i="3"/>
  <c r="AO359" i="3"/>
  <c r="AB359" i="3"/>
  <c r="AF359" i="3"/>
  <c r="K359" i="3"/>
  <c r="J359" i="3"/>
  <c r="AG359" i="3"/>
  <c r="V359" i="3"/>
  <c r="AF349" i="3"/>
  <c r="W349" i="3"/>
  <c r="AE349" i="3"/>
  <c r="AB349" i="3"/>
  <c r="U349" i="3"/>
  <c r="L349" i="3"/>
  <c r="AC349" i="3"/>
  <c r="M349" i="3"/>
  <c r="N349" i="3"/>
  <c r="AN349" i="3"/>
  <c r="V349" i="3"/>
  <c r="X349" i="3"/>
  <c r="AM349" i="3"/>
  <c r="AL349" i="3"/>
  <c r="BI349" i="3" s="1"/>
  <c r="I349" i="3"/>
  <c r="Y349" i="3"/>
  <c r="AA349" i="3"/>
  <c r="K349" i="3"/>
  <c r="AD349" i="3"/>
  <c r="Z349" i="3"/>
  <c r="AG349" i="3"/>
  <c r="AO349" i="3"/>
  <c r="F349" i="3"/>
  <c r="AP349" i="3" s="1"/>
  <c r="J349" i="3"/>
  <c r="G357" i="3"/>
  <c r="B357" i="3" s="1"/>
  <c r="Y342" i="3"/>
  <c r="AF342" i="3"/>
  <c r="X342" i="3"/>
  <c r="F342" i="3"/>
  <c r="AP342" i="3" s="1"/>
  <c r="AE342" i="3"/>
  <c r="M342" i="3"/>
  <c r="I342" i="3"/>
  <c r="Z342" i="3"/>
  <c r="AC342" i="3"/>
  <c r="AG342" i="3"/>
  <c r="AN342" i="3"/>
  <c r="V342" i="3"/>
  <c r="N342" i="3"/>
  <c r="AO342" i="3"/>
  <c r="AA342" i="3"/>
  <c r="K342" i="3"/>
  <c r="W342" i="3"/>
  <c r="J342" i="3"/>
  <c r="AM342" i="3"/>
  <c r="L342" i="3"/>
  <c r="AL342" i="3"/>
  <c r="BI342" i="3" s="1"/>
  <c r="AD342" i="3"/>
  <c r="AB342" i="3"/>
  <c r="U342" i="3"/>
  <c r="G371" i="3"/>
  <c r="B371" i="3" s="1"/>
  <c r="X333" i="3"/>
  <c r="K333" i="3"/>
  <c r="L333" i="3"/>
  <c r="I333" i="3"/>
  <c r="Z333" i="3"/>
  <c r="AN333" i="3"/>
  <c r="Y333" i="3"/>
  <c r="J333" i="3"/>
  <c r="AF333" i="3"/>
  <c r="M333" i="3"/>
  <c r="AC333" i="3"/>
  <c r="AO333" i="3"/>
  <c r="AA333" i="3"/>
  <c r="F333" i="3"/>
  <c r="AP333" i="3" s="1"/>
  <c r="W333" i="3"/>
  <c r="V333" i="3"/>
  <c r="AD333" i="3"/>
  <c r="AB333" i="3"/>
  <c r="AG333" i="3"/>
  <c r="AE333" i="3"/>
  <c r="AL333" i="3"/>
  <c r="BI333" i="3" s="1"/>
  <c r="N333" i="3"/>
  <c r="U333" i="3"/>
  <c r="AM333" i="3"/>
  <c r="V348" i="3"/>
  <c r="AF348" i="3"/>
  <c r="I348" i="3"/>
  <c r="K348" i="3"/>
  <c r="AM348" i="3"/>
  <c r="Z348" i="3"/>
  <c r="AN348" i="3"/>
  <c r="M348" i="3"/>
  <c r="AA348" i="3"/>
  <c r="J348" i="3"/>
  <c r="F348" i="3"/>
  <c r="AP348" i="3" s="1"/>
  <c r="AE348" i="3"/>
  <c r="N348" i="3"/>
  <c r="AC348" i="3"/>
  <c r="AG348" i="3"/>
  <c r="AB348" i="3"/>
  <c r="L348" i="3"/>
  <c r="AD348" i="3"/>
  <c r="AO348" i="3"/>
  <c r="AL348" i="3"/>
  <c r="BI348" i="3" s="1"/>
  <c r="Y348" i="3"/>
  <c r="X348" i="3"/>
  <c r="W348" i="3"/>
  <c r="U348" i="3"/>
  <c r="G364" i="3"/>
  <c r="B364" i="3" s="1"/>
  <c r="J343" i="3"/>
  <c r="K343" i="3"/>
  <c r="AN343" i="3"/>
  <c r="AE343" i="3"/>
  <c r="Y343" i="3"/>
  <c r="AG343" i="3"/>
  <c r="F343" i="3"/>
  <c r="AP343" i="3" s="1"/>
  <c r="AB343" i="3"/>
  <c r="U343" i="3"/>
  <c r="I343" i="3"/>
  <c r="AD343" i="3"/>
  <c r="AM343" i="3"/>
  <c r="M343" i="3"/>
  <c r="AC343" i="3"/>
  <c r="AL343" i="3"/>
  <c r="BI343" i="3" s="1"/>
  <c r="AA343" i="3"/>
  <c r="Z343" i="3"/>
  <c r="W343" i="3"/>
  <c r="AF343" i="3"/>
  <c r="X343" i="3"/>
  <c r="N343" i="3"/>
  <c r="L343" i="3"/>
  <c r="AO343" i="3"/>
  <c r="V343" i="3"/>
  <c r="G381" i="3"/>
  <c r="B381" i="3" s="1"/>
  <c r="Y341" i="3"/>
  <c r="AO341" i="3"/>
  <c r="W341" i="3"/>
  <c r="AD341" i="3"/>
  <c r="F341" i="3"/>
  <c r="AP341" i="3" s="1"/>
  <c r="AL341" i="3"/>
  <c r="BI341" i="3" s="1"/>
  <c r="Z341" i="3"/>
  <c r="AG341" i="3"/>
  <c r="X341" i="3"/>
  <c r="U341" i="3"/>
  <c r="AN341" i="3"/>
  <c r="L341" i="3"/>
  <c r="AB341" i="3"/>
  <c r="N341" i="3"/>
  <c r="AA341" i="3"/>
  <c r="AE341" i="3"/>
  <c r="K341" i="3"/>
  <c r="AF341" i="3"/>
  <c r="V341" i="3"/>
  <c r="AM341" i="3"/>
  <c r="I341" i="3"/>
  <c r="AC341" i="3"/>
  <c r="M341" i="3"/>
  <c r="J341" i="3"/>
  <c r="G355" i="3"/>
  <c r="B355" i="3" s="1"/>
  <c r="U346" i="3"/>
  <c r="AC346" i="3"/>
  <c r="AG346" i="3"/>
  <c r="AB346" i="3"/>
  <c r="V346" i="3"/>
  <c r="K346" i="3"/>
  <c r="I346" i="3"/>
  <c r="L346" i="3"/>
  <c r="F346" i="3"/>
  <c r="AP346" i="3" s="1"/>
  <c r="M346" i="3"/>
  <c r="Y346" i="3"/>
  <c r="AO346" i="3"/>
  <c r="AL346" i="3"/>
  <c r="BI346" i="3" s="1"/>
  <c r="AM346" i="3"/>
  <c r="AE346" i="3"/>
  <c r="AA346" i="3"/>
  <c r="J346" i="3"/>
  <c r="AF346" i="3"/>
  <c r="Z346" i="3"/>
  <c r="AN346" i="3"/>
  <c r="AD346" i="3"/>
  <c r="N346" i="3"/>
  <c r="W346" i="3"/>
  <c r="X346" i="3"/>
  <c r="G370" i="3"/>
  <c r="B370" i="3" s="1"/>
  <c r="G365" i="3"/>
  <c r="B365" i="3" s="1"/>
  <c r="G361" i="3"/>
  <c r="B361" i="3" s="1"/>
  <c r="G368" i="3"/>
  <c r="B368" i="3" s="1"/>
  <c r="AL345" i="3"/>
  <c r="BI345" i="3" s="1"/>
  <c r="AF345" i="3"/>
  <c r="L345" i="3"/>
  <c r="Y345" i="3"/>
  <c r="AD345" i="3"/>
  <c r="K345" i="3"/>
  <c r="W345" i="3"/>
  <c r="AG345" i="3"/>
  <c r="J345" i="3"/>
  <c r="U345" i="3"/>
  <c r="AA345" i="3"/>
  <c r="V345" i="3"/>
  <c r="N345" i="3"/>
  <c r="I345" i="3"/>
  <c r="Z345" i="3"/>
  <c r="AN345" i="3"/>
  <c r="AM345" i="3"/>
  <c r="AO345" i="3"/>
  <c r="AE345" i="3"/>
  <c r="X345" i="3"/>
  <c r="M345" i="3"/>
  <c r="AC345" i="3"/>
  <c r="F345" i="3"/>
  <c r="AP345" i="3" s="1"/>
  <c r="AB345" i="3"/>
  <c r="N344" i="3"/>
  <c r="W344" i="3"/>
  <c r="M344" i="3"/>
  <c r="AB344" i="3"/>
  <c r="V344" i="3"/>
  <c r="AN344" i="3"/>
  <c r="J344" i="3"/>
  <c r="AC344" i="3"/>
  <c r="AF344" i="3"/>
  <c r="AA344" i="3"/>
  <c r="Y344" i="3"/>
  <c r="AE344" i="3"/>
  <c r="I344" i="3"/>
  <c r="AG344" i="3"/>
  <c r="AM344" i="3"/>
  <c r="AD344" i="3"/>
  <c r="L344" i="3"/>
  <c r="Z344" i="3"/>
  <c r="K344" i="3"/>
  <c r="AO344" i="3"/>
  <c r="X344" i="3"/>
  <c r="U344" i="3"/>
  <c r="AL344" i="3"/>
  <c r="BI344" i="3" s="1"/>
  <c r="F344" i="3"/>
  <c r="AP344" i="3" s="1"/>
  <c r="AB375" i="3"/>
  <c r="L375" i="3"/>
  <c r="AE375" i="3"/>
  <c r="J375" i="3"/>
  <c r="F375" i="3"/>
  <c r="AC375" i="3"/>
  <c r="X375" i="3"/>
  <c r="V375" i="3"/>
  <c r="I375" i="3"/>
  <c r="W375" i="3"/>
  <c r="AA375" i="3"/>
  <c r="AO375" i="3"/>
  <c r="AL375" i="3"/>
  <c r="BI375" i="3" s="1"/>
  <c r="AM375" i="3"/>
  <c r="Z375" i="3"/>
  <c r="AG375" i="3"/>
  <c r="AF375" i="3"/>
  <c r="AN375" i="3"/>
  <c r="Y375" i="3"/>
  <c r="M375" i="3"/>
  <c r="K375" i="3"/>
  <c r="AD375" i="3"/>
  <c r="U375" i="3"/>
  <c r="N375" i="3"/>
  <c r="AF338" i="3"/>
  <c r="U338" i="3"/>
  <c r="K338" i="3"/>
  <c r="AA338" i="3"/>
  <c r="AL338" i="3"/>
  <c r="BI338" i="3" s="1"/>
  <c r="AE338" i="3"/>
  <c r="AC338" i="3"/>
  <c r="AB338" i="3"/>
  <c r="AM338" i="3"/>
  <c r="I338" i="3"/>
  <c r="AD338" i="3"/>
  <c r="Y338" i="3"/>
  <c r="F338" i="3"/>
  <c r="AP338" i="3" s="1"/>
  <c r="W338" i="3"/>
  <c r="AN338" i="3"/>
  <c r="J338" i="3"/>
  <c r="L338" i="3"/>
  <c r="AO338" i="3"/>
  <c r="AG338" i="3"/>
  <c r="X338" i="3"/>
  <c r="V338" i="3"/>
  <c r="N338" i="3"/>
  <c r="M338" i="3"/>
  <c r="Z338" i="3"/>
  <c r="G363" i="3"/>
  <c r="B363" i="3" s="1"/>
  <c r="G396" i="3"/>
  <c r="B396" i="3" s="1"/>
  <c r="G367" i="3"/>
  <c r="B367" i="3" s="1"/>
  <c r="G366" i="3"/>
  <c r="B366" i="3" s="1"/>
  <c r="G397" i="3"/>
  <c r="B397" i="3" s="1"/>
  <c r="G360" i="3"/>
  <c r="B360" i="3" s="1"/>
  <c r="G362" i="3"/>
  <c r="B362" i="3" s="1"/>
  <c r="G373" i="3"/>
  <c r="B373" i="3" s="1"/>
  <c r="Y339" i="3"/>
  <c r="AF339" i="3"/>
  <c r="X339" i="3"/>
  <c r="L339" i="3"/>
  <c r="V339" i="3"/>
  <c r="AG339" i="3"/>
  <c r="AA339" i="3"/>
  <c r="AL339" i="3"/>
  <c r="BI339" i="3" s="1"/>
  <c r="W339" i="3"/>
  <c r="AO339" i="3"/>
  <c r="Z339" i="3"/>
  <c r="AC339" i="3"/>
  <c r="AB339" i="3"/>
  <c r="I339" i="3"/>
  <c r="J339" i="3"/>
  <c r="AM339" i="3"/>
  <c r="U339" i="3"/>
  <c r="AE339" i="3"/>
  <c r="F339" i="3"/>
  <c r="AP339" i="3" s="1"/>
  <c r="M339" i="3"/>
  <c r="AN339" i="3"/>
  <c r="K339" i="3"/>
  <c r="AD339" i="3"/>
  <c r="N339" i="3"/>
  <c r="Z340" i="3"/>
  <c r="AD340" i="3"/>
  <c r="AL340" i="3"/>
  <c r="BI340" i="3" s="1"/>
  <c r="F340" i="3"/>
  <c r="AP340" i="3" s="1"/>
  <c r="J340" i="3"/>
  <c r="AC340" i="3"/>
  <c r="X340" i="3"/>
  <c r="AO340" i="3"/>
  <c r="W340" i="3"/>
  <c r="L340" i="3"/>
  <c r="V340" i="3"/>
  <c r="K340" i="3"/>
  <c r="U340" i="3"/>
  <c r="AF340" i="3"/>
  <c r="N340" i="3"/>
  <c r="M340" i="3"/>
  <c r="I340" i="3"/>
  <c r="AA340" i="3"/>
  <c r="AN340" i="3"/>
  <c r="AG340" i="3"/>
  <c r="Y340" i="3"/>
  <c r="AM340" i="3"/>
  <c r="AB340" i="3"/>
  <c r="AE340" i="3"/>
  <c r="AL347" i="3"/>
  <c r="BI347" i="3" s="1"/>
  <c r="AN347" i="3"/>
  <c r="AO347" i="3"/>
  <c r="M347" i="3"/>
  <c r="AB347" i="3"/>
  <c r="AA347" i="3"/>
  <c r="AC347" i="3"/>
  <c r="F347" i="3"/>
  <c r="AP347" i="3" s="1"/>
  <c r="AF347" i="3"/>
  <c r="Z347" i="3"/>
  <c r="J347" i="3"/>
  <c r="Y347" i="3"/>
  <c r="L347" i="3"/>
  <c r="AD347" i="3"/>
  <c r="AM347" i="3"/>
  <c r="AG347" i="3"/>
  <c r="N347" i="3"/>
  <c r="W347" i="3"/>
  <c r="V347" i="3"/>
  <c r="AE347" i="3"/>
  <c r="U347" i="3"/>
  <c r="I347" i="3"/>
  <c r="X347" i="3"/>
  <c r="K347" i="3"/>
  <c r="AA374" i="3"/>
  <c r="W374" i="3"/>
  <c r="V374" i="3"/>
  <c r="AE374" i="3"/>
  <c r="L374" i="3"/>
  <c r="F374" i="3"/>
  <c r="AP374" i="3" s="1"/>
  <c r="J374" i="3"/>
  <c r="K374" i="3"/>
  <c r="I374" i="3"/>
  <c r="AN374" i="3"/>
  <c r="AL374" i="3"/>
  <c r="BI374" i="3" s="1"/>
  <c r="Y374" i="3"/>
  <c r="X374" i="3"/>
  <c r="Z374" i="3"/>
  <c r="AG374" i="3"/>
  <c r="N374" i="3"/>
  <c r="M374" i="3"/>
  <c r="U374" i="3"/>
  <c r="AM374" i="3"/>
  <c r="AB374" i="3"/>
  <c r="AF374" i="3"/>
  <c r="AC374" i="3"/>
  <c r="AO374" i="3"/>
  <c r="AD374" i="3"/>
  <c r="V351" i="3"/>
  <c r="W351" i="3"/>
  <c r="AC351" i="3"/>
  <c r="AA351" i="3"/>
  <c r="AO351" i="3"/>
  <c r="AB351" i="3"/>
  <c r="L351" i="3"/>
  <c r="Z351" i="3"/>
  <c r="F351" i="3"/>
  <c r="AP351" i="3" s="1"/>
  <c r="U351" i="3"/>
  <c r="J351" i="3"/>
  <c r="N351" i="3"/>
  <c r="AN351" i="3"/>
  <c r="AF351" i="3"/>
  <c r="AG351" i="3"/>
  <c r="AM351" i="3"/>
  <c r="K351" i="3"/>
  <c r="M351" i="3"/>
  <c r="AE351" i="3"/>
  <c r="AL351" i="3"/>
  <c r="BI351" i="3" s="1"/>
  <c r="X351" i="3"/>
  <c r="I351" i="3"/>
  <c r="AD351" i="3"/>
  <c r="Y351" i="3"/>
  <c r="AL335" i="3"/>
  <c r="BI335" i="3" s="1"/>
  <c r="K335" i="3"/>
  <c r="AG335" i="3"/>
  <c r="AF335" i="3"/>
  <c r="AA335" i="3"/>
  <c r="AN335" i="3"/>
  <c r="I335" i="3"/>
  <c r="AM335" i="3"/>
  <c r="AE335" i="3"/>
  <c r="X335" i="3"/>
  <c r="AD335" i="3"/>
  <c r="M335" i="3"/>
  <c r="U335" i="3"/>
  <c r="AO335" i="3"/>
  <c r="Y335" i="3"/>
  <c r="AB335" i="3"/>
  <c r="W335" i="3"/>
  <c r="F335" i="3"/>
  <c r="AP335" i="3" s="1"/>
  <c r="L335" i="3"/>
  <c r="AC335" i="3"/>
  <c r="Z335" i="3"/>
  <c r="V335" i="3"/>
  <c r="N335" i="3"/>
  <c r="J335" i="3"/>
  <c r="AL618" i="3" l="1"/>
  <c r="BI618" i="3" s="1"/>
  <c r="AN618" i="3"/>
  <c r="AO618" i="3"/>
  <c r="N618" i="3"/>
  <c r="I618" i="3"/>
  <c r="B618" i="3"/>
  <c r="U618" i="3"/>
  <c r="J618" i="3"/>
  <c r="F618" i="3"/>
  <c r="AP618" i="3" s="1"/>
  <c r="A618" i="3"/>
  <c r="AM618" i="3"/>
  <c r="L618" i="3"/>
  <c r="M618" i="3"/>
  <c r="K618" i="3"/>
  <c r="AG618" i="3"/>
  <c r="AF618" i="3"/>
  <c r="AE618" i="3"/>
  <c r="AD618" i="3"/>
  <c r="AC618" i="3"/>
  <c r="AB618" i="3"/>
  <c r="AA618" i="3"/>
  <c r="Z618" i="3"/>
  <c r="Y618" i="3"/>
  <c r="X618" i="3"/>
  <c r="W618" i="3"/>
  <c r="V618" i="3"/>
  <c r="B33" i="1"/>
  <c r="G640" i="3"/>
  <c r="BP397" i="3"/>
  <c r="AP375" i="3"/>
  <c r="AM372" i="3"/>
  <c r="AC372" i="3"/>
  <c r="AO372" i="3"/>
  <c r="L372" i="3"/>
  <c r="M372" i="3"/>
  <c r="AE372" i="3"/>
  <c r="AL372" i="3"/>
  <c r="BI372" i="3" s="1"/>
  <c r="AB372" i="3"/>
  <c r="F372" i="3"/>
  <c r="AP372" i="3" s="1"/>
  <c r="N372" i="3"/>
  <c r="K372" i="3"/>
  <c r="AF372" i="3"/>
  <c r="Y372" i="3"/>
  <c r="J372" i="3"/>
  <c r="I372" i="3"/>
  <c r="AA372" i="3"/>
  <c r="AD372" i="3"/>
  <c r="V372" i="3"/>
  <c r="Z372" i="3"/>
  <c r="X372" i="3"/>
  <c r="U372" i="3"/>
  <c r="AN372" i="3"/>
  <c r="W372" i="3"/>
  <c r="AG372" i="3"/>
  <c r="J362" i="3"/>
  <c r="AO362" i="3"/>
  <c r="Z362" i="3"/>
  <c r="U362" i="3"/>
  <c r="AN362" i="3"/>
  <c r="M362" i="3"/>
  <c r="X362" i="3"/>
  <c r="AG362" i="3"/>
  <c r="AC362" i="3"/>
  <c r="I362" i="3"/>
  <c r="L362" i="3"/>
  <c r="AA362" i="3"/>
  <c r="AE362" i="3"/>
  <c r="AB362" i="3"/>
  <c r="Y362" i="3"/>
  <c r="AL362" i="3"/>
  <c r="BI362" i="3" s="1"/>
  <c r="AD362" i="3"/>
  <c r="AM362" i="3"/>
  <c r="F362" i="3"/>
  <c r="AP362" i="3" s="1"/>
  <c r="N362" i="3"/>
  <c r="V362" i="3"/>
  <c r="K362" i="3"/>
  <c r="W362" i="3"/>
  <c r="AF362" i="3"/>
  <c r="X366" i="3"/>
  <c r="AE366" i="3"/>
  <c r="AO366" i="3"/>
  <c r="K366" i="3"/>
  <c r="L366" i="3"/>
  <c r="AM366" i="3"/>
  <c r="Z366" i="3"/>
  <c r="Y366" i="3"/>
  <c r="J366" i="3"/>
  <c r="AL366" i="3"/>
  <c r="BI366" i="3" s="1"/>
  <c r="AN366" i="3"/>
  <c r="W366" i="3"/>
  <c r="AG366" i="3"/>
  <c r="M366" i="3"/>
  <c r="V366" i="3"/>
  <c r="AF366" i="3"/>
  <c r="AB366" i="3"/>
  <c r="U366" i="3"/>
  <c r="F366" i="3"/>
  <c r="AP366" i="3" s="1"/>
  <c r="I366" i="3"/>
  <c r="AA366" i="3"/>
  <c r="AD366" i="3"/>
  <c r="N366" i="3"/>
  <c r="AC366" i="3"/>
  <c r="I368" i="3"/>
  <c r="W368" i="3"/>
  <c r="Y368" i="3"/>
  <c r="AM368" i="3"/>
  <c r="AC368" i="3"/>
  <c r="V368" i="3"/>
  <c r="M368" i="3"/>
  <c r="AE368" i="3"/>
  <c r="AB368" i="3"/>
  <c r="AD368" i="3"/>
  <c r="AO368" i="3"/>
  <c r="F368" i="3"/>
  <c r="AP368" i="3" s="1"/>
  <c r="AN368" i="3"/>
  <c r="K368" i="3"/>
  <c r="AL368" i="3"/>
  <c r="BI368" i="3" s="1"/>
  <c r="AF368" i="3"/>
  <c r="N368" i="3"/>
  <c r="Z368" i="3"/>
  <c r="L368" i="3"/>
  <c r="J368" i="3"/>
  <c r="AA368" i="3"/>
  <c r="AG368" i="3"/>
  <c r="U368" i="3"/>
  <c r="X368" i="3"/>
  <c r="G387" i="3"/>
  <c r="B387" i="3" s="1"/>
  <c r="G386" i="3"/>
  <c r="B386" i="3" s="1"/>
  <c r="G394" i="3"/>
  <c r="B394" i="3" s="1"/>
  <c r="G419" i="3"/>
  <c r="B419" i="3" s="1"/>
  <c r="G384" i="3"/>
  <c r="B384" i="3" s="1"/>
  <c r="G388" i="3"/>
  <c r="B388" i="3" s="1"/>
  <c r="AM363" i="3"/>
  <c r="X363" i="3"/>
  <c r="AE363" i="3"/>
  <c r="AL363" i="3"/>
  <c r="BI363" i="3" s="1"/>
  <c r="AB363" i="3"/>
  <c r="AF363" i="3"/>
  <c r="W363" i="3"/>
  <c r="AC363" i="3"/>
  <c r="M363" i="3"/>
  <c r="I363" i="3"/>
  <c r="V363" i="3"/>
  <c r="AN363" i="3"/>
  <c r="F363" i="3"/>
  <c r="AP363" i="3" s="1"/>
  <c r="K363" i="3"/>
  <c r="U363" i="3"/>
  <c r="J363" i="3"/>
  <c r="AO363" i="3"/>
  <c r="Y363" i="3"/>
  <c r="AD363" i="3"/>
  <c r="AG363" i="3"/>
  <c r="L363" i="3"/>
  <c r="N363" i="3"/>
  <c r="AA363" i="3"/>
  <c r="Z363" i="3"/>
  <c r="U381" i="3"/>
  <c r="M381" i="3"/>
  <c r="N381" i="3"/>
  <c r="AN381" i="3"/>
  <c r="AA381" i="3"/>
  <c r="AL381" i="3"/>
  <c r="BI381" i="3" s="1"/>
  <c r="L381" i="3"/>
  <c r="AO381" i="3"/>
  <c r="K381" i="3"/>
  <c r="Y381" i="3"/>
  <c r="I381" i="3"/>
  <c r="X381" i="3"/>
  <c r="J381" i="3"/>
  <c r="AD381" i="3"/>
  <c r="AM381" i="3"/>
  <c r="AB381" i="3"/>
  <c r="W381" i="3"/>
  <c r="Z381" i="3"/>
  <c r="F381" i="3"/>
  <c r="AP381" i="3" s="1"/>
  <c r="AG381" i="3"/>
  <c r="AE381" i="3"/>
  <c r="V381" i="3"/>
  <c r="AF381" i="3"/>
  <c r="AC381" i="3"/>
  <c r="L369" i="3"/>
  <c r="U369" i="3"/>
  <c r="AE369" i="3"/>
  <c r="F369" i="3"/>
  <c r="AP369" i="3" s="1"/>
  <c r="AD369" i="3"/>
  <c r="J369" i="3"/>
  <c r="Y369" i="3"/>
  <c r="V369" i="3"/>
  <c r="AB369" i="3"/>
  <c r="AO369" i="3"/>
  <c r="Z369" i="3"/>
  <c r="W369" i="3"/>
  <c r="AC369" i="3"/>
  <c r="M369" i="3"/>
  <c r="AG369" i="3"/>
  <c r="N369" i="3"/>
  <c r="AA369" i="3"/>
  <c r="AM369" i="3"/>
  <c r="AF369" i="3"/>
  <c r="K369" i="3"/>
  <c r="AL369" i="3"/>
  <c r="BI369" i="3" s="1"/>
  <c r="I369" i="3"/>
  <c r="AN369" i="3"/>
  <c r="X369" i="3"/>
  <c r="G385" i="3"/>
  <c r="B385" i="3" s="1"/>
  <c r="G390" i="3"/>
  <c r="B390" i="3" s="1"/>
  <c r="L370" i="3"/>
  <c r="AE370" i="3"/>
  <c r="AD370" i="3"/>
  <c r="AC370" i="3"/>
  <c r="AL370" i="3"/>
  <c r="BI370" i="3" s="1"/>
  <c r="F370" i="3"/>
  <c r="AP370" i="3" s="1"/>
  <c r="AM370" i="3"/>
  <c r="Z370" i="3"/>
  <c r="AG370" i="3"/>
  <c r="AF370" i="3"/>
  <c r="M370" i="3"/>
  <c r="X370" i="3"/>
  <c r="U370" i="3"/>
  <c r="Y370" i="3"/>
  <c r="K370" i="3"/>
  <c r="AN370" i="3"/>
  <c r="AO370" i="3"/>
  <c r="V370" i="3"/>
  <c r="AB370" i="3"/>
  <c r="AA370" i="3"/>
  <c r="N370" i="3"/>
  <c r="J370" i="3"/>
  <c r="W370" i="3"/>
  <c r="I370" i="3"/>
  <c r="Y357" i="3"/>
  <c r="V357" i="3"/>
  <c r="AG357" i="3"/>
  <c r="AC357" i="3"/>
  <c r="AF357" i="3"/>
  <c r="K357" i="3"/>
  <c r="AA357" i="3"/>
  <c r="F357" i="3"/>
  <c r="AP357" i="3" s="1"/>
  <c r="W357" i="3"/>
  <c r="AN357" i="3"/>
  <c r="Z357" i="3"/>
  <c r="X357" i="3"/>
  <c r="AE357" i="3"/>
  <c r="N357" i="3"/>
  <c r="U357" i="3"/>
  <c r="AB357" i="3"/>
  <c r="AL357" i="3"/>
  <c r="BI357" i="3" s="1"/>
  <c r="AM357" i="3"/>
  <c r="AO357" i="3"/>
  <c r="L357" i="3"/>
  <c r="J357" i="3"/>
  <c r="M357" i="3"/>
  <c r="AD357" i="3"/>
  <c r="I357" i="3"/>
  <c r="G391" i="3"/>
  <c r="B391" i="3" s="1"/>
  <c r="M365" i="3"/>
  <c r="AN365" i="3"/>
  <c r="AM365" i="3"/>
  <c r="AF365" i="3"/>
  <c r="N365" i="3"/>
  <c r="V365" i="3"/>
  <c r="L365" i="3"/>
  <c r="AG365" i="3"/>
  <c r="AO365" i="3"/>
  <c r="Y365" i="3"/>
  <c r="W365" i="3"/>
  <c r="F365" i="3"/>
  <c r="AP365" i="3" s="1"/>
  <c r="AB365" i="3"/>
  <c r="AD365" i="3"/>
  <c r="J365" i="3"/>
  <c r="AL365" i="3"/>
  <c r="BI365" i="3" s="1"/>
  <c r="I365" i="3"/>
  <c r="AC365" i="3"/>
  <c r="X365" i="3"/>
  <c r="K365" i="3"/>
  <c r="AA365" i="3"/>
  <c r="AE365" i="3"/>
  <c r="Z365" i="3"/>
  <c r="U365" i="3"/>
  <c r="G377" i="3"/>
  <c r="B377" i="3" s="1"/>
  <c r="AE360" i="3"/>
  <c r="AO360" i="3"/>
  <c r="X360" i="3"/>
  <c r="F360" i="3"/>
  <c r="AP360" i="3" s="1"/>
  <c r="L360" i="3"/>
  <c r="AC360" i="3"/>
  <c r="M360" i="3"/>
  <c r="AF360" i="3"/>
  <c r="I360" i="3"/>
  <c r="K360" i="3"/>
  <c r="W360" i="3"/>
  <c r="AA360" i="3"/>
  <c r="U360" i="3"/>
  <c r="V360" i="3"/>
  <c r="AB360" i="3"/>
  <c r="J360" i="3"/>
  <c r="Y360" i="3"/>
  <c r="AM360" i="3"/>
  <c r="N360" i="3"/>
  <c r="AG360" i="3"/>
  <c r="AL360" i="3"/>
  <c r="BI360" i="3" s="1"/>
  <c r="AD360" i="3"/>
  <c r="AN360" i="3"/>
  <c r="Z360" i="3"/>
  <c r="F367" i="3"/>
  <c r="AP367" i="3" s="1"/>
  <c r="AL367" i="3"/>
  <c r="BI367" i="3" s="1"/>
  <c r="AM367" i="3"/>
  <c r="L367" i="3"/>
  <c r="AD367" i="3"/>
  <c r="I367" i="3"/>
  <c r="Z367" i="3"/>
  <c r="AG367" i="3"/>
  <c r="U367" i="3"/>
  <c r="N367" i="3"/>
  <c r="AE367" i="3"/>
  <c r="AA367" i="3"/>
  <c r="AN367" i="3"/>
  <c r="X367" i="3"/>
  <c r="AF367" i="3"/>
  <c r="Y367" i="3"/>
  <c r="AB367" i="3"/>
  <c r="W367" i="3"/>
  <c r="AC367" i="3"/>
  <c r="K367" i="3"/>
  <c r="AO367" i="3"/>
  <c r="M367" i="3"/>
  <c r="V367" i="3"/>
  <c r="J367" i="3"/>
  <c r="G392" i="3"/>
  <c r="B392" i="3" s="1"/>
  <c r="G403" i="3"/>
  <c r="B403" i="3" s="1"/>
  <c r="G379" i="3"/>
  <c r="B379" i="3" s="1"/>
  <c r="G382" i="3"/>
  <c r="B382" i="3" s="1"/>
  <c r="G389" i="3"/>
  <c r="B389" i="3" s="1"/>
  <c r="I361" i="3"/>
  <c r="L361" i="3"/>
  <c r="Z361" i="3"/>
  <c r="J361" i="3"/>
  <c r="K361" i="3"/>
  <c r="AM361" i="3"/>
  <c r="AO361" i="3"/>
  <c r="AB361" i="3"/>
  <c r="M361" i="3"/>
  <c r="AL361" i="3"/>
  <c r="BI361" i="3" s="1"/>
  <c r="AC361" i="3"/>
  <c r="W361" i="3"/>
  <c r="F361" i="3"/>
  <c r="AP361" i="3" s="1"/>
  <c r="X361" i="3"/>
  <c r="AG361" i="3"/>
  <c r="Y361" i="3"/>
  <c r="AN361" i="3"/>
  <c r="V361" i="3"/>
  <c r="U361" i="3"/>
  <c r="AD361" i="3"/>
  <c r="AA361" i="3"/>
  <c r="AF361" i="3"/>
  <c r="AE361" i="3"/>
  <c r="N361" i="3"/>
  <c r="X356" i="3"/>
  <c r="F356" i="3"/>
  <c r="AP356" i="3" s="1"/>
  <c r="AF356" i="3"/>
  <c r="AO356" i="3"/>
  <c r="AA356" i="3"/>
  <c r="V356" i="3"/>
  <c r="N356" i="3"/>
  <c r="AL356" i="3"/>
  <c r="BI356" i="3" s="1"/>
  <c r="Y356" i="3"/>
  <c r="AN356" i="3"/>
  <c r="AC356" i="3"/>
  <c r="AG356" i="3"/>
  <c r="Z356" i="3"/>
  <c r="AB356" i="3"/>
  <c r="M356" i="3"/>
  <c r="J356" i="3"/>
  <c r="AE356" i="3"/>
  <c r="L356" i="3"/>
  <c r="I356" i="3"/>
  <c r="W356" i="3"/>
  <c r="AM356" i="3"/>
  <c r="U356" i="3"/>
  <c r="K356" i="3"/>
  <c r="AD356" i="3"/>
  <c r="G418" i="3"/>
  <c r="B418" i="3" s="1"/>
  <c r="AL373" i="3"/>
  <c r="BI373" i="3" s="1"/>
  <c r="AN373" i="3"/>
  <c r="M373" i="3"/>
  <c r="AB373" i="3"/>
  <c r="W373" i="3"/>
  <c r="F373" i="3"/>
  <c r="AP373" i="3" s="1"/>
  <c r="AG373" i="3"/>
  <c r="AA373" i="3"/>
  <c r="AC373" i="3"/>
  <c r="AM373" i="3"/>
  <c r="Z373" i="3"/>
  <c r="V373" i="3"/>
  <c r="J373" i="3"/>
  <c r="AF373" i="3"/>
  <c r="Y373" i="3"/>
  <c r="I373" i="3"/>
  <c r="AE373" i="3"/>
  <c r="AD373" i="3"/>
  <c r="L373" i="3"/>
  <c r="K373" i="3"/>
  <c r="U373" i="3"/>
  <c r="AO373" i="3"/>
  <c r="X373" i="3"/>
  <c r="N373" i="3"/>
  <c r="G383" i="3"/>
  <c r="B383" i="3" s="1"/>
  <c r="AE371" i="3"/>
  <c r="K371" i="3"/>
  <c r="I371" i="3"/>
  <c r="V371" i="3"/>
  <c r="AN371" i="3"/>
  <c r="L371" i="3"/>
  <c r="M371" i="3"/>
  <c r="Z371" i="3"/>
  <c r="J371" i="3"/>
  <c r="AM371" i="3"/>
  <c r="AO371" i="3"/>
  <c r="Y371" i="3"/>
  <c r="AG371" i="3"/>
  <c r="AD371" i="3"/>
  <c r="F371" i="3"/>
  <c r="AP371" i="3" s="1"/>
  <c r="AB371" i="3"/>
  <c r="W371" i="3"/>
  <c r="AF371" i="3"/>
  <c r="AA371" i="3"/>
  <c r="X371" i="3"/>
  <c r="AL371" i="3"/>
  <c r="BI371" i="3" s="1"/>
  <c r="U371" i="3"/>
  <c r="N371" i="3"/>
  <c r="AC371" i="3"/>
  <c r="G378" i="3"/>
  <c r="B378" i="3" s="1"/>
  <c r="G395" i="3"/>
  <c r="B395" i="3" s="1"/>
  <c r="I397" i="3"/>
  <c r="F397" i="3"/>
  <c r="N397" i="3"/>
  <c r="X397" i="3"/>
  <c r="AC397" i="3"/>
  <c r="J397" i="3"/>
  <c r="K397" i="3"/>
  <c r="M397" i="3"/>
  <c r="AD397" i="3"/>
  <c r="AF397" i="3"/>
  <c r="U397" i="3"/>
  <c r="AE397" i="3"/>
  <c r="Z397" i="3"/>
  <c r="W397" i="3"/>
  <c r="AG397" i="3"/>
  <c r="AL397" i="3"/>
  <c r="BI397" i="3" s="1"/>
  <c r="AB397" i="3"/>
  <c r="Y397" i="3"/>
  <c r="L397" i="3"/>
  <c r="V397" i="3"/>
  <c r="AO397" i="3"/>
  <c r="AM397" i="3"/>
  <c r="AA397" i="3"/>
  <c r="AN397" i="3"/>
  <c r="AM396" i="3"/>
  <c r="AD396" i="3"/>
  <c r="K396" i="3"/>
  <c r="I396" i="3"/>
  <c r="V396" i="3"/>
  <c r="AA396" i="3"/>
  <c r="AC396" i="3"/>
  <c r="Z396" i="3"/>
  <c r="L396" i="3"/>
  <c r="J396" i="3"/>
  <c r="N396" i="3"/>
  <c r="AL396" i="3"/>
  <c r="BI396" i="3" s="1"/>
  <c r="U396" i="3"/>
  <c r="AN396" i="3"/>
  <c r="Y396" i="3"/>
  <c r="AF396" i="3"/>
  <c r="M396" i="3"/>
  <c r="X396" i="3"/>
  <c r="AE396" i="3"/>
  <c r="W396" i="3"/>
  <c r="AG396" i="3"/>
  <c r="AO396" i="3"/>
  <c r="AB396" i="3"/>
  <c r="F396" i="3"/>
  <c r="AP396" i="3" s="1"/>
  <c r="AB355" i="3"/>
  <c r="K355" i="3"/>
  <c r="N355" i="3"/>
  <c r="AN355" i="3"/>
  <c r="AD355" i="3"/>
  <c r="U355" i="3"/>
  <c r="AF355" i="3"/>
  <c r="AC355" i="3"/>
  <c r="L355" i="3"/>
  <c r="Z355" i="3"/>
  <c r="I355" i="3"/>
  <c r="AO355" i="3"/>
  <c r="X355" i="3"/>
  <c r="AE355" i="3"/>
  <c r="W355" i="3"/>
  <c r="Y355" i="3"/>
  <c r="AM355" i="3"/>
  <c r="AL355" i="3"/>
  <c r="BI355" i="3" s="1"/>
  <c r="AA355" i="3"/>
  <c r="F355" i="3"/>
  <c r="AP355" i="3" s="1"/>
  <c r="M355" i="3"/>
  <c r="V355" i="3"/>
  <c r="J355" i="3"/>
  <c r="AG355" i="3"/>
  <c r="AD364" i="3"/>
  <c r="AL364" i="3"/>
  <c r="BI364" i="3" s="1"/>
  <c r="U364" i="3"/>
  <c r="N364" i="3"/>
  <c r="Y364" i="3"/>
  <c r="AB364" i="3"/>
  <c r="AN364" i="3"/>
  <c r="I364" i="3"/>
  <c r="AC364" i="3"/>
  <c r="J364" i="3"/>
  <c r="AF364" i="3"/>
  <c r="W364" i="3"/>
  <c r="F364" i="3"/>
  <c r="AP364" i="3" s="1"/>
  <c r="Z364" i="3"/>
  <c r="AO364" i="3"/>
  <c r="AM364" i="3"/>
  <c r="L364" i="3"/>
  <c r="AE364" i="3"/>
  <c r="K364" i="3"/>
  <c r="AA364" i="3"/>
  <c r="V364" i="3"/>
  <c r="M364" i="3"/>
  <c r="X364" i="3"/>
  <c r="AG364" i="3"/>
  <c r="G393" i="3"/>
  <c r="B393" i="3" s="1"/>
  <c r="F640" i="3" l="1"/>
  <c r="AP640" i="3" s="1"/>
  <c r="AL640" i="3"/>
  <c r="BI640" i="3" s="1"/>
  <c r="AM640" i="3"/>
  <c r="AO640" i="3"/>
  <c r="N640" i="3"/>
  <c r="AN640" i="3"/>
  <c r="I640" i="3"/>
  <c r="B640" i="3"/>
  <c r="U640" i="3"/>
  <c r="J640" i="3"/>
  <c r="A640" i="3"/>
  <c r="L640" i="3"/>
  <c r="M640" i="3"/>
  <c r="K640" i="3"/>
  <c r="AG640" i="3"/>
  <c r="AF640" i="3"/>
  <c r="AE640" i="3"/>
  <c r="AD640" i="3"/>
  <c r="AC640" i="3"/>
  <c r="AB640" i="3"/>
  <c r="AA640" i="3"/>
  <c r="Z640" i="3"/>
  <c r="Y640" i="3"/>
  <c r="X640" i="3"/>
  <c r="W640" i="3"/>
  <c r="V640" i="3"/>
  <c r="B34" i="1"/>
  <c r="G662" i="3"/>
  <c r="AP397" i="3"/>
  <c r="BP419" i="3"/>
  <c r="G441" i="3"/>
  <c r="B441" i="3" s="1"/>
  <c r="AC383" i="3"/>
  <c r="W383" i="3"/>
  <c r="L383" i="3"/>
  <c r="U383" i="3"/>
  <c r="AM383" i="3"/>
  <c r="AD383" i="3"/>
  <c r="AG383" i="3"/>
  <c r="AE383" i="3"/>
  <c r="Y383" i="3"/>
  <c r="Z383" i="3"/>
  <c r="AL383" i="3"/>
  <c r="BI383" i="3" s="1"/>
  <c r="X383" i="3"/>
  <c r="F383" i="3"/>
  <c r="AP383" i="3" s="1"/>
  <c r="I383" i="3"/>
  <c r="J383" i="3"/>
  <c r="AN383" i="3"/>
  <c r="N383" i="3"/>
  <c r="M383" i="3"/>
  <c r="V383" i="3"/>
  <c r="AF383" i="3"/>
  <c r="AO383" i="3"/>
  <c r="AA383" i="3"/>
  <c r="K383" i="3"/>
  <c r="AB383" i="3"/>
  <c r="M379" i="3"/>
  <c r="AF379" i="3"/>
  <c r="AN379" i="3"/>
  <c r="K379" i="3"/>
  <c r="F379" i="3"/>
  <c r="AP379" i="3" s="1"/>
  <c r="AM379" i="3"/>
  <c r="AC379" i="3"/>
  <c r="AA379" i="3"/>
  <c r="I379" i="3"/>
  <c r="AD379" i="3"/>
  <c r="AL379" i="3"/>
  <c r="BI379" i="3" s="1"/>
  <c r="N379" i="3"/>
  <c r="V379" i="3"/>
  <c r="Y379" i="3"/>
  <c r="U379" i="3"/>
  <c r="Z379" i="3"/>
  <c r="AE379" i="3"/>
  <c r="AB379" i="3"/>
  <c r="W379" i="3"/>
  <c r="X379" i="3"/>
  <c r="AG379" i="3"/>
  <c r="L379" i="3"/>
  <c r="J379" i="3"/>
  <c r="AO379" i="3"/>
  <c r="G412" i="3"/>
  <c r="B412" i="3" s="1"/>
  <c r="K388" i="3"/>
  <c r="Z388" i="3"/>
  <c r="Y388" i="3"/>
  <c r="AA388" i="3"/>
  <c r="M388" i="3"/>
  <c r="AF388" i="3"/>
  <c r="X388" i="3"/>
  <c r="AC388" i="3"/>
  <c r="AD388" i="3"/>
  <c r="I388" i="3"/>
  <c r="W388" i="3"/>
  <c r="V388" i="3"/>
  <c r="F388" i="3"/>
  <c r="AP388" i="3" s="1"/>
  <c r="U388" i="3"/>
  <c r="AG388" i="3"/>
  <c r="AB388" i="3"/>
  <c r="AE388" i="3"/>
  <c r="AO388" i="3"/>
  <c r="N388" i="3"/>
  <c r="L388" i="3"/>
  <c r="AL388" i="3"/>
  <c r="BI388" i="3" s="1"/>
  <c r="AN388" i="3"/>
  <c r="AM388" i="3"/>
  <c r="J388" i="3"/>
  <c r="G409" i="3"/>
  <c r="B409" i="3" s="1"/>
  <c r="G415" i="3"/>
  <c r="B415" i="3" s="1"/>
  <c r="N395" i="3"/>
  <c r="U395" i="3"/>
  <c r="AC395" i="3"/>
  <c r="Z395" i="3"/>
  <c r="AL395" i="3"/>
  <c r="BI395" i="3" s="1"/>
  <c r="L395" i="3"/>
  <c r="AG395" i="3"/>
  <c r="AN395" i="3"/>
  <c r="Y395" i="3"/>
  <c r="AF395" i="3"/>
  <c r="K395" i="3"/>
  <c r="I395" i="3"/>
  <c r="J395" i="3"/>
  <c r="W395" i="3"/>
  <c r="F395" i="3"/>
  <c r="AP395" i="3" s="1"/>
  <c r="AE395" i="3"/>
  <c r="M395" i="3"/>
  <c r="AB395" i="3"/>
  <c r="AD395" i="3"/>
  <c r="AO395" i="3"/>
  <c r="V395" i="3"/>
  <c r="AM395" i="3"/>
  <c r="X395" i="3"/>
  <c r="AA395" i="3"/>
  <c r="G405" i="3"/>
  <c r="B405" i="3" s="1"/>
  <c r="AA389" i="3"/>
  <c r="AL389" i="3"/>
  <c r="BI389" i="3" s="1"/>
  <c r="K389" i="3"/>
  <c r="I389" i="3"/>
  <c r="AC389" i="3"/>
  <c r="AB389" i="3"/>
  <c r="W389" i="3"/>
  <c r="Y389" i="3"/>
  <c r="AF389" i="3"/>
  <c r="X389" i="3"/>
  <c r="L389" i="3"/>
  <c r="AG389" i="3"/>
  <c r="J389" i="3"/>
  <c r="F389" i="3"/>
  <c r="AP389" i="3" s="1"/>
  <c r="M389" i="3"/>
  <c r="AN389" i="3"/>
  <c r="N389" i="3"/>
  <c r="AD389" i="3"/>
  <c r="AE389" i="3"/>
  <c r="Z389" i="3"/>
  <c r="V389" i="3"/>
  <c r="AM389" i="3"/>
  <c r="U389" i="3"/>
  <c r="AO389" i="3"/>
  <c r="G401" i="3"/>
  <c r="B401" i="3" s="1"/>
  <c r="L391" i="3"/>
  <c r="J391" i="3"/>
  <c r="U391" i="3"/>
  <c r="AD391" i="3"/>
  <c r="AL391" i="3"/>
  <c r="BI391" i="3" s="1"/>
  <c r="AG391" i="3"/>
  <c r="V391" i="3"/>
  <c r="AC391" i="3"/>
  <c r="W391" i="3"/>
  <c r="AM391" i="3"/>
  <c r="M391" i="3"/>
  <c r="AF391" i="3"/>
  <c r="X391" i="3"/>
  <c r="AO391" i="3"/>
  <c r="I391" i="3"/>
  <c r="Y391" i="3"/>
  <c r="N391" i="3"/>
  <c r="F391" i="3"/>
  <c r="AP391" i="3" s="1"/>
  <c r="AN391" i="3"/>
  <c r="AB391" i="3"/>
  <c r="AE391" i="3"/>
  <c r="Z391" i="3"/>
  <c r="K391" i="3"/>
  <c r="AA391" i="3"/>
  <c r="G410" i="3"/>
  <c r="B410" i="3" s="1"/>
  <c r="AN394" i="3"/>
  <c r="AO394" i="3"/>
  <c r="Y394" i="3"/>
  <c r="AM394" i="3"/>
  <c r="AE394" i="3"/>
  <c r="M394" i="3"/>
  <c r="AD394" i="3"/>
  <c r="X394" i="3"/>
  <c r="I394" i="3"/>
  <c r="AA394" i="3"/>
  <c r="AL394" i="3"/>
  <c r="BI394" i="3" s="1"/>
  <c r="K394" i="3"/>
  <c r="L394" i="3"/>
  <c r="AB394" i="3"/>
  <c r="V394" i="3"/>
  <c r="F394" i="3"/>
  <c r="AP394" i="3" s="1"/>
  <c r="Z394" i="3"/>
  <c r="J394" i="3"/>
  <c r="W394" i="3"/>
  <c r="U394" i="3"/>
  <c r="N394" i="3"/>
  <c r="AF394" i="3"/>
  <c r="AC394" i="3"/>
  <c r="AG394" i="3"/>
  <c r="G414" i="3"/>
  <c r="B414" i="3" s="1"/>
  <c r="W387" i="3"/>
  <c r="N387" i="3"/>
  <c r="U387" i="3"/>
  <c r="L387" i="3"/>
  <c r="AB387" i="3"/>
  <c r="Z387" i="3"/>
  <c r="AN387" i="3"/>
  <c r="AL387" i="3"/>
  <c r="BI387" i="3" s="1"/>
  <c r="AD387" i="3"/>
  <c r="F387" i="3"/>
  <c r="AP387" i="3" s="1"/>
  <c r="X387" i="3"/>
  <c r="AA387" i="3"/>
  <c r="AE387" i="3"/>
  <c r="I387" i="3"/>
  <c r="Y387" i="3"/>
  <c r="AO387" i="3"/>
  <c r="V387" i="3"/>
  <c r="AF387" i="3"/>
  <c r="AM387" i="3"/>
  <c r="K387" i="3"/>
  <c r="AC387" i="3"/>
  <c r="J387" i="3"/>
  <c r="AG387" i="3"/>
  <c r="M387" i="3"/>
  <c r="G417" i="3"/>
  <c r="B417" i="3" s="1"/>
  <c r="AB403" i="3"/>
  <c r="X403" i="3"/>
  <c r="J403" i="3"/>
  <c r="I403" i="3"/>
  <c r="AN403" i="3"/>
  <c r="F403" i="3"/>
  <c r="AP403" i="3" s="1"/>
  <c r="AE403" i="3"/>
  <c r="AG403" i="3"/>
  <c r="AF403" i="3"/>
  <c r="AC403" i="3"/>
  <c r="AA403" i="3"/>
  <c r="U403" i="3"/>
  <c r="V403" i="3"/>
  <c r="W403" i="3"/>
  <c r="N403" i="3"/>
  <c r="L403" i="3"/>
  <c r="AL403" i="3"/>
  <c r="BI403" i="3" s="1"/>
  <c r="Y403" i="3"/>
  <c r="Z403" i="3"/>
  <c r="K403" i="3"/>
  <c r="M403" i="3"/>
  <c r="AM403" i="3"/>
  <c r="AD403" i="3"/>
  <c r="AO403" i="3"/>
  <c r="G413" i="3"/>
  <c r="B413" i="3" s="1"/>
  <c r="AL385" i="3"/>
  <c r="BI385" i="3" s="1"/>
  <c r="AG385" i="3"/>
  <c r="Y385" i="3"/>
  <c r="AD385" i="3"/>
  <c r="V385" i="3"/>
  <c r="U385" i="3"/>
  <c r="AM385" i="3"/>
  <c r="AC385" i="3"/>
  <c r="K385" i="3"/>
  <c r="AF385" i="3"/>
  <c r="N385" i="3"/>
  <c r="X385" i="3"/>
  <c r="F385" i="3"/>
  <c r="AP385" i="3" s="1"/>
  <c r="W385" i="3"/>
  <c r="J385" i="3"/>
  <c r="AB385" i="3"/>
  <c r="Z385" i="3"/>
  <c r="L385" i="3"/>
  <c r="AN385" i="3"/>
  <c r="AO385" i="3"/>
  <c r="I385" i="3"/>
  <c r="M385" i="3"/>
  <c r="AE385" i="3"/>
  <c r="AA385" i="3"/>
  <c r="G416" i="3"/>
  <c r="B416" i="3" s="1"/>
  <c r="AF393" i="3"/>
  <c r="W393" i="3"/>
  <c r="M393" i="3"/>
  <c r="Z393" i="3"/>
  <c r="F393" i="3"/>
  <c r="AP393" i="3" s="1"/>
  <c r="AG393" i="3"/>
  <c r="AA393" i="3"/>
  <c r="J393" i="3"/>
  <c r="V393" i="3"/>
  <c r="AB393" i="3"/>
  <c r="AE393" i="3"/>
  <c r="AM393" i="3"/>
  <c r="AC393" i="3"/>
  <c r="U393" i="3"/>
  <c r="Y393" i="3"/>
  <c r="I393" i="3"/>
  <c r="AL393" i="3"/>
  <c r="BI393" i="3" s="1"/>
  <c r="K393" i="3"/>
  <c r="AO393" i="3"/>
  <c r="AD393" i="3"/>
  <c r="AN393" i="3"/>
  <c r="N393" i="3"/>
  <c r="X393" i="3"/>
  <c r="L393" i="3"/>
  <c r="AB378" i="3"/>
  <c r="AE378" i="3"/>
  <c r="K378" i="3"/>
  <c r="AG378" i="3"/>
  <c r="X378" i="3"/>
  <c r="M378" i="3"/>
  <c r="AN378" i="3"/>
  <c r="I378" i="3"/>
  <c r="Z378" i="3"/>
  <c r="AA378" i="3"/>
  <c r="AO378" i="3"/>
  <c r="AL378" i="3"/>
  <c r="BI378" i="3" s="1"/>
  <c r="AC378" i="3"/>
  <c r="AF378" i="3"/>
  <c r="AM378" i="3"/>
  <c r="Y378" i="3"/>
  <c r="J378" i="3"/>
  <c r="AD378" i="3"/>
  <c r="V378" i="3"/>
  <c r="F378" i="3"/>
  <c r="AP378" i="3" s="1"/>
  <c r="U378" i="3"/>
  <c r="L378" i="3"/>
  <c r="W378" i="3"/>
  <c r="N378" i="3"/>
  <c r="G411" i="3"/>
  <c r="B411" i="3" s="1"/>
  <c r="G407" i="3"/>
  <c r="B407" i="3" s="1"/>
  <c r="F384" i="3"/>
  <c r="AP384" i="3" s="1"/>
  <c r="K384" i="3"/>
  <c r="AM384" i="3"/>
  <c r="L384" i="3"/>
  <c r="M384" i="3"/>
  <c r="Y384" i="3"/>
  <c r="N384" i="3"/>
  <c r="U384" i="3"/>
  <c r="AA384" i="3"/>
  <c r="AC384" i="3"/>
  <c r="X384" i="3"/>
  <c r="AE384" i="3"/>
  <c r="AL384" i="3"/>
  <c r="BI384" i="3" s="1"/>
  <c r="AB384" i="3"/>
  <c r="AO384" i="3"/>
  <c r="Z384" i="3"/>
  <c r="W384" i="3"/>
  <c r="AF384" i="3"/>
  <c r="I384" i="3"/>
  <c r="AG384" i="3"/>
  <c r="V384" i="3"/>
  <c r="AN384" i="3"/>
  <c r="AD384" i="3"/>
  <c r="J384" i="3"/>
  <c r="W386" i="3"/>
  <c r="X386" i="3"/>
  <c r="AA386" i="3"/>
  <c r="AC386" i="3"/>
  <c r="U386" i="3"/>
  <c r="AO386" i="3"/>
  <c r="J386" i="3"/>
  <c r="AB386" i="3"/>
  <c r="AG386" i="3"/>
  <c r="AF386" i="3"/>
  <c r="AL386" i="3"/>
  <c r="BI386" i="3" s="1"/>
  <c r="AM386" i="3"/>
  <c r="AN386" i="3"/>
  <c r="F386" i="3"/>
  <c r="AP386" i="3" s="1"/>
  <c r="K386" i="3"/>
  <c r="L386" i="3"/>
  <c r="M386" i="3"/>
  <c r="Z386" i="3"/>
  <c r="AD386" i="3"/>
  <c r="V386" i="3"/>
  <c r="N386" i="3"/>
  <c r="I386" i="3"/>
  <c r="Y386" i="3"/>
  <c r="AE386" i="3"/>
  <c r="G400" i="3"/>
  <c r="B400" i="3" s="1"/>
  <c r="X418" i="3"/>
  <c r="AM418" i="3"/>
  <c r="V418" i="3"/>
  <c r="AC418" i="3"/>
  <c r="Y418" i="3"/>
  <c r="J418" i="3"/>
  <c r="W418" i="3"/>
  <c r="U418" i="3"/>
  <c r="F418" i="3"/>
  <c r="AP418" i="3" s="1"/>
  <c r="AN418" i="3"/>
  <c r="AA418" i="3"/>
  <c r="AL418" i="3"/>
  <c r="BI418" i="3" s="1"/>
  <c r="N418" i="3"/>
  <c r="AO418" i="3"/>
  <c r="AB418" i="3"/>
  <c r="AG418" i="3"/>
  <c r="AE418" i="3"/>
  <c r="Z418" i="3"/>
  <c r="K418" i="3"/>
  <c r="I418" i="3"/>
  <c r="M418" i="3"/>
  <c r="AF418" i="3"/>
  <c r="AD418" i="3"/>
  <c r="L418" i="3"/>
  <c r="G425" i="3"/>
  <c r="B425" i="3" s="1"/>
  <c r="G406" i="3"/>
  <c r="B406" i="3" s="1"/>
  <c r="G440" i="3"/>
  <c r="B440" i="3" s="1"/>
  <c r="I382" i="3"/>
  <c r="AA382" i="3"/>
  <c r="U382" i="3"/>
  <c r="L382" i="3"/>
  <c r="AF382" i="3"/>
  <c r="AL382" i="3"/>
  <c r="BI382" i="3" s="1"/>
  <c r="AB382" i="3"/>
  <c r="Z382" i="3"/>
  <c r="Y382" i="3"/>
  <c r="AG382" i="3"/>
  <c r="AC382" i="3"/>
  <c r="AO382" i="3"/>
  <c r="J382" i="3"/>
  <c r="K382" i="3"/>
  <c r="F382" i="3"/>
  <c r="AP382" i="3" s="1"/>
  <c r="N382" i="3"/>
  <c r="AM382" i="3"/>
  <c r="AD382" i="3"/>
  <c r="W382" i="3"/>
  <c r="AN382" i="3"/>
  <c r="AE382" i="3"/>
  <c r="M382" i="3"/>
  <c r="X382" i="3"/>
  <c r="V382" i="3"/>
  <c r="AN392" i="3"/>
  <c r="X392" i="3"/>
  <c r="J392" i="3"/>
  <c r="AD392" i="3"/>
  <c r="M392" i="3"/>
  <c r="Y392" i="3"/>
  <c r="V392" i="3"/>
  <c r="Z392" i="3"/>
  <c r="AB392" i="3"/>
  <c r="F392" i="3"/>
  <c r="AP392" i="3" s="1"/>
  <c r="N392" i="3"/>
  <c r="AG392" i="3"/>
  <c r="U392" i="3"/>
  <c r="AE392" i="3"/>
  <c r="AO392" i="3"/>
  <c r="I392" i="3"/>
  <c r="AL392" i="3"/>
  <c r="BI392" i="3" s="1"/>
  <c r="L392" i="3"/>
  <c r="AF392" i="3"/>
  <c r="W392" i="3"/>
  <c r="K392" i="3"/>
  <c r="AM392" i="3"/>
  <c r="AC392" i="3"/>
  <c r="AA392" i="3"/>
  <c r="U377" i="3"/>
  <c r="AB377" i="3"/>
  <c r="I377" i="3"/>
  <c r="X377" i="3"/>
  <c r="L377" i="3"/>
  <c r="Y377" i="3"/>
  <c r="F377" i="3"/>
  <c r="AP377" i="3" s="1"/>
  <c r="N377" i="3"/>
  <c r="AG377" i="3"/>
  <c r="M377" i="3"/>
  <c r="J377" i="3"/>
  <c r="AL377" i="3"/>
  <c r="BI377" i="3" s="1"/>
  <c r="Z377" i="3"/>
  <c r="AD377" i="3"/>
  <c r="AN377" i="3"/>
  <c r="AA377" i="3"/>
  <c r="K377" i="3"/>
  <c r="AC377" i="3"/>
  <c r="V377" i="3"/>
  <c r="AM377" i="3"/>
  <c r="AF377" i="3"/>
  <c r="W377" i="3"/>
  <c r="AE377" i="3"/>
  <c r="AO377" i="3"/>
  <c r="G408" i="3"/>
  <c r="B408" i="3" s="1"/>
  <c r="G404" i="3"/>
  <c r="B404" i="3" s="1"/>
  <c r="G399" i="3"/>
  <c r="B399" i="3" s="1"/>
  <c r="AB390" i="3"/>
  <c r="AE390" i="3"/>
  <c r="Y390" i="3"/>
  <c r="AG390" i="3"/>
  <c r="AC390" i="3"/>
  <c r="W390" i="3"/>
  <c r="M390" i="3"/>
  <c r="K390" i="3"/>
  <c r="AD390" i="3"/>
  <c r="AO390" i="3"/>
  <c r="X390" i="3"/>
  <c r="AM390" i="3"/>
  <c r="F390" i="3"/>
  <c r="AP390" i="3" s="1"/>
  <c r="AA390" i="3"/>
  <c r="AL390" i="3"/>
  <c r="BI390" i="3" s="1"/>
  <c r="N390" i="3"/>
  <c r="AN390" i="3"/>
  <c r="L390" i="3"/>
  <c r="I390" i="3"/>
  <c r="V390" i="3"/>
  <c r="Z390" i="3"/>
  <c r="AF390" i="3"/>
  <c r="J390" i="3"/>
  <c r="U390" i="3"/>
  <c r="L419" i="3"/>
  <c r="J419" i="3"/>
  <c r="AM419" i="3"/>
  <c r="AB419" i="3"/>
  <c r="I419" i="3"/>
  <c r="F419" i="3"/>
  <c r="AL419" i="3"/>
  <c r="BI419" i="3" s="1"/>
  <c r="V419" i="3"/>
  <c r="AD419" i="3"/>
  <c r="AN419" i="3"/>
  <c r="Z419" i="3"/>
  <c r="AE419" i="3"/>
  <c r="AF419" i="3"/>
  <c r="W419" i="3"/>
  <c r="AA419" i="3"/>
  <c r="N419" i="3"/>
  <c r="M419" i="3"/>
  <c r="AC419" i="3"/>
  <c r="AG419" i="3"/>
  <c r="Y419" i="3"/>
  <c r="AO419" i="3"/>
  <c r="X419" i="3"/>
  <c r="U419" i="3"/>
  <c r="K419" i="3"/>
  <c r="B662" i="3" l="1"/>
  <c r="AN662" i="3"/>
  <c r="AL662" i="3"/>
  <c r="BI662" i="3" s="1"/>
  <c r="AO662" i="3"/>
  <c r="U662" i="3"/>
  <c r="A662" i="3"/>
  <c r="F662" i="3"/>
  <c r="AP662" i="3" s="1"/>
  <c r="K662" i="3"/>
  <c r="N662" i="3"/>
  <c r="I662" i="3"/>
  <c r="L662" i="3"/>
  <c r="J662" i="3"/>
  <c r="AM662" i="3"/>
  <c r="M662" i="3"/>
  <c r="AG662" i="3"/>
  <c r="AF662" i="3"/>
  <c r="AE662" i="3"/>
  <c r="AD662" i="3"/>
  <c r="AC662" i="3"/>
  <c r="AB662" i="3"/>
  <c r="AA662" i="3"/>
  <c r="Z662" i="3"/>
  <c r="Y662" i="3"/>
  <c r="X662" i="3"/>
  <c r="W662" i="3"/>
  <c r="V662" i="3"/>
  <c r="B35" i="1"/>
  <c r="G706" i="3" s="1"/>
  <c r="G684" i="3"/>
  <c r="AP419" i="3"/>
  <c r="BP441" i="3"/>
  <c r="N406" i="3"/>
  <c r="W406" i="3"/>
  <c r="AA406" i="3"/>
  <c r="I406" i="3"/>
  <c r="AF406" i="3"/>
  <c r="AL406" i="3"/>
  <c r="BI406" i="3" s="1"/>
  <c r="AN406" i="3"/>
  <c r="V406" i="3"/>
  <c r="AC406" i="3"/>
  <c r="Y406" i="3"/>
  <c r="Z406" i="3"/>
  <c r="K406" i="3"/>
  <c r="AO406" i="3"/>
  <c r="M406" i="3"/>
  <c r="U406" i="3"/>
  <c r="L406" i="3"/>
  <c r="F406" i="3"/>
  <c r="AP406" i="3" s="1"/>
  <c r="J406" i="3"/>
  <c r="AG406" i="3"/>
  <c r="AE406" i="3"/>
  <c r="AM406" i="3"/>
  <c r="AB406" i="3"/>
  <c r="AD406" i="3"/>
  <c r="X406" i="3"/>
  <c r="G421" i="3"/>
  <c r="B421" i="3" s="1"/>
  <c r="G428" i="3"/>
  <c r="B428" i="3" s="1"/>
  <c r="AM414" i="3"/>
  <c r="W414" i="3"/>
  <c r="AA414" i="3"/>
  <c r="AF414" i="3"/>
  <c r="V414" i="3"/>
  <c r="AD414" i="3"/>
  <c r="I414" i="3"/>
  <c r="X414" i="3"/>
  <c r="L414" i="3"/>
  <c r="U414" i="3"/>
  <c r="AL414" i="3"/>
  <c r="BI414" i="3" s="1"/>
  <c r="N414" i="3"/>
  <c r="Y414" i="3"/>
  <c r="K414" i="3"/>
  <c r="Z414" i="3"/>
  <c r="AB414" i="3"/>
  <c r="AO414" i="3"/>
  <c r="AC414" i="3"/>
  <c r="AG414" i="3"/>
  <c r="F414" i="3"/>
  <c r="AP414" i="3" s="1"/>
  <c r="AN414" i="3"/>
  <c r="M414" i="3"/>
  <c r="J414" i="3"/>
  <c r="AE414" i="3"/>
  <c r="AB412" i="3"/>
  <c r="AF412" i="3"/>
  <c r="X412" i="3"/>
  <c r="N412" i="3"/>
  <c r="J412" i="3"/>
  <c r="Z412" i="3"/>
  <c r="F412" i="3"/>
  <c r="AP412" i="3" s="1"/>
  <c r="AO412" i="3"/>
  <c r="AN412" i="3"/>
  <c r="L412" i="3"/>
  <c r="Y412" i="3"/>
  <c r="K412" i="3"/>
  <c r="AE412" i="3"/>
  <c r="M412" i="3"/>
  <c r="U412" i="3"/>
  <c r="I412" i="3"/>
  <c r="AG412" i="3"/>
  <c r="AM412" i="3"/>
  <c r="AA412" i="3"/>
  <c r="AL412" i="3"/>
  <c r="BI412" i="3" s="1"/>
  <c r="AD412" i="3"/>
  <c r="V412" i="3"/>
  <c r="W412" i="3"/>
  <c r="AC412" i="3"/>
  <c r="G436" i="3"/>
  <c r="B436" i="3" s="1"/>
  <c r="G423" i="3"/>
  <c r="B423" i="3" s="1"/>
  <c r="M415" i="3"/>
  <c r="U415" i="3"/>
  <c r="Z415" i="3"/>
  <c r="N415" i="3"/>
  <c r="V415" i="3"/>
  <c r="F415" i="3"/>
  <c r="AP415" i="3" s="1"/>
  <c r="J415" i="3"/>
  <c r="L415" i="3"/>
  <c r="Y415" i="3"/>
  <c r="AD415" i="3"/>
  <c r="I415" i="3"/>
  <c r="AF415" i="3"/>
  <c r="K415" i="3"/>
  <c r="AG415" i="3"/>
  <c r="X415" i="3"/>
  <c r="AC415" i="3"/>
  <c r="AO415" i="3"/>
  <c r="AM415" i="3"/>
  <c r="W415" i="3"/>
  <c r="AE415" i="3"/>
  <c r="AA415" i="3"/>
  <c r="AB415" i="3"/>
  <c r="AL415" i="3"/>
  <c r="BI415" i="3" s="1"/>
  <c r="AN415" i="3"/>
  <c r="G434" i="3"/>
  <c r="B434" i="3" s="1"/>
  <c r="V425" i="3"/>
  <c r="N425" i="3"/>
  <c r="AA425" i="3"/>
  <c r="K425" i="3"/>
  <c r="AL425" i="3"/>
  <c r="BI425" i="3" s="1"/>
  <c r="L425" i="3"/>
  <c r="W425" i="3"/>
  <c r="AM425" i="3"/>
  <c r="M425" i="3"/>
  <c r="AB425" i="3"/>
  <c r="AG425" i="3"/>
  <c r="AE425" i="3"/>
  <c r="J425" i="3"/>
  <c r="AC425" i="3"/>
  <c r="AN425" i="3"/>
  <c r="Y425" i="3"/>
  <c r="AF425" i="3"/>
  <c r="X425" i="3"/>
  <c r="Z425" i="3"/>
  <c r="F425" i="3"/>
  <c r="AP425" i="3" s="1"/>
  <c r="I425" i="3"/>
  <c r="AO425" i="3"/>
  <c r="U425" i="3"/>
  <c r="AD425" i="3"/>
  <c r="Z416" i="3"/>
  <c r="AN416" i="3"/>
  <c r="L416" i="3"/>
  <c r="AF416" i="3"/>
  <c r="AO416" i="3"/>
  <c r="F416" i="3"/>
  <c r="AP416" i="3" s="1"/>
  <c r="AC416" i="3"/>
  <c r="M416" i="3"/>
  <c r="Y416" i="3"/>
  <c r="AE416" i="3"/>
  <c r="K416" i="3"/>
  <c r="W416" i="3"/>
  <c r="N416" i="3"/>
  <c r="I416" i="3"/>
  <c r="J416" i="3"/>
  <c r="X416" i="3"/>
  <c r="AM416" i="3"/>
  <c r="AD416" i="3"/>
  <c r="AA416" i="3"/>
  <c r="AL416" i="3"/>
  <c r="BI416" i="3" s="1"/>
  <c r="V416" i="3"/>
  <c r="AB416" i="3"/>
  <c r="AG416" i="3"/>
  <c r="U416" i="3"/>
  <c r="G437" i="3"/>
  <c r="B437" i="3" s="1"/>
  <c r="U399" i="3"/>
  <c r="AL399" i="3"/>
  <c r="BI399" i="3" s="1"/>
  <c r="Z399" i="3"/>
  <c r="I399" i="3"/>
  <c r="AB399" i="3"/>
  <c r="N399" i="3"/>
  <c r="L399" i="3"/>
  <c r="AO399" i="3"/>
  <c r="J399" i="3"/>
  <c r="AN399" i="3"/>
  <c r="AG399" i="3"/>
  <c r="K399" i="3"/>
  <c r="M399" i="3"/>
  <c r="AF399" i="3"/>
  <c r="AM399" i="3"/>
  <c r="W399" i="3"/>
  <c r="X399" i="3"/>
  <c r="AE399" i="3"/>
  <c r="Y399" i="3"/>
  <c r="V399" i="3"/>
  <c r="F399" i="3"/>
  <c r="AP399" i="3" s="1"/>
  <c r="AA399" i="3"/>
  <c r="AC399" i="3"/>
  <c r="AD399" i="3"/>
  <c r="Y404" i="3"/>
  <c r="Z404" i="3"/>
  <c r="J404" i="3"/>
  <c r="K404" i="3"/>
  <c r="L404" i="3"/>
  <c r="AG404" i="3"/>
  <c r="V404" i="3"/>
  <c r="X404" i="3"/>
  <c r="AE404" i="3"/>
  <c r="AB404" i="3"/>
  <c r="W404" i="3"/>
  <c r="I404" i="3"/>
  <c r="F404" i="3"/>
  <c r="AP404" i="3" s="1"/>
  <c r="AD404" i="3"/>
  <c r="AO404" i="3"/>
  <c r="AC404" i="3"/>
  <c r="AM404" i="3"/>
  <c r="AN404" i="3"/>
  <c r="AL404" i="3"/>
  <c r="BI404" i="3" s="1"/>
  <c r="AF404" i="3"/>
  <c r="AA404" i="3"/>
  <c r="N404" i="3"/>
  <c r="M404" i="3"/>
  <c r="U404" i="3"/>
  <c r="G426" i="3"/>
  <c r="B426" i="3" s="1"/>
  <c r="W440" i="3"/>
  <c r="AB440" i="3"/>
  <c r="AE440" i="3"/>
  <c r="Z440" i="3"/>
  <c r="Y440" i="3"/>
  <c r="V440" i="3"/>
  <c r="AM440" i="3"/>
  <c r="AL440" i="3"/>
  <c r="BI440" i="3" s="1"/>
  <c r="AN440" i="3"/>
  <c r="AO440" i="3"/>
  <c r="AG440" i="3"/>
  <c r="L440" i="3"/>
  <c r="M440" i="3"/>
  <c r="K440" i="3"/>
  <c r="F440" i="3"/>
  <c r="AP440" i="3" s="1"/>
  <c r="AF440" i="3"/>
  <c r="N440" i="3"/>
  <c r="U440" i="3"/>
  <c r="AA440" i="3"/>
  <c r="AD440" i="3"/>
  <c r="J440" i="3"/>
  <c r="X440" i="3"/>
  <c r="I440" i="3"/>
  <c r="AC440" i="3"/>
  <c r="G447" i="3"/>
  <c r="B447" i="3" s="1"/>
  <c r="Z407" i="3"/>
  <c r="N407" i="3"/>
  <c r="I407" i="3"/>
  <c r="J407" i="3"/>
  <c r="AN407" i="3"/>
  <c r="AC407" i="3"/>
  <c r="AF407" i="3"/>
  <c r="AG407" i="3"/>
  <c r="X407" i="3"/>
  <c r="AM407" i="3"/>
  <c r="Y407" i="3"/>
  <c r="AE407" i="3"/>
  <c r="K407" i="3"/>
  <c r="W407" i="3"/>
  <c r="AD407" i="3"/>
  <c r="AL407" i="3"/>
  <c r="BI407" i="3" s="1"/>
  <c r="L407" i="3"/>
  <c r="M407" i="3"/>
  <c r="F407" i="3"/>
  <c r="AP407" i="3" s="1"/>
  <c r="AB407" i="3"/>
  <c r="U407" i="3"/>
  <c r="AA407" i="3"/>
  <c r="AO407" i="3"/>
  <c r="V407" i="3"/>
  <c r="G438" i="3"/>
  <c r="B438" i="3" s="1"/>
  <c r="AB417" i="3"/>
  <c r="U417" i="3"/>
  <c r="K417" i="3"/>
  <c r="W417" i="3"/>
  <c r="X417" i="3"/>
  <c r="AM417" i="3"/>
  <c r="M417" i="3"/>
  <c r="V417" i="3"/>
  <c r="Z417" i="3"/>
  <c r="AC417" i="3"/>
  <c r="Y417" i="3"/>
  <c r="AG417" i="3"/>
  <c r="AN417" i="3"/>
  <c r="AF417" i="3"/>
  <c r="AD417" i="3"/>
  <c r="N417" i="3"/>
  <c r="AE417" i="3"/>
  <c r="AA417" i="3"/>
  <c r="I417" i="3"/>
  <c r="J417" i="3"/>
  <c r="AO417" i="3"/>
  <c r="L417" i="3"/>
  <c r="AL417" i="3"/>
  <c r="BI417" i="3" s="1"/>
  <c r="F417" i="3"/>
  <c r="AP417" i="3" s="1"/>
  <c r="AF409" i="3"/>
  <c r="AD409" i="3"/>
  <c r="K409" i="3"/>
  <c r="Y409" i="3"/>
  <c r="AE409" i="3"/>
  <c r="W409" i="3"/>
  <c r="L409" i="3"/>
  <c r="J409" i="3"/>
  <c r="X409" i="3"/>
  <c r="U409" i="3"/>
  <c r="AO409" i="3"/>
  <c r="AA409" i="3"/>
  <c r="AB409" i="3"/>
  <c r="AL409" i="3"/>
  <c r="BI409" i="3" s="1"/>
  <c r="F409" i="3"/>
  <c r="AP409" i="3" s="1"/>
  <c r="V409" i="3"/>
  <c r="N409" i="3"/>
  <c r="AC409" i="3"/>
  <c r="AM409" i="3"/>
  <c r="AG409" i="3"/>
  <c r="M409" i="3"/>
  <c r="I409" i="3"/>
  <c r="AN409" i="3"/>
  <c r="Z409" i="3"/>
  <c r="G433" i="3"/>
  <c r="B433" i="3" s="1"/>
  <c r="AB401" i="3"/>
  <c r="AC401" i="3"/>
  <c r="AG401" i="3"/>
  <c r="L401" i="3"/>
  <c r="X401" i="3"/>
  <c r="F401" i="3"/>
  <c r="AP401" i="3" s="1"/>
  <c r="K401" i="3"/>
  <c r="Z401" i="3"/>
  <c r="AM401" i="3"/>
  <c r="AN401" i="3"/>
  <c r="M401" i="3"/>
  <c r="V401" i="3"/>
  <c r="U401" i="3"/>
  <c r="J401" i="3"/>
  <c r="W401" i="3"/>
  <c r="AL401" i="3"/>
  <c r="BI401" i="3" s="1"/>
  <c r="I401" i="3"/>
  <c r="Y401" i="3"/>
  <c r="N401" i="3"/>
  <c r="AA401" i="3"/>
  <c r="AD401" i="3"/>
  <c r="AF401" i="3"/>
  <c r="AE401" i="3"/>
  <c r="AO401" i="3"/>
  <c r="G429" i="3"/>
  <c r="B429" i="3" s="1"/>
  <c r="G439" i="3"/>
  <c r="B439" i="3" s="1"/>
  <c r="W410" i="3"/>
  <c r="AL410" i="3"/>
  <c r="BI410" i="3" s="1"/>
  <c r="AO410" i="3"/>
  <c r="AB410" i="3"/>
  <c r="L410" i="3"/>
  <c r="F410" i="3"/>
  <c r="AP410" i="3" s="1"/>
  <c r="AA410" i="3"/>
  <c r="AN410" i="3"/>
  <c r="Y410" i="3"/>
  <c r="AG410" i="3"/>
  <c r="N410" i="3"/>
  <c r="U410" i="3"/>
  <c r="K410" i="3"/>
  <c r="Z410" i="3"/>
  <c r="V410" i="3"/>
  <c r="AF410" i="3"/>
  <c r="M410" i="3"/>
  <c r="AE410" i="3"/>
  <c r="J410" i="3"/>
  <c r="X410" i="3"/>
  <c r="I410" i="3"/>
  <c r="AM410" i="3"/>
  <c r="AC410" i="3"/>
  <c r="AD410" i="3"/>
  <c r="Y441" i="3"/>
  <c r="AA441" i="3"/>
  <c r="AD441" i="3"/>
  <c r="AG441" i="3"/>
  <c r="AE441" i="3"/>
  <c r="AB441" i="3"/>
  <c r="U441" i="3"/>
  <c r="AL441" i="3"/>
  <c r="BI441" i="3" s="1"/>
  <c r="AO441" i="3"/>
  <c r="X441" i="3"/>
  <c r="J441" i="3"/>
  <c r="L441" i="3"/>
  <c r="AF441" i="3"/>
  <c r="F441" i="3"/>
  <c r="K441" i="3"/>
  <c r="M441" i="3"/>
  <c r="N441" i="3"/>
  <c r="I441" i="3"/>
  <c r="V441" i="3"/>
  <c r="AC441" i="3"/>
  <c r="Z441" i="3"/>
  <c r="AN441" i="3"/>
  <c r="W441" i="3"/>
  <c r="AM441" i="3"/>
  <c r="G435" i="3"/>
  <c r="B435" i="3" s="1"/>
  <c r="V400" i="3"/>
  <c r="AO400" i="3"/>
  <c r="AG400" i="3"/>
  <c r="Y400" i="3"/>
  <c r="AF400" i="3"/>
  <c r="AC400" i="3"/>
  <c r="L400" i="3"/>
  <c r="N400" i="3"/>
  <c r="X400" i="3"/>
  <c r="AE400" i="3"/>
  <c r="F400" i="3"/>
  <c r="AP400" i="3" s="1"/>
  <c r="U400" i="3"/>
  <c r="Z400" i="3"/>
  <c r="AL400" i="3"/>
  <c r="BI400" i="3" s="1"/>
  <c r="M400" i="3"/>
  <c r="AD400" i="3"/>
  <c r="AA400" i="3"/>
  <c r="I400" i="3"/>
  <c r="J400" i="3"/>
  <c r="W400" i="3"/>
  <c r="AN400" i="3"/>
  <c r="AM400" i="3"/>
  <c r="AB400" i="3"/>
  <c r="K400" i="3"/>
  <c r="G432" i="3"/>
  <c r="B432" i="3" s="1"/>
  <c r="M405" i="3"/>
  <c r="AB405" i="3"/>
  <c r="L405" i="3"/>
  <c r="AE405" i="3"/>
  <c r="AD405" i="3"/>
  <c r="J405" i="3"/>
  <c r="Z405" i="3"/>
  <c r="I405" i="3"/>
  <c r="W405" i="3"/>
  <c r="AC405" i="3"/>
  <c r="AM405" i="3"/>
  <c r="AL405" i="3"/>
  <c r="BI405" i="3" s="1"/>
  <c r="K405" i="3"/>
  <c r="AF405" i="3"/>
  <c r="U405" i="3"/>
  <c r="X405" i="3"/>
  <c r="AN405" i="3"/>
  <c r="F405" i="3"/>
  <c r="AP405" i="3" s="1"/>
  <c r="Y405" i="3"/>
  <c r="AA405" i="3"/>
  <c r="N405" i="3"/>
  <c r="AG405" i="3"/>
  <c r="AO405" i="3"/>
  <c r="V405" i="3"/>
  <c r="G431" i="3"/>
  <c r="B431" i="3" s="1"/>
  <c r="AL408" i="3"/>
  <c r="BI408" i="3" s="1"/>
  <c r="K408" i="3"/>
  <c r="J408" i="3"/>
  <c r="Z408" i="3"/>
  <c r="L408" i="3"/>
  <c r="AO408" i="3"/>
  <c r="U408" i="3"/>
  <c r="AF408" i="3"/>
  <c r="Y408" i="3"/>
  <c r="N408" i="3"/>
  <c r="W408" i="3"/>
  <c r="I408" i="3"/>
  <c r="F408" i="3"/>
  <c r="AP408" i="3" s="1"/>
  <c r="X408" i="3"/>
  <c r="M408" i="3"/>
  <c r="AD408" i="3"/>
  <c r="AE408" i="3"/>
  <c r="V408" i="3"/>
  <c r="AA408" i="3"/>
  <c r="AG408" i="3"/>
  <c r="AC408" i="3"/>
  <c r="AB408" i="3"/>
  <c r="AM408" i="3"/>
  <c r="AN408" i="3"/>
  <c r="G462" i="3"/>
  <c r="B462" i="3" s="1"/>
  <c r="G430" i="3"/>
  <c r="B430" i="3" s="1"/>
  <c r="G422" i="3"/>
  <c r="B422" i="3" s="1"/>
  <c r="AG411" i="3"/>
  <c r="L411" i="3"/>
  <c r="M411" i="3"/>
  <c r="J411" i="3"/>
  <c r="AA411" i="3"/>
  <c r="I411" i="3"/>
  <c r="F411" i="3"/>
  <c r="AP411" i="3" s="1"/>
  <c r="Z411" i="3"/>
  <c r="V411" i="3"/>
  <c r="X411" i="3"/>
  <c r="U411" i="3"/>
  <c r="AC411" i="3"/>
  <c r="AO411" i="3"/>
  <c r="AB411" i="3"/>
  <c r="W411" i="3"/>
  <c r="AD411" i="3"/>
  <c r="AE411" i="3"/>
  <c r="Y411" i="3"/>
  <c r="AM411" i="3"/>
  <c r="AN411" i="3"/>
  <c r="AL411" i="3"/>
  <c r="BI411" i="3" s="1"/>
  <c r="K411" i="3"/>
  <c r="AF411" i="3"/>
  <c r="N411" i="3"/>
  <c r="AC413" i="3"/>
  <c r="L413" i="3"/>
  <c r="AG413" i="3"/>
  <c r="AO413" i="3"/>
  <c r="I413" i="3"/>
  <c r="AF413" i="3"/>
  <c r="V413" i="3"/>
  <c r="W413" i="3"/>
  <c r="Y413" i="3"/>
  <c r="AM413" i="3"/>
  <c r="AD413" i="3"/>
  <c r="K413" i="3"/>
  <c r="AN413" i="3"/>
  <c r="AB413" i="3"/>
  <c r="AL413" i="3"/>
  <c r="BI413" i="3" s="1"/>
  <c r="AA413" i="3"/>
  <c r="N413" i="3"/>
  <c r="X413" i="3"/>
  <c r="J413" i="3"/>
  <c r="M413" i="3"/>
  <c r="U413" i="3"/>
  <c r="F413" i="3"/>
  <c r="AP413" i="3" s="1"/>
  <c r="AE413" i="3"/>
  <c r="Z413" i="3"/>
  <c r="G427" i="3"/>
  <c r="B427" i="3" s="1"/>
  <c r="G463" i="3"/>
  <c r="B463" i="3" s="1"/>
  <c r="I684" i="3" l="1"/>
  <c r="J684" i="3"/>
  <c r="K684" i="3"/>
  <c r="N684" i="3"/>
  <c r="U684" i="3"/>
  <c r="AM684" i="3"/>
  <c r="AN684" i="3"/>
  <c r="AO684" i="3"/>
  <c r="A684" i="3"/>
  <c r="F684" i="3"/>
  <c r="AP684" i="3" s="1"/>
  <c r="AL684" i="3"/>
  <c r="BI684" i="3" s="1"/>
  <c r="L684" i="3"/>
  <c r="M684" i="3"/>
  <c r="B684" i="3"/>
  <c r="AG684" i="3"/>
  <c r="AF684" i="3"/>
  <c r="AE684" i="3"/>
  <c r="AD684" i="3"/>
  <c r="AC684" i="3"/>
  <c r="AB684" i="3"/>
  <c r="AA684" i="3"/>
  <c r="Z684" i="3"/>
  <c r="Y684" i="3"/>
  <c r="X684" i="3"/>
  <c r="W684" i="3"/>
  <c r="V684" i="3"/>
  <c r="B706" i="3"/>
  <c r="AN706" i="3"/>
  <c r="AM706" i="3"/>
  <c r="U706" i="3"/>
  <c r="N706" i="3"/>
  <c r="I706" i="3"/>
  <c r="AL706" i="3"/>
  <c r="BI706" i="3" s="1"/>
  <c r="K706" i="3"/>
  <c r="AO706" i="3"/>
  <c r="M706" i="3"/>
  <c r="L706" i="3"/>
  <c r="J706" i="3"/>
  <c r="A706" i="3"/>
  <c r="F706" i="3"/>
  <c r="AP706" i="3" s="1"/>
  <c r="AG706" i="3"/>
  <c r="AF706" i="3"/>
  <c r="AE706" i="3"/>
  <c r="AD706" i="3"/>
  <c r="AC706" i="3"/>
  <c r="AB706" i="3"/>
  <c r="AA706" i="3"/>
  <c r="Z706" i="3"/>
  <c r="Y706" i="3"/>
  <c r="X706" i="3"/>
  <c r="W706" i="3"/>
  <c r="V706" i="3"/>
  <c r="AP441" i="3"/>
  <c r="BP463" i="3"/>
  <c r="J430" i="3"/>
  <c r="M430" i="3"/>
  <c r="U430" i="3"/>
  <c r="AL430" i="3"/>
  <c r="BI430" i="3" s="1"/>
  <c r="N430" i="3"/>
  <c r="AD430" i="3"/>
  <c r="AC430" i="3"/>
  <c r="W430" i="3"/>
  <c r="L430" i="3"/>
  <c r="AN430" i="3"/>
  <c r="AM430" i="3"/>
  <c r="F430" i="3"/>
  <c r="AP430" i="3" s="1"/>
  <c r="K430" i="3"/>
  <c r="Y430" i="3"/>
  <c r="X430" i="3"/>
  <c r="AB430" i="3"/>
  <c r="Z430" i="3"/>
  <c r="AO430" i="3"/>
  <c r="I430" i="3"/>
  <c r="AG430" i="3"/>
  <c r="AE430" i="3"/>
  <c r="AA430" i="3"/>
  <c r="AF430" i="3"/>
  <c r="V430" i="3"/>
  <c r="U431" i="3"/>
  <c r="AF431" i="3"/>
  <c r="AA431" i="3"/>
  <c r="L431" i="3"/>
  <c r="W431" i="3"/>
  <c r="I431" i="3"/>
  <c r="M431" i="3"/>
  <c r="F431" i="3"/>
  <c r="AP431" i="3" s="1"/>
  <c r="AL431" i="3"/>
  <c r="BI431" i="3" s="1"/>
  <c r="X431" i="3"/>
  <c r="AD431" i="3"/>
  <c r="Z431" i="3"/>
  <c r="AM431" i="3"/>
  <c r="AG431" i="3"/>
  <c r="J431" i="3"/>
  <c r="AO431" i="3"/>
  <c r="K431" i="3"/>
  <c r="N431" i="3"/>
  <c r="AB431" i="3"/>
  <c r="V431" i="3"/>
  <c r="AC431" i="3"/>
  <c r="AN431" i="3"/>
  <c r="AE431" i="3"/>
  <c r="Y431" i="3"/>
  <c r="G461" i="3"/>
  <c r="B461" i="3" s="1"/>
  <c r="G445" i="3"/>
  <c r="B445" i="3" s="1"/>
  <c r="K428" i="3"/>
  <c r="M428" i="3"/>
  <c r="Z428" i="3"/>
  <c r="V428" i="3"/>
  <c r="F428" i="3"/>
  <c r="AP428" i="3" s="1"/>
  <c r="W428" i="3"/>
  <c r="L428" i="3"/>
  <c r="J428" i="3"/>
  <c r="AC428" i="3"/>
  <c r="Y428" i="3"/>
  <c r="AG428" i="3"/>
  <c r="AN428" i="3"/>
  <c r="I428" i="3"/>
  <c r="AL428" i="3"/>
  <c r="BI428" i="3" s="1"/>
  <c r="AF428" i="3"/>
  <c r="N428" i="3"/>
  <c r="AB428" i="3"/>
  <c r="X428" i="3"/>
  <c r="U428" i="3"/>
  <c r="AA428" i="3"/>
  <c r="AM428" i="3"/>
  <c r="AE428" i="3"/>
  <c r="AD428" i="3"/>
  <c r="AO428" i="3"/>
  <c r="G449" i="3"/>
  <c r="B449" i="3" s="1"/>
  <c r="G452" i="3"/>
  <c r="B452" i="3" s="1"/>
  <c r="G453" i="3"/>
  <c r="B453" i="3" s="1"/>
  <c r="G457" i="3"/>
  <c r="B457" i="3" s="1"/>
  <c r="Z429" i="3"/>
  <c r="Y429" i="3"/>
  <c r="AD429" i="3"/>
  <c r="F429" i="3"/>
  <c r="AP429" i="3" s="1"/>
  <c r="M429" i="3"/>
  <c r="I429" i="3"/>
  <c r="AG429" i="3"/>
  <c r="AE429" i="3"/>
  <c r="AM429" i="3"/>
  <c r="AA429" i="3"/>
  <c r="AL429" i="3"/>
  <c r="BI429" i="3" s="1"/>
  <c r="AN429" i="3"/>
  <c r="N429" i="3"/>
  <c r="AC429" i="3"/>
  <c r="AF429" i="3"/>
  <c r="V429" i="3"/>
  <c r="X429" i="3"/>
  <c r="J429" i="3"/>
  <c r="W429" i="3"/>
  <c r="L429" i="3"/>
  <c r="AO429" i="3"/>
  <c r="K429" i="3"/>
  <c r="AB429" i="3"/>
  <c r="U429" i="3"/>
  <c r="I447" i="3"/>
  <c r="M447" i="3"/>
  <c r="V447" i="3"/>
  <c r="L447" i="3"/>
  <c r="N447" i="3"/>
  <c r="F447" i="3"/>
  <c r="AP447" i="3" s="1"/>
  <c r="AB447" i="3"/>
  <c r="AG447" i="3"/>
  <c r="AD447" i="3"/>
  <c r="AA447" i="3"/>
  <c r="AC447" i="3"/>
  <c r="AL447" i="3"/>
  <c r="BI447" i="3" s="1"/>
  <c r="AO447" i="3"/>
  <c r="Y447" i="3"/>
  <c r="AM447" i="3"/>
  <c r="U447" i="3"/>
  <c r="K447" i="3"/>
  <c r="AF447" i="3"/>
  <c r="AE447" i="3"/>
  <c r="W447" i="3"/>
  <c r="X447" i="3"/>
  <c r="Z447" i="3"/>
  <c r="AN447" i="3"/>
  <c r="J447" i="3"/>
  <c r="N434" i="3"/>
  <c r="U434" i="3"/>
  <c r="AA434" i="3"/>
  <c r="W434" i="3"/>
  <c r="J434" i="3"/>
  <c r="V434" i="3"/>
  <c r="L434" i="3"/>
  <c r="AL434" i="3"/>
  <c r="BI434" i="3" s="1"/>
  <c r="K434" i="3"/>
  <c r="AB434" i="3"/>
  <c r="AC434" i="3"/>
  <c r="AM434" i="3"/>
  <c r="X434" i="3"/>
  <c r="AD434" i="3"/>
  <c r="AN434" i="3"/>
  <c r="AE434" i="3"/>
  <c r="M434" i="3"/>
  <c r="Y434" i="3"/>
  <c r="I434" i="3"/>
  <c r="Z434" i="3"/>
  <c r="AO434" i="3"/>
  <c r="F434" i="3"/>
  <c r="AP434" i="3" s="1"/>
  <c r="AG434" i="3"/>
  <c r="AF434" i="3"/>
  <c r="G450" i="3"/>
  <c r="B450" i="3" s="1"/>
  <c r="G469" i="3"/>
  <c r="B469" i="3" s="1"/>
  <c r="F436" i="3"/>
  <c r="AP436" i="3" s="1"/>
  <c r="AM436" i="3"/>
  <c r="Y436" i="3"/>
  <c r="X436" i="3"/>
  <c r="AD436" i="3"/>
  <c r="AE436" i="3"/>
  <c r="W436" i="3"/>
  <c r="AO436" i="3"/>
  <c r="AL436" i="3"/>
  <c r="BI436" i="3" s="1"/>
  <c r="AN436" i="3"/>
  <c r="AA436" i="3"/>
  <c r="AC436" i="3"/>
  <c r="Z436" i="3"/>
  <c r="AF436" i="3"/>
  <c r="L436" i="3"/>
  <c r="N436" i="3"/>
  <c r="U436" i="3"/>
  <c r="I436" i="3"/>
  <c r="K436" i="3"/>
  <c r="V436" i="3"/>
  <c r="AB436" i="3"/>
  <c r="M436" i="3"/>
  <c r="AG436" i="3"/>
  <c r="J436" i="3"/>
  <c r="G455" i="3"/>
  <c r="B455" i="3" s="1"/>
  <c r="K462" i="3"/>
  <c r="AE462" i="3"/>
  <c r="I462" i="3"/>
  <c r="AA462" i="3"/>
  <c r="Y462" i="3"/>
  <c r="F462" i="3"/>
  <c r="AP462" i="3" s="1"/>
  <c r="AO462" i="3"/>
  <c r="AB462" i="3"/>
  <c r="AG462" i="3"/>
  <c r="AD462" i="3"/>
  <c r="L462" i="3"/>
  <c r="AM462" i="3"/>
  <c r="AC462" i="3"/>
  <c r="AN462" i="3"/>
  <c r="AF462" i="3"/>
  <c r="V462" i="3"/>
  <c r="X462" i="3"/>
  <c r="N462" i="3"/>
  <c r="Z462" i="3"/>
  <c r="U462" i="3"/>
  <c r="AL462" i="3"/>
  <c r="BI462" i="3" s="1"/>
  <c r="J462" i="3"/>
  <c r="W462" i="3"/>
  <c r="M462" i="3"/>
  <c r="G451" i="3"/>
  <c r="B451" i="3" s="1"/>
  <c r="G456" i="3"/>
  <c r="B456" i="3" s="1"/>
  <c r="G458" i="3"/>
  <c r="B458" i="3" s="1"/>
  <c r="N421" i="3"/>
  <c r="AE421" i="3"/>
  <c r="L421" i="3"/>
  <c r="AM421" i="3"/>
  <c r="AN421" i="3"/>
  <c r="W421" i="3"/>
  <c r="AA421" i="3"/>
  <c r="AL421" i="3"/>
  <c r="BI421" i="3" s="1"/>
  <c r="AD421" i="3"/>
  <c r="AF421" i="3"/>
  <c r="AG421" i="3"/>
  <c r="J421" i="3"/>
  <c r="M421" i="3"/>
  <c r="AB421" i="3"/>
  <c r="AC421" i="3"/>
  <c r="AO421" i="3"/>
  <c r="Z421" i="3"/>
  <c r="I421" i="3"/>
  <c r="Y421" i="3"/>
  <c r="K421" i="3"/>
  <c r="X421" i="3"/>
  <c r="F421" i="3"/>
  <c r="AP421" i="3" s="1"/>
  <c r="V421" i="3"/>
  <c r="U421" i="3"/>
  <c r="I427" i="3"/>
  <c r="N427" i="3"/>
  <c r="M427" i="3"/>
  <c r="V427" i="3"/>
  <c r="AG427" i="3"/>
  <c r="L427" i="3"/>
  <c r="AO427" i="3"/>
  <c r="AM427" i="3"/>
  <c r="F427" i="3"/>
  <c r="AP427" i="3" s="1"/>
  <c r="K427" i="3"/>
  <c r="AD427" i="3"/>
  <c r="U427" i="3"/>
  <c r="Y427" i="3"/>
  <c r="AC427" i="3"/>
  <c r="AA427" i="3"/>
  <c r="AN427" i="3"/>
  <c r="Z427" i="3"/>
  <c r="AF427" i="3"/>
  <c r="AL427" i="3"/>
  <c r="BI427" i="3" s="1"/>
  <c r="J427" i="3"/>
  <c r="AB427" i="3"/>
  <c r="AE427" i="3"/>
  <c r="X427" i="3"/>
  <c r="W427" i="3"/>
  <c r="L432" i="3"/>
  <c r="AC432" i="3"/>
  <c r="V432" i="3"/>
  <c r="AO432" i="3"/>
  <c r="AN432" i="3"/>
  <c r="K432" i="3"/>
  <c r="Z432" i="3"/>
  <c r="N432" i="3"/>
  <c r="F432" i="3"/>
  <c r="AP432" i="3" s="1"/>
  <c r="U432" i="3"/>
  <c r="J432" i="3"/>
  <c r="AL432" i="3"/>
  <c r="BI432" i="3" s="1"/>
  <c r="AD432" i="3"/>
  <c r="AF432" i="3"/>
  <c r="AA432" i="3"/>
  <c r="X432" i="3"/>
  <c r="I432" i="3"/>
  <c r="Y432" i="3"/>
  <c r="AG432" i="3"/>
  <c r="AB432" i="3"/>
  <c r="AM432" i="3"/>
  <c r="M432" i="3"/>
  <c r="W432" i="3"/>
  <c r="AE432" i="3"/>
  <c r="AF438" i="3"/>
  <c r="AC438" i="3"/>
  <c r="AD438" i="3"/>
  <c r="N438" i="3"/>
  <c r="W438" i="3"/>
  <c r="V438" i="3"/>
  <c r="Y438" i="3"/>
  <c r="J438" i="3"/>
  <c r="AO438" i="3"/>
  <c r="AB438" i="3"/>
  <c r="M438" i="3"/>
  <c r="AN438" i="3"/>
  <c r="AA438" i="3"/>
  <c r="U438" i="3"/>
  <c r="K438" i="3"/>
  <c r="F438" i="3"/>
  <c r="AP438" i="3" s="1"/>
  <c r="AL438" i="3"/>
  <c r="BI438" i="3" s="1"/>
  <c r="L438" i="3"/>
  <c r="Z438" i="3"/>
  <c r="I438" i="3"/>
  <c r="AE438" i="3"/>
  <c r="AG438" i="3"/>
  <c r="X438" i="3"/>
  <c r="AM438" i="3"/>
  <c r="AF437" i="3"/>
  <c r="X437" i="3"/>
  <c r="V437" i="3"/>
  <c r="AN437" i="3"/>
  <c r="Z437" i="3"/>
  <c r="L437" i="3"/>
  <c r="Y437" i="3"/>
  <c r="AB437" i="3"/>
  <c r="U437" i="3"/>
  <c r="M437" i="3"/>
  <c r="F437" i="3"/>
  <c r="AP437" i="3" s="1"/>
  <c r="AG437" i="3"/>
  <c r="AE437" i="3"/>
  <c r="I437" i="3"/>
  <c r="AA437" i="3"/>
  <c r="AL437" i="3"/>
  <c r="BI437" i="3" s="1"/>
  <c r="AO437" i="3"/>
  <c r="AM437" i="3"/>
  <c r="AD437" i="3"/>
  <c r="AC437" i="3"/>
  <c r="N437" i="3"/>
  <c r="J437" i="3"/>
  <c r="W437" i="3"/>
  <c r="K437" i="3"/>
  <c r="G443" i="3"/>
  <c r="B443" i="3" s="1"/>
  <c r="AO463" i="3"/>
  <c r="AE463" i="3"/>
  <c r="M463" i="3"/>
  <c r="V463" i="3"/>
  <c r="AL463" i="3"/>
  <c r="BI463" i="3" s="1"/>
  <c r="I463" i="3"/>
  <c r="J463" i="3"/>
  <c r="Y463" i="3"/>
  <c r="AB463" i="3"/>
  <c r="AM463" i="3"/>
  <c r="L463" i="3"/>
  <c r="U463" i="3"/>
  <c r="AN463" i="3"/>
  <c r="K463" i="3"/>
  <c r="X463" i="3"/>
  <c r="AG463" i="3"/>
  <c r="W463" i="3"/>
  <c r="AC463" i="3"/>
  <c r="Z463" i="3"/>
  <c r="AA463" i="3"/>
  <c r="N463" i="3"/>
  <c r="F463" i="3"/>
  <c r="AD463" i="3"/>
  <c r="AF463" i="3"/>
  <c r="G484" i="3"/>
  <c r="B484" i="3" s="1"/>
  <c r="X422" i="3"/>
  <c r="I422" i="3"/>
  <c r="L422" i="3"/>
  <c r="AA422" i="3"/>
  <c r="W422" i="3"/>
  <c r="AB422" i="3"/>
  <c r="AO422" i="3"/>
  <c r="AL422" i="3"/>
  <c r="BI422" i="3" s="1"/>
  <c r="Z422" i="3"/>
  <c r="AF422" i="3"/>
  <c r="Y422" i="3"/>
  <c r="AN422" i="3"/>
  <c r="K422" i="3"/>
  <c r="F422" i="3"/>
  <c r="AP422" i="3" s="1"/>
  <c r="AE422" i="3"/>
  <c r="AG422" i="3"/>
  <c r="AM422" i="3"/>
  <c r="AD422" i="3"/>
  <c r="J422" i="3"/>
  <c r="M422" i="3"/>
  <c r="V422" i="3"/>
  <c r="U422" i="3"/>
  <c r="AC422" i="3"/>
  <c r="N422" i="3"/>
  <c r="AD433" i="3"/>
  <c r="K433" i="3"/>
  <c r="U433" i="3"/>
  <c r="AF433" i="3"/>
  <c r="AE433" i="3"/>
  <c r="M433" i="3"/>
  <c r="V433" i="3"/>
  <c r="I433" i="3"/>
  <c r="AG433" i="3"/>
  <c r="Z433" i="3"/>
  <c r="AB433" i="3"/>
  <c r="F433" i="3"/>
  <c r="AP433" i="3" s="1"/>
  <c r="AL433" i="3"/>
  <c r="BI433" i="3" s="1"/>
  <c r="Y433" i="3"/>
  <c r="AN433" i="3"/>
  <c r="AA433" i="3"/>
  <c r="AO433" i="3"/>
  <c r="AC433" i="3"/>
  <c r="X433" i="3"/>
  <c r="L433" i="3"/>
  <c r="W433" i="3"/>
  <c r="J433" i="3"/>
  <c r="AM433" i="3"/>
  <c r="N433" i="3"/>
  <c r="G460" i="3"/>
  <c r="B460" i="3" s="1"/>
  <c r="L426" i="3"/>
  <c r="M426" i="3"/>
  <c r="K426" i="3"/>
  <c r="AN426" i="3"/>
  <c r="AC426" i="3"/>
  <c r="F426" i="3"/>
  <c r="AP426" i="3" s="1"/>
  <c r="AE426" i="3"/>
  <c r="X426" i="3"/>
  <c r="AD426" i="3"/>
  <c r="N426" i="3"/>
  <c r="Z426" i="3"/>
  <c r="AA426" i="3"/>
  <c r="Y426" i="3"/>
  <c r="I426" i="3"/>
  <c r="AO426" i="3"/>
  <c r="AL426" i="3"/>
  <c r="BI426" i="3" s="1"/>
  <c r="AG426" i="3"/>
  <c r="U426" i="3"/>
  <c r="AF426" i="3"/>
  <c r="W426" i="3"/>
  <c r="AB426" i="3"/>
  <c r="J426" i="3"/>
  <c r="AM426" i="3"/>
  <c r="V426" i="3"/>
  <c r="G459" i="3"/>
  <c r="B459" i="3" s="1"/>
  <c r="F435" i="3"/>
  <c r="AP435" i="3" s="1"/>
  <c r="AL435" i="3"/>
  <c r="BI435" i="3" s="1"/>
  <c r="AD435" i="3"/>
  <c r="Y435" i="3"/>
  <c r="W435" i="3"/>
  <c r="X435" i="3"/>
  <c r="M435" i="3"/>
  <c r="AB435" i="3"/>
  <c r="AC435" i="3"/>
  <c r="V435" i="3"/>
  <c r="AA435" i="3"/>
  <c r="U435" i="3"/>
  <c r="AO435" i="3"/>
  <c r="L435" i="3"/>
  <c r="AN435" i="3"/>
  <c r="J435" i="3"/>
  <c r="AM435" i="3"/>
  <c r="AG435" i="3"/>
  <c r="N435" i="3"/>
  <c r="AF435" i="3"/>
  <c r="K435" i="3"/>
  <c r="AE435" i="3"/>
  <c r="Z435" i="3"/>
  <c r="I435" i="3"/>
  <c r="AL439" i="3"/>
  <c r="BI439" i="3" s="1"/>
  <c r="M439" i="3"/>
  <c r="AM439" i="3"/>
  <c r="N439" i="3"/>
  <c r="AG439" i="3"/>
  <c r="I439" i="3"/>
  <c r="K439" i="3"/>
  <c r="W439" i="3"/>
  <c r="AB439" i="3"/>
  <c r="AA439" i="3"/>
  <c r="X439" i="3"/>
  <c r="J439" i="3"/>
  <c r="V439" i="3"/>
  <c r="U439" i="3"/>
  <c r="F439" i="3"/>
  <c r="AP439" i="3" s="1"/>
  <c r="AC439" i="3"/>
  <c r="AE439" i="3"/>
  <c r="AD439" i="3"/>
  <c r="AO439" i="3"/>
  <c r="AF439" i="3"/>
  <c r="L439" i="3"/>
  <c r="Y439" i="3"/>
  <c r="AN439" i="3"/>
  <c r="Z439" i="3"/>
  <c r="G485" i="3"/>
  <c r="B485" i="3" s="1"/>
  <c r="G444" i="3"/>
  <c r="B444" i="3" s="1"/>
  <c r="G454" i="3"/>
  <c r="B454" i="3" s="1"/>
  <c r="G448" i="3"/>
  <c r="B448" i="3" s="1"/>
  <c r="L423" i="3"/>
  <c r="AD423" i="3"/>
  <c r="I423" i="3"/>
  <c r="AF423" i="3"/>
  <c r="V423" i="3"/>
  <c r="AL423" i="3"/>
  <c r="BI423" i="3" s="1"/>
  <c r="Y423" i="3"/>
  <c r="AE423" i="3"/>
  <c r="J423" i="3"/>
  <c r="AC423" i="3"/>
  <c r="Z423" i="3"/>
  <c r="AO423" i="3"/>
  <c r="F423" i="3"/>
  <c r="AP423" i="3" s="1"/>
  <c r="X423" i="3"/>
  <c r="AA423" i="3"/>
  <c r="AG423" i="3"/>
  <c r="AN423" i="3"/>
  <c r="AM423" i="3"/>
  <c r="AB423" i="3"/>
  <c r="N423" i="3"/>
  <c r="W423" i="3"/>
  <c r="M423" i="3"/>
  <c r="U423" i="3"/>
  <c r="K423" i="3"/>
  <c r="AP463" i="3" l="1"/>
  <c r="BP485" i="3"/>
  <c r="Z458" i="3"/>
  <c r="X458" i="3"/>
  <c r="U458" i="3"/>
  <c r="AM458" i="3"/>
  <c r="L458" i="3"/>
  <c r="N458" i="3"/>
  <c r="V458" i="3"/>
  <c r="F458" i="3"/>
  <c r="AP458" i="3" s="1"/>
  <c r="Y458" i="3"/>
  <c r="AC458" i="3"/>
  <c r="AF458" i="3"/>
  <c r="K458" i="3"/>
  <c r="AD458" i="3"/>
  <c r="AA458" i="3"/>
  <c r="AB458" i="3"/>
  <c r="AG458" i="3"/>
  <c r="M458" i="3"/>
  <c r="AL458" i="3"/>
  <c r="BI458" i="3" s="1"/>
  <c r="J458" i="3"/>
  <c r="I458" i="3"/>
  <c r="AE458" i="3"/>
  <c r="AO458" i="3"/>
  <c r="AN458" i="3"/>
  <c r="W458" i="3"/>
  <c r="G473" i="3"/>
  <c r="B473" i="3" s="1"/>
  <c r="G491" i="3"/>
  <c r="B491" i="3" s="1"/>
  <c r="G474" i="3"/>
  <c r="B474" i="3" s="1"/>
  <c r="G467" i="3"/>
  <c r="B467" i="3" s="1"/>
  <c r="V459" i="3"/>
  <c r="AL459" i="3"/>
  <c r="BI459" i="3" s="1"/>
  <c r="F459" i="3"/>
  <c r="AP459" i="3" s="1"/>
  <c r="AC459" i="3"/>
  <c r="X459" i="3"/>
  <c r="K459" i="3"/>
  <c r="AA459" i="3"/>
  <c r="W459" i="3"/>
  <c r="AD459" i="3"/>
  <c r="J459" i="3"/>
  <c r="Y459" i="3"/>
  <c r="AM459" i="3"/>
  <c r="Z459" i="3"/>
  <c r="AB459" i="3"/>
  <c r="L459" i="3"/>
  <c r="AF459" i="3"/>
  <c r="N459" i="3"/>
  <c r="AO459" i="3"/>
  <c r="M459" i="3"/>
  <c r="AE459" i="3"/>
  <c r="AN459" i="3"/>
  <c r="AG459" i="3"/>
  <c r="I459" i="3"/>
  <c r="U459" i="3"/>
  <c r="G465" i="3"/>
  <c r="B465" i="3" s="1"/>
  <c r="AC457" i="3"/>
  <c r="U457" i="3"/>
  <c r="X457" i="3"/>
  <c r="AB457" i="3"/>
  <c r="AN457" i="3"/>
  <c r="AO457" i="3"/>
  <c r="Y457" i="3"/>
  <c r="AD457" i="3"/>
  <c r="AA457" i="3"/>
  <c r="AL457" i="3"/>
  <c r="BI457" i="3" s="1"/>
  <c r="K457" i="3"/>
  <c r="AE457" i="3"/>
  <c r="M457" i="3"/>
  <c r="J457" i="3"/>
  <c r="AF457" i="3"/>
  <c r="V457" i="3"/>
  <c r="W457" i="3"/>
  <c r="L457" i="3"/>
  <c r="AG457" i="3"/>
  <c r="I457" i="3"/>
  <c r="F457" i="3"/>
  <c r="AP457" i="3" s="1"/>
  <c r="N457" i="3"/>
  <c r="Z457" i="3"/>
  <c r="AM457" i="3"/>
  <c r="AE444" i="3"/>
  <c r="W444" i="3"/>
  <c r="AF444" i="3"/>
  <c r="K444" i="3"/>
  <c r="Z444" i="3"/>
  <c r="AC444" i="3"/>
  <c r="M444" i="3"/>
  <c r="AB444" i="3"/>
  <c r="Y444" i="3"/>
  <c r="X444" i="3"/>
  <c r="N444" i="3"/>
  <c r="AO444" i="3"/>
  <c r="AD444" i="3"/>
  <c r="AL444" i="3"/>
  <c r="BI444" i="3" s="1"/>
  <c r="J444" i="3"/>
  <c r="I444" i="3"/>
  <c r="L444" i="3"/>
  <c r="U444" i="3"/>
  <c r="F444" i="3"/>
  <c r="AP444" i="3" s="1"/>
  <c r="AA444" i="3"/>
  <c r="V444" i="3"/>
  <c r="AM444" i="3"/>
  <c r="AG444" i="3"/>
  <c r="AN444" i="3"/>
  <c r="G482" i="3"/>
  <c r="B482" i="3" s="1"/>
  <c r="G466" i="3"/>
  <c r="B466" i="3" s="1"/>
  <c r="G480" i="3"/>
  <c r="B480" i="3" s="1"/>
  <c r="K455" i="3"/>
  <c r="L455" i="3"/>
  <c r="W455" i="3"/>
  <c r="AC455" i="3"/>
  <c r="F455" i="3"/>
  <c r="AP455" i="3" s="1"/>
  <c r="X455" i="3"/>
  <c r="AL455" i="3"/>
  <c r="BI455" i="3" s="1"/>
  <c r="AO455" i="3"/>
  <c r="N455" i="3"/>
  <c r="U455" i="3"/>
  <c r="AE455" i="3"/>
  <c r="AF455" i="3"/>
  <c r="M455" i="3"/>
  <c r="V455" i="3"/>
  <c r="J455" i="3"/>
  <c r="AD455" i="3"/>
  <c r="AA455" i="3"/>
  <c r="AM455" i="3"/>
  <c r="AB455" i="3"/>
  <c r="AG455" i="3"/>
  <c r="AN455" i="3"/>
  <c r="I455" i="3"/>
  <c r="Y455" i="3"/>
  <c r="Z455" i="3"/>
  <c r="AF450" i="3"/>
  <c r="AC450" i="3"/>
  <c r="F450" i="3"/>
  <c r="AP450" i="3" s="1"/>
  <c r="AB450" i="3"/>
  <c r="AO450" i="3"/>
  <c r="AN450" i="3"/>
  <c r="V450" i="3"/>
  <c r="M450" i="3"/>
  <c r="Z450" i="3"/>
  <c r="AL450" i="3"/>
  <c r="BI450" i="3" s="1"/>
  <c r="AD450" i="3"/>
  <c r="K450" i="3"/>
  <c r="L450" i="3"/>
  <c r="AM450" i="3"/>
  <c r="I450" i="3"/>
  <c r="AG450" i="3"/>
  <c r="J450" i="3"/>
  <c r="X450" i="3"/>
  <c r="W450" i="3"/>
  <c r="N450" i="3"/>
  <c r="AA450" i="3"/>
  <c r="Y450" i="3"/>
  <c r="AE450" i="3"/>
  <c r="U450" i="3"/>
  <c r="G479" i="3"/>
  <c r="B479" i="3" s="1"/>
  <c r="L449" i="3"/>
  <c r="N449" i="3"/>
  <c r="AM449" i="3"/>
  <c r="X449" i="3"/>
  <c r="Z449" i="3"/>
  <c r="M449" i="3"/>
  <c r="AE449" i="3"/>
  <c r="AF449" i="3"/>
  <c r="U449" i="3"/>
  <c r="AL449" i="3"/>
  <c r="BI449" i="3" s="1"/>
  <c r="W449" i="3"/>
  <c r="AB449" i="3"/>
  <c r="I449" i="3"/>
  <c r="Y449" i="3"/>
  <c r="AC449" i="3"/>
  <c r="AD449" i="3"/>
  <c r="AO449" i="3"/>
  <c r="V449" i="3"/>
  <c r="AA449" i="3"/>
  <c r="AG449" i="3"/>
  <c r="K449" i="3"/>
  <c r="J449" i="3"/>
  <c r="AN449" i="3"/>
  <c r="F449" i="3"/>
  <c r="AP449" i="3" s="1"/>
  <c r="AL461" i="3"/>
  <c r="BI461" i="3" s="1"/>
  <c r="F461" i="3"/>
  <c r="AP461" i="3" s="1"/>
  <c r="AG461" i="3"/>
  <c r="M461" i="3"/>
  <c r="J461" i="3"/>
  <c r="U461" i="3"/>
  <c r="AD461" i="3"/>
  <c r="AO461" i="3"/>
  <c r="L461" i="3"/>
  <c r="Y461" i="3"/>
  <c r="V461" i="3"/>
  <c r="W461" i="3"/>
  <c r="AM461" i="3"/>
  <c r="AB461" i="3"/>
  <c r="AN461" i="3"/>
  <c r="AA461" i="3"/>
  <c r="X461" i="3"/>
  <c r="AF461" i="3"/>
  <c r="AC461" i="3"/>
  <c r="N461" i="3"/>
  <c r="I461" i="3"/>
  <c r="Z461" i="3"/>
  <c r="AE461" i="3"/>
  <c r="K461" i="3"/>
  <c r="AG456" i="3"/>
  <c r="AD456" i="3"/>
  <c r="AF456" i="3"/>
  <c r="U456" i="3"/>
  <c r="AO456" i="3"/>
  <c r="J456" i="3"/>
  <c r="W456" i="3"/>
  <c r="AM456" i="3"/>
  <c r="N456" i="3"/>
  <c r="AN456" i="3"/>
  <c r="X456" i="3"/>
  <c r="I456" i="3"/>
  <c r="AA456" i="3"/>
  <c r="Y456" i="3"/>
  <c r="L456" i="3"/>
  <c r="AE456" i="3"/>
  <c r="V456" i="3"/>
  <c r="M456" i="3"/>
  <c r="F456" i="3"/>
  <c r="AP456" i="3" s="1"/>
  <c r="Z456" i="3"/>
  <c r="AL456" i="3"/>
  <c r="BI456" i="3" s="1"/>
  <c r="AC456" i="3"/>
  <c r="K456" i="3"/>
  <c r="AB456" i="3"/>
  <c r="G472" i="3"/>
  <c r="B472" i="3" s="1"/>
  <c r="G471" i="3"/>
  <c r="B471" i="3" s="1"/>
  <c r="G483" i="3"/>
  <c r="B483" i="3" s="1"/>
  <c r="G481" i="3"/>
  <c r="B481" i="3" s="1"/>
  <c r="V484" i="3"/>
  <c r="X484" i="3"/>
  <c r="U484" i="3"/>
  <c r="AA484" i="3"/>
  <c r="AB484" i="3"/>
  <c r="Y484" i="3"/>
  <c r="M484" i="3"/>
  <c r="N484" i="3"/>
  <c r="K484" i="3"/>
  <c r="L484" i="3"/>
  <c r="AF484" i="3"/>
  <c r="W484" i="3"/>
  <c r="J484" i="3"/>
  <c r="AO484" i="3"/>
  <c r="I484" i="3"/>
  <c r="AM484" i="3"/>
  <c r="AE484" i="3"/>
  <c r="AN484" i="3"/>
  <c r="AD484" i="3"/>
  <c r="AG484" i="3"/>
  <c r="AC484" i="3"/>
  <c r="Z484" i="3"/>
  <c r="F484" i="3"/>
  <c r="AP484" i="3" s="1"/>
  <c r="AL484" i="3"/>
  <c r="BI484" i="3" s="1"/>
  <c r="G470" i="3"/>
  <c r="B470" i="3" s="1"/>
  <c r="G477" i="3"/>
  <c r="B477" i="3" s="1"/>
  <c r="J453" i="3"/>
  <c r="AO453" i="3"/>
  <c r="AN453" i="3"/>
  <c r="F453" i="3"/>
  <c r="AP453" i="3" s="1"/>
  <c r="AM453" i="3"/>
  <c r="AL453" i="3"/>
  <c r="BI453" i="3" s="1"/>
  <c r="L453" i="3"/>
  <c r="M453" i="3"/>
  <c r="W453" i="3"/>
  <c r="AG453" i="3"/>
  <c r="X453" i="3"/>
  <c r="AD453" i="3"/>
  <c r="N453" i="3"/>
  <c r="Z453" i="3"/>
  <c r="AA453" i="3"/>
  <c r="V453" i="3"/>
  <c r="AE453" i="3"/>
  <c r="AF453" i="3"/>
  <c r="Y453" i="3"/>
  <c r="AB453" i="3"/>
  <c r="AC453" i="3"/>
  <c r="I453" i="3"/>
  <c r="U453" i="3"/>
  <c r="K453" i="3"/>
  <c r="AB448" i="3"/>
  <c r="AA448" i="3"/>
  <c r="AN448" i="3"/>
  <c r="W448" i="3"/>
  <c r="AO448" i="3"/>
  <c r="X448" i="3"/>
  <c r="AC448" i="3"/>
  <c r="V448" i="3"/>
  <c r="N448" i="3"/>
  <c r="Y448" i="3"/>
  <c r="J448" i="3"/>
  <c r="AD448" i="3"/>
  <c r="L448" i="3"/>
  <c r="AG448" i="3"/>
  <c r="U448" i="3"/>
  <c r="K448" i="3"/>
  <c r="AM448" i="3"/>
  <c r="AL448" i="3"/>
  <c r="BI448" i="3" s="1"/>
  <c r="AF448" i="3"/>
  <c r="I448" i="3"/>
  <c r="F448" i="3"/>
  <c r="AP448" i="3" s="1"/>
  <c r="AE448" i="3"/>
  <c r="Z448" i="3"/>
  <c r="M448" i="3"/>
  <c r="Y485" i="3"/>
  <c r="Z485" i="3"/>
  <c r="AL485" i="3"/>
  <c r="BI485" i="3" s="1"/>
  <c r="F485" i="3"/>
  <c r="AM485" i="3"/>
  <c r="J485" i="3"/>
  <c r="AE485" i="3"/>
  <c r="AF485" i="3"/>
  <c r="AO485" i="3"/>
  <c r="M485" i="3"/>
  <c r="I485" i="3"/>
  <c r="W485" i="3"/>
  <c r="AC485" i="3"/>
  <c r="K485" i="3"/>
  <c r="AG485" i="3"/>
  <c r="U485" i="3"/>
  <c r="AD485" i="3"/>
  <c r="AN485" i="3"/>
  <c r="X485" i="3"/>
  <c r="V485" i="3"/>
  <c r="L485" i="3"/>
  <c r="AA485" i="3"/>
  <c r="AB485" i="3"/>
  <c r="N485" i="3"/>
  <c r="F454" i="3"/>
  <c r="AP454" i="3" s="1"/>
  <c r="AF454" i="3"/>
  <c r="M454" i="3"/>
  <c r="AB454" i="3"/>
  <c r="AE454" i="3"/>
  <c r="Z454" i="3"/>
  <c r="AG454" i="3"/>
  <c r="AL454" i="3"/>
  <c r="BI454" i="3" s="1"/>
  <c r="AA454" i="3"/>
  <c r="AD454" i="3"/>
  <c r="N454" i="3"/>
  <c r="I454" i="3"/>
  <c r="AC454" i="3"/>
  <c r="AM454" i="3"/>
  <c r="J454" i="3"/>
  <c r="W454" i="3"/>
  <c r="AO454" i="3"/>
  <c r="AN454" i="3"/>
  <c r="U454" i="3"/>
  <c r="K454" i="3"/>
  <c r="X454" i="3"/>
  <c r="V454" i="3"/>
  <c r="L454" i="3"/>
  <c r="Y454" i="3"/>
  <c r="G507" i="3"/>
  <c r="B507" i="3" s="1"/>
  <c r="G506" i="3"/>
  <c r="B506" i="3" s="1"/>
  <c r="G478" i="3"/>
  <c r="B478" i="3" s="1"/>
  <c r="G475" i="3"/>
  <c r="B475" i="3" s="1"/>
  <c r="W445" i="3"/>
  <c r="L445" i="3"/>
  <c r="F445" i="3"/>
  <c r="AP445" i="3" s="1"/>
  <c r="U445" i="3"/>
  <c r="M445" i="3"/>
  <c r="AD445" i="3"/>
  <c r="AL445" i="3"/>
  <c r="BI445" i="3" s="1"/>
  <c r="X445" i="3"/>
  <c r="J445" i="3"/>
  <c r="AG445" i="3"/>
  <c r="K445" i="3"/>
  <c r="Z445" i="3"/>
  <c r="AE445" i="3"/>
  <c r="Y445" i="3"/>
  <c r="AA445" i="3"/>
  <c r="AO445" i="3"/>
  <c r="V445" i="3"/>
  <c r="N445" i="3"/>
  <c r="I445" i="3"/>
  <c r="AB445" i="3"/>
  <c r="AM445" i="3"/>
  <c r="AC445" i="3"/>
  <c r="AF445" i="3"/>
  <c r="AN445" i="3"/>
  <c r="G476" i="3"/>
  <c r="B476" i="3" s="1"/>
  <c r="M460" i="3"/>
  <c r="J460" i="3"/>
  <c r="F460" i="3"/>
  <c r="AP460" i="3" s="1"/>
  <c r="AF460" i="3"/>
  <c r="AC460" i="3"/>
  <c r="N460" i="3"/>
  <c r="AD460" i="3"/>
  <c r="I460" i="3"/>
  <c r="AO460" i="3"/>
  <c r="AA460" i="3"/>
  <c r="AB460" i="3"/>
  <c r="Z460" i="3"/>
  <c r="AG460" i="3"/>
  <c r="W460" i="3"/>
  <c r="U460" i="3"/>
  <c r="V460" i="3"/>
  <c r="AN460" i="3"/>
  <c r="Y460" i="3"/>
  <c r="AM460" i="3"/>
  <c r="L460" i="3"/>
  <c r="AE460" i="3"/>
  <c r="X460" i="3"/>
  <c r="K460" i="3"/>
  <c r="AL460" i="3"/>
  <c r="BI460" i="3" s="1"/>
  <c r="V443" i="3"/>
  <c r="AN443" i="3"/>
  <c r="AL443" i="3"/>
  <c r="BI443" i="3" s="1"/>
  <c r="AM443" i="3"/>
  <c r="AE443" i="3"/>
  <c r="AA443" i="3"/>
  <c r="I443" i="3"/>
  <c r="W443" i="3"/>
  <c r="AB443" i="3"/>
  <c r="Z443" i="3"/>
  <c r="L443" i="3"/>
  <c r="AD443" i="3"/>
  <c r="AG443" i="3"/>
  <c r="U443" i="3"/>
  <c r="N443" i="3"/>
  <c r="AO443" i="3"/>
  <c r="X443" i="3"/>
  <c r="K443" i="3"/>
  <c r="J443" i="3"/>
  <c r="F443" i="3"/>
  <c r="AP443" i="3" s="1"/>
  <c r="M443" i="3"/>
  <c r="AC443" i="3"/>
  <c r="Y443" i="3"/>
  <c r="AF443" i="3"/>
  <c r="AF451" i="3"/>
  <c r="U451" i="3"/>
  <c r="AA451" i="3"/>
  <c r="N451" i="3"/>
  <c r="AG451" i="3"/>
  <c r="L451" i="3"/>
  <c r="AE451" i="3"/>
  <c r="J451" i="3"/>
  <c r="I451" i="3"/>
  <c r="AL451" i="3"/>
  <c r="BI451" i="3" s="1"/>
  <c r="F451" i="3"/>
  <c r="AP451" i="3" s="1"/>
  <c r="V451" i="3"/>
  <c r="M451" i="3"/>
  <c r="AO451" i="3"/>
  <c r="Z451" i="3"/>
  <c r="AC451" i="3"/>
  <c r="K451" i="3"/>
  <c r="AB451" i="3"/>
  <c r="Y451" i="3"/>
  <c r="X451" i="3"/>
  <c r="AM451" i="3"/>
  <c r="W451" i="3"/>
  <c r="AN451" i="3"/>
  <c r="AD451" i="3"/>
  <c r="W469" i="3"/>
  <c r="AD469" i="3"/>
  <c r="AL469" i="3"/>
  <c r="BI469" i="3" s="1"/>
  <c r="AN469" i="3"/>
  <c r="V469" i="3"/>
  <c r="U469" i="3"/>
  <c r="AO469" i="3"/>
  <c r="X469" i="3"/>
  <c r="AC469" i="3"/>
  <c r="F469" i="3"/>
  <c r="AP469" i="3" s="1"/>
  <c r="I469" i="3"/>
  <c r="AM469" i="3"/>
  <c r="Y469" i="3"/>
  <c r="AB469" i="3"/>
  <c r="K469" i="3"/>
  <c r="Z469" i="3"/>
  <c r="L469" i="3"/>
  <c r="AG469" i="3"/>
  <c r="M469" i="3"/>
  <c r="J469" i="3"/>
  <c r="AF469" i="3"/>
  <c r="AE469" i="3"/>
  <c r="AA469" i="3"/>
  <c r="N469" i="3"/>
  <c r="F452" i="3"/>
  <c r="AP452" i="3" s="1"/>
  <c r="K452" i="3"/>
  <c r="AO452" i="3"/>
  <c r="AG452" i="3"/>
  <c r="J452" i="3"/>
  <c r="AM452" i="3"/>
  <c r="AE452" i="3"/>
  <c r="AL452" i="3"/>
  <c r="BI452" i="3" s="1"/>
  <c r="L452" i="3"/>
  <c r="AN452" i="3"/>
  <c r="W452" i="3"/>
  <c r="X452" i="3"/>
  <c r="AF452" i="3"/>
  <c r="N452" i="3"/>
  <c r="AC452" i="3"/>
  <c r="AD452" i="3"/>
  <c r="Z452" i="3"/>
  <c r="M452" i="3"/>
  <c r="Y452" i="3"/>
  <c r="V452" i="3"/>
  <c r="AA452" i="3"/>
  <c r="U452" i="3"/>
  <c r="AB452" i="3"/>
  <c r="I452" i="3"/>
  <c r="AP485" i="3" l="1"/>
  <c r="BP507" i="3"/>
  <c r="G496" i="3"/>
  <c r="B496" i="3" s="1"/>
  <c r="X478" i="3"/>
  <c r="F478" i="3"/>
  <c r="AP478" i="3" s="1"/>
  <c r="AM478" i="3"/>
  <c r="AA478" i="3"/>
  <c r="W478" i="3"/>
  <c r="N478" i="3"/>
  <c r="AN478" i="3"/>
  <c r="AO478" i="3"/>
  <c r="AG478" i="3"/>
  <c r="AB478" i="3"/>
  <c r="V478" i="3"/>
  <c r="AC478" i="3"/>
  <c r="M478" i="3"/>
  <c r="U478" i="3"/>
  <c r="AF478" i="3"/>
  <c r="AE478" i="3"/>
  <c r="L478" i="3"/>
  <c r="Z478" i="3"/>
  <c r="AL478" i="3"/>
  <c r="BI478" i="3" s="1"/>
  <c r="Y478" i="3"/>
  <c r="AD478" i="3"/>
  <c r="J478" i="3"/>
  <c r="I478" i="3"/>
  <c r="K478" i="3"/>
  <c r="AG477" i="3"/>
  <c r="N477" i="3"/>
  <c r="I477" i="3"/>
  <c r="AF477" i="3"/>
  <c r="AN477" i="3"/>
  <c r="K477" i="3"/>
  <c r="AE477" i="3"/>
  <c r="J477" i="3"/>
  <c r="V477" i="3"/>
  <c r="AL477" i="3"/>
  <c r="BI477" i="3" s="1"/>
  <c r="F477" i="3"/>
  <c r="AP477" i="3" s="1"/>
  <c r="AM477" i="3"/>
  <c r="U477" i="3"/>
  <c r="M477" i="3"/>
  <c r="Y477" i="3"/>
  <c r="Z477" i="3"/>
  <c r="W477" i="3"/>
  <c r="X477" i="3"/>
  <c r="L477" i="3"/>
  <c r="AD477" i="3"/>
  <c r="AB477" i="3"/>
  <c r="AA477" i="3"/>
  <c r="AO477" i="3"/>
  <c r="AC477" i="3"/>
  <c r="G503" i="3"/>
  <c r="B503" i="3" s="1"/>
  <c r="AN472" i="3"/>
  <c r="W472" i="3"/>
  <c r="Z472" i="3"/>
  <c r="AG472" i="3"/>
  <c r="V472" i="3"/>
  <c r="AC472" i="3"/>
  <c r="I472" i="3"/>
  <c r="AB472" i="3"/>
  <c r="L472" i="3"/>
  <c r="AL472" i="3"/>
  <c r="BI472" i="3" s="1"/>
  <c r="U472" i="3"/>
  <c r="AA472" i="3"/>
  <c r="N472" i="3"/>
  <c r="AE472" i="3"/>
  <c r="M472" i="3"/>
  <c r="AD472" i="3"/>
  <c r="K472" i="3"/>
  <c r="AO472" i="3"/>
  <c r="AM472" i="3"/>
  <c r="J472" i="3"/>
  <c r="X472" i="3"/>
  <c r="Y472" i="3"/>
  <c r="AF472" i="3"/>
  <c r="F472" i="3"/>
  <c r="AP472" i="3" s="1"/>
  <c r="G488" i="3"/>
  <c r="B488" i="3" s="1"/>
  <c r="G487" i="3"/>
  <c r="B487" i="3" s="1"/>
  <c r="G500" i="3"/>
  <c r="B500" i="3" s="1"/>
  <c r="G499" i="3"/>
  <c r="B499" i="3" s="1"/>
  <c r="G494" i="3"/>
  <c r="B494" i="3" s="1"/>
  <c r="AE491" i="3"/>
  <c r="AO491" i="3"/>
  <c r="F491" i="3"/>
  <c r="AP491" i="3" s="1"/>
  <c r="Z491" i="3"/>
  <c r="AF491" i="3"/>
  <c r="AD491" i="3"/>
  <c r="U491" i="3"/>
  <c r="AA491" i="3"/>
  <c r="Y491" i="3"/>
  <c r="J491" i="3"/>
  <c r="I491" i="3"/>
  <c r="AB491" i="3"/>
  <c r="AL491" i="3"/>
  <c r="BI491" i="3" s="1"/>
  <c r="V491" i="3"/>
  <c r="AG491" i="3"/>
  <c r="W491" i="3"/>
  <c r="AC491" i="3"/>
  <c r="K491" i="3"/>
  <c r="L491" i="3"/>
  <c r="X491" i="3"/>
  <c r="AM491" i="3"/>
  <c r="AN491" i="3"/>
  <c r="M491" i="3"/>
  <c r="N491" i="3"/>
  <c r="F466" i="3"/>
  <c r="AP466" i="3" s="1"/>
  <c r="J466" i="3"/>
  <c r="AB466" i="3"/>
  <c r="AF466" i="3"/>
  <c r="W466" i="3"/>
  <c r="M466" i="3"/>
  <c r="K466" i="3"/>
  <c r="N466" i="3"/>
  <c r="AO466" i="3"/>
  <c r="AG466" i="3"/>
  <c r="U466" i="3"/>
  <c r="AD466" i="3"/>
  <c r="V466" i="3"/>
  <c r="AM466" i="3"/>
  <c r="L466" i="3"/>
  <c r="Z466" i="3"/>
  <c r="AN466" i="3"/>
  <c r="AL466" i="3"/>
  <c r="BI466" i="3" s="1"/>
  <c r="Y466" i="3"/>
  <c r="AA466" i="3"/>
  <c r="X466" i="3"/>
  <c r="AC466" i="3"/>
  <c r="AE466" i="3"/>
  <c r="I466" i="3"/>
  <c r="AB483" i="3"/>
  <c r="K483" i="3"/>
  <c r="X483" i="3"/>
  <c r="AC483" i="3"/>
  <c r="U483" i="3"/>
  <c r="AG483" i="3"/>
  <c r="J483" i="3"/>
  <c r="V483" i="3"/>
  <c r="AO483" i="3"/>
  <c r="M483" i="3"/>
  <c r="L483" i="3"/>
  <c r="F483" i="3"/>
  <c r="AP483" i="3" s="1"/>
  <c r="W483" i="3"/>
  <c r="N483" i="3"/>
  <c r="Y483" i="3"/>
  <c r="AL483" i="3"/>
  <c r="BI483" i="3" s="1"/>
  <c r="AM483" i="3"/>
  <c r="AD483" i="3"/>
  <c r="Z483" i="3"/>
  <c r="AN483" i="3"/>
  <c r="I483" i="3"/>
  <c r="AA483" i="3"/>
  <c r="AE483" i="3"/>
  <c r="AF483" i="3"/>
  <c r="Z482" i="3"/>
  <c r="AC482" i="3"/>
  <c r="AG482" i="3"/>
  <c r="X482" i="3"/>
  <c r="W482" i="3"/>
  <c r="AN482" i="3"/>
  <c r="F482" i="3"/>
  <c r="AP482" i="3" s="1"/>
  <c r="AA482" i="3"/>
  <c r="N482" i="3"/>
  <c r="AF482" i="3"/>
  <c r="I482" i="3"/>
  <c r="U482" i="3"/>
  <c r="M482" i="3"/>
  <c r="AB482" i="3"/>
  <c r="AD482" i="3"/>
  <c r="V482" i="3"/>
  <c r="AM482" i="3"/>
  <c r="AO482" i="3"/>
  <c r="Y482" i="3"/>
  <c r="AL482" i="3"/>
  <c r="BI482" i="3" s="1"/>
  <c r="AE482" i="3"/>
  <c r="K482" i="3"/>
  <c r="J482" i="3"/>
  <c r="L482" i="3"/>
  <c r="G513" i="3"/>
  <c r="B513" i="3" s="1"/>
  <c r="G501" i="3"/>
  <c r="B501" i="3" s="1"/>
  <c r="G498" i="3"/>
  <c r="B498" i="3" s="1"/>
  <c r="J506" i="3"/>
  <c r="AL506" i="3"/>
  <c r="BI506" i="3" s="1"/>
  <c r="AN506" i="3"/>
  <c r="F506" i="3"/>
  <c r="AP506" i="3" s="1"/>
  <c r="AA506" i="3"/>
  <c r="L506" i="3"/>
  <c r="X506" i="3"/>
  <c r="K506" i="3"/>
  <c r="AG506" i="3"/>
  <c r="Y506" i="3"/>
  <c r="AC506" i="3"/>
  <c r="I506" i="3"/>
  <c r="AD506" i="3"/>
  <c r="AO506" i="3"/>
  <c r="N506" i="3"/>
  <c r="AM506" i="3"/>
  <c r="AF506" i="3"/>
  <c r="Z506" i="3"/>
  <c r="AE506" i="3"/>
  <c r="V506" i="3"/>
  <c r="W506" i="3"/>
  <c r="M506" i="3"/>
  <c r="AB506" i="3"/>
  <c r="U506" i="3"/>
  <c r="AM470" i="3"/>
  <c r="F470" i="3"/>
  <c r="AP470" i="3" s="1"/>
  <c r="Y470" i="3"/>
  <c r="N470" i="3"/>
  <c r="AB470" i="3"/>
  <c r="I470" i="3"/>
  <c r="M470" i="3"/>
  <c r="AL470" i="3"/>
  <c r="BI470" i="3" s="1"/>
  <c r="K470" i="3"/>
  <c r="V470" i="3"/>
  <c r="AF470" i="3"/>
  <c r="AE470" i="3"/>
  <c r="U470" i="3"/>
  <c r="AA470" i="3"/>
  <c r="J470" i="3"/>
  <c r="Z470" i="3"/>
  <c r="W470" i="3"/>
  <c r="L470" i="3"/>
  <c r="AO470" i="3"/>
  <c r="AN470" i="3"/>
  <c r="AG470" i="3"/>
  <c r="AC470" i="3"/>
  <c r="X470" i="3"/>
  <c r="AD470" i="3"/>
  <c r="G505" i="3"/>
  <c r="B505" i="3" s="1"/>
  <c r="G504" i="3"/>
  <c r="B504" i="3" s="1"/>
  <c r="AL467" i="3"/>
  <c r="BI467" i="3" s="1"/>
  <c r="AM467" i="3"/>
  <c r="AN467" i="3"/>
  <c r="AA467" i="3"/>
  <c r="J467" i="3"/>
  <c r="AD467" i="3"/>
  <c r="W467" i="3"/>
  <c r="I467" i="3"/>
  <c r="F467" i="3"/>
  <c r="AP467" i="3" s="1"/>
  <c r="M467" i="3"/>
  <c r="V467" i="3"/>
  <c r="K467" i="3"/>
  <c r="AC467" i="3"/>
  <c r="Y467" i="3"/>
  <c r="AO467" i="3"/>
  <c r="X467" i="3"/>
  <c r="AG467" i="3"/>
  <c r="N467" i="3"/>
  <c r="AF467" i="3"/>
  <c r="AB467" i="3"/>
  <c r="L467" i="3"/>
  <c r="Z467" i="3"/>
  <c r="U467" i="3"/>
  <c r="AE467" i="3"/>
  <c r="G529" i="3"/>
  <c r="B529" i="3" s="1"/>
  <c r="AA475" i="3"/>
  <c r="N475" i="3"/>
  <c r="AB475" i="3"/>
  <c r="AM475" i="3"/>
  <c r="AC475" i="3"/>
  <c r="AF475" i="3"/>
  <c r="AD475" i="3"/>
  <c r="I475" i="3"/>
  <c r="Y475" i="3"/>
  <c r="V475" i="3"/>
  <c r="F475" i="3"/>
  <c r="AP475" i="3" s="1"/>
  <c r="L475" i="3"/>
  <c r="J475" i="3"/>
  <c r="AL475" i="3"/>
  <c r="BI475" i="3" s="1"/>
  <c r="AO475" i="3"/>
  <c r="AG475" i="3"/>
  <c r="Z475" i="3"/>
  <c r="U475" i="3"/>
  <c r="W475" i="3"/>
  <c r="X475" i="3"/>
  <c r="AE475" i="3"/>
  <c r="M475" i="3"/>
  <c r="K475" i="3"/>
  <c r="AN475" i="3"/>
  <c r="G528" i="3"/>
  <c r="B528" i="3" s="1"/>
  <c r="G492" i="3"/>
  <c r="B492" i="3" s="1"/>
  <c r="AG480" i="3"/>
  <c r="AF480" i="3"/>
  <c r="K480" i="3"/>
  <c r="AA480" i="3"/>
  <c r="AD480" i="3"/>
  <c r="L480" i="3"/>
  <c r="Y480" i="3"/>
  <c r="J480" i="3"/>
  <c r="AB480" i="3"/>
  <c r="U480" i="3"/>
  <c r="V480" i="3"/>
  <c r="AC480" i="3"/>
  <c r="AM480" i="3"/>
  <c r="AO480" i="3"/>
  <c r="N480" i="3"/>
  <c r="M480" i="3"/>
  <c r="F480" i="3"/>
  <c r="AP480" i="3" s="1"/>
  <c r="AN480" i="3"/>
  <c r="AE480" i="3"/>
  <c r="X480" i="3"/>
  <c r="AL480" i="3"/>
  <c r="BI480" i="3" s="1"/>
  <c r="W480" i="3"/>
  <c r="Z480" i="3"/>
  <c r="I480" i="3"/>
  <c r="G489" i="3"/>
  <c r="B489" i="3" s="1"/>
  <c r="J473" i="3"/>
  <c r="Z473" i="3"/>
  <c r="I473" i="3"/>
  <c r="AN473" i="3"/>
  <c r="L473" i="3"/>
  <c r="AA473" i="3"/>
  <c r="U473" i="3"/>
  <c r="AF473" i="3"/>
  <c r="K473" i="3"/>
  <c r="AO473" i="3"/>
  <c r="AC473" i="3"/>
  <c r="AE473" i="3"/>
  <c r="AL473" i="3"/>
  <c r="BI473" i="3" s="1"/>
  <c r="M473" i="3"/>
  <c r="AD473" i="3"/>
  <c r="AM473" i="3"/>
  <c r="W473" i="3"/>
  <c r="V473" i="3"/>
  <c r="Y473" i="3"/>
  <c r="N473" i="3"/>
  <c r="X473" i="3"/>
  <c r="AG473" i="3"/>
  <c r="AB473" i="3"/>
  <c r="F473" i="3"/>
  <c r="AP473" i="3" s="1"/>
  <c r="AF476" i="3"/>
  <c r="N476" i="3"/>
  <c r="Z476" i="3"/>
  <c r="J476" i="3"/>
  <c r="AD476" i="3"/>
  <c r="Y476" i="3"/>
  <c r="AC476" i="3"/>
  <c r="AL476" i="3"/>
  <c r="BI476" i="3" s="1"/>
  <c r="U476" i="3"/>
  <c r="AM476" i="3"/>
  <c r="W476" i="3"/>
  <c r="AB476" i="3"/>
  <c r="AE476" i="3"/>
  <c r="L476" i="3"/>
  <c r="M476" i="3"/>
  <c r="AA476" i="3"/>
  <c r="AN476" i="3"/>
  <c r="X476" i="3"/>
  <c r="F476" i="3"/>
  <c r="AP476" i="3" s="1"/>
  <c r="AG476" i="3"/>
  <c r="I476" i="3"/>
  <c r="K476" i="3"/>
  <c r="AO476" i="3"/>
  <c r="V476" i="3"/>
  <c r="V507" i="3"/>
  <c r="N507" i="3"/>
  <c r="U507" i="3"/>
  <c r="I507" i="3"/>
  <c r="AB507" i="3"/>
  <c r="M507" i="3"/>
  <c r="W507" i="3"/>
  <c r="AM507" i="3"/>
  <c r="AG507" i="3"/>
  <c r="AL507" i="3"/>
  <c r="BI507" i="3" s="1"/>
  <c r="AO507" i="3"/>
  <c r="AC507" i="3"/>
  <c r="K507" i="3"/>
  <c r="AD507" i="3"/>
  <c r="AE507" i="3"/>
  <c r="F507" i="3"/>
  <c r="AF507" i="3"/>
  <c r="X507" i="3"/>
  <c r="L507" i="3"/>
  <c r="Z507" i="3"/>
  <c r="AA507" i="3"/>
  <c r="J507" i="3"/>
  <c r="AN507" i="3"/>
  <c r="Y507" i="3"/>
  <c r="AE471" i="3"/>
  <c r="I471" i="3"/>
  <c r="AC471" i="3"/>
  <c r="AL471" i="3"/>
  <c r="BI471" i="3" s="1"/>
  <c r="AN471" i="3"/>
  <c r="W471" i="3"/>
  <c r="AM471" i="3"/>
  <c r="AB471" i="3"/>
  <c r="X471" i="3"/>
  <c r="Z471" i="3"/>
  <c r="M471" i="3"/>
  <c r="AA471" i="3"/>
  <c r="V471" i="3"/>
  <c r="J471" i="3"/>
  <c r="AF471" i="3"/>
  <c r="AO471" i="3"/>
  <c r="N471" i="3"/>
  <c r="F471" i="3"/>
  <c r="AP471" i="3" s="1"/>
  <c r="Y471" i="3"/>
  <c r="AD471" i="3"/>
  <c r="U471" i="3"/>
  <c r="AG471" i="3"/>
  <c r="K471" i="3"/>
  <c r="L471" i="3"/>
  <c r="G502" i="3"/>
  <c r="B502" i="3" s="1"/>
  <c r="X474" i="3"/>
  <c r="Z474" i="3"/>
  <c r="AB474" i="3"/>
  <c r="N474" i="3"/>
  <c r="AA474" i="3"/>
  <c r="W474" i="3"/>
  <c r="AE474" i="3"/>
  <c r="I474" i="3"/>
  <c r="M474" i="3"/>
  <c r="V474" i="3"/>
  <c r="AF474" i="3"/>
  <c r="AL474" i="3"/>
  <c r="BI474" i="3" s="1"/>
  <c r="J474" i="3"/>
  <c r="K474" i="3"/>
  <c r="L474" i="3"/>
  <c r="AC474" i="3"/>
  <c r="AN474" i="3"/>
  <c r="F474" i="3"/>
  <c r="AP474" i="3" s="1"/>
  <c r="AG474" i="3"/>
  <c r="AM474" i="3"/>
  <c r="AO474" i="3"/>
  <c r="U474" i="3"/>
  <c r="Y474" i="3"/>
  <c r="AD474" i="3"/>
  <c r="G495" i="3"/>
  <c r="B495" i="3" s="1"/>
  <c r="G497" i="3"/>
  <c r="B497" i="3" s="1"/>
  <c r="AO481" i="3"/>
  <c r="AG481" i="3"/>
  <c r="AB481" i="3"/>
  <c r="U481" i="3"/>
  <c r="F481" i="3"/>
  <c r="AP481" i="3" s="1"/>
  <c r="Y481" i="3"/>
  <c r="J481" i="3"/>
  <c r="V481" i="3"/>
  <c r="AC481" i="3"/>
  <c r="W481" i="3"/>
  <c r="X481" i="3"/>
  <c r="I481" i="3"/>
  <c r="AM481" i="3"/>
  <c r="AF481" i="3"/>
  <c r="AE481" i="3"/>
  <c r="AN481" i="3"/>
  <c r="L481" i="3"/>
  <c r="AA481" i="3"/>
  <c r="K481" i="3"/>
  <c r="M481" i="3"/>
  <c r="AD481" i="3"/>
  <c r="N481" i="3"/>
  <c r="Z481" i="3"/>
  <c r="AL481" i="3"/>
  <c r="BI481" i="3" s="1"/>
  <c r="G493" i="3"/>
  <c r="B493" i="3" s="1"/>
  <c r="F479" i="3"/>
  <c r="AP479" i="3" s="1"/>
  <c r="W479" i="3"/>
  <c r="AN479" i="3"/>
  <c r="AF479" i="3"/>
  <c r="AM479" i="3"/>
  <c r="I479" i="3"/>
  <c r="N479" i="3"/>
  <c r="Y479" i="3"/>
  <c r="X479" i="3"/>
  <c r="J479" i="3"/>
  <c r="U479" i="3"/>
  <c r="AL479" i="3"/>
  <c r="BI479" i="3" s="1"/>
  <c r="M479" i="3"/>
  <c r="AG479" i="3"/>
  <c r="Z479" i="3"/>
  <c r="AO479" i="3"/>
  <c r="V479" i="3"/>
  <c r="AB479" i="3"/>
  <c r="K479" i="3"/>
  <c r="AC479" i="3"/>
  <c r="AE479" i="3"/>
  <c r="AD479" i="3"/>
  <c r="AA479" i="3"/>
  <c r="L479" i="3"/>
  <c r="AB465" i="3"/>
  <c r="X465" i="3"/>
  <c r="AM465" i="3"/>
  <c r="I465" i="3"/>
  <c r="N465" i="3"/>
  <c r="AD465" i="3"/>
  <c r="Y465" i="3"/>
  <c r="U465" i="3"/>
  <c r="AC465" i="3"/>
  <c r="AF465" i="3"/>
  <c r="M465" i="3"/>
  <c r="W465" i="3"/>
  <c r="L465" i="3"/>
  <c r="V465" i="3"/>
  <c r="F465" i="3"/>
  <c r="AP465" i="3" s="1"/>
  <c r="AA465" i="3"/>
  <c r="K465" i="3"/>
  <c r="AN465" i="3"/>
  <c r="AL465" i="3"/>
  <c r="BI465" i="3" s="1"/>
  <c r="AG465" i="3"/>
  <c r="AE465" i="3"/>
  <c r="Z465" i="3"/>
  <c r="AO465" i="3"/>
  <c r="J465" i="3"/>
  <c r="AP507" i="3" l="1"/>
  <c r="BP529" i="3"/>
  <c r="G516" i="3"/>
  <c r="B516" i="3" s="1"/>
  <c r="AM487" i="3"/>
  <c r="U487" i="3"/>
  <c r="AA487" i="3"/>
  <c r="AB487" i="3"/>
  <c r="J487" i="3"/>
  <c r="AO487" i="3"/>
  <c r="F487" i="3"/>
  <c r="AP487" i="3" s="1"/>
  <c r="W487" i="3"/>
  <c r="AL487" i="3"/>
  <c r="BI487" i="3" s="1"/>
  <c r="AF487" i="3"/>
  <c r="AD487" i="3"/>
  <c r="L487" i="3"/>
  <c r="K487" i="3"/>
  <c r="Y487" i="3"/>
  <c r="AN487" i="3"/>
  <c r="M487" i="3"/>
  <c r="N487" i="3"/>
  <c r="AE487" i="3"/>
  <c r="AC487" i="3"/>
  <c r="AG487" i="3"/>
  <c r="I487" i="3"/>
  <c r="Z487" i="3"/>
  <c r="X487" i="3"/>
  <c r="V487" i="3"/>
  <c r="V503" i="3"/>
  <c r="W503" i="3"/>
  <c r="J503" i="3"/>
  <c r="AG503" i="3"/>
  <c r="Y503" i="3"/>
  <c r="AO503" i="3"/>
  <c r="AB503" i="3"/>
  <c r="N503" i="3"/>
  <c r="AC503" i="3"/>
  <c r="AD503" i="3"/>
  <c r="AE503" i="3"/>
  <c r="X503" i="3"/>
  <c r="AL503" i="3"/>
  <c r="BI503" i="3" s="1"/>
  <c r="Z503" i="3"/>
  <c r="AF503" i="3"/>
  <c r="F503" i="3"/>
  <c r="AP503" i="3" s="1"/>
  <c r="I503" i="3"/>
  <c r="AM503" i="3"/>
  <c r="U503" i="3"/>
  <c r="K503" i="3"/>
  <c r="L503" i="3"/>
  <c r="M503" i="3"/>
  <c r="AA503" i="3"/>
  <c r="AN503" i="3"/>
  <c r="I497" i="3"/>
  <c r="V497" i="3"/>
  <c r="K497" i="3"/>
  <c r="M497" i="3"/>
  <c r="Y497" i="3"/>
  <c r="F497" i="3"/>
  <c r="AP497" i="3" s="1"/>
  <c r="AG497" i="3"/>
  <c r="N497" i="3"/>
  <c r="AN497" i="3"/>
  <c r="AB497" i="3"/>
  <c r="AD497" i="3"/>
  <c r="AF497" i="3"/>
  <c r="AO497" i="3"/>
  <c r="AA497" i="3"/>
  <c r="AE497" i="3"/>
  <c r="Z497" i="3"/>
  <c r="W497" i="3"/>
  <c r="X497" i="3"/>
  <c r="AL497" i="3"/>
  <c r="BI497" i="3" s="1"/>
  <c r="U497" i="3"/>
  <c r="L497" i="3"/>
  <c r="J497" i="3"/>
  <c r="AC497" i="3"/>
  <c r="AM497" i="3"/>
  <c r="G524" i="3"/>
  <c r="B524" i="3" s="1"/>
  <c r="I489" i="3"/>
  <c r="L489" i="3"/>
  <c r="AF489" i="3"/>
  <c r="AL489" i="3"/>
  <c r="BI489" i="3" s="1"/>
  <c r="N489" i="3"/>
  <c r="Y489" i="3"/>
  <c r="Z489" i="3"/>
  <c r="AC489" i="3"/>
  <c r="AE489" i="3"/>
  <c r="V489" i="3"/>
  <c r="M489" i="3"/>
  <c r="W489" i="3"/>
  <c r="AO489" i="3"/>
  <c r="X489" i="3"/>
  <c r="AB489" i="3"/>
  <c r="AG489" i="3"/>
  <c r="J489" i="3"/>
  <c r="F489" i="3"/>
  <c r="AP489" i="3" s="1"/>
  <c r="K489" i="3"/>
  <c r="AA489" i="3"/>
  <c r="AD489" i="3"/>
  <c r="U489" i="3"/>
  <c r="AN489" i="3"/>
  <c r="AM489" i="3"/>
  <c r="G535" i="3"/>
  <c r="B535" i="3" s="1"/>
  <c r="G509" i="3"/>
  <c r="B509" i="3" s="1"/>
  <c r="G525" i="3"/>
  <c r="B525" i="3" s="1"/>
  <c r="G519" i="3"/>
  <c r="B519" i="3" s="1"/>
  <c r="G511" i="3"/>
  <c r="B511" i="3" s="1"/>
  <c r="G550" i="3"/>
  <c r="B550" i="3" s="1"/>
  <c r="N504" i="3"/>
  <c r="AF504" i="3"/>
  <c r="AG504" i="3"/>
  <c r="AM504" i="3"/>
  <c r="AN504" i="3"/>
  <c r="AO504" i="3"/>
  <c r="AA504" i="3"/>
  <c r="AB504" i="3"/>
  <c r="AE504" i="3"/>
  <c r="M504" i="3"/>
  <c r="AD504" i="3"/>
  <c r="X504" i="3"/>
  <c r="V504" i="3"/>
  <c r="AC504" i="3"/>
  <c r="Y504" i="3"/>
  <c r="F504" i="3"/>
  <c r="AP504" i="3" s="1"/>
  <c r="U504" i="3"/>
  <c r="L504" i="3"/>
  <c r="K504" i="3"/>
  <c r="Z504" i="3"/>
  <c r="I504" i="3"/>
  <c r="W504" i="3"/>
  <c r="AL504" i="3"/>
  <c r="BI504" i="3" s="1"/>
  <c r="J504" i="3"/>
  <c r="M499" i="3"/>
  <c r="AN499" i="3"/>
  <c r="AO499" i="3"/>
  <c r="F499" i="3"/>
  <c r="AP499" i="3" s="1"/>
  <c r="X499" i="3"/>
  <c r="AF499" i="3"/>
  <c r="W499" i="3"/>
  <c r="Y499" i="3"/>
  <c r="AA499" i="3"/>
  <c r="L499" i="3"/>
  <c r="U499" i="3"/>
  <c r="V499" i="3"/>
  <c r="AB499" i="3"/>
  <c r="J499" i="3"/>
  <c r="K499" i="3"/>
  <c r="AC499" i="3"/>
  <c r="I499" i="3"/>
  <c r="AL499" i="3"/>
  <c r="BI499" i="3" s="1"/>
  <c r="AM499" i="3"/>
  <c r="N499" i="3"/>
  <c r="AG499" i="3"/>
  <c r="AE499" i="3"/>
  <c r="AD499" i="3"/>
  <c r="Z499" i="3"/>
  <c r="AD528" i="3"/>
  <c r="Z528" i="3"/>
  <c r="AM528" i="3"/>
  <c r="AE528" i="3"/>
  <c r="W528" i="3"/>
  <c r="F528" i="3"/>
  <c r="AP528" i="3" s="1"/>
  <c r="AN528" i="3"/>
  <c r="U528" i="3"/>
  <c r="AA528" i="3"/>
  <c r="V528" i="3"/>
  <c r="M528" i="3"/>
  <c r="I528" i="3"/>
  <c r="L528" i="3"/>
  <c r="AL528" i="3"/>
  <c r="BI528" i="3" s="1"/>
  <c r="AC528" i="3"/>
  <c r="K528" i="3"/>
  <c r="X528" i="3"/>
  <c r="N528" i="3"/>
  <c r="AO528" i="3"/>
  <c r="Y528" i="3"/>
  <c r="AG528" i="3"/>
  <c r="AF528" i="3"/>
  <c r="AB528" i="3"/>
  <c r="J528" i="3"/>
  <c r="G526" i="3"/>
  <c r="B526" i="3" s="1"/>
  <c r="I498" i="3"/>
  <c r="J498" i="3"/>
  <c r="N498" i="3"/>
  <c r="U498" i="3"/>
  <c r="V498" i="3"/>
  <c r="W498" i="3"/>
  <c r="AO498" i="3"/>
  <c r="AL498" i="3"/>
  <c r="BI498" i="3" s="1"/>
  <c r="AA498" i="3"/>
  <c r="L498" i="3"/>
  <c r="Z498" i="3"/>
  <c r="AC498" i="3"/>
  <c r="X498" i="3"/>
  <c r="AE498" i="3"/>
  <c r="AB498" i="3"/>
  <c r="AN498" i="3"/>
  <c r="Y498" i="3"/>
  <c r="AG498" i="3"/>
  <c r="AM498" i="3"/>
  <c r="F498" i="3"/>
  <c r="AP498" i="3" s="1"/>
  <c r="AF498" i="3"/>
  <c r="M498" i="3"/>
  <c r="K498" i="3"/>
  <c r="AD498" i="3"/>
  <c r="G521" i="3"/>
  <c r="B521" i="3" s="1"/>
  <c r="AA488" i="3"/>
  <c r="AM488" i="3"/>
  <c r="V488" i="3"/>
  <c r="N488" i="3"/>
  <c r="AL488" i="3"/>
  <c r="BI488" i="3" s="1"/>
  <c r="AO488" i="3"/>
  <c r="AG488" i="3"/>
  <c r="U488" i="3"/>
  <c r="AN488" i="3"/>
  <c r="K488" i="3"/>
  <c r="I488" i="3"/>
  <c r="AF488" i="3"/>
  <c r="W488" i="3"/>
  <c r="M488" i="3"/>
  <c r="Z488" i="3"/>
  <c r="J488" i="3"/>
  <c r="X488" i="3"/>
  <c r="AE488" i="3"/>
  <c r="AB488" i="3"/>
  <c r="AD488" i="3"/>
  <c r="F488" i="3"/>
  <c r="AP488" i="3" s="1"/>
  <c r="AC488" i="3"/>
  <c r="Y488" i="3"/>
  <c r="L488" i="3"/>
  <c r="AE495" i="3"/>
  <c r="AN495" i="3"/>
  <c r="Z495" i="3"/>
  <c r="AB495" i="3"/>
  <c r="L495" i="3"/>
  <c r="AD495" i="3"/>
  <c r="AL495" i="3"/>
  <c r="BI495" i="3" s="1"/>
  <c r="J495" i="3"/>
  <c r="N495" i="3"/>
  <c r="AF495" i="3"/>
  <c r="F495" i="3"/>
  <c r="AP495" i="3" s="1"/>
  <c r="I495" i="3"/>
  <c r="W495" i="3"/>
  <c r="X495" i="3"/>
  <c r="AM495" i="3"/>
  <c r="U495" i="3"/>
  <c r="K495" i="3"/>
  <c r="AO495" i="3"/>
  <c r="M495" i="3"/>
  <c r="AC495" i="3"/>
  <c r="V495" i="3"/>
  <c r="AG495" i="3"/>
  <c r="Y495" i="3"/>
  <c r="AA495" i="3"/>
  <c r="G520" i="3"/>
  <c r="B520" i="3" s="1"/>
  <c r="G510" i="3"/>
  <c r="B510" i="3" s="1"/>
  <c r="Y529" i="3"/>
  <c r="AL529" i="3"/>
  <c r="BI529" i="3" s="1"/>
  <c r="AG529" i="3"/>
  <c r="AB529" i="3"/>
  <c r="AN529" i="3"/>
  <c r="K529" i="3"/>
  <c r="AF529" i="3"/>
  <c r="AE529" i="3"/>
  <c r="AM529" i="3"/>
  <c r="AD529" i="3"/>
  <c r="U529" i="3"/>
  <c r="M529" i="3"/>
  <c r="AA529" i="3"/>
  <c r="L529" i="3"/>
  <c r="F529" i="3"/>
  <c r="Z529" i="3"/>
  <c r="N529" i="3"/>
  <c r="J529" i="3"/>
  <c r="W529" i="3"/>
  <c r="AO529" i="3"/>
  <c r="AC529" i="3"/>
  <c r="I529" i="3"/>
  <c r="X529" i="3"/>
  <c r="V529" i="3"/>
  <c r="AN505" i="3"/>
  <c r="AB505" i="3"/>
  <c r="AL505" i="3"/>
  <c r="BI505" i="3" s="1"/>
  <c r="AG505" i="3"/>
  <c r="AD505" i="3"/>
  <c r="AE505" i="3"/>
  <c r="AC505" i="3"/>
  <c r="AA505" i="3"/>
  <c r="J505" i="3"/>
  <c r="I505" i="3"/>
  <c r="M505" i="3"/>
  <c r="AO505" i="3"/>
  <c r="K505" i="3"/>
  <c r="L505" i="3"/>
  <c r="W505" i="3"/>
  <c r="F505" i="3"/>
  <c r="AP505" i="3" s="1"/>
  <c r="N505" i="3"/>
  <c r="V505" i="3"/>
  <c r="Y505" i="3"/>
  <c r="X505" i="3"/>
  <c r="U505" i="3"/>
  <c r="AM505" i="3"/>
  <c r="AF505" i="3"/>
  <c r="Z505" i="3"/>
  <c r="F501" i="3"/>
  <c r="AP501" i="3" s="1"/>
  <c r="N501" i="3"/>
  <c r="M501" i="3"/>
  <c r="AC501" i="3"/>
  <c r="J501" i="3"/>
  <c r="W501" i="3"/>
  <c r="AA501" i="3"/>
  <c r="AL501" i="3"/>
  <c r="BI501" i="3" s="1"/>
  <c r="I501" i="3"/>
  <c r="AN501" i="3"/>
  <c r="L501" i="3"/>
  <c r="Y501" i="3"/>
  <c r="AG501" i="3"/>
  <c r="U501" i="3"/>
  <c r="K501" i="3"/>
  <c r="V501" i="3"/>
  <c r="AB501" i="3"/>
  <c r="AD501" i="3"/>
  <c r="AM501" i="3"/>
  <c r="AE501" i="3"/>
  <c r="Z501" i="3"/>
  <c r="AO501" i="3"/>
  <c r="X501" i="3"/>
  <c r="AF501" i="3"/>
  <c r="L500" i="3"/>
  <c r="AA500" i="3"/>
  <c r="V500" i="3"/>
  <c r="Z500" i="3"/>
  <c r="F500" i="3"/>
  <c r="AP500" i="3" s="1"/>
  <c r="AO500" i="3"/>
  <c r="X500" i="3"/>
  <c r="I500" i="3"/>
  <c r="AE500" i="3"/>
  <c r="AC500" i="3"/>
  <c r="AD500" i="3"/>
  <c r="AF500" i="3"/>
  <c r="AN500" i="3"/>
  <c r="N500" i="3"/>
  <c r="AB500" i="3"/>
  <c r="J500" i="3"/>
  <c r="AM500" i="3"/>
  <c r="AL500" i="3"/>
  <c r="BI500" i="3" s="1"/>
  <c r="U500" i="3"/>
  <c r="AG500" i="3"/>
  <c r="M500" i="3"/>
  <c r="Y500" i="3"/>
  <c r="W500" i="3"/>
  <c r="K500" i="3"/>
  <c r="V502" i="3"/>
  <c r="U502" i="3"/>
  <c r="J502" i="3"/>
  <c r="X502" i="3"/>
  <c r="AE502" i="3"/>
  <c r="I502" i="3"/>
  <c r="AB502" i="3"/>
  <c r="M502" i="3"/>
  <c r="Z502" i="3"/>
  <c r="AM502" i="3"/>
  <c r="AN502" i="3"/>
  <c r="AD502" i="3"/>
  <c r="F502" i="3"/>
  <c r="AP502" i="3" s="1"/>
  <c r="AO502" i="3"/>
  <c r="AC502" i="3"/>
  <c r="K502" i="3"/>
  <c r="AL502" i="3"/>
  <c r="BI502" i="3" s="1"/>
  <c r="AG502" i="3"/>
  <c r="AF502" i="3"/>
  <c r="L502" i="3"/>
  <c r="W502" i="3"/>
  <c r="N502" i="3"/>
  <c r="AA502" i="3"/>
  <c r="Y502" i="3"/>
  <c r="M493" i="3"/>
  <c r="I493" i="3"/>
  <c r="AB493" i="3"/>
  <c r="V493" i="3"/>
  <c r="K493" i="3"/>
  <c r="F493" i="3"/>
  <c r="AP493" i="3" s="1"/>
  <c r="AA493" i="3"/>
  <c r="W493" i="3"/>
  <c r="Y493" i="3"/>
  <c r="AN493" i="3"/>
  <c r="AF493" i="3"/>
  <c r="U493" i="3"/>
  <c r="AO493" i="3"/>
  <c r="J493" i="3"/>
  <c r="AG493" i="3"/>
  <c r="X493" i="3"/>
  <c r="N493" i="3"/>
  <c r="L493" i="3"/>
  <c r="AE493" i="3"/>
  <c r="AD493" i="3"/>
  <c r="AL493" i="3"/>
  <c r="BI493" i="3" s="1"/>
  <c r="AM493" i="3"/>
  <c r="Z493" i="3"/>
  <c r="AC493" i="3"/>
  <c r="G517" i="3"/>
  <c r="B517" i="3" s="1"/>
  <c r="G515" i="3"/>
  <c r="B515" i="3" s="1"/>
  <c r="L492" i="3"/>
  <c r="W492" i="3"/>
  <c r="AC492" i="3"/>
  <c r="V492" i="3"/>
  <c r="AA492" i="3"/>
  <c r="AB492" i="3"/>
  <c r="AO492" i="3"/>
  <c r="N492" i="3"/>
  <c r="U492" i="3"/>
  <c r="AL492" i="3"/>
  <c r="BI492" i="3" s="1"/>
  <c r="AG492" i="3"/>
  <c r="M492" i="3"/>
  <c r="Y492" i="3"/>
  <c r="I492" i="3"/>
  <c r="AF492" i="3"/>
  <c r="K492" i="3"/>
  <c r="AD492" i="3"/>
  <c r="J492" i="3"/>
  <c r="AN492" i="3"/>
  <c r="X492" i="3"/>
  <c r="AE492" i="3"/>
  <c r="Z492" i="3"/>
  <c r="F492" i="3"/>
  <c r="AP492" i="3" s="1"/>
  <c r="AM492" i="3"/>
  <c r="G551" i="3"/>
  <c r="B551" i="3" s="1"/>
  <c r="G527" i="3"/>
  <c r="B527" i="3" s="1"/>
  <c r="G523" i="3"/>
  <c r="B523" i="3" s="1"/>
  <c r="G522" i="3"/>
  <c r="B522" i="3" s="1"/>
  <c r="AB496" i="3"/>
  <c r="V496" i="3"/>
  <c r="X496" i="3"/>
  <c r="W496" i="3"/>
  <c r="U496" i="3"/>
  <c r="M496" i="3"/>
  <c r="N496" i="3"/>
  <c r="AA496" i="3"/>
  <c r="AL496" i="3"/>
  <c r="BI496" i="3" s="1"/>
  <c r="AN496" i="3"/>
  <c r="AC496" i="3"/>
  <c r="AF496" i="3"/>
  <c r="Y496" i="3"/>
  <c r="AG496" i="3"/>
  <c r="F496" i="3"/>
  <c r="AP496" i="3" s="1"/>
  <c r="Z496" i="3"/>
  <c r="AD496" i="3"/>
  <c r="J496" i="3"/>
  <c r="AO496" i="3"/>
  <c r="AM496" i="3"/>
  <c r="AE496" i="3"/>
  <c r="I496" i="3"/>
  <c r="L496" i="3"/>
  <c r="K496" i="3"/>
  <c r="G514" i="3"/>
  <c r="B514" i="3" s="1"/>
  <c r="Y513" i="3"/>
  <c r="N513" i="3"/>
  <c r="V513" i="3"/>
  <c r="W513" i="3"/>
  <c r="Z513" i="3"/>
  <c r="J513" i="3"/>
  <c r="AM513" i="3"/>
  <c r="AE513" i="3"/>
  <c r="AA513" i="3"/>
  <c r="AN513" i="3"/>
  <c r="AF513" i="3"/>
  <c r="I513" i="3"/>
  <c r="AO513" i="3"/>
  <c r="X513" i="3"/>
  <c r="AC513" i="3"/>
  <c r="AG513" i="3"/>
  <c r="U513" i="3"/>
  <c r="AL513" i="3"/>
  <c r="BI513" i="3" s="1"/>
  <c r="K513" i="3"/>
  <c r="AB513" i="3"/>
  <c r="M513" i="3"/>
  <c r="AD513" i="3"/>
  <c r="F513" i="3"/>
  <c r="AP513" i="3" s="1"/>
  <c r="L513" i="3"/>
  <c r="AG494" i="3"/>
  <c r="F494" i="3"/>
  <c r="AP494" i="3" s="1"/>
  <c r="U494" i="3"/>
  <c r="J494" i="3"/>
  <c r="I494" i="3"/>
  <c r="AF494" i="3"/>
  <c r="AM494" i="3"/>
  <c r="Y494" i="3"/>
  <c r="AE494" i="3"/>
  <c r="AD494" i="3"/>
  <c r="AC494" i="3"/>
  <c r="X494" i="3"/>
  <c r="V494" i="3"/>
  <c r="L494" i="3"/>
  <c r="Z494" i="3"/>
  <c r="W494" i="3"/>
  <c r="K494" i="3"/>
  <c r="M494" i="3"/>
  <c r="AN494" i="3"/>
  <c r="AA494" i="3"/>
  <c r="AL494" i="3"/>
  <c r="BI494" i="3" s="1"/>
  <c r="N494" i="3"/>
  <c r="AB494" i="3"/>
  <c r="AO494" i="3"/>
  <c r="G518" i="3"/>
  <c r="B518" i="3" s="1"/>
  <c r="AP529" i="3" l="1"/>
  <c r="BP551" i="3"/>
  <c r="Y518" i="3"/>
  <c r="AA518" i="3"/>
  <c r="AE518" i="3"/>
  <c r="J518" i="3"/>
  <c r="AL518" i="3"/>
  <c r="BI518" i="3" s="1"/>
  <c r="W518" i="3"/>
  <c r="X518" i="3"/>
  <c r="I518" i="3"/>
  <c r="L518" i="3"/>
  <c r="AM518" i="3"/>
  <c r="AN518" i="3"/>
  <c r="AF518" i="3"/>
  <c r="K518" i="3"/>
  <c r="AD518" i="3"/>
  <c r="AC518" i="3"/>
  <c r="F518" i="3"/>
  <c r="AP518" i="3" s="1"/>
  <c r="V518" i="3"/>
  <c r="AB518" i="3"/>
  <c r="AG518" i="3"/>
  <c r="U518" i="3"/>
  <c r="AO518" i="3"/>
  <c r="Z518" i="3"/>
  <c r="M518" i="3"/>
  <c r="N518" i="3"/>
  <c r="G536" i="3"/>
  <c r="B536" i="3" s="1"/>
  <c r="G545" i="3"/>
  <c r="B545" i="3" s="1"/>
  <c r="AF515" i="3"/>
  <c r="AG515" i="3"/>
  <c r="Y515" i="3"/>
  <c r="AN515" i="3"/>
  <c r="V515" i="3"/>
  <c r="Z515" i="3"/>
  <c r="X515" i="3"/>
  <c r="M515" i="3"/>
  <c r="AO515" i="3"/>
  <c r="J515" i="3"/>
  <c r="I515" i="3"/>
  <c r="AE515" i="3"/>
  <c r="W515" i="3"/>
  <c r="N515" i="3"/>
  <c r="AD515" i="3"/>
  <c r="AA515" i="3"/>
  <c r="F515" i="3"/>
  <c r="AP515" i="3" s="1"/>
  <c r="AM515" i="3"/>
  <c r="AC515" i="3"/>
  <c r="L515" i="3"/>
  <c r="AB515" i="3"/>
  <c r="AL515" i="3"/>
  <c r="BI515" i="3" s="1"/>
  <c r="K515" i="3"/>
  <c r="U515" i="3"/>
  <c r="G532" i="3"/>
  <c r="B532" i="3" s="1"/>
  <c r="W519" i="3"/>
  <c r="Y519" i="3"/>
  <c r="K519" i="3"/>
  <c r="AM519" i="3"/>
  <c r="AA519" i="3"/>
  <c r="F519" i="3"/>
  <c r="AP519" i="3" s="1"/>
  <c r="AL519" i="3"/>
  <c r="BI519" i="3" s="1"/>
  <c r="AO519" i="3"/>
  <c r="V519" i="3"/>
  <c r="AF519" i="3"/>
  <c r="I519" i="3"/>
  <c r="U519" i="3"/>
  <c r="AD519" i="3"/>
  <c r="X519" i="3"/>
  <c r="AG519" i="3"/>
  <c r="M519" i="3"/>
  <c r="Z519" i="3"/>
  <c r="AB519" i="3"/>
  <c r="AE519" i="3"/>
  <c r="L519" i="3"/>
  <c r="AN519" i="3"/>
  <c r="AC519" i="3"/>
  <c r="N519" i="3"/>
  <c r="J519" i="3"/>
  <c r="F514" i="3"/>
  <c r="AP514" i="3" s="1"/>
  <c r="L514" i="3"/>
  <c r="J514" i="3"/>
  <c r="AF514" i="3"/>
  <c r="AM514" i="3"/>
  <c r="AO514" i="3"/>
  <c r="Z514" i="3"/>
  <c r="AC514" i="3"/>
  <c r="AL514" i="3"/>
  <c r="BI514" i="3" s="1"/>
  <c r="U514" i="3"/>
  <c r="M514" i="3"/>
  <c r="V514" i="3"/>
  <c r="I514" i="3"/>
  <c r="AG514" i="3"/>
  <c r="Y514" i="3"/>
  <c r="AN514" i="3"/>
  <c r="AB514" i="3"/>
  <c r="N514" i="3"/>
  <c r="W514" i="3"/>
  <c r="AD514" i="3"/>
  <c r="AA514" i="3"/>
  <c r="AE514" i="3"/>
  <c r="K514" i="3"/>
  <c r="X514" i="3"/>
  <c r="K523" i="3"/>
  <c r="Y523" i="3"/>
  <c r="M523" i="3"/>
  <c r="AE523" i="3"/>
  <c r="J523" i="3"/>
  <c r="N523" i="3"/>
  <c r="AL523" i="3"/>
  <c r="BI523" i="3" s="1"/>
  <c r="AG523" i="3"/>
  <c r="Z523" i="3"/>
  <c r="AM523" i="3"/>
  <c r="L523" i="3"/>
  <c r="AO523" i="3"/>
  <c r="AC523" i="3"/>
  <c r="X523" i="3"/>
  <c r="I523" i="3"/>
  <c r="U523" i="3"/>
  <c r="AB523" i="3"/>
  <c r="AA523" i="3"/>
  <c r="AN523" i="3"/>
  <c r="W523" i="3"/>
  <c r="V523" i="3"/>
  <c r="F523" i="3"/>
  <c r="AP523" i="3" s="1"/>
  <c r="AD523" i="3"/>
  <c r="AF523" i="3"/>
  <c r="F510" i="3"/>
  <c r="AP510" i="3" s="1"/>
  <c r="L510" i="3"/>
  <c r="AO510" i="3"/>
  <c r="AA510" i="3"/>
  <c r="V510" i="3"/>
  <c r="W510" i="3"/>
  <c r="Z510" i="3"/>
  <c r="AG510" i="3"/>
  <c r="AC510" i="3"/>
  <c r="U510" i="3"/>
  <c r="AL510" i="3"/>
  <c r="BI510" i="3" s="1"/>
  <c r="Y510" i="3"/>
  <c r="I510" i="3"/>
  <c r="AM510" i="3"/>
  <c r="N510" i="3"/>
  <c r="AN510" i="3"/>
  <c r="AB510" i="3"/>
  <c r="AF510" i="3"/>
  <c r="J510" i="3"/>
  <c r="M510" i="3"/>
  <c r="AD510" i="3"/>
  <c r="AE510" i="3"/>
  <c r="K510" i="3"/>
  <c r="X510" i="3"/>
  <c r="G531" i="3"/>
  <c r="B531" i="3" s="1"/>
  <c r="G540" i="3"/>
  <c r="B540" i="3" s="1"/>
  <c r="U527" i="3"/>
  <c r="AE527" i="3"/>
  <c r="AC527" i="3"/>
  <c r="AO527" i="3"/>
  <c r="AF527" i="3"/>
  <c r="J527" i="3"/>
  <c r="X527" i="3"/>
  <c r="AD527" i="3"/>
  <c r="AM527" i="3"/>
  <c r="AA527" i="3"/>
  <c r="Y527" i="3"/>
  <c r="L527" i="3"/>
  <c r="AG527" i="3"/>
  <c r="V527" i="3"/>
  <c r="N527" i="3"/>
  <c r="W527" i="3"/>
  <c r="I527" i="3"/>
  <c r="AL527" i="3"/>
  <c r="BI527" i="3" s="1"/>
  <c r="M527" i="3"/>
  <c r="F527" i="3"/>
  <c r="AP527" i="3" s="1"/>
  <c r="AB527" i="3"/>
  <c r="Z527" i="3"/>
  <c r="K527" i="3"/>
  <c r="AN527" i="3"/>
  <c r="Z520" i="3"/>
  <c r="V520" i="3"/>
  <c r="AA520" i="3"/>
  <c r="AM520" i="3"/>
  <c r="AN520" i="3"/>
  <c r="X520" i="3"/>
  <c r="N520" i="3"/>
  <c r="AF520" i="3"/>
  <c r="F520" i="3"/>
  <c r="AP520" i="3" s="1"/>
  <c r="I520" i="3"/>
  <c r="AL520" i="3"/>
  <c r="BI520" i="3" s="1"/>
  <c r="J520" i="3"/>
  <c r="AB520" i="3"/>
  <c r="M520" i="3"/>
  <c r="AE520" i="3"/>
  <c r="Y520" i="3"/>
  <c r="K520" i="3"/>
  <c r="AD520" i="3"/>
  <c r="AC520" i="3"/>
  <c r="AO520" i="3"/>
  <c r="W520" i="3"/>
  <c r="U520" i="3"/>
  <c r="AG520" i="3"/>
  <c r="L520" i="3"/>
  <c r="W550" i="3"/>
  <c r="AC550" i="3"/>
  <c r="F550" i="3"/>
  <c r="AP550" i="3" s="1"/>
  <c r="AB550" i="3"/>
  <c r="U550" i="3"/>
  <c r="AA550" i="3"/>
  <c r="L550" i="3"/>
  <c r="AN550" i="3"/>
  <c r="I550" i="3"/>
  <c r="N550" i="3"/>
  <c r="Z550" i="3"/>
  <c r="AG550" i="3"/>
  <c r="AM550" i="3"/>
  <c r="AE550" i="3"/>
  <c r="V550" i="3"/>
  <c r="M550" i="3"/>
  <c r="J550" i="3"/>
  <c r="AO550" i="3"/>
  <c r="Y550" i="3"/>
  <c r="AF550" i="3"/>
  <c r="AD550" i="3"/>
  <c r="AL550" i="3"/>
  <c r="BI550" i="3" s="1"/>
  <c r="X550" i="3"/>
  <c r="K550" i="3"/>
  <c r="G541" i="3"/>
  <c r="B541" i="3" s="1"/>
  <c r="K535" i="3"/>
  <c r="AA535" i="3"/>
  <c r="AG535" i="3"/>
  <c r="AN535" i="3"/>
  <c r="AO535" i="3"/>
  <c r="AM535" i="3"/>
  <c r="W535" i="3"/>
  <c r="Y535" i="3"/>
  <c r="AL535" i="3"/>
  <c r="BI535" i="3" s="1"/>
  <c r="AC535" i="3"/>
  <c r="V535" i="3"/>
  <c r="N535" i="3"/>
  <c r="Z535" i="3"/>
  <c r="AB535" i="3"/>
  <c r="M535" i="3"/>
  <c r="U535" i="3"/>
  <c r="X535" i="3"/>
  <c r="I535" i="3"/>
  <c r="F535" i="3"/>
  <c r="AP535" i="3" s="1"/>
  <c r="AF535" i="3"/>
  <c r="L535" i="3"/>
  <c r="AD535" i="3"/>
  <c r="J535" i="3"/>
  <c r="AE535" i="3"/>
  <c r="G543" i="3"/>
  <c r="B543" i="3" s="1"/>
  <c r="G537" i="3"/>
  <c r="B537" i="3" s="1"/>
  <c r="Y526" i="3"/>
  <c r="AF526" i="3"/>
  <c r="AL526" i="3"/>
  <c r="BI526" i="3" s="1"/>
  <c r="AN526" i="3"/>
  <c r="N526" i="3"/>
  <c r="J526" i="3"/>
  <c r="AM526" i="3"/>
  <c r="AB526" i="3"/>
  <c r="U526" i="3"/>
  <c r="F526" i="3"/>
  <c r="AP526" i="3" s="1"/>
  <c r="I526" i="3"/>
  <c r="AA526" i="3"/>
  <c r="AG526" i="3"/>
  <c r="V526" i="3"/>
  <c r="AO526" i="3"/>
  <c r="W526" i="3"/>
  <c r="M526" i="3"/>
  <c r="AE526" i="3"/>
  <c r="AD526" i="3"/>
  <c r="Z526" i="3"/>
  <c r="L526" i="3"/>
  <c r="X526" i="3"/>
  <c r="K526" i="3"/>
  <c r="AC526" i="3"/>
  <c r="AG525" i="3"/>
  <c r="AM525" i="3"/>
  <c r="U525" i="3"/>
  <c r="K525" i="3"/>
  <c r="M525" i="3"/>
  <c r="AB525" i="3"/>
  <c r="F525" i="3"/>
  <c r="AP525" i="3" s="1"/>
  <c r="AL525" i="3"/>
  <c r="BI525" i="3" s="1"/>
  <c r="L525" i="3"/>
  <c r="AN525" i="3"/>
  <c r="AO525" i="3"/>
  <c r="X525" i="3"/>
  <c r="V525" i="3"/>
  <c r="AE525" i="3"/>
  <c r="Z525" i="3"/>
  <c r="W525" i="3"/>
  <c r="AC525" i="3"/>
  <c r="I525" i="3"/>
  <c r="N525" i="3"/>
  <c r="AA525" i="3"/>
  <c r="AD525" i="3"/>
  <c r="AF525" i="3"/>
  <c r="Y525" i="3"/>
  <c r="J525" i="3"/>
  <c r="G557" i="3"/>
  <c r="B557" i="3" s="1"/>
  <c r="AE522" i="3"/>
  <c r="Z522" i="3"/>
  <c r="AG522" i="3"/>
  <c r="AD522" i="3"/>
  <c r="AL522" i="3"/>
  <c r="BI522" i="3" s="1"/>
  <c r="AC522" i="3"/>
  <c r="AB522" i="3"/>
  <c r="J522" i="3"/>
  <c r="AA522" i="3"/>
  <c r="I522" i="3"/>
  <c r="AO522" i="3"/>
  <c r="AN522" i="3"/>
  <c r="V522" i="3"/>
  <c r="W522" i="3"/>
  <c r="F522" i="3"/>
  <c r="AP522" i="3" s="1"/>
  <c r="Y522" i="3"/>
  <c r="K522" i="3"/>
  <c r="X522" i="3"/>
  <c r="AM522" i="3"/>
  <c r="N522" i="3"/>
  <c r="L522" i="3"/>
  <c r="M522" i="3"/>
  <c r="AF522" i="3"/>
  <c r="U522" i="3"/>
  <c r="G549" i="3"/>
  <c r="B549" i="3" s="1"/>
  <c r="Y517" i="3"/>
  <c r="J517" i="3"/>
  <c r="M517" i="3"/>
  <c r="AB517" i="3"/>
  <c r="AM517" i="3"/>
  <c r="X517" i="3"/>
  <c r="F517" i="3"/>
  <c r="AP517" i="3" s="1"/>
  <c r="K517" i="3"/>
  <c r="L517" i="3"/>
  <c r="V517" i="3"/>
  <c r="W517" i="3"/>
  <c r="AD517" i="3"/>
  <c r="U517" i="3"/>
  <c r="AO517" i="3"/>
  <c r="AA517" i="3"/>
  <c r="AN517" i="3"/>
  <c r="AF517" i="3"/>
  <c r="I517" i="3"/>
  <c r="N517" i="3"/>
  <c r="AC517" i="3"/>
  <c r="AL517" i="3"/>
  <c r="BI517" i="3" s="1"/>
  <c r="AG517" i="3"/>
  <c r="AE517" i="3"/>
  <c r="Z517" i="3"/>
  <c r="G542" i="3"/>
  <c r="B542" i="3" s="1"/>
  <c r="G548" i="3"/>
  <c r="B548" i="3" s="1"/>
  <c r="G572" i="3"/>
  <c r="B572" i="3" s="1"/>
  <c r="K511" i="3"/>
  <c r="AO511" i="3"/>
  <c r="AF511" i="3"/>
  <c r="V511" i="3"/>
  <c r="F511" i="3"/>
  <c r="AP511" i="3" s="1"/>
  <c r="I511" i="3"/>
  <c r="AG511" i="3"/>
  <c r="AC511" i="3"/>
  <c r="AM511" i="3"/>
  <c r="AE511" i="3"/>
  <c r="AL511" i="3"/>
  <c r="BI511" i="3" s="1"/>
  <c r="AD511" i="3"/>
  <c r="Y511" i="3"/>
  <c r="U511" i="3"/>
  <c r="W511" i="3"/>
  <c r="L511" i="3"/>
  <c r="N511" i="3"/>
  <c r="M511" i="3"/>
  <c r="AN511" i="3"/>
  <c r="J511" i="3"/>
  <c r="Z511" i="3"/>
  <c r="AA511" i="3"/>
  <c r="X511" i="3"/>
  <c r="AB511" i="3"/>
  <c r="G547" i="3"/>
  <c r="B547" i="3" s="1"/>
  <c r="G544" i="3"/>
  <c r="B544" i="3" s="1"/>
  <c r="AM551" i="3"/>
  <c r="L551" i="3"/>
  <c r="AA551" i="3"/>
  <c r="M551" i="3"/>
  <c r="AO551" i="3"/>
  <c r="AF551" i="3"/>
  <c r="AL551" i="3"/>
  <c r="BI551" i="3" s="1"/>
  <c r="AE551" i="3"/>
  <c r="N551" i="3"/>
  <c r="I551" i="3"/>
  <c r="AB551" i="3"/>
  <c r="AD551" i="3"/>
  <c r="J551" i="3"/>
  <c r="K551" i="3"/>
  <c r="X551" i="3"/>
  <c r="Z551" i="3"/>
  <c r="V551" i="3"/>
  <c r="W551" i="3"/>
  <c r="AC551" i="3"/>
  <c r="Y551" i="3"/>
  <c r="AN551" i="3"/>
  <c r="AG551" i="3"/>
  <c r="U551" i="3"/>
  <c r="F551" i="3"/>
  <c r="G539" i="3"/>
  <c r="B539" i="3" s="1"/>
  <c r="AC524" i="3"/>
  <c r="AD524" i="3"/>
  <c r="AB524" i="3"/>
  <c r="Y524" i="3"/>
  <c r="AE524" i="3"/>
  <c r="AF524" i="3"/>
  <c r="F524" i="3"/>
  <c r="AP524" i="3" s="1"/>
  <c r="Z524" i="3"/>
  <c r="AA524" i="3"/>
  <c r="I524" i="3"/>
  <c r="AN524" i="3"/>
  <c r="AO524" i="3"/>
  <c r="AG524" i="3"/>
  <c r="J524" i="3"/>
  <c r="V524" i="3"/>
  <c r="N524" i="3"/>
  <c r="AL524" i="3"/>
  <c r="BI524" i="3" s="1"/>
  <c r="X524" i="3"/>
  <c r="K524" i="3"/>
  <c r="W524" i="3"/>
  <c r="U524" i="3"/>
  <c r="M524" i="3"/>
  <c r="AM524" i="3"/>
  <c r="L524" i="3"/>
  <c r="W516" i="3"/>
  <c r="AC516" i="3"/>
  <c r="F516" i="3"/>
  <c r="AP516" i="3" s="1"/>
  <c r="AN516" i="3"/>
  <c r="AA516" i="3"/>
  <c r="Y516" i="3"/>
  <c r="AM516" i="3"/>
  <c r="N516" i="3"/>
  <c r="AE516" i="3"/>
  <c r="AO516" i="3"/>
  <c r="AG516" i="3"/>
  <c r="I516" i="3"/>
  <c r="AL516" i="3"/>
  <c r="BI516" i="3" s="1"/>
  <c r="AF516" i="3"/>
  <c r="U516" i="3"/>
  <c r="Z516" i="3"/>
  <c r="M516" i="3"/>
  <c r="X516" i="3"/>
  <c r="AB516" i="3"/>
  <c r="J516" i="3"/>
  <c r="AD516" i="3"/>
  <c r="V516" i="3"/>
  <c r="K516" i="3"/>
  <c r="L516" i="3"/>
  <c r="G573" i="3"/>
  <c r="B573" i="3" s="1"/>
  <c r="N521" i="3"/>
  <c r="AN521" i="3"/>
  <c r="AF521" i="3"/>
  <c r="AL521" i="3"/>
  <c r="BI521" i="3" s="1"/>
  <c r="AC521" i="3"/>
  <c r="AB521" i="3"/>
  <c r="AD521" i="3"/>
  <c r="Z521" i="3"/>
  <c r="Y521" i="3"/>
  <c r="AO521" i="3"/>
  <c r="F521" i="3"/>
  <c r="AP521" i="3" s="1"/>
  <c r="AE521" i="3"/>
  <c r="L521" i="3"/>
  <c r="X521" i="3"/>
  <c r="M521" i="3"/>
  <c r="J521" i="3"/>
  <c r="AA521" i="3"/>
  <c r="AG521" i="3"/>
  <c r="I521" i="3"/>
  <c r="U521" i="3"/>
  <c r="K521" i="3"/>
  <c r="V521" i="3"/>
  <c r="AM521" i="3"/>
  <c r="W521" i="3"/>
  <c r="G533" i="3"/>
  <c r="B533" i="3" s="1"/>
  <c r="X509" i="3"/>
  <c r="AE509" i="3"/>
  <c r="AM509" i="3"/>
  <c r="AG509" i="3"/>
  <c r="V509" i="3"/>
  <c r="L509" i="3"/>
  <c r="AC509" i="3"/>
  <c r="U509" i="3"/>
  <c r="J509" i="3"/>
  <c r="AO509" i="3"/>
  <c r="N509" i="3"/>
  <c r="AL509" i="3"/>
  <c r="BI509" i="3" s="1"/>
  <c r="Y509" i="3"/>
  <c r="I509" i="3"/>
  <c r="AB509" i="3"/>
  <c r="AD509" i="3"/>
  <c r="AA509" i="3"/>
  <c r="F509" i="3"/>
  <c r="AP509" i="3" s="1"/>
  <c r="K509" i="3"/>
  <c r="W509" i="3"/>
  <c r="AN509" i="3"/>
  <c r="M509" i="3"/>
  <c r="AF509" i="3"/>
  <c r="Z509" i="3"/>
  <c r="G546" i="3"/>
  <c r="B546" i="3" s="1"/>
  <c r="G538" i="3"/>
  <c r="B538" i="3" s="1"/>
  <c r="AP551" i="3" l="1"/>
  <c r="BP573" i="3"/>
  <c r="AE533" i="3"/>
  <c r="Y533" i="3"/>
  <c r="Z533" i="3"/>
  <c r="K533" i="3"/>
  <c r="I533" i="3"/>
  <c r="AN533" i="3"/>
  <c r="AF533" i="3"/>
  <c r="N533" i="3"/>
  <c r="AD533" i="3"/>
  <c r="AC533" i="3"/>
  <c r="W533" i="3"/>
  <c r="J533" i="3"/>
  <c r="M533" i="3"/>
  <c r="AM533" i="3"/>
  <c r="V533" i="3"/>
  <c r="X533" i="3"/>
  <c r="AG533" i="3"/>
  <c r="F533" i="3"/>
  <c r="AP533" i="3" s="1"/>
  <c r="L533" i="3"/>
  <c r="U533" i="3"/>
  <c r="AB533" i="3"/>
  <c r="AL533" i="3"/>
  <c r="BI533" i="3" s="1"/>
  <c r="AO533" i="3"/>
  <c r="AA533" i="3"/>
  <c r="N557" i="3"/>
  <c r="W557" i="3"/>
  <c r="V557" i="3"/>
  <c r="AB557" i="3"/>
  <c r="AF557" i="3"/>
  <c r="AC557" i="3"/>
  <c r="AO557" i="3"/>
  <c r="AE557" i="3"/>
  <c r="AM557" i="3"/>
  <c r="X557" i="3"/>
  <c r="Y557" i="3"/>
  <c r="L557" i="3"/>
  <c r="F557" i="3"/>
  <c r="AP557" i="3" s="1"/>
  <c r="AG557" i="3"/>
  <c r="M557" i="3"/>
  <c r="K557" i="3"/>
  <c r="J557" i="3"/>
  <c r="AN557" i="3"/>
  <c r="AA557" i="3"/>
  <c r="AL557" i="3"/>
  <c r="BI557" i="3" s="1"/>
  <c r="Z557" i="3"/>
  <c r="U557" i="3"/>
  <c r="I557" i="3"/>
  <c r="AD557" i="3"/>
  <c r="AM545" i="3"/>
  <c r="Y545" i="3"/>
  <c r="AE545" i="3"/>
  <c r="AO545" i="3"/>
  <c r="AD545" i="3"/>
  <c r="AN545" i="3"/>
  <c r="M545" i="3"/>
  <c r="X545" i="3"/>
  <c r="AG545" i="3"/>
  <c r="J545" i="3"/>
  <c r="K545" i="3"/>
  <c r="AL545" i="3"/>
  <c r="BI545" i="3" s="1"/>
  <c r="AC545" i="3"/>
  <c r="I545" i="3"/>
  <c r="Z545" i="3"/>
  <c r="N545" i="3"/>
  <c r="AA545" i="3"/>
  <c r="U545" i="3"/>
  <c r="AB545" i="3"/>
  <c r="V545" i="3"/>
  <c r="F545" i="3"/>
  <c r="AP545" i="3" s="1"/>
  <c r="W545" i="3"/>
  <c r="L545" i="3"/>
  <c r="AF545" i="3"/>
  <c r="W544" i="3"/>
  <c r="J544" i="3"/>
  <c r="AC544" i="3"/>
  <c r="Y544" i="3"/>
  <c r="AD544" i="3"/>
  <c r="AO544" i="3"/>
  <c r="AA544" i="3"/>
  <c r="AN544" i="3"/>
  <c r="U544" i="3"/>
  <c r="Z544" i="3"/>
  <c r="AB544" i="3"/>
  <c r="F544" i="3"/>
  <c r="AP544" i="3" s="1"/>
  <c r="AM544" i="3"/>
  <c r="L544" i="3"/>
  <c r="M544" i="3"/>
  <c r="X544" i="3"/>
  <c r="K544" i="3"/>
  <c r="V544" i="3"/>
  <c r="AE544" i="3"/>
  <c r="I544" i="3"/>
  <c r="AL544" i="3"/>
  <c r="BI544" i="3" s="1"/>
  <c r="N544" i="3"/>
  <c r="AG544" i="3"/>
  <c r="AF544" i="3"/>
  <c r="K572" i="3"/>
  <c r="AC572" i="3"/>
  <c r="AL572" i="3"/>
  <c r="BI572" i="3" s="1"/>
  <c r="AE572" i="3"/>
  <c r="AM572" i="3"/>
  <c r="U572" i="3"/>
  <c r="X572" i="3"/>
  <c r="AB572" i="3"/>
  <c r="AD572" i="3"/>
  <c r="AN572" i="3"/>
  <c r="AO572" i="3"/>
  <c r="AA572" i="3"/>
  <c r="F572" i="3"/>
  <c r="AP572" i="3" s="1"/>
  <c r="AG572" i="3"/>
  <c r="Z572" i="3"/>
  <c r="V572" i="3"/>
  <c r="I572" i="3"/>
  <c r="L572" i="3"/>
  <c r="AF572" i="3"/>
  <c r="Y572" i="3"/>
  <c r="W572" i="3"/>
  <c r="M572" i="3"/>
  <c r="N572" i="3"/>
  <c r="J572" i="3"/>
  <c r="G579" i="3"/>
  <c r="B579" i="3" s="1"/>
  <c r="Y543" i="3"/>
  <c r="AD543" i="3"/>
  <c r="AF543" i="3"/>
  <c r="Z543" i="3"/>
  <c r="AG543" i="3"/>
  <c r="W543" i="3"/>
  <c r="AB543" i="3"/>
  <c r="AC543" i="3"/>
  <c r="F543" i="3"/>
  <c r="AP543" i="3" s="1"/>
  <c r="L543" i="3"/>
  <c r="V543" i="3"/>
  <c r="X543" i="3"/>
  <c r="AA543" i="3"/>
  <c r="AL543" i="3"/>
  <c r="BI543" i="3" s="1"/>
  <c r="AO543" i="3"/>
  <c r="K543" i="3"/>
  <c r="AN543" i="3"/>
  <c r="U543" i="3"/>
  <c r="N543" i="3"/>
  <c r="I543" i="3"/>
  <c r="M543" i="3"/>
  <c r="AM543" i="3"/>
  <c r="AE543" i="3"/>
  <c r="J543" i="3"/>
  <c r="G567" i="3"/>
  <c r="B567" i="3" s="1"/>
  <c r="AN538" i="3"/>
  <c r="AB538" i="3"/>
  <c r="AM538" i="3"/>
  <c r="X538" i="3"/>
  <c r="AO538" i="3"/>
  <c r="N538" i="3"/>
  <c r="F538" i="3"/>
  <c r="AP538" i="3" s="1"/>
  <c r="AG538" i="3"/>
  <c r="M538" i="3"/>
  <c r="AE538" i="3"/>
  <c r="Z538" i="3"/>
  <c r="AF538" i="3"/>
  <c r="AC538" i="3"/>
  <c r="L538" i="3"/>
  <c r="V538" i="3"/>
  <c r="AL538" i="3"/>
  <c r="BI538" i="3" s="1"/>
  <c r="AA538" i="3"/>
  <c r="AD538" i="3"/>
  <c r="J538" i="3"/>
  <c r="U538" i="3"/>
  <c r="K538" i="3"/>
  <c r="Y538" i="3"/>
  <c r="W538" i="3"/>
  <c r="I538" i="3"/>
  <c r="G565" i="3"/>
  <c r="B565" i="3" s="1"/>
  <c r="G555" i="3"/>
  <c r="B555" i="3" s="1"/>
  <c r="G566" i="3"/>
  <c r="B566" i="3" s="1"/>
  <c r="G594" i="3"/>
  <c r="B594" i="3" s="1"/>
  <c r="AB549" i="3"/>
  <c r="AL549" i="3"/>
  <c r="BI549" i="3" s="1"/>
  <c r="AF549" i="3"/>
  <c r="W549" i="3"/>
  <c r="AA549" i="3"/>
  <c r="V549" i="3"/>
  <c r="F549" i="3"/>
  <c r="AP549" i="3" s="1"/>
  <c r="L549" i="3"/>
  <c r="AC549" i="3"/>
  <c r="K549" i="3"/>
  <c r="AD549" i="3"/>
  <c r="AN549" i="3"/>
  <c r="X549" i="3"/>
  <c r="N549" i="3"/>
  <c r="Y549" i="3"/>
  <c r="AE549" i="3"/>
  <c r="M549" i="3"/>
  <c r="J549" i="3"/>
  <c r="Z549" i="3"/>
  <c r="AO549" i="3"/>
  <c r="I549" i="3"/>
  <c r="U549" i="3"/>
  <c r="AM549" i="3"/>
  <c r="AG549" i="3"/>
  <c r="G560" i="3"/>
  <c r="B560" i="3" s="1"/>
  <c r="L539" i="3"/>
  <c r="K539" i="3"/>
  <c r="AC539" i="3"/>
  <c r="AF539" i="3"/>
  <c r="M539" i="3"/>
  <c r="V539" i="3"/>
  <c r="F539" i="3"/>
  <c r="AP539" i="3" s="1"/>
  <c r="Z539" i="3"/>
  <c r="AG539" i="3"/>
  <c r="Y539" i="3"/>
  <c r="U539" i="3"/>
  <c r="AB539" i="3"/>
  <c r="N539" i="3"/>
  <c r="AL539" i="3"/>
  <c r="BI539" i="3" s="1"/>
  <c r="I539" i="3"/>
  <c r="AE539" i="3"/>
  <c r="AA539" i="3"/>
  <c r="AN539" i="3"/>
  <c r="J539" i="3"/>
  <c r="W539" i="3"/>
  <c r="X539" i="3"/>
  <c r="AD539" i="3"/>
  <c r="AO539" i="3"/>
  <c r="AM539" i="3"/>
  <c r="Y540" i="3"/>
  <c r="AL540" i="3"/>
  <c r="BI540" i="3" s="1"/>
  <c r="AG540" i="3"/>
  <c r="AM540" i="3"/>
  <c r="X540" i="3"/>
  <c r="AE540" i="3"/>
  <c r="I540" i="3"/>
  <c r="Z540" i="3"/>
  <c r="J540" i="3"/>
  <c r="AO540" i="3"/>
  <c r="AB540" i="3"/>
  <c r="AA540" i="3"/>
  <c r="AC540" i="3"/>
  <c r="K540" i="3"/>
  <c r="V540" i="3"/>
  <c r="M540" i="3"/>
  <c r="N540" i="3"/>
  <c r="W540" i="3"/>
  <c r="AF540" i="3"/>
  <c r="U540" i="3"/>
  <c r="F540" i="3"/>
  <c r="AP540" i="3" s="1"/>
  <c r="AN540" i="3"/>
  <c r="L540" i="3"/>
  <c r="AD540" i="3"/>
  <c r="L536" i="3"/>
  <c r="AO536" i="3"/>
  <c r="AD536" i="3"/>
  <c r="AF536" i="3"/>
  <c r="AA536" i="3"/>
  <c r="AM536" i="3"/>
  <c r="AC536" i="3"/>
  <c r="N536" i="3"/>
  <c r="AN536" i="3"/>
  <c r="U536" i="3"/>
  <c r="V536" i="3"/>
  <c r="K536" i="3"/>
  <c r="AG536" i="3"/>
  <c r="AB536" i="3"/>
  <c r="J536" i="3"/>
  <c r="W536" i="3"/>
  <c r="AL536" i="3"/>
  <c r="BI536" i="3" s="1"/>
  <c r="Z536" i="3"/>
  <c r="F536" i="3"/>
  <c r="AP536" i="3" s="1"/>
  <c r="Y536" i="3"/>
  <c r="I536" i="3"/>
  <c r="X536" i="3"/>
  <c r="AE536" i="3"/>
  <c r="M536" i="3"/>
  <c r="G559" i="3"/>
  <c r="B559" i="3" s="1"/>
  <c r="F547" i="3"/>
  <c r="AP547" i="3" s="1"/>
  <c r="L547" i="3"/>
  <c r="AO547" i="3"/>
  <c r="W547" i="3"/>
  <c r="AA547" i="3"/>
  <c r="X547" i="3"/>
  <c r="Z547" i="3"/>
  <c r="V547" i="3"/>
  <c r="AM547" i="3"/>
  <c r="AG547" i="3"/>
  <c r="Y547" i="3"/>
  <c r="AD547" i="3"/>
  <c r="U547" i="3"/>
  <c r="AB547" i="3"/>
  <c r="N547" i="3"/>
  <c r="I547" i="3"/>
  <c r="AE547" i="3"/>
  <c r="AF547" i="3"/>
  <c r="J547" i="3"/>
  <c r="M547" i="3"/>
  <c r="AN547" i="3"/>
  <c r="AC547" i="3"/>
  <c r="AL547" i="3"/>
  <c r="BI547" i="3" s="1"/>
  <c r="K547" i="3"/>
  <c r="AA548" i="3"/>
  <c r="AB548" i="3"/>
  <c r="J548" i="3"/>
  <c r="V548" i="3"/>
  <c r="X548" i="3"/>
  <c r="U548" i="3"/>
  <c r="AE548" i="3"/>
  <c r="AN548" i="3"/>
  <c r="N548" i="3"/>
  <c r="I548" i="3"/>
  <c r="L548" i="3"/>
  <c r="AL548" i="3"/>
  <c r="BI548" i="3" s="1"/>
  <c r="AF548" i="3"/>
  <c r="AG548" i="3"/>
  <c r="AO548" i="3"/>
  <c r="K548" i="3"/>
  <c r="M548" i="3"/>
  <c r="AM548" i="3"/>
  <c r="F548" i="3"/>
  <c r="AP548" i="3" s="1"/>
  <c r="AC548" i="3"/>
  <c r="AD548" i="3"/>
  <c r="Z548" i="3"/>
  <c r="W548" i="3"/>
  <c r="Y548" i="3"/>
  <c r="G571" i="3"/>
  <c r="B571" i="3" s="1"/>
  <c r="G562" i="3"/>
  <c r="B562" i="3" s="1"/>
  <c r="AF532" i="3"/>
  <c r="AL532" i="3"/>
  <c r="BI532" i="3" s="1"/>
  <c r="AG532" i="3"/>
  <c r="AN532" i="3"/>
  <c r="AA532" i="3"/>
  <c r="F532" i="3"/>
  <c r="AP532" i="3" s="1"/>
  <c r="X532" i="3"/>
  <c r="V532" i="3"/>
  <c r="L532" i="3"/>
  <c r="AO532" i="3"/>
  <c r="AB532" i="3"/>
  <c r="Y532" i="3"/>
  <c r="AD532" i="3"/>
  <c r="I532" i="3"/>
  <c r="AC532" i="3"/>
  <c r="Z532" i="3"/>
  <c r="AE532" i="3"/>
  <c r="J532" i="3"/>
  <c r="N532" i="3"/>
  <c r="W532" i="3"/>
  <c r="M532" i="3"/>
  <c r="AM532" i="3"/>
  <c r="U532" i="3"/>
  <c r="K532" i="3"/>
  <c r="G558" i="3"/>
  <c r="B558" i="3" s="1"/>
  <c r="G564" i="3"/>
  <c r="B564" i="3" s="1"/>
  <c r="G553" i="3"/>
  <c r="B553" i="3" s="1"/>
  <c r="G569" i="3"/>
  <c r="B569" i="3" s="1"/>
  <c r="G570" i="3"/>
  <c r="B570" i="3" s="1"/>
  <c r="K541" i="3"/>
  <c r="AB541" i="3"/>
  <c r="U541" i="3"/>
  <c r="AM541" i="3"/>
  <c r="W541" i="3"/>
  <c r="J541" i="3"/>
  <c r="F541" i="3"/>
  <c r="AP541" i="3" s="1"/>
  <c r="L541" i="3"/>
  <c r="AL541" i="3"/>
  <c r="BI541" i="3" s="1"/>
  <c r="AO541" i="3"/>
  <c r="AD541" i="3"/>
  <c r="AN541" i="3"/>
  <c r="X541" i="3"/>
  <c r="M541" i="3"/>
  <c r="AF541" i="3"/>
  <c r="Y541" i="3"/>
  <c r="AE541" i="3"/>
  <c r="AA541" i="3"/>
  <c r="N541" i="3"/>
  <c r="Z541" i="3"/>
  <c r="V541" i="3"/>
  <c r="I541" i="3"/>
  <c r="AC541" i="3"/>
  <c r="AG541" i="3"/>
  <c r="G554" i="3"/>
  <c r="B554" i="3" s="1"/>
  <c r="AA573" i="3"/>
  <c r="L573" i="3"/>
  <c r="V573" i="3"/>
  <c r="AM573" i="3"/>
  <c r="I573" i="3"/>
  <c r="AN573" i="3"/>
  <c r="W573" i="3"/>
  <c r="AD573" i="3"/>
  <c r="AC573" i="3"/>
  <c r="N573" i="3"/>
  <c r="U573" i="3"/>
  <c r="AG573" i="3"/>
  <c r="AL573" i="3"/>
  <c r="BI573" i="3" s="1"/>
  <c r="K573" i="3"/>
  <c r="AE573" i="3"/>
  <c r="AB573" i="3"/>
  <c r="X573" i="3"/>
  <c r="Z573" i="3"/>
  <c r="F573" i="3"/>
  <c r="J573" i="3"/>
  <c r="AO573" i="3"/>
  <c r="Y573" i="3"/>
  <c r="AF573" i="3"/>
  <c r="M573" i="3"/>
  <c r="K546" i="3"/>
  <c r="Z546" i="3"/>
  <c r="AN546" i="3"/>
  <c r="AD546" i="3"/>
  <c r="W546" i="3"/>
  <c r="X546" i="3"/>
  <c r="U546" i="3"/>
  <c r="AE546" i="3"/>
  <c r="AG546" i="3"/>
  <c r="V546" i="3"/>
  <c r="AO546" i="3"/>
  <c r="Y546" i="3"/>
  <c r="F546" i="3"/>
  <c r="AP546" i="3" s="1"/>
  <c r="AB546" i="3"/>
  <c r="J546" i="3"/>
  <c r="AF546" i="3"/>
  <c r="AL546" i="3"/>
  <c r="BI546" i="3" s="1"/>
  <c r="AM546" i="3"/>
  <c r="AA546" i="3"/>
  <c r="N546" i="3"/>
  <c r="AC546" i="3"/>
  <c r="I546" i="3"/>
  <c r="M546" i="3"/>
  <c r="L546" i="3"/>
  <c r="G561" i="3"/>
  <c r="B561" i="3" s="1"/>
  <c r="G568" i="3"/>
  <c r="B568" i="3" s="1"/>
  <c r="G595" i="3"/>
  <c r="B595" i="3" s="1"/>
  <c r="AN542" i="3"/>
  <c r="W542" i="3"/>
  <c r="AM542" i="3"/>
  <c r="V542" i="3"/>
  <c r="AO542" i="3"/>
  <c r="AL542" i="3"/>
  <c r="BI542" i="3" s="1"/>
  <c r="M542" i="3"/>
  <c r="AE542" i="3"/>
  <c r="L542" i="3"/>
  <c r="X542" i="3"/>
  <c r="AC542" i="3"/>
  <c r="Y542" i="3"/>
  <c r="AD542" i="3"/>
  <c r="N542" i="3"/>
  <c r="U542" i="3"/>
  <c r="AB542" i="3"/>
  <c r="AA542" i="3"/>
  <c r="J542" i="3"/>
  <c r="K542" i="3"/>
  <c r="Z542" i="3"/>
  <c r="I542" i="3"/>
  <c r="AG542" i="3"/>
  <c r="F542" i="3"/>
  <c r="AP542" i="3" s="1"/>
  <c r="AF542" i="3"/>
  <c r="L537" i="3"/>
  <c r="V537" i="3"/>
  <c r="AF537" i="3"/>
  <c r="AD537" i="3"/>
  <c r="F537" i="3"/>
  <c r="AP537" i="3" s="1"/>
  <c r="AN537" i="3"/>
  <c r="U537" i="3"/>
  <c r="N537" i="3"/>
  <c r="J537" i="3"/>
  <c r="AO537" i="3"/>
  <c r="K537" i="3"/>
  <c r="M537" i="3"/>
  <c r="Z537" i="3"/>
  <c r="AA537" i="3"/>
  <c r="AE537" i="3"/>
  <c r="AC537" i="3"/>
  <c r="W537" i="3"/>
  <c r="X537" i="3"/>
  <c r="AB537" i="3"/>
  <c r="AL537" i="3"/>
  <c r="BI537" i="3" s="1"/>
  <c r="I537" i="3"/>
  <c r="Y537" i="3"/>
  <c r="AG537" i="3"/>
  <c r="AM537" i="3"/>
  <c r="G563" i="3"/>
  <c r="B563" i="3" s="1"/>
  <c r="AL531" i="3"/>
  <c r="BI531" i="3" s="1"/>
  <c r="Z531" i="3"/>
  <c r="I531" i="3"/>
  <c r="AD531" i="3"/>
  <c r="F531" i="3"/>
  <c r="AP531" i="3" s="1"/>
  <c r="U531" i="3"/>
  <c r="AG531" i="3"/>
  <c r="W531" i="3"/>
  <c r="L531" i="3"/>
  <c r="K531" i="3"/>
  <c r="Y531" i="3"/>
  <c r="AF531" i="3"/>
  <c r="AB531" i="3"/>
  <c r="M531" i="3"/>
  <c r="AE531" i="3"/>
  <c r="AO531" i="3"/>
  <c r="N531" i="3"/>
  <c r="J531" i="3"/>
  <c r="AM531" i="3"/>
  <c r="X531" i="3"/>
  <c r="AA531" i="3"/>
  <c r="AN531" i="3"/>
  <c r="V531" i="3"/>
  <c r="AC531" i="3"/>
  <c r="AP573" i="3" l="1"/>
  <c r="BP595" i="3"/>
  <c r="I561" i="3"/>
  <c r="Y561" i="3"/>
  <c r="W561" i="3"/>
  <c r="U561" i="3"/>
  <c r="K561" i="3"/>
  <c r="X561" i="3"/>
  <c r="AA561" i="3"/>
  <c r="J561" i="3"/>
  <c r="V561" i="3"/>
  <c r="N561" i="3"/>
  <c r="AL561" i="3"/>
  <c r="BI561" i="3" s="1"/>
  <c r="AN561" i="3"/>
  <c r="AO561" i="3"/>
  <c r="AC561" i="3"/>
  <c r="M561" i="3"/>
  <c r="AD561" i="3"/>
  <c r="AF561" i="3"/>
  <c r="F561" i="3"/>
  <c r="AP561" i="3" s="1"/>
  <c r="AM561" i="3"/>
  <c r="AE561" i="3"/>
  <c r="AG561" i="3"/>
  <c r="Z561" i="3"/>
  <c r="AB561" i="3"/>
  <c r="L561" i="3"/>
  <c r="Y553" i="3"/>
  <c r="U553" i="3"/>
  <c r="V553" i="3"/>
  <c r="AB553" i="3"/>
  <c r="I553" i="3"/>
  <c r="AF553" i="3"/>
  <c r="AA553" i="3"/>
  <c r="AM553" i="3"/>
  <c r="AL553" i="3"/>
  <c r="BI553" i="3" s="1"/>
  <c r="AC553" i="3"/>
  <c r="W553" i="3"/>
  <c r="X553" i="3"/>
  <c r="K553" i="3"/>
  <c r="F553" i="3"/>
  <c r="AP553" i="3" s="1"/>
  <c r="AG553" i="3"/>
  <c r="AD553" i="3"/>
  <c r="J553" i="3"/>
  <c r="AO553" i="3"/>
  <c r="L553" i="3"/>
  <c r="AN553" i="3"/>
  <c r="M553" i="3"/>
  <c r="N553" i="3"/>
  <c r="Z553" i="3"/>
  <c r="AE553" i="3"/>
  <c r="AL562" i="3"/>
  <c r="BI562" i="3" s="1"/>
  <c r="F562" i="3"/>
  <c r="AP562" i="3" s="1"/>
  <c r="X562" i="3"/>
  <c r="I562" i="3"/>
  <c r="AA562" i="3"/>
  <c r="W562" i="3"/>
  <c r="AN562" i="3"/>
  <c r="U562" i="3"/>
  <c r="AB562" i="3"/>
  <c r="N562" i="3"/>
  <c r="V562" i="3"/>
  <c r="Y562" i="3"/>
  <c r="K562" i="3"/>
  <c r="AO562" i="3"/>
  <c r="AM562" i="3"/>
  <c r="AE562" i="3"/>
  <c r="M562" i="3"/>
  <c r="Z562" i="3"/>
  <c r="J562" i="3"/>
  <c r="AF562" i="3"/>
  <c r="AG562" i="3"/>
  <c r="L562" i="3"/>
  <c r="AC562" i="3"/>
  <c r="AD562" i="3"/>
  <c r="Y559" i="3"/>
  <c r="AC559" i="3"/>
  <c r="L559" i="3"/>
  <c r="Z559" i="3"/>
  <c r="W559" i="3"/>
  <c r="AE559" i="3"/>
  <c r="AL559" i="3"/>
  <c r="BI559" i="3" s="1"/>
  <c r="M559" i="3"/>
  <c r="X559" i="3"/>
  <c r="AN559" i="3"/>
  <c r="AO559" i="3"/>
  <c r="AM559" i="3"/>
  <c r="AD559" i="3"/>
  <c r="U559" i="3"/>
  <c r="F559" i="3"/>
  <c r="AP559" i="3" s="1"/>
  <c r="N559" i="3"/>
  <c r="AA559" i="3"/>
  <c r="V559" i="3"/>
  <c r="AG559" i="3"/>
  <c r="AF559" i="3"/>
  <c r="J559" i="3"/>
  <c r="I559" i="3"/>
  <c r="K559" i="3"/>
  <c r="AB559" i="3"/>
  <c r="AM566" i="3"/>
  <c r="I566" i="3"/>
  <c r="V566" i="3"/>
  <c r="AG566" i="3"/>
  <c r="U566" i="3"/>
  <c r="L566" i="3"/>
  <c r="M566" i="3"/>
  <c r="K566" i="3"/>
  <c r="AB566" i="3"/>
  <c r="AL566" i="3"/>
  <c r="BI566" i="3" s="1"/>
  <c r="AC566" i="3"/>
  <c r="F566" i="3"/>
  <c r="AP566" i="3" s="1"/>
  <c r="W566" i="3"/>
  <c r="X566" i="3"/>
  <c r="AD566" i="3"/>
  <c r="AA566" i="3"/>
  <c r="Y566" i="3"/>
  <c r="AN566" i="3"/>
  <c r="AO566" i="3"/>
  <c r="J566" i="3"/>
  <c r="AE566" i="3"/>
  <c r="N566" i="3"/>
  <c r="Z566" i="3"/>
  <c r="AF566" i="3"/>
  <c r="G587" i="3"/>
  <c r="B587" i="3" s="1"/>
  <c r="G575" i="3"/>
  <c r="B575" i="3" s="1"/>
  <c r="G584" i="3"/>
  <c r="B584" i="3" s="1"/>
  <c r="AL560" i="3"/>
  <c r="BI560" i="3" s="1"/>
  <c r="Z560" i="3"/>
  <c r="AE560" i="3"/>
  <c r="AA560" i="3"/>
  <c r="I560" i="3"/>
  <c r="X560" i="3"/>
  <c r="K560" i="3"/>
  <c r="AM560" i="3"/>
  <c r="M560" i="3"/>
  <c r="Y560" i="3"/>
  <c r="AO560" i="3"/>
  <c r="AC560" i="3"/>
  <c r="AN560" i="3"/>
  <c r="F560" i="3"/>
  <c r="AP560" i="3" s="1"/>
  <c r="U560" i="3"/>
  <c r="N560" i="3"/>
  <c r="AD560" i="3"/>
  <c r="V560" i="3"/>
  <c r="AB560" i="3"/>
  <c r="W560" i="3"/>
  <c r="J560" i="3"/>
  <c r="AF560" i="3"/>
  <c r="L560" i="3"/>
  <c r="AG560" i="3"/>
  <c r="G588" i="3"/>
  <c r="B588" i="3" s="1"/>
  <c r="L567" i="3"/>
  <c r="V567" i="3"/>
  <c r="I567" i="3"/>
  <c r="AD567" i="3"/>
  <c r="Z567" i="3"/>
  <c r="AG567" i="3"/>
  <c r="Y567" i="3"/>
  <c r="AM567" i="3"/>
  <c r="AN567" i="3"/>
  <c r="N567" i="3"/>
  <c r="F567" i="3"/>
  <c r="AP567" i="3" s="1"/>
  <c r="AB567" i="3"/>
  <c r="W567" i="3"/>
  <c r="AC567" i="3"/>
  <c r="AF567" i="3"/>
  <c r="J567" i="3"/>
  <c r="AL567" i="3"/>
  <c r="BI567" i="3" s="1"/>
  <c r="AO567" i="3"/>
  <c r="K567" i="3"/>
  <c r="U567" i="3"/>
  <c r="AA567" i="3"/>
  <c r="X567" i="3"/>
  <c r="M567" i="3"/>
  <c r="AE567" i="3"/>
  <c r="AM595" i="3"/>
  <c r="AO595" i="3"/>
  <c r="I595" i="3"/>
  <c r="L595" i="3"/>
  <c r="U595" i="3"/>
  <c r="M595" i="3"/>
  <c r="Y595" i="3"/>
  <c r="J595" i="3"/>
  <c r="V595" i="3"/>
  <c r="AG595" i="3"/>
  <c r="AC595" i="3"/>
  <c r="AE595" i="3"/>
  <c r="K595" i="3"/>
  <c r="X595" i="3"/>
  <c r="Z595" i="3"/>
  <c r="AF595" i="3"/>
  <c r="AA595" i="3"/>
  <c r="AD595" i="3"/>
  <c r="AN595" i="3"/>
  <c r="F595" i="3"/>
  <c r="AB595" i="3"/>
  <c r="N595" i="3"/>
  <c r="AL595" i="3"/>
  <c r="BI595" i="3" s="1"/>
  <c r="W595" i="3"/>
  <c r="AD570" i="3"/>
  <c r="Y570" i="3"/>
  <c r="U570" i="3"/>
  <c r="J570" i="3"/>
  <c r="AO570" i="3"/>
  <c r="Z570" i="3"/>
  <c r="W570" i="3"/>
  <c r="AL570" i="3"/>
  <c r="BI570" i="3" s="1"/>
  <c r="AA570" i="3"/>
  <c r="AG570" i="3"/>
  <c r="X570" i="3"/>
  <c r="AB570" i="3"/>
  <c r="F570" i="3"/>
  <c r="AP570" i="3" s="1"/>
  <c r="AF570" i="3"/>
  <c r="V570" i="3"/>
  <c r="AM570" i="3"/>
  <c r="AN570" i="3"/>
  <c r="L570" i="3"/>
  <c r="AE570" i="3"/>
  <c r="I570" i="3"/>
  <c r="N570" i="3"/>
  <c r="M570" i="3"/>
  <c r="AC570" i="3"/>
  <c r="K570" i="3"/>
  <c r="AL564" i="3"/>
  <c r="BI564" i="3" s="1"/>
  <c r="N564" i="3"/>
  <c r="W564" i="3"/>
  <c r="L564" i="3"/>
  <c r="AE564" i="3"/>
  <c r="V564" i="3"/>
  <c r="AM564" i="3"/>
  <c r="J564" i="3"/>
  <c r="AO564" i="3"/>
  <c r="AD564" i="3"/>
  <c r="AG564" i="3"/>
  <c r="Y564" i="3"/>
  <c r="X564" i="3"/>
  <c r="AF564" i="3"/>
  <c r="AC564" i="3"/>
  <c r="F564" i="3"/>
  <c r="AP564" i="3" s="1"/>
  <c r="K564" i="3"/>
  <c r="I564" i="3"/>
  <c r="M564" i="3"/>
  <c r="U564" i="3"/>
  <c r="Z564" i="3"/>
  <c r="AA564" i="3"/>
  <c r="AN564" i="3"/>
  <c r="AB564" i="3"/>
  <c r="AG571" i="3"/>
  <c r="J571" i="3"/>
  <c r="M571" i="3"/>
  <c r="L571" i="3"/>
  <c r="AE571" i="3"/>
  <c r="K571" i="3"/>
  <c r="AC571" i="3"/>
  <c r="AA571" i="3"/>
  <c r="I571" i="3"/>
  <c r="AN571" i="3"/>
  <c r="Z571" i="3"/>
  <c r="V571" i="3"/>
  <c r="AD571" i="3"/>
  <c r="AF571" i="3"/>
  <c r="Y571" i="3"/>
  <c r="F571" i="3"/>
  <c r="AP571" i="3" s="1"/>
  <c r="N571" i="3"/>
  <c r="AB571" i="3"/>
  <c r="W571" i="3"/>
  <c r="AM571" i="3"/>
  <c r="AL571" i="3"/>
  <c r="BI571" i="3" s="1"/>
  <c r="AO571" i="3"/>
  <c r="U571" i="3"/>
  <c r="X571" i="3"/>
  <c r="G581" i="3"/>
  <c r="B581" i="3" s="1"/>
  <c r="G582" i="3"/>
  <c r="B582" i="3" s="1"/>
  <c r="G576" i="3"/>
  <c r="B576" i="3" s="1"/>
  <c r="G583" i="3"/>
  <c r="B583" i="3" s="1"/>
  <c r="G617" i="3"/>
  <c r="B617" i="3" s="1"/>
  <c r="G592" i="3"/>
  <c r="B592" i="3" s="1"/>
  <c r="G586" i="3"/>
  <c r="B586" i="3" s="1"/>
  <c r="U555" i="3"/>
  <c r="AM555" i="3"/>
  <c r="AG555" i="3"/>
  <c r="K555" i="3"/>
  <c r="W555" i="3"/>
  <c r="AE555" i="3"/>
  <c r="M555" i="3"/>
  <c r="N555" i="3"/>
  <c r="AD555" i="3"/>
  <c r="AB555" i="3"/>
  <c r="J555" i="3"/>
  <c r="AL555" i="3"/>
  <c r="BI555" i="3" s="1"/>
  <c r="Z555" i="3"/>
  <c r="Y555" i="3"/>
  <c r="X555" i="3"/>
  <c r="AA555" i="3"/>
  <c r="V555" i="3"/>
  <c r="AN555" i="3"/>
  <c r="AO555" i="3"/>
  <c r="I555" i="3"/>
  <c r="L555" i="3"/>
  <c r="F555" i="3"/>
  <c r="AP555" i="3" s="1"/>
  <c r="AF555" i="3"/>
  <c r="AC555" i="3"/>
  <c r="G589" i="3"/>
  <c r="B589" i="3" s="1"/>
  <c r="G593" i="3"/>
  <c r="B593" i="3" s="1"/>
  <c r="G577" i="3"/>
  <c r="B577" i="3" s="1"/>
  <c r="N569" i="3"/>
  <c r="AM569" i="3"/>
  <c r="L569" i="3"/>
  <c r="F569" i="3"/>
  <c r="AP569" i="3" s="1"/>
  <c r="J569" i="3"/>
  <c r="U569" i="3"/>
  <c r="AG569" i="3"/>
  <c r="W569" i="3"/>
  <c r="M569" i="3"/>
  <c r="K569" i="3"/>
  <c r="Z569" i="3"/>
  <c r="AB569" i="3"/>
  <c r="V569" i="3"/>
  <c r="AO569" i="3"/>
  <c r="X569" i="3"/>
  <c r="AC569" i="3"/>
  <c r="AA569" i="3"/>
  <c r="Y569" i="3"/>
  <c r="AE569" i="3"/>
  <c r="AN569" i="3"/>
  <c r="AD569" i="3"/>
  <c r="AL569" i="3"/>
  <c r="BI569" i="3" s="1"/>
  <c r="AF569" i="3"/>
  <c r="I569" i="3"/>
  <c r="I558" i="3"/>
  <c r="Z558" i="3"/>
  <c r="AO558" i="3"/>
  <c r="AG558" i="3"/>
  <c r="AN558" i="3"/>
  <c r="AF558" i="3"/>
  <c r="N558" i="3"/>
  <c r="U558" i="3"/>
  <c r="AA558" i="3"/>
  <c r="W558" i="3"/>
  <c r="J558" i="3"/>
  <c r="V558" i="3"/>
  <c r="L558" i="3"/>
  <c r="AL558" i="3"/>
  <c r="BI558" i="3" s="1"/>
  <c r="K558" i="3"/>
  <c r="AD558" i="3"/>
  <c r="AB558" i="3"/>
  <c r="AC558" i="3"/>
  <c r="AM558" i="3"/>
  <c r="AE558" i="3"/>
  <c r="Y558" i="3"/>
  <c r="X558" i="3"/>
  <c r="F558" i="3"/>
  <c r="AP558" i="3" s="1"/>
  <c r="M558" i="3"/>
  <c r="AG594" i="3"/>
  <c r="U594" i="3"/>
  <c r="AM594" i="3"/>
  <c r="AB594" i="3"/>
  <c r="K594" i="3"/>
  <c r="I594" i="3"/>
  <c r="AE594" i="3"/>
  <c r="W594" i="3"/>
  <c r="M594" i="3"/>
  <c r="Y594" i="3"/>
  <c r="Z594" i="3"/>
  <c r="X594" i="3"/>
  <c r="AN594" i="3"/>
  <c r="AA594" i="3"/>
  <c r="AC594" i="3"/>
  <c r="AO594" i="3"/>
  <c r="AF594" i="3"/>
  <c r="N594" i="3"/>
  <c r="V594" i="3"/>
  <c r="AL594" i="3"/>
  <c r="BI594" i="3" s="1"/>
  <c r="F594" i="3"/>
  <c r="AP594" i="3" s="1"/>
  <c r="J594" i="3"/>
  <c r="L594" i="3"/>
  <c r="AD594" i="3"/>
  <c r="G601" i="3"/>
  <c r="B601" i="3" s="1"/>
  <c r="I563" i="3"/>
  <c r="J563" i="3"/>
  <c r="AN563" i="3"/>
  <c r="AB563" i="3"/>
  <c r="AC563" i="3"/>
  <c r="AE563" i="3"/>
  <c r="L563" i="3"/>
  <c r="W563" i="3"/>
  <c r="Y563" i="3"/>
  <c r="AF563" i="3"/>
  <c r="V563" i="3"/>
  <c r="AD563" i="3"/>
  <c r="AA563" i="3"/>
  <c r="AG563" i="3"/>
  <c r="F563" i="3"/>
  <c r="AP563" i="3" s="1"/>
  <c r="M563" i="3"/>
  <c r="N563" i="3"/>
  <c r="Z563" i="3"/>
  <c r="K563" i="3"/>
  <c r="AL563" i="3"/>
  <c r="BI563" i="3" s="1"/>
  <c r="AM563" i="3"/>
  <c r="AO563" i="3"/>
  <c r="X563" i="3"/>
  <c r="U563" i="3"/>
  <c r="L568" i="3"/>
  <c r="I568" i="3"/>
  <c r="AL568" i="3"/>
  <c r="BI568" i="3" s="1"/>
  <c r="J568" i="3"/>
  <c r="V568" i="3"/>
  <c r="AN568" i="3"/>
  <c r="AC568" i="3"/>
  <c r="AB568" i="3"/>
  <c r="W568" i="3"/>
  <c r="AM568" i="3"/>
  <c r="F568" i="3"/>
  <c r="AP568" i="3" s="1"/>
  <c r="X568" i="3"/>
  <c r="AG568" i="3"/>
  <c r="Z568" i="3"/>
  <c r="Y568" i="3"/>
  <c r="AA568" i="3"/>
  <c r="AD568" i="3"/>
  <c r="AE568" i="3"/>
  <c r="AF568" i="3"/>
  <c r="U568" i="3"/>
  <c r="K568" i="3"/>
  <c r="N568" i="3"/>
  <c r="M568" i="3"/>
  <c r="AO568" i="3"/>
  <c r="G585" i="3"/>
  <c r="B585" i="3" s="1"/>
  <c r="G590" i="3"/>
  <c r="B590" i="3" s="1"/>
  <c r="AF554" i="3"/>
  <c r="AE554" i="3"/>
  <c r="L554" i="3"/>
  <c r="W554" i="3"/>
  <c r="AN554" i="3"/>
  <c r="Y554" i="3"/>
  <c r="K554" i="3"/>
  <c r="F554" i="3"/>
  <c r="AP554" i="3" s="1"/>
  <c r="U554" i="3"/>
  <c r="J554" i="3"/>
  <c r="AO554" i="3"/>
  <c r="N554" i="3"/>
  <c r="M554" i="3"/>
  <c r="AL554" i="3"/>
  <c r="BI554" i="3" s="1"/>
  <c r="AC554" i="3"/>
  <c r="AB554" i="3"/>
  <c r="AD554" i="3"/>
  <c r="AA554" i="3"/>
  <c r="Z554" i="3"/>
  <c r="X554" i="3"/>
  <c r="AM554" i="3"/>
  <c r="AG554" i="3"/>
  <c r="I554" i="3"/>
  <c r="V554" i="3"/>
  <c r="G591" i="3"/>
  <c r="B591" i="3" s="1"/>
  <c r="G580" i="3"/>
  <c r="B580" i="3" s="1"/>
  <c r="G616" i="3"/>
  <c r="B616" i="3" s="1"/>
  <c r="L565" i="3"/>
  <c r="Y565" i="3"/>
  <c r="K565" i="3"/>
  <c r="F565" i="3"/>
  <c r="AP565" i="3" s="1"/>
  <c r="I565" i="3"/>
  <c r="AD565" i="3"/>
  <c r="AL565" i="3"/>
  <c r="BI565" i="3" s="1"/>
  <c r="AC565" i="3"/>
  <c r="Z565" i="3"/>
  <c r="AB565" i="3"/>
  <c r="W565" i="3"/>
  <c r="AA565" i="3"/>
  <c r="V565" i="3"/>
  <c r="J565" i="3"/>
  <c r="U565" i="3"/>
  <c r="AO565" i="3"/>
  <c r="AF565" i="3"/>
  <c r="AN565" i="3"/>
  <c r="AG565" i="3"/>
  <c r="AM565" i="3"/>
  <c r="AE565" i="3"/>
  <c r="M565" i="3"/>
  <c r="N565" i="3"/>
  <c r="X565" i="3"/>
  <c r="J579" i="3"/>
  <c r="AA579" i="3"/>
  <c r="I579" i="3"/>
  <c r="AO579" i="3"/>
  <c r="U579" i="3"/>
  <c r="Z579" i="3"/>
  <c r="AG579" i="3"/>
  <c r="N579" i="3"/>
  <c r="AD579" i="3"/>
  <c r="L579" i="3"/>
  <c r="M579" i="3"/>
  <c r="AL579" i="3"/>
  <c r="BI579" i="3" s="1"/>
  <c r="AB579" i="3"/>
  <c r="AF579" i="3"/>
  <c r="AC579" i="3"/>
  <c r="W579" i="3"/>
  <c r="Y579" i="3"/>
  <c r="AN579" i="3"/>
  <c r="AE579" i="3"/>
  <c r="AM579" i="3"/>
  <c r="V579" i="3"/>
  <c r="K579" i="3"/>
  <c r="F579" i="3"/>
  <c r="AP579" i="3" s="1"/>
  <c r="X579" i="3"/>
  <c r="AP595" i="3" l="1"/>
  <c r="BP617" i="3"/>
  <c r="F616" i="3"/>
  <c r="AP616" i="3" s="1"/>
  <c r="AM616" i="3"/>
  <c r="AD616" i="3"/>
  <c r="W616" i="3"/>
  <c r="AG616" i="3"/>
  <c r="AA616" i="3"/>
  <c r="Y616" i="3"/>
  <c r="X616" i="3"/>
  <c r="AC616" i="3"/>
  <c r="Z616" i="3"/>
  <c r="L616" i="3"/>
  <c r="AF616" i="3"/>
  <c r="AB616" i="3"/>
  <c r="M616" i="3"/>
  <c r="U616" i="3"/>
  <c r="N616" i="3"/>
  <c r="I616" i="3"/>
  <c r="AL616" i="3"/>
  <c r="BI616" i="3" s="1"/>
  <c r="J616" i="3"/>
  <c r="AN616" i="3"/>
  <c r="V616" i="3"/>
  <c r="AO616" i="3"/>
  <c r="K616" i="3"/>
  <c r="AE616" i="3"/>
  <c r="AG577" i="3"/>
  <c r="Z577" i="3"/>
  <c r="I577" i="3"/>
  <c r="L577" i="3"/>
  <c r="V577" i="3"/>
  <c r="AC577" i="3"/>
  <c r="W577" i="3"/>
  <c r="M577" i="3"/>
  <c r="AE577" i="3"/>
  <c r="X577" i="3"/>
  <c r="J577" i="3"/>
  <c r="AF577" i="3"/>
  <c r="AN577" i="3"/>
  <c r="F577" i="3"/>
  <c r="AP577" i="3" s="1"/>
  <c r="N577" i="3"/>
  <c r="AM577" i="3"/>
  <c r="AB577" i="3"/>
  <c r="AO577" i="3"/>
  <c r="Y577" i="3"/>
  <c r="AL577" i="3"/>
  <c r="BI577" i="3" s="1"/>
  <c r="K577" i="3"/>
  <c r="AA577" i="3"/>
  <c r="AD577" i="3"/>
  <c r="U577" i="3"/>
  <c r="AE584" i="3"/>
  <c r="K584" i="3"/>
  <c r="J584" i="3"/>
  <c r="Y584" i="3"/>
  <c r="AO584" i="3"/>
  <c r="X584" i="3"/>
  <c r="AN584" i="3"/>
  <c r="L584" i="3"/>
  <c r="AD584" i="3"/>
  <c r="I584" i="3"/>
  <c r="M584" i="3"/>
  <c r="AG584" i="3"/>
  <c r="U584" i="3"/>
  <c r="AM584" i="3"/>
  <c r="AC584" i="3"/>
  <c r="N584" i="3"/>
  <c r="AF584" i="3"/>
  <c r="AL584" i="3"/>
  <c r="BI584" i="3" s="1"/>
  <c r="V584" i="3"/>
  <c r="W584" i="3"/>
  <c r="AA584" i="3"/>
  <c r="AB584" i="3"/>
  <c r="F584" i="3"/>
  <c r="AP584" i="3" s="1"/>
  <c r="Z584" i="3"/>
  <c r="AO580" i="3"/>
  <c r="I580" i="3"/>
  <c r="X580" i="3"/>
  <c r="AA580" i="3"/>
  <c r="N580" i="3"/>
  <c r="AC580" i="3"/>
  <c r="W580" i="3"/>
  <c r="AN580" i="3"/>
  <c r="AD580" i="3"/>
  <c r="Z580" i="3"/>
  <c r="M580" i="3"/>
  <c r="AB580" i="3"/>
  <c r="F580" i="3"/>
  <c r="AP580" i="3" s="1"/>
  <c r="AG580" i="3"/>
  <c r="AL580" i="3"/>
  <c r="BI580" i="3" s="1"/>
  <c r="AF580" i="3"/>
  <c r="J580" i="3"/>
  <c r="L580" i="3"/>
  <c r="U580" i="3"/>
  <c r="V580" i="3"/>
  <c r="AE580" i="3"/>
  <c r="K580" i="3"/>
  <c r="Y580" i="3"/>
  <c r="AM580" i="3"/>
  <c r="G612" i="3"/>
  <c r="B612" i="3" s="1"/>
  <c r="I601" i="3"/>
  <c r="AA601" i="3"/>
  <c r="V601" i="3"/>
  <c r="L601" i="3"/>
  <c r="Z601" i="3"/>
  <c r="AE601" i="3"/>
  <c r="AM601" i="3"/>
  <c r="AO601" i="3"/>
  <c r="X601" i="3"/>
  <c r="AB601" i="3"/>
  <c r="Y601" i="3"/>
  <c r="U601" i="3"/>
  <c r="AG601" i="3"/>
  <c r="AC601" i="3"/>
  <c r="AD601" i="3"/>
  <c r="AN601" i="3"/>
  <c r="AF601" i="3"/>
  <c r="F601" i="3"/>
  <c r="AP601" i="3" s="1"/>
  <c r="M601" i="3"/>
  <c r="AL601" i="3"/>
  <c r="BI601" i="3" s="1"/>
  <c r="N601" i="3"/>
  <c r="J601" i="3"/>
  <c r="K601" i="3"/>
  <c r="W601" i="3"/>
  <c r="G599" i="3"/>
  <c r="B599" i="3" s="1"/>
  <c r="G639" i="3"/>
  <c r="B639" i="3" s="1"/>
  <c r="AL582" i="3"/>
  <c r="BI582" i="3" s="1"/>
  <c r="Z582" i="3"/>
  <c r="Y582" i="3"/>
  <c r="AO582" i="3"/>
  <c r="K582" i="3"/>
  <c r="AE582" i="3"/>
  <c r="AG582" i="3"/>
  <c r="W582" i="3"/>
  <c r="M582" i="3"/>
  <c r="AF582" i="3"/>
  <c r="J582" i="3"/>
  <c r="AC582" i="3"/>
  <c r="AN582" i="3"/>
  <c r="AB582" i="3"/>
  <c r="X582" i="3"/>
  <c r="F582" i="3"/>
  <c r="AP582" i="3" s="1"/>
  <c r="AA582" i="3"/>
  <c r="V582" i="3"/>
  <c r="AD582" i="3"/>
  <c r="N582" i="3"/>
  <c r="L582" i="3"/>
  <c r="U582" i="3"/>
  <c r="I582" i="3"/>
  <c r="AM582" i="3"/>
  <c r="G606" i="3"/>
  <c r="B606" i="3" s="1"/>
  <c r="Y590" i="3"/>
  <c r="AO590" i="3"/>
  <c r="M590" i="3"/>
  <c r="AE590" i="3"/>
  <c r="X590" i="3"/>
  <c r="L590" i="3"/>
  <c r="K590" i="3"/>
  <c r="AB590" i="3"/>
  <c r="U590" i="3"/>
  <c r="F590" i="3"/>
  <c r="AP590" i="3" s="1"/>
  <c r="AL590" i="3"/>
  <c r="BI590" i="3" s="1"/>
  <c r="AM590" i="3"/>
  <c r="Z590" i="3"/>
  <c r="AA590" i="3"/>
  <c r="AN590" i="3"/>
  <c r="N590" i="3"/>
  <c r="AD590" i="3"/>
  <c r="AG590" i="3"/>
  <c r="W590" i="3"/>
  <c r="I590" i="3"/>
  <c r="AC590" i="3"/>
  <c r="J590" i="3"/>
  <c r="AF590" i="3"/>
  <c r="V590" i="3"/>
  <c r="K586" i="3"/>
  <c r="AG586" i="3"/>
  <c r="AL586" i="3"/>
  <c r="BI586" i="3" s="1"/>
  <c r="Z586" i="3"/>
  <c r="F586" i="3"/>
  <c r="AP586" i="3" s="1"/>
  <c r="AA586" i="3"/>
  <c r="U586" i="3"/>
  <c r="AE586" i="3"/>
  <c r="AC586" i="3"/>
  <c r="AN586" i="3"/>
  <c r="AB586" i="3"/>
  <c r="X586" i="3"/>
  <c r="N586" i="3"/>
  <c r="I586" i="3"/>
  <c r="V586" i="3"/>
  <c r="AM586" i="3"/>
  <c r="AO586" i="3"/>
  <c r="AD586" i="3"/>
  <c r="AF586" i="3"/>
  <c r="M586" i="3"/>
  <c r="Y586" i="3"/>
  <c r="W586" i="3"/>
  <c r="L586" i="3"/>
  <c r="J586" i="3"/>
  <c r="G604" i="3"/>
  <c r="B604" i="3" s="1"/>
  <c r="AD575" i="3"/>
  <c r="Z575" i="3"/>
  <c r="J575" i="3"/>
  <c r="N575" i="3"/>
  <c r="M575" i="3"/>
  <c r="AB575" i="3"/>
  <c r="AC575" i="3"/>
  <c r="AA575" i="3"/>
  <c r="AM575" i="3"/>
  <c r="AO575" i="3"/>
  <c r="Y575" i="3"/>
  <c r="L575" i="3"/>
  <c r="X575" i="3"/>
  <c r="AG575" i="3"/>
  <c r="I575" i="3"/>
  <c r="W575" i="3"/>
  <c r="AL575" i="3"/>
  <c r="BI575" i="3" s="1"/>
  <c r="V575" i="3"/>
  <c r="AN575" i="3"/>
  <c r="AF575" i="3"/>
  <c r="K575" i="3"/>
  <c r="U575" i="3"/>
  <c r="AE575" i="3"/>
  <c r="F575" i="3"/>
  <c r="AP575" i="3" s="1"/>
  <c r="G602" i="3"/>
  <c r="B602" i="3" s="1"/>
  <c r="G623" i="3"/>
  <c r="B623" i="3" s="1"/>
  <c r="AM593" i="3"/>
  <c r="Z593" i="3"/>
  <c r="AF593" i="3"/>
  <c r="AE593" i="3"/>
  <c r="J593" i="3"/>
  <c r="V593" i="3"/>
  <c r="U593" i="3"/>
  <c r="AB593" i="3"/>
  <c r="AD593" i="3"/>
  <c r="M593" i="3"/>
  <c r="AA593" i="3"/>
  <c r="AN593" i="3"/>
  <c r="F593" i="3"/>
  <c r="AP593" i="3" s="1"/>
  <c r="K593" i="3"/>
  <c r="N593" i="3"/>
  <c r="L593" i="3"/>
  <c r="W593" i="3"/>
  <c r="AO593" i="3"/>
  <c r="AG593" i="3"/>
  <c r="I593" i="3"/>
  <c r="Y593" i="3"/>
  <c r="AL593" i="3"/>
  <c r="BI593" i="3" s="1"/>
  <c r="AC593" i="3"/>
  <c r="X593" i="3"/>
  <c r="G608" i="3"/>
  <c r="B608" i="3" s="1"/>
  <c r="V583" i="3"/>
  <c r="F583" i="3"/>
  <c r="AP583" i="3" s="1"/>
  <c r="L583" i="3"/>
  <c r="Z583" i="3"/>
  <c r="N583" i="3"/>
  <c r="Y583" i="3"/>
  <c r="AB583" i="3"/>
  <c r="K583" i="3"/>
  <c r="AO583" i="3"/>
  <c r="AG583" i="3"/>
  <c r="AM583" i="3"/>
  <c r="U583" i="3"/>
  <c r="J583" i="3"/>
  <c r="AD583" i="3"/>
  <c r="AA583" i="3"/>
  <c r="AE583" i="3"/>
  <c r="M583" i="3"/>
  <c r="AC583" i="3"/>
  <c r="X583" i="3"/>
  <c r="I583" i="3"/>
  <c r="W583" i="3"/>
  <c r="AL583" i="3"/>
  <c r="BI583" i="3" s="1"/>
  <c r="AN583" i="3"/>
  <c r="AF583" i="3"/>
  <c r="AO585" i="3"/>
  <c r="J585" i="3"/>
  <c r="U585" i="3"/>
  <c r="AN585" i="3"/>
  <c r="K585" i="3"/>
  <c r="AB585" i="3"/>
  <c r="AF585" i="3"/>
  <c r="AD585" i="3"/>
  <c r="Z585" i="3"/>
  <c r="Y585" i="3"/>
  <c r="L585" i="3"/>
  <c r="AG585" i="3"/>
  <c r="N585" i="3"/>
  <c r="V585" i="3"/>
  <c r="M585" i="3"/>
  <c r="AC585" i="3"/>
  <c r="X585" i="3"/>
  <c r="AE585" i="3"/>
  <c r="F585" i="3"/>
  <c r="AP585" i="3" s="1"/>
  <c r="AM585" i="3"/>
  <c r="I585" i="3"/>
  <c r="W585" i="3"/>
  <c r="AA585" i="3"/>
  <c r="AL585" i="3"/>
  <c r="BI585" i="3" s="1"/>
  <c r="W591" i="3"/>
  <c r="AE591" i="3"/>
  <c r="AF591" i="3"/>
  <c r="U591" i="3"/>
  <c r="F591" i="3"/>
  <c r="AP591" i="3" s="1"/>
  <c r="Y591" i="3"/>
  <c r="AG591" i="3"/>
  <c r="V591" i="3"/>
  <c r="I591" i="3"/>
  <c r="L591" i="3"/>
  <c r="Z591" i="3"/>
  <c r="AM591" i="3"/>
  <c r="AB591" i="3"/>
  <c r="N591" i="3"/>
  <c r="X591" i="3"/>
  <c r="AA591" i="3"/>
  <c r="AL591" i="3"/>
  <c r="BI591" i="3" s="1"/>
  <c r="AD591" i="3"/>
  <c r="AC591" i="3"/>
  <c r="AN591" i="3"/>
  <c r="M591" i="3"/>
  <c r="J591" i="3"/>
  <c r="AO591" i="3"/>
  <c r="K591" i="3"/>
  <c r="G607" i="3"/>
  <c r="B607" i="3" s="1"/>
  <c r="G615" i="3"/>
  <c r="B615" i="3" s="1"/>
  <c r="G605" i="3"/>
  <c r="B605" i="3" s="1"/>
  <c r="AE581" i="3"/>
  <c r="F581" i="3"/>
  <c r="AP581" i="3" s="1"/>
  <c r="AD581" i="3"/>
  <c r="J581" i="3"/>
  <c r="L581" i="3"/>
  <c r="AO581" i="3"/>
  <c r="U581" i="3"/>
  <c r="AA581" i="3"/>
  <c r="M581" i="3"/>
  <c r="AN581" i="3"/>
  <c r="Y581" i="3"/>
  <c r="I581" i="3"/>
  <c r="X581" i="3"/>
  <c r="K581" i="3"/>
  <c r="V581" i="3"/>
  <c r="AF581" i="3"/>
  <c r="AB581" i="3"/>
  <c r="AG581" i="3"/>
  <c r="AL581" i="3"/>
  <c r="BI581" i="3" s="1"/>
  <c r="AM581" i="3"/>
  <c r="Z581" i="3"/>
  <c r="W581" i="3"/>
  <c r="N581" i="3"/>
  <c r="AC581" i="3"/>
  <c r="AO588" i="3"/>
  <c r="AN588" i="3"/>
  <c r="AF588" i="3"/>
  <c r="N588" i="3"/>
  <c r="AB588" i="3"/>
  <c r="AC588" i="3"/>
  <c r="L588" i="3"/>
  <c r="AL588" i="3"/>
  <c r="BI588" i="3" s="1"/>
  <c r="AM588" i="3"/>
  <c r="I588" i="3"/>
  <c r="Z588" i="3"/>
  <c r="AE588" i="3"/>
  <c r="F588" i="3"/>
  <c r="AP588" i="3" s="1"/>
  <c r="Y588" i="3"/>
  <c r="AG588" i="3"/>
  <c r="V588" i="3"/>
  <c r="AD588" i="3"/>
  <c r="AA588" i="3"/>
  <c r="K588" i="3"/>
  <c r="W588" i="3"/>
  <c r="J588" i="3"/>
  <c r="X588" i="3"/>
  <c r="U588" i="3"/>
  <c r="M588" i="3"/>
  <c r="G597" i="3"/>
  <c r="B597" i="3" s="1"/>
  <c r="G613" i="3"/>
  <c r="B613" i="3" s="1"/>
  <c r="N589" i="3"/>
  <c r="Y589" i="3"/>
  <c r="AE589" i="3"/>
  <c r="AN589" i="3"/>
  <c r="AO589" i="3"/>
  <c r="Z589" i="3"/>
  <c r="AA589" i="3"/>
  <c r="X589" i="3"/>
  <c r="L589" i="3"/>
  <c r="AL589" i="3"/>
  <c r="BI589" i="3" s="1"/>
  <c r="AF589" i="3"/>
  <c r="I589" i="3"/>
  <c r="F589" i="3"/>
  <c r="AP589" i="3" s="1"/>
  <c r="K589" i="3"/>
  <c r="AG589" i="3"/>
  <c r="W589" i="3"/>
  <c r="M589" i="3"/>
  <c r="AC589" i="3"/>
  <c r="AD589" i="3"/>
  <c r="U589" i="3"/>
  <c r="J589" i="3"/>
  <c r="AM589" i="3"/>
  <c r="AB589" i="3"/>
  <c r="V589" i="3"/>
  <c r="AA592" i="3"/>
  <c r="N592" i="3"/>
  <c r="AB592" i="3"/>
  <c r="K592" i="3"/>
  <c r="AE592" i="3"/>
  <c r="Y592" i="3"/>
  <c r="U592" i="3"/>
  <c r="J592" i="3"/>
  <c r="AD592" i="3"/>
  <c r="X592" i="3"/>
  <c r="AC592" i="3"/>
  <c r="AO592" i="3"/>
  <c r="I592" i="3"/>
  <c r="W592" i="3"/>
  <c r="F592" i="3"/>
  <c r="AP592" i="3" s="1"/>
  <c r="L592" i="3"/>
  <c r="AG592" i="3"/>
  <c r="AM592" i="3"/>
  <c r="AF592" i="3"/>
  <c r="Z592" i="3"/>
  <c r="M592" i="3"/>
  <c r="V592" i="3"/>
  <c r="AN592" i="3"/>
  <c r="AL592" i="3"/>
  <c r="BI592" i="3" s="1"/>
  <c r="G603" i="3"/>
  <c r="B603" i="3" s="1"/>
  <c r="G610" i="3"/>
  <c r="B610" i="3" s="1"/>
  <c r="G614" i="3"/>
  <c r="B614" i="3" s="1"/>
  <c r="K576" i="3"/>
  <c r="AB576" i="3"/>
  <c r="AF576" i="3"/>
  <c r="AG576" i="3"/>
  <c r="V576" i="3"/>
  <c r="F576" i="3"/>
  <c r="AP576" i="3" s="1"/>
  <c r="Y576" i="3"/>
  <c r="W576" i="3"/>
  <c r="AC576" i="3"/>
  <c r="AD576" i="3"/>
  <c r="AA576" i="3"/>
  <c r="I576" i="3"/>
  <c r="N576" i="3"/>
  <c r="X576" i="3"/>
  <c r="AM576" i="3"/>
  <c r="Z576" i="3"/>
  <c r="AO576" i="3"/>
  <c r="J576" i="3"/>
  <c r="M576" i="3"/>
  <c r="L576" i="3"/>
  <c r="AN576" i="3"/>
  <c r="AL576" i="3"/>
  <c r="BI576" i="3" s="1"/>
  <c r="U576" i="3"/>
  <c r="AE576" i="3"/>
  <c r="X587" i="3"/>
  <c r="AA587" i="3"/>
  <c r="I587" i="3"/>
  <c r="Y587" i="3"/>
  <c r="U587" i="3"/>
  <c r="V587" i="3"/>
  <c r="N587" i="3"/>
  <c r="AF587" i="3"/>
  <c r="AM587" i="3"/>
  <c r="AL587" i="3"/>
  <c r="BI587" i="3" s="1"/>
  <c r="M587" i="3"/>
  <c r="AD587" i="3"/>
  <c r="AO587" i="3"/>
  <c r="K587" i="3"/>
  <c r="F587" i="3"/>
  <c r="AP587" i="3" s="1"/>
  <c r="AC587" i="3"/>
  <c r="Z587" i="3"/>
  <c r="AN587" i="3"/>
  <c r="AE587" i="3"/>
  <c r="J587" i="3"/>
  <c r="W587" i="3"/>
  <c r="L587" i="3"/>
  <c r="AG587" i="3"/>
  <c r="AB587" i="3"/>
  <c r="G638" i="3"/>
  <c r="B638" i="3" s="1"/>
  <c r="G611" i="3"/>
  <c r="B611" i="3" s="1"/>
  <c r="U617" i="3"/>
  <c r="AE617" i="3"/>
  <c r="Y617" i="3"/>
  <c r="W617" i="3"/>
  <c r="Z617" i="3"/>
  <c r="J617" i="3"/>
  <c r="AG617" i="3"/>
  <c r="L617" i="3"/>
  <c r="F617" i="3"/>
  <c r="AF617" i="3"/>
  <c r="M617" i="3"/>
  <c r="AN617" i="3"/>
  <c r="AC617" i="3"/>
  <c r="AO617" i="3"/>
  <c r="N617" i="3"/>
  <c r="AB617" i="3"/>
  <c r="AM617" i="3"/>
  <c r="AA617" i="3"/>
  <c r="X617" i="3"/>
  <c r="AD617" i="3"/>
  <c r="V617" i="3"/>
  <c r="I617" i="3"/>
  <c r="K617" i="3"/>
  <c r="AL617" i="3"/>
  <c r="BI617" i="3" s="1"/>
  <c r="G598" i="3"/>
  <c r="B598" i="3" s="1"/>
  <c r="G609" i="3"/>
  <c r="B609" i="3" s="1"/>
  <c r="BP639" i="3" l="1"/>
  <c r="AP617" i="3"/>
  <c r="G660" i="3"/>
  <c r="B660" i="3" s="1"/>
  <c r="L603" i="3"/>
  <c r="AA603" i="3"/>
  <c r="K603" i="3"/>
  <c r="F603" i="3"/>
  <c r="AP603" i="3" s="1"/>
  <c r="U603" i="3"/>
  <c r="V603" i="3"/>
  <c r="AC603" i="3"/>
  <c r="AN603" i="3"/>
  <c r="AG603" i="3"/>
  <c r="N603" i="3"/>
  <c r="M603" i="3"/>
  <c r="Z603" i="3"/>
  <c r="AO603" i="3"/>
  <c r="AM603" i="3"/>
  <c r="AF603" i="3"/>
  <c r="AB603" i="3"/>
  <c r="W603" i="3"/>
  <c r="J603" i="3"/>
  <c r="Y603" i="3"/>
  <c r="AE603" i="3"/>
  <c r="AL603" i="3"/>
  <c r="BI603" i="3" s="1"/>
  <c r="AD603" i="3"/>
  <c r="I603" i="3"/>
  <c r="X603" i="3"/>
  <c r="G635" i="3"/>
  <c r="B635" i="3" s="1"/>
  <c r="G627" i="3"/>
  <c r="B627" i="3" s="1"/>
  <c r="G645" i="3"/>
  <c r="B645" i="3" s="1"/>
  <c r="G634" i="3"/>
  <c r="B634" i="3" s="1"/>
  <c r="G626" i="3"/>
  <c r="B626" i="3" s="1"/>
  <c r="G620" i="3"/>
  <c r="B620" i="3" s="1"/>
  <c r="G661" i="3"/>
  <c r="B661" i="3" s="1"/>
  <c r="AN615" i="3"/>
  <c r="U615" i="3"/>
  <c r="X615" i="3"/>
  <c r="AO615" i="3"/>
  <c r="AE615" i="3"/>
  <c r="W615" i="3"/>
  <c r="I615" i="3"/>
  <c r="K615" i="3"/>
  <c r="AL615" i="3"/>
  <c r="BI615" i="3" s="1"/>
  <c r="AA615" i="3"/>
  <c r="Y615" i="3"/>
  <c r="AC615" i="3"/>
  <c r="J615" i="3"/>
  <c r="Z615" i="3"/>
  <c r="N615" i="3"/>
  <c r="V615" i="3"/>
  <c r="AM615" i="3"/>
  <c r="AD615" i="3"/>
  <c r="AF615" i="3"/>
  <c r="AB615" i="3"/>
  <c r="F615" i="3"/>
  <c r="AP615" i="3" s="1"/>
  <c r="AG615" i="3"/>
  <c r="L615" i="3"/>
  <c r="M615" i="3"/>
  <c r="AL608" i="3"/>
  <c r="BI608" i="3" s="1"/>
  <c r="K608" i="3"/>
  <c r="L608" i="3"/>
  <c r="AD608" i="3"/>
  <c r="M608" i="3"/>
  <c r="V608" i="3"/>
  <c r="AG608" i="3"/>
  <c r="I608" i="3"/>
  <c r="AF608" i="3"/>
  <c r="AC608" i="3"/>
  <c r="AB608" i="3"/>
  <c r="Z608" i="3"/>
  <c r="N608" i="3"/>
  <c r="J608" i="3"/>
  <c r="AO608" i="3"/>
  <c r="AA608" i="3"/>
  <c r="U608" i="3"/>
  <c r="AE608" i="3"/>
  <c r="AN608" i="3"/>
  <c r="AM608" i="3"/>
  <c r="W608" i="3"/>
  <c r="Y608" i="3"/>
  <c r="X608" i="3"/>
  <c r="F608" i="3"/>
  <c r="AP608" i="3" s="1"/>
  <c r="F602" i="3"/>
  <c r="AP602" i="3" s="1"/>
  <c r="J602" i="3"/>
  <c r="AL602" i="3"/>
  <c r="BI602" i="3" s="1"/>
  <c r="N602" i="3"/>
  <c r="M602" i="3"/>
  <c r="AA602" i="3"/>
  <c r="Y602" i="3"/>
  <c r="I602" i="3"/>
  <c r="K602" i="3"/>
  <c r="Z602" i="3"/>
  <c r="AE602" i="3"/>
  <c r="AM602" i="3"/>
  <c r="AN602" i="3"/>
  <c r="X602" i="3"/>
  <c r="AD602" i="3"/>
  <c r="AC602" i="3"/>
  <c r="W602" i="3"/>
  <c r="V602" i="3"/>
  <c r="AF602" i="3"/>
  <c r="AO602" i="3"/>
  <c r="U602" i="3"/>
  <c r="AB602" i="3"/>
  <c r="AG602" i="3"/>
  <c r="L602" i="3"/>
  <c r="G632" i="3"/>
  <c r="B632" i="3" s="1"/>
  <c r="Y639" i="3"/>
  <c r="U639" i="3"/>
  <c r="AE639" i="3"/>
  <c r="AB639" i="3"/>
  <c r="N639" i="3"/>
  <c r="W639" i="3"/>
  <c r="AA639" i="3"/>
  <c r="AM639" i="3"/>
  <c r="AD639" i="3"/>
  <c r="AG639" i="3"/>
  <c r="I639" i="3"/>
  <c r="X639" i="3"/>
  <c r="V639" i="3"/>
  <c r="F639" i="3"/>
  <c r="Z639" i="3"/>
  <c r="AO639" i="3"/>
  <c r="AC639" i="3"/>
  <c r="AF639" i="3"/>
  <c r="M639" i="3"/>
  <c r="J639" i="3"/>
  <c r="K639" i="3"/>
  <c r="AL639" i="3"/>
  <c r="BI639" i="3" s="1"/>
  <c r="L639" i="3"/>
  <c r="AN639" i="3"/>
  <c r="Z597" i="3"/>
  <c r="AE597" i="3"/>
  <c r="AF597" i="3"/>
  <c r="W597" i="3"/>
  <c r="AA597" i="3"/>
  <c r="AG597" i="3"/>
  <c r="AO597" i="3"/>
  <c r="U597" i="3"/>
  <c r="F597" i="3"/>
  <c r="AP597" i="3" s="1"/>
  <c r="AL597" i="3"/>
  <c r="BI597" i="3" s="1"/>
  <c r="V597" i="3"/>
  <c r="AC597" i="3"/>
  <c r="AD597" i="3"/>
  <c r="AN597" i="3"/>
  <c r="AB597" i="3"/>
  <c r="K597" i="3"/>
  <c r="X597" i="3"/>
  <c r="M597" i="3"/>
  <c r="Y597" i="3"/>
  <c r="AM597" i="3"/>
  <c r="I597" i="3"/>
  <c r="J597" i="3"/>
  <c r="L597" i="3"/>
  <c r="N597" i="3"/>
  <c r="I611" i="3"/>
  <c r="AL611" i="3"/>
  <c r="BI611" i="3" s="1"/>
  <c r="N611" i="3"/>
  <c r="F611" i="3"/>
  <c r="AP611" i="3" s="1"/>
  <c r="AG611" i="3"/>
  <c r="L611" i="3"/>
  <c r="AM611" i="3"/>
  <c r="AN611" i="3"/>
  <c r="Z611" i="3"/>
  <c r="K611" i="3"/>
  <c r="M611" i="3"/>
  <c r="U611" i="3"/>
  <c r="W611" i="3"/>
  <c r="J611" i="3"/>
  <c r="X611" i="3"/>
  <c r="Y611" i="3"/>
  <c r="V611" i="3"/>
  <c r="AB611" i="3"/>
  <c r="AC611" i="3"/>
  <c r="AO611" i="3"/>
  <c r="AD611" i="3"/>
  <c r="AA611" i="3"/>
  <c r="AF611" i="3"/>
  <c r="AE611" i="3"/>
  <c r="AC614" i="3"/>
  <c r="Y614" i="3"/>
  <c r="AB614" i="3"/>
  <c r="AN614" i="3"/>
  <c r="X614" i="3"/>
  <c r="F614" i="3"/>
  <c r="AP614" i="3" s="1"/>
  <c r="M614" i="3"/>
  <c r="AL614" i="3"/>
  <c r="BI614" i="3" s="1"/>
  <c r="K614" i="3"/>
  <c r="Z614" i="3"/>
  <c r="AD614" i="3"/>
  <c r="AO614" i="3"/>
  <c r="L614" i="3"/>
  <c r="AE614" i="3"/>
  <c r="J614" i="3"/>
  <c r="U614" i="3"/>
  <c r="V614" i="3"/>
  <c r="N614" i="3"/>
  <c r="AA614" i="3"/>
  <c r="AF614" i="3"/>
  <c r="W614" i="3"/>
  <c r="AG614" i="3"/>
  <c r="I614" i="3"/>
  <c r="AM614" i="3"/>
  <c r="G619" i="3"/>
  <c r="B619" i="3" s="1"/>
  <c r="G637" i="3"/>
  <c r="B637" i="3" s="1"/>
  <c r="G630" i="3"/>
  <c r="B630" i="3" s="1"/>
  <c r="G624" i="3"/>
  <c r="B624" i="3" s="1"/>
  <c r="V599" i="3"/>
  <c r="L599" i="3"/>
  <c r="Y599" i="3"/>
  <c r="Z599" i="3"/>
  <c r="F599" i="3"/>
  <c r="AP599" i="3" s="1"/>
  <c r="K599" i="3"/>
  <c r="AM599" i="3"/>
  <c r="M599" i="3"/>
  <c r="AD599" i="3"/>
  <c r="AC599" i="3"/>
  <c r="X599" i="3"/>
  <c r="AG599" i="3"/>
  <c r="AA599" i="3"/>
  <c r="AB599" i="3"/>
  <c r="N599" i="3"/>
  <c r="AE599" i="3"/>
  <c r="AF599" i="3"/>
  <c r="W599" i="3"/>
  <c r="I599" i="3"/>
  <c r="AN599" i="3"/>
  <c r="AO599" i="3"/>
  <c r="AL599" i="3"/>
  <c r="BI599" i="3" s="1"/>
  <c r="U599" i="3"/>
  <c r="J599" i="3"/>
  <c r="K598" i="3"/>
  <c r="F598" i="3"/>
  <c r="AP598" i="3" s="1"/>
  <c r="J598" i="3"/>
  <c r="Z598" i="3"/>
  <c r="AM598" i="3"/>
  <c r="M598" i="3"/>
  <c r="AO598" i="3"/>
  <c r="Y598" i="3"/>
  <c r="U598" i="3"/>
  <c r="AF598" i="3"/>
  <c r="N598" i="3"/>
  <c r="AE598" i="3"/>
  <c r="W598" i="3"/>
  <c r="V598" i="3"/>
  <c r="AN598" i="3"/>
  <c r="I598" i="3"/>
  <c r="AB598" i="3"/>
  <c r="X598" i="3"/>
  <c r="AG598" i="3"/>
  <c r="L598" i="3"/>
  <c r="AD598" i="3"/>
  <c r="AC598" i="3"/>
  <c r="AL598" i="3"/>
  <c r="BI598" i="3" s="1"/>
  <c r="AA598" i="3"/>
  <c r="N605" i="3"/>
  <c r="V605" i="3"/>
  <c r="W605" i="3"/>
  <c r="F605" i="3"/>
  <c r="AP605" i="3" s="1"/>
  <c r="AA605" i="3"/>
  <c r="AB605" i="3"/>
  <c r="AN605" i="3"/>
  <c r="M605" i="3"/>
  <c r="K605" i="3"/>
  <c r="AL605" i="3"/>
  <c r="BI605" i="3" s="1"/>
  <c r="Y605" i="3"/>
  <c r="AG605" i="3"/>
  <c r="AE605" i="3"/>
  <c r="U605" i="3"/>
  <c r="J605" i="3"/>
  <c r="AF605" i="3"/>
  <c r="AM605" i="3"/>
  <c r="I605" i="3"/>
  <c r="AO605" i="3"/>
  <c r="AC605" i="3"/>
  <c r="L605" i="3"/>
  <c r="Z605" i="3"/>
  <c r="X605" i="3"/>
  <c r="AD605" i="3"/>
  <c r="F623" i="3"/>
  <c r="AP623" i="3" s="1"/>
  <c r="X623" i="3"/>
  <c r="K623" i="3"/>
  <c r="AN623" i="3"/>
  <c r="AE623" i="3"/>
  <c r="Y623" i="3"/>
  <c r="AF623" i="3"/>
  <c r="N623" i="3"/>
  <c r="AL623" i="3"/>
  <c r="BI623" i="3" s="1"/>
  <c r="J623" i="3"/>
  <c r="M623" i="3"/>
  <c r="AM623" i="3"/>
  <c r="V623" i="3"/>
  <c r="U623" i="3"/>
  <c r="AB623" i="3"/>
  <c r="W623" i="3"/>
  <c r="I623" i="3"/>
  <c r="AC623" i="3"/>
  <c r="L623" i="3"/>
  <c r="AD623" i="3"/>
  <c r="Z623" i="3"/>
  <c r="AG623" i="3"/>
  <c r="AO623" i="3"/>
  <c r="AA623" i="3"/>
  <c r="G633" i="3"/>
  <c r="B633" i="3" s="1"/>
  <c r="G636" i="3"/>
  <c r="B636" i="3" s="1"/>
  <c r="AL606" i="3"/>
  <c r="BI606" i="3" s="1"/>
  <c r="Y606" i="3"/>
  <c r="K606" i="3"/>
  <c r="N606" i="3"/>
  <c r="AF606" i="3"/>
  <c r="AE606" i="3"/>
  <c r="AB606" i="3"/>
  <c r="V606" i="3"/>
  <c r="X606" i="3"/>
  <c r="W606" i="3"/>
  <c r="AC606" i="3"/>
  <c r="L606" i="3"/>
  <c r="AO606" i="3"/>
  <c r="M606" i="3"/>
  <c r="AA606" i="3"/>
  <c r="AD606" i="3"/>
  <c r="U606" i="3"/>
  <c r="AN606" i="3"/>
  <c r="J606" i="3"/>
  <c r="Z606" i="3"/>
  <c r="I606" i="3"/>
  <c r="AM606" i="3"/>
  <c r="AG606" i="3"/>
  <c r="F606" i="3"/>
  <c r="AP606" i="3" s="1"/>
  <c r="G621" i="3"/>
  <c r="B621" i="3" s="1"/>
  <c r="G625" i="3"/>
  <c r="B625" i="3" s="1"/>
  <c r="AG609" i="3"/>
  <c r="J609" i="3"/>
  <c r="AM609" i="3"/>
  <c r="Y609" i="3"/>
  <c r="X609" i="3"/>
  <c r="AA609" i="3"/>
  <c r="I609" i="3"/>
  <c r="U609" i="3"/>
  <c r="AN609" i="3"/>
  <c r="W609" i="3"/>
  <c r="AF609" i="3"/>
  <c r="Z609" i="3"/>
  <c r="AL609" i="3"/>
  <c r="BI609" i="3" s="1"/>
  <c r="AB609" i="3"/>
  <c r="AE609" i="3"/>
  <c r="M609" i="3"/>
  <c r="K609" i="3"/>
  <c r="AD609" i="3"/>
  <c r="AC609" i="3"/>
  <c r="V609" i="3"/>
  <c r="F609" i="3"/>
  <c r="AP609" i="3" s="1"/>
  <c r="AO609" i="3"/>
  <c r="L609" i="3"/>
  <c r="N609" i="3"/>
  <c r="AD638" i="3"/>
  <c r="V638" i="3"/>
  <c r="W638" i="3"/>
  <c r="AB638" i="3"/>
  <c r="AF638" i="3"/>
  <c r="F638" i="3"/>
  <c r="AP638" i="3" s="1"/>
  <c r="AN638" i="3"/>
  <c r="AL638" i="3"/>
  <c r="BI638" i="3" s="1"/>
  <c r="J638" i="3"/>
  <c r="AC638" i="3"/>
  <c r="Z638" i="3"/>
  <c r="AO638" i="3"/>
  <c r="M638" i="3"/>
  <c r="Y638" i="3"/>
  <c r="K638" i="3"/>
  <c r="AG638" i="3"/>
  <c r="N638" i="3"/>
  <c r="X638" i="3"/>
  <c r="AA638" i="3"/>
  <c r="AM638" i="3"/>
  <c r="U638" i="3"/>
  <c r="L638" i="3"/>
  <c r="I638" i="3"/>
  <c r="AE638" i="3"/>
  <c r="AB607" i="3"/>
  <c r="AA607" i="3"/>
  <c r="AL607" i="3"/>
  <c r="BI607" i="3" s="1"/>
  <c r="M607" i="3"/>
  <c r="AE607" i="3"/>
  <c r="X607" i="3"/>
  <c r="F607" i="3"/>
  <c r="AP607" i="3" s="1"/>
  <c r="AN607" i="3"/>
  <c r="I607" i="3"/>
  <c r="Z607" i="3"/>
  <c r="L607" i="3"/>
  <c r="AO607" i="3"/>
  <c r="V607" i="3"/>
  <c r="N607" i="3"/>
  <c r="AG607" i="3"/>
  <c r="AF607" i="3"/>
  <c r="AC607" i="3"/>
  <c r="K607" i="3"/>
  <c r="U607" i="3"/>
  <c r="AM607" i="3"/>
  <c r="AD607" i="3"/>
  <c r="Y607" i="3"/>
  <c r="W607" i="3"/>
  <c r="J607" i="3"/>
  <c r="G628" i="3"/>
  <c r="B628" i="3" s="1"/>
  <c r="F613" i="3"/>
  <c r="AP613" i="3" s="1"/>
  <c r="I613" i="3"/>
  <c r="J613" i="3"/>
  <c r="M613" i="3"/>
  <c r="AG613" i="3"/>
  <c r="AB613" i="3"/>
  <c r="AF613" i="3"/>
  <c r="Z613" i="3"/>
  <c r="AM613" i="3"/>
  <c r="Y613" i="3"/>
  <c r="W613" i="3"/>
  <c r="AL613" i="3"/>
  <c r="BI613" i="3" s="1"/>
  <c r="AD613" i="3"/>
  <c r="L613" i="3"/>
  <c r="AA613" i="3"/>
  <c r="N613" i="3"/>
  <c r="AN613" i="3"/>
  <c r="X613" i="3"/>
  <c r="AO613" i="3"/>
  <c r="K613" i="3"/>
  <c r="AE613" i="3"/>
  <c r="U613" i="3"/>
  <c r="AC613" i="3"/>
  <c r="V613" i="3"/>
  <c r="G631" i="3"/>
  <c r="B631" i="3" s="1"/>
  <c r="AD610" i="3"/>
  <c r="AG610" i="3"/>
  <c r="AF610" i="3"/>
  <c r="J610" i="3"/>
  <c r="L610" i="3"/>
  <c r="Z610" i="3"/>
  <c r="AO610" i="3"/>
  <c r="F610" i="3"/>
  <c r="AP610" i="3" s="1"/>
  <c r="W610" i="3"/>
  <c r="AC610" i="3"/>
  <c r="U610" i="3"/>
  <c r="AN610" i="3"/>
  <c r="V610" i="3"/>
  <c r="N610" i="3"/>
  <c r="AB610" i="3"/>
  <c r="X610" i="3"/>
  <c r="AM610" i="3"/>
  <c r="AE610" i="3"/>
  <c r="Y610" i="3"/>
  <c r="M610" i="3"/>
  <c r="AA610" i="3"/>
  <c r="AL610" i="3"/>
  <c r="BI610" i="3" s="1"/>
  <c r="K610" i="3"/>
  <c r="I610" i="3"/>
  <c r="G629" i="3"/>
  <c r="B629" i="3" s="1"/>
  <c r="V604" i="3"/>
  <c r="AL604" i="3"/>
  <c r="BI604" i="3" s="1"/>
  <c r="Y604" i="3"/>
  <c r="U604" i="3"/>
  <c r="N604" i="3"/>
  <c r="K604" i="3"/>
  <c r="AF604" i="3"/>
  <c r="J604" i="3"/>
  <c r="AE604" i="3"/>
  <c r="AG604" i="3"/>
  <c r="AD604" i="3"/>
  <c r="AA604" i="3"/>
  <c r="AN604" i="3"/>
  <c r="AO604" i="3"/>
  <c r="AB604" i="3"/>
  <c r="F604" i="3"/>
  <c r="AP604" i="3" s="1"/>
  <c r="X604" i="3"/>
  <c r="Z604" i="3"/>
  <c r="AC604" i="3"/>
  <c r="AM604" i="3"/>
  <c r="I604" i="3"/>
  <c r="L604" i="3"/>
  <c r="M604" i="3"/>
  <c r="W604" i="3"/>
  <c r="F612" i="3"/>
  <c r="AP612" i="3" s="1"/>
  <c r="J612" i="3"/>
  <c r="V612" i="3"/>
  <c r="AM612" i="3"/>
  <c r="AF612" i="3"/>
  <c r="U612" i="3"/>
  <c r="K612" i="3"/>
  <c r="AO612" i="3"/>
  <c r="N612" i="3"/>
  <c r="I612" i="3"/>
  <c r="AE612" i="3"/>
  <c r="AA612" i="3"/>
  <c r="Z612" i="3"/>
  <c r="M612" i="3"/>
  <c r="AL612" i="3"/>
  <c r="BI612" i="3" s="1"/>
  <c r="W612" i="3"/>
  <c r="Y612" i="3"/>
  <c r="AG612" i="3"/>
  <c r="AN612" i="3"/>
  <c r="L612" i="3"/>
  <c r="AB612" i="3"/>
  <c r="AD612" i="3"/>
  <c r="X612" i="3"/>
  <c r="AC612" i="3"/>
  <c r="AP639" i="3" l="1"/>
  <c r="BP661" i="3"/>
  <c r="G651" i="3"/>
  <c r="B651" i="3" s="1"/>
  <c r="AE636" i="3"/>
  <c r="Y636" i="3"/>
  <c r="X636" i="3"/>
  <c r="Z636" i="3"/>
  <c r="M636" i="3"/>
  <c r="U636" i="3"/>
  <c r="AO636" i="3"/>
  <c r="AD636" i="3"/>
  <c r="AF636" i="3"/>
  <c r="AN636" i="3"/>
  <c r="W636" i="3"/>
  <c r="AM636" i="3"/>
  <c r="AA636" i="3"/>
  <c r="F636" i="3"/>
  <c r="AP636" i="3" s="1"/>
  <c r="AC636" i="3"/>
  <c r="V636" i="3"/>
  <c r="AB636" i="3"/>
  <c r="L636" i="3"/>
  <c r="J636" i="3"/>
  <c r="AG636" i="3"/>
  <c r="AL636" i="3"/>
  <c r="BI636" i="3" s="1"/>
  <c r="N636" i="3"/>
  <c r="K636" i="3"/>
  <c r="I636" i="3"/>
  <c r="L624" i="3"/>
  <c r="AB624" i="3"/>
  <c r="F624" i="3"/>
  <c r="AP624" i="3" s="1"/>
  <c r="N624" i="3"/>
  <c r="Z624" i="3"/>
  <c r="AD624" i="3"/>
  <c r="V624" i="3"/>
  <c r="AO624" i="3"/>
  <c r="K624" i="3"/>
  <c r="AM624" i="3"/>
  <c r="AL624" i="3"/>
  <c r="BI624" i="3" s="1"/>
  <c r="W624" i="3"/>
  <c r="AC624" i="3"/>
  <c r="I624" i="3"/>
  <c r="AN624" i="3"/>
  <c r="J624" i="3"/>
  <c r="AF624" i="3"/>
  <c r="Y624" i="3"/>
  <c r="X624" i="3"/>
  <c r="U624" i="3"/>
  <c r="AG624" i="3"/>
  <c r="AE624" i="3"/>
  <c r="M624" i="3"/>
  <c r="AA624" i="3"/>
  <c r="G647" i="3"/>
  <c r="B647" i="3" s="1"/>
  <c r="G658" i="3"/>
  <c r="B658" i="3" s="1"/>
  <c r="AD661" i="3"/>
  <c r="AA661" i="3"/>
  <c r="AB661" i="3"/>
  <c r="AE661" i="3"/>
  <c r="V661" i="3"/>
  <c r="Z661" i="3"/>
  <c r="AN661" i="3"/>
  <c r="AF661" i="3"/>
  <c r="AM661" i="3"/>
  <c r="X661" i="3"/>
  <c r="F661" i="3"/>
  <c r="Y661" i="3"/>
  <c r="N661" i="3"/>
  <c r="U661" i="3"/>
  <c r="AC661" i="3"/>
  <c r="AL661" i="3"/>
  <c r="BI661" i="3" s="1"/>
  <c r="K661" i="3"/>
  <c r="W661" i="3"/>
  <c r="L661" i="3"/>
  <c r="J661" i="3"/>
  <c r="M661" i="3"/>
  <c r="AG661" i="3"/>
  <c r="AO661" i="3"/>
  <c r="I661" i="3"/>
  <c r="G648" i="3"/>
  <c r="B648" i="3" s="1"/>
  <c r="G649" i="3"/>
  <c r="B649" i="3" s="1"/>
  <c r="G659" i="3"/>
  <c r="B659" i="3" s="1"/>
  <c r="AO627" i="3"/>
  <c r="J627" i="3"/>
  <c r="AD627" i="3"/>
  <c r="W627" i="3"/>
  <c r="AG627" i="3"/>
  <c r="AA627" i="3"/>
  <c r="I627" i="3"/>
  <c r="AM627" i="3"/>
  <c r="Z627" i="3"/>
  <c r="X627" i="3"/>
  <c r="F627" i="3"/>
  <c r="AP627" i="3" s="1"/>
  <c r="U627" i="3"/>
  <c r="AE627" i="3"/>
  <c r="V627" i="3"/>
  <c r="K627" i="3"/>
  <c r="AC627" i="3"/>
  <c r="AL627" i="3"/>
  <c r="BI627" i="3" s="1"/>
  <c r="L627" i="3"/>
  <c r="N627" i="3"/>
  <c r="AB627" i="3"/>
  <c r="Y627" i="3"/>
  <c r="AN627" i="3"/>
  <c r="AF627" i="3"/>
  <c r="M627" i="3"/>
  <c r="G650" i="3"/>
  <c r="B650" i="3" s="1"/>
  <c r="AF633" i="3"/>
  <c r="AO633" i="3"/>
  <c r="AL633" i="3"/>
  <c r="BI633" i="3" s="1"/>
  <c r="AA633" i="3"/>
  <c r="V633" i="3"/>
  <c r="N633" i="3"/>
  <c r="AB633" i="3"/>
  <c r="AN633" i="3"/>
  <c r="X633" i="3"/>
  <c r="I633" i="3"/>
  <c r="F633" i="3"/>
  <c r="AP633" i="3" s="1"/>
  <c r="K633" i="3"/>
  <c r="AG633" i="3"/>
  <c r="AD633" i="3"/>
  <c r="L633" i="3"/>
  <c r="M633" i="3"/>
  <c r="W633" i="3"/>
  <c r="Y633" i="3"/>
  <c r="AC633" i="3"/>
  <c r="J633" i="3"/>
  <c r="Z633" i="3"/>
  <c r="AE633" i="3"/>
  <c r="U633" i="3"/>
  <c r="AM633" i="3"/>
  <c r="G646" i="3"/>
  <c r="B646" i="3" s="1"/>
  <c r="K619" i="3"/>
  <c r="N619" i="3"/>
  <c r="F619" i="3"/>
  <c r="AP619" i="3" s="1"/>
  <c r="I619" i="3"/>
  <c r="M619" i="3"/>
  <c r="AC619" i="3"/>
  <c r="W619" i="3"/>
  <c r="AL619" i="3"/>
  <c r="BI619" i="3" s="1"/>
  <c r="AM619" i="3"/>
  <c r="AE619" i="3"/>
  <c r="AA619" i="3"/>
  <c r="AN619" i="3"/>
  <c r="L619" i="3"/>
  <c r="J619" i="3"/>
  <c r="AG619" i="3"/>
  <c r="Z619" i="3"/>
  <c r="U619" i="3"/>
  <c r="V619" i="3"/>
  <c r="AF619" i="3"/>
  <c r="AO619" i="3"/>
  <c r="AB619" i="3"/>
  <c r="AD619" i="3"/>
  <c r="Y619" i="3"/>
  <c r="X619" i="3"/>
  <c r="L635" i="3"/>
  <c r="AB635" i="3"/>
  <c r="AL635" i="3"/>
  <c r="BI635" i="3" s="1"/>
  <c r="Z635" i="3"/>
  <c r="AA635" i="3"/>
  <c r="AD635" i="3"/>
  <c r="AF635" i="3"/>
  <c r="M635" i="3"/>
  <c r="AN635" i="3"/>
  <c r="I635" i="3"/>
  <c r="AC635" i="3"/>
  <c r="N635" i="3"/>
  <c r="W635" i="3"/>
  <c r="K635" i="3"/>
  <c r="AG635" i="3"/>
  <c r="V635" i="3"/>
  <c r="J635" i="3"/>
  <c r="AE635" i="3"/>
  <c r="AM635" i="3"/>
  <c r="Y635" i="3"/>
  <c r="AO635" i="3"/>
  <c r="U635" i="3"/>
  <c r="F635" i="3"/>
  <c r="AP635" i="3" s="1"/>
  <c r="X635" i="3"/>
  <c r="AB631" i="3"/>
  <c r="AL631" i="3"/>
  <c r="BI631" i="3" s="1"/>
  <c r="Y631" i="3"/>
  <c r="X631" i="3"/>
  <c r="AG631" i="3"/>
  <c r="AO631" i="3"/>
  <c r="V631" i="3"/>
  <c r="AC631" i="3"/>
  <c r="K631" i="3"/>
  <c r="AA631" i="3"/>
  <c r="U631" i="3"/>
  <c r="AD631" i="3"/>
  <c r="N631" i="3"/>
  <c r="AF631" i="3"/>
  <c r="W631" i="3"/>
  <c r="L631" i="3"/>
  <c r="I631" i="3"/>
  <c r="AM631" i="3"/>
  <c r="M631" i="3"/>
  <c r="AE631" i="3"/>
  <c r="J631" i="3"/>
  <c r="Z631" i="3"/>
  <c r="AN631" i="3"/>
  <c r="F631" i="3"/>
  <c r="AP631" i="3" s="1"/>
  <c r="L621" i="3"/>
  <c r="X621" i="3"/>
  <c r="V621" i="3"/>
  <c r="AN621" i="3"/>
  <c r="F621" i="3"/>
  <c r="AP621" i="3" s="1"/>
  <c r="U621" i="3"/>
  <c r="Y621" i="3"/>
  <c r="M621" i="3"/>
  <c r="AL621" i="3"/>
  <c r="BI621" i="3" s="1"/>
  <c r="I621" i="3"/>
  <c r="AC621" i="3"/>
  <c r="AB621" i="3"/>
  <c r="AD621" i="3"/>
  <c r="AA621" i="3"/>
  <c r="AM621" i="3"/>
  <c r="N621" i="3"/>
  <c r="AF621" i="3"/>
  <c r="Z621" i="3"/>
  <c r="AE621" i="3"/>
  <c r="J621" i="3"/>
  <c r="AG621" i="3"/>
  <c r="AO621" i="3"/>
  <c r="K621" i="3"/>
  <c r="W621" i="3"/>
  <c r="G655" i="3"/>
  <c r="B655" i="3" s="1"/>
  <c r="AC630" i="3"/>
  <c r="U630" i="3"/>
  <c r="I630" i="3"/>
  <c r="K630" i="3"/>
  <c r="J630" i="3"/>
  <c r="AL630" i="3"/>
  <c r="BI630" i="3" s="1"/>
  <c r="X630" i="3"/>
  <c r="AN630" i="3"/>
  <c r="AB630" i="3"/>
  <c r="Y630" i="3"/>
  <c r="V630" i="3"/>
  <c r="L630" i="3"/>
  <c r="AD630" i="3"/>
  <c r="AE630" i="3"/>
  <c r="N630" i="3"/>
  <c r="Z630" i="3"/>
  <c r="F630" i="3"/>
  <c r="AP630" i="3" s="1"/>
  <c r="AO630" i="3"/>
  <c r="AF630" i="3"/>
  <c r="AG630" i="3"/>
  <c r="M630" i="3"/>
  <c r="AM630" i="3"/>
  <c r="AA630" i="3"/>
  <c r="W630" i="3"/>
  <c r="G641" i="3"/>
  <c r="B641" i="3" s="1"/>
  <c r="K632" i="3"/>
  <c r="L632" i="3"/>
  <c r="X632" i="3"/>
  <c r="F632" i="3"/>
  <c r="AP632" i="3" s="1"/>
  <c r="AO632" i="3"/>
  <c r="AE632" i="3"/>
  <c r="AN632" i="3"/>
  <c r="W632" i="3"/>
  <c r="AG632" i="3"/>
  <c r="J632" i="3"/>
  <c r="N632" i="3"/>
  <c r="AA632" i="3"/>
  <c r="V632" i="3"/>
  <c r="AL632" i="3"/>
  <c r="BI632" i="3" s="1"/>
  <c r="M632" i="3"/>
  <c r="U632" i="3"/>
  <c r="AC632" i="3"/>
  <c r="AM632" i="3"/>
  <c r="AD632" i="3"/>
  <c r="Z632" i="3"/>
  <c r="AB632" i="3"/>
  <c r="AF632" i="3"/>
  <c r="I632" i="3"/>
  <c r="Y632" i="3"/>
  <c r="G683" i="3"/>
  <c r="B683" i="3" s="1"/>
  <c r="AE634" i="3"/>
  <c r="F634" i="3"/>
  <c r="AP634" i="3" s="1"/>
  <c r="U634" i="3"/>
  <c r="AM634" i="3"/>
  <c r="AB634" i="3"/>
  <c r="I634" i="3"/>
  <c r="AO634" i="3"/>
  <c r="M634" i="3"/>
  <c r="L634" i="3"/>
  <c r="AF634" i="3"/>
  <c r="N634" i="3"/>
  <c r="K634" i="3"/>
  <c r="AC634" i="3"/>
  <c r="Z634" i="3"/>
  <c r="J634" i="3"/>
  <c r="AN634" i="3"/>
  <c r="AL634" i="3"/>
  <c r="BI634" i="3" s="1"/>
  <c r="X634" i="3"/>
  <c r="AA634" i="3"/>
  <c r="AD634" i="3"/>
  <c r="W634" i="3"/>
  <c r="AG634" i="3"/>
  <c r="Y634" i="3"/>
  <c r="V634" i="3"/>
  <c r="G643" i="3"/>
  <c r="B643" i="3" s="1"/>
  <c r="G654" i="3"/>
  <c r="B654" i="3" s="1"/>
  <c r="G656" i="3"/>
  <c r="B656" i="3" s="1"/>
  <c r="G657" i="3"/>
  <c r="B657" i="3" s="1"/>
  <c r="X628" i="3"/>
  <c r="AL628" i="3"/>
  <c r="BI628" i="3" s="1"/>
  <c r="AB628" i="3"/>
  <c r="F628" i="3"/>
  <c r="AP628" i="3" s="1"/>
  <c r="W628" i="3"/>
  <c r="AA628" i="3"/>
  <c r="AD628" i="3"/>
  <c r="L628" i="3"/>
  <c r="AO628" i="3"/>
  <c r="Y628" i="3"/>
  <c r="AN628" i="3"/>
  <c r="AM628" i="3"/>
  <c r="Z628" i="3"/>
  <c r="AF628" i="3"/>
  <c r="J628" i="3"/>
  <c r="AE628" i="3"/>
  <c r="N628" i="3"/>
  <c r="M628" i="3"/>
  <c r="V628" i="3"/>
  <c r="I628" i="3"/>
  <c r="U628" i="3"/>
  <c r="AC628" i="3"/>
  <c r="K628" i="3"/>
  <c r="AG628" i="3"/>
  <c r="K625" i="3"/>
  <c r="N625" i="3"/>
  <c r="AA625" i="3"/>
  <c r="AG625" i="3"/>
  <c r="Z625" i="3"/>
  <c r="AL625" i="3"/>
  <c r="BI625" i="3" s="1"/>
  <c r="J625" i="3"/>
  <c r="AF625" i="3"/>
  <c r="AD625" i="3"/>
  <c r="AC625" i="3"/>
  <c r="X625" i="3"/>
  <c r="AB625" i="3"/>
  <c r="W625" i="3"/>
  <c r="V625" i="3"/>
  <c r="Y625" i="3"/>
  <c r="I625" i="3"/>
  <c r="U625" i="3"/>
  <c r="AM625" i="3"/>
  <c r="M625" i="3"/>
  <c r="AN625" i="3"/>
  <c r="F625" i="3"/>
  <c r="AP625" i="3" s="1"/>
  <c r="L625" i="3"/>
  <c r="AO625" i="3"/>
  <c r="AE625" i="3"/>
  <c r="G653" i="3"/>
  <c r="B653" i="3" s="1"/>
  <c r="G652" i="3"/>
  <c r="B652" i="3" s="1"/>
  <c r="AL620" i="3"/>
  <c r="BI620" i="3" s="1"/>
  <c r="I620" i="3"/>
  <c r="V620" i="3"/>
  <c r="AG620" i="3"/>
  <c r="AM620" i="3"/>
  <c r="F620" i="3"/>
  <c r="AP620" i="3" s="1"/>
  <c r="AN620" i="3"/>
  <c r="AD620" i="3"/>
  <c r="AO620" i="3"/>
  <c r="M620" i="3"/>
  <c r="AB620" i="3"/>
  <c r="W620" i="3"/>
  <c r="U620" i="3"/>
  <c r="AA620" i="3"/>
  <c r="L620" i="3"/>
  <c r="N620" i="3"/>
  <c r="AF620" i="3"/>
  <c r="Z620" i="3"/>
  <c r="K620" i="3"/>
  <c r="J620" i="3"/>
  <c r="AE620" i="3"/>
  <c r="Y620" i="3"/>
  <c r="AC620" i="3"/>
  <c r="X620" i="3"/>
  <c r="I637" i="3"/>
  <c r="AD637" i="3"/>
  <c r="AG637" i="3"/>
  <c r="AF637" i="3"/>
  <c r="AA637" i="3"/>
  <c r="AE637" i="3"/>
  <c r="Y637" i="3"/>
  <c r="W637" i="3"/>
  <c r="AB637" i="3"/>
  <c r="N637" i="3"/>
  <c r="AO637" i="3"/>
  <c r="X637" i="3"/>
  <c r="AN637" i="3"/>
  <c r="M637" i="3"/>
  <c r="J637" i="3"/>
  <c r="AL637" i="3"/>
  <c r="BI637" i="3" s="1"/>
  <c r="AM637" i="3"/>
  <c r="K637" i="3"/>
  <c r="U637" i="3"/>
  <c r="AC637" i="3"/>
  <c r="V637" i="3"/>
  <c r="F637" i="3"/>
  <c r="AP637" i="3" s="1"/>
  <c r="L637" i="3"/>
  <c r="Z637" i="3"/>
  <c r="G642" i="3"/>
  <c r="B642" i="3" s="1"/>
  <c r="J645" i="3"/>
  <c r="AA645" i="3"/>
  <c r="M645" i="3"/>
  <c r="AF645" i="3"/>
  <c r="AB645" i="3"/>
  <c r="Z645" i="3"/>
  <c r="U645" i="3"/>
  <c r="N645" i="3"/>
  <c r="X645" i="3"/>
  <c r="AD645" i="3"/>
  <c r="AL645" i="3"/>
  <c r="BI645" i="3" s="1"/>
  <c r="V645" i="3"/>
  <c r="AE645" i="3"/>
  <c r="AN645" i="3"/>
  <c r="K645" i="3"/>
  <c r="AC645" i="3"/>
  <c r="W645" i="3"/>
  <c r="F645" i="3"/>
  <c r="AP645" i="3" s="1"/>
  <c r="L645" i="3"/>
  <c r="AG645" i="3"/>
  <c r="AO645" i="3"/>
  <c r="AM645" i="3"/>
  <c r="I645" i="3"/>
  <c r="Y645" i="3"/>
  <c r="AD629" i="3"/>
  <c r="AA629" i="3"/>
  <c r="AC629" i="3"/>
  <c r="AE629" i="3"/>
  <c r="AF629" i="3"/>
  <c r="W629" i="3"/>
  <c r="I629" i="3"/>
  <c r="K629" i="3"/>
  <c r="AB629" i="3"/>
  <c r="L629" i="3"/>
  <c r="N629" i="3"/>
  <c r="U629" i="3"/>
  <c r="Y629" i="3"/>
  <c r="AO629" i="3"/>
  <c r="X629" i="3"/>
  <c r="Z629" i="3"/>
  <c r="AG629" i="3"/>
  <c r="J629" i="3"/>
  <c r="AM629" i="3"/>
  <c r="F629" i="3"/>
  <c r="AP629" i="3" s="1"/>
  <c r="AN629" i="3"/>
  <c r="V629" i="3"/>
  <c r="M629" i="3"/>
  <c r="AL629" i="3"/>
  <c r="BI629" i="3" s="1"/>
  <c r="Z626" i="3"/>
  <c r="AO626" i="3"/>
  <c r="W626" i="3"/>
  <c r="V626" i="3"/>
  <c r="AL626" i="3"/>
  <c r="BI626" i="3" s="1"/>
  <c r="X626" i="3"/>
  <c r="AC626" i="3"/>
  <c r="N626" i="3"/>
  <c r="M626" i="3"/>
  <c r="AN626" i="3"/>
  <c r="AM626" i="3"/>
  <c r="AF626" i="3"/>
  <c r="AA626" i="3"/>
  <c r="J626" i="3"/>
  <c r="AE626" i="3"/>
  <c r="I626" i="3"/>
  <c r="AD626" i="3"/>
  <c r="F626" i="3"/>
  <c r="AP626" i="3" s="1"/>
  <c r="AG626" i="3"/>
  <c r="AB626" i="3"/>
  <c r="L626" i="3"/>
  <c r="Y626" i="3"/>
  <c r="U626" i="3"/>
  <c r="K626" i="3"/>
  <c r="Y660" i="3"/>
  <c r="AL660" i="3"/>
  <c r="BI660" i="3" s="1"/>
  <c r="K660" i="3"/>
  <c r="AB660" i="3"/>
  <c r="AM660" i="3"/>
  <c r="L660" i="3"/>
  <c r="Z660" i="3"/>
  <c r="AE660" i="3"/>
  <c r="AF660" i="3"/>
  <c r="AA660" i="3"/>
  <c r="F660" i="3"/>
  <c r="AP660" i="3" s="1"/>
  <c r="X660" i="3"/>
  <c r="AN660" i="3"/>
  <c r="M660" i="3"/>
  <c r="I660" i="3"/>
  <c r="AG660" i="3"/>
  <c r="AO660" i="3"/>
  <c r="AC660" i="3"/>
  <c r="N660" i="3"/>
  <c r="J660" i="3"/>
  <c r="W660" i="3"/>
  <c r="AD660" i="3"/>
  <c r="U660" i="3"/>
  <c r="V660" i="3"/>
  <c r="G72" i="3"/>
  <c r="B72" i="3" s="1"/>
  <c r="AP661" i="3" l="1"/>
  <c r="BP683" i="3"/>
  <c r="G678" i="3"/>
  <c r="B678" i="3" s="1"/>
  <c r="M655" i="3"/>
  <c r="W655" i="3"/>
  <c r="AA655" i="3"/>
  <c r="AM655" i="3"/>
  <c r="AG655" i="3"/>
  <c r="K655" i="3"/>
  <c r="AC655" i="3"/>
  <c r="F655" i="3"/>
  <c r="AP655" i="3" s="1"/>
  <c r="N655" i="3"/>
  <c r="J655" i="3"/>
  <c r="AO655" i="3"/>
  <c r="AF655" i="3"/>
  <c r="AE655" i="3"/>
  <c r="V655" i="3"/>
  <c r="U655" i="3"/>
  <c r="AB655" i="3"/>
  <c r="AD655" i="3"/>
  <c r="Z655" i="3"/>
  <c r="Y655" i="3"/>
  <c r="AN655" i="3"/>
  <c r="I655" i="3"/>
  <c r="AL655" i="3"/>
  <c r="BI655" i="3" s="1"/>
  <c r="X655" i="3"/>
  <c r="L655" i="3"/>
  <c r="AC648" i="3"/>
  <c r="AF648" i="3"/>
  <c r="AL648" i="3"/>
  <c r="BI648" i="3" s="1"/>
  <c r="U648" i="3"/>
  <c r="J648" i="3"/>
  <c r="AA648" i="3"/>
  <c r="AO648" i="3"/>
  <c r="AE648" i="3"/>
  <c r="AD648" i="3"/>
  <c r="Z648" i="3"/>
  <c r="AB648" i="3"/>
  <c r="AM648" i="3"/>
  <c r="M648" i="3"/>
  <c r="I648" i="3"/>
  <c r="AN648" i="3"/>
  <c r="N648" i="3"/>
  <c r="X648" i="3"/>
  <c r="F648" i="3"/>
  <c r="AP648" i="3" s="1"/>
  <c r="V648" i="3"/>
  <c r="W648" i="3"/>
  <c r="Y648" i="3"/>
  <c r="K648" i="3"/>
  <c r="L648" i="3"/>
  <c r="AG648" i="3"/>
  <c r="X647" i="3"/>
  <c r="U647" i="3"/>
  <c r="AO647" i="3"/>
  <c r="Z647" i="3"/>
  <c r="M647" i="3"/>
  <c r="AN647" i="3"/>
  <c r="Y647" i="3"/>
  <c r="AM647" i="3"/>
  <c r="AE647" i="3"/>
  <c r="AG647" i="3"/>
  <c r="AD647" i="3"/>
  <c r="N647" i="3"/>
  <c r="I647" i="3"/>
  <c r="K647" i="3"/>
  <c r="AF647" i="3"/>
  <c r="J647" i="3"/>
  <c r="AA647" i="3"/>
  <c r="W647" i="3"/>
  <c r="F647" i="3"/>
  <c r="AP647" i="3" s="1"/>
  <c r="AL647" i="3"/>
  <c r="BI647" i="3" s="1"/>
  <c r="V647" i="3"/>
  <c r="AB647" i="3"/>
  <c r="L647" i="3"/>
  <c r="AC647" i="3"/>
  <c r="N683" i="3"/>
  <c r="AB683" i="3"/>
  <c r="I683" i="3"/>
  <c r="AM683" i="3"/>
  <c r="AL683" i="3"/>
  <c r="BI683" i="3" s="1"/>
  <c r="X683" i="3"/>
  <c r="U683" i="3"/>
  <c r="Z683" i="3"/>
  <c r="AD683" i="3"/>
  <c r="M683" i="3"/>
  <c r="AA683" i="3"/>
  <c r="AE683" i="3"/>
  <c r="F683" i="3"/>
  <c r="K683" i="3"/>
  <c r="AO683" i="3"/>
  <c r="J683" i="3"/>
  <c r="AG683" i="3"/>
  <c r="Y683" i="3"/>
  <c r="AN683" i="3"/>
  <c r="AF683" i="3"/>
  <c r="W683" i="3"/>
  <c r="V683" i="3"/>
  <c r="AC683" i="3"/>
  <c r="L683" i="3"/>
  <c r="G677" i="3"/>
  <c r="B677" i="3" s="1"/>
  <c r="AB646" i="3"/>
  <c r="J646" i="3"/>
  <c r="M646" i="3"/>
  <c r="AE646" i="3"/>
  <c r="AM646" i="3"/>
  <c r="U646" i="3"/>
  <c r="N646" i="3"/>
  <c r="Y646" i="3"/>
  <c r="W646" i="3"/>
  <c r="K646" i="3"/>
  <c r="X646" i="3"/>
  <c r="AN646" i="3"/>
  <c r="AC646" i="3"/>
  <c r="I646" i="3"/>
  <c r="AD646" i="3"/>
  <c r="AO646" i="3"/>
  <c r="AL646" i="3"/>
  <c r="BI646" i="3" s="1"/>
  <c r="V646" i="3"/>
  <c r="F646" i="3"/>
  <c r="AP646" i="3" s="1"/>
  <c r="AA646" i="3"/>
  <c r="L646" i="3"/>
  <c r="Z646" i="3"/>
  <c r="AG646" i="3"/>
  <c r="AF646" i="3"/>
  <c r="G670" i="3"/>
  <c r="B670" i="3" s="1"/>
  <c r="G669" i="3"/>
  <c r="B669" i="3" s="1"/>
  <c r="AA654" i="3"/>
  <c r="M654" i="3"/>
  <c r="U654" i="3"/>
  <c r="AG654" i="3"/>
  <c r="AM654" i="3"/>
  <c r="AD654" i="3"/>
  <c r="J654" i="3"/>
  <c r="AL654" i="3"/>
  <c r="BI654" i="3" s="1"/>
  <c r="AB654" i="3"/>
  <c r="N654" i="3"/>
  <c r="AO654" i="3"/>
  <c r="W654" i="3"/>
  <c r="AN654" i="3"/>
  <c r="Y654" i="3"/>
  <c r="X654" i="3"/>
  <c r="AC654" i="3"/>
  <c r="K654" i="3"/>
  <c r="Z654" i="3"/>
  <c r="AE654" i="3"/>
  <c r="AF654" i="3"/>
  <c r="I654" i="3"/>
  <c r="V654" i="3"/>
  <c r="F654" i="3"/>
  <c r="AP654" i="3" s="1"/>
  <c r="L654" i="3"/>
  <c r="G705" i="3"/>
  <c r="B705" i="3" s="1"/>
  <c r="G668" i="3"/>
  <c r="B668" i="3" s="1"/>
  <c r="K659" i="3"/>
  <c r="AB659" i="3"/>
  <c r="AF659" i="3"/>
  <c r="V659" i="3"/>
  <c r="L659" i="3"/>
  <c r="W659" i="3"/>
  <c r="AA659" i="3"/>
  <c r="F659" i="3"/>
  <c r="AP659" i="3" s="1"/>
  <c r="N659" i="3"/>
  <c r="AC659" i="3"/>
  <c r="X659" i="3"/>
  <c r="AN659" i="3"/>
  <c r="AE659" i="3"/>
  <c r="Z659" i="3"/>
  <c r="I659" i="3"/>
  <c r="AL659" i="3"/>
  <c r="BI659" i="3" s="1"/>
  <c r="M659" i="3"/>
  <c r="Y659" i="3"/>
  <c r="U659" i="3"/>
  <c r="AD659" i="3"/>
  <c r="AM659" i="3"/>
  <c r="J659" i="3"/>
  <c r="AG659" i="3"/>
  <c r="AO659" i="3"/>
  <c r="L656" i="3"/>
  <c r="AF656" i="3"/>
  <c r="I656" i="3"/>
  <c r="AB656" i="3"/>
  <c r="Z656" i="3"/>
  <c r="V656" i="3"/>
  <c r="AG656" i="3"/>
  <c r="Y656" i="3"/>
  <c r="AN656" i="3"/>
  <c r="AA656" i="3"/>
  <c r="K656" i="3"/>
  <c r="N656" i="3"/>
  <c r="U656" i="3"/>
  <c r="F656" i="3"/>
  <c r="AP656" i="3" s="1"/>
  <c r="AO656" i="3"/>
  <c r="J656" i="3"/>
  <c r="X656" i="3"/>
  <c r="AE656" i="3"/>
  <c r="AC656" i="3"/>
  <c r="AL656" i="3"/>
  <c r="BI656" i="3" s="1"/>
  <c r="W656" i="3"/>
  <c r="AD656" i="3"/>
  <c r="M656" i="3"/>
  <c r="AM656" i="3"/>
  <c r="AF652" i="3"/>
  <c r="M652" i="3"/>
  <c r="AM652" i="3"/>
  <c r="AC652" i="3"/>
  <c r="I652" i="3"/>
  <c r="U652" i="3"/>
  <c r="AG652" i="3"/>
  <c r="AE652" i="3"/>
  <c r="W652" i="3"/>
  <c r="K652" i="3"/>
  <c r="AL652" i="3"/>
  <c r="BI652" i="3" s="1"/>
  <c r="V652" i="3"/>
  <c r="Z652" i="3"/>
  <c r="J652" i="3"/>
  <c r="N652" i="3"/>
  <c r="AD652" i="3"/>
  <c r="AA652" i="3"/>
  <c r="X652" i="3"/>
  <c r="Y652" i="3"/>
  <c r="F652" i="3"/>
  <c r="AP652" i="3" s="1"/>
  <c r="L652" i="3"/>
  <c r="AB652" i="3"/>
  <c r="AN652" i="3"/>
  <c r="AO652" i="3"/>
  <c r="AN657" i="3"/>
  <c r="U657" i="3"/>
  <c r="W657" i="3"/>
  <c r="V657" i="3"/>
  <c r="Y657" i="3"/>
  <c r="AG657" i="3"/>
  <c r="N657" i="3"/>
  <c r="X657" i="3"/>
  <c r="AC657" i="3"/>
  <c r="AA657" i="3"/>
  <c r="AB657" i="3"/>
  <c r="M657" i="3"/>
  <c r="F657" i="3"/>
  <c r="AP657" i="3" s="1"/>
  <c r="K657" i="3"/>
  <c r="J657" i="3"/>
  <c r="AE657" i="3"/>
  <c r="Z657" i="3"/>
  <c r="I657" i="3"/>
  <c r="AF657" i="3"/>
  <c r="AL657" i="3"/>
  <c r="BI657" i="3" s="1"/>
  <c r="AM657" i="3"/>
  <c r="AO657" i="3"/>
  <c r="L657" i="3"/>
  <c r="AD657" i="3"/>
  <c r="G676" i="3"/>
  <c r="B676" i="3" s="1"/>
  <c r="G681" i="3"/>
  <c r="B681" i="3" s="1"/>
  <c r="K642" i="3"/>
  <c r="Z642" i="3"/>
  <c r="I642" i="3"/>
  <c r="AC642" i="3"/>
  <c r="AB642" i="3"/>
  <c r="AM642" i="3"/>
  <c r="J642" i="3"/>
  <c r="AN642" i="3"/>
  <c r="AL642" i="3"/>
  <c r="BI642" i="3" s="1"/>
  <c r="AE642" i="3"/>
  <c r="V642" i="3"/>
  <c r="M642" i="3"/>
  <c r="U642" i="3"/>
  <c r="Y642" i="3"/>
  <c r="AF642" i="3"/>
  <c r="N642" i="3"/>
  <c r="F642" i="3"/>
  <c r="AP642" i="3" s="1"/>
  <c r="W642" i="3"/>
  <c r="AD642" i="3"/>
  <c r="AO642" i="3"/>
  <c r="X642" i="3"/>
  <c r="L642" i="3"/>
  <c r="AA642" i="3"/>
  <c r="AG642" i="3"/>
  <c r="G674" i="3"/>
  <c r="B674" i="3" s="1"/>
  <c r="AC643" i="3"/>
  <c r="K643" i="3"/>
  <c r="U643" i="3"/>
  <c r="J643" i="3"/>
  <c r="V643" i="3"/>
  <c r="X643" i="3"/>
  <c r="M643" i="3"/>
  <c r="AL643" i="3"/>
  <c r="BI643" i="3" s="1"/>
  <c r="Y643" i="3"/>
  <c r="L643" i="3"/>
  <c r="AD643" i="3"/>
  <c r="Z643" i="3"/>
  <c r="W643" i="3"/>
  <c r="AM643" i="3"/>
  <c r="AN643" i="3"/>
  <c r="I643" i="3"/>
  <c r="AA643" i="3"/>
  <c r="AF643" i="3"/>
  <c r="AG643" i="3"/>
  <c r="F643" i="3"/>
  <c r="AP643" i="3" s="1"/>
  <c r="AE643" i="3"/>
  <c r="N643" i="3"/>
  <c r="AB643" i="3"/>
  <c r="AO643" i="3"/>
  <c r="M650" i="3"/>
  <c r="AN650" i="3"/>
  <c r="AD650" i="3"/>
  <c r="Y650" i="3"/>
  <c r="AL650" i="3"/>
  <c r="BI650" i="3" s="1"/>
  <c r="AC650" i="3"/>
  <c r="X650" i="3"/>
  <c r="K650" i="3"/>
  <c r="Z650" i="3"/>
  <c r="AG650" i="3"/>
  <c r="U650" i="3"/>
  <c r="J650" i="3"/>
  <c r="W650" i="3"/>
  <c r="AM650" i="3"/>
  <c r="F650" i="3"/>
  <c r="AP650" i="3" s="1"/>
  <c r="AE650" i="3"/>
  <c r="AO650" i="3"/>
  <c r="L650" i="3"/>
  <c r="I650" i="3"/>
  <c r="AA650" i="3"/>
  <c r="AB650" i="3"/>
  <c r="N650" i="3"/>
  <c r="AF650" i="3"/>
  <c r="V650" i="3"/>
  <c r="U658" i="3"/>
  <c r="X658" i="3"/>
  <c r="AG658" i="3"/>
  <c r="W658" i="3"/>
  <c r="AC658" i="3"/>
  <c r="AA658" i="3"/>
  <c r="Y658" i="3"/>
  <c r="I658" i="3"/>
  <c r="K658" i="3"/>
  <c r="L658" i="3"/>
  <c r="AM658" i="3"/>
  <c r="F658" i="3"/>
  <c r="AP658" i="3" s="1"/>
  <c r="N658" i="3"/>
  <c r="M658" i="3"/>
  <c r="AO658" i="3"/>
  <c r="AL658" i="3"/>
  <c r="BI658" i="3" s="1"/>
  <c r="V658" i="3"/>
  <c r="AF658" i="3"/>
  <c r="J658" i="3"/>
  <c r="AN658" i="3"/>
  <c r="Z658" i="3"/>
  <c r="AB658" i="3"/>
  <c r="AD658" i="3"/>
  <c r="AE658" i="3"/>
  <c r="G679" i="3"/>
  <c r="B679" i="3" s="1"/>
  <c r="AM641" i="3"/>
  <c r="AN641" i="3"/>
  <c r="U641" i="3"/>
  <c r="AA641" i="3"/>
  <c r="L641" i="3"/>
  <c r="N641" i="3"/>
  <c r="AB641" i="3"/>
  <c r="AG641" i="3"/>
  <c r="AL641" i="3"/>
  <c r="BI641" i="3" s="1"/>
  <c r="AF641" i="3"/>
  <c r="Y641" i="3"/>
  <c r="J641" i="3"/>
  <c r="AO641" i="3"/>
  <c r="I641" i="3"/>
  <c r="X641" i="3"/>
  <c r="K641" i="3"/>
  <c r="Z641" i="3"/>
  <c r="F641" i="3"/>
  <c r="AP641" i="3" s="1"/>
  <c r="AD641" i="3"/>
  <c r="V641" i="3"/>
  <c r="AE641" i="3"/>
  <c r="W641" i="3"/>
  <c r="M641" i="3"/>
  <c r="AC641" i="3"/>
  <c r="U649" i="3"/>
  <c r="AE649" i="3"/>
  <c r="AL649" i="3"/>
  <c r="BI649" i="3" s="1"/>
  <c r="AN649" i="3"/>
  <c r="AO649" i="3"/>
  <c r="AB649" i="3"/>
  <c r="AC649" i="3"/>
  <c r="W649" i="3"/>
  <c r="V649" i="3"/>
  <c r="AG649" i="3"/>
  <c r="AM649" i="3"/>
  <c r="K649" i="3"/>
  <c r="F649" i="3"/>
  <c r="AP649" i="3" s="1"/>
  <c r="AA649" i="3"/>
  <c r="Y649" i="3"/>
  <c r="Z649" i="3"/>
  <c r="L649" i="3"/>
  <c r="N649" i="3"/>
  <c r="AF649" i="3"/>
  <c r="I649" i="3"/>
  <c r="J649" i="3"/>
  <c r="AD649" i="3"/>
  <c r="M649" i="3"/>
  <c r="X649" i="3"/>
  <c r="AC651" i="3"/>
  <c r="AL651" i="3"/>
  <c r="BI651" i="3" s="1"/>
  <c r="AM651" i="3"/>
  <c r="L651" i="3"/>
  <c r="AF651" i="3"/>
  <c r="K651" i="3"/>
  <c r="X651" i="3"/>
  <c r="Y651" i="3"/>
  <c r="N651" i="3"/>
  <c r="AB651" i="3"/>
  <c r="V651" i="3"/>
  <c r="Z651" i="3"/>
  <c r="AG651" i="3"/>
  <c r="F651" i="3"/>
  <c r="AP651" i="3" s="1"/>
  <c r="AE651" i="3"/>
  <c r="W651" i="3"/>
  <c r="AO651" i="3"/>
  <c r="M651" i="3"/>
  <c r="I651" i="3"/>
  <c r="AN651" i="3"/>
  <c r="AD651" i="3"/>
  <c r="J651" i="3"/>
  <c r="AA651" i="3"/>
  <c r="U651" i="3"/>
  <c r="G675" i="3"/>
  <c r="B675" i="3" s="1"/>
  <c r="G94" i="3"/>
  <c r="B94" i="3" s="1"/>
  <c r="G664" i="3"/>
  <c r="B664" i="3" s="1"/>
  <c r="AL653" i="3"/>
  <c r="BI653" i="3" s="1"/>
  <c r="F653" i="3"/>
  <c r="AP653" i="3" s="1"/>
  <c r="AB653" i="3"/>
  <c r="L653" i="3"/>
  <c r="I653" i="3"/>
  <c r="AO653" i="3"/>
  <c r="Y653" i="3"/>
  <c r="AD653" i="3"/>
  <c r="AE653" i="3"/>
  <c r="X653" i="3"/>
  <c r="J653" i="3"/>
  <c r="V653" i="3"/>
  <c r="AF653" i="3"/>
  <c r="AM653" i="3"/>
  <c r="U653" i="3"/>
  <c r="K653" i="3"/>
  <c r="M653" i="3"/>
  <c r="AN653" i="3"/>
  <c r="AC653" i="3"/>
  <c r="AA653" i="3"/>
  <c r="AG653" i="3"/>
  <c r="N653" i="3"/>
  <c r="Z653" i="3"/>
  <c r="W653" i="3"/>
  <c r="G665" i="3"/>
  <c r="B665" i="3" s="1"/>
  <c r="G663" i="3"/>
  <c r="B663" i="3" s="1"/>
  <c r="G672" i="3"/>
  <c r="B672" i="3" s="1"/>
  <c r="G671" i="3"/>
  <c r="B671" i="3" s="1"/>
  <c r="G680" i="3"/>
  <c r="B680" i="3" s="1"/>
  <c r="G673" i="3"/>
  <c r="B673" i="3" s="1"/>
  <c r="F72" i="3"/>
  <c r="AP72" i="3" s="1"/>
  <c r="AM72" i="3"/>
  <c r="AG72" i="3"/>
  <c r="U72" i="3"/>
  <c r="AN72" i="3"/>
  <c r="J72" i="3"/>
  <c r="Y72" i="3"/>
  <c r="AL72" i="3"/>
  <c r="BI72" i="3" s="1"/>
  <c r="AO72" i="3"/>
  <c r="AD72" i="3"/>
  <c r="I72" i="3"/>
  <c r="Z72" i="3"/>
  <c r="AA72" i="3"/>
  <c r="AF72" i="3"/>
  <c r="L72" i="3"/>
  <c r="AC72" i="3"/>
  <c r="N72" i="3"/>
  <c r="M72" i="3"/>
  <c r="V72" i="3"/>
  <c r="K72" i="3"/>
  <c r="AB72" i="3"/>
  <c r="AE72" i="3"/>
  <c r="X72" i="3"/>
  <c r="W72" i="3"/>
  <c r="G50" i="3"/>
  <c r="B50" i="3" s="1"/>
  <c r="AP683" i="3" l="1"/>
  <c r="BP705" i="3"/>
  <c r="G699" i="3"/>
  <c r="B699" i="3" s="1"/>
  <c r="Z664" i="3"/>
  <c r="AL664" i="3"/>
  <c r="BI664" i="3" s="1"/>
  <c r="X664" i="3"/>
  <c r="AO664" i="3"/>
  <c r="AG664" i="3"/>
  <c r="I664" i="3"/>
  <c r="AA664" i="3"/>
  <c r="J664" i="3"/>
  <c r="K664" i="3"/>
  <c r="L664" i="3"/>
  <c r="V664" i="3"/>
  <c r="AM664" i="3"/>
  <c r="Y664" i="3"/>
  <c r="N664" i="3"/>
  <c r="M664" i="3"/>
  <c r="AF664" i="3"/>
  <c r="AC664" i="3"/>
  <c r="AN664" i="3"/>
  <c r="AD664" i="3"/>
  <c r="W664" i="3"/>
  <c r="AE664" i="3"/>
  <c r="U664" i="3"/>
  <c r="AB664" i="3"/>
  <c r="F664" i="3"/>
  <c r="AP664" i="3" s="1"/>
  <c r="AL668" i="3"/>
  <c r="BI668" i="3" s="1"/>
  <c r="K668" i="3"/>
  <c r="V668" i="3"/>
  <c r="AN668" i="3"/>
  <c r="AG668" i="3"/>
  <c r="X668" i="3"/>
  <c r="N668" i="3"/>
  <c r="L668" i="3"/>
  <c r="AD668" i="3"/>
  <c r="Y668" i="3"/>
  <c r="J668" i="3"/>
  <c r="AF668" i="3"/>
  <c r="AC668" i="3"/>
  <c r="AO668" i="3"/>
  <c r="F668" i="3"/>
  <c r="AP668" i="3" s="1"/>
  <c r="M668" i="3"/>
  <c r="AB668" i="3"/>
  <c r="AA668" i="3"/>
  <c r="Z668" i="3"/>
  <c r="AE668" i="3"/>
  <c r="I668" i="3"/>
  <c r="W668" i="3"/>
  <c r="AM668" i="3"/>
  <c r="U668" i="3"/>
  <c r="N669" i="3"/>
  <c r="AE669" i="3"/>
  <c r="AN669" i="3"/>
  <c r="X669" i="3"/>
  <c r="M669" i="3"/>
  <c r="AD669" i="3"/>
  <c r="U669" i="3"/>
  <c r="K669" i="3"/>
  <c r="J669" i="3"/>
  <c r="F669" i="3"/>
  <c r="AP669" i="3" s="1"/>
  <c r="AB669" i="3"/>
  <c r="L669" i="3"/>
  <c r="V669" i="3"/>
  <c r="I669" i="3"/>
  <c r="AM669" i="3"/>
  <c r="Z669" i="3"/>
  <c r="AO669" i="3"/>
  <c r="AL669" i="3"/>
  <c r="BI669" i="3" s="1"/>
  <c r="AC669" i="3"/>
  <c r="Y669" i="3"/>
  <c r="W669" i="3"/>
  <c r="AA669" i="3"/>
  <c r="AG669" i="3"/>
  <c r="AF669" i="3"/>
  <c r="AM663" i="3"/>
  <c r="W663" i="3"/>
  <c r="AG663" i="3"/>
  <c r="AD663" i="3"/>
  <c r="L663" i="3"/>
  <c r="K663" i="3"/>
  <c r="X663" i="3"/>
  <c r="AA663" i="3"/>
  <c r="AE663" i="3"/>
  <c r="AL663" i="3"/>
  <c r="BI663" i="3" s="1"/>
  <c r="Y663" i="3"/>
  <c r="F663" i="3"/>
  <c r="AP663" i="3" s="1"/>
  <c r="AN663" i="3"/>
  <c r="J663" i="3"/>
  <c r="AC663" i="3"/>
  <c r="Z663" i="3"/>
  <c r="V663" i="3"/>
  <c r="AF663" i="3"/>
  <c r="N663" i="3"/>
  <c r="AO663" i="3"/>
  <c r="U663" i="3"/>
  <c r="AB663" i="3"/>
  <c r="I663" i="3"/>
  <c r="M663" i="3"/>
  <c r="AN676" i="3"/>
  <c r="AC676" i="3"/>
  <c r="K676" i="3"/>
  <c r="AF676" i="3"/>
  <c r="Y676" i="3"/>
  <c r="AB676" i="3"/>
  <c r="M676" i="3"/>
  <c r="U676" i="3"/>
  <c r="AE676" i="3"/>
  <c r="AL676" i="3"/>
  <c r="BI676" i="3" s="1"/>
  <c r="J676" i="3"/>
  <c r="AG676" i="3"/>
  <c r="F676" i="3"/>
  <c r="AP676" i="3" s="1"/>
  <c r="AD676" i="3"/>
  <c r="AM676" i="3"/>
  <c r="X676" i="3"/>
  <c r="W676" i="3"/>
  <c r="AA676" i="3"/>
  <c r="L676" i="3"/>
  <c r="N676" i="3"/>
  <c r="I676" i="3"/>
  <c r="V676" i="3"/>
  <c r="Z676" i="3"/>
  <c r="AO676" i="3"/>
  <c r="G691" i="3"/>
  <c r="B691" i="3" s="1"/>
  <c r="M680" i="3"/>
  <c r="J680" i="3"/>
  <c r="U680" i="3"/>
  <c r="AA680" i="3"/>
  <c r="AE680" i="3"/>
  <c r="I680" i="3"/>
  <c r="AD680" i="3"/>
  <c r="Z680" i="3"/>
  <c r="AF680" i="3"/>
  <c r="K680" i="3"/>
  <c r="N680" i="3"/>
  <c r="Y680" i="3"/>
  <c r="X680" i="3"/>
  <c r="AC680" i="3"/>
  <c r="AM680" i="3"/>
  <c r="W680" i="3"/>
  <c r="L680" i="3"/>
  <c r="AL680" i="3"/>
  <c r="BI680" i="3" s="1"/>
  <c r="AB680" i="3"/>
  <c r="F680" i="3"/>
  <c r="AP680" i="3" s="1"/>
  <c r="AN680" i="3"/>
  <c r="AG680" i="3"/>
  <c r="AO680" i="3"/>
  <c r="V680" i="3"/>
  <c r="G702" i="3"/>
  <c r="B702" i="3" s="1"/>
  <c r="G686" i="3"/>
  <c r="B686" i="3" s="1"/>
  <c r="J671" i="3"/>
  <c r="AM671" i="3"/>
  <c r="AL671" i="3"/>
  <c r="BI671" i="3" s="1"/>
  <c r="F671" i="3"/>
  <c r="AP671" i="3" s="1"/>
  <c r="AD671" i="3"/>
  <c r="Y671" i="3"/>
  <c r="AG671" i="3"/>
  <c r="U671" i="3"/>
  <c r="AA671" i="3"/>
  <c r="L671" i="3"/>
  <c r="K671" i="3"/>
  <c r="X671" i="3"/>
  <c r="AE671" i="3"/>
  <c r="AC671" i="3"/>
  <c r="Z671" i="3"/>
  <c r="V671" i="3"/>
  <c r="M671" i="3"/>
  <c r="W671" i="3"/>
  <c r="AN671" i="3"/>
  <c r="AO671" i="3"/>
  <c r="AB671" i="3"/>
  <c r="I671" i="3"/>
  <c r="N671" i="3"/>
  <c r="AF671" i="3"/>
  <c r="G685" i="3"/>
  <c r="B685" i="3" s="1"/>
  <c r="L94" i="3"/>
  <c r="J94" i="3"/>
  <c r="X94" i="3"/>
  <c r="F94" i="3"/>
  <c r="AP94" i="3" s="1"/>
  <c r="AE94" i="3"/>
  <c r="AD94" i="3"/>
  <c r="AC94" i="3"/>
  <c r="W94" i="3"/>
  <c r="Y94" i="3"/>
  <c r="I94" i="3"/>
  <c r="AG94" i="3"/>
  <c r="AN94" i="3"/>
  <c r="U94" i="3"/>
  <c r="AA94" i="3"/>
  <c r="Z94" i="3"/>
  <c r="AF94" i="3"/>
  <c r="AO94" i="3"/>
  <c r="AB94" i="3"/>
  <c r="AL94" i="3"/>
  <c r="BI94" i="3" s="1"/>
  <c r="V94" i="3"/>
  <c r="K94" i="3"/>
  <c r="AM94" i="3"/>
  <c r="M94" i="3"/>
  <c r="N94" i="3"/>
  <c r="AL674" i="3"/>
  <c r="BI674" i="3" s="1"/>
  <c r="AO674" i="3"/>
  <c r="AB674" i="3"/>
  <c r="Y674" i="3"/>
  <c r="U674" i="3"/>
  <c r="AD674" i="3"/>
  <c r="AN674" i="3"/>
  <c r="X674" i="3"/>
  <c r="M674" i="3"/>
  <c r="F674" i="3"/>
  <c r="AP674" i="3" s="1"/>
  <c r="AF674" i="3"/>
  <c r="K674" i="3"/>
  <c r="J674" i="3"/>
  <c r="AC674" i="3"/>
  <c r="V674" i="3"/>
  <c r="Z674" i="3"/>
  <c r="AE674" i="3"/>
  <c r="AM674" i="3"/>
  <c r="N674" i="3"/>
  <c r="AG674" i="3"/>
  <c r="W674" i="3"/>
  <c r="I674" i="3"/>
  <c r="AA674" i="3"/>
  <c r="L674" i="3"/>
  <c r="G698" i="3"/>
  <c r="B698" i="3" s="1"/>
  <c r="G690" i="3"/>
  <c r="B690" i="3" s="1"/>
  <c r="AF670" i="3"/>
  <c r="L670" i="3"/>
  <c r="J670" i="3"/>
  <c r="F670" i="3"/>
  <c r="AP670" i="3" s="1"/>
  <c r="AA670" i="3"/>
  <c r="AC670" i="3"/>
  <c r="AE670" i="3"/>
  <c r="AO670" i="3"/>
  <c r="AD670" i="3"/>
  <c r="I670" i="3"/>
  <c r="K670" i="3"/>
  <c r="N670" i="3"/>
  <c r="M670" i="3"/>
  <c r="V670" i="3"/>
  <c r="AM670" i="3"/>
  <c r="Y670" i="3"/>
  <c r="U670" i="3"/>
  <c r="AG670" i="3"/>
  <c r="AN670" i="3"/>
  <c r="W670" i="3"/>
  <c r="X670" i="3"/>
  <c r="AB670" i="3"/>
  <c r="AL670" i="3"/>
  <c r="BI670" i="3" s="1"/>
  <c r="Z670" i="3"/>
  <c r="G703" i="3"/>
  <c r="B703" i="3" s="1"/>
  <c r="G696" i="3"/>
  <c r="B696" i="3" s="1"/>
  <c r="AO705" i="3"/>
  <c r="AA705" i="3"/>
  <c r="W705" i="3"/>
  <c r="AL705" i="3"/>
  <c r="BI705" i="3" s="1"/>
  <c r="N705" i="3"/>
  <c r="J705" i="3"/>
  <c r="K705" i="3"/>
  <c r="AG705" i="3"/>
  <c r="V705" i="3"/>
  <c r="AB705" i="3"/>
  <c r="X705" i="3"/>
  <c r="I705" i="3"/>
  <c r="AD705" i="3"/>
  <c r="AC705" i="3"/>
  <c r="AM705" i="3"/>
  <c r="Z705" i="3"/>
  <c r="F705" i="3"/>
  <c r="L705" i="3"/>
  <c r="AE705" i="3"/>
  <c r="AN705" i="3"/>
  <c r="AF705" i="3"/>
  <c r="Y705" i="3"/>
  <c r="M705" i="3"/>
  <c r="U705" i="3"/>
  <c r="G694" i="3"/>
  <c r="B694" i="3" s="1"/>
  <c r="G116" i="3"/>
  <c r="B116" i="3" s="1"/>
  <c r="AD673" i="3"/>
  <c r="U673" i="3"/>
  <c r="I673" i="3"/>
  <c r="J673" i="3"/>
  <c r="M673" i="3"/>
  <c r="V673" i="3"/>
  <c r="AL673" i="3"/>
  <c r="BI673" i="3" s="1"/>
  <c r="N673" i="3"/>
  <c r="X673" i="3"/>
  <c r="AF673" i="3"/>
  <c r="W673" i="3"/>
  <c r="F673" i="3"/>
  <c r="AP673" i="3" s="1"/>
  <c r="AC673" i="3"/>
  <c r="K673" i="3"/>
  <c r="Y673" i="3"/>
  <c r="AO673" i="3"/>
  <c r="AE673" i="3"/>
  <c r="AM673" i="3"/>
  <c r="AB673" i="3"/>
  <c r="AN673" i="3"/>
  <c r="Z673" i="3"/>
  <c r="L673" i="3"/>
  <c r="AA673" i="3"/>
  <c r="AG673" i="3"/>
  <c r="G693" i="3"/>
  <c r="B693" i="3" s="1"/>
  <c r="G692" i="3"/>
  <c r="B692" i="3" s="1"/>
  <c r="U672" i="3"/>
  <c r="N672" i="3"/>
  <c r="AL672" i="3"/>
  <c r="BI672" i="3" s="1"/>
  <c r="AM672" i="3"/>
  <c r="AG672" i="3"/>
  <c r="AE672" i="3"/>
  <c r="AA672" i="3"/>
  <c r="AO672" i="3"/>
  <c r="J672" i="3"/>
  <c r="L672" i="3"/>
  <c r="AN672" i="3"/>
  <c r="M672" i="3"/>
  <c r="I672" i="3"/>
  <c r="Y672" i="3"/>
  <c r="V672" i="3"/>
  <c r="AD672" i="3"/>
  <c r="X672" i="3"/>
  <c r="AC672" i="3"/>
  <c r="Z672" i="3"/>
  <c r="AB672" i="3"/>
  <c r="W672" i="3"/>
  <c r="K672" i="3"/>
  <c r="F672" i="3"/>
  <c r="AP672" i="3" s="1"/>
  <c r="AF672" i="3"/>
  <c r="AB675" i="3"/>
  <c r="Z675" i="3"/>
  <c r="AF675" i="3"/>
  <c r="AL675" i="3"/>
  <c r="BI675" i="3" s="1"/>
  <c r="X675" i="3"/>
  <c r="U675" i="3"/>
  <c r="M675" i="3"/>
  <c r="AA675" i="3"/>
  <c r="AD675" i="3"/>
  <c r="I675" i="3"/>
  <c r="AN675" i="3"/>
  <c r="W675" i="3"/>
  <c r="AC675" i="3"/>
  <c r="Y675" i="3"/>
  <c r="AE675" i="3"/>
  <c r="J675" i="3"/>
  <c r="V675" i="3"/>
  <c r="L675" i="3"/>
  <c r="K675" i="3"/>
  <c r="AO675" i="3"/>
  <c r="AM675" i="3"/>
  <c r="N675" i="3"/>
  <c r="F675" i="3"/>
  <c r="AP675" i="3" s="1"/>
  <c r="AG675" i="3"/>
  <c r="K679" i="3"/>
  <c r="N679" i="3"/>
  <c r="X679" i="3"/>
  <c r="M679" i="3"/>
  <c r="I679" i="3"/>
  <c r="AA679" i="3"/>
  <c r="U679" i="3"/>
  <c r="AM679" i="3"/>
  <c r="AO679" i="3"/>
  <c r="AE679" i="3"/>
  <c r="AF679" i="3"/>
  <c r="AL679" i="3"/>
  <c r="BI679" i="3" s="1"/>
  <c r="AN679" i="3"/>
  <c r="F679" i="3"/>
  <c r="AP679" i="3" s="1"/>
  <c r="AB679" i="3"/>
  <c r="Z679" i="3"/>
  <c r="AC679" i="3"/>
  <c r="AD679" i="3"/>
  <c r="L679" i="3"/>
  <c r="AG679" i="3"/>
  <c r="V679" i="3"/>
  <c r="J679" i="3"/>
  <c r="Y679" i="3"/>
  <c r="W679" i="3"/>
  <c r="AF678" i="3"/>
  <c r="AE678" i="3"/>
  <c r="J678" i="3"/>
  <c r="L678" i="3"/>
  <c r="AO678" i="3"/>
  <c r="X678" i="3"/>
  <c r="I678" i="3"/>
  <c r="V678" i="3"/>
  <c r="AC678" i="3"/>
  <c r="Z678" i="3"/>
  <c r="AA678" i="3"/>
  <c r="AN678" i="3"/>
  <c r="AM678" i="3"/>
  <c r="Y678" i="3"/>
  <c r="F678" i="3"/>
  <c r="AP678" i="3" s="1"/>
  <c r="AD678" i="3"/>
  <c r="K678" i="3"/>
  <c r="AG678" i="3"/>
  <c r="N678" i="3"/>
  <c r="U678" i="3"/>
  <c r="AB678" i="3"/>
  <c r="W678" i="3"/>
  <c r="M678" i="3"/>
  <c r="AL678" i="3"/>
  <c r="BI678" i="3" s="1"/>
  <c r="AC665" i="3"/>
  <c r="AB665" i="3"/>
  <c r="N665" i="3"/>
  <c r="Y665" i="3"/>
  <c r="V665" i="3"/>
  <c r="AE665" i="3"/>
  <c r="AG665" i="3"/>
  <c r="AM665" i="3"/>
  <c r="AA665" i="3"/>
  <c r="AN665" i="3"/>
  <c r="M665" i="3"/>
  <c r="X665" i="3"/>
  <c r="AD665" i="3"/>
  <c r="W665" i="3"/>
  <c r="J665" i="3"/>
  <c r="Z665" i="3"/>
  <c r="L665" i="3"/>
  <c r="AO665" i="3"/>
  <c r="I665" i="3"/>
  <c r="K665" i="3"/>
  <c r="U665" i="3"/>
  <c r="F665" i="3"/>
  <c r="AP665" i="3" s="1"/>
  <c r="AF665" i="3"/>
  <c r="AL665" i="3"/>
  <c r="BI665" i="3" s="1"/>
  <c r="G687" i="3"/>
  <c r="B687" i="3" s="1"/>
  <c r="G695" i="3"/>
  <c r="B695" i="3" s="1"/>
  <c r="G697" i="3"/>
  <c r="B697" i="3" s="1"/>
  <c r="G701" i="3"/>
  <c r="B701" i="3" s="1"/>
  <c r="Y681" i="3"/>
  <c r="M681" i="3"/>
  <c r="F681" i="3"/>
  <c r="AP681" i="3" s="1"/>
  <c r="X681" i="3"/>
  <c r="AD681" i="3"/>
  <c r="AC681" i="3"/>
  <c r="U681" i="3"/>
  <c r="N681" i="3"/>
  <c r="AE681" i="3"/>
  <c r="AB681" i="3"/>
  <c r="L681" i="3"/>
  <c r="V681" i="3"/>
  <c r="AL681" i="3"/>
  <c r="BI681" i="3" s="1"/>
  <c r="AM681" i="3"/>
  <c r="J681" i="3"/>
  <c r="W681" i="3"/>
  <c r="K681" i="3"/>
  <c r="AA681" i="3"/>
  <c r="I681" i="3"/>
  <c r="AO681" i="3"/>
  <c r="AN681" i="3"/>
  <c r="AF681" i="3"/>
  <c r="Z681" i="3"/>
  <c r="AG681" i="3"/>
  <c r="AF677" i="3"/>
  <c r="AB677" i="3"/>
  <c r="I677" i="3"/>
  <c r="AD677" i="3"/>
  <c r="X677" i="3"/>
  <c r="F677" i="3"/>
  <c r="AP677" i="3" s="1"/>
  <c r="AN677" i="3"/>
  <c r="N677" i="3"/>
  <c r="AM677" i="3"/>
  <c r="AC677" i="3"/>
  <c r="AL677" i="3"/>
  <c r="BI677" i="3" s="1"/>
  <c r="U677" i="3"/>
  <c r="W677" i="3"/>
  <c r="AA677" i="3"/>
  <c r="AO677" i="3"/>
  <c r="Y677" i="3"/>
  <c r="J677" i="3"/>
  <c r="L677" i="3"/>
  <c r="Z677" i="3"/>
  <c r="AG677" i="3"/>
  <c r="V677" i="3"/>
  <c r="M677" i="3"/>
  <c r="AE677" i="3"/>
  <c r="K677" i="3"/>
  <c r="G700" i="3"/>
  <c r="B700" i="3" s="1"/>
  <c r="L50" i="3"/>
  <c r="W50" i="3"/>
  <c r="AA50" i="3"/>
  <c r="AF50" i="3"/>
  <c r="Z50" i="3"/>
  <c r="AG50" i="3"/>
  <c r="AO50" i="3"/>
  <c r="K50" i="3"/>
  <c r="N50" i="3"/>
  <c r="AL50" i="3"/>
  <c r="BI50" i="3" s="1"/>
  <c r="X50" i="3"/>
  <c r="M50" i="3"/>
  <c r="AM50" i="3"/>
  <c r="J50" i="3"/>
  <c r="AB50" i="3"/>
  <c r="I50" i="3"/>
  <c r="AC50" i="3"/>
  <c r="AD50" i="3"/>
  <c r="F50" i="3"/>
  <c r="AP50" i="3" s="1"/>
  <c r="Y50" i="3"/>
  <c r="AE50" i="3"/>
  <c r="V50" i="3"/>
  <c r="U50" i="3"/>
  <c r="AN50" i="3"/>
  <c r="AP705" i="3" l="1"/>
  <c r="AF697" i="3"/>
  <c r="AB697" i="3"/>
  <c r="N697" i="3"/>
  <c r="M697" i="3"/>
  <c r="V697" i="3"/>
  <c r="AA697" i="3"/>
  <c r="Z697" i="3"/>
  <c r="AO697" i="3"/>
  <c r="AD697" i="3"/>
  <c r="F697" i="3"/>
  <c r="AP697" i="3" s="1"/>
  <c r="Y697" i="3"/>
  <c r="X697" i="3"/>
  <c r="AE697" i="3"/>
  <c r="AL697" i="3"/>
  <c r="BI697" i="3" s="1"/>
  <c r="L697" i="3"/>
  <c r="I697" i="3"/>
  <c r="J697" i="3"/>
  <c r="AM697" i="3"/>
  <c r="AG697" i="3"/>
  <c r="K697" i="3"/>
  <c r="W697" i="3"/>
  <c r="U697" i="3"/>
  <c r="AN697" i="3"/>
  <c r="AC697" i="3"/>
  <c r="I693" i="3"/>
  <c r="M693" i="3"/>
  <c r="AG693" i="3"/>
  <c r="AO693" i="3"/>
  <c r="AM693" i="3"/>
  <c r="N693" i="3"/>
  <c r="Z693" i="3"/>
  <c r="AL693" i="3"/>
  <c r="BI693" i="3" s="1"/>
  <c r="J693" i="3"/>
  <c r="U693" i="3"/>
  <c r="AA693" i="3"/>
  <c r="AD693" i="3"/>
  <c r="AB693" i="3"/>
  <c r="AC693" i="3"/>
  <c r="X693" i="3"/>
  <c r="AE693" i="3"/>
  <c r="Y693" i="3"/>
  <c r="L693" i="3"/>
  <c r="AN693" i="3"/>
  <c r="W693" i="3"/>
  <c r="AF693" i="3"/>
  <c r="K693" i="3"/>
  <c r="F693" i="3"/>
  <c r="AP693" i="3" s="1"/>
  <c r="V693" i="3"/>
  <c r="N698" i="3"/>
  <c r="AL698" i="3"/>
  <c r="BI698" i="3" s="1"/>
  <c r="AG698" i="3"/>
  <c r="V698" i="3"/>
  <c r="L698" i="3"/>
  <c r="AM698" i="3"/>
  <c r="J698" i="3"/>
  <c r="AN698" i="3"/>
  <c r="AE698" i="3"/>
  <c r="AO698" i="3"/>
  <c r="K698" i="3"/>
  <c r="AF698" i="3"/>
  <c r="U698" i="3"/>
  <c r="Z698" i="3"/>
  <c r="AD698" i="3"/>
  <c r="AC698" i="3"/>
  <c r="AA698" i="3"/>
  <c r="X698" i="3"/>
  <c r="Y698" i="3"/>
  <c r="I698" i="3"/>
  <c r="F698" i="3"/>
  <c r="AP698" i="3" s="1"/>
  <c r="W698" i="3"/>
  <c r="M698" i="3"/>
  <c r="AB698" i="3"/>
  <c r="AM696" i="3"/>
  <c r="U696" i="3"/>
  <c r="AA696" i="3"/>
  <c r="L696" i="3"/>
  <c r="W696" i="3"/>
  <c r="AO696" i="3"/>
  <c r="X696" i="3"/>
  <c r="Z696" i="3"/>
  <c r="K696" i="3"/>
  <c r="AG696" i="3"/>
  <c r="AB696" i="3"/>
  <c r="AL696" i="3"/>
  <c r="BI696" i="3" s="1"/>
  <c r="M696" i="3"/>
  <c r="AC696" i="3"/>
  <c r="N696" i="3"/>
  <c r="I696" i="3"/>
  <c r="AD696" i="3"/>
  <c r="AN696" i="3"/>
  <c r="AE696" i="3"/>
  <c r="Y696" i="3"/>
  <c r="V696" i="3"/>
  <c r="F696" i="3"/>
  <c r="AP696" i="3" s="1"/>
  <c r="J696" i="3"/>
  <c r="AF696" i="3"/>
  <c r="N700" i="3"/>
  <c r="AA700" i="3"/>
  <c r="AC700" i="3"/>
  <c r="F700" i="3"/>
  <c r="AP700" i="3" s="1"/>
  <c r="Y700" i="3"/>
  <c r="V700" i="3"/>
  <c r="J700" i="3"/>
  <c r="I700" i="3"/>
  <c r="AG700" i="3"/>
  <c r="M700" i="3"/>
  <c r="AE700" i="3"/>
  <c r="U700" i="3"/>
  <c r="Z700" i="3"/>
  <c r="AM700" i="3"/>
  <c r="W700" i="3"/>
  <c r="AD700" i="3"/>
  <c r="X700" i="3"/>
  <c r="K700" i="3"/>
  <c r="AB700" i="3"/>
  <c r="L700" i="3"/>
  <c r="AL700" i="3"/>
  <c r="BI700" i="3" s="1"/>
  <c r="AF700" i="3"/>
  <c r="AO700" i="3"/>
  <c r="AN700" i="3"/>
  <c r="AD695" i="3"/>
  <c r="K695" i="3"/>
  <c r="AO695" i="3"/>
  <c r="W695" i="3"/>
  <c r="AG695" i="3"/>
  <c r="F695" i="3"/>
  <c r="AP695" i="3" s="1"/>
  <c r="N695" i="3"/>
  <c r="AF695" i="3"/>
  <c r="L695" i="3"/>
  <c r="Z695" i="3"/>
  <c r="AC695" i="3"/>
  <c r="I695" i="3"/>
  <c r="X695" i="3"/>
  <c r="AA695" i="3"/>
  <c r="AN695" i="3"/>
  <c r="U695" i="3"/>
  <c r="J695" i="3"/>
  <c r="AB695" i="3"/>
  <c r="Y695" i="3"/>
  <c r="AL695" i="3"/>
  <c r="BI695" i="3" s="1"/>
  <c r="M695" i="3"/>
  <c r="V695" i="3"/>
  <c r="AM695" i="3"/>
  <c r="AE695" i="3"/>
  <c r="AL703" i="3"/>
  <c r="BI703" i="3" s="1"/>
  <c r="AB703" i="3"/>
  <c r="AG703" i="3"/>
  <c r="V703" i="3"/>
  <c r="K703" i="3"/>
  <c r="J703" i="3"/>
  <c r="AO703" i="3"/>
  <c r="Y703" i="3"/>
  <c r="AM703" i="3"/>
  <c r="Z703" i="3"/>
  <c r="N703" i="3"/>
  <c r="AC703" i="3"/>
  <c r="AF703" i="3"/>
  <c r="AN703" i="3"/>
  <c r="U703" i="3"/>
  <c r="M703" i="3"/>
  <c r="I703" i="3"/>
  <c r="AA703" i="3"/>
  <c r="AD703" i="3"/>
  <c r="X703" i="3"/>
  <c r="AE703" i="3"/>
  <c r="F703" i="3"/>
  <c r="AP703" i="3" s="1"/>
  <c r="L703" i="3"/>
  <c r="W703" i="3"/>
  <c r="AB702" i="3"/>
  <c r="K702" i="3"/>
  <c r="AF702" i="3"/>
  <c r="U702" i="3"/>
  <c r="J702" i="3"/>
  <c r="AG702" i="3"/>
  <c r="AM702" i="3"/>
  <c r="N702" i="3"/>
  <c r="AL702" i="3"/>
  <c r="BI702" i="3" s="1"/>
  <c r="L702" i="3"/>
  <c r="X702" i="3"/>
  <c r="Y702" i="3"/>
  <c r="AA702" i="3"/>
  <c r="AD702" i="3"/>
  <c r="AO702" i="3"/>
  <c r="AN702" i="3"/>
  <c r="F702" i="3"/>
  <c r="AP702" i="3" s="1"/>
  <c r="I702" i="3"/>
  <c r="W702" i="3"/>
  <c r="AC702" i="3"/>
  <c r="AE702" i="3"/>
  <c r="M702" i="3"/>
  <c r="Z702" i="3"/>
  <c r="V702" i="3"/>
  <c r="J116" i="3"/>
  <c r="M116" i="3"/>
  <c r="V116" i="3"/>
  <c r="X116" i="3"/>
  <c r="Y116" i="3"/>
  <c r="L116" i="3"/>
  <c r="AD116" i="3"/>
  <c r="AA116" i="3"/>
  <c r="U116" i="3"/>
  <c r="AB116" i="3"/>
  <c r="AC116" i="3"/>
  <c r="AL116" i="3"/>
  <c r="BI116" i="3" s="1"/>
  <c r="F116" i="3"/>
  <c r="AP116" i="3" s="1"/>
  <c r="Z116" i="3"/>
  <c r="AE116" i="3"/>
  <c r="I116" i="3"/>
  <c r="AN116" i="3"/>
  <c r="AO116" i="3"/>
  <c r="AG116" i="3"/>
  <c r="W116" i="3"/>
  <c r="K116" i="3"/>
  <c r="N116" i="3"/>
  <c r="AM116" i="3"/>
  <c r="AF116" i="3"/>
  <c r="AC701" i="3"/>
  <c r="AO701" i="3"/>
  <c r="AD701" i="3"/>
  <c r="K701" i="3"/>
  <c r="J701" i="3"/>
  <c r="V701" i="3"/>
  <c r="AE701" i="3"/>
  <c r="M701" i="3"/>
  <c r="AG701" i="3"/>
  <c r="AF701" i="3"/>
  <c r="X701" i="3"/>
  <c r="L701" i="3"/>
  <c r="F701" i="3"/>
  <c r="AP701" i="3" s="1"/>
  <c r="N701" i="3"/>
  <c r="I701" i="3"/>
  <c r="U701" i="3"/>
  <c r="Z701" i="3"/>
  <c r="AN701" i="3"/>
  <c r="AM701" i="3"/>
  <c r="AB701" i="3"/>
  <c r="AA701" i="3"/>
  <c r="Y701" i="3"/>
  <c r="W701" i="3"/>
  <c r="AL701" i="3"/>
  <c r="BI701" i="3" s="1"/>
  <c r="G138" i="3"/>
  <c r="B138" i="3" s="1"/>
  <c r="F690" i="3"/>
  <c r="AP690" i="3" s="1"/>
  <c r="W690" i="3"/>
  <c r="AO690" i="3"/>
  <c r="AC690" i="3"/>
  <c r="N690" i="3"/>
  <c r="Z690" i="3"/>
  <c r="L690" i="3"/>
  <c r="I690" i="3"/>
  <c r="AG690" i="3"/>
  <c r="Y690" i="3"/>
  <c r="M690" i="3"/>
  <c r="U690" i="3"/>
  <c r="J690" i="3"/>
  <c r="AN690" i="3"/>
  <c r="AL690" i="3"/>
  <c r="BI690" i="3" s="1"/>
  <c r="AF690" i="3"/>
  <c r="V690" i="3"/>
  <c r="X690" i="3"/>
  <c r="AE690" i="3"/>
  <c r="AB690" i="3"/>
  <c r="AA690" i="3"/>
  <c r="K690" i="3"/>
  <c r="AD690" i="3"/>
  <c r="AM690" i="3"/>
  <c r="AN687" i="3"/>
  <c r="L687" i="3"/>
  <c r="F687" i="3"/>
  <c r="AP687" i="3" s="1"/>
  <c r="N687" i="3"/>
  <c r="AE687" i="3"/>
  <c r="AG687" i="3"/>
  <c r="W687" i="3"/>
  <c r="AF687" i="3"/>
  <c r="AL687" i="3"/>
  <c r="BI687" i="3" s="1"/>
  <c r="J687" i="3"/>
  <c r="K687" i="3"/>
  <c r="AO687" i="3"/>
  <c r="Z687" i="3"/>
  <c r="V687" i="3"/>
  <c r="U687" i="3"/>
  <c r="I687" i="3"/>
  <c r="M687" i="3"/>
  <c r="AA687" i="3"/>
  <c r="Y687" i="3"/>
  <c r="X687" i="3"/>
  <c r="AD687" i="3"/>
  <c r="AC687" i="3"/>
  <c r="AB687" i="3"/>
  <c r="AM687" i="3"/>
  <c r="K685" i="3"/>
  <c r="I685" i="3"/>
  <c r="J685" i="3"/>
  <c r="AE685" i="3"/>
  <c r="AF685" i="3"/>
  <c r="Y685" i="3"/>
  <c r="AC685" i="3"/>
  <c r="F685" i="3"/>
  <c r="AP685" i="3" s="1"/>
  <c r="AN685" i="3"/>
  <c r="V685" i="3"/>
  <c r="U685" i="3"/>
  <c r="AM685" i="3"/>
  <c r="AD685" i="3"/>
  <c r="Z685" i="3"/>
  <c r="AO685" i="3"/>
  <c r="AA685" i="3"/>
  <c r="L685" i="3"/>
  <c r="X685" i="3"/>
  <c r="N685" i="3"/>
  <c r="AL685" i="3"/>
  <c r="BI685" i="3" s="1"/>
  <c r="AG685" i="3"/>
  <c r="M685" i="3"/>
  <c r="AB685" i="3"/>
  <c r="W685" i="3"/>
  <c r="Z691" i="3"/>
  <c r="L691" i="3"/>
  <c r="AD691" i="3"/>
  <c r="AL691" i="3"/>
  <c r="BI691" i="3" s="1"/>
  <c r="F691" i="3"/>
  <c r="AP691" i="3" s="1"/>
  <c r="I691" i="3"/>
  <c r="AF691" i="3"/>
  <c r="AA691" i="3"/>
  <c r="W691" i="3"/>
  <c r="AE691" i="3"/>
  <c r="AB691" i="3"/>
  <c r="Y691" i="3"/>
  <c r="N691" i="3"/>
  <c r="AN691" i="3"/>
  <c r="AG691" i="3"/>
  <c r="AO691" i="3"/>
  <c r="M691" i="3"/>
  <c r="J691" i="3"/>
  <c r="U691" i="3"/>
  <c r="AM691" i="3"/>
  <c r="AC691" i="3"/>
  <c r="K691" i="3"/>
  <c r="V691" i="3"/>
  <c r="X691" i="3"/>
  <c r="AN686" i="3"/>
  <c r="AA686" i="3"/>
  <c r="AF686" i="3"/>
  <c r="J686" i="3"/>
  <c r="AM686" i="3"/>
  <c r="AC686" i="3"/>
  <c r="AD686" i="3"/>
  <c r="W686" i="3"/>
  <c r="U686" i="3"/>
  <c r="AL686" i="3"/>
  <c r="BI686" i="3" s="1"/>
  <c r="AB686" i="3"/>
  <c r="I686" i="3"/>
  <c r="X686" i="3"/>
  <c r="F686" i="3"/>
  <c r="AP686" i="3" s="1"/>
  <c r="L686" i="3"/>
  <c r="AG686" i="3"/>
  <c r="V686" i="3"/>
  <c r="Z686" i="3"/>
  <c r="K686" i="3"/>
  <c r="M686" i="3"/>
  <c r="Y686" i="3"/>
  <c r="N686" i="3"/>
  <c r="AO686" i="3"/>
  <c r="AE686" i="3"/>
  <c r="M692" i="3"/>
  <c r="AB692" i="3"/>
  <c r="L692" i="3"/>
  <c r="AC692" i="3"/>
  <c r="V692" i="3"/>
  <c r="I692" i="3"/>
  <c r="AF692" i="3"/>
  <c r="F692" i="3"/>
  <c r="AP692" i="3" s="1"/>
  <c r="AA692" i="3"/>
  <c r="AE692" i="3"/>
  <c r="X692" i="3"/>
  <c r="Y692" i="3"/>
  <c r="AO692" i="3"/>
  <c r="K692" i="3"/>
  <c r="N692" i="3"/>
  <c r="W692" i="3"/>
  <c r="AG692" i="3"/>
  <c r="AL692" i="3"/>
  <c r="BI692" i="3" s="1"/>
  <c r="AM692" i="3"/>
  <c r="AD692" i="3"/>
  <c r="U692" i="3"/>
  <c r="J692" i="3"/>
  <c r="Z692" i="3"/>
  <c r="AN692" i="3"/>
  <c r="J694" i="3"/>
  <c r="AL694" i="3"/>
  <c r="BI694" i="3" s="1"/>
  <c r="AD694" i="3"/>
  <c r="AN694" i="3"/>
  <c r="AG694" i="3"/>
  <c r="I694" i="3"/>
  <c r="AA694" i="3"/>
  <c r="M694" i="3"/>
  <c r="K694" i="3"/>
  <c r="AO694" i="3"/>
  <c r="F694" i="3"/>
  <c r="AP694" i="3" s="1"/>
  <c r="AM694" i="3"/>
  <c r="Y694" i="3"/>
  <c r="AF694" i="3"/>
  <c r="X694" i="3"/>
  <c r="N694" i="3"/>
  <c r="V694" i="3"/>
  <c r="L694" i="3"/>
  <c r="AC694" i="3"/>
  <c r="AB694" i="3"/>
  <c r="AE694" i="3"/>
  <c r="W694" i="3"/>
  <c r="Z694" i="3"/>
  <c r="U694" i="3"/>
  <c r="X699" i="3"/>
  <c r="M699" i="3"/>
  <c r="AC699" i="3"/>
  <c r="V699" i="3"/>
  <c r="AF699" i="3"/>
  <c r="AA699" i="3"/>
  <c r="AO699" i="3"/>
  <c r="Y699" i="3"/>
  <c r="K699" i="3"/>
  <c r="AM699" i="3"/>
  <c r="AD699" i="3"/>
  <c r="F699" i="3"/>
  <c r="AP699" i="3" s="1"/>
  <c r="W699" i="3"/>
  <c r="L699" i="3"/>
  <c r="AB699" i="3"/>
  <c r="Z699" i="3"/>
  <c r="AE699" i="3"/>
  <c r="AL699" i="3"/>
  <c r="BI699" i="3" s="1"/>
  <c r="AN699" i="3"/>
  <c r="J699" i="3"/>
  <c r="U699" i="3"/>
  <c r="N699" i="3"/>
  <c r="I699" i="3"/>
  <c r="AG699" i="3"/>
  <c r="N138" i="3" l="1"/>
  <c r="K138" i="3"/>
  <c r="AG138" i="3"/>
  <c r="M138" i="3"/>
  <c r="V138" i="3"/>
  <c r="AB138" i="3"/>
  <c r="U138" i="3"/>
  <c r="AL138" i="3"/>
  <c r="BI138" i="3" s="1"/>
  <c r="Z138" i="3"/>
  <c r="Y138" i="3"/>
  <c r="AE138" i="3"/>
  <c r="AC138" i="3"/>
  <c r="AO138" i="3"/>
  <c r="AM138" i="3"/>
  <c r="AF138" i="3"/>
  <c r="F138" i="3"/>
  <c r="AP138" i="3" s="1"/>
  <c r="AD138" i="3"/>
  <c r="I138" i="3"/>
  <c r="W138" i="3"/>
  <c r="L138" i="3"/>
  <c r="AA138" i="3"/>
  <c r="J138" i="3"/>
  <c r="AN138" i="3"/>
  <c r="X138" i="3"/>
  <c r="G160" i="3"/>
  <c r="B160" i="3" s="1"/>
  <c r="A50" i="3"/>
  <c r="A30" i="3"/>
  <c r="A29" i="3"/>
  <c r="A72" i="3"/>
  <c r="A74" i="3"/>
  <c r="A52" i="3"/>
  <c r="A51" i="3"/>
  <c r="A67" i="3" l="1"/>
  <c r="A73" i="3"/>
  <c r="A63" i="3"/>
  <c r="A94" i="3"/>
  <c r="A45" i="3"/>
  <c r="A41" i="3"/>
  <c r="AO160" i="3"/>
  <c r="L160" i="3"/>
  <c r="U160" i="3"/>
  <c r="AN160" i="3"/>
  <c r="N160" i="3"/>
  <c r="AM160" i="3"/>
  <c r="J160" i="3"/>
  <c r="AE160" i="3"/>
  <c r="AD160" i="3"/>
  <c r="Y160" i="3"/>
  <c r="AC160" i="3"/>
  <c r="Z160" i="3"/>
  <c r="AF160" i="3"/>
  <c r="AA160" i="3"/>
  <c r="AB160" i="3"/>
  <c r="M160" i="3"/>
  <c r="I160" i="3"/>
  <c r="AG160" i="3"/>
  <c r="X160" i="3"/>
  <c r="K160" i="3"/>
  <c r="AL160" i="3"/>
  <c r="BI160" i="3" s="1"/>
  <c r="F160" i="3"/>
  <c r="AP160" i="3" s="1"/>
  <c r="V160" i="3"/>
  <c r="W160" i="3"/>
  <c r="G182" i="3"/>
  <c r="B182" i="3" s="1"/>
  <c r="G204" i="3" l="1"/>
  <c r="B204" i="3" s="1"/>
  <c r="A116" i="3"/>
  <c r="Z182" i="3"/>
  <c r="AC182" i="3"/>
  <c r="AD182" i="3"/>
  <c r="Y182" i="3"/>
  <c r="N182" i="3"/>
  <c r="V182" i="3"/>
  <c r="L182" i="3"/>
  <c r="AG182" i="3"/>
  <c r="AM182" i="3"/>
  <c r="AF182" i="3"/>
  <c r="W182" i="3"/>
  <c r="X182" i="3"/>
  <c r="F182" i="3"/>
  <c r="AP182" i="3" s="1"/>
  <c r="AE182" i="3"/>
  <c r="J182" i="3"/>
  <c r="AB182" i="3"/>
  <c r="AA182" i="3"/>
  <c r="K182" i="3"/>
  <c r="AN182" i="3"/>
  <c r="AL182" i="3"/>
  <c r="BI182" i="3" s="1"/>
  <c r="U182" i="3"/>
  <c r="I182" i="3"/>
  <c r="AO182" i="3"/>
  <c r="M182" i="3"/>
  <c r="A85" i="3"/>
  <c r="A107" i="3"/>
  <c r="A89" i="3"/>
  <c r="A117" i="3"/>
  <c r="A95" i="3"/>
  <c r="A111" i="3" l="1"/>
  <c r="K204" i="3"/>
  <c r="AG204" i="3"/>
  <c r="W204" i="3"/>
  <c r="L204" i="3"/>
  <c r="AL204" i="3"/>
  <c r="BI204" i="3" s="1"/>
  <c r="M204" i="3"/>
  <c r="AN204" i="3"/>
  <c r="F204" i="3"/>
  <c r="AP204" i="3" s="1"/>
  <c r="U204" i="3"/>
  <c r="X204" i="3"/>
  <c r="AE204" i="3"/>
  <c r="AB204" i="3"/>
  <c r="AC204" i="3"/>
  <c r="V204" i="3"/>
  <c r="Y204" i="3"/>
  <c r="Z204" i="3"/>
  <c r="J204" i="3"/>
  <c r="AF204" i="3"/>
  <c r="AD204" i="3"/>
  <c r="I204" i="3"/>
  <c r="N204" i="3"/>
  <c r="AO204" i="3"/>
  <c r="AA204" i="3"/>
  <c r="AM204" i="3"/>
  <c r="G226" i="3"/>
  <c r="B226" i="3" s="1"/>
  <c r="A138" i="3"/>
  <c r="A160" i="3" l="1"/>
  <c r="AD226" i="3"/>
  <c r="F226" i="3"/>
  <c r="AP226" i="3" s="1"/>
  <c r="J226" i="3"/>
  <c r="AN226" i="3"/>
  <c r="Y226" i="3"/>
  <c r="X226" i="3"/>
  <c r="AG226" i="3"/>
  <c r="N226" i="3"/>
  <c r="AL226" i="3"/>
  <c r="BI226" i="3" s="1"/>
  <c r="I226" i="3"/>
  <c r="U226" i="3"/>
  <c r="K226" i="3"/>
  <c r="AO226" i="3"/>
  <c r="W226" i="3"/>
  <c r="AF226" i="3"/>
  <c r="AE226" i="3"/>
  <c r="AA226" i="3"/>
  <c r="AM226" i="3"/>
  <c r="M226" i="3"/>
  <c r="AC226" i="3"/>
  <c r="AB226" i="3"/>
  <c r="L226" i="3"/>
  <c r="Z226" i="3"/>
  <c r="V226" i="3"/>
  <c r="G248" i="3"/>
  <c r="B248" i="3" s="1"/>
  <c r="A155" i="3"/>
  <c r="A133" i="3"/>
  <c r="AC248" i="3" l="1"/>
  <c r="V248" i="3"/>
  <c r="Z248" i="3"/>
  <c r="X248" i="3"/>
  <c r="AD248" i="3"/>
  <c r="N248" i="3"/>
  <c r="L248" i="3"/>
  <c r="W248" i="3"/>
  <c r="M248" i="3"/>
  <c r="AL248" i="3"/>
  <c r="BI248" i="3" s="1"/>
  <c r="J248" i="3"/>
  <c r="AM248" i="3"/>
  <c r="K248" i="3"/>
  <c r="Y248" i="3"/>
  <c r="AO248" i="3"/>
  <c r="AN248" i="3"/>
  <c r="I248" i="3"/>
  <c r="U248" i="3"/>
  <c r="F248" i="3"/>
  <c r="AP248" i="3" s="1"/>
  <c r="AE248" i="3"/>
  <c r="AF248" i="3"/>
  <c r="AB248" i="3"/>
  <c r="AA248" i="3"/>
  <c r="AG248" i="3"/>
  <c r="G270" i="3"/>
  <c r="B270" i="3" s="1"/>
  <c r="A182" i="3"/>
  <c r="A204" i="3" l="1"/>
  <c r="F270" i="3"/>
  <c r="AP270" i="3" s="1"/>
  <c r="AG270" i="3"/>
  <c r="AO270" i="3"/>
  <c r="W270" i="3"/>
  <c r="AL270" i="3"/>
  <c r="BI270" i="3" s="1"/>
  <c r="J270" i="3"/>
  <c r="AE270" i="3"/>
  <c r="AD270" i="3"/>
  <c r="N270" i="3"/>
  <c r="X270" i="3"/>
  <c r="AM270" i="3"/>
  <c r="I270" i="3"/>
  <c r="AC270" i="3"/>
  <c r="AA270" i="3"/>
  <c r="U270" i="3"/>
  <c r="K270" i="3"/>
  <c r="V270" i="3"/>
  <c r="AN270" i="3"/>
  <c r="M270" i="3"/>
  <c r="Z270" i="3"/>
  <c r="AB270" i="3"/>
  <c r="Y270" i="3"/>
  <c r="AF270" i="3"/>
  <c r="L270" i="3"/>
  <c r="G292" i="3"/>
  <c r="B292" i="3" s="1"/>
  <c r="G314" i="3" l="1"/>
  <c r="B314" i="3" s="1"/>
  <c r="A226" i="3"/>
  <c r="K292" i="3"/>
  <c r="X292" i="3"/>
  <c r="I292" i="3"/>
  <c r="AD292" i="3"/>
  <c r="V292" i="3"/>
  <c r="Z292" i="3"/>
  <c r="M292" i="3"/>
  <c r="U292" i="3"/>
  <c r="J292" i="3"/>
  <c r="N292" i="3"/>
  <c r="AA292" i="3"/>
  <c r="AC292" i="3"/>
  <c r="AF292" i="3"/>
  <c r="W292" i="3"/>
  <c r="AN292" i="3"/>
  <c r="AL292" i="3"/>
  <c r="BI292" i="3" s="1"/>
  <c r="AE292" i="3"/>
  <c r="AG292" i="3"/>
  <c r="AB292" i="3"/>
  <c r="F292" i="3"/>
  <c r="AP292" i="3" s="1"/>
  <c r="L292" i="3"/>
  <c r="AO292" i="3"/>
  <c r="AM292" i="3"/>
  <c r="Y292" i="3"/>
  <c r="AO314" i="3" l="1"/>
  <c r="I314" i="3"/>
  <c r="K314" i="3"/>
  <c r="L314" i="3"/>
  <c r="AB314" i="3"/>
  <c r="AF314" i="3"/>
  <c r="X314" i="3"/>
  <c r="W314" i="3"/>
  <c r="M314" i="3"/>
  <c r="U314" i="3"/>
  <c r="AD314" i="3"/>
  <c r="AN314" i="3"/>
  <c r="AG314" i="3"/>
  <c r="AC314" i="3"/>
  <c r="N314" i="3"/>
  <c r="Y314" i="3"/>
  <c r="V314" i="3"/>
  <c r="Z314" i="3"/>
  <c r="AA314" i="3"/>
  <c r="J314" i="3"/>
  <c r="AE314" i="3"/>
  <c r="AM314" i="3"/>
  <c r="F314" i="3"/>
  <c r="AP314" i="3" s="1"/>
  <c r="AL314" i="3"/>
  <c r="BI314" i="3" s="1"/>
  <c r="G336" i="3"/>
  <c r="B336" i="3" s="1"/>
  <c r="A248" i="3"/>
  <c r="G358" i="3" l="1"/>
  <c r="B358" i="3" s="1"/>
  <c r="A270" i="3"/>
  <c r="Z336" i="3"/>
  <c r="V336" i="3"/>
  <c r="Y336" i="3"/>
  <c r="AF336" i="3"/>
  <c r="AB336" i="3"/>
  <c r="N336" i="3"/>
  <c r="X336" i="3"/>
  <c r="F336" i="3"/>
  <c r="AP336" i="3" s="1"/>
  <c r="J336" i="3"/>
  <c r="AA336" i="3"/>
  <c r="AG336" i="3"/>
  <c r="K336" i="3"/>
  <c r="U336" i="3"/>
  <c r="AN336" i="3"/>
  <c r="AO336" i="3"/>
  <c r="AM336" i="3"/>
  <c r="AL336" i="3"/>
  <c r="BI336" i="3" s="1"/>
  <c r="L336" i="3"/>
  <c r="M336" i="3"/>
  <c r="AE336" i="3"/>
  <c r="AC336" i="3"/>
  <c r="W336" i="3"/>
  <c r="I336" i="3"/>
  <c r="AD336" i="3"/>
  <c r="A292" i="3" l="1"/>
  <c r="AL358" i="3"/>
  <c r="BI358" i="3" s="1"/>
  <c r="AE358" i="3"/>
  <c r="K358" i="3"/>
  <c r="AO358" i="3"/>
  <c r="V358" i="3"/>
  <c r="Z358" i="3"/>
  <c r="F358" i="3"/>
  <c r="AP358" i="3" s="1"/>
  <c r="L358" i="3"/>
  <c r="U358" i="3"/>
  <c r="I358" i="3"/>
  <c r="X358" i="3"/>
  <c r="AD358" i="3"/>
  <c r="AM358" i="3"/>
  <c r="Y358" i="3"/>
  <c r="AF358" i="3"/>
  <c r="AN358" i="3"/>
  <c r="AG358" i="3"/>
  <c r="AB358" i="3"/>
  <c r="AC358" i="3"/>
  <c r="M358" i="3"/>
  <c r="W358" i="3"/>
  <c r="AA358" i="3"/>
  <c r="N358" i="3"/>
  <c r="J358" i="3"/>
  <c r="G380" i="3"/>
  <c r="B380" i="3" s="1"/>
  <c r="A314" i="3" l="1"/>
  <c r="AE380" i="3"/>
  <c r="L380" i="3"/>
  <c r="AM380" i="3"/>
  <c r="AL380" i="3"/>
  <c r="BI380" i="3" s="1"/>
  <c r="Z380" i="3"/>
  <c r="W380" i="3"/>
  <c r="N380" i="3"/>
  <c r="X380" i="3"/>
  <c r="AA380" i="3"/>
  <c r="M380" i="3"/>
  <c r="V380" i="3"/>
  <c r="AB380" i="3"/>
  <c r="Y380" i="3"/>
  <c r="AN380" i="3"/>
  <c r="AO380" i="3"/>
  <c r="AD380" i="3"/>
  <c r="AF380" i="3"/>
  <c r="AC380" i="3"/>
  <c r="J380" i="3"/>
  <c r="U380" i="3"/>
  <c r="F380" i="3"/>
  <c r="AP380" i="3" s="1"/>
  <c r="I380" i="3"/>
  <c r="AG380" i="3"/>
  <c r="K380" i="3"/>
  <c r="G402" i="3"/>
  <c r="B402" i="3" s="1"/>
  <c r="A336" i="3" l="1"/>
  <c r="G424" i="3"/>
  <c r="B424" i="3" s="1"/>
  <c r="AG402" i="3"/>
  <c r="F402" i="3"/>
  <c r="AP402" i="3" s="1"/>
  <c r="I402" i="3"/>
  <c r="AB402" i="3"/>
  <c r="N402" i="3"/>
  <c r="AL402" i="3"/>
  <c r="BI402" i="3" s="1"/>
  <c r="U402" i="3"/>
  <c r="V402" i="3"/>
  <c r="W402" i="3"/>
  <c r="M402" i="3"/>
  <c r="AN402" i="3"/>
  <c r="AA402" i="3"/>
  <c r="J402" i="3"/>
  <c r="X402" i="3"/>
  <c r="AM402" i="3"/>
  <c r="Y402" i="3"/>
  <c r="AC402" i="3"/>
  <c r="K402" i="3"/>
  <c r="AO402" i="3"/>
  <c r="L402" i="3"/>
  <c r="AD402" i="3"/>
  <c r="Z402" i="3"/>
  <c r="AE402" i="3"/>
  <c r="AF402" i="3"/>
  <c r="U424" i="3" l="1"/>
  <c r="K424" i="3"/>
  <c r="AC424" i="3"/>
  <c r="AB424" i="3"/>
  <c r="Y424" i="3"/>
  <c r="AO424" i="3"/>
  <c r="AN424" i="3"/>
  <c r="I424" i="3"/>
  <c r="L424" i="3"/>
  <c r="W424" i="3"/>
  <c r="AG424" i="3"/>
  <c r="AD424" i="3"/>
  <c r="AE424" i="3"/>
  <c r="M424" i="3"/>
  <c r="Z424" i="3"/>
  <c r="AA424" i="3"/>
  <c r="V424" i="3"/>
  <c r="X424" i="3"/>
  <c r="N424" i="3"/>
  <c r="J424" i="3"/>
  <c r="AM424" i="3"/>
  <c r="AF424" i="3"/>
  <c r="AL424" i="3"/>
  <c r="BI424" i="3" s="1"/>
  <c r="F424" i="3"/>
  <c r="AP424" i="3" s="1"/>
  <c r="G446" i="3"/>
  <c r="B446" i="3" s="1"/>
  <c r="A358" i="3"/>
  <c r="A380" i="3" l="1"/>
  <c r="G468" i="3"/>
  <c r="B468" i="3" s="1"/>
  <c r="AG446" i="3"/>
  <c r="AM446" i="3"/>
  <c r="AC446" i="3"/>
  <c r="U446" i="3"/>
  <c r="V446" i="3"/>
  <c r="Z446" i="3"/>
  <c r="AL446" i="3"/>
  <c r="BI446" i="3" s="1"/>
  <c r="K446" i="3"/>
  <c r="AO446" i="3"/>
  <c r="AD446" i="3"/>
  <c r="Y446" i="3"/>
  <c r="AE446" i="3"/>
  <c r="I446" i="3"/>
  <c r="W446" i="3"/>
  <c r="AB446" i="3"/>
  <c r="J446" i="3"/>
  <c r="F446" i="3"/>
  <c r="AP446" i="3" s="1"/>
  <c r="L446" i="3"/>
  <c r="AN446" i="3"/>
  <c r="N446" i="3"/>
  <c r="AA446" i="3"/>
  <c r="AF446" i="3"/>
  <c r="M446" i="3"/>
  <c r="X446" i="3"/>
  <c r="A402" i="3" l="1"/>
  <c r="G490" i="3"/>
  <c r="B490" i="3" s="1"/>
  <c r="F468" i="3"/>
  <c r="AP468" i="3" s="1"/>
  <c r="J468" i="3"/>
  <c r="AM468" i="3"/>
  <c r="AO468" i="3"/>
  <c r="M468" i="3"/>
  <c r="Z468" i="3"/>
  <c r="L468" i="3"/>
  <c r="AG468" i="3"/>
  <c r="AN468" i="3"/>
  <c r="N468" i="3"/>
  <c r="AC468" i="3"/>
  <c r="X468" i="3"/>
  <c r="W468" i="3"/>
  <c r="I468" i="3"/>
  <c r="K468" i="3"/>
  <c r="AD468" i="3"/>
  <c r="U468" i="3"/>
  <c r="AF468" i="3"/>
  <c r="V468" i="3"/>
  <c r="AL468" i="3"/>
  <c r="BI468" i="3" s="1"/>
  <c r="AB468" i="3"/>
  <c r="AE468" i="3"/>
  <c r="AA468" i="3"/>
  <c r="Y468" i="3"/>
  <c r="I490" i="3" l="1"/>
  <c r="Z490" i="3"/>
  <c r="AL490" i="3"/>
  <c r="BI490" i="3" s="1"/>
  <c r="AD490" i="3"/>
  <c r="AE490" i="3"/>
  <c r="X490" i="3"/>
  <c r="AC490" i="3"/>
  <c r="AF490" i="3"/>
  <c r="L490" i="3"/>
  <c r="K490" i="3"/>
  <c r="W490" i="3"/>
  <c r="AO490" i="3"/>
  <c r="V490" i="3"/>
  <c r="J490" i="3"/>
  <c r="M490" i="3"/>
  <c r="Y490" i="3"/>
  <c r="F490" i="3"/>
  <c r="AP490" i="3" s="1"/>
  <c r="U490" i="3"/>
  <c r="AN490" i="3"/>
  <c r="N490" i="3"/>
  <c r="AB490" i="3"/>
  <c r="AG490" i="3"/>
  <c r="AA490" i="3"/>
  <c r="AM490" i="3"/>
  <c r="G512" i="3"/>
  <c r="B512" i="3" s="1"/>
  <c r="A424" i="3"/>
  <c r="G534" i="3" l="1"/>
  <c r="B534" i="3" s="1"/>
  <c r="L512" i="3"/>
  <c r="Z512" i="3"/>
  <c r="Y512" i="3"/>
  <c r="F512" i="3"/>
  <c r="AP512" i="3" s="1"/>
  <c r="J512" i="3"/>
  <c r="AN512" i="3"/>
  <c r="K512" i="3"/>
  <c r="AM512" i="3"/>
  <c r="X512" i="3"/>
  <c r="V512" i="3"/>
  <c r="U512" i="3"/>
  <c r="AF512" i="3"/>
  <c r="AO512" i="3"/>
  <c r="W512" i="3"/>
  <c r="AA512" i="3"/>
  <c r="N512" i="3"/>
  <c r="AL512" i="3"/>
  <c r="BI512" i="3" s="1"/>
  <c r="I512" i="3"/>
  <c r="AD512" i="3"/>
  <c r="M512" i="3"/>
  <c r="AG512" i="3"/>
  <c r="AB512" i="3"/>
  <c r="AC512" i="3"/>
  <c r="AE512" i="3"/>
  <c r="A446" i="3"/>
  <c r="A468" i="3" l="1"/>
  <c r="V534" i="3"/>
  <c r="AA534" i="3"/>
  <c r="W534" i="3"/>
  <c r="AE534" i="3"/>
  <c r="AM534" i="3"/>
  <c r="N534" i="3"/>
  <c r="K534" i="3"/>
  <c r="AD534" i="3"/>
  <c r="L534" i="3"/>
  <c r="Z534" i="3"/>
  <c r="Y534" i="3"/>
  <c r="U534" i="3"/>
  <c r="AO534" i="3"/>
  <c r="AN534" i="3"/>
  <c r="F534" i="3"/>
  <c r="AP534" i="3" s="1"/>
  <c r="AB534" i="3"/>
  <c r="X534" i="3"/>
  <c r="AC534" i="3"/>
  <c r="J534" i="3"/>
  <c r="AG534" i="3"/>
  <c r="AF534" i="3"/>
  <c r="M534" i="3"/>
  <c r="AL534" i="3"/>
  <c r="BI534" i="3" s="1"/>
  <c r="I534" i="3"/>
  <c r="G556" i="3"/>
  <c r="B556" i="3" s="1"/>
  <c r="U556" i="3" l="1"/>
  <c r="AO556" i="3"/>
  <c r="AE556" i="3"/>
  <c r="M556" i="3"/>
  <c r="AD556" i="3"/>
  <c r="X556" i="3"/>
  <c r="V556" i="3"/>
  <c r="J556" i="3"/>
  <c r="W556" i="3"/>
  <c r="K556" i="3"/>
  <c r="AG556" i="3"/>
  <c r="N556" i="3"/>
  <c r="Z556" i="3"/>
  <c r="AA556" i="3"/>
  <c r="L556" i="3"/>
  <c r="AB556" i="3"/>
  <c r="F556" i="3"/>
  <c r="AP556" i="3" s="1"/>
  <c r="AN556" i="3"/>
  <c r="I556" i="3"/>
  <c r="AC556" i="3"/>
  <c r="Y556" i="3"/>
  <c r="AL556" i="3"/>
  <c r="BI556" i="3" s="1"/>
  <c r="AM556" i="3"/>
  <c r="AF556" i="3"/>
  <c r="G578" i="3"/>
  <c r="B578" i="3" s="1"/>
  <c r="A490" i="3"/>
  <c r="A512" i="3" l="1"/>
  <c r="AD578" i="3"/>
  <c r="X578" i="3"/>
  <c r="U578" i="3"/>
  <c r="AG578" i="3"/>
  <c r="J578" i="3"/>
  <c r="Y578" i="3"/>
  <c r="AF578" i="3"/>
  <c r="K578" i="3"/>
  <c r="I578" i="3"/>
  <c r="Z578" i="3"/>
  <c r="W578" i="3"/>
  <c r="AE578" i="3"/>
  <c r="AL578" i="3"/>
  <c r="BI578" i="3" s="1"/>
  <c r="AA578" i="3"/>
  <c r="L578" i="3"/>
  <c r="N578" i="3"/>
  <c r="F578" i="3"/>
  <c r="AP578" i="3" s="1"/>
  <c r="AB578" i="3"/>
  <c r="AN578" i="3"/>
  <c r="V578" i="3"/>
  <c r="AC578" i="3"/>
  <c r="AO578" i="3"/>
  <c r="M578" i="3"/>
  <c r="AM578" i="3"/>
  <c r="G600" i="3"/>
  <c r="B600" i="3" s="1"/>
  <c r="AC600" i="3" l="1"/>
  <c r="AD600" i="3"/>
  <c r="AM600" i="3"/>
  <c r="AN600" i="3"/>
  <c r="M600" i="3"/>
  <c r="F600" i="3"/>
  <c r="AP600" i="3" s="1"/>
  <c r="AE600" i="3"/>
  <c r="N600" i="3"/>
  <c r="J600" i="3"/>
  <c r="X600" i="3"/>
  <c r="AF600" i="3"/>
  <c r="W600" i="3"/>
  <c r="U600" i="3"/>
  <c r="AB600" i="3"/>
  <c r="AL600" i="3"/>
  <c r="BI600" i="3" s="1"/>
  <c r="Z600" i="3"/>
  <c r="K600" i="3"/>
  <c r="AA600" i="3"/>
  <c r="I600" i="3"/>
  <c r="AO600" i="3"/>
  <c r="V600" i="3"/>
  <c r="L600" i="3"/>
  <c r="AG600" i="3"/>
  <c r="Y600" i="3"/>
  <c r="G622" i="3"/>
  <c r="B622" i="3" s="1"/>
  <c r="A534" i="3"/>
  <c r="AB622" i="3" l="1"/>
  <c r="F622" i="3"/>
  <c r="AP622" i="3" s="1"/>
  <c r="M622" i="3"/>
  <c r="AD622" i="3"/>
  <c r="Y622" i="3"/>
  <c r="AM622" i="3"/>
  <c r="AE622" i="3"/>
  <c r="X622" i="3"/>
  <c r="AF622" i="3"/>
  <c r="AG622" i="3"/>
  <c r="W622" i="3"/>
  <c r="U622" i="3"/>
  <c r="AN622" i="3"/>
  <c r="K622" i="3"/>
  <c r="AO622" i="3"/>
  <c r="AL622" i="3"/>
  <c r="BI622" i="3" s="1"/>
  <c r="I622" i="3"/>
  <c r="N622" i="3"/>
  <c r="AA622" i="3"/>
  <c r="AC622" i="3"/>
  <c r="J622" i="3"/>
  <c r="L622" i="3"/>
  <c r="V622" i="3"/>
  <c r="Z622" i="3"/>
  <c r="G644" i="3"/>
  <c r="B644" i="3" s="1"/>
  <c r="A556" i="3"/>
  <c r="A600" i="3" l="1"/>
  <c r="A578" i="3"/>
  <c r="AC644" i="3"/>
  <c r="AO644" i="3"/>
  <c r="F644" i="3"/>
  <c r="AP644" i="3" s="1"/>
  <c r="AD644" i="3"/>
  <c r="X644" i="3"/>
  <c r="V644" i="3"/>
  <c r="AB644" i="3"/>
  <c r="AA644" i="3"/>
  <c r="I644" i="3"/>
  <c r="AN644" i="3"/>
  <c r="AG644" i="3"/>
  <c r="AF644" i="3"/>
  <c r="Y644" i="3"/>
  <c r="AL644" i="3"/>
  <c r="BI644" i="3" s="1"/>
  <c r="W644" i="3"/>
  <c r="M644" i="3"/>
  <c r="AM644" i="3"/>
  <c r="K644" i="3"/>
  <c r="Z644" i="3"/>
  <c r="N644" i="3"/>
  <c r="U644" i="3"/>
  <c r="AE644" i="3"/>
  <c r="J644" i="3"/>
  <c r="L644" i="3"/>
  <c r="G666" i="3"/>
  <c r="B666" i="3" s="1"/>
  <c r="AM666" i="3" l="1"/>
  <c r="K666" i="3"/>
  <c r="Z666" i="3"/>
  <c r="AN666" i="3"/>
  <c r="V666" i="3"/>
  <c r="AF666" i="3"/>
  <c r="AL666" i="3"/>
  <c r="BI666" i="3" s="1"/>
  <c r="Y666" i="3"/>
  <c r="U666" i="3"/>
  <c r="AO666" i="3"/>
  <c r="AC666" i="3"/>
  <c r="L666" i="3"/>
  <c r="J666" i="3"/>
  <c r="W666" i="3"/>
  <c r="AE666" i="3"/>
  <c r="M666" i="3"/>
  <c r="F666" i="3"/>
  <c r="AP666" i="3" s="1"/>
  <c r="I666" i="3"/>
  <c r="AG666" i="3"/>
  <c r="X666" i="3"/>
  <c r="AB666" i="3"/>
  <c r="AA666" i="3"/>
  <c r="AD666" i="3"/>
  <c r="N666" i="3"/>
  <c r="G688" i="3"/>
  <c r="B688" i="3" s="1"/>
  <c r="AG688" i="3" l="1"/>
  <c r="U688" i="3"/>
  <c r="I688" i="3"/>
  <c r="AA688" i="3"/>
  <c r="AB688" i="3"/>
  <c r="AO688" i="3"/>
  <c r="X688" i="3"/>
  <c r="F688" i="3"/>
  <c r="AP688" i="3" s="1"/>
  <c r="AN688" i="3"/>
  <c r="V688" i="3"/>
  <c r="AD688" i="3"/>
  <c r="K688" i="3"/>
  <c r="AL688" i="3"/>
  <c r="BI688" i="3" s="1"/>
  <c r="AM688" i="3"/>
  <c r="AC688" i="3"/>
  <c r="AF688" i="3"/>
  <c r="AE688" i="3"/>
  <c r="W688" i="3"/>
  <c r="L688" i="3"/>
  <c r="J688" i="3"/>
  <c r="N688" i="3"/>
  <c r="Y688" i="3"/>
  <c r="M688" i="3"/>
  <c r="Z688" i="3"/>
  <c r="A688" i="3" l="1"/>
  <c r="A666" i="3"/>
  <c r="A644" i="3"/>
  <c r="A622" i="3"/>
  <c r="A700" i="3"/>
  <c r="A703" i="3"/>
  <c r="A685" i="3"/>
  <c r="A701" i="3"/>
  <c r="A692" i="3"/>
  <c r="A694" i="3"/>
  <c r="A687" i="3"/>
  <c r="A686" i="3"/>
  <c r="A693" i="3"/>
  <c r="A690" i="3"/>
  <c r="A699" i="3"/>
  <c r="A695" i="3"/>
  <c r="A697" i="3"/>
  <c r="A691" i="3"/>
  <c r="A665" i="3"/>
  <c r="A696" i="3"/>
  <c r="A673" i="3"/>
  <c r="A698" i="3"/>
  <c r="A702" i="3"/>
  <c r="A668" i="3"/>
  <c r="A672" i="3"/>
  <c r="A670" i="3"/>
  <c r="A669" i="3"/>
  <c r="A654" i="3"/>
  <c r="A656" i="3"/>
  <c r="A705" i="3"/>
  <c r="A649" i="3"/>
  <c r="A651" i="3"/>
  <c r="A635" i="3"/>
  <c r="A646" i="3"/>
  <c r="A647" i="3"/>
  <c r="A637" i="3"/>
  <c r="A628" i="3"/>
  <c r="A659" i="3"/>
  <c r="A645" i="3"/>
  <c r="A620" i="3"/>
  <c r="A621" i="3"/>
  <c r="A627" i="3"/>
  <c r="A657" i="3"/>
  <c r="A641" i="3"/>
  <c r="A661" i="3"/>
  <c r="A653" i="3"/>
  <c r="A643" i="3"/>
  <c r="A650" i="3"/>
  <c r="A658" i="3"/>
  <c r="A605" i="3"/>
  <c r="A624" i="3"/>
  <c r="A597" i="3"/>
  <c r="A609" i="3"/>
  <c r="A634" i="3"/>
  <c r="A602" i="3"/>
  <c r="A631" i="3"/>
  <c r="A610" i="3"/>
  <c r="A613" i="3"/>
  <c r="A606" i="3"/>
  <c r="A636" i="3"/>
  <c r="A639" i="3"/>
  <c r="A590" i="3"/>
  <c r="A617" i="3"/>
  <c r="A592" i="3"/>
  <c r="A612" i="3"/>
  <c r="A593" i="3"/>
  <c r="A599" i="3"/>
  <c r="A575" i="3"/>
  <c r="A614" i="3"/>
  <c r="A587" i="3"/>
  <c r="A577" i="3"/>
  <c r="A623" i="3"/>
  <c r="A584" i="3"/>
  <c r="A583" i="3"/>
  <c r="A580" i="3"/>
  <c r="A601" i="3"/>
  <c r="A562" i="3"/>
  <c r="A563" i="3"/>
  <c r="A579" i="3"/>
  <c r="A591" i="3"/>
  <c r="A554" i="3"/>
  <c r="A555" i="3"/>
  <c r="A553" i="3"/>
  <c r="A566" i="3"/>
  <c r="A558" i="3"/>
  <c r="A595" i="3"/>
  <c r="A570" i="3"/>
  <c r="A547" i="3"/>
  <c r="A539" i="3"/>
  <c r="A573" i="3"/>
  <c r="A549" i="3"/>
  <c r="A572" i="3"/>
  <c r="A568" i="3"/>
  <c r="A569" i="3"/>
  <c r="A561" i="3"/>
  <c r="A536" i="3"/>
  <c r="A565" i="3"/>
  <c r="A531" i="3"/>
  <c r="A557" i="3"/>
  <c r="A524" i="3"/>
  <c r="A543" i="3"/>
  <c r="A551" i="3"/>
  <c r="A517" i="3"/>
  <c r="A540" i="3"/>
  <c r="A525" i="3"/>
  <c r="A533" i="3"/>
  <c r="A516" i="3"/>
  <c r="A548" i="3"/>
  <c r="A514" i="3"/>
  <c r="A546" i="3"/>
  <c r="A522" i="3"/>
  <c r="A511" i="3"/>
  <c r="A518" i="3"/>
  <c r="A499" i="3"/>
  <c r="A502" i="3"/>
  <c r="A535" i="3"/>
  <c r="A526" i="3"/>
  <c r="A494" i="3"/>
  <c r="A529" i="3"/>
  <c r="A497" i="3"/>
  <c r="A503" i="3"/>
  <c r="A493" i="3"/>
  <c r="A496" i="3"/>
  <c r="A521" i="3"/>
  <c r="A528" i="3"/>
  <c r="A513" i="3"/>
  <c r="A504" i="3"/>
  <c r="A467" i="3"/>
  <c r="A482" i="3"/>
  <c r="A472" i="3"/>
  <c r="A495" i="3"/>
  <c r="A489" i="3"/>
  <c r="A507" i="3"/>
  <c r="A480" i="3"/>
  <c r="A492" i="3"/>
  <c r="A470" i="3"/>
  <c r="A476" i="3"/>
  <c r="A478" i="3"/>
  <c r="A477" i="3"/>
  <c r="A454" i="3"/>
  <c r="A491" i="3"/>
  <c r="A445" i="3"/>
  <c r="A444" i="3"/>
  <c r="A473" i="3"/>
  <c r="A460" i="3"/>
  <c r="A471" i="3"/>
  <c r="A481" i="3"/>
  <c r="A448" i="3"/>
  <c r="A455" i="3"/>
  <c r="A485" i="3"/>
  <c r="A456" i="3"/>
  <c r="A474" i="3"/>
  <c r="A458" i="3"/>
  <c r="A450" i="3"/>
  <c r="A449" i="3"/>
  <c r="A459" i="3"/>
  <c r="A426" i="3"/>
  <c r="A435" i="3"/>
  <c r="A428" i="3"/>
  <c r="A431" i="3"/>
  <c r="A433" i="3"/>
  <c r="A437" i="3"/>
  <c r="A451" i="3"/>
  <c r="A469" i="3"/>
  <c r="A452" i="3"/>
  <c r="A430" i="3"/>
  <c r="A423" i="3"/>
  <c r="A434" i="3"/>
  <c r="A429" i="3"/>
  <c r="A412" i="3"/>
  <c r="A427" i="3"/>
  <c r="A408" i="3"/>
  <c r="A447" i="3"/>
  <c r="A404" i="3"/>
  <c r="A399" i="3"/>
  <c r="A405" i="3"/>
  <c r="A410" i="3"/>
  <c r="A417" i="3"/>
  <c r="A436" i="3"/>
  <c r="A415" i="3"/>
  <c r="A438" i="3"/>
  <c r="A407" i="3"/>
  <c r="A416" i="3"/>
  <c r="A463" i="3"/>
  <c r="A406" i="3"/>
  <c r="A441" i="3"/>
  <c r="A385" i="3"/>
  <c r="A401" i="3"/>
  <c r="A382" i="3"/>
  <c r="A425" i="3"/>
  <c r="A389" i="3"/>
  <c r="A390" i="3"/>
  <c r="A414" i="3"/>
  <c r="A419" i="3"/>
  <c r="A384" i="3"/>
  <c r="A411" i="3"/>
  <c r="A387" i="3"/>
  <c r="A403" i="3"/>
  <c r="A383" i="3"/>
  <c r="A394" i="3"/>
  <c r="A372" i="3"/>
  <c r="A356" i="3"/>
  <c r="A397" i="3"/>
  <c r="A365" i="3"/>
  <c r="A379" i="3"/>
  <c r="A367" i="3"/>
  <c r="A360" i="3"/>
  <c r="A386" i="3"/>
  <c r="A355" i="3"/>
  <c r="A396" i="3"/>
  <c r="A361" i="3"/>
  <c r="A370" i="3"/>
  <c r="A393" i="3"/>
  <c r="A371" i="3"/>
  <c r="A392" i="3"/>
  <c r="A363" i="3"/>
  <c r="A362" i="3"/>
  <c r="A364" i="3"/>
  <c r="A348" i="3"/>
  <c r="A357" i="3"/>
  <c r="A335" i="3"/>
  <c r="A381" i="3"/>
  <c r="A375" i="3"/>
  <c r="A342" i="3"/>
  <c r="A351" i="3"/>
  <c r="A339" i="3"/>
  <c r="A343" i="3"/>
  <c r="A324" i="3"/>
  <c r="A326" i="3"/>
  <c r="A359" i="3"/>
  <c r="A337" i="3"/>
  <c r="A349" i="3"/>
  <c r="A313" i="3"/>
  <c r="A317" i="3"/>
  <c r="A320" i="3"/>
  <c r="A328" i="3"/>
  <c r="A352" i="3"/>
  <c r="A345" i="3"/>
  <c r="A338" i="3"/>
  <c r="A341" i="3"/>
  <c r="A325" i="3"/>
  <c r="A374" i="3"/>
  <c r="A340" i="3"/>
  <c r="A353" i="3"/>
  <c r="A350" i="3"/>
  <c r="A329" i="3"/>
  <c r="A311" i="3"/>
  <c r="A316" i="3"/>
  <c r="A305" i="3"/>
  <c r="A295" i="3"/>
  <c r="A298" i="3"/>
  <c r="A301" i="3"/>
  <c r="A297" i="3"/>
  <c r="A296" i="3"/>
  <c r="A304" i="3"/>
  <c r="A291" i="3"/>
  <c r="A331" i="3"/>
  <c r="A323" i="3"/>
  <c r="A327" i="3"/>
  <c r="A290" i="3"/>
  <c r="A303" i="3"/>
  <c r="A318" i="3"/>
  <c r="A330" i="3"/>
  <c r="A319" i="3"/>
  <c r="A307" i="3"/>
  <c r="A289" i="3"/>
  <c r="A278" i="3"/>
  <c r="A282" i="3"/>
  <c r="A281" i="3"/>
  <c r="A268" i="3"/>
  <c r="A284" i="3"/>
  <c r="A279" i="3"/>
  <c r="A294" i="3"/>
  <c r="A309" i="3"/>
  <c r="A272" i="3"/>
  <c r="A293" i="3"/>
  <c r="A276" i="3"/>
  <c r="A280" i="3"/>
  <c r="A283" i="3"/>
  <c r="A285" i="3"/>
  <c r="A267" i="3"/>
  <c r="A306" i="3"/>
  <c r="A315" i="3"/>
  <c r="A308" i="3"/>
  <c r="A269" i="3"/>
  <c r="A250" i="3"/>
  <c r="A262" i="3"/>
  <c r="A253" i="3"/>
  <c r="A261" i="3"/>
  <c r="A254" i="3"/>
  <c r="A287" i="3"/>
  <c r="A246" i="3"/>
  <c r="A286" i="3"/>
  <c r="A274" i="3"/>
  <c r="A263" i="3"/>
  <c r="A256" i="3"/>
  <c r="A275" i="3"/>
  <c r="A259" i="3"/>
  <c r="A273" i="3"/>
  <c r="A245" i="3"/>
  <c r="A247" i="3"/>
  <c r="A271" i="3"/>
  <c r="A251" i="3"/>
  <c r="A232" i="3"/>
  <c r="A230" i="3"/>
  <c r="A240" i="3"/>
  <c r="A231" i="3"/>
  <c r="A235" i="3"/>
  <c r="A225" i="3"/>
  <c r="A223" i="3"/>
  <c r="A239" i="3"/>
  <c r="A264" i="3"/>
  <c r="A241" i="3"/>
  <c r="A249" i="3"/>
  <c r="A265" i="3"/>
  <c r="A238" i="3"/>
  <c r="A252" i="3"/>
  <c r="A260" i="3"/>
  <c r="A234" i="3"/>
  <c r="A229" i="3"/>
  <c r="A224" i="3"/>
  <c r="A257" i="3"/>
  <c r="A237" i="3"/>
  <c r="A219" i="3"/>
  <c r="A201" i="3"/>
  <c r="A217" i="3"/>
  <c r="A215" i="3"/>
  <c r="A242" i="3"/>
  <c r="A213" i="3"/>
  <c r="A216" i="3"/>
  <c r="A203" i="3"/>
  <c r="A243" i="3"/>
  <c r="A209" i="3"/>
  <c r="A202" i="3"/>
  <c r="A218" i="3"/>
  <c r="A227" i="3"/>
  <c r="A208" i="3"/>
  <c r="A228" i="3"/>
  <c r="A186" i="3"/>
  <c r="A221" i="3"/>
  <c r="A180" i="3"/>
  <c r="A189" i="3"/>
  <c r="A197" i="3"/>
  <c r="A207" i="3"/>
  <c r="A188" i="3"/>
  <c r="A179" i="3"/>
  <c r="A181" i="3"/>
  <c r="A192" i="3"/>
  <c r="A220" i="3"/>
  <c r="A191" i="3"/>
  <c r="A195" i="3"/>
  <c r="A194" i="3"/>
  <c r="A210" i="3"/>
  <c r="A206" i="3"/>
  <c r="A196" i="3"/>
  <c r="A193" i="3"/>
  <c r="A198" i="3"/>
  <c r="A162" i="3"/>
  <c r="A169" i="3"/>
  <c r="A165" i="3"/>
  <c r="A184" i="3"/>
  <c r="A170" i="3"/>
  <c r="A159" i="3"/>
  <c r="A205" i="3"/>
  <c r="A183" i="3"/>
  <c r="A174" i="3"/>
  <c r="A172" i="3"/>
  <c r="A166" i="3"/>
  <c r="A164" i="3"/>
  <c r="A199" i="3"/>
  <c r="A175" i="3"/>
  <c r="A171" i="3"/>
  <c r="A187" i="3"/>
  <c r="A168" i="3"/>
  <c r="A158" i="3"/>
  <c r="A173" i="3"/>
  <c r="A185" i="3"/>
  <c r="A157" i="3"/>
  <c r="A163" i="3"/>
  <c r="A137" i="3"/>
  <c r="A153" i="3"/>
  <c r="A149" i="3"/>
  <c r="A136" i="3"/>
  <c r="A144" i="3"/>
  <c r="A176" i="3"/>
  <c r="A135" i="3"/>
  <c r="A141" i="3"/>
  <c r="A151" i="3"/>
  <c r="A177" i="3"/>
  <c r="A148" i="3"/>
  <c r="A146" i="3"/>
  <c r="A150" i="3"/>
  <c r="A147" i="3"/>
  <c r="A152" i="3"/>
  <c r="A154" i="3"/>
  <c r="A129" i="3"/>
  <c r="A115" i="3"/>
  <c r="A114" i="3"/>
  <c r="A127" i="3"/>
  <c r="A125" i="3"/>
  <c r="A130" i="3"/>
  <c r="A126" i="3"/>
  <c r="A120" i="3"/>
  <c r="A131" i="3"/>
  <c r="A143" i="3"/>
  <c r="A140" i="3"/>
  <c r="A142" i="3"/>
  <c r="A161" i="3"/>
  <c r="A124" i="3"/>
  <c r="A128" i="3"/>
  <c r="A123" i="3"/>
  <c r="A118" i="3"/>
  <c r="A113" i="3"/>
  <c r="A101" i="3"/>
  <c r="A91" i="3"/>
  <c r="A105" i="3"/>
  <c r="A139" i="3"/>
  <c r="A109" i="3"/>
  <c r="A100" i="3"/>
  <c r="A92" i="3"/>
  <c r="A132" i="3"/>
  <c r="A106" i="3"/>
  <c r="A119" i="3"/>
  <c r="A122" i="3"/>
  <c r="A102" i="3"/>
  <c r="A108" i="3"/>
  <c r="A103" i="3"/>
  <c r="A93" i="3"/>
  <c r="A121" i="3"/>
  <c r="A104" i="3"/>
  <c r="A34" i="3"/>
  <c r="A38" i="3"/>
  <c r="A35" i="3"/>
  <c r="A96" i="3"/>
  <c r="A71" i="3"/>
  <c r="A86" i="3"/>
  <c r="A79" i="3"/>
  <c r="A26" i="3"/>
  <c r="A31" i="3"/>
  <c r="A36" i="3"/>
  <c r="A78" i="3"/>
  <c r="A81" i="3"/>
  <c r="A110" i="3"/>
  <c r="A98" i="3"/>
  <c r="A61" i="3"/>
  <c r="A87" i="3"/>
  <c r="A83" i="3"/>
  <c r="A43" i="3"/>
  <c r="A77" i="3"/>
  <c r="A97" i="3"/>
  <c r="A39" i="3"/>
  <c r="A37" i="3"/>
  <c r="A99" i="3"/>
  <c r="A80" i="3"/>
  <c r="A82" i="3"/>
  <c r="A47" i="3"/>
  <c r="A32" i="3"/>
  <c r="A33" i="3"/>
  <c r="A76" i="3"/>
  <c r="A69" i="3"/>
  <c r="A25" i="3"/>
  <c r="A42" i="3"/>
  <c r="A40" i="3"/>
  <c r="A27" i="3"/>
  <c r="A84" i="3"/>
  <c r="A70" i="3"/>
  <c r="A88" i="3"/>
  <c r="A59" i="3"/>
  <c r="A56" i="3"/>
  <c r="A44" i="3"/>
  <c r="A49" i="3"/>
  <c r="A48" i="3"/>
  <c r="A58" i="3"/>
  <c r="A57" i="3"/>
  <c r="A55" i="3"/>
  <c r="A62" i="3"/>
  <c r="A64" i="3"/>
  <c r="A54" i="3"/>
  <c r="A53" i="3"/>
  <c r="A75" i="3"/>
  <c r="A65" i="3"/>
  <c r="A60" i="3"/>
  <c r="A66" i="3"/>
  <c r="A190" i="3"/>
  <c r="A145" i="3"/>
  <c r="A167" i="3"/>
  <c r="A212" i="3"/>
  <c r="A214" i="3"/>
  <c r="A211" i="3"/>
  <c r="A236" i="3"/>
  <c r="A233" i="3"/>
  <c r="A255" i="3"/>
  <c r="A258" i="3"/>
  <c r="A300" i="3"/>
  <c r="A322" i="3"/>
  <c r="A312" i="3"/>
  <c r="A277" i="3"/>
  <c r="A302" i="3"/>
  <c r="A347" i="3"/>
  <c r="A299" i="3"/>
  <c r="A344" i="3"/>
  <c r="A334" i="3"/>
  <c r="A369" i="3"/>
  <c r="A321" i="3"/>
  <c r="A366" i="3"/>
  <c r="A388" i="3"/>
  <c r="A346" i="3"/>
  <c r="A391" i="3"/>
  <c r="A333" i="3"/>
  <c r="A378" i="3"/>
  <c r="A400" i="3"/>
  <c r="A368" i="3"/>
  <c r="A413" i="3"/>
  <c r="A432" i="3"/>
  <c r="A377" i="3"/>
  <c r="A373" i="3"/>
  <c r="A422" i="3"/>
  <c r="A418" i="3"/>
  <c r="A440" i="3"/>
  <c r="A457" i="3"/>
  <c r="A409" i="3"/>
  <c r="A395" i="3"/>
  <c r="A479" i="3"/>
  <c r="A462" i="3"/>
  <c r="A421" i="3"/>
  <c r="A466" i="3"/>
  <c r="A439" i="3"/>
  <c r="A484" i="3"/>
  <c r="A488" i="3"/>
  <c r="A453" i="3"/>
  <c r="A498" i="3"/>
  <c r="A501" i="3"/>
  <c r="A443" i="3"/>
  <c r="A465" i="3"/>
  <c r="A510" i="3"/>
  <c r="A475" i="3"/>
  <c r="A523" i="3"/>
  <c r="A520" i="3"/>
  <c r="A461" i="3"/>
  <c r="A506" i="3"/>
  <c r="A545" i="3"/>
  <c r="A538" i="3"/>
  <c r="A487" i="3"/>
  <c r="A532" i="3"/>
  <c r="A483" i="3"/>
  <c r="A542" i="3"/>
  <c r="A500" i="3"/>
  <c r="A567" i="3"/>
  <c r="A505" i="3"/>
  <c r="A550" i="3"/>
  <c r="A515" i="3"/>
  <c r="A519" i="3"/>
  <c r="A564" i="3"/>
  <c r="A509" i="3"/>
  <c r="A560" i="3"/>
  <c r="A527" i="3"/>
  <c r="A576" i="3"/>
  <c r="A589" i="3"/>
  <c r="A544" i="3"/>
  <c r="A537" i="3"/>
  <c r="A541" i="3"/>
  <c r="A582" i="3"/>
  <c r="A586" i="3"/>
  <c r="A611" i="3"/>
  <c r="G704" i="3"/>
  <c r="B704" i="3" s="1"/>
  <c r="G667" i="3"/>
  <c r="B667" i="3" s="1"/>
  <c r="A559" i="3"/>
  <c r="G689" i="3"/>
  <c r="B689" i="3" s="1"/>
  <c r="A594" i="3"/>
  <c r="A604" i="3"/>
  <c r="G682" i="3"/>
  <c r="B682" i="3" s="1"/>
  <c r="A608" i="3"/>
  <c r="A598" i="3"/>
  <c r="A581" i="3"/>
  <c r="A626" i="3"/>
  <c r="A588" i="3"/>
  <c r="A585" i="3"/>
  <c r="A571" i="3"/>
  <c r="A633" i="3"/>
  <c r="A630" i="3"/>
  <c r="A616" i="3"/>
  <c r="A655" i="3"/>
  <c r="A603" i="3"/>
  <c r="A648" i="3"/>
  <c r="A642" i="3"/>
  <c r="A607" i="3"/>
  <c r="A638" i="3"/>
  <c r="A652" i="3"/>
  <c r="A625" i="3"/>
  <c r="A629" i="3"/>
  <c r="A615" i="3"/>
  <c r="A674" i="3"/>
  <c r="A660" i="3"/>
  <c r="A619" i="3"/>
  <c r="A632" i="3"/>
  <c r="A677" i="3"/>
  <c r="A664" i="3"/>
  <c r="A676" i="3"/>
  <c r="A680" i="3"/>
  <c r="A675" i="3"/>
  <c r="A663" i="3"/>
  <c r="A671" i="3"/>
  <c r="A681" i="3"/>
  <c r="A683" i="3"/>
  <c r="A679" i="3"/>
  <c r="A678" i="3"/>
  <c r="K704" i="3" l="1"/>
  <c r="AD704" i="3"/>
  <c r="U704" i="3"/>
  <c r="AB667" i="3"/>
  <c r="AL704" i="3"/>
  <c r="BI704" i="3" s="1"/>
  <c r="M682" i="3"/>
  <c r="AC689" i="3"/>
  <c r="A704" i="3"/>
  <c r="Y704" i="3"/>
  <c r="AF704" i="3"/>
  <c r="F682" i="3"/>
  <c r="AP682" i="3" s="1"/>
  <c r="N682" i="3"/>
  <c r="V682" i="3"/>
  <c r="AO682" i="3"/>
  <c r="Y689" i="3"/>
  <c r="AC682" i="3"/>
  <c r="AA682" i="3"/>
  <c r="V689" i="3"/>
  <c r="A682" i="3"/>
  <c r="AF689" i="3"/>
  <c r="AN689" i="3"/>
  <c r="A689" i="3"/>
  <c r="U682" i="3"/>
  <c r="AA689" i="3"/>
  <c r="K689" i="3"/>
  <c r="AG689" i="3"/>
  <c r="AD689" i="3"/>
  <c r="AL682" i="3"/>
  <c r="BI682" i="3" s="1"/>
  <c r="AO689" i="3"/>
  <c r="X689" i="3"/>
  <c r="AB682" i="3"/>
  <c r="N689" i="3"/>
  <c r="AL689" i="3"/>
  <c r="BI689" i="3" s="1"/>
  <c r="AD682" i="3"/>
  <c r="AM682" i="3"/>
  <c r="AO704" i="3"/>
  <c r="N704" i="3"/>
  <c r="X682" i="3"/>
  <c r="I704" i="3"/>
  <c r="I682" i="3"/>
  <c r="W682" i="3"/>
  <c r="I689" i="3"/>
  <c r="U689" i="3"/>
  <c r="AM689" i="3"/>
  <c r="L704" i="3"/>
  <c r="J704" i="3"/>
  <c r="L682" i="3"/>
  <c r="AE682" i="3"/>
  <c r="Z689" i="3"/>
  <c r="AB689" i="3"/>
  <c r="X704" i="3"/>
  <c r="Y682" i="3"/>
  <c r="J682" i="3"/>
  <c r="AF682" i="3"/>
  <c r="AE689" i="3"/>
  <c r="V704" i="3"/>
  <c r="M704" i="3"/>
  <c r="AG704" i="3"/>
  <c r="AE704" i="3"/>
  <c r="AA704" i="3"/>
  <c r="J667" i="3"/>
  <c r="AG667" i="3"/>
  <c r="AO667" i="3"/>
  <c r="AC667" i="3"/>
  <c r="W704" i="3"/>
  <c r="AM704" i="3"/>
  <c r="N667" i="3"/>
  <c r="AG682" i="3"/>
  <c r="AN682" i="3"/>
  <c r="M689" i="3"/>
  <c r="J689" i="3"/>
  <c r="F689" i="3"/>
  <c r="AP689" i="3" s="1"/>
  <c r="W689" i="3"/>
  <c r="AB704" i="3"/>
  <c r="F704" i="3"/>
  <c r="AP704" i="3" s="1"/>
  <c r="Z704" i="3"/>
  <c r="Y667" i="3"/>
  <c r="A667" i="3"/>
  <c r="AM667" i="3"/>
  <c r="K667" i="3"/>
  <c r="K682" i="3"/>
  <c r="Z682" i="3"/>
  <c r="L689" i="3"/>
  <c r="AC704" i="3"/>
  <c r="AN704" i="3"/>
  <c r="M667" i="3"/>
  <c r="AD667" i="3"/>
  <c r="I667" i="3"/>
  <c r="AN667" i="3"/>
  <c r="X667" i="3"/>
  <c r="V667" i="3"/>
  <c r="U667" i="3"/>
  <c r="Z667" i="3"/>
  <c r="AA667" i="3"/>
  <c r="AE667" i="3"/>
  <c r="L667" i="3"/>
  <c r="AF667" i="3"/>
  <c r="F667" i="3"/>
  <c r="AP667" i="3" s="1"/>
  <c r="AL667" i="3"/>
  <c r="BI667" i="3" s="1"/>
  <c r="W66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281938-2EF2-4C7C-AFCA-1E8BA911AF24}" keepAlive="1" name="Abfrage - convertcsv" description="Verbindung mit der Abfrage 'convertcsv' in der Arbeitsmappe." type="5" refreshedVersion="6" background="1" saveData="1">
    <dbPr connection="Provider=Microsoft.Mashup.OleDb.1;Data Source=$Workbook$;Location=convertcsv;Extended Properties=&quot;&quot;" command="SELECT * FROM [convertcsv]"/>
  </connection>
  <connection id="2" xr16:uid="{7C28FFD3-E94F-401E-91AE-C292483A9CD3}" odcFile="C:\Users\furtersa\Downloads\query (1).iqy" keepAlive="1" name="query (1)" type="5" refreshedVersion="6" minRefreshableVersion="3" background="1" refreshOnLoad="1" saveData="1">
    <dbPr connection="Provider=Microsoft.Office.List.OLEDB.2.0;Data Source=&quot;&quot;;ApplicationName=Excel;Version=12.0.0.0" command="&lt;LIST&gt;&lt;VIEWGUID&gt;4A642D8E-4EBC-40E2-97A1-22AA2ED74CFE&lt;/VIEWGUID&gt;&lt;LISTNAME&gt;{AEB6DE1B-3E86-4326-9088-09814D4F249A}&lt;/LISTNAME&gt;&lt;LISTWEB&gt;https://srgssr.sharepoint.com/sites/MetechnoIPOrchestrator/_vti_bin&lt;/LISTWEB&gt;&lt;LISTSUBWEB&gt;&lt;/LISTSUBWEB&gt;&lt;ROOTFOLDER&gt;&lt;/ROOTFOLDER&gt;&lt;/LIST&gt;" commandType="5"/>
  </connection>
  <connection id="3" xr16:uid="{23F917AE-ED37-4CBE-8ACF-15AB7CD26615}" odcFile="C:\Users\furtersa\Downloads\query (2).iqy" keepAlive="1" name="query (2)" type="5" refreshedVersion="6" minRefreshableVersion="3" saveData="1">
    <dbPr connection="Provider=Microsoft.Office.List.OLEDB.2.0;Data Source=&quot;&quot;;ApplicationName=Excel;Version=12.0.0.0" command="&lt;LIST&gt;&lt;VIEWGUID&gt;259DF45A-B65C-47FE-8548-990033ED3E9A&lt;/VIEWGUID&gt;&lt;LISTNAME&gt;{E4924C51-B3F4-422A-B340-4BA2CF13C9BF}&lt;/LISTNAME&gt;&lt;LISTWEB&gt;https://srgssr.sharepoint.com/sites/MetechnoIPOrchestrator/_vti_bin&lt;/LISTWEB&gt;&lt;LISTSUBWEB&gt;&lt;/LISTSUBWEB&gt;&lt;ROOTFOLDER&gt;&lt;/ROOTFOLDER&gt;&lt;/LIST&gt;" commandType="5"/>
  </connection>
  <connection id="4" xr16:uid="{B96018B8-EDF0-4CEC-A610-59D0A1BB1605}" odcFile="C:\Users\furtersa\Downloads\query (3).iqy" keepAlive="1" name="query (3)" type="5" refreshedVersion="6" minRefreshableVersion="3" saveData="1">
    <dbPr connection="Provider=Microsoft.Office.List.OLEDB.2.0;Data Source=&quot;&quot;;ApplicationName=Excel;Version=12.0.0.0" command="&lt;LIST&gt;&lt;VIEWGUID&gt;4A642D8E-4EBC-40E2-97A1-22AA2ED74CFE&lt;/VIEWGUID&gt;&lt;LISTNAME&gt;{AEB6DE1B-3E86-4326-9088-09814D4F249A}&lt;/LISTNAME&gt;&lt;LISTWEB&gt;https://srgssr.sharepoint.com/sites/MetechnoIPOrchestrator/_vti_bin&lt;/LISTWEB&gt;&lt;LISTSUBWEB&gt;&lt;/LISTSUBWEB&gt;&lt;ROOTFOLDER&gt;&lt;/ROOTFOLDER&gt;&lt;/LIST&gt;" commandType="5"/>
  </connection>
  <connection id="5" xr16:uid="{0D59BC20-9811-4BCF-A564-2141C69ECC4A}" odcFile="C:\Users\furtersa\Downloads\query (4).iqy" keepAlive="1" name="query (4)" type="5" refreshedVersion="6" minRefreshableVersion="3" saveData="1">
    <dbPr connection="Provider=Microsoft.Office.List.OLEDB.2.0;Data Source=&quot;&quot;;ApplicationName=Excel;Version=12.0.0.0" command="&lt;LIST&gt;&lt;VIEWGUID&gt;6FBF62EF-05A1-459F-ACD0-E98497ADFBC5&lt;/VIEWGUID&gt;&lt;LISTNAME&gt;{99353682-2FE8-46E8-B882-B86AE135E2CC}&lt;/LISTNAME&gt;&lt;LISTWEB&gt;https://srgssr.sharepoint.com/sites/MetechnoIPOrchestrator/_vti_bin&lt;/LISTWEB&gt;&lt;LISTSUBWEB&gt;&lt;/LISTSUBWEB&gt;&lt;ROOTFOLDER&gt;&lt;/ROOTFOLDER&gt;&lt;/LIST&gt;" commandType="5"/>
  </connection>
  <connection id="6" xr16:uid="{0F741D8F-0A99-4C3C-A489-4AC95A5DD989}" odcFile="C:\Users\furtersa\Downloads\query (6).iqy" keepAlive="1" name="query (6)" type="5" refreshedVersion="6" minRefreshableVersion="3" saveData="1">
    <dbPr connection="Provider=Microsoft.Office.List.OLEDB.2.0;Data Source=&quot;&quot;;ApplicationName=Excel;Version=12.0.0.0" command="&lt;LIST&gt;&lt;VIEWGUID&gt;7EA3C99C-21EC-44AE-ACF1-3030FCFA7D2C&lt;/VIEWGUID&gt;&lt;LISTNAME&gt;{F6A14A4D-6E77-4AC9-A957-B7665E34612A}&lt;/LISTNAME&gt;&lt;LISTWEB&gt;https://srgssr.sharepoint.com/sites/MetechnoIPOrchestrator/_vti_bin&lt;/LISTWEB&gt;&lt;LISTSUBWEB&gt;&lt;/LISTSUBWEB&gt;&lt;ROOTFOLDER&gt;&lt;/ROOTFOLDER&gt;&lt;/LIST&gt;" commandType="5"/>
  </connection>
  <connection id="7" xr16:uid="{EF6C7C3E-65F4-4380-85FD-FC265AB3A93A}" odcFile="C:\Users\furtersa\Downloads\query (7).iqy" keepAlive="1" name="query (7)" type="5" refreshedVersion="6" minRefreshableVersion="3" saveData="1">
    <dbPr connection="Provider=Microsoft.Office.List.OLEDB.2.0;Data Source=&quot;&quot;;ApplicationName=Excel;Version=12.0.0.0" command="&lt;LIST&gt;&lt;VIEWGUID&gt;3D1A95FB-2763-4A8E-836D-E16019B19128&lt;/VIEWGUID&gt;&lt;LISTNAME&gt;{74BE3C27-51EE-4DE6-B678-1E6398C1D190}&lt;/LISTNAME&gt;&lt;LISTWEB&gt;https://srgssr.sharepoint.com/sites/MetechnoIPOrchestrator/_vti_bin&lt;/LISTWEB&gt;&lt;LISTSUBWEB&gt;&lt;/LISTSUBWEB&gt;&lt;ROOTFOLDER&gt;&lt;/ROOTFOLDER&gt;&lt;/LIST&gt;" commandType="5"/>
  </connection>
  <connection id="8" xr16:uid="{FAE49345-61DB-4DAE-8826-B85A421CE579}" odcFile="C:\Users\furtersa\Downloads\query (8).iqy" keepAlive="1" name="query (8)" type="5" refreshedVersion="6" minRefreshableVersion="3" saveData="1">
    <dbPr connection="Provider=Microsoft.Office.List.OLEDB.2.0;Data Source=&quot;&quot;;ApplicationName=Excel;Version=12.0.0.0" command="&lt;LIST&gt;&lt;VIEWGUID&gt;3BC26D36-9DEC-4D2C-AEA1-9E473DB6A8A3&lt;/VIEWGUID&gt;&lt;LISTNAME&gt;{546D4B9F-8DBA-4EFB-AE62-511C15CEA36C}&lt;/LISTNAME&gt;&lt;LISTWEB&gt;https://srgssr.sharepoint.com/sites/MetechnoIPOrchestrator/_vti_bin&lt;/LISTWEB&gt;&lt;LISTSUBWEB&gt;&lt;/LISTSUBWEB&gt;&lt;ROOTFOLDER&gt;&lt;/ROOTFOLDER&gt;&lt;/LIST&gt;" commandType="5"/>
  </connection>
  <connection id="9" xr16:uid="{6A2BA97E-BE17-42EB-A8B5-C37552B1EE0F}" odcFile="C:\Users\furtersa\Downloads\query (9).iqy" keepAlive="1" name="query (9)" type="5" refreshedVersion="6" minRefreshableVersion="3" saveData="1">
    <dbPr connection="Provider=Microsoft.Office.List.OLEDB.2.0;Data Source=&quot;&quot;;ApplicationName=Excel;Version=12.0.0.0" command="&lt;LIST&gt;&lt;VIEWGUID&gt;7431EF7E-6842-49C1-87AA-B15DAAB7B958&lt;/VIEWGUID&gt;&lt;LISTNAME&gt;{89A3FC2A-B94F-48F4-B9B1-31167DCF6110}&lt;/LISTNAME&gt;&lt;LISTWEB&gt;https://srgssr.sharepoint.com/sites/MetechnoIPOrchestrator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<sst xmlns="http://schemas.openxmlformats.org/spreadsheetml/2006/main" count="13250" uniqueCount="3818">
  <si>
    <t>Changelog</t>
  </si>
  <si>
    <t>&gt; CTRL + .</t>
  </si>
  <si>
    <t>Name</t>
  </si>
  <si>
    <t>Date</t>
  </si>
  <si>
    <t>Creator:</t>
  </si>
  <si>
    <t xml:space="preserve">Tagger: </t>
  </si>
  <si>
    <t>Labeler:</t>
  </si>
  <si>
    <t>Importer Nevion</t>
  </si>
  <si>
    <t>Importer BFE</t>
  </si>
  <si>
    <t>Terminator:</t>
  </si>
  <si>
    <t>Debugger</t>
  </si>
  <si>
    <t>IO List Metechno</t>
  </si>
  <si>
    <t>gelb markierte Spalten müssen manuell eingetragen werden</t>
  </si>
  <si>
    <t>SDI Port</t>
  </si>
  <si>
    <t>Device ID</t>
  </si>
  <si>
    <t>Device Label 
(according to rack layout)</t>
  </si>
  <si>
    <t>Creation
Date</t>
  </si>
  <si>
    <t>Data Change 
Date BOM</t>
  </si>
  <si>
    <t>Port direction</t>
  </si>
  <si>
    <t>#VIDrec</t>
  </si>
  <si>
    <t>#VIDsend</t>
  </si>
  <si>
    <t>#AUDrec</t>
  </si>
  <si>
    <t>#AUDsend</t>
  </si>
  <si>
    <t>#ANCrec</t>
  </si>
  <si>
    <t>#ANCsend</t>
  </si>
  <si>
    <t>Functional Group</t>
  </si>
  <si>
    <t>Device Location</t>
  </si>
  <si>
    <t>Manufacturer</t>
  </si>
  <si>
    <t>Device Type  Gateway</t>
  </si>
  <si>
    <t>Attached Device if Gateway</t>
  </si>
  <si>
    <t>Workplace (Usage)</t>
  </si>
  <si>
    <t>Workplace (Room)</t>
  </si>
  <si>
    <t>BS0</t>
  </si>
  <si>
    <t>KSC Acq</t>
  </si>
  <si>
    <t>KSC Pro</t>
  </si>
  <si>
    <t>KSC Agg</t>
  </si>
  <si>
    <t>Management BFE</t>
  </si>
  <si>
    <t>Showdesign</t>
  </si>
  <si>
    <t>Responsibility</t>
  </si>
  <si>
    <t>FQDN Realtime A</t>
  </si>
  <si>
    <t>IP-Address Realtime A</t>
  </si>
  <si>
    <t>Switch Realtime A</t>
  </si>
  <si>
    <t>Port Realtime A</t>
  </si>
  <si>
    <t>FQDN Realtime B</t>
  </si>
  <si>
    <t>IP-Address Realtime B</t>
  </si>
  <si>
    <t>Switch Realtime B</t>
  </si>
  <si>
    <t>Port Realtime B</t>
  </si>
  <si>
    <t>FQDN Control A</t>
  </si>
  <si>
    <t>IP-Address Control A</t>
  </si>
  <si>
    <t>FQDN Control B</t>
  </si>
  <si>
    <t>IP-Address Control B</t>
  </si>
  <si>
    <t>Netzwerk Protokoll
 (TCP/UDP)</t>
  </si>
  <si>
    <t>Kommunikations Richtung 
(-&gt; BFE, BFE -&gt;)</t>
  </si>
  <si>
    <t>Protokoll 
(BFE)</t>
  </si>
  <si>
    <t>Portnummer
(BFE)</t>
  </si>
  <si>
    <t xml:space="preserve">Driver </t>
  </si>
  <si>
    <t xml:space="preserve">Static Multicasts </t>
  </si>
  <si>
    <t>2022-7</t>
  </si>
  <si>
    <t>MBB</t>
  </si>
  <si>
    <t>VIP-Description</t>
  </si>
  <si>
    <t>Date Configured in VIP</t>
  </si>
  <si>
    <t>Type:Vid_1080i50</t>
  </si>
  <si>
    <t>Type:Vid_1080p25</t>
  </si>
  <si>
    <t>Type:Vid_1080p50</t>
  </si>
  <si>
    <t>Type:Vid_2160p50</t>
  </si>
  <si>
    <t>Type:Vid_1080p60</t>
  </si>
  <si>
    <t>Type:Aud_1CH_M</t>
  </si>
  <si>
    <t>Type:Aud_1CH_M_LD</t>
  </si>
  <si>
    <t>Type:Aud_2CH_DBE</t>
  </si>
  <si>
    <t>Type:Aud_2CH_LR</t>
  </si>
  <si>
    <t>Type:Aud_2CH_LR_LD</t>
  </si>
  <si>
    <t>Type:Aud_3CH_LRC</t>
  </si>
  <si>
    <t>Type:Aud_6CH_5.1</t>
  </si>
  <si>
    <t>Type:Aud_8CH_RAW</t>
  </si>
  <si>
    <t>Type:Aud_8CH_RAW_LD</t>
  </si>
  <si>
    <t>Type:Aud_32CH_RAW_LD</t>
  </si>
  <si>
    <t>Type:Anc_Prot</t>
  </si>
  <si>
    <t>Converter Function enabled</t>
  </si>
  <si>
    <t>Use As Endpoint</t>
  </si>
  <si>
    <t>Tags</t>
  </si>
  <si>
    <t>VideoIPath unique ID</t>
  </si>
  <si>
    <t>Import Status</t>
  </si>
  <si>
    <t>Family 
(max. 16 Characters)</t>
  </si>
  <si>
    <t>Label 1 
(max. 16 Characters)</t>
  </si>
  <si>
    <t>Label 2
(max. 16 Characters)</t>
  </si>
  <si>
    <t>Label 3
(max. 8 Characters)</t>
  </si>
  <si>
    <t>Label 4
(no Limit)</t>
  </si>
  <si>
    <t>Label 5
(no Limit)</t>
  </si>
  <si>
    <t>VGW1099-01</t>
  </si>
  <si>
    <t>Testing</t>
  </si>
  <si>
    <t>TC.01.124-MCR-U2</t>
  </si>
  <si>
    <t>Embrionix</t>
  </si>
  <si>
    <t>Embrionix 2xSDI&gt;IP (HD)</t>
  </si>
  <si>
    <t>Mon 1.1</t>
  </si>
  <si>
    <t>Produzent</t>
  </si>
  <si>
    <t>TC.01.124-MCR-U5</t>
  </si>
  <si>
    <t>x</t>
  </si>
  <si>
    <t>Peter Hochueli</t>
  </si>
  <si>
    <t>tpco-megw-vgw109901.rta.st-net.media.int</t>
  </si>
  <si>
    <t>10.120.42.42</t>
  </si>
  <si>
    <t>V-LeafA01</t>
  </si>
  <si>
    <t>eth1</t>
  </si>
  <si>
    <t>tpco-megw-vgw109901.rtb.st-net.media.int</t>
  </si>
  <si>
    <t>10.120.43.42</t>
  </si>
  <si>
    <t>V-LeafB01</t>
  </si>
  <si>
    <t>tpco-megw-vgw109901.cta.st-net.media.int</t>
  </si>
  <si>
    <t>10.120.24.42</t>
  </si>
  <si>
    <t>tpco-megw-vgw109901.ctb.st-net.media.int</t>
  </si>
  <si>
    <t>10.120.25.42</t>
  </si>
  <si>
    <t>Embrionix emBox</t>
  </si>
  <si>
    <t>No</t>
  </si>
  <si>
    <t>VGW-01</t>
  </si>
  <si>
    <t>SDI&gt;IP</t>
  </si>
  <si>
    <t>TC.U1.223 | MDC</t>
  </si>
  <si>
    <t>Imagine Comunications</t>
  </si>
  <si>
    <t>SNP Gateway</t>
  </si>
  <si>
    <t>VKS (12G)</t>
  </si>
  <si>
    <t>Imagine Communications SNP</t>
  </si>
  <si>
    <t>no</t>
  </si>
  <si>
    <t>yes</t>
  </si>
  <si>
    <t>Player-03</t>
  </si>
  <si>
    <t>Player-04</t>
  </si>
  <si>
    <t>Player-05</t>
  </si>
  <si>
    <t>TG-01/a</t>
  </si>
  <si>
    <t>Schaltraum 1</t>
  </si>
  <si>
    <t>Player-09</t>
  </si>
  <si>
    <t>VKS</t>
  </si>
  <si>
    <t>Player-01 | 1/4</t>
  </si>
  <si>
    <t>Player-01 | 2/4</t>
  </si>
  <si>
    <t>Player-01 | 3/4</t>
  </si>
  <si>
    <t>Player-01 | 4/4</t>
  </si>
  <si>
    <t>IP&gt;SDI</t>
  </si>
  <si>
    <t>MVW</t>
  </si>
  <si>
    <t>Stream ID</t>
  </si>
  <si>
    <t>Sender-Receivername</t>
  </si>
  <si>
    <t>Change Date
Stream Name</t>
  </si>
  <si>
    <t>Change Date
Stream Data</t>
  </si>
  <si>
    <t>Device Label (according to rack layout)</t>
  </si>
  <si>
    <t>Import Action</t>
  </si>
  <si>
    <t>Gerätegruppe 
Circuit Manager</t>
  </si>
  <si>
    <t>Gerät
Circuit Manager</t>
  </si>
  <si>
    <t>Family
GFX-Unit</t>
  </si>
  <si>
    <t>Label 1
GFX-Unit</t>
  </si>
  <si>
    <t>Anzahl Zeichen</t>
  </si>
  <si>
    <t>Label 3
(no Limit)</t>
  </si>
  <si>
    <t>Signaltyp</t>
  </si>
  <si>
    <t>Send/Rec</t>
  </si>
  <si>
    <t>Streamname IP&gt;SDI</t>
  </si>
  <si>
    <t>Streamname SDI&gt;IP</t>
  </si>
  <si>
    <t>Streamcounter</t>
  </si>
  <si>
    <t>SDI Interface</t>
  </si>
  <si>
    <t/>
  </si>
  <si>
    <t>ANCrec_0001</t>
  </si>
  <si>
    <t>ANCsend_0001</t>
  </si>
  <si>
    <t>01301</t>
  </si>
  <si>
    <t>ANCrec_0002</t>
  </si>
  <si>
    <t>ANCsend_0002</t>
  </si>
  <si>
    <t>01302</t>
  </si>
  <si>
    <t>ANCrec_0003</t>
  </si>
  <si>
    <t>ANCsend_0003</t>
  </si>
  <si>
    <t>01303</t>
  </si>
  <si>
    <t>ANCrec_0004</t>
  </si>
  <si>
    <t>ANCsend_0004</t>
  </si>
  <si>
    <t>01304</t>
  </si>
  <si>
    <t>AUDrec_0001</t>
  </si>
  <si>
    <t>AUDsend_0001</t>
  </si>
  <si>
    <t>01201</t>
  </si>
  <si>
    <t>AUDrec_0002</t>
  </si>
  <si>
    <t>AUDsend_0002</t>
  </si>
  <si>
    <t>01202</t>
  </si>
  <si>
    <t>AUDrec_0003</t>
  </si>
  <si>
    <t>AUDsend_0003</t>
  </si>
  <si>
    <t>01203</t>
  </si>
  <si>
    <t>AUDrec_0004</t>
  </si>
  <si>
    <t>AUDsend_0004</t>
  </si>
  <si>
    <t>01204</t>
  </si>
  <si>
    <t>AUDrec_0005</t>
  </si>
  <si>
    <t>AUDsend_0005</t>
  </si>
  <si>
    <t>01205</t>
  </si>
  <si>
    <t>AUDrec_0006</t>
  </si>
  <si>
    <t>AUDsend_0006</t>
  </si>
  <si>
    <t>01206</t>
  </si>
  <si>
    <t>AUDrec_0007</t>
  </si>
  <si>
    <t>AUDsend_0007</t>
  </si>
  <si>
    <t>01207</t>
  </si>
  <si>
    <t>AUDrec_0008</t>
  </si>
  <si>
    <t>AUDsend_0008</t>
  </si>
  <si>
    <t>01208</t>
  </si>
  <si>
    <t>AUDrec_0009</t>
  </si>
  <si>
    <t>AUDsend_0009</t>
  </si>
  <si>
    <t>01209</t>
  </si>
  <si>
    <t>AUDrec_0010</t>
  </si>
  <si>
    <t>AUDsend_0010</t>
  </si>
  <si>
    <t>01210</t>
  </si>
  <si>
    <t>AUDrec_0011</t>
  </si>
  <si>
    <t>AUDsend_0011</t>
  </si>
  <si>
    <t>01211</t>
  </si>
  <si>
    <t>AUDrec_0012</t>
  </si>
  <si>
    <t>AUDsend_0012</t>
  </si>
  <si>
    <t>01212</t>
  </si>
  <si>
    <t>AUDrec_0013</t>
  </si>
  <si>
    <t>AUDsend_0013</t>
  </si>
  <si>
    <t>01213</t>
  </si>
  <si>
    <t>AUDrec_0014</t>
  </si>
  <si>
    <t>AUDsend_0014</t>
  </si>
  <si>
    <t>01214</t>
  </si>
  <si>
    <t>AUDrec_0015</t>
  </si>
  <si>
    <t>AUDsend_0015</t>
  </si>
  <si>
    <t>01215</t>
  </si>
  <si>
    <t>AUDrec_0016</t>
  </si>
  <si>
    <t>AUDsend_0016</t>
  </si>
  <si>
    <t>01216</t>
  </si>
  <si>
    <t>VIDrec_0001</t>
  </si>
  <si>
    <t>VIDsend_0001</t>
  </si>
  <si>
    <t>01101</t>
  </si>
  <si>
    <t>VIDsend_0002</t>
  </si>
  <si>
    <t>01102</t>
  </si>
  <si>
    <t>02301</t>
  </si>
  <si>
    <t>02302</t>
  </si>
  <si>
    <t>02303</t>
  </si>
  <si>
    <t>02304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</si>
  <si>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</si>
  <si>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</si>
  <si>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</si>
  <si>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</si>
  <si>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</si>
  <si>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</si>
  <si>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</si>
  <si>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</si>
  <si>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</si>
  <si>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</si>
  <si>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</si>
  <si>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</si>
  <si>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</si>
  <si>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</si>
  <si>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</si>
  <si>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</si>
  <si>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02101</t>
  </si>
  <si>
    <t>02102</t>
  </si>
  <si>
    <t>03301</t>
  </si>
  <si>
    <t>03302</t>
  </si>
  <si>
    <t>03303</t>
  </si>
  <si>
    <t>03304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</si>
  <si>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</si>
  <si>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</si>
  <si>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</si>
  <si>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</si>
  <si>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</si>
  <si>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</si>
  <si>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</si>
  <si>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</si>
  <si>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</si>
  <si>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</si>
  <si>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</si>
  <si>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</si>
  <si>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</si>
  <si>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</si>
  <si>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</si>
  <si>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</si>
  <si>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03101</t>
  </si>
  <si>
    <t>03102</t>
  </si>
  <si>
    <t>04301</t>
  </si>
  <si>
    <t>04302</t>
  </si>
  <si>
    <t>04303</t>
  </si>
  <si>
    <t>04304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</si>
  <si>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</si>
  <si>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</si>
  <si>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</si>
  <si>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</si>
  <si>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</si>
  <si>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</si>
  <si>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</si>
  <si>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</si>
  <si>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</si>
  <si>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</si>
  <si>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</si>
  <si>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</si>
  <si>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</si>
  <si>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</si>
  <si>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</si>
  <si>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</si>
  <si>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04101</t>
  </si>
  <si>
    <t>04102</t>
  </si>
  <si>
    <t>05301</t>
  </si>
  <si>
    <t>05302</t>
  </si>
  <si>
    <t>05303</t>
  </si>
  <si>
    <t>05304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</si>
  <si>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</si>
  <si>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</si>
  <si>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</si>
  <si>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</si>
  <si>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</si>
  <si>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</si>
  <si>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</si>
  <si>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</si>
  <si>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</si>
  <si>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</si>
  <si>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</si>
  <si>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</si>
  <si>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</si>
  <si>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</si>
  <si>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</si>
  <si>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</si>
  <si>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05101</t>
  </si>
  <si>
    <t>05102</t>
  </si>
  <si>
    <t>SNP</t>
  </si>
  <si>
    <t>TG-01/a-01</t>
  </si>
  <si>
    <t>06301</t>
  </si>
  <si>
    <t>06302</t>
  </si>
  <si>
    <t>06303</t>
  </si>
  <si>
    <t>06304</t>
  </si>
  <si>
    <t>06201</t>
  </si>
  <si>
    <t>TG-01/a-02</t>
  </si>
  <si>
    <t>06202</t>
  </si>
  <si>
    <t>TG-01/a-03</t>
  </si>
  <si>
    <t>06203</t>
  </si>
  <si>
    <t>TG-01/a-04</t>
  </si>
  <si>
    <t>06204</t>
  </si>
  <si>
    <t>TG-01/a-05</t>
  </si>
  <si>
    <t>06205</t>
  </si>
  <si>
    <t>TG-01/a-06</t>
  </si>
  <si>
    <t>06206</t>
  </si>
  <si>
    <t>TG-01/a-07</t>
  </si>
  <si>
    <t>06207</t>
  </si>
  <si>
    <t>TG-01/a-08</t>
  </si>
  <si>
    <t>06208</t>
  </si>
  <si>
    <t>TG-01/a-09</t>
  </si>
  <si>
    <t>06209</t>
  </si>
  <si>
    <t>TG-01/a-10</t>
  </si>
  <si>
    <t>06210</t>
  </si>
  <si>
    <t>TG-01/a-11</t>
  </si>
  <si>
    <t>06211</t>
  </si>
  <si>
    <t>TG-01/a-12</t>
  </si>
  <si>
    <t>06212</t>
  </si>
  <si>
    <t>TG-01/a-13</t>
  </si>
  <si>
    <t>06213</t>
  </si>
  <si>
    <t>TG-01/a-14</t>
  </si>
  <si>
    <t>06214</t>
  </si>
  <si>
    <t>TG-01/a-15</t>
  </si>
  <si>
    <t>06215</t>
  </si>
  <si>
    <t>TG-01/a-16</t>
  </si>
  <si>
    <t>06216</t>
  </si>
  <si>
    <t>06101</t>
  </si>
  <si>
    <t>06102</t>
  </si>
  <si>
    <t>07301</t>
  </si>
  <si>
    <t>07302</t>
  </si>
  <si>
    <t>07303</t>
  </si>
  <si>
    <t>07304</t>
  </si>
  <si>
    <t>07201</t>
  </si>
  <si>
    <t>07202</t>
  </si>
  <si>
    <t>mbb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</si>
  <si>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</si>
  <si>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</si>
  <si>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</si>
  <si>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</si>
  <si>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</si>
  <si>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</si>
  <si>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</si>
  <si>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</si>
  <si>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</si>
  <si>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</si>
  <si>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</si>
  <si>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</si>
  <si>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</si>
  <si>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</si>
  <si>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07101</t>
  </si>
  <si>
    <t>07102</t>
  </si>
  <si>
    <t>08301</t>
  </si>
  <si>
    <t>08302</t>
  </si>
  <si>
    <t>08303</t>
  </si>
  <si>
    <t>08304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</si>
  <si>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</si>
  <si>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</si>
  <si>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</si>
  <si>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</si>
  <si>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</si>
  <si>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</si>
  <si>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</si>
  <si>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</si>
  <si>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</si>
  <si>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</si>
  <si>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</si>
  <si>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</si>
  <si>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</si>
  <si>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</si>
  <si>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</si>
  <si>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</si>
  <si>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08101</t>
  </si>
  <si>
    <t>08102</t>
  </si>
  <si>
    <t>09301</t>
  </si>
  <si>
    <t>09302</t>
  </si>
  <si>
    <t>09303</t>
  </si>
  <si>
    <t>09304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</si>
  <si>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</si>
  <si>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</si>
  <si>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</si>
  <si>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</si>
  <si>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</si>
  <si>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</si>
  <si>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</si>
  <si>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</si>
  <si>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</si>
  <si>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</si>
  <si>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</si>
  <si>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</si>
  <si>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</si>
  <si>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</si>
  <si>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</si>
  <si>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</si>
  <si>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09101</t>
  </si>
  <si>
    <t>09102</t>
  </si>
  <si>
    <t>10301</t>
  </si>
  <si>
    <t>10302</t>
  </si>
  <si>
    <t>10303</t>
  </si>
  <si>
    <t>10304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</si>
  <si>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</si>
  <si>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</si>
  <si>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</si>
  <si>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</si>
  <si>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</si>
  <si>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</si>
  <si>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</si>
  <si>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</si>
  <si>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</si>
  <si>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</si>
  <si>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</si>
  <si>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</si>
  <si>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</si>
  <si>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</si>
  <si>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</si>
  <si>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</si>
  <si>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10101</t>
  </si>
  <si>
    <t>10102</t>
  </si>
  <si>
    <t>11301</t>
  </si>
  <si>
    <t>11302</t>
  </si>
  <si>
    <t>11303</t>
  </si>
  <si>
    <t>11304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</si>
  <si>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</si>
  <si>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</si>
  <si>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</si>
  <si>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</si>
  <si>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</si>
  <si>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</si>
  <si>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</si>
  <si>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</si>
  <si>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</si>
  <si>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</si>
  <si>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</si>
  <si>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</si>
  <si>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</si>
  <si>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</si>
  <si>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</si>
  <si>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</si>
  <si>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11101</t>
  </si>
  <si>
    <t>11102</t>
  </si>
  <si>
    <t>12301</t>
  </si>
  <si>
    <t>12302</t>
  </si>
  <si>
    <t>12303</t>
  </si>
  <si>
    <t>12304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</si>
  <si>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</si>
  <si>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</si>
  <si>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</si>
  <si>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</si>
  <si>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</si>
  <si>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</si>
  <si>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</si>
  <si>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</si>
  <si>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</si>
  <si>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</si>
  <si>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</si>
  <si>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</si>
  <si>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</si>
  <si>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</si>
  <si>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</si>
  <si>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</si>
  <si>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12101</t>
  </si>
  <si>
    <t>12102</t>
  </si>
  <si>
    <t>13301</t>
  </si>
  <si>
    <t>13302</t>
  </si>
  <si>
    <t>13303</t>
  </si>
  <si>
    <t>13304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</si>
  <si>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</si>
  <si>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</si>
  <si>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</si>
  <si>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</si>
  <si>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</si>
  <si>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</si>
  <si>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</si>
  <si>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</si>
  <si>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</si>
  <si>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</si>
  <si>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</si>
  <si>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</si>
  <si>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</si>
  <si>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</si>
  <si>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</si>
  <si>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</si>
  <si>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13101</t>
  </si>
  <si>
    <t>13102</t>
  </si>
  <si>
    <t>14301</t>
  </si>
  <si>
    <t>14302</t>
  </si>
  <si>
    <t>14303</t>
  </si>
  <si>
    <t>14304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</si>
  <si>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</si>
  <si>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</si>
  <si>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</si>
  <si>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</si>
  <si>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</si>
  <si>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</si>
  <si>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</si>
  <si>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</si>
  <si>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</si>
  <si>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</si>
  <si>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</si>
  <si>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</si>
  <si>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</si>
  <si>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</si>
  <si>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</si>
  <si>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</si>
  <si>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14101</t>
  </si>
  <si>
    <t>14102</t>
  </si>
  <si>
    <t>15301</t>
  </si>
  <si>
    <t>15302</t>
  </si>
  <si>
    <t>15303</t>
  </si>
  <si>
    <t>15304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</si>
  <si>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</si>
  <si>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</si>
  <si>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</si>
  <si>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</si>
  <si>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</si>
  <si>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</si>
  <si>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</si>
  <si>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</si>
  <si>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</si>
  <si>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</si>
  <si>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</si>
  <si>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</si>
  <si>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</si>
  <si>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</si>
  <si>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</si>
  <si>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</si>
  <si>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15101</t>
  </si>
  <si>
    <t>15102</t>
  </si>
  <si>
    <t>16301</t>
  </si>
  <si>
    <t>16302</t>
  </si>
  <si>
    <t>16303</t>
  </si>
  <si>
    <t>16304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</si>
  <si>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</si>
  <si>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</si>
  <si>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</si>
  <si>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</si>
  <si>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</si>
  <si>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</si>
  <si>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</si>
  <si>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</si>
  <si>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</si>
  <si>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</si>
  <si>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</si>
  <si>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</si>
  <si>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</si>
  <si>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</si>
  <si>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</si>
  <si>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</si>
  <si>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16101</t>
  </si>
  <si>
    <t>16102</t>
  </si>
  <si>
    <t>17301</t>
  </si>
  <si>
    <t>17302</t>
  </si>
  <si>
    <t>17303</t>
  </si>
  <si>
    <t>17304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</si>
  <si>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</si>
  <si>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</si>
  <si>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</si>
  <si>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</si>
  <si>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</si>
  <si>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</si>
  <si>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</si>
  <si>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</si>
  <si>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</si>
  <si>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</si>
  <si>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</si>
  <si>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</si>
  <si>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</si>
  <si>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</si>
  <si>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</si>
  <si>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</si>
  <si>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17101</t>
  </si>
  <si>
    <t>17102</t>
  </si>
  <si>
    <t>18301</t>
  </si>
  <si>
    <t>18302</t>
  </si>
  <si>
    <t>18303</t>
  </si>
  <si>
    <t>18304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</si>
  <si>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</si>
  <si>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</si>
  <si>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</si>
  <si>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</si>
  <si>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</si>
  <si>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</si>
  <si>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</si>
  <si>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</si>
  <si>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</si>
  <si>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</si>
  <si>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</si>
  <si>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</si>
  <si>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</si>
  <si>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</si>
  <si>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</si>
  <si>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</si>
  <si>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18101</t>
  </si>
  <si>
    <t>18102</t>
  </si>
  <si>
    <t>19301</t>
  </si>
  <si>
    <t>19302</t>
  </si>
  <si>
    <t>19303</t>
  </si>
  <si>
    <t>19304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</si>
  <si>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</si>
  <si>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</si>
  <si>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</si>
  <si>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</si>
  <si>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</si>
  <si>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</si>
  <si>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</si>
  <si>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</si>
  <si>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</si>
  <si>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</si>
  <si>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</si>
  <si>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</si>
  <si>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</si>
  <si>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</si>
  <si>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</si>
  <si>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</si>
  <si>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19101</t>
  </si>
  <si>
    <t>19102</t>
  </si>
  <si>
    <t>20301</t>
  </si>
  <si>
    <t>20302</t>
  </si>
  <si>
    <t>20303</t>
  </si>
  <si>
    <t>20304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</si>
  <si>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</si>
  <si>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</si>
  <si>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</si>
  <si>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</si>
  <si>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</si>
  <si>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</si>
  <si>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</si>
  <si>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</si>
  <si>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</si>
  <si>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</si>
  <si>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</si>
  <si>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</si>
  <si>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</si>
  <si>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</si>
  <si>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</si>
  <si>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</si>
  <si>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20101</t>
  </si>
  <si>
    <t>20102</t>
  </si>
  <si>
    <t>21301</t>
  </si>
  <si>
    <t>21302</t>
  </si>
  <si>
    <t>21303</t>
  </si>
  <si>
    <t>21304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</si>
  <si>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</si>
  <si>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</si>
  <si>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</si>
  <si>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</si>
  <si>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</si>
  <si>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</si>
  <si>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</si>
  <si>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</si>
  <si>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</si>
  <si>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</si>
  <si>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</si>
  <si>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</si>
  <si>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</si>
  <si>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</si>
  <si>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</si>
  <si>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</si>
  <si>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21101</t>
  </si>
  <si>
    <t>21102</t>
  </si>
  <si>
    <t>22301</t>
  </si>
  <si>
    <t>22302</t>
  </si>
  <si>
    <t>22303</t>
  </si>
  <si>
    <t>22304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</si>
  <si>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</si>
  <si>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</si>
  <si>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</si>
  <si>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</si>
  <si>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</si>
  <si>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</si>
  <si>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</si>
  <si>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</si>
  <si>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</si>
  <si>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</si>
  <si>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</si>
  <si>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</si>
  <si>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</si>
  <si>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</si>
  <si>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</si>
  <si>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</si>
  <si>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22101</t>
  </si>
  <si>
    <t>22102</t>
  </si>
  <si>
    <t>23301</t>
  </si>
  <si>
    <t>23302</t>
  </si>
  <si>
    <t>23303</t>
  </si>
  <si>
    <t>23304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</si>
  <si>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</si>
  <si>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</si>
  <si>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</si>
  <si>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</si>
  <si>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</si>
  <si>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</si>
  <si>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</si>
  <si>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</si>
  <si>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</si>
  <si>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</si>
  <si>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</si>
  <si>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</si>
  <si>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</si>
  <si>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</si>
  <si>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</si>
  <si>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</si>
  <si>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23101</t>
  </si>
  <si>
    <t>23102</t>
  </si>
  <si>
    <t>24301</t>
  </si>
  <si>
    <t>24302</t>
  </si>
  <si>
    <t>24303</t>
  </si>
  <si>
    <t>24304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</si>
  <si>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</si>
  <si>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</si>
  <si>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</si>
  <si>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</si>
  <si>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</si>
  <si>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</si>
  <si>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</si>
  <si>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</si>
  <si>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</si>
  <si>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</si>
  <si>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</si>
  <si>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</si>
  <si>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</si>
  <si>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</si>
  <si>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</si>
  <si>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</si>
  <si>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24101</t>
  </si>
  <si>
    <t>24102</t>
  </si>
  <si>
    <t>25301</t>
  </si>
  <si>
    <t>25302</t>
  </si>
  <si>
    <t>25303</t>
  </si>
  <si>
    <t>25304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</si>
  <si>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</si>
  <si>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</si>
  <si>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</si>
  <si>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</si>
  <si>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</si>
  <si>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</si>
  <si>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</si>
  <si>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</si>
  <si>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</si>
  <si>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</si>
  <si>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</si>
  <si>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</si>
  <si>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</si>
  <si>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</si>
  <si>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</si>
  <si>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</si>
  <si>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25101</t>
  </si>
  <si>
    <t>25102</t>
  </si>
  <si>
    <t>26301</t>
  </si>
  <si>
    <t>26302</t>
  </si>
  <si>
    <t>26303</t>
  </si>
  <si>
    <t>26304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</si>
  <si>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</si>
  <si>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</si>
  <si>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</si>
  <si>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</si>
  <si>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</si>
  <si>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</si>
  <si>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</si>
  <si>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</si>
  <si>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</si>
  <si>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</si>
  <si>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</si>
  <si>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</si>
  <si>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</si>
  <si>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</si>
  <si>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</si>
  <si>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</si>
  <si>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26101</t>
  </si>
  <si>
    <t>26102</t>
  </si>
  <si>
    <t>27301</t>
  </si>
  <si>
    <t>27302</t>
  </si>
  <si>
    <t>27303</t>
  </si>
  <si>
    <t>27304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</si>
  <si>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</si>
  <si>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</si>
  <si>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</si>
  <si>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</si>
  <si>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</si>
  <si>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</si>
  <si>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</si>
  <si>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</si>
  <si>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</si>
  <si>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</si>
  <si>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</si>
  <si>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</si>
  <si>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</si>
  <si>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</si>
  <si>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</si>
  <si>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</si>
  <si>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27101</t>
  </si>
  <si>
    <t>27102</t>
  </si>
  <si>
    <t>28301</t>
  </si>
  <si>
    <t>28302</t>
  </si>
  <si>
    <t>28303</t>
  </si>
  <si>
    <t>28304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</si>
  <si>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</si>
  <si>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</si>
  <si>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</si>
  <si>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</si>
  <si>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</si>
  <si>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</si>
  <si>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</si>
  <si>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</si>
  <si>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</si>
  <si>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</si>
  <si>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</si>
  <si>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</si>
  <si>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</si>
  <si>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</si>
  <si>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</si>
  <si>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</si>
  <si>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28101</t>
  </si>
  <si>
    <t>28102</t>
  </si>
  <si>
    <t>29301</t>
  </si>
  <si>
    <t>29302</t>
  </si>
  <si>
    <t>29303</t>
  </si>
  <si>
    <t>29304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</si>
  <si>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</si>
  <si>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</si>
  <si>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</si>
  <si>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</si>
  <si>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</si>
  <si>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</si>
  <si>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</si>
  <si>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</si>
  <si>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</si>
  <si>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</si>
  <si>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</si>
  <si>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</si>
  <si>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</si>
  <si>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</si>
  <si>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</si>
  <si>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</si>
  <si>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29101</t>
  </si>
  <si>
    <t>29102</t>
  </si>
  <si>
    <t>30301</t>
  </si>
  <si>
    <t>30302</t>
  </si>
  <si>
    <t>30303</t>
  </si>
  <si>
    <t>30304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</si>
  <si>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</si>
  <si>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</si>
  <si>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</si>
  <si>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</si>
  <si>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</si>
  <si>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</si>
  <si>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</si>
  <si>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</si>
  <si>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</si>
  <si>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</si>
  <si>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</si>
  <si>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</si>
  <si>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</si>
  <si>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</si>
  <si>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</si>
  <si>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</si>
  <si>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30101</t>
  </si>
  <si>
    <t>30102</t>
  </si>
  <si>
    <t>31301</t>
  </si>
  <si>
    <t>31302</t>
  </si>
  <si>
    <t>31303</t>
  </si>
  <si>
    <t>31304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</si>
  <si>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</si>
  <si>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</si>
  <si>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</si>
  <si>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</si>
  <si>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</si>
  <si>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</si>
  <si>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</si>
  <si>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</si>
  <si>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</si>
  <si>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</si>
  <si>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</si>
  <si>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</si>
  <si>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</si>
  <si>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</si>
  <si>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</si>
  <si>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</si>
  <si>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31101</t>
  </si>
  <si>
    <t>31102</t>
  </si>
  <si>
    <t>32301</t>
  </si>
  <si>
    <t>32302</t>
  </si>
  <si>
    <t>32303</t>
  </si>
  <si>
    <t>32304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</si>
  <si>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</si>
  <si>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</si>
  <si>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</si>
  <si>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</si>
  <si>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</si>
  <si>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</si>
  <si>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</si>
  <si>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</si>
  <si>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</si>
  <si>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</si>
  <si>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</si>
  <si>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</si>
  <si>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</si>
  <si>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</si>
  <si>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</si>
  <si>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</si>
  <si>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32101</t>
  </si>
  <si>
    <t>32102</t>
  </si>
  <si>
    <t>#EndpointType(0)</t>
  </si>
  <si>
    <t>EndpointName(1)</t>
  </si>
  <si>
    <t>Tags(2)</t>
  </si>
  <si>
    <t>Description(3)</t>
  </si>
  <si>
    <t>DeviceName(4)</t>
  </si>
  <si>
    <t>Slot(5)</t>
  </si>
  <si>
    <t>Channel(6)</t>
  </si>
  <si>
    <t>PriSwitch(7)</t>
  </si>
  <si>
    <t>PriSwitchIf(8)</t>
  </si>
  <si>
    <t>SecSwitch(9)</t>
  </si>
  <si>
    <t>SecSwitchIf(10)</t>
  </si>
  <si>
    <t>SourceIp(11)</t>
  </si>
  <si>
    <t>DestinationIp(12)</t>
  </si>
  <si>
    <t>DestinationUdp(13)</t>
  </si>
  <si>
    <t>VlanId(14)</t>
  </si>
  <si>
    <t>PortIp(15)</t>
  </si>
  <si>
    <t>PortGateway(16)</t>
  </si>
  <si>
    <t>PortNetmask(17)</t>
  </si>
  <si>
    <t>Active(18)</t>
  </si>
  <si>
    <t>Present(19)</t>
  </si>
  <si>
    <t>Not Used(20)</t>
  </si>
  <si>
    <t>Not Used(21)</t>
  </si>
  <si>
    <t>Not Used(22)</t>
  </si>
  <si>
    <t>Custom(23)</t>
  </si>
  <si>
    <t>SIPS Mode(24)</t>
  </si>
  <si>
    <t>EXT</t>
  </si>
  <si>
    <t>301S|ProcA S1 P1 IP Output Ancillary Data 1</t>
  </si>
  <si>
    <t>302S|ProcA S1 P1 IP Output Ancillary Data 2</t>
  </si>
  <si>
    <t>303S|ProcA S1 P1 IP Output Ancillary Data 3</t>
  </si>
  <si>
    <t>304S|ProcA S1 P1 IP Output Ancillary Data 4</t>
  </si>
  <si>
    <t>201S|ProcA S1 P1 IP Output Audio 1</t>
  </si>
  <si>
    <t>202S|ProcA S1 P1 IP Output Audio 2</t>
  </si>
  <si>
    <t>203S|ProcA S1 P1 IP Output Audio 3</t>
  </si>
  <si>
    <t>204S|ProcA S1 P1 IP Output Audio 4</t>
  </si>
  <si>
    <t>205S|ProcA S1 P1 IP Output Audio 5</t>
  </si>
  <si>
    <t>206S|ProcA S1 P1 IP Output Audio 6</t>
  </si>
  <si>
    <t>207S|ProcA S1 P1 IP Output Audio 7</t>
  </si>
  <si>
    <t>208S|ProcA S1 P1 IP Output Audio 8</t>
  </si>
  <si>
    <t>209S|ProcA S1 P1 IP Output Audio 9</t>
  </si>
  <si>
    <t>210S|ProcA S1 P1 IP Output Audio 10</t>
  </si>
  <si>
    <t>211S|ProcA S1 P1 IP Output Audio 11</t>
  </si>
  <si>
    <t>212S|ProcA S1 P1 IP Output Audio 12</t>
  </si>
  <si>
    <t>213S|ProcA S1 P1 IP Output Audio 13</t>
  </si>
  <si>
    <t>214S|ProcA S1 P1 IP Output Audio 14</t>
  </si>
  <si>
    <t>215S|ProcA S1 P1 IP Output Audio 15</t>
  </si>
  <si>
    <t>216S|ProcA S1 P1 IP Output Audio 16</t>
  </si>
  <si>
    <t>101S|ProcA S1 P1 IP Output Video</t>
  </si>
  <si>
    <t>102S|ProcA S1 P1 IP Output Proxy Video</t>
  </si>
  <si>
    <t>301S|ProcA S1 P2 IP Output Ancillary Data 1</t>
  </si>
  <si>
    <t>302S|ProcA S1 P2 IP Output Ancillary Data 2</t>
  </si>
  <si>
    <t>303S|ProcA S1 P2 IP Output Ancillary Data 3</t>
  </si>
  <si>
    <t>304S|ProcA S1 P2 IP Output Ancillary Data 4</t>
  </si>
  <si>
    <t>201S|ProcA S1 P2 IP Output Audio 1</t>
  </si>
  <si>
    <t>202S|ProcA S1 P2 IP Output Audio 2</t>
  </si>
  <si>
    <t>203S|ProcA S1 P2 IP Output Audio 3</t>
  </si>
  <si>
    <t>204S|ProcA S1 P2 IP Output Audio 4</t>
  </si>
  <si>
    <t>205S|ProcA S1 P2 IP Output Audio 5</t>
  </si>
  <si>
    <t>206S|ProcA S1 P2 IP Output Audio 6</t>
  </si>
  <si>
    <t>207S|ProcA S1 P2 IP Output Audio 7</t>
  </si>
  <si>
    <t>208S|ProcA S1 P2 IP Output Audio 8</t>
  </si>
  <si>
    <t>209S|ProcA S1 P2 IP Output Audio 9</t>
  </si>
  <si>
    <t>210S|ProcA S1 P2 IP Output Audio 10</t>
  </si>
  <si>
    <t>211S|ProcA S1 P2 IP Output Audio 11</t>
  </si>
  <si>
    <t>212S|ProcA S1 P2 IP Output Audio 12</t>
  </si>
  <si>
    <t>213S|ProcA S1 P2 IP Output Audio 13</t>
  </si>
  <si>
    <t>214S|ProcA S1 P2 IP Output Audio 14</t>
  </si>
  <si>
    <t>215S|ProcA S1 P2 IP Output Audio 15</t>
  </si>
  <si>
    <t>216S|ProcA S1 P2 IP Output Audio 16</t>
  </si>
  <si>
    <t>101S|ProcA S1 P2 IP Output Video</t>
  </si>
  <si>
    <t>102S|ProcA S1 P2 IP Output Proxy Video</t>
  </si>
  <si>
    <t>301S|ProcA S1 P3 IP Output Ancillary Data 1</t>
  </si>
  <si>
    <t>302S|ProcA S1 P3 IP Output Ancillary Data 2</t>
  </si>
  <si>
    <t>303S|ProcA S1 P3 IP Output Ancillary Data 3</t>
  </si>
  <si>
    <t>304S|ProcA S1 P3 IP Output Ancillary Data 4</t>
  </si>
  <si>
    <t>201S|ProcA S1 P3 IP Output Audio 1</t>
  </si>
  <si>
    <t>202S|ProcA S1 P3 IP Output Audio 2</t>
  </si>
  <si>
    <t>203S|ProcA S1 P3 IP Output Audio 3</t>
  </si>
  <si>
    <t>204S|ProcA S1 P3 IP Output Audio 4</t>
  </si>
  <si>
    <t>205S|ProcA S1 P3 IP Output Audio 5</t>
  </si>
  <si>
    <t>206S|ProcA S1 P3 IP Output Audio 6</t>
  </si>
  <si>
    <t>207S|ProcA S1 P3 IP Output Audio 7</t>
  </si>
  <si>
    <t>208S|ProcA S1 P3 IP Output Audio 8</t>
  </si>
  <si>
    <t>209S|ProcA S1 P3 IP Output Audio 9</t>
  </si>
  <si>
    <t>210S|ProcA S1 P3 IP Output Audio 10</t>
  </si>
  <si>
    <t>211S|ProcA S1 P3 IP Output Audio 11</t>
  </si>
  <si>
    <t>212S|ProcA S1 P3 IP Output Audio 12</t>
  </si>
  <si>
    <t>213S|ProcA S1 P3 IP Output Audio 13</t>
  </si>
  <si>
    <t>214S|ProcA S1 P3 IP Output Audio 14</t>
  </si>
  <si>
    <t>215S|ProcA S1 P3 IP Output Audio 15</t>
  </si>
  <si>
    <t>216S|ProcA S1 P3 IP Output Audio 16</t>
  </si>
  <si>
    <t>101S|ProcA S1 P3 IP Output Video</t>
  </si>
  <si>
    <t>102S|ProcA S1 P3 IP Output Proxy Video</t>
  </si>
  <si>
    <t>301S|ProcA S1 P4 IP Output Ancillary Data 1</t>
  </si>
  <si>
    <t>302S|ProcA S1 P4 IP Output Ancillary Data 2</t>
  </si>
  <si>
    <t>303S|ProcA S1 P4 IP Output Ancillary Data 3</t>
  </si>
  <si>
    <t>304S|ProcA S1 P4 IP Output Ancillary Data 4</t>
  </si>
  <si>
    <t>201S|ProcA S1 P4 IP Output Audio 1</t>
  </si>
  <si>
    <t>202S|ProcA S1 P4 IP Output Audio 2</t>
  </si>
  <si>
    <t>203S|ProcA S1 P4 IP Output Audio 3</t>
  </si>
  <si>
    <t>204S|ProcA S1 P4 IP Output Audio 4</t>
  </si>
  <si>
    <t>205S|ProcA S1 P4 IP Output Audio 5</t>
  </si>
  <si>
    <t>206S|ProcA S1 P4 IP Output Audio 6</t>
  </si>
  <si>
    <t>207S|ProcA S1 P4 IP Output Audio 7</t>
  </si>
  <si>
    <t>208S|ProcA S1 P4 IP Output Audio 8</t>
  </si>
  <si>
    <t>209S|ProcA S1 P4 IP Output Audio 9</t>
  </si>
  <si>
    <t>210S|ProcA S1 P4 IP Output Audio 10</t>
  </si>
  <si>
    <t>211S|ProcA S1 P4 IP Output Audio 11</t>
  </si>
  <si>
    <t>212S|ProcA S1 P4 IP Output Audio 12</t>
  </si>
  <si>
    <t>213S|ProcA S1 P4 IP Output Audio 13</t>
  </si>
  <si>
    <t>214S|ProcA S1 P4 IP Output Audio 14</t>
  </si>
  <si>
    <t>215S|ProcA S1 P4 IP Output Audio 15</t>
  </si>
  <si>
    <t>216S|ProcA S1 P4 IP Output Audio 16</t>
  </si>
  <si>
    <t>101S|ProcA S1 P4 IP Output Video</t>
  </si>
  <si>
    <t>102S|ProcA S1 P4 IP Output Proxy Video</t>
  </si>
  <si>
    <t>301S|ProcA S2 P1 IP Output Ancillary Data 1</t>
  </si>
  <si>
    <t>302S|ProcA S2 P1 IP Output Ancillary Data 2</t>
  </si>
  <si>
    <t>303S|ProcA S2 P1 IP Output Ancillary Data 3</t>
  </si>
  <si>
    <t>304S|ProcA S2 P1 IP Output Ancillary Data 4</t>
  </si>
  <si>
    <t>201S|ProcA S2 P1 IP Output Audio 1</t>
  </si>
  <si>
    <t>202S|ProcA S2 P1 IP Output Audio 2</t>
  </si>
  <si>
    <t>203S|ProcA S2 P1 IP Output Audio 3</t>
  </si>
  <si>
    <t>204S|ProcA S2 P1 IP Output Audio 4</t>
  </si>
  <si>
    <t>205S|ProcA S2 P1 IP Output Audio 5</t>
  </si>
  <si>
    <t>206S|ProcA S2 P1 IP Output Audio 6</t>
  </si>
  <si>
    <t>207S|ProcA S2 P1 IP Output Audio 7</t>
  </si>
  <si>
    <t>208S|ProcA S2 P1 IP Output Audio 8</t>
  </si>
  <si>
    <t>209S|ProcA S2 P1 IP Output Audio 9</t>
  </si>
  <si>
    <t>210S|ProcA S2 P1 IP Output Audio 10</t>
  </si>
  <si>
    <t>211S|ProcA S2 P1 IP Output Audio 11</t>
  </si>
  <si>
    <t>212S|ProcA S2 P1 IP Output Audio 12</t>
  </si>
  <si>
    <t>213S|ProcA S2 P1 IP Output Audio 13</t>
  </si>
  <si>
    <t>214S|ProcA S2 P1 IP Output Audio 14</t>
  </si>
  <si>
    <t>215S|ProcA S2 P1 IP Output Audio 15</t>
  </si>
  <si>
    <t>216S|ProcA S2 P1 IP Output Audio 16</t>
  </si>
  <si>
    <t>101S|ProcA S2 P1 IP Output Video</t>
  </si>
  <si>
    <t>102S|ProcA S2 P1 IP Output Proxy Video</t>
  </si>
  <si>
    <t>301S|ProcA S2 P2 IP Output Ancillary Data 1</t>
  </si>
  <si>
    <t>302S|ProcA S2 P2 IP Output Ancillary Data 2</t>
  </si>
  <si>
    <t>303S|ProcA S2 P2 IP Output Ancillary Data 3</t>
  </si>
  <si>
    <t>304S|ProcA S2 P2 IP Output Ancillary Data 4</t>
  </si>
  <si>
    <t>201S|ProcA S2 P2 IP Output Audio 1</t>
  </si>
  <si>
    <t>202S|ProcA S2 P2 IP Output Audio 2</t>
  </si>
  <si>
    <t>203S|ProcA S2 P2 IP Output Audio 3</t>
  </si>
  <si>
    <t>204S|ProcA S2 P2 IP Output Audio 4</t>
  </si>
  <si>
    <t>205S|ProcA S2 P2 IP Output Audio 5</t>
  </si>
  <si>
    <t>206S|ProcA S2 P2 IP Output Audio 6</t>
  </si>
  <si>
    <t>207S|ProcA S2 P2 IP Output Audio 7</t>
  </si>
  <si>
    <t>208S|ProcA S2 P2 IP Output Audio 8</t>
  </si>
  <si>
    <t>209S|ProcA S2 P2 IP Output Audio 9</t>
  </si>
  <si>
    <t>210S|ProcA S2 P2 IP Output Audio 10</t>
  </si>
  <si>
    <t>211S|ProcA S2 P2 IP Output Audio 11</t>
  </si>
  <si>
    <t>212S|ProcA S2 P2 IP Output Audio 12</t>
  </si>
  <si>
    <t>213S|ProcA S2 P2 IP Output Audio 13</t>
  </si>
  <si>
    <t>214S|ProcA S2 P2 IP Output Audio 14</t>
  </si>
  <si>
    <t>215S|ProcA S2 P2 IP Output Audio 15</t>
  </si>
  <si>
    <t>216S|ProcA S2 P2 IP Output Audio 16</t>
  </si>
  <si>
    <t>101S|ProcA S2 P2 IP Output Video</t>
  </si>
  <si>
    <t>102S|ProcA S2 P2 IP Output Proxy Video</t>
  </si>
  <si>
    <t>301S|ProcA S2 P3 IP Output Ancillary Data 1</t>
  </si>
  <si>
    <t>302S|ProcA S2 P3 IP Output Ancillary Data 2</t>
  </si>
  <si>
    <t>303S|ProcA S2 P3 IP Output Ancillary Data 3</t>
  </si>
  <si>
    <t>304S|ProcA S2 P3 IP Output Ancillary Data 4</t>
  </si>
  <si>
    <t>201S|ProcA S2 P3 IP Output Audio 1</t>
  </si>
  <si>
    <t>202S|ProcA S2 P3 IP Output Audio 2</t>
  </si>
  <si>
    <t>203S|ProcA S2 P3 IP Output Audio 3</t>
  </si>
  <si>
    <t>204S|ProcA S2 P3 IP Output Audio 4</t>
  </si>
  <si>
    <t>205S|ProcA S2 P3 IP Output Audio 5</t>
  </si>
  <si>
    <t>206S|ProcA S2 P3 IP Output Audio 6</t>
  </si>
  <si>
    <t>207S|ProcA S2 P3 IP Output Audio 7</t>
  </si>
  <si>
    <t>208S|ProcA S2 P3 IP Output Audio 8</t>
  </si>
  <si>
    <t>209S|ProcA S2 P3 IP Output Audio 9</t>
  </si>
  <si>
    <t>210S|ProcA S2 P3 IP Output Audio 10</t>
  </si>
  <si>
    <t>211S|ProcA S2 P3 IP Output Audio 11</t>
  </si>
  <si>
    <t>212S|ProcA S2 P3 IP Output Audio 12</t>
  </si>
  <si>
    <t>213S|ProcA S2 P3 IP Output Audio 13</t>
  </si>
  <si>
    <t>214S|ProcA S2 P3 IP Output Audio 14</t>
  </si>
  <si>
    <t>215S|ProcA S2 P3 IP Output Audio 15</t>
  </si>
  <si>
    <t>216S|ProcA S2 P3 IP Output Audio 16</t>
  </si>
  <si>
    <t>101S|ProcA S2 P3 IP Output Video</t>
  </si>
  <si>
    <t>102S|ProcA S2 P3 IP Output Proxy Video</t>
  </si>
  <si>
    <t>301S|ProcA S2 P4 IP Output Ancillary Data 1</t>
  </si>
  <si>
    <t>302S|ProcA S2 P4 IP Output Ancillary Data 2</t>
  </si>
  <si>
    <t>303S|ProcA S2 P4 IP Output Ancillary Data 3</t>
  </si>
  <si>
    <t>304S|ProcA S2 P4 IP Output Ancillary Data 4</t>
  </si>
  <si>
    <t>201S|ProcA S2 P4 IP Output Audio 1</t>
  </si>
  <si>
    <t>202S|ProcA S2 P4 IP Output Audio 2</t>
  </si>
  <si>
    <t>203S|ProcA S2 P4 IP Output Audio 3</t>
  </si>
  <si>
    <t>204S|ProcA S2 P4 IP Output Audio 4</t>
  </si>
  <si>
    <t>205S|ProcA S2 P4 IP Output Audio 5</t>
  </si>
  <si>
    <t>206S|ProcA S2 P4 IP Output Audio 6</t>
  </si>
  <si>
    <t>207S|ProcA S2 P4 IP Output Audio 7</t>
  </si>
  <si>
    <t>208S|ProcA S2 P4 IP Output Audio 8</t>
  </si>
  <si>
    <t>209S|ProcA S2 P4 IP Output Audio 9</t>
  </si>
  <si>
    <t>210S|ProcA S2 P4 IP Output Audio 10</t>
  </si>
  <si>
    <t>211S|ProcA S2 P4 IP Output Audio 11</t>
  </si>
  <si>
    <t>212S|ProcA S2 P4 IP Output Audio 12</t>
  </si>
  <si>
    <t>213S|ProcA S2 P4 IP Output Audio 13</t>
  </si>
  <si>
    <t>214S|ProcA S2 P4 IP Output Audio 14</t>
  </si>
  <si>
    <t>215S|ProcA S2 P4 IP Output Audio 15</t>
  </si>
  <si>
    <t>216S|ProcA S2 P4 IP Output Audio 16</t>
  </si>
  <si>
    <t>101S|ProcA S2 P4 IP Output Video</t>
  </si>
  <si>
    <t>102S|ProcA S2 P4 IP Output Proxy Video</t>
  </si>
  <si>
    <t>301S|ProcB S1 P1 IP Output Ancillary Data 1</t>
  </si>
  <si>
    <t>302S|ProcB S1 P1 IP Output Ancillary Data 2</t>
  </si>
  <si>
    <t>303S|ProcB S1 P1 IP Output Ancillary Data 3</t>
  </si>
  <si>
    <t>304S|ProcB S1 P1 IP Output Ancillary Data 4</t>
  </si>
  <si>
    <t>201S|ProcB S1 P1 IP Output Audio 1</t>
  </si>
  <si>
    <t>202S|ProcB S1 P1 IP Output Audio 2</t>
  </si>
  <si>
    <t>203S|ProcB S1 P1 IP Output Audio 3</t>
  </si>
  <si>
    <t>204S|ProcB S1 P1 IP Output Audio 4</t>
  </si>
  <si>
    <t>205S|ProcB S1 P1 IP Output Audio 5</t>
  </si>
  <si>
    <t>206S|ProcB S1 P1 IP Output Audio 6</t>
  </si>
  <si>
    <t>207S|ProcB S1 P1 IP Output Audio 7</t>
  </si>
  <si>
    <t>208S|ProcB S1 P1 IP Output Audio 8</t>
  </si>
  <si>
    <t>209S|ProcB S1 P1 IP Output Audio 9</t>
  </si>
  <si>
    <t>210S|ProcB S1 P1 IP Output Audio 10</t>
  </si>
  <si>
    <t>211S|ProcB S1 P1 IP Output Audio 11</t>
  </si>
  <si>
    <t>212S|ProcB S1 P1 IP Output Audio 12</t>
  </si>
  <si>
    <t>213S|ProcB S1 P1 IP Output Audio 13</t>
  </si>
  <si>
    <t>214S|ProcB S1 P1 IP Output Audio 14</t>
  </si>
  <si>
    <t>215S|ProcB S1 P1 IP Output Audio 15</t>
  </si>
  <si>
    <t>216S|ProcB S1 P1 IP Output Audio 16</t>
  </si>
  <si>
    <t>101S|ProcB S1 P1 IP Output Video</t>
  </si>
  <si>
    <t>102S|ProcB S1 P1 IP Output Proxy Video</t>
  </si>
  <si>
    <t>301S|ProcB S2 P1 IP Output Ancillary Data 1</t>
  </si>
  <si>
    <t>302S|ProcB S2 P1 IP Output Ancillary Data 2</t>
  </si>
  <si>
    <t>303S|ProcB S2 P1 IP Output Ancillary Data 3</t>
  </si>
  <si>
    <t>304S|ProcB S2 P1 IP Output Ancillary Data 4</t>
  </si>
  <si>
    <t>201S|ProcB S2 P1 IP Output Audio 1</t>
  </si>
  <si>
    <t>202S|ProcB S2 P1 IP Output Audio 2</t>
  </si>
  <si>
    <t>203S|ProcB S2 P1 IP Output Audio 3</t>
  </si>
  <si>
    <t>204S|ProcB S2 P1 IP Output Audio 4</t>
  </si>
  <si>
    <t>205S|ProcB S2 P1 IP Output Audio 5</t>
  </si>
  <si>
    <t>206S|ProcB S2 P1 IP Output Audio 6</t>
  </si>
  <si>
    <t>207S|ProcB S2 P1 IP Output Audio 7</t>
  </si>
  <si>
    <t>208S|ProcB S2 P1 IP Output Audio 8</t>
  </si>
  <si>
    <t>209S|ProcB S2 P1 IP Output Audio 9</t>
  </si>
  <si>
    <t>210S|ProcB S2 P1 IP Output Audio 10</t>
  </si>
  <si>
    <t>211S|ProcB S2 P1 IP Output Audio 11</t>
  </si>
  <si>
    <t>212S|ProcB S2 P1 IP Output Audio 12</t>
  </si>
  <si>
    <t>213S|ProcB S2 P1 IP Output Audio 13</t>
  </si>
  <si>
    <t>214S|ProcB S2 P1 IP Output Audio 14</t>
  </si>
  <si>
    <t>215S|ProcB S2 P1 IP Output Audio 15</t>
  </si>
  <si>
    <t>216S|ProcB S2 P1 IP Output Audio 16</t>
  </si>
  <si>
    <t>101S|ProcB S2 P1 IP Output Video</t>
  </si>
  <si>
    <t>102S|ProcB S2 P1 IP Output Proxy Video</t>
  </si>
  <si>
    <t>301R|ProcC S1 P1 IP Input Ancillary Data 1</t>
  </si>
  <si>
    <t>302R|ProcC S1 P1 IP Input Ancillary Data 2</t>
  </si>
  <si>
    <t>303R|ProcC S1 P1 IP Input Ancillary Data 3</t>
  </si>
  <si>
    <t>304R|ProcC S1 P1 IP Input Ancillary Data 4</t>
  </si>
  <si>
    <t>201R|ProcC S1 P1 IP Input Audio 1</t>
  </si>
  <si>
    <t>202R|ProcC S1 P1 IP Input Audio 2</t>
  </si>
  <si>
    <t>203R|ProcC S1 P1 IP Input Audio 3</t>
  </si>
  <si>
    <t>204R|ProcC S1 P1 IP Input Audio 4</t>
  </si>
  <si>
    <t>205R|ProcC S1 P1 IP Input Audio 5</t>
  </si>
  <si>
    <t>206R|ProcC S1 P1 IP Input Audio 6</t>
  </si>
  <si>
    <t>207R|ProcC S1 P1 IP Input Audio 7</t>
  </si>
  <si>
    <t>208R|ProcC S1 P1 IP Input Audio 8</t>
  </si>
  <si>
    <t>209R|ProcC S1 P1 IP Input Audio 9</t>
  </si>
  <si>
    <t>210R|ProcC S1 P1 IP Input Audio 10</t>
  </si>
  <si>
    <t>211R|ProcC S1 P1 IP Input Audio 11</t>
  </si>
  <si>
    <t>212R|ProcC S1 P1 IP Input Audio 12</t>
  </si>
  <si>
    <t>213R|ProcC S1 P1 IP Input Audio 13</t>
  </si>
  <si>
    <t>214R|ProcC S1 P1 IP Input Audio 14</t>
  </si>
  <si>
    <t>215R|ProcC S1 P1 IP Input Audio 15</t>
  </si>
  <si>
    <t>216R|ProcC S1 P1 IP Input Audio 16</t>
  </si>
  <si>
    <t>101R|ProcC S1 P1 IP Input Video</t>
  </si>
  <si>
    <t>com.nevion.common.mbb_flavor=2</t>
  </si>
  <si>
    <t>101S|ProcC S1 P1 IP Output Video</t>
  </si>
  <si>
    <t>102S|ProcC S1 P1 IP Output Proxy Video</t>
  </si>
  <si>
    <t>301R|ProcC S1 P2 IP Input Ancillary Data 1</t>
  </si>
  <si>
    <t>302R|ProcC S1 P2 IP Input Ancillary Data 2</t>
  </si>
  <si>
    <t>303R|ProcC S1 P2 IP Input Ancillary Data 3</t>
  </si>
  <si>
    <t>304R|ProcC S1 P2 IP Input Ancillary Data 4</t>
  </si>
  <si>
    <t>201R|ProcC S1 P2 IP Input Audio 1</t>
  </si>
  <si>
    <t>202R|ProcC S1 P2 IP Input Audio 2</t>
  </si>
  <si>
    <t>203R|ProcC S1 P2 IP Input Audio 3</t>
  </si>
  <si>
    <t>204R|ProcC S1 P2 IP Input Audio 4</t>
  </si>
  <si>
    <t>205R|ProcC S1 P2 IP Input Audio 5</t>
  </si>
  <si>
    <t>206R|ProcC S1 P2 IP Input Audio 6</t>
  </si>
  <si>
    <t>207R|ProcC S1 P2 IP Input Audio 7</t>
  </si>
  <si>
    <t>208R|ProcC S1 P2 IP Input Audio 8</t>
  </si>
  <si>
    <t>209R|ProcC S1 P2 IP Input Audio 9</t>
  </si>
  <si>
    <t>210R|ProcC S1 P2 IP Input Audio 10</t>
  </si>
  <si>
    <t>211R|ProcC S1 P2 IP Input Audio 11</t>
  </si>
  <si>
    <t>212R|ProcC S1 P2 IP Input Audio 12</t>
  </si>
  <si>
    <t>213R|ProcC S1 P2 IP Input Audio 13</t>
  </si>
  <si>
    <t>214R|ProcC S1 P2 IP Input Audio 14</t>
  </si>
  <si>
    <t>215R|ProcC S1 P2 IP Input Audio 15</t>
  </si>
  <si>
    <t>216R|ProcC S1 P2 IP Input Audio 16</t>
  </si>
  <si>
    <t>101R|ProcC S1 P2 IP Input Video</t>
  </si>
  <si>
    <t>301R|ProcC S1 P3 IP Input Ancillary Data 1</t>
  </si>
  <si>
    <t>302R|ProcC S1 P3 IP Input Ancillary Data 2</t>
  </si>
  <si>
    <t>303R|ProcC S1 P3 IP Input Ancillary Data 3</t>
  </si>
  <si>
    <t>304R|ProcC S1 P3 IP Input Ancillary Data 4</t>
  </si>
  <si>
    <t>201R|ProcC S1 P3 IP Input Audio 1</t>
  </si>
  <si>
    <t>202R|ProcC S1 P3 IP Input Audio 2</t>
  </si>
  <si>
    <t>203R|ProcC S1 P3 IP Input Audio 3</t>
  </si>
  <si>
    <t>204R|ProcC S1 P3 IP Input Audio 4</t>
  </si>
  <si>
    <t>205R|ProcC S1 P3 IP Input Audio 5</t>
  </si>
  <si>
    <t>206R|ProcC S1 P3 IP Input Audio 6</t>
  </si>
  <si>
    <t>207R|ProcC S1 P3 IP Input Audio 7</t>
  </si>
  <si>
    <t>208R|ProcC S1 P3 IP Input Audio 8</t>
  </si>
  <si>
    <t>209R|ProcC S1 P3 IP Input Audio 9</t>
  </si>
  <si>
    <t>210R|ProcC S1 P3 IP Input Audio 10</t>
  </si>
  <si>
    <t>211R|ProcC S1 P3 IP Input Audio 11</t>
  </si>
  <si>
    <t>212R|ProcC S1 P3 IP Input Audio 12</t>
  </si>
  <si>
    <t>213R|ProcC S1 P3 IP Input Audio 13</t>
  </si>
  <si>
    <t>214R|ProcC S1 P3 IP Input Audio 14</t>
  </si>
  <si>
    <t>215R|ProcC S1 P3 IP Input Audio 15</t>
  </si>
  <si>
    <t>216R|ProcC S1 P3 IP Input Audio 16</t>
  </si>
  <si>
    <t>101R|ProcC S1 P3 IP Input Video</t>
  </si>
  <si>
    <t>301R|ProcC S1 P4 IP Input Ancillary Data 1</t>
  </si>
  <si>
    <t>302R|ProcC S1 P4 IP Input Ancillary Data 2</t>
  </si>
  <si>
    <t>303R|ProcC S1 P4 IP Input Ancillary Data 3</t>
  </si>
  <si>
    <t>304R|ProcC S1 P4 IP Input Ancillary Data 4</t>
  </si>
  <si>
    <t>201R|ProcC S1 P4 IP Input Audio 1</t>
  </si>
  <si>
    <t>202R|ProcC S1 P4 IP Input Audio 2</t>
  </si>
  <si>
    <t>203R|ProcC S1 P4 IP Input Audio 3</t>
  </si>
  <si>
    <t>204R|ProcC S1 P4 IP Input Audio 4</t>
  </si>
  <si>
    <t>205R|ProcC S1 P4 IP Input Audio 5</t>
  </si>
  <si>
    <t>206R|ProcC S1 P4 IP Input Audio 6</t>
  </si>
  <si>
    <t>207R|ProcC S1 P4 IP Input Audio 7</t>
  </si>
  <si>
    <t>208R|ProcC S1 P4 IP Input Audio 8</t>
  </si>
  <si>
    <t>209R|ProcC S1 P4 IP Input Audio 9</t>
  </si>
  <si>
    <t>210R|ProcC S1 P4 IP Input Audio 10</t>
  </si>
  <si>
    <t>211R|ProcC S1 P4 IP Input Audio 11</t>
  </si>
  <si>
    <t>212R|ProcC S1 P4 IP Input Audio 12</t>
  </si>
  <si>
    <t>213R|ProcC S1 P4 IP Input Audio 13</t>
  </si>
  <si>
    <t>214R|ProcC S1 P4 IP Input Audio 14</t>
  </si>
  <si>
    <t>215R|ProcC S1 P4 IP Input Audio 15</t>
  </si>
  <si>
    <t>216R|ProcC S1 P4 IP Input Audio 16</t>
  </si>
  <si>
    <t>101R|ProcC S1 P4 IP Input Video</t>
  </si>
  <si>
    <t>301R|ProcC S2 P1 IP Input Ancillary Data 1</t>
  </si>
  <si>
    <t>302R|ProcC S2 P1 IP Input Ancillary Data 2</t>
  </si>
  <si>
    <t>303R|ProcC S2 P1 IP Input Ancillary Data 3</t>
  </si>
  <si>
    <t>304R|ProcC S2 P1 IP Input Ancillary Data 4</t>
  </si>
  <si>
    <t>201R|ProcC S2 P1 IP Input Audio 1</t>
  </si>
  <si>
    <t>202R|ProcC S2 P1 IP Input Audio 2</t>
  </si>
  <si>
    <t>203R|ProcC S2 P1 IP Input Audio 3</t>
  </si>
  <si>
    <t>204R|ProcC S2 P1 IP Input Audio 4</t>
  </si>
  <si>
    <t>205R|ProcC S2 P1 IP Input Audio 5</t>
  </si>
  <si>
    <t>206R|ProcC S2 P1 IP Input Audio 6</t>
  </si>
  <si>
    <t>207R|ProcC S2 P1 IP Input Audio 7</t>
  </si>
  <si>
    <t>208R|ProcC S2 P1 IP Input Audio 8</t>
  </si>
  <si>
    <t>209R|ProcC S2 P1 IP Input Audio 9</t>
  </si>
  <si>
    <t>210R|ProcC S2 P1 IP Input Audio 10</t>
  </si>
  <si>
    <t>211R|ProcC S2 P1 IP Input Audio 11</t>
  </si>
  <si>
    <t>212R|ProcC S2 P1 IP Input Audio 12</t>
  </si>
  <si>
    <t>213R|ProcC S2 P1 IP Input Audio 13</t>
  </si>
  <si>
    <t>214R|ProcC S2 P1 IP Input Audio 14</t>
  </si>
  <si>
    <t>215R|ProcC S2 P1 IP Input Audio 15</t>
  </si>
  <si>
    <t>216R|ProcC S2 P1 IP Input Audio 16</t>
  </si>
  <si>
    <t>101R|ProcC S2 P1 IP Input Video</t>
  </si>
  <si>
    <t>101S|ProcC S2 P1 IP Output Video</t>
  </si>
  <si>
    <t>102S|ProcC S2 P1 IP Output Proxy Video</t>
  </si>
  <si>
    <t>301R|ProcC S2 P2 IP Input Ancillary Data 1</t>
  </si>
  <si>
    <t>302R|ProcC S2 P2 IP Input Ancillary Data 2</t>
  </si>
  <si>
    <t>303R|ProcC S2 P2 IP Input Ancillary Data 3</t>
  </si>
  <si>
    <t>304R|ProcC S2 P2 IP Input Ancillary Data 4</t>
  </si>
  <si>
    <t>201R|ProcC S2 P2 IP Input Audio 1</t>
  </si>
  <si>
    <t>202R|ProcC S2 P2 IP Input Audio 2</t>
  </si>
  <si>
    <t>203R|ProcC S2 P2 IP Input Audio 3</t>
  </si>
  <si>
    <t>204R|ProcC S2 P2 IP Input Audio 4</t>
  </si>
  <si>
    <t>205R|ProcC S2 P2 IP Input Audio 5</t>
  </si>
  <si>
    <t>206R|ProcC S2 P2 IP Input Audio 6</t>
  </si>
  <si>
    <t>207R|ProcC S2 P2 IP Input Audio 7</t>
  </si>
  <si>
    <t>208R|ProcC S2 P2 IP Input Audio 8</t>
  </si>
  <si>
    <t>209R|ProcC S2 P2 IP Input Audio 9</t>
  </si>
  <si>
    <t>210R|ProcC S2 P2 IP Input Audio 10</t>
  </si>
  <si>
    <t>211R|ProcC S2 P2 IP Input Audio 11</t>
  </si>
  <si>
    <t>212R|ProcC S2 P2 IP Input Audio 12</t>
  </si>
  <si>
    <t>213R|ProcC S2 P2 IP Input Audio 13</t>
  </si>
  <si>
    <t>214R|ProcC S2 P2 IP Input Audio 14</t>
  </si>
  <si>
    <t>215R|ProcC S2 P2 IP Input Audio 15</t>
  </si>
  <si>
    <t>216R|ProcC S2 P2 IP Input Audio 16</t>
  </si>
  <si>
    <t>101R|ProcC S2 P2 IP Input Video</t>
  </si>
  <si>
    <t>301R|ProcC S2 P3 IP Input Ancillary Data 1</t>
  </si>
  <si>
    <t>302R|ProcC S2 P3 IP Input Ancillary Data 2</t>
  </si>
  <si>
    <t>303R|ProcC S2 P3 IP Input Ancillary Data 3</t>
  </si>
  <si>
    <t>304R|ProcC S2 P3 IP Input Ancillary Data 4</t>
  </si>
  <si>
    <t>201R|ProcC S2 P3 IP Input Audio 1</t>
  </si>
  <si>
    <t>202R|ProcC S2 P3 IP Input Audio 2</t>
  </si>
  <si>
    <t>203R|ProcC S2 P3 IP Input Audio 3</t>
  </si>
  <si>
    <t>204R|ProcC S2 P3 IP Input Audio 4</t>
  </si>
  <si>
    <t>205R|ProcC S2 P3 IP Input Audio 5</t>
  </si>
  <si>
    <t>206R|ProcC S2 P3 IP Input Audio 6</t>
  </si>
  <si>
    <t>207R|ProcC S2 P3 IP Input Audio 7</t>
  </si>
  <si>
    <t>208R|ProcC S2 P3 IP Input Audio 8</t>
  </si>
  <si>
    <t>209R|ProcC S2 P3 IP Input Audio 9</t>
  </si>
  <si>
    <t>210R|ProcC S2 P3 IP Input Audio 10</t>
  </si>
  <si>
    <t>211R|ProcC S2 P3 IP Input Audio 11</t>
  </si>
  <si>
    <t>212R|ProcC S2 P3 IP Input Audio 12</t>
  </si>
  <si>
    <t>213R|ProcC S2 P3 IP Input Audio 13</t>
  </si>
  <si>
    <t>214R|ProcC S2 P3 IP Input Audio 14</t>
  </si>
  <si>
    <t>215R|ProcC S2 P3 IP Input Audio 15</t>
  </si>
  <si>
    <t>216R|ProcC S2 P3 IP Input Audio 16</t>
  </si>
  <si>
    <t>101R|ProcC S2 P3 IP Input Video</t>
  </si>
  <si>
    <t>301R|ProcC S2 P4 IP Input Ancillary Data 1</t>
  </si>
  <si>
    <t>302R|ProcC S2 P4 IP Input Ancillary Data 2</t>
  </si>
  <si>
    <t>303R|ProcC S2 P4 IP Input Ancillary Data 3</t>
  </si>
  <si>
    <t>304R|ProcC S2 P4 IP Input Ancillary Data 4</t>
  </si>
  <si>
    <t>201R|ProcC S2 P4 IP Input Audio 1</t>
  </si>
  <si>
    <t>202R|ProcC S2 P4 IP Input Audio 2</t>
  </si>
  <si>
    <t>203R|ProcC S2 P4 IP Input Audio 3</t>
  </si>
  <si>
    <t>204R|ProcC S2 P4 IP Input Audio 4</t>
  </si>
  <si>
    <t>205R|ProcC S2 P4 IP Input Audio 5</t>
  </si>
  <si>
    <t>206R|ProcC S2 P4 IP Input Audio 6</t>
  </si>
  <si>
    <t>207R|ProcC S2 P4 IP Input Audio 7</t>
  </si>
  <si>
    <t>208R|ProcC S2 P4 IP Input Audio 8</t>
  </si>
  <si>
    <t>209R|ProcC S2 P4 IP Input Audio 9</t>
  </si>
  <si>
    <t>210R|ProcC S2 P4 IP Input Audio 10</t>
  </si>
  <si>
    <t>211R|ProcC S2 P4 IP Input Audio 11</t>
  </si>
  <si>
    <t>212R|ProcC S2 P4 IP Input Audio 12</t>
  </si>
  <si>
    <t>213R|ProcC S2 P4 IP Input Audio 13</t>
  </si>
  <si>
    <t>214R|ProcC S2 P4 IP Input Audio 14</t>
  </si>
  <si>
    <t>215R|ProcC S2 P4 IP Input Audio 15</t>
  </si>
  <si>
    <t>216R|ProcC S2 P4 IP Input Audio 16</t>
  </si>
  <si>
    <t>101R|ProcC S2 P4 IP Input Video</t>
  </si>
  <si>
    <t>301R|ProcD S1 P1 IP Input Ancillary Data 1</t>
  </si>
  <si>
    <t>302R|ProcD S1 P1 IP Input Ancillary Data 2</t>
  </si>
  <si>
    <t>303R|ProcD S1 P1 IP Input Ancillary Data 3</t>
  </si>
  <si>
    <t>304R|ProcD S1 P1 IP Input Ancillary Data 4</t>
  </si>
  <si>
    <t>301S|ProcD S1 P1 IP Output Ancillary Data 1</t>
  </si>
  <si>
    <t>302S|ProcD S1 P1 IP Output Ancillary Data 2</t>
  </si>
  <si>
    <t>303S|ProcD S1 P1 IP Output Ancillary Data 3</t>
  </si>
  <si>
    <t>304S|ProcD S1 P1 IP Output Ancillary Data 4</t>
  </si>
  <si>
    <t>201R|ProcD S1 P1 IP Input Audio 1</t>
  </si>
  <si>
    <t>202R|ProcD S1 P1 IP Input Audio 2</t>
  </si>
  <si>
    <t>203R|ProcD S1 P1 IP Input Audio 3</t>
  </si>
  <si>
    <t>204R|ProcD S1 P1 IP Input Audio 4</t>
  </si>
  <si>
    <t>205R|ProcD S1 P1 IP Input Audio 5</t>
  </si>
  <si>
    <t>206R|ProcD S1 P1 IP Input Audio 6</t>
  </si>
  <si>
    <t>207R|ProcD S1 P1 IP Input Audio 7</t>
  </si>
  <si>
    <t>208R|ProcD S1 P1 IP Input Audio 8</t>
  </si>
  <si>
    <t>209R|ProcD S1 P1 IP Input Audio 9</t>
  </si>
  <si>
    <t>210R|ProcD S1 P1 IP Input Audio 10</t>
  </si>
  <si>
    <t>211R|ProcD S1 P1 IP Input Audio 11</t>
  </si>
  <si>
    <t>212R|ProcD S1 P1 IP Input Audio 12</t>
  </si>
  <si>
    <t>213R|ProcD S1 P1 IP Input Audio 13</t>
  </si>
  <si>
    <t>214R|ProcD S1 P1 IP Input Audio 14</t>
  </si>
  <si>
    <t>215R|ProcD S1 P1 IP Input Audio 15</t>
  </si>
  <si>
    <t>216R|ProcD S1 P1 IP Input Audio 16</t>
  </si>
  <si>
    <t>201S|ProcD S1 P1 IP Output Audio 1</t>
  </si>
  <si>
    <t>202S|ProcD S1 P1 IP Output Audio 2</t>
  </si>
  <si>
    <t>203S|ProcD S1 P1 IP Output Audio 3</t>
  </si>
  <si>
    <t>204S|ProcD S1 P1 IP Output Audio 4</t>
  </si>
  <si>
    <t>205S|ProcD S1 P1 IP Output Audio 5</t>
  </si>
  <si>
    <t>206S|ProcD S1 P1 IP Output Audio 6</t>
  </si>
  <si>
    <t>207S|ProcD S1 P1 IP Output Audio 7</t>
  </si>
  <si>
    <t>208S|ProcD S1 P1 IP Output Audio 8</t>
  </si>
  <si>
    <t>209S|ProcD S1 P1 IP Output Audio 9</t>
  </si>
  <si>
    <t>210S|ProcD S1 P1 IP Output Audio 10</t>
  </si>
  <si>
    <t>211S|ProcD S1 P1 IP Output Audio 11</t>
  </si>
  <si>
    <t>212S|ProcD S1 P1 IP Output Audio 12</t>
  </si>
  <si>
    <t>213S|ProcD S1 P1 IP Output Audio 13</t>
  </si>
  <si>
    <t>214S|ProcD S1 P1 IP Output Audio 14</t>
  </si>
  <si>
    <t>215S|ProcD S1 P1 IP Output Audio 15</t>
  </si>
  <si>
    <t>216S|ProcD S1 P1 IP Output Audio 16</t>
  </si>
  <si>
    <t>101R|ProcD S1 P1 IP Input Video</t>
  </si>
  <si>
    <t>101S|ProcD S1 P1 IP Output Video</t>
  </si>
  <si>
    <t>102S|ProcD S1 P1 IP Output Proxy Video</t>
  </si>
  <si>
    <t>301R|ProcD S2 P1 IP Input Ancillary Data 1</t>
  </si>
  <si>
    <t>302R|ProcD S2 P1 IP Input Ancillary Data 2</t>
  </si>
  <si>
    <t>303R|ProcD S2 P1 IP Input Ancillary Data 3</t>
  </si>
  <si>
    <t>304R|ProcD S2 P1 IP Input Ancillary Data 4</t>
  </si>
  <si>
    <t>301S|ProcD S2 P1 IP Output Ancillary Data 1</t>
  </si>
  <si>
    <t>302S|ProcD S2 P1 IP Output Ancillary Data 2</t>
  </si>
  <si>
    <t>303S|ProcD S2 P1 IP Output Ancillary Data 3</t>
  </si>
  <si>
    <t>304S|ProcD S2 P1 IP Output Ancillary Data 4</t>
  </si>
  <si>
    <t>201R|ProcD S2 P1 IP Input Audio 1</t>
  </si>
  <si>
    <t>202R|ProcD S2 P1 IP Input Audio 2</t>
  </si>
  <si>
    <t>203R|ProcD S2 P1 IP Input Audio 3</t>
  </si>
  <si>
    <t>204R|ProcD S2 P1 IP Input Audio 4</t>
  </si>
  <si>
    <t>205R|ProcD S2 P1 IP Input Audio 5</t>
  </si>
  <si>
    <t>206R|ProcD S2 P1 IP Input Audio 6</t>
  </si>
  <si>
    <t>207R|ProcD S2 P1 IP Input Audio 7</t>
  </si>
  <si>
    <t>208R|ProcD S2 P1 IP Input Audio 8</t>
  </si>
  <si>
    <t>209R|ProcD S2 P1 IP Input Audio 9</t>
  </si>
  <si>
    <t>210R|ProcD S2 P1 IP Input Audio 10</t>
  </si>
  <si>
    <t>211R|ProcD S2 P1 IP Input Audio 11</t>
  </si>
  <si>
    <t>212R|ProcD S2 P1 IP Input Audio 12</t>
  </si>
  <si>
    <t>213R|ProcD S2 P1 IP Input Audio 13</t>
  </si>
  <si>
    <t>214R|ProcD S2 P1 IP Input Audio 14</t>
  </si>
  <si>
    <t>215R|ProcD S2 P1 IP Input Audio 15</t>
  </si>
  <si>
    <t>216R|ProcD S2 P1 IP Input Audio 16</t>
  </si>
  <si>
    <t>201S|ProcD S2 P1 IP Output Audio 1</t>
  </si>
  <si>
    <t>202S|ProcD S2 P1 IP Output Audio 2</t>
  </si>
  <si>
    <t>203S|ProcD S2 P1 IP Output Audio 3</t>
  </si>
  <si>
    <t>204S|ProcD S2 P1 IP Output Audio 4</t>
  </si>
  <si>
    <t>205S|ProcD S2 P1 IP Output Audio 5</t>
  </si>
  <si>
    <t>206S|ProcD S2 P1 IP Output Audio 6</t>
  </si>
  <si>
    <t>207S|ProcD S2 P1 IP Output Audio 7</t>
  </si>
  <si>
    <t>208S|ProcD S2 P1 IP Output Audio 8</t>
  </si>
  <si>
    <t>209S|ProcD S2 P1 IP Output Audio 9</t>
  </si>
  <si>
    <t>210S|ProcD S2 P1 IP Output Audio 10</t>
  </si>
  <si>
    <t>211S|ProcD S2 P1 IP Output Audio 11</t>
  </si>
  <si>
    <t>212S|ProcD S2 P1 IP Output Audio 12</t>
  </si>
  <si>
    <t>213S|ProcD S2 P1 IP Output Audio 13</t>
  </si>
  <si>
    <t>214S|ProcD S2 P1 IP Output Audio 14</t>
  </si>
  <si>
    <t>215S|ProcD S2 P1 IP Output Audio 15</t>
  </si>
  <si>
    <t>216S|ProcD S2 P1 IP Output Audio 16</t>
  </si>
  <si>
    <t>101R|ProcD S2 P1 IP Input Video</t>
  </si>
  <si>
    <t>101S|ProcD S2 P1 IP Output Video</t>
  </si>
  <si>
    <t>102S|ProcD S2 P1 IP Output Proxy Video</t>
  </si>
  <si>
    <t>301S|ProcC S1 P1 IP Output Ancillary Data 1</t>
  </si>
  <si>
    <t>302S|ProcC S1 P1 IP Output Ancillary Data 2</t>
  </si>
  <si>
    <t>303S|ProcC S1 P1 IP Output Ancillary Data 3</t>
  </si>
  <si>
    <t>304S|ProcC S1 P1 IP Output Ancillary Data 4</t>
  </si>
  <si>
    <t>201S|ProcC S1 P1 IP Output Audio 1</t>
  </si>
  <si>
    <t>210S|ProcC S1 P1 IP Output Audio 10</t>
  </si>
  <si>
    <t>211S|ProcC S1 P1 IP Output Audio 11</t>
  </si>
  <si>
    <t>212S|ProcC S1 P1 IP Output Audio 12</t>
  </si>
  <si>
    <t>213S|ProcC S1 P1 IP Output Audio 13</t>
  </si>
  <si>
    <t>214S|ProcC S1 P1 IP Output Audio 14</t>
  </si>
  <si>
    <t>215S|ProcC S1 P1 IP Output Audio 15</t>
  </si>
  <si>
    <t>216S|ProcC S1 P1 IP Output Audio 16</t>
  </si>
  <si>
    <t>202S|ProcC S1 P1 IP Output Audio 2</t>
  </si>
  <si>
    <t>203S|ProcC S1 P1 IP Output Audio 3</t>
  </si>
  <si>
    <t>204S|ProcC S1 P1 IP Output Audio 4</t>
  </si>
  <si>
    <t>205S|ProcC S1 P1 IP Output Audio 5</t>
  </si>
  <si>
    <t>206S|ProcC S1 P1 IP Output Audio 6</t>
  </si>
  <si>
    <t>207S|ProcC S1 P1 IP Output Audio 7</t>
  </si>
  <si>
    <t>208S|ProcC S1 P1 IP Output Audio 8</t>
  </si>
  <si>
    <t>209S|ProcC S1 P1 IP Output Audio 9</t>
  </si>
  <si>
    <t>301S|ProcC S1 P2 IP Output Ancillary Data 1</t>
  </si>
  <si>
    <t>302S|ProcC S1 P2 IP Output Ancillary Data 2</t>
  </si>
  <si>
    <t>303S|ProcC S1 P2 IP Output Ancillary Data 3</t>
  </si>
  <si>
    <t>304S|ProcC S1 P2 IP Output Ancillary Data 4</t>
  </si>
  <si>
    <t>201S|ProcC S1 P2 IP Output Audio 1</t>
  </si>
  <si>
    <t>210S|ProcC S1 P2 IP Output Audio 10</t>
  </si>
  <si>
    <t>211S|ProcC S1 P2 IP Output Audio 11</t>
  </si>
  <si>
    <t>212S|ProcC S1 P2 IP Output Audio 12</t>
  </si>
  <si>
    <t>213S|ProcC S1 P2 IP Output Audio 13</t>
  </si>
  <si>
    <t>214S|ProcC S1 P2 IP Output Audio 14</t>
  </si>
  <si>
    <t>215S|ProcC S1 P2 IP Output Audio 15</t>
  </si>
  <si>
    <t>216S|ProcC S1 P2 IP Output Audio 16</t>
  </si>
  <si>
    <t>202S|ProcC S1 P2 IP Output Audio 2</t>
  </si>
  <si>
    <t>203S|ProcC S1 P2 IP Output Audio 3</t>
  </si>
  <si>
    <t>204S|ProcC S1 P2 IP Output Audio 4</t>
  </si>
  <si>
    <t>205S|ProcC S1 P2 IP Output Audio 5</t>
  </si>
  <si>
    <t>206S|ProcC S1 P2 IP Output Audio 6</t>
  </si>
  <si>
    <t>207S|ProcC S1 P2 IP Output Audio 7</t>
  </si>
  <si>
    <t>208S|ProcC S1 P2 IP Output Audio 8</t>
  </si>
  <si>
    <t>209S|ProcC S1 P2 IP Output Audio 9</t>
  </si>
  <si>
    <t>102S|ProcC S1 P2 IP Output Proxy Video</t>
  </si>
  <si>
    <t>101S|ProcC S1 P2 IP Output Video</t>
  </si>
  <si>
    <t>301S|ProcC S1 P3 IP Output Ancillary Data 1</t>
  </si>
  <si>
    <t>302S|ProcC S1 P3 IP Output Ancillary Data 2</t>
  </si>
  <si>
    <t>303S|ProcC S1 P3 IP Output Ancillary Data 3</t>
  </si>
  <si>
    <t>304S|ProcC S1 P3 IP Output Ancillary Data 4</t>
  </si>
  <si>
    <t>201S|ProcC S1 P3 IP Output Audio 1</t>
  </si>
  <si>
    <t>210S|ProcC S1 P3 IP Output Audio 10</t>
  </si>
  <si>
    <t>211S|ProcC S1 P3 IP Output Audio 11</t>
  </si>
  <si>
    <t>212S|ProcC S1 P3 IP Output Audio 12</t>
  </si>
  <si>
    <t>213S|ProcC S1 P3 IP Output Audio 13</t>
  </si>
  <si>
    <t>214S|ProcC S1 P3 IP Output Audio 14</t>
  </si>
  <si>
    <t>215S|ProcC S1 P3 IP Output Audio 15</t>
  </si>
  <si>
    <t>216S|ProcC S1 P3 IP Output Audio 16</t>
  </si>
  <si>
    <t>202S|ProcC S1 P3 IP Output Audio 2</t>
  </si>
  <si>
    <t>203S|ProcC S1 P3 IP Output Audio 3</t>
  </si>
  <si>
    <t>204S|ProcC S1 P3 IP Output Audio 4</t>
  </si>
  <si>
    <t>205S|ProcC S1 P3 IP Output Audio 5</t>
  </si>
  <si>
    <t>206S|ProcC S1 P3 IP Output Audio 6</t>
  </si>
  <si>
    <t>207S|ProcC S1 P3 IP Output Audio 7</t>
  </si>
  <si>
    <t>208S|ProcC S1 P3 IP Output Audio 8</t>
  </si>
  <si>
    <t>209S|ProcC S1 P3 IP Output Audio 9</t>
  </si>
  <si>
    <t>102S|ProcC S1 P3 IP Output Proxy Video</t>
  </si>
  <si>
    <t>101S|ProcC S1 P3 IP Output Video</t>
  </si>
  <si>
    <t>301S|ProcC S1 P4 IP Output Ancillary Data 1</t>
  </si>
  <si>
    <t>302S|ProcC S1 P4 IP Output Ancillary Data 2</t>
  </si>
  <si>
    <t>303S|ProcC S1 P4 IP Output Ancillary Data 3</t>
  </si>
  <si>
    <t>304S|ProcC S1 P4 IP Output Ancillary Data 4</t>
  </si>
  <si>
    <t>201S|ProcC S1 P4 IP Output Audio 1</t>
  </si>
  <si>
    <t>210S|ProcC S1 P4 IP Output Audio 10</t>
  </si>
  <si>
    <t>211S|ProcC S1 P4 IP Output Audio 11</t>
  </si>
  <si>
    <t>212S|ProcC S1 P4 IP Output Audio 12</t>
  </si>
  <si>
    <t>213S|ProcC S1 P4 IP Output Audio 13</t>
  </si>
  <si>
    <t>214S|ProcC S1 P4 IP Output Audio 14</t>
  </si>
  <si>
    <t>215S|ProcC S1 P4 IP Output Audio 15</t>
  </si>
  <si>
    <t>216S|ProcC S1 P4 IP Output Audio 16</t>
  </si>
  <si>
    <t>202S|ProcC S1 P4 IP Output Audio 2</t>
  </si>
  <si>
    <t>203S|ProcC S1 P4 IP Output Audio 3</t>
  </si>
  <si>
    <t>204S|ProcC S1 P4 IP Output Audio 4</t>
  </si>
  <si>
    <t>205S|ProcC S1 P4 IP Output Audio 5</t>
  </si>
  <si>
    <t>206S|ProcC S1 P4 IP Output Audio 6</t>
  </si>
  <si>
    <t>207S|ProcC S1 P4 IP Output Audio 7</t>
  </si>
  <si>
    <t>208S|ProcC S1 P4 IP Output Audio 8</t>
  </si>
  <si>
    <t>209S|ProcC S1 P4 IP Output Audio 9</t>
  </si>
  <si>
    <t>102S|ProcC S1 P4 IP Output Proxy Video</t>
  </si>
  <si>
    <t>101S|ProcC S1 P4 IP Output Video</t>
  </si>
  <si>
    <t>301S|ProcC S2 P1 IP Output Ancillary Data 1</t>
  </si>
  <si>
    <t>302S|ProcC S2 P1 IP Output Ancillary Data 2</t>
  </si>
  <si>
    <t>303S|ProcC S2 P1 IP Output Ancillary Data 3</t>
  </si>
  <si>
    <t>304S|ProcC S2 P1 IP Output Ancillary Data 4</t>
  </si>
  <si>
    <t>201S|ProcC S2 P1 IP Output Audio 1</t>
  </si>
  <si>
    <t>210S|ProcC S2 P1 IP Output Audio 10</t>
  </si>
  <si>
    <t>211S|ProcC S2 P1 IP Output Audio 11</t>
  </si>
  <si>
    <t>212S|ProcC S2 P1 IP Output Audio 12</t>
  </si>
  <si>
    <t>213S|ProcC S2 P1 IP Output Audio 13</t>
  </si>
  <si>
    <t>214S|ProcC S2 P1 IP Output Audio 14</t>
  </si>
  <si>
    <t>215S|ProcC S2 P1 IP Output Audio 15</t>
  </si>
  <si>
    <t>216S|ProcC S2 P1 IP Output Audio 16</t>
  </si>
  <si>
    <t>202S|ProcC S2 P1 IP Output Audio 2</t>
  </si>
  <si>
    <t>203S|ProcC S2 P1 IP Output Audio 3</t>
  </si>
  <si>
    <t>204S|ProcC S2 P1 IP Output Audio 4</t>
  </si>
  <si>
    <t>205S|ProcC S2 P1 IP Output Audio 5</t>
  </si>
  <si>
    <t>206S|ProcC S2 P1 IP Output Audio 6</t>
  </si>
  <si>
    <t>207S|ProcC S2 P1 IP Output Audio 7</t>
  </si>
  <si>
    <t>208S|ProcC S2 P1 IP Output Audio 8</t>
  </si>
  <si>
    <t>209S|ProcC S2 P1 IP Output Audio 9</t>
  </si>
  <si>
    <t>301S|ProcC S2 P2 IP Output Ancillary Data 1</t>
  </si>
  <si>
    <t>302S|ProcC S2 P2 IP Output Ancillary Data 2</t>
  </si>
  <si>
    <t>303S|ProcC S2 P2 IP Output Ancillary Data 3</t>
  </si>
  <si>
    <t>304S|ProcC S2 P2 IP Output Ancillary Data 4</t>
  </si>
  <si>
    <t>201S|ProcC S2 P2 IP Output Audio 1</t>
  </si>
  <si>
    <t>210S|ProcC S2 P2 IP Output Audio 10</t>
  </si>
  <si>
    <t>211S|ProcC S2 P2 IP Output Audio 11</t>
  </si>
  <si>
    <t>212S|ProcC S2 P2 IP Output Audio 12</t>
  </si>
  <si>
    <t>213S|ProcC S2 P2 IP Output Audio 13</t>
  </si>
  <si>
    <t>214S|ProcC S2 P2 IP Output Audio 14</t>
  </si>
  <si>
    <t>215S|ProcC S2 P2 IP Output Audio 15</t>
  </si>
  <si>
    <t>216S|ProcC S2 P2 IP Output Audio 16</t>
  </si>
  <si>
    <t>202S|ProcC S2 P2 IP Output Audio 2</t>
  </si>
  <si>
    <t>203S|ProcC S2 P2 IP Output Audio 3</t>
  </si>
  <si>
    <t>204S|ProcC S2 P2 IP Output Audio 4</t>
  </si>
  <si>
    <t>205S|ProcC S2 P2 IP Output Audio 5</t>
  </si>
  <si>
    <t>206S|ProcC S2 P2 IP Output Audio 6</t>
  </si>
  <si>
    <t>207S|ProcC S2 P2 IP Output Audio 7</t>
  </si>
  <si>
    <t>208S|ProcC S2 P2 IP Output Audio 8</t>
  </si>
  <si>
    <t>209S|ProcC S2 P2 IP Output Audio 9</t>
  </si>
  <si>
    <t>102S|ProcC S2 P2 IP Output Proxy Video</t>
  </si>
  <si>
    <t>101S|ProcC S2 P2 IP Output Video</t>
  </si>
  <si>
    <t>301S|ProcC S2 P3 IP Output Ancillary Data 1</t>
  </si>
  <si>
    <t>302S|ProcC S2 P3 IP Output Ancillary Data 2</t>
  </si>
  <si>
    <t>303S|ProcC S2 P3 IP Output Ancillary Data 3</t>
  </si>
  <si>
    <t>304S|ProcC S2 P3 IP Output Ancillary Data 4</t>
  </si>
  <si>
    <t>201S|ProcC S2 P3 IP Output Audio 1</t>
  </si>
  <si>
    <t>210S|ProcC S2 P3 IP Output Audio 10</t>
  </si>
  <si>
    <t>211S|ProcC S2 P3 IP Output Audio 11</t>
  </si>
  <si>
    <t>212S|ProcC S2 P3 IP Output Audio 12</t>
  </si>
  <si>
    <t>213S|ProcC S2 P3 IP Output Audio 13</t>
  </si>
  <si>
    <t>214S|ProcC S2 P3 IP Output Audio 14</t>
  </si>
  <si>
    <t>215S|ProcC S2 P3 IP Output Audio 15</t>
  </si>
  <si>
    <t>216S|ProcC S2 P3 IP Output Audio 16</t>
  </si>
  <si>
    <t>202S|ProcC S2 P3 IP Output Audio 2</t>
  </si>
  <si>
    <t>203S|ProcC S2 P3 IP Output Audio 3</t>
  </si>
  <si>
    <t>204S|ProcC S2 P3 IP Output Audio 4</t>
  </si>
  <si>
    <t>205S|ProcC S2 P3 IP Output Audio 5</t>
  </si>
  <si>
    <t>206S|ProcC S2 P3 IP Output Audio 6</t>
  </si>
  <si>
    <t>207S|ProcC S2 P3 IP Output Audio 7</t>
  </si>
  <si>
    <t>208S|ProcC S2 P3 IP Output Audio 8</t>
  </si>
  <si>
    <t>209S|ProcC S2 P3 IP Output Audio 9</t>
  </si>
  <si>
    <t>102S|ProcC S2 P3 IP Output Proxy Video</t>
  </si>
  <si>
    <t>101S|ProcC S2 P3 IP Output Video</t>
  </si>
  <si>
    <t>301S|ProcC S2 P4 IP Output Ancillary Data 1</t>
  </si>
  <si>
    <t>302S|ProcC S2 P4 IP Output Ancillary Data 2</t>
  </si>
  <si>
    <t>303S|ProcC S2 P4 IP Output Ancillary Data 3</t>
  </si>
  <si>
    <t>304S|ProcC S2 P4 IP Output Ancillary Data 4</t>
  </si>
  <si>
    <t>201S|ProcC S2 P4 IP Output Audio 1</t>
  </si>
  <si>
    <t>210S|ProcC S2 P4 IP Output Audio 10</t>
  </si>
  <si>
    <t>211S|ProcC S2 P4 IP Output Audio 11</t>
  </si>
  <si>
    <t>212S|ProcC S2 P4 IP Output Audio 12</t>
  </si>
  <si>
    <t>213S|ProcC S2 P4 IP Output Audio 13</t>
  </si>
  <si>
    <t>214S|ProcC S2 P4 IP Output Audio 14</t>
  </si>
  <si>
    <t>215S|ProcC S2 P4 IP Output Audio 15</t>
  </si>
  <si>
    <t>216S|ProcC S2 P4 IP Output Audio 16</t>
  </si>
  <si>
    <t>202S|ProcC S2 P4 IP Output Audio 2</t>
  </si>
  <si>
    <t>203S|ProcC S2 P4 IP Output Audio 3</t>
  </si>
  <si>
    <t>204S|ProcC S2 P4 IP Output Audio 4</t>
  </si>
  <si>
    <t>205S|ProcC S2 P4 IP Output Audio 5</t>
  </si>
  <si>
    <t>206S|ProcC S2 P4 IP Output Audio 6</t>
  </si>
  <si>
    <t>207S|ProcC S2 P4 IP Output Audio 7</t>
  </si>
  <si>
    <t>208S|ProcC S2 P4 IP Output Audio 8</t>
  </si>
  <si>
    <t>209S|ProcC S2 P4 IP Output Audio 9</t>
  </si>
  <si>
    <t>102S|ProcC S2 P4 IP Output Proxy Video</t>
  </si>
  <si>
    <t>101S|ProcC S2 P4 IP Output Video</t>
  </si>
  <si>
    <t>Direction</t>
  </si>
  <si>
    <t>please select</t>
  </si>
  <si>
    <t>Device Type Gateway</t>
  </si>
  <si>
    <t>Elementtyp</t>
  </si>
  <si>
    <t>Pfad</t>
  </si>
  <si>
    <t>Element</t>
  </si>
  <si>
    <t>sites/MetechnoIPOrchestrator/Lists/IOListe  Device Type  Gateway</t>
  </si>
  <si>
    <t>Embrionix IP&lt;BiDi&gt;SDI (UHD)</t>
  </si>
  <si>
    <t>Embrionix IP&gt;1xHDMI (HD)</t>
  </si>
  <si>
    <t>Embrionix IP&gt;1xHDMI (UHD)</t>
  </si>
  <si>
    <t>Embrionix IP&gt;2xSDI (HD)</t>
  </si>
  <si>
    <t>Embrionix Quadsplit</t>
  </si>
  <si>
    <t>Montone.42</t>
  </si>
  <si>
    <t>SNP Processing Unit</t>
  </si>
  <si>
    <t>Directout</t>
  </si>
  <si>
    <t>sites/MetechnoIPOrchestrator/Lists/IOListe  Manufacturer</t>
  </si>
  <si>
    <t>TC.01.124 | MCR</t>
  </si>
  <si>
    <t>sites/MetechnoIPOrchestrator/Lists/IOListe  Device Location</t>
  </si>
  <si>
    <t>TC.01.238 | SeDe</t>
  </si>
  <si>
    <t>TC.01.134 | SDN 1</t>
  </si>
  <si>
    <t>TC.01.153 | SDN 2</t>
  </si>
  <si>
    <t>TC.01.172 | SDS</t>
  </si>
  <si>
    <t>TC.01.242 | ZI 1</t>
  </si>
  <si>
    <t>TC.01.245 | ZI 2</t>
  </si>
  <si>
    <t>TC.01.229 | ZI Desk</t>
  </si>
  <si>
    <t>TC.03.225 | M3H</t>
  </si>
  <si>
    <t>TC.01.191 | VIS 1</t>
  </si>
  <si>
    <t>TC.03.219 | Edit-Sup</t>
  </si>
  <si>
    <t>TC.02.277 | Edit 01</t>
  </si>
  <si>
    <t>TC.02.258 | Edit 02</t>
  </si>
  <si>
    <t>TC.03.296 | Edit 03</t>
  </si>
  <si>
    <t>TC.03.277 | Edit 04</t>
  </si>
  <si>
    <t>TC.03.258 | Edit 05</t>
  </si>
  <si>
    <t>TC.03.106 | Edit 06</t>
  </si>
  <si>
    <t>TC.03.087 | Edit 07</t>
  </si>
  <si>
    <t>TC.03.068 | Edit 08</t>
  </si>
  <si>
    <t>TC.03.030 | Edit 09</t>
  </si>
  <si>
    <t>TC.03.017 | Edit 10</t>
  </si>
  <si>
    <t>TC.03.018 | Edit 11</t>
  </si>
  <si>
    <t>TC.03.020 | Edit 12</t>
  </si>
  <si>
    <t>TC.04.296 | Edit 13</t>
  </si>
  <si>
    <t>TC.00.196 | OFF401</t>
  </si>
  <si>
    <t>TC.00.197 | OFF402</t>
  </si>
  <si>
    <t>TC.02.260 | OFF421</t>
  </si>
  <si>
    <t>TC.03.260 | OFF431</t>
  </si>
  <si>
    <t>TC.03.261 | OFF432</t>
  </si>
  <si>
    <t>TC.04.261 | OFF441</t>
  </si>
  <si>
    <t>TC.02.296 | MPA421</t>
  </si>
  <si>
    <t>TC.03.021 | MPA431</t>
  </si>
  <si>
    <t>TC.04.277 | MPA441</t>
  </si>
  <si>
    <t>TC.00.177 | R402</t>
  </si>
  <si>
    <t>TC.00.104 | R401</t>
  </si>
  <si>
    <t>TC.02.225 | R421</t>
  </si>
  <si>
    <t>TC.04.226 | R441</t>
  </si>
  <si>
    <t>TC.04.258 | RADIO 1</t>
  </si>
  <si>
    <t>TC.04.260 | RADIO 2</t>
  </si>
  <si>
    <t>TC.01.180 | SAW M</t>
  </si>
  <si>
    <t>TC.01.142 | SAW S1</t>
  </si>
  <si>
    <t>TC.01.199 | SAW S2</t>
  </si>
  <si>
    <t>TC.02 | Newsroom News</t>
  </si>
  <si>
    <t>TC.04 | Newsroom Sport</t>
  </si>
  <si>
    <t>NEBEZ.V3.17 | Edit 21</t>
  </si>
  <si>
    <t>NEBEZ.V3.16 | Edit 22</t>
  </si>
  <si>
    <t>NEBEZ.V3.15 | Edit 23</t>
  </si>
  <si>
    <t>NEBEZ.V3.14 | Edit 24</t>
  </si>
  <si>
    <t>NEBEZ.V3.08 | Edit 25</t>
  </si>
  <si>
    <t>NEBEZ.V3.06 | Edit 26</t>
  </si>
  <si>
    <t>NEBEZ.V3.07 | Edit 27</t>
  </si>
  <si>
    <t>TC.02.001 | CP421</t>
  </si>
  <si>
    <t>TC.02.135 | CP422</t>
  </si>
  <si>
    <t>TC.04.205 | CP441</t>
  </si>
  <si>
    <t>TC.02.021 | Edit 14 (Proxy)</t>
  </si>
  <si>
    <t>TC.03.001 | Edit 15 (Proxy)</t>
  </si>
  <si>
    <t>TC.02.107 | Videodesk</t>
  </si>
  <si>
    <t>Meteodach</t>
  </si>
  <si>
    <t>Meteobüro</t>
  </si>
  <si>
    <t>Titel</t>
  </si>
  <si>
    <t>AP2 (LSM/Grafik/Kam)</t>
  </si>
  <si>
    <t>sites/MetechnoIPOrchestrator/Lists/IOListe  Workplace Usage</t>
  </si>
  <si>
    <t>AP1 (Produzent)</t>
  </si>
  <si>
    <t>AP1 / AP2</t>
  </si>
  <si>
    <t>Regisseur</t>
  </si>
  <si>
    <t>Multitechniker</t>
  </si>
  <si>
    <t>Ton</t>
  </si>
  <si>
    <t>Studio</t>
  </si>
  <si>
    <t>Tisch</t>
  </si>
  <si>
    <t>AP4 / AP5</t>
  </si>
  <si>
    <t>Kamera</t>
  </si>
  <si>
    <t>Moderator</t>
  </si>
  <si>
    <t>AP1</t>
  </si>
  <si>
    <t>AP2</t>
  </si>
  <si>
    <t>AP3</t>
  </si>
  <si>
    <t>AP4</t>
  </si>
  <si>
    <t>AP5</t>
  </si>
  <si>
    <t>AP6</t>
  </si>
  <si>
    <t>MPA</t>
  </si>
  <si>
    <t>Officeplatz</t>
  </si>
  <si>
    <t>Editor</t>
  </si>
  <si>
    <t>Journalist</t>
  </si>
  <si>
    <t>Multiple</t>
  </si>
  <si>
    <t>TC.00.104 | R401e</t>
  </si>
  <si>
    <t>sites/MetechnoIPOrchestrator/Lists/IOListe  Workplace Room</t>
  </si>
  <si>
    <t>Yes</t>
  </si>
  <si>
    <t>sites/MetechnoIPOrchestrator/Lists/IOListe  ST20227</t>
  </si>
  <si>
    <t>Driver Tag</t>
  </si>
  <si>
    <t>sites/MetechnoIPOrchestrator/Lists/IOListe  Driver</t>
  </si>
  <si>
    <t>#Embrionix emBox</t>
  </si>
  <si>
    <t>#Embrionix uadsplit</t>
  </si>
  <si>
    <t>#SNP</t>
  </si>
  <si>
    <t>Directout Montone.42</t>
  </si>
  <si>
    <t>#Montone</t>
  </si>
  <si>
    <t>SNP ID</t>
  </si>
  <si>
    <t>SNP Description</t>
  </si>
  <si>
    <t>VIP NAME</t>
  </si>
  <si>
    <t>Sender/Receiver</t>
  </si>
  <si>
    <t>Processor</t>
  </si>
  <si>
    <t>Section</t>
  </si>
  <si>
    <t>Programm</t>
  </si>
  <si>
    <t>AUD/VID/ANC</t>
  </si>
  <si>
    <t>SDI Nummer</t>
  </si>
  <si>
    <t>Sender Nummer</t>
  </si>
  <si>
    <t>301R|ProcA S1 P1 IP Input Ancillary Data 1</t>
  </si>
  <si>
    <t>302R|ProcA S1 P1 IP Input Ancillary Data 2</t>
  </si>
  <si>
    <t>303R|ProcA S1 P1 IP Input Ancillary Data 3</t>
  </si>
  <si>
    <t>304R|ProcA S1 P1 IP Input Ancillary Data 4</t>
  </si>
  <si>
    <t>201R|ProcA S1 P1 IP Input Audio 1</t>
  </si>
  <si>
    <t>202R|ProcA S1 P1 IP Input Audio 2</t>
  </si>
  <si>
    <t>203R|ProcA S1 P1 IP Input Audio 3</t>
  </si>
  <si>
    <t>204R|ProcA S1 P1 IP Input Audio 4</t>
  </si>
  <si>
    <t>205R|ProcA S1 P1 IP Input Audio 5</t>
  </si>
  <si>
    <t>206R|ProcA S1 P1 IP Input Audio 6</t>
  </si>
  <si>
    <t>207R|ProcA S1 P1 IP Input Audio 7</t>
  </si>
  <si>
    <t>208R|ProcA S1 P1 IP Input Audio 8</t>
  </si>
  <si>
    <t>209R|ProcA S1 P1 IP Input Audio 9</t>
  </si>
  <si>
    <t>210R|ProcA S1 P1 IP Input Audio 10</t>
  </si>
  <si>
    <t>211R|ProcA S1 P1 IP Input Audio 11</t>
  </si>
  <si>
    <t>212R|ProcA S1 P1 IP Input Audio 12</t>
  </si>
  <si>
    <t>213R|ProcA S1 P1 IP Input Audio 13</t>
  </si>
  <si>
    <t>214R|ProcA S1 P1 IP Input Audio 14</t>
  </si>
  <si>
    <t>215R|ProcA S1 P1 IP Input Audio 15</t>
  </si>
  <si>
    <t>216R|ProcA S1 P1 IP Input Audio 16</t>
  </si>
  <si>
    <t>101R|ProcA S1 P1 IP Input Video</t>
  </si>
  <si>
    <t>301R|ProcA S1 P2 IP Input Ancillary Data 1</t>
  </si>
  <si>
    <t>302R|ProcA S1 P2 IP Input Ancillary Data 2</t>
  </si>
  <si>
    <t>303R|ProcA S1 P2 IP Input Ancillary Data 3</t>
  </si>
  <si>
    <t>304R|ProcA S1 P2 IP Input Ancillary Data 4</t>
  </si>
  <si>
    <t>201R|ProcA S1 P2 IP Input Audio 1</t>
  </si>
  <si>
    <t>202R|ProcA S1 P2 IP Input Audio 2</t>
  </si>
  <si>
    <t>203R|ProcA S1 P2 IP Input Audio 3</t>
  </si>
  <si>
    <t>204R|ProcA S1 P2 IP Input Audio 4</t>
  </si>
  <si>
    <t>205R|ProcA S1 P2 IP Input Audio 5</t>
  </si>
  <si>
    <t>206R|ProcA S1 P2 IP Input Audio 6</t>
  </si>
  <si>
    <t>207R|ProcA S1 P2 IP Input Audio 7</t>
  </si>
  <si>
    <t>208R|ProcA S1 P2 IP Input Audio 8</t>
  </si>
  <si>
    <t>209R|ProcA S1 P2 IP Input Audio 9</t>
  </si>
  <si>
    <t>210R|ProcA S1 P2 IP Input Audio 10</t>
  </si>
  <si>
    <t>211R|ProcA S1 P2 IP Input Audio 11</t>
  </si>
  <si>
    <t>212R|ProcA S1 P2 IP Input Audio 12</t>
  </si>
  <si>
    <t>213R|ProcA S1 P2 IP Input Audio 13</t>
  </si>
  <si>
    <t>214R|ProcA S1 P2 IP Input Audio 14</t>
  </si>
  <si>
    <t>215R|ProcA S1 P2 IP Input Audio 15</t>
  </si>
  <si>
    <t>216R|ProcA S1 P2 IP Input Audio 16</t>
  </si>
  <si>
    <t>101R|ProcA S1 P2 IP Input Video</t>
  </si>
  <si>
    <t>301R|ProcA S1 P3 IP Input Ancillary Data 1</t>
  </si>
  <si>
    <t>302R|ProcA S1 P3 IP Input Ancillary Data 2</t>
  </si>
  <si>
    <t>303R|ProcA S1 P3 IP Input Ancillary Data 3</t>
  </si>
  <si>
    <t>304R|ProcA S1 P3 IP Input Ancillary Data 4</t>
  </si>
  <si>
    <t>201R|ProcA S1 P3 IP Input Audio 1</t>
  </si>
  <si>
    <t>202R|ProcA S1 P3 IP Input Audio 2</t>
  </si>
  <si>
    <t>203R|ProcA S1 P3 IP Input Audio 3</t>
  </si>
  <si>
    <t>204R|ProcA S1 P3 IP Input Audio 4</t>
  </si>
  <si>
    <t>205R|ProcA S1 P3 IP Input Audio 5</t>
  </si>
  <si>
    <t>206R|ProcA S1 P3 IP Input Audio 6</t>
  </si>
  <si>
    <t>207R|ProcA S1 P3 IP Input Audio 7</t>
  </si>
  <si>
    <t>208R|ProcA S1 P3 IP Input Audio 8</t>
  </si>
  <si>
    <t>209R|ProcA S1 P3 IP Input Audio 9</t>
  </si>
  <si>
    <t>210R|ProcA S1 P3 IP Input Audio 10</t>
  </si>
  <si>
    <t>211R|ProcA S1 P3 IP Input Audio 11</t>
  </si>
  <si>
    <t>212R|ProcA S1 P3 IP Input Audio 12</t>
  </si>
  <si>
    <t>213R|ProcA S1 P3 IP Input Audio 13</t>
  </si>
  <si>
    <t>214R|ProcA S1 P3 IP Input Audio 14</t>
  </si>
  <si>
    <t>215R|ProcA S1 P3 IP Input Audio 15</t>
  </si>
  <si>
    <t>216R|ProcA S1 P3 IP Input Audio 16</t>
  </si>
  <si>
    <t>101R|ProcA S1 P3 IP Input Video</t>
  </si>
  <si>
    <t>301R|ProcA S1 P4 IP Input Ancillary Data 1</t>
  </si>
  <si>
    <t>302R|ProcA S1 P4 IP Input Ancillary Data 2</t>
  </si>
  <si>
    <t>303R|ProcA S1 P4 IP Input Ancillary Data 3</t>
  </si>
  <si>
    <t>304R|ProcA S1 P4 IP Input Ancillary Data 4</t>
  </si>
  <si>
    <t>201R|ProcA S1 P4 IP Input Audio 1</t>
  </si>
  <si>
    <t>202R|ProcA S1 P4 IP Input Audio 2</t>
  </si>
  <si>
    <t>203R|ProcA S1 P4 IP Input Audio 3</t>
  </si>
  <si>
    <t>204R|ProcA S1 P4 IP Input Audio 4</t>
  </si>
  <si>
    <t>205R|ProcA S1 P4 IP Input Audio 5</t>
  </si>
  <si>
    <t>206R|ProcA S1 P4 IP Input Audio 6</t>
  </si>
  <si>
    <t>207R|ProcA S1 P4 IP Input Audio 7</t>
  </si>
  <si>
    <t>208R|ProcA S1 P4 IP Input Audio 8</t>
  </si>
  <si>
    <t>209R|ProcA S1 P4 IP Input Audio 9</t>
  </si>
  <si>
    <t>210R|ProcA S1 P4 IP Input Audio 10</t>
  </si>
  <si>
    <t>211R|ProcA S1 P4 IP Input Audio 11</t>
  </si>
  <si>
    <t>212R|ProcA S1 P4 IP Input Audio 12</t>
  </si>
  <si>
    <t>213R|ProcA S1 P4 IP Input Audio 13</t>
  </si>
  <si>
    <t>214R|ProcA S1 P4 IP Input Audio 14</t>
  </si>
  <si>
    <t>215R|ProcA S1 P4 IP Input Audio 15</t>
  </si>
  <si>
    <t>216R|ProcA S1 P4 IP Input Audio 16</t>
  </si>
  <si>
    <t>101R|ProcA S1 P4 IP Input Video</t>
  </si>
  <si>
    <t>301R|ProcA S2 P1 IP Input Ancillary Data 1</t>
  </si>
  <si>
    <t>302R|ProcA S2 P1 IP Input Ancillary Data 2</t>
  </si>
  <si>
    <t>303R|ProcA S2 P1 IP Input Ancillary Data 3</t>
  </si>
  <si>
    <t>304R|ProcA S2 P1 IP Input Ancillary Data 4</t>
  </si>
  <si>
    <t>201R|ProcA S2 P1 IP Input Audio 1</t>
  </si>
  <si>
    <t>202R|ProcA S2 P1 IP Input Audio 2</t>
  </si>
  <si>
    <t>203R|ProcA S2 P1 IP Input Audio 3</t>
  </si>
  <si>
    <t>204R|ProcA S2 P1 IP Input Audio 4</t>
  </si>
  <si>
    <t>205R|ProcA S2 P1 IP Input Audio 5</t>
  </si>
  <si>
    <t>206R|ProcA S2 P1 IP Input Audio 6</t>
  </si>
  <si>
    <t>207R|ProcA S2 P1 IP Input Audio 7</t>
  </si>
  <si>
    <t>208R|ProcA S2 P1 IP Input Audio 8</t>
  </si>
  <si>
    <t>209R|ProcA S2 P1 IP Input Audio 9</t>
  </si>
  <si>
    <t>210R|ProcA S2 P1 IP Input Audio 10</t>
  </si>
  <si>
    <t>211R|ProcA S2 P1 IP Input Audio 11</t>
  </si>
  <si>
    <t>212R|ProcA S2 P1 IP Input Audio 12</t>
  </si>
  <si>
    <t>213R|ProcA S2 P1 IP Input Audio 13</t>
  </si>
  <si>
    <t>214R|ProcA S2 P1 IP Input Audio 14</t>
  </si>
  <si>
    <t>215R|ProcA S2 P1 IP Input Audio 15</t>
  </si>
  <si>
    <t>216R|ProcA S2 P1 IP Input Audio 16</t>
  </si>
  <si>
    <t>101R|ProcA S2 P1 IP Input Video</t>
  </si>
  <si>
    <t>301R|ProcA S2 P2 IP Input Ancillary Data 1</t>
  </si>
  <si>
    <t>302R|ProcA S2 P2 IP Input Ancillary Data 2</t>
  </si>
  <si>
    <t>303R|ProcA S2 P2 IP Input Ancillary Data 3</t>
  </si>
  <si>
    <t>304R|ProcA S2 P2 IP Input Ancillary Data 4</t>
  </si>
  <si>
    <t>201R|ProcA S2 P2 IP Input Audio 1</t>
  </si>
  <si>
    <t>202R|ProcA S2 P2 IP Input Audio 2</t>
  </si>
  <si>
    <t>203R|ProcA S2 P2 IP Input Audio 3</t>
  </si>
  <si>
    <t>204R|ProcA S2 P2 IP Input Audio 4</t>
  </si>
  <si>
    <t>205R|ProcA S2 P2 IP Input Audio 5</t>
  </si>
  <si>
    <t>206R|ProcA S2 P2 IP Input Audio 6</t>
  </si>
  <si>
    <t>207R|ProcA S2 P2 IP Input Audio 7</t>
  </si>
  <si>
    <t>208R|ProcA S2 P2 IP Input Audio 8</t>
  </si>
  <si>
    <t>209R|ProcA S2 P2 IP Input Audio 9</t>
  </si>
  <si>
    <t>210R|ProcA S2 P2 IP Input Audio 10</t>
  </si>
  <si>
    <t>211R|ProcA S2 P2 IP Input Audio 11</t>
  </si>
  <si>
    <t>212R|ProcA S2 P2 IP Input Audio 12</t>
  </si>
  <si>
    <t>213R|ProcA S2 P2 IP Input Audio 13</t>
  </si>
  <si>
    <t>214R|ProcA S2 P2 IP Input Audio 14</t>
  </si>
  <si>
    <t>215R|ProcA S2 P2 IP Input Audio 15</t>
  </si>
  <si>
    <t>216R|ProcA S2 P2 IP Input Audio 16</t>
  </si>
  <si>
    <t>101R|ProcA S2 P2 IP Input Video</t>
  </si>
  <si>
    <t>301R|ProcA S2 P3 IP Input Ancillary Data 1</t>
  </si>
  <si>
    <t>302R|ProcA S2 P3 IP Input Ancillary Data 2</t>
  </si>
  <si>
    <t>303R|ProcA S2 P3 IP Input Ancillary Data 3</t>
  </si>
  <si>
    <t>304R|ProcA S2 P3 IP Input Ancillary Data 4</t>
  </si>
  <si>
    <t>201R|ProcA S2 P3 IP Input Audio 1</t>
  </si>
  <si>
    <t>202R|ProcA S2 P3 IP Input Audio 2</t>
  </si>
  <si>
    <t>203R|ProcA S2 P3 IP Input Audio 3</t>
  </si>
  <si>
    <t>204R|ProcA S2 P3 IP Input Audio 4</t>
  </si>
  <si>
    <t>205R|ProcA S2 P3 IP Input Audio 5</t>
  </si>
  <si>
    <t>206R|ProcA S2 P3 IP Input Audio 6</t>
  </si>
  <si>
    <t>207R|ProcA S2 P3 IP Input Audio 7</t>
  </si>
  <si>
    <t>208R|ProcA S2 P3 IP Input Audio 8</t>
  </si>
  <si>
    <t>209R|ProcA S2 P3 IP Input Audio 9</t>
  </si>
  <si>
    <t>210R|ProcA S2 P3 IP Input Audio 10</t>
  </si>
  <si>
    <t>211R|ProcA S2 P3 IP Input Audio 11</t>
  </si>
  <si>
    <t>212R|ProcA S2 P3 IP Input Audio 12</t>
  </si>
  <si>
    <t>213R|ProcA S2 P3 IP Input Audio 13</t>
  </si>
  <si>
    <t>214R|ProcA S2 P3 IP Input Audio 14</t>
  </si>
  <si>
    <t>215R|ProcA S2 P3 IP Input Audio 15</t>
  </si>
  <si>
    <t>216R|ProcA S2 P3 IP Input Audio 16</t>
  </si>
  <si>
    <t>101R|ProcA S2 P3 IP Input Video</t>
  </si>
  <si>
    <t>301R|ProcA S2 P4 IP Input Ancillary Data 1</t>
  </si>
  <si>
    <t>302R|ProcA S2 P4 IP Input Ancillary Data 2</t>
  </si>
  <si>
    <t>303R|ProcA S2 P4 IP Input Ancillary Data 3</t>
  </si>
  <si>
    <t>304R|ProcA S2 P4 IP Input Ancillary Data 4</t>
  </si>
  <si>
    <t>201R|ProcA S2 P4 IP Input Audio 1</t>
  </si>
  <si>
    <t>202R|ProcA S2 P4 IP Input Audio 2</t>
  </si>
  <si>
    <t>203R|ProcA S2 P4 IP Input Audio 3</t>
  </si>
  <si>
    <t>204R|ProcA S2 P4 IP Input Audio 4</t>
  </si>
  <si>
    <t>205R|ProcA S2 P4 IP Input Audio 5</t>
  </si>
  <si>
    <t>206R|ProcA S2 P4 IP Input Audio 6</t>
  </si>
  <si>
    <t>207R|ProcA S2 P4 IP Input Audio 7</t>
  </si>
  <si>
    <t>208R|ProcA S2 P4 IP Input Audio 8</t>
  </si>
  <si>
    <t>209R|ProcA S2 P4 IP Input Audio 9</t>
  </si>
  <si>
    <t>210R|ProcA S2 P4 IP Input Audio 10</t>
  </si>
  <si>
    <t>211R|ProcA S2 P4 IP Input Audio 11</t>
  </si>
  <si>
    <t>212R|ProcA S2 P4 IP Input Audio 12</t>
  </si>
  <si>
    <t>213R|ProcA S2 P4 IP Input Audio 13</t>
  </si>
  <si>
    <t>214R|ProcA S2 P4 IP Input Audio 14</t>
  </si>
  <si>
    <t>215R|ProcA S2 P4 IP Input Audio 15</t>
  </si>
  <si>
    <t>216R|ProcA S2 P4 IP Input Audio 16</t>
  </si>
  <si>
    <t>101R|ProcA S2 P4 IP Input Video</t>
  </si>
  <si>
    <t>301S|ProcB S1 P2 IP Output Ancillary Data 1</t>
  </si>
  <si>
    <t>302S|ProcB S1 P2 IP Output Ancillary Data 2</t>
  </si>
  <si>
    <t>303S|ProcB S1 P2 IP Output Ancillary Data 3</t>
  </si>
  <si>
    <t>304S|ProcB S1 P2 IP Output Ancillary Data 4</t>
  </si>
  <si>
    <t>201S|ProcB S1 P2 IP Output Audio 1</t>
  </si>
  <si>
    <t>202S|ProcB S1 P2 IP Output Audio 2</t>
  </si>
  <si>
    <t>203S|ProcB S1 P2 IP Output Audio 3</t>
  </si>
  <si>
    <t>204S|ProcB S1 P2 IP Output Audio 4</t>
  </si>
  <si>
    <t>205S|ProcB S1 P2 IP Output Audio 5</t>
  </si>
  <si>
    <t>206S|ProcB S1 P2 IP Output Audio 6</t>
  </si>
  <si>
    <t>207S|ProcB S1 P2 IP Output Audio 7</t>
  </si>
  <si>
    <t>208S|ProcB S1 P2 IP Output Audio 8</t>
  </si>
  <si>
    <t>209S|ProcB S1 P2 IP Output Audio 9</t>
  </si>
  <si>
    <t>210S|ProcB S1 P2 IP Output Audio 10</t>
  </si>
  <si>
    <t>211S|ProcB S1 P2 IP Output Audio 11</t>
  </si>
  <si>
    <t>212S|ProcB S1 P2 IP Output Audio 12</t>
  </si>
  <si>
    <t>213S|ProcB S1 P2 IP Output Audio 13</t>
  </si>
  <si>
    <t>214S|ProcB S1 P2 IP Output Audio 14</t>
  </si>
  <si>
    <t>215S|ProcB S1 P2 IP Output Audio 15</t>
  </si>
  <si>
    <t>216S|ProcB S1 P2 IP Output Audio 16</t>
  </si>
  <si>
    <t>101S|ProcB S1 P2 IP Output Video</t>
  </si>
  <si>
    <t>102S|ProcB S1 P2 IP Output Proxy Video</t>
  </si>
  <si>
    <t>301S|ProcB S1 P3 IP Output Ancillary Data 1</t>
  </si>
  <si>
    <t>302S|ProcB S1 P3 IP Output Ancillary Data 2</t>
  </si>
  <si>
    <t>303S|ProcB S1 P3 IP Output Ancillary Data 3</t>
  </si>
  <si>
    <t>304S|ProcB S1 P3 IP Output Ancillary Data 4</t>
  </si>
  <si>
    <t>201S|ProcB S1 P3 IP Output Audio 1</t>
  </si>
  <si>
    <t>202S|ProcB S1 P3 IP Output Audio 2</t>
  </si>
  <si>
    <t>203S|ProcB S1 P3 IP Output Audio 3</t>
  </si>
  <si>
    <t>204S|ProcB S1 P3 IP Output Audio 4</t>
  </si>
  <si>
    <t>205S|ProcB S1 P3 IP Output Audio 5</t>
  </si>
  <si>
    <t>206S|ProcB S1 P3 IP Output Audio 6</t>
  </si>
  <si>
    <t>207S|ProcB S1 P3 IP Output Audio 7</t>
  </si>
  <si>
    <t>208S|ProcB S1 P3 IP Output Audio 8</t>
  </si>
  <si>
    <t>209S|ProcB S1 P3 IP Output Audio 9</t>
  </si>
  <si>
    <t>210S|ProcB S1 P3 IP Output Audio 10</t>
  </si>
  <si>
    <t>211S|ProcB S1 P3 IP Output Audio 11</t>
  </si>
  <si>
    <t>212S|ProcB S1 P3 IP Output Audio 12</t>
  </si>
  <si>
    <t>213S|ProcB S1 P3 IP Output Audio 13</t>
  </si>
  <si>
    <t>214S|ProcB S1 P3 IP Output Audio 14</t>
  </si>
  <si>
    <t>215S|ProcB S1 P3 IP Output Audio 15</t>
  </si>
  <si>
    <t>216S|ProcB S1 P3 IP Output Audio 16</t>
  </si>
  <si>
    <t>101S|ProcB S1 P3 IP Output Video</t>
  </si>
  <si>
    <t>102S|ProcB S1 P3 IP Output Proxy Video</t>
  </si>
  <si>
    <t>301S|ProcB S1 P4 IP Output Ancillary Data 1</t>
  </si>
  <si>
    <t>302S|ProcB S1 P4 IP Output Ancillary Data 2</t>
  </si>
  <si>
    <t>303S|ProcB S1 P4 IP Output Ancillary Data 3</t>
  </si>
  <si>
    <t>304S|ProcB S1 P4 IP Output Ancillary Data 4</t>
  </si>
  <si>
    <t>201S|ProcB S1 P4 IP Output Audio 1</t>
  </si>
  <si>
    <t>202S|ProcB S1 P4 IP Output Audio 2</t>
  </si>
  <si>
    <t>203S|ProcB S1 P4 IP Output Audio 3</t>
  </si>
  <si>
    <t>204S|ProcB S1 P4 IP Output Audio 4</t>
  </si>
  <si>
    <t>205S|ProcB S1 P4 IP Output Audio 5</t>
  </si>
  <si>
    <t>206S|ProcB S1 P4 IP Output Audio 6</t>
  </si>
  <si>
    <t>207S|ProcB S1 P4 IP Output Audio 7</t>
  </si>
  <si>
    <t>208S|ProcB S1 P4 IP Output Audio 8</t>
  </si>
  <si>
    <t>209S|ProcB S1 P4 IP Output Audio 9</t>
  </si>
  <si>
    <t>210S|ProcB S1 P4 IP Output Audio 10</t>
  </si>
  <si>
    <t>211S|ProcB S1 P4 IP Output Audio 11</t>
  </si>
  <si>
    <t>212S|ProcB S1 P4 IP Output Audio 12</t>
  </si>
  <si>
    <t>213S|ProcB S1 P4 IP Output Audio 13</t>
  </si>
  <si>
    <t>214S|ProcB S1 P4 IP Output Audio 14</t>
  </si>
  <si>
    <t>215S|ProcB S1 P4 IP Output Audio 15</t>
  </si>
  <si>
    <t>216S|ProcB S1 P4 IP Output Audio 16</t>
  </si>
  <si>
    <t>101S|ProcB S1 P4 IP Output Video</t>
  </si>
  <si>
    <t>102S|ProcB S1 P4 IP Output Proxy Video</t>
  </si>
  <si>
    <t>301S|ProcB S2 P2 IP Output Ancillary Data 1</t>
  </si>
  <si>
    <t>302S|ProcB S2 P2 IP Output Ancillary Data 2</t>
  </si>
  <si>
    <t>303S|ProcB S2 P2 IP Output Ancillary Data 3</t>
  </si>
  <si>
    <t>304S|ProcB S2 P2 IP Output Ancillary Data 4</t>
  </si>
  <si>
    <t>201S|ProcB S2 P2 IP Output Audio 1</t>
  </si>
  <si>
    <t>202S|ProcB S2 P2 IP Output Audio 2</t>
  </si>
  <si>
    <t>203S|ProcB S2 P2 IP Output Audio 3</t>
  </si>
  <si>
    <t>204S|ProcB S2 P2 IP Output Audio 4</t>
  </si>
  <si>
    <t>205S|ProcB S2 P2 IP Output Audio 5</t>
  </si>
  <si>
    <t>206S|ProcB S2 P2 IP Output Audio 6</t>
  </si>
  <si>
    <t>207S|ProcB S2 P2 IP Output Audio 7</t>
  </si>
  <si>
    <t>208S|ProcB S2 P2 IP Output Audio 8</t>
  </si>
  <si>
    <t>209S|ProcB S2 P2 IP Output Audio 9</t>
  </si>
  <si>
    <t>210S|ProcB S2 P2 IP Output Audio 10</t>
  </si>
  <si>
    <t>211S|ProcB S2 P2 IP Output Audio 11</t>
  </si>
  <si>
    <t>212S|ProcB S2 P2 IP Output Audio 12</t>
  </si>
  <si>
    <t>213S|ProcB S2 P2 IP Output Audio 13</t>
  </si>
  <si>
    <t>214S|ProcB S2 P2 IP Output Audio 14</t>
  </si>
  <si>
    <t>215S|ProcB S2 P2 IP Output Audio 15</t>
  </si>
  <si>
    <t>216S|ProcB S2 P2 IP Output Audio 16</t>
  </si>
  <si>
    <t>101S|ProcB S2 P2 IP Output Video</t>
  </si>
  <si>
    <t>102S|ProcB S2 P2 IP Output Proxy Video</t>
  </si>
  <si>
    <t>301S|ProcB S2 P3 IP Output Ancillary Data 1</t>
  </si>
  <si>
    <t>302S|ProcB S2 P3 IP Output Ancillary Data 2</t>
  </si>
  <si>
    <t>303S|ProcB S2 P3 IP Output Ancillary Data 3</t>
  </si>
  <si>
    <t>304S|ProcB S2 P3 IP Output Ancillary Data 4</t>
  </si>
  <si>
    <t>201S|ProcB S2 P3 IP Output Audio 1</t>
  </si>
  <si>
    <t>202S|ProcB S2 P3 IP Output Audio 2</t>
  </si>
  <si>
    <t>203S|ProcB S2 P3 IP Output Audio 3</t>
  </si>
  <si>
    <t>204S|ProcB S2 P3 IP Output Audio 4</t>
  </si>
  <si>
    <t>205S|ProcB S2 P3 IP Output Audio 5</t>
  </si>
  <si>
    <t>206S|ProcB S2 P3 IP Output Audio 6</t>
  </si>
  <si>
    <t>207S|ProcB S2 P3 IP Output Audio 7</t>
  </si>
  <si>
    <t>208S|ProcB S2 P3 IP Output Audio 8</t>
  </si>
  <si>
    <t>209S|ProcB S2 P3 IP Output Audio 9</t>
  </si>
  <si>
    <t>210S|ProcB S2 P3 IP Output Audio 10</t>
  </si>
  <si>
    <t>211S|ProcB S2 P3 IP Output Audio 11</t>
  </si>
  <si>
    <t>212S|ProcB S2 P3 IP Output Audio 12</t>
  </si>
  <si>
    <t>213S|ProcB S2 P3 IP Output Audio 13</t>
  </si>
  <si>
    <t>214S|ProcB S2 P3 IP Output Audio 14</t>
  </si>
  <si>
    <t>215S|ProcB S2 P3 IP Output Audio 15</t>
  </si>
  <si>
    <t>216S|ProcB S2 P3 IP Output Audio 16</t>
  </si>
  <si>
    <t>101S|ProcB S2 P3 IP Output Video</t>
  </si>
  <si>
    <t>102S|ProcB S2 P3 IP Output Proxy Video</t>
  </si>
  <si>
    <t>301S|ProcB S2 P4 IP Output Ancillary Data 1</t>
  </si>
  <si>
    <t>302S|ProcB S2 P4 IP Output Ancillary Data 2</t>
  </si>
  <si>
    <t>303S|ProcB S2 P4 IP Output Ancillary Data 3</t>
  </si>
  <si>
    <t>304S|ProcB S2 P4 IP Output Ancillary Data 4</t>
  </si>
  <si>
    <t>201S|ProcB S2 P4 IP Output Audio 1</t>
  </si>
  <si>
    <t>202S|ProcB S2 P4 IP Output Audio 2</t>
  </si>
  <si>
    <t>203S|ProcB S2 P4 IP Output Audio 3</t>
  </si>
  <si>
    <t>204S|ProcB S2 P4 IP Output Audio 4</t>
  </si>
  <si>
    <t>205S|ProcB S2 P4 IP Output Audio 5</t>
  </si>
  <si>
    <t>206S|ProcB S2 P4 IP Output Audio 6</t>
  </si>
  <si>
    <t>207S|ProcB S2 P4 IP Output Audio 7</t>
  </si>
  <si>
    <t>208S|ProcB S2 P4 IP Output Audio 8</t>
  </si>
  <si>
    <t>209S|ProcB S2 P4 IP Output Audio 9</t>
  </si>
  <si>
    <t>210S|ProcB S2 P4 IP Output Audio 10</t>
  </si>
  <si>
    <t>211S|ProcB S2 P4 IP Output Audio 11</t>
  </si>
  <si>
    <t>212S|ProcB S2 P4 IP Output Audio 12</t>
  </si>
  <si>
    <t>213S|ProcB S2 P4 IP Output Audio 13</t>
  </si>
  <si>
    <t>214S|ProcB S2 P4 IP Output Audio 14</t>
  </si>
  <si>
    <t>215S|ProcB S2 P4 IP Output Audio 15</t>
  </si>
  <si>
    <t>216S|ProcB S2 P4 IP Output Audio 16</t>
  </si>
  <si>
    <t>101S|ProcB S2 P4 IP Output Video</t>
  </si>
  <si>
    <t>102S|ProcB S2 P4 IP Output Proxy Video</t>
  </si>
  <si>
    <t>301S|ProcD S1 P2 IP Output Ancillary Data 1</t>
  </si>
  <si>
    <t>302S|ProcD S1 P2 IP Output Ancillary Data 2</t>
  </si>
  <si>
    <t>303S|ProcD S1 P2 IP Output Ancillary Data 3</t>
  </si>
  <si>
    <t>304S|ProcD S1 P2 IP Output Ancillary Data 4</t>
  </si>
  <si>
    <t>201S|ProcD S1 P2 IP Output Audio 1</t>
  </si>
  <si>
    <t>202S|ProcD S1 P2 IP Output Audio 2</t>
  </si>
  <si>
    <t>203S|ProcD S1 P2 IP Output Audio 3</t>
  </si>
  <si>
    <t>204S|ProcD S1 P2 IP Output Audio 4</t>
  </si>
  <si>
    <t>205S|ProcD S1 P2 IP Output Audio 5</t>
  </si>
  <si>
    <t>206S|ProcD S1 P2 IP Output Audio 6</t>
  </si>
  <si>
    <t>207S|ProcD S1 P2 IP Output Audio 7</t>
  </si>
  <si>
    <t>208S|ProcD S1 P2 IP Output Audio 8</t>
  </si>
  <si>
    <t>209S|ProcD S1 P2 IP Output Audio 9</t>
  </si>
  <si>
    <t>210S|ProcD S1 P2 IP Output Audio 10</t>
  </si>
  <si>
    <t>211S|ProcD S1 P2 IP Output Audio 11</t>
  </si>
  <si>
    <t>212S|ProcD S1 P2 IP Output Audio 12</t>
  </si>
  <si>
    <t>213S|ProcD S1 P2 IP Output Audio 13</t>
  </si>
  <si>
    <t>214S|ProcD S1 P2 IP Output Audio 14</t>
  </si>
  <si>
    <t>215S|ProcD S1 P2 IP Output Audio 15</t>
  </si>
  <si>
    <t>216S|ProcD S1 P2 IP Output Audio 16</t>
  </si>
  <si>
    <t>101S|ProcD S1 P2 IP Output Video</t>
  </si>
  <si>
    <t>102S|ProcD S1 P2 IP Output Proxy Video</t>
  </si>
  <si>
    <t>301S|ProcD S1 P3 IP Output Ancillary Data 1</t>
  </si>
  <si>
    <t>302S|ProcD S1 P3 IP Output Ancillary Data 2</t>
  </si>
  <si>
    <t>303S|ProcD S1 P3 IP Output Ancillary Data 3</t>
  </si>
  <si>
    <t>304S|ProcD S1 P3 IP Output Ancillary Data 4</t>
  </si>
  <si>
    <t>201S|ProcD S1 P3 IP Output Audio 1</t>
  </si>
  <si>
    <t>202S|ProcD S1 P3 IP Output Audio 2</t>
  </si>
  <si>
    <t>203S|ProcD S1 P3 IP Output Audio 3</t>
  </si>
  <si>
    <t>204S|ProcD S1 P3 IP Output Audio 4</t>
  </si>
  <si>
    <t>205S|ProcD S1 P3 IP Output Audio 5</t>
  </si>
  <si>
    <t>206S|ProcD S1 P3 IP Output Audio 6</t>
  </si>
  <si>
    <t>207S|ProcD S1 P3 IP Output Audio 7</t>
  </si>
  <si>
    <t>208S|ProcD S1 P3 IP Output Audio 8</t>
  </si>
  <si>
    <t>209S|ProcD S1 P3 IP Output Audio 9</t>
  </si>
  <si>
    <t>210S|ProcD S1 P3 IP Output Audio 10</t>
  </si>
  <si>
    <t>211S|ProcD S1 P3 IP Output Audio 11</t>
  </si>
  <si>
    <t>212S|ProcD S1 P3 IP Output Audio 12</t>
  </si>
  <si>
    <t>213S|ProcD S1 P3 IP Output Audio 13</t>
  </si>
  <si>
    <t>214S|ProcD S1 P3 IP Output Audio 14</t>
  </si>
  <si>
    <t>215S|ProcD S1 P3 IP Output Audio 15</t>
  </si>
  <si>
    <t>216S|ProcD S1 P3 IP Output Audio 16</t>
  </si>
  <si>
    <t>101S|ProcD S1 P3 IP Output Video</t>
  </si>
  <si>
    <t>102S|ProcD S1 P3 IP Output Proxy Video</t>
  </si>
  <si>
    <t>301S|ProcD S1 P4 IP Output Ancillary Data 1</t>
  </si>
  <si>
    <t>302S|ProcD S1 P4 IP Output Ancillary Data 2</t>
  </si>
  <si>
    <t>303S|ProcD S1 P4 IP Output Ancillary Data 3</t>
  </si>
  <si>
    <t>304S|ProcD S1 P4 IP Output Ancillary Data 4</t>
  </si>
  <si>
    <t>201S|ProcD S1 P4 IP Output Audio 1</t>
  </si>
  <si>
    <t>202S|ProcD S1 P4 IP Output Audio 2</t>
  </si>
  <si>
    <t>203S|ProcD S1 P4 IP Output Audio 3</t>
  </si>
  <si>
    <t>204S|ProcD S1 P4 IP Output Audio 4</t>
  </si>
  <si>
    <t>205S|ProcD S1 P4 IP Output Audio 5</t>
  </si>
  <si>
    <t>206S|ProcD S1 P4 IP Output Audio 6</t>
  </si>
  <si>
    <t>207S|ProcD S1 P4 IP Output Audio 7</t>
  </si>
  <si>
    <t>208S|ProcD S1 P4 IP Output Audio 8</t>
  </si>
  <si>
    <t>209S|ProcD S1 P4 IP Output Audio 9</t>
  </si>
  <si>
    <t>210S|ProcD S1 P4 IP Output Audio 10</t>
  </si>
  <si>
    <t>211S|ProcD S1 P4 IP Output Audio 11</t>
  </si>
  <si>
    <t>212S|ProcD S1 P4 IP Output Audio 12</t>
  </si>
  <si>
    <t>213S|ProcD S1 P4 IP Output Audio 13</t>
  </si>
  <si>
    <t>214S|ProcD S1 P4 IP Output Audio 14</t>
  </si>
  <si>
    <t>215S|ProcD S1 P4 IP Output Audio 15</t>
  </si>
  <si>
    <t>216S|ProcD S1 P4 IP Output Audio 16</t>
  </si>
  <si>
    <t>101S|ProcD S1 P4 IP Output Video</t>
  </si>
  <si>
    <t>102S|ProcD S1 P4 IP Output Proxy Video</t>
  </si>
  <si>
    <t>301S|ProcD S2 P2 IP Output Ancillary Data 1</t>
  </si>
  <si>
    <t>302S|ProcD S2 P2 IP Output Ancillary Data 2</t>
  </si>
  <si>
    <t>303S|ProcD S2 P2 IP Output Ancillary Data 3</t>
  </si>
  <si>
    <t>304S|ProcD S2 P2 IP Output Ancillary Data 4</t>
  </si>
  <si>
    <t>201S|ProcD S2 P2 IP Output Audio 1</t>
  </si>
  <si>
    <t>202S|ProcD S2 P2 IP Output Audio 2</t>
  </si>
  <si>
    <t>203S|ProcD S2 P2 IP Output Audio 3</t>
  </si>
  <si>
    <t>204S|ProcD S2 P2 IP Output Audio 4</t>
  </si>
  <si>
    <t>205S|ProcD S2 P2 IP Output Audio 5</t>
  </si>
  <si>
    <t>206S|ProcD S2 P2 IP Output Audio 6</t>
  </si>
  <si>
    <t>207S|ProcD S2 P2 IP Output Audio 7</t>
  </si>
  <si>
    <t>208S|ProcD S2 P2 IP Output Audio 8</t>
  </si>
  <si>
    <t>209S|ProcD S2 P2 IP Output Audio 9</t>
  </si>
  <si>
    <t>210S|ProcD S2 P2 IP Output Audio 10</t>
  </si>
  <si>
    <t>211S|ProcD S2 P2 IP Output Audio 11</t>
  </si>
  <si>
    <t>212S|ProcD S2 P2 IP Output Audio 12</t>
  </si>
  <si>
    <t>213S|ProcD S2 P2 IP Output Audio 13</t>
  </si>
  <si>
    <t>214S|ProcD S2 P2 IP Output Audio 14</t>
  </si>
  <si>
    <t>215S|ProcD S2 P2 IP Output Audio 15</t>
  </si>
  <si>
    <t>216S|ProcD S2 P2 IP Output Audio 16</t>
  </si>
  <si>
    <t>101S|ProcD S2 P2 IP Output Video</t>
  </si>
  <si>
    <t>102S|ProcD S2 P2 IP Output Proxy Video</t>
  </si>
  <si>
    <t>301S|ProcD S2 P3 IP Output Ancillary Data 1</t>
  </si>
  <si>
    <t>302S|ProcD S2 P3 IP Output Ancillary Data 2</t>
  </si>
  <si>
    <t>303S|ProcD S2 P3 IP Output Ancillary Data 3</t>
  </si>
  <si>
    <t>304S|ProcD S2 P3 IP Output Ancillary Data 4</t>
  </si>
  <si>
    <t>201S|ProcD S2 P3 IP Output Audio 1</t>
  </si>
  <si>
    <t>202S|ProcD S2 P3 IP Output Audio 2</t>
  </si>
  <si>
    <t>203S|ProcD S2 P3 IP Output Audio 3</t>
  </si>
  <si>
    <t>204S|ProcD S2 P3 IP Output Audio 4</t>
  </si>
  <si>
    <t>205S|ProcD S2 P3 IP Output Audio 5</t>
  </si>
  <si>
    <t>206S|ProcD S2 P3 IP Output Audio 6</t>
  </si>
  <si>
    <t>207S|ProcD S2 P3 IP Output Audio 7</t>
  </si>
  <si>
    <t>208S|ProcD S2 P3 IP Output Audio 8</t>
  </si>
  <si>
    <t>209S|ProcD S2 P3 IP Output Audio 9</t>
  </si>
  <si>
    <t>210S|ProcD S2 P3 IP Output Audio 10</t>
  </si>
  <si>
    <t>211S|ProcD S2 P3 IP Output Audio 11</t>
  </si>
  <si>
    <t>212S|ProcD S2 P3 IP Output Audio 12</t>
  </si>
  <si>
    <t>213S|ProcD S2 P3 IP Output Audio 13</t>
  </si>
  <si>
    <t>214S|ProcD S2 P3 IP Output Audio 14</t>
  </si>
  <si>
    <t>215S|ProcD S2 P3 IP Output Audio 15</t>
  </si>
  <si>
    <t>216S|ProcD S2 P3 IP Output Audio 16</t>
  </si>
  <si>
    <t>101S|ProcD S2 P3 IP Output Video</t>
  </si>
  <si>
    <t>102S|ProcD S2 P3 IP Output Proxy Video</t>
  </si>
  <si>
    <t>301S|ProcD S2 P4 IP Output Ancillary Data 1</t>
  </si>
  <si>
    <t>302S|ProcD S2 P4 IP Output Ancillary Data 2</t>
  </si>
  <si>
    <t>303S|ProcD S2 P4 IP Output Ancillary Data 3</t>
  </si>
  <si>
    <t>304S|ProcD S2 P4 IP Output Ancillary Data 4</t>
  </si>
  <si>
    <t>201S|ProcD S2 P4 IP Output Audio 1</t>
  </si>
  <si>
    <t>202S|ProcD S2 P4 IP Output Audio 2</t>
  </si>
  <si>
    <t>203S|ProcD S2 P4 IP Output Audio 3</t>
  </si>
  <si>
    <t>204S|ProcD S2 P4 IP Output Audio 4</t>
  </si>
  <si>
    <t>205S|ProcD S2 P4 IP Output Audio 5</t>
  </si>
  <si>
    <t>206S|ProcD S2 P4 IP Output Audio 6</t>
  </si>
  <si>
    <t>207S|ProcD S2 P4 IP Output Audio 7</t>
  </si>
  <si>
    <t>208S|ProcD S2 P4 IP Output Audio 8</t>
  </si>
  <si>
    <t>209S|ProcD S2 P4 IP Output Audio 9</t>
  </si>
  <si>
    <t>210S|ProcD S2 P4 IP Output Audio 10</t>
  </si>
  <si>
    <t>211S|ProcD S2 P4 IP Output Audio 11</t>
  </si>
  <si>
    <t>212S|ProcD S2 P4 IP Output Audio 12</t>
  </si>
  <si>
    <t>213S|ProcD S2 P4 IP Output Audio 13</t>
  </si>
  <si>
    <t>214S|ProcD S2 P4 IP Output Audio 14</t>
  </si>
  <si>
    <t>215S|ProcD S2 P4 IP Output Audio 15</t>
  </si>
  <si>
    <t>216S|ProcD S2 P4 IP Output Audio 16</t>
  </si>
  <si>
    <t>101S|ProcD S2 P4 IP Output Video</t>
  </si>
  <si>
    <t>102S|ProcD S2 P4 IP Output Proxy Video</t>
  </si>
  <si>
    <t>101R|ProcB S1 P1 IP Input Video</t>
  </si>
  <si>
    <t>201R|ProcB S1 P1 IP Input Audio 1</t>
  </si>
  <si>
    <t>202R|ProcB S1 P1 IP Input Audio 2</t>
  </si>
  <si>
    <t>203R|ProcB S1 P1 IP Input Audio 3</t>
  </si>
  <si>
    <t>204R|ProcB S1 P1 IP Input Audio 4</t>
  </si>
  <si>
    <t>205R|ProcB S1 P1 IP Input Audio 5</t>
  </si>
  <si>
    <t>206R|ProcB S1 P1 IP Input Audio 6</t>
  </si>
  <si>
    <t>207R|ProcB S1 P1 IP Input Audio 7</t>
  </si>
  <si>
    <t>208R|ProcB S1 P1 IP Input Audio 8</t>
  </si>
  <si>
    <t>209R|ProcB S1 P1 IP Input Audio 9</t>
  </si>
  <si>
    <t>210R|ProcB S1 P1 IP Input Audio 10</t>
  </si>
  <si>
    <t>211R|ProcB S1 P1 IP Input Audio 11</t>
  </si>
  <si>
    <t>212R|ProcB S1 P1 IP Input Audio 12</t>
  </si>
  <si>
    <t>213R|ProcB S1 P1 IP Input Audio 13</t>
  </si>
  <si>
    <t>214R|ProcB S1 P1 IP Input Audio 14</t>
  </si>
  <si>
    <t>215R|ProcB S1 P1 IP Input Audio 15</t>
  </si>
  <si>
    <t>216R|ProcB S1 P1 IP Input Audio 16</t>
  </si>
  <si>
    <t>301R|ProcB S1 P1 IP Input Ancillary Data 1</t>
  </si>
  <si>
    <t>302R|ProcB S1 P1 IP Input Ancillary Data 2</t>
  </si>
  <si>
    <t>303R|ProcB S1 P1 IP Input Ancillary Data 3</t>
  </si>
  <si>
    <t>304R|ProcB S1 P1 IP Input Ancillary Data 4</t>
  </si>
  <si>
    <t>101R|ProcB S1 P2 IP Input Video</t>
  </si>
  <si>
    <t>201R|ProcB S1 P2 IP Input Audio 1</t>
  </si>
  <si>
    <t>202R|ProcB S1 P2 IP Input Audio 2</t>
  </si>
  <si>
    <t>203R|ProcB S1 P2 IP Input Audio 3</t>
  </si>
  <si>
    <t>204R|ProcB S1 P2 IP Input Audio 4</t>
  </si>
  <si>
    <t>205R|ProcB S1 P2 IP Input Audio 5</t>
  </si>
  <si>
    <t>206R|ProcB S1 P2 IP Input Audio 6</t>
  </si>
  <si>
    <t>207R|ProcB S1 P2 IP Input Audio 7</t>
  </si>
  <si>
    <t>208R|ProcB S1 P2 IP Input Audio 8</t>
  </si>
  <si>
    <t>209R|ProcB S1 P2 IP Input Audio 9</t>
  </si>
  <si>
    <t>210R|ProcB S1 P2 IP Input Audio 10</t>
  </si>
  <si>
    <t>211R|ProcB S1 P2 IP Input Audio 11</t>
  </si>
  <si>
    <t>212R|ProcB S1 P2 IP Input Audio 12</t>
  </si>
  <si>
    <t>213R|ProcB S1 P2 IP Input Audio 13</t>
  </si>
  <si>
    <t>214R|ProcB S1 P2 IP Input Audio 14</t>
  </si>
  <si>
    <t>215R|ProcB S1 P2 IP Input Audio 15</t>
  </si>
  <si>
    <t>216R|ProcB S1 P2 IP Input Audio 16</t>
  </si>
  <si>
    <t>301R|ProcB S1 P2 IP Input Ancillary Data 1</t>
  </si>
  <si>
    <t>302R|ProcB S1 P2 IP Input Ancillary Data 2</t>
  </si>
  <si>
    <t>303R|ProcB S1 P2 IP Input Ancillary Data 3</t>
  </si>
  <si>
    <t>304R|ProcB S1 P2 IP Input Ancillary Data 4</t>
  </si>
  <si>
    <t>101R|ProcB S1 P3 IP Input Video</t>
  </si>
  <si>
    <t>201R|ProcB S1 P3 IP Input Audio 1</t>
  </si>
  <si>
    <t>202R|ProcB S1 P3 IP Input Audio 2</t>
  </si>
  <si>
    <t>203R|ProcB S1 P3 IP Input Audio 3</t>
  </si>
  <si>
    <t>204R|ProcB S1 P3 IP Input Audio 4</t>
  </si>
  <si>
    <t>205R|ProcB S1 P3 IP Input Audio 5</t>
  </si>
  <si>
    <t>206R|ProcB S1 P3 IP Input Audio 6</t>
  </si>
  <si>
    <t>207R|ProcB S1 P3 IP Input Audio 7</t>
  </si>
  <si>
    <t>208R|ProcB S1 P3 IP Input Audio 8</t>
  </si>
  <si>
    <t>209R|ProcB S1 P3 IP Input Audio 9</t>
  </si>
  <si>
    <t>210R|ProcB S1 P3 IP Input Audio 10</t>
  </si>
  <si>
    <t>211R|ProcB S1 P3 IP Input Audio 11</t>
  </si>
  <si>
    <t>212R|ProcB S1 P3 IP Input Audio 12</t>
  </si>
  <si>
    <t>213R|ProcB S1 P3 IP Input Audio 13</t>
  </si>
  <si>
    <t>214R|ProcB S1 P3 IP Input Audio 14</t>
  </si>
  <si>
    <t>215R|ProcB S1 P3 IP Input Audio 15</t>
  </si>
  <si>
    <t>216R|ProcB S1 P3 IP Input Audio 16</t>
  </si>
  <si>
    <t>301R|ProcB S1 P3 IP Input Ancillary Data 1</t>
  </si>
  <si>
    <t>302R|ProcB S1 P3 IP Input Ancillary Data 2</t>
  </si>
  <si>
    <t>303R|ProcB S1 P3 IP Input Ancillary Data 3</t>
  </si>
  <si>
    <t>304R|ProcB S1 P3 IP Input Ancillary Data 4</t>
  </si>
  <si>
    <t>101R|ProcB S1 P4 IP Input Video</t>
  </si>
  <si>
    <t>201R|ProcB S1 P4 IP Input Audio 1</t>
  </si>
  <si>
    <t>202R|ProcB S1 P4 IP Input Audio 2</t>
  </si>
  <si>
    <t>203R|ProcB S1 P4 IP Input Audio 3</t>
  </si>
  <si>
    <t>204R|ProcB S1 P4 IP Input Audio 4</t>
  </si>
  <si>
    <t>205R|ProcB S1 P4 IP Input Audio 5</t>
  </si>
  <si>
    <t>206R|ProcB S1 P4 IP Input Audio 6</t>
  </si>
  <si>
    <t>207R|ProcB S1 P4 IP Input Audio 7</t>
  </si>
  <si>
    <t>208R|ProcB S1 P4 IP Input Audio 8</t>
  </si>
  <si>
    <t>209R|ProcB S1 P4 IP Input Audio 9</t>
  </si>
  <si>
    <t>210R|ProcB S1 P4 IP Input Audio 10</t>
  </si>
  <si>
    <t>211R|ProcB S1 P4 IP Input Audio 11</t>
  </si>
  <si>
    <t>212R|ProcB S1 P4 IP Input Audio 12</t>
  </si>
  <si>
    <t>213R|ProcB S1 P4 IP Input Audio 13</t>
  </si>
  <si>
    <t>214R|ProcB S1 P4 IP Input Audio 14</t>
  </si>
  <si>
    <t>215R|ProcB S1 P4 IP Input Audio 15</t>
  </si>
  <si>
    <t>216R|ProcB S1 P4 IP Input Audio 16</t>
  </si>
  <si>
    <t>301R|ProcB S1 P4 IP Input Ancillary Data 1</t>
  </si>
  <si>
    <t>302R|ProcB S1 P4 IP Input Ancillary Data 2</t>
  </si>
  <si>
    <t>303R|ProcB S1 P4 IP Input Ancillary Data 3</t>
  </si>
  <si>
    <t>304R|ProcB S1 P4 IP Input Ancillary Data 4</t>
  </si>
  <si>
    <t>101R|ProcB S2 P1 IP Input Video</t>
  </si>
  <si>
    <t>201R|ProcB S2 P1 IP Input Audio 1</t>
  </si>
  <si>
    <t>202R|ProcB S2 P1 IP Input Audio 2</t>
  </si>
  <si>
    <t>203R|ProcB S2 P1 IP Input Audio 3</t>
  </si>
  <si>
    <t>204R|ProcB S2 P1 IP Input Audio 4</t>
  </si>
  <si>
    <t>205R|ProcB S2 P1 IP Input Audio 5</t>
  </si>
  <si>
    <t>206R|ProcB S2 P1 IP Input Audio 6</t>
  </si>
  <si>
    <t>207R|ProcB S2 P1 IP Input Audio 7</t>
  </si>
  <si>
    <t>208R|ProcB S2 P1 IP Input Audio 8</t>
  </si>
  <si>
    <t>209R|ProcB S2 P1 IP Input Audio 9</t>
  </si>
  <si>
    <t>210R|ProcB S2 P1 IP Input Audio 10</t>
  </si>
  <si>
    <t>211R|ProcB S2 P1 IP Input Audio 11</t>
  </si>
  <si>
    <t>212R|ProcB S2 P1 IP Input Audio 12</t>
  </si>
  <si>
    <t>213R|ProcB S2 P1 IP Input Audio 13</t>
  </si>
  <si>
    <t>214R|ProcB S2 P1 IP Input Audio 14</t>
  </si>
  <si>
    <t>215R|ProcB S2 P1 IP Input Audio 15</t>
  </si>
  <si>
    <t>216R|ProcB S2 P1 IP Input Audio 16</t>
  </si>
  <si>
    <t>301R|ProcB S2 P1 IP Input Ancillary Data 1</t>
  </si>
  <si>
    <t>302R|ProcB S2 P1 IP Input Ancillary Data 2</t>
  </si>
  <si>
    <t>303R|ProcB S2 P1 IP Input Ancillary Data 3</t>
  </si>
  <si>
    <t>304R|ProcB S2 P1 IP Input Ancillary Data 4</t>
  </si>
  <si>
    <t>101R|ProcB S2 P2 IP Input Video</t>
  </si>
  <si>
    <t>201R|ProcB S2 P2 IP Input Audio 1</t>
  </si>
  <si>
    <t>202R|ProcB S2 P2 IP Input Audio 2</t>
  </si>
  <si>
    <t>203R|ProcB S2 P2 IP Input Audio 3</t>
  </si>
  <si>
    <t>204R|ProcB S2 P2 IP Input Audio 4</t>
  </si>
  <si>
    <t>205R|ProcB S2 P2 IP Input Audio 5</t>
  </si>
  <si>
    <t>206R|ProcB S2 P2 IP Input Audio 6</t>
  </si>
  <si>
    <t>207R|ProcB S2 P2 IP Input Audio 7</t>
  </si>
  <si>
    <t>208R|ProcB S2 P2 IP Input Audio 8</t>
  </si>
  <si>
    <t>209R|ProcB S2 P2 IP Input Audio 9</t>
  </si>
  <si>
    <t>210R|ProcB S2 P2 IP Input Audio 10</t>
  </si>
  <si>
    <t>211R|ProcB S2 P2 IP Input Audio 11</t>
  </si>
  <si>
    <t>212R|ProcB S2 P2 IP Input Audio 12</t>
  </si>
  <si>
    <t>213R|ProcB S2 P2 IP Input Audio 13</t>
  </si>
  <si>
    <t>214R|ProcB S2 P2 IP Input Audio 14</t>
  </si>
  <si>
    <t>215R|ProcB S2 P2 IP Input Audio 15</t>
  </si>
  <si>
    <t>216R|ProcB S2 P2 IP Input Audio 16</t>
  </si>
  <si>
    <t>301R|ProcB S2 P2 IP Input Ancillary Data 1</t>
  </si>
  <si>
    <t>302R|ProcB S2 P2 IP Input Ancillary Data 2</t>
  </si>
  <si>
    <t>303R|ProcB S2 P2 IP Input Ancillary Data 3</t>
  </si>
  <si>
    <t>304R|ProcB S2 P2 IP Input Ancillary Data 4</t>
  </si>
  <si>
    <t>101R|ProcB S2 P3 IP Input Video</t>
  </si>
  <si>
    <t>201R|ProcB S2 P3 IP Input Audio 1</t>
  </si>
  <si>
    <t>202R|ProcB S2 P3 IP Input Audio 2</t>
  </si>
  <si>
    <t>203R|ProcB S2 P3 IP Input Audio 3</t>
  </si>
  <si>
    <t>204R|ProcB S2 P3 IP Input Audio 4</t>
  </si>
  <si>
    <t>205R|ProcB S2 P3 IP Input Audio 5</t>
  </si>
  <si>
    <t>206R|ProcB S2 P3 IP Input Audio 6</t>
  </si>
  <si>
    <t>207R|ProcB S2 P3 IP Input Audio 7</t>
  </si>
  <si>
    <t>208R|ProcB S2 P3 IP Input Audio 8</t>
  </si>
  <si>
    <t>209R|ProcB S2 P3 IP Input Audio 9</t>
  </si>
  <si>
    <t>210R|ProcB S2 P3 IP Input Audio 10</t>
  </si>
  <si>
    <t>211R|ProcB S2 P3 IP Input Audio 11</t>
  </si>
  <si>
    <t>212R|ProcB S2 P3 IP Input Audio 12</t>
  </si>
  <si>
    <t>213R|ProcB S2 P3 IP Input Audio 13</t>
  </si>
  <si>
    <t>214R|ProcB S2 P3 IP Input Audio 14</t>
  </si>
  <si>
    <t>215R|ProcB S2 P3 IP Input Audio 15</t>
  </si>
  <si>
    <t>216R|ProcB S2 P3 IP Input Audio 16</t>
  </si>
  <si>
    <t>301R|ProcB S2 P3 IP Input Ancillary Data 1</t>
  </si>
  <si>
    <t>302R|ProcB S2 P3 IP Input Ancillary Data 2</t>
  </si>
  <si>
    <t>303R|ProcB S2 P3 IP Input Ancillary Data 3</t>
  </si>
  <si>
    <t>304R|ProcB S2 P3 IP Input Ancillary Data 4</t>
  </si>
  <si>
    <t>101R|ProcB S2 P4 IP Input Video</t>
  </si>
  <si>
    <t>201R|ProcB S2 P4 IP Input Audio 1</t>
  </si>
  <si>
    <t>202R|ProcB S2 P4 IP Input Audio 2</t>
  </si>
  <si>
    <t>203R|ProcB S2 P4 IP Input Audio 3</t>
  </si>
  <si>
    <t>204R|ProcB S2 P4 IP Input Audio 4</t>
  </si>
  <si>
    <t>205R|ProcB S2 P4 IP Input Audio 5</t>
  </si>
  <si>
    <t>206R|ProcB S2 P4 IP Input Audio 6</t>
  </si>
  <si>
    <t>207R|ProcB S2 P4 IP Input Audio 7</t>
  </si>
  <si>
    <t>208R|ProcB S2 P4 IP Input Audio 8</t>
  </si>
  <si>
    <t>209R|ProcB S2 P4 IP Input Audio 9</t>
  </si>
  <si>
    <t>210R|ProcB S2 P4 IP Input Audio 10</t>
  </si>
  <si>
    <t>211R|ProcB S2 P4 IP Input Audio 11</t>
  </si>
  <si>
    <t>212R|ProcB S2 P4 IP Input Audio 12</t>
  </si>
  <si>
    <t>213R|ProcB S2 P4 IP Input Audio 13</t>
  </si>
  <si>
    <t>214R|ProcB S2 P4 IP Input Audio 14</t>
  </si>
  <si>
    <t>215R|ProcB S2 P4 IP Input Audio 15</t>
  </si>
  <si>
    <t>216R|ProcB S2 P4 IP Input Audio 16</t>
  </si>
  <si>
    <t>301R|ProcB S2 P4 IP Input Ancillary Data 1</t>
  </si>
  <si>
    <t>302R|ProcB S2 P4 IP Input Ancillary Data 2</t>
  </si>
  <si>
    <t>303R|ProcB S2 P4 IP Input Ancillary Data 3</t>
  </si>
  <si>
    <t>304R|ProcB S2 P4 IP Input Ancillary Data 4</t>
  </si>
  <si>
    <t>101R|ProcD S1 P2 IP Input Video</t>
  </si>
  <si>
    <t>201R|ProcD S1 P2 IP Input Audio 1</t>
  </si>
  <si>
    <t>202R|ProcD S1 P2 IP Input Audio 2</t>
  </si>
  <si>
    <t>203R|ProcD S1 P2 IP Input Audio 3</t>
  </si>
  <si>
    <t>204R|ProcD S1 P2 IP Input Audio 4</t>
  </si>
  <si>
    <t>205R|ProcD S1 P2 IP Input Audio 5</t>
  </si>
  <si>
    <t>206R|ProcD S1 P2 IP Input Audio 6</t>
  </si>
  <si>
    <t>207R|ProcD S1 P2 IP Input Audio 7</t>
  </si>
  <si>
    <t>208R|ProcD S1 P2 IP Input Audio 8</t>
  </si>
  <si>
    <t>209R|ProcD S1 P2 IP Input Audio 9</t>
  </si>
  <si>
    <t>210R|ProcD S1 P2 IP Input Audio 10</t>
  </si>
  <si>
    <t>211R|ProcD S1 P2 IP Input Audio 11</t>
  </si>
  <si>
    <t>212R|ProcD S1 P2 IP Input Audio 12</t>
  </si>
  <si>
    <t>213R|ProcD S1 P2 IP Input Audio 13</t>
  </si>
  <si>
    <t>214R|ProcD S1 P2 IP Input Audio 14</t>
  </si>
  <si>
    <t>215R|ProcD S1 P2 IP Input Audio 15</t>
  </si>
  <si>
    <t>216R|ProcD S1 P2 IP Input Audio 16</t>
  </si>
  <si>
    <t>301R|ProcD S1 P2 IP Input Ancillary Data 1</t>
  </si>
  <si>
    <t>302R|ProcD S1 P2 IP Input Ancillary Data 2</t>
  </si>
  <si>
    <t>303R|ProcD S1 P2 IP Input Ancillary Data 3</t>
  </si>
  <si>
    <t>304R|ProcD S1 P2 IP Input Ancillary Data 4</t>
  </si>
  <si>
    <t>101R|ProcD S1 P3 IP Input Video</t>
  </si>
  <si>
    <t>201R|ProcD S1 P3 IP Input Audio 1</t>
  </si>
  <si>
    <t>202R|ProcD S1 P3 IP Input Audio 2</t>
  </si>
  <si>
    <t>203R|ProcD S1 P3 IP Input Audio 3</t>
  </si>
  <si>
    <t>204R|ProcD S1 P3 IP Input Audio 4</t>
  </si>
  <si>
    <t>205R|ProcD S1 P3 IP Input Audio 5</t>
  </si>
  <si>
    <t>206R|ProcD S1 P3 IP Input Audio 6</t>
  </si>
  <si>
    <t>207R|ProcD S1 P3 IP Input Audio 7</t>
  </si>
  <si>
    <t>208R|ProcD S1 P3 IP Input Audio 8</t>
  </si>
  <si>
    <t>209R|ProcD S1 P3 IP Input Audio 9</t>
  </si>
  <si>
    <t>210R|ProcD S1 P3 IP Input Audio 10</t>
  </si>
  <si>
    <t>211R|ProcD S1 P3 IP Input Audio 11</t>
  </si>
  <si>
    <t>212R|ProcD S1 P3 IP Input Audio 12</t>
  </si>
  <si>
    <t>213R|ProcD S1 P3 IP Input Audio 13</t>
  </si>
  <si>
    <t>214R|ProcD S1 P3 IP Input Audio 14</t>
  </si>
  <si>
    <t>215R|ProcD S1 P3 IP Input Audio 15</t>
  </si>
  <si>
    <t>216R|ProcD S1 P3 IP Input Audio 16</t>
  </si>
  <si>
    <t>301R|ProcD S1 P3 IP Input Ancillary Data 1</t>
  </si>
  <si>
    <t>302R|ProcD S1 P3 IP Input Ancillary Data 2</t>
  </si>
  <si>
    <t>303R|ProcD S1 P3 IP Input Ancillary Data 3</t>
  </si>
  <si>
    <t>304R|ProcD S1 P3 IP Input Ancillary Data 4</t>
  </si>
  <si>
    <t>101R|ProcD S1 P4 IP Input Video</t>
  </si>
  <si>
    <t>201R|ProcD S1 P4 IP Input Audio 1</t>
  </si>
  <si>
    <t>202R|ProcD S1 P4 IP Input Audio 2</t>
  </si>
  <si>
    <t>203R|ProcD S1 P4 IP Input Audio 3</t>
  </si>
  <si>
    <t>204R|ProcD S1 P4 IP Input Audio 4</t>
  </si>
  <si>
    <t>205R|ProcD S1 P4 IP Input Audio 5</t>
  </si>
  <si>
    <t>206R|ProcD S1 P4 IP Input Audio 6</t>
  </si>
  <si>
    <t>207R|ProcD S1 P4 IP Input Audio 7</t>
  </si>
  <si>
    <t>208R|ProcD S1 P4 IP Input Audio 8</t>
  </si>
  <si>
    <t>209R|ProcD S1 P4 IP Input Audio 9</t>
  </si>
  <si>
    <t>210R|ProcD S1 P4 IP Input Audio 10</t>
  </si>
  <si>
    <t>211R|ProcD S1 P4 IP Input Audio 11</t>
  </si>
  <si>
    <t>212R|ProcD S1 P4 IP Input Audio 12</t>
  </si>
  <si>
    <t>213R|ProcD S1 P4 IP Input Audio 13</t>
  </si>
  <si>
    <t>214R|ProcD S1 P4 IP Input Audio 14</t>
  </si>
  <si>
    <t>215R|ProcD S1 P4 IP Input Audio 15</t>
  </si>
  <si>
    <t>216R|ProcD S1 P4 IP Input Audio 16</t>
  </si>
  <si>
    <t>301R|ProcD S1 P4 IP Input Ancillary Data 1</t>
  </si>
  <si>
    <t>302R|ProcD S1 P4 IP Input Ancillary Data 2</t>
  </si>
  <si>
    <t>303R|ProcD S1 P4 IP Input Ancillary Data 3</t>
  </si>
  <si>
    <t>304R|ProcD S1 P4 IP Input Ancillary Data 4</t>
  </si>
  <si>
    <t>101R|ProcD S2 P2 IP Input Video</t>
  </si>
  <si>
    <t>201R|ProcD S2 P2 IP Input Audio 1</t>
  </si>
  <si>
    <t>202R|ProcD S2 P2 IP Input Audio 2</t>
  </si>
  <si>
    <t>203R|ProcD S2 P2 IP Input Audio 3</t>
  </si>
  <si>
    <t>204R|ProcD S2 P2 IP Input Audio 4</t>
  </si>
  <si>
    <t>205R|ProcD S2 P2 IP Input Audio 5</t>
  </si>
  <si>
    <t>206R|ProcD S2 P2 IP Input Audio 6</t>
  </si>
  <si>
    <t>207R|ProcD S2 P2 IP Input Audio 7</t>
  </si>
  <si>
    <t>208R|ProcD S2 P2 IP Input Audio 8</t>
  </si>
  <si>
    <t>209R|ProcD S2 P2 IP Input Audio 9</t>
  </si>
  <si>
    <t>210R|ProcD S2 P2 IP Input Audio 10</t>
  </si>
  <si>
    <t>211R|ProcD S2 P2 IP Input Audio 11</t>
  </si>
  <si>
    <t>212R|ProcD S2 P2 IP Input Audio 12</t>
  </si>
  <si>
    <t>213R|ProcD S2 P2 IP Input Audio 13</t>
  </si>
  <si>
    <t>214R|ProcD S2 P2 IP Input Audio 14</t>
  </si>
  <si>
    <t>215R|ProcD S2 P2 IP Input Audio 15</t>
  </si>
  <si>
    <t>216R|ProcD S2 P2 IP Input Audio 16</t>
  </si>
  <si>
    <t>301R|ProcD S2 P2 IP Input Ancillary Data 1</t>
  </si>
  <si>
    <t>302R|ProcD S2 P2 IP Input Ancillary Data 2</t>
  </si>
  <si>
    <t>303R|ProcD S2 P2 IP Input Ancillary Data 3</t>
  </si>
  <si>
    <t>304R|ProcD S2 P2 IP Input Ancillary Data 4</t>
  </si>
  <si>
    <t>101R|ProcD S2 P3 IP Input Video</t>
  </si>
  <si>
    <t>201R|ProcD S2 P3 IP Input Audio 1</t>
  </si>
  <si>
    <t>202R|ProcD S2 P3 IP Input Audio 2</t>
  </si>
  <si>
    <t>203R|ProcD S2 P3 IP Input Audio 3</t>
  </si>
  <si>
    <t>204R|ProcD S2 P3 IP Input Audio 4</t>
  </si>
  <si>
    <t>205R|ProcD S2 P3 IP Input Audio 5</t>
  </si>
  <si>
    <t>206R|ProcD S2 P3 IP Input Audio 6</t>
  </si>
  <si>
    <t>207R|ProcD S2 P3 IP Input Audio 7</t>
  </si>
  <si>
    <t>208R|ProcD S2 P3 IP Input Audio 8</t>
  </si>
  <si>
    <t>209R|ProcD S2 P3 IP Input Audio 9</t>
  </si>
  <si>
    <t>210R|ProcD S2 P3 IP Input Audio 10</t>
  </si>
  <si>
    <t>211R|ProcD S2 P3 IP Input Audio 11</t>
  </si>
  <si>
    <t>212R|ProcD S2 P3 IP Input Audio 12</t>
  </si>
  <si>
    <t>213R|ProcD S2 P3 IP Input Audio 13</t>
  </si>
  <si>
    <t>214R|ProcD S2 P3 IP Input Audio 14</t>
  </si>
  <si>
    <t>215R|ProcD S2 P3 IP Input Audio 15</t>
  </si>
  <si>
    <t>216R|ProcD S2 P3 IP Input Audio 16</t>
  </si>
  <si>
    <t>301R|ProcD S2 P3 IP Input Ancillary Data 1</t>
  </si>
  <si>
    <t>302R|ProcD S2 P3 IP Input Ancillary Data 2</t>
  </si>
  <si>
    <t>303R|ProcD S2 P3 IP Input Ancillary Data 3</t>
  </si>
  <si>
    <t>304R|ProcD S2 P3 IP Input Ancillary Data 4</t>
  </si>
  <si>
    <t>101R|ProcD S2 P4 IP Input Video</t>
  </si>
  <si>
    <t>201R|ProcD S2 P4 IP Input Audio 1</t>
  </si>
  <si>
    <t>202R|ProcD S2 P4 IP Input Audio 2</t>
  </si>
  <si>
    <t>203R|ProcD S2 P4 IP Input Audio 3</t>
  </si>
  <si>
    <t>204R|ProcD S2 P4 IP Input Audio 4</t>
  </si>
  <si>
    <t>205R|ProcD S2 P4 IP Input Audio 5</t>
  </si>
  <si>
    <t>206R|ProcD S2 P4 IP Input Audio 6</t>
  </si>
  <si>
    <t>207R|ProcD S2 P4 IP Input Audio 7</t>
  </si>
  <si>
    <t>208R|ProcD S2 P4 IP Input Audio 8</t>
  </si>
  <si>
    <t>209R|ProcD S2 P4 IP Input Audio 9</t>
  </si>
  <si>
    <t>210R|ProcD S2 P4 IP Input Audio 10</t>
  </si>
  <si>
    <t>211R|ProcD S2 P4 IP Input Audio 11</t>
  </si>
  <si>
    <t>212R|ProcD S2 P4 IP Input Audio 12</t>
  </si>
  <si>
    <t>213R|ProcD S2 P4 IP Input Audio 13</t>
  </si>
  <si>
    <t>214R|ProcD S2 P4 IP Input Audio 14</t>
  </si>
  <si>
    <t>215R|ProcD S2 P4 IP Input Audio 15</t>
  </si>
  <si>
    <t>216R|ProcD S2 P4 IP Input Audio 16</t>
  </si>
  <si>
    <t>301R|ProcD S2 P4 IP Input Ancillary Data 1</t>
  </si>
  <si>
    <t>302R|ProcD S2 P4 IP Input Ancillary Data 2</t>
  </si>
  <si>
    <t>303R|ProcD S2 P4 IP Input Ancillary Data 3</t>
  </si>
  <si>
    <t>304R|ProcD S2 P4 IP Input Ancillary Data 4</t>
  </si>
  <si>
    <t>301R|ProcA S1 P1 IP Ancillary Data 1</t>
  </si>
  <si>
    <t>302R|ProcA S1 P1 IP Ancillary Data 2</t>
  </si>
  <si>
    <t>303R|ProcA S1 P1 IP Ancillary Data 3</t>
  </si>
  <si>
    <t>304R|ProcA S1 P1 IP Ancillary Data 4</t>
  </si>
  <si>
    <t>201R|ProcA S1 P1 IP Audio 1</t>
  </si>
  <si>
    <t>202R|ProcA S1 P1 IP Audio 2</t>
  </si>
  <si>
    <t>203R|ProcA S1 P1 IP Audio 3</t>
  </si>
  <si>
    <t>204R|ProcA S1 P1 IP Audio 4</t>
  </si>
  <si>
    <t>205R|ProcA S1 P1 IP Audio 5</t>
  </si>
  <si>
    <t>206R|ProcA S1 P1 IP Audio 6</t>
  </si>
  <si>
    <t>207R|ProcA S1 P1 IP Audio 7</t>
  </si>
  <si>
    <t>208R|ProcA S1 P1 IP Audio 8</t>
  </si>
  <si>
    <t>209R|ProcA S1 P1 IP Audio 9</t>
  </si>
  <si>
    <t>210R|ProcA S1 P1 IP Audio 10</t>
  </si>
  <si>
    <t>211R|ProcA S1 P1 IP Audio 11</t>
  </si>
  <si>
    <t>212R|ProcA S1 P1 IP Audio 12</t>
  </si>
  <si>
    <t>213R|ProcA S1 P1 IP Audio 13</t>
  </si>
  <si>
    <t>214R|ProcA S1 P1 IP Audio 14</t>
  </si>
  <si>
    <t>215R|ProcA S1 P1 IP Audio 15</t>
  </si>
  <si>
    <t>216R|ProcA S1 P1 IP Audio 16</t>
  </si>
  <si>
    <t>101R|ProcA S1 P1 IP Video</t>
  </si>
  <si>
    <t>301R|ProcA S1 P2 IP Ancillary Data 1</t>
  </si>
  <si>
    <t>302R|ProcA S1 P2 IP Ancillary Data 2</t>
  </si>
  <si>
    <t>303R|ProcA S1 P2 IP Ancillary Data 3</t>
  </si>
  <si>
    <t>304R|ProcA S1 P2 IP Ancillary Data 4</t>
  </si>
  <si>
    <t>201R|ProcA S1 P2 IP Audio 1</t>
  </si>
  <si>
    <t>202R|ProcA S1 P2 IP Audio 2</t>
  </si>
  <si>
    <t>203R|ProcA S1 P2 IP Audio 3</t>
  </si>
  <si>
    <t>204R|ProcA S1 P2 IP Audio 4</t>
  </si>
  <si>
    <t>205R|ProcA S1 P2 IP Audio 5</t>
  </si>
  <si>
    <t>206R|ProcA S1 P2 IP Audio 6</t>
  </si>
  <si>
    <t>207R|ProcA S1 P2 IP Audio 7</t>
  </si>
  <si>
    <t>208R|ProcA S1 P2 IP Audio 8</t>
  </si>
  <si>
    <t>209R|ProcA S1 P2 IP Audio 9</t>
  </si>
  <si>
    <t>210R|ProcA S1 P2 IP Audio 10</t>
  </si>
  <si>
    <t>211R|ProcA S1 P2 IP Audio 11</t>
  </si>
  <si>
    <t>212R|ProcA S1 P2 IP Audio 12</t>
  </si>
  <si>
    <t>213R|ProcA S1 P2 IP Audio 13</t>
  </si>
  <si>
    <t>214R|ProcA S1 P2 IP Audio 14</t>
  </si>
  <si>
    <t>215R|ProcA S1 P2 IP Audio 15</t>
  </si>
  <si>
    <t>216R|ProcA S1 P2 IP Audio 16</t>
  </si>
  <si>
    <t>101R|ProcA S1 P2 IP Video</t>
  </si>
  <si>
    <t>301R|ProcA S1 P3 IP Ancillary Data 1</t>
  </si>
  <si>
    <t>302R|ProcA S1 P3 IP Ancillary Data 2</t>
  </si>
  <si>
    <t>303R|ProcA S1 P3 IP Ancillary Data 3</t>
  </si>
  <si>
    <t>304R|ProcA S1 P3 IP Ancillary Data 4</t>
  </si>
  <si>
    <t>201R|ProcA S1 P3 IP Audio 1</t>
  </si>
  <si>
    <t>202R|ProcA S1 P3 IP Audio 2</t>
  </si>
  <si>
    <t>203R|ProcA S1 P3 IP Audio 3</t>
  </si>
  <si>
    <t>204R|ProcA S1 P3 IP Audio 4</t>
  </si>
  <si>
    <t>205R|ProcA S1 P3 IP Audio 5</t>
  </si>
  <si>
    <t>206R|ProcA S1 P3 IP Audio 6</t>
  </si>
  <si>
    <t>207R|ProcA S1 P3 IP Audio 7</t>
  </si>
  <si>
    <t>208R|ProcA S1 P3 IP Audio 8</t>
  </si>
  <si>
    <t>209R|ProcA S1 P3 IP Audio 9</t>
  </si>
  <si>
    <t>210R|ProcA S1 P3 IP Audio 10</t>
  </si>
  <si>
    <t>211R|ProcA S1 P3 IP Audio 11</t>
  </si>
  <si>
    <t>212R|ProcA S1 P3 IP Audio 12</t>
  </si>
  <si>
    <t>213R|ProcA S1 P3 IP Audio 13</t>
  </si>
  <si>
    <t>214R|ProcA S1 P3 IP Audio 14</t>
  </si>
  <si>
    <t>215R|ProcA S1 P3 IP Audio 15</t>
  </si>
  <si>
    <t>216R|ProcA S1 P3 IP Audio 16</t>
  </si>
  <si>
    <t>101R|ProcA S1 P3 IP Video</t>
  </si>
  <si>
    <t>301R|ProcA S1 P4 IP Ancillary Data 1</t>
  </si>
  <si>
    <t>302R|ProcA S1 P4 IP Ancillary Data 2</t>
  </si>
  <si>
    <t>303R|ProcA S1 P4 IP Ancillary Data 3</t>
  </si>
  <si>
    <t>304R|ProcA S1 P4 IP Ancillary Data 4</t>
  </si>
  <si>
    <t>201R|ProcA S1 P4 IP Audio 1</t>
  </si>
  <si>
    <t>202R|ProcA S1 P4 IP Audio 2</t>
  </si>
  <si>
    <t>203R|ProcA S1 P4 IP Audio 3</t>
  </si>
  <si>
    <t>204R|ProcA S1 P4 IP Audio 4</t>
  </si>
  <si>
    <t>205R|ProcA S1 P4 IP Audio 5</t>
  </si>
  <si>
    <t>206R|ProcA S1 P4 IP Audio 6</t>
  </si>
  <si>
    <t>207R|ProcA S1 P4 IP Audio 7</t>
  </si>
  <si>
    <t>208R|ProcA S1 P4 IP Audio 8</t>
  </si>
  <si>
    <t>209R|ProcA S1 P4 IP Audio 9</t>
  </si>
  <si>
    <t>210R|ProcA S1 P4 IP Audio 10</t>
  </si>
  <si>
    <t>211R|ProcA S1 P4 IP Audio 11</t>
  </si>
  <si>
    <t>212R|ProcA S1 P4 IP Audio 12</t>
  </si>
  <si>
    <t>213R|ProcA S1 P4 IP Audio 13</t>
  </si>
  <si>
    <t>214R|ProcA S1 P4 IP Audio 14</t>
  </si>
  <si>
    <t>215R|ProcA S1 P4 IP Audio 15</t>
  </si>
  <si>
    <t>216R|ProcA S1 P4 IP Audio 16</t>
  </si>
  <si>
    <t>101R|ProcA S1 P4 IP Video</t>
  </si>
  <si>
    <t>301R|ProcA S2 P1 IP Ancillary Data 1</t>
  </si>
  <si>
    <t>302R|ProcA S2 P1 IP Ancillary Data 2</t>
  </si>
  <si>
    <t>303R|ProcA S2 P1 IP Ancillary Data 3</t>
  </si>
  <si>
    <t>304R|ProcA S2 P1 IP Ancillary Data 4</t>
  </si>
  <si>
    <t>201R|ProcA S2 P1 IP Audio 1</t>
  </si>
  <si>
    <t>202R|ProcA S2 P1 IP Audio 2</t>
  </si>
  <si>
    <t>203R|ProcA S2 P1 IP Audio 3</t>
  </si>
  <si>
    <t>204R|ProcA S2 P1 IP Audio 4</t>
  </si>
  <si>
    <t>205R|ProcA S2 P1 IP Audio 5</t>
  </si>
  <si>
    <t>206R|ProcA S2 P1 IP Audio 6</t>
  </si>
  <si>
    <t>207R|ProcA S2 P1 IP Audio 7</t>
  </si>
  <si>
    <t>208R|ProcA S2 P1 IP Audio 8</t>
  </si>
  <si>
    <t>209R|ProcA S2 P1 IP Audio 9</t>
  </si>
  <si>
    <t>210R|ProcA S2 P1 IP Audio 10</t>
  </si>
  <si>
    <t>211R|ProcA S2 P1 IP Audio 11</t>
  </si>
  <si>
    <t>212R|ProcA S2 P1 IP Audio 12</t>
  </si>
  <si>
    <t>213R|ProcA S2 P1 IP Audio 13</t>
  </si>
  <si>
    <t>214R|ProcA S2 P1 IP Audio 14</t>
  </si>
  <si>
    <t>215R|ProcA S2 P1 IP Audio 15</t>
  </si>
  <si>
    <t>216R|ProcA S2 P1 IP Audio 16</t>
  </si>
  <si>
    <t>101R|ProcA S2 P1 IP Video</t>
  </si>
  <si>
    <t>301R|ProcA S2 P2 IP Ancillary Data 1</t>
  </si>
  <si>
    <t>302R|ProcA S2 P2 IP Ancillary Data 2</t>
  </si>
  <si>
    <t>303R|ProcA S2 P2 IP Ancillary Data 3</t>
  </si>
  <si>
    <t>304R|ProcA S2 P2 IP Ancillary Data 4</t>
  </si>
  <si>
    <t>201R|ProcA S2 P2 IP Audio 1</t>
  </si>
  <si>
    <t>202R|ProcA S2 P2 IP Audio 2</t>
  </si>
  <si>
    <t>203R|ProcA S2 P2 IP Audio 3</t>
  </si>
  <si>
    <t>204R|ProcA S2 P2 IP Audio 4</t>
  </si>
  <si>
    <t>205R|ProcA S2 P2 IP Audio 5</t>
  </si>
  <si>
    <t>206R|ProcA S2 P2 IP Audio 6</t>
  </si>
  <si>
    <t>207R|ProcA S2 P2 IP Audio 7</t>
  </si>
  <si>
    <t>208R|ProcA S2 P2 IP Audio 8</t>
  </si>
  <si>
    <t>209R|ProcA S2 P2 IP Audio 9</t>
  </si>
  <si>
    <t>210R|ProcA S2 P2 IP Audio 10</t>
  </si>
  <si>
    <t>211R|ProcA S2 P2 IP Audio 11</t>
  </si>
  <si>
    <t>212R|ProcA S2 P2 IP Audio 12</t>
  </si>
  <si>
    <t>213R|ProcA S2 P2 IP Audio 13</t>
  </si>
  <si>
    <t>214R|ProcA S2 P2 IP Audio 14</t>
  </si>
  <si>
    <t>215R|ProcA S2 P2 IP Audio 15</t>
  </si>
  <si>
    <t>216R|ProcA S2 P2 IP Audio 16</t>
  </si>
  <si>
    <t>101R|ProcA S2 P2 IP Video</t>
  </si>
  <si>
    <t>301R|ProcA S2 P3 IP Ancillary Data 1</t>
  </si>
  <si>
    <t>302R|ProcA S2 P3 IP Ancillary Data 2</t>
  </si>
  <si>
    <t>303R|ProcA S2 P3 IP Ancillary Data 3</t>
  </si>
  <si>
    <t>304R|ProcA S2 P3 IP Ancillary Data 4</t>
  </si>
  <si>
    <t>201R|ProcA S2 P3 IP Audio 1</t>
  </si>
  <si>
    <t>202R|ProcA S2 P3 IP Audio 2</t>
  </si>
  <si>
    <t>203R|ProcA S2 P3 IP Audio 3</t>
  </si>
  <si>
    <t>204R|ProcA S2 P3 IP Audio 4</t>
  </si>
  <si>
    <t>205R|ProcA S2 P3 IP Audio 5</t>
  </si>
  <si>
    <t>206R|ProcA S2 P3 IP Audio 6</t>
  </si>
  <si>
    <t>207R|ProcA S2 P3 IP Audio 7</t>
  </si>
  <si>
    <t>208R|ProcA S2 P3 IP Audio 8</t>
  </si>
  <si>
    <t>209R|ProcA S2 P3 IP Audio 9</t>
  </si>
  <si>
    <t>210R|ProcA S2 P3 IP Audio 10</t>
  </si>
  <si>
    <t>211R|ProcA S2 P3 IP Audio 11</t>
  </si>
  <si>
    <t>212R|ProcA S2 P3 IP Audio 12</t>
  </si>
  <si>
    <t>213R|ProcA S2 P3 IP Audio 13</t>
  </si>
  <si>
    <t>214R|ProcA S2 P3 IP Audio 14</t>
  </si>
  <si>
    <t>215R|ProcA S2 P3 IP Audio 15</t>
  </si>
  <si>
    <t>216R|ProcA S2 P3 IP Audio 16</t>
  </si>
  <si>
    <t>101R|ProcA S2 P3 IP Video</t>
  </si>
  <si>
    <t>301R|ProcA S2 P4 IP Ancillary Data 1</t>
  </si>
  <si>
    <t>302R|ProcA S2 P4 IP Ancillary Data 2</t>
  </si>
  <si>
    <t>303R|ProcA S2 P4 IP Ancillary Data 3</t>
  </si>
  <si>
    <t>304R|ProcA S2 P4 IP Ancillary Data 4</t>
  </si>
  <si>
    <t>201R|ProcA S2 P4 IP Audio 1</t>
  </si>
  <si>
    <t>202R|ProcA S2 P4 IP Audio 2</t>
  </si>
  <si>
    <t>203R|ProcA S2 P4 IP Audio 3</t>
  </si>
  <si>
    <t>204R|ProcA S2 P4 IP Audio 4</t>
  </si>
  <si>
    <t>205R|ProcA S2 P4 IP Audio 5</t>
  </si>
  <si>
    <t>206R|ProcA S2 P4 IP Audio 6</t>
  </si>
  <si>
    <t>207R|ProcA S2 P4 IP Audio 7</t>
  </si>
  <si>
    <t>208R|ProcA S2 P4 IP Audio 8</t>
  </si>
  <si>
    <t>209R|ProcA S2 P4 IP Audio 9</t>
  </si>
  <si>
    <t>210R|ProcA S2 P4 IP Audio 10</t>
  </si>
  <si>
    <t>211R|ProcA S2 P4 IP Audio 11</t>
  </si>
  <si>
    <t>212R|ProcA S2 P4 IP Audio 12</t>
  </si>
  <si>
    <t>213R|ProcA S2 P4 IP Audio 13</t>
  </si>
  <si>
    <t>214R|ProcA S2 P4 IP Audio 14</t>
  </si>
  <si>
    <t>215R|ProcA S2 P4 IP Audio 15</t>
  </si>
  <si>
    <t>216R|ProcA S2 P4 IP Audio 16</t>
  </si>
  <si>
    <t>101R|ProcA S2 P4 IP Video</t>
  </si>
  <si>
    <t>301R|ProcC S1 P1 IP Ancillary Data 1</t>
  </si>
  <si>
    <t>302R|ProcC S1 P1 IP Ancillary Data 2</t>
  </si>
  <si>
    <t>303R|ProcC S1 P1 IP Ancillary Data 3</t>
  </si>
  <si>
    <t>304R|ProcC S1 P1 IP Ancillary Data 4</t>
  </si>
  <si>
    <t>201R|ProcC S1 P1 IP Audio 1</t>
  </si>
  <si>
    <t>202R|ProcC S1 P1 IP Audio 2</t>
  </si>
  <si>
    <t>203R|ProcC S1 P1 IP Audio 3</t>
  </si>
  <si>
    <t>204R|ProcC S1 P1 IP Audio 4</t>
  </si>
  <si>
    <t>205R|ProcC S1 P1 IP Audio 5</t>
  </si>
  <si>
    <t>206R|ProcC S1 P1 IP Audio 6</t>
  </si>
  <si>
    <t>207R|ProcC S1 P1 IP Audio 7</t>
  </si>
  <si>
    <t>208R|ProcC S1 P1 IP Audio 8</t>
  </si>
  <si>
    <t>209R|ProcC S1 P1 IP Audio 9</t>
  </si>
  <si>
    <t>210R|ProcC S1 P1 IP Audio 10</t>
  </si>
  <si>
    <t>211R|ProcC S1 P1 IP Audio 11</t>
  </si>
  <si>
    <t>212R|ProcC S1 P1 IP Audio 12</t>
  </si>
  <si>
    <t>213R|ProcC S1 P1 IP Audio 13</t>
  </si>
  <si>
    <t>214R|ProcC S1 P1 IP Audio 14</t>
  </si>
  <si>
    <t>215R|ProcC S1 P1 IP Audio 15</t>
  </si>
  <si>
    <t>216R|ProcC S1 P1 IP Audio 16</t>
  </si>
  <si>
    <t>101R|ProcC S1 P1 IP Video</t>
  </si>
  <si>
    <t>301R|ProcC S1 P2 IP Ancillary Data 1</t>
  </si>
  <si>
    <t>302R|ProcC S1 P2 IP Ancillary Data 2</t>
  </si>
  <si>
    <t>303R|ProcC S1 P2 IP Ancillary Data 3</t>
  </si>
  <si>
    <t>304R|ProcC S1 P2 IP Ancillary Data 4</t>
  </si>
  <si>
    <t>201R|ProcC S1 P2 IP Audio 1</t>
  </si>
  <si>
    <t>202R|ProcC S1 P2 IP Audio 2</t>
  </si>
  <si>
    <t>203R|ProcC S1 P2 IP Audio 3</t>
  </si>
  <si>
    <t>204R|ProcC S1 P2 IP Audio 4</t>
  </si>
  <si>
    <t>205R|ProcC S1 P2 IP Audio 5</t>
  </si>
  <si>
    <t>206R|ProcC S1 P2 IP Audio 6</t>
  </si>
  <si>
    <t>207R|ProcC S1 P2 IP Audio 7</t>
  </si>
  <si>
    <t>208R|ProcC S1 P2 IP Audio 8</t>
  </si>
  <si>
    <t>209R|ProcC S1 P2 IP Audio 9</t>
  </si>
  <si>
    <t>210R|ProcC S1 P2 IP Audio 10</t>
  </si>
  <si>
    <t>211R|ProcC S1 P2 IP Audio 11</t>
  </si>
  <si>
    <t>212R|ProcC S1 P2 IP Audio 12</t>
  </si>
  <si>
    <t>213R|ProcC S1 P2 IP Audio 13</t>
  </si>
  <si>
    <t>214R|ProcC S1 P2 IP Audio 14</t>
  </si>
  <si>
    <t>215R|ProcC S1 P2 IP Audio 15</t>
  </si>
  <si>
    <t>216R|ProcC S1 P2 IP Audio 16</t>
  </si>
  <si>
    <t>101R|ProcC S1 P2 IP Video</t>
  </si>
  <si>
    <t>301R|ProcC S1 P3 IP Ancillary Data 1</t>
  </si>
  <si>
    <t>302R|ProcC S1 P3 IP Ancillary Data 2</t>
  </si>
  <si>
    <t>303R|ProcC S1 P3 IP Ancillary Data 3</t>
  </si>
  <si>
    <t>304R|ProcC S1 P3 IP Ancillary Data 4</t>
  </si>
  <si>
    <t>201R|ProcC S1 P3 IP Audio 1</t>
  </si>
  <si>
    <t>202R|ProcC S1 P3 IP Audio 2</t>
  </si>
  <si>
    <t>203R|ProcC S1 P3 IP Audio 3</t>
  </si>
  <si>
    <t>204R|ProcC S1 P3 IP Audio 4</t>
  </si>
  <si>
    <t>205R|ProcC S1 P3 IP Audio 5</t>
  </si>
  <si>
    <t>206R|ProcC S1 P3 IP Audio 6</t>
  </si>
  <si>
    <t>207R|ProcC S1 P3 IP Audio 7</t>
  </si>
  <si>
    <t>208R|ProcC S1 P3 IP Audio 8</t>
  </si>
  <si>
    <t>209R|ProcC S1 P3 IP Audio 9</t>
  </si>
  <si>
    <t>210R|ProcC S1 P3 IP Audio 10</t>
  </si>
  <si>
    <t>211R|ProcC S1 P3 IP Audio 11</t>
  </si>
  <si>
    <t>212R|ProcC S1 P3 IP Audio 12</t>
  </si>
  <si>
    <t>213R|ProcC S1 P3 IP Audio 13</t>
  </si>
  <si>
    <t>214R|ProcC S1 P3 IP Audio 14</t>
  </si>
  <si>
    <t>215R|ProcC S1 P3 IP Audio 15</t>
  </si>
  <si>
    <t>216R|ProcC S1 P3 IP Audio 16</t>
  </si>
  <si>
    <t>101R|ProcC S1 P3 IP Video</t>
  </si>
  <si>
    <t>301R|ProcC S1 P4 IP Ancillary Data 1</t>
  </si>
  <si>
    <t>302R|ProcC S1 P4 IP Ancillary Data 2</t>
  </si>
  <si>
    <t>303R|ProcC S1 P4 IP Ancillary Data 3</t>
  </si>
  <si>
    <t>304R|ProcC S1 P4 IP Ancillary Data 4</t>
  </si>
  <si>
    <t>201R|ProcC S1 P4 IP Audio 1</t>
  </si>
  <si>
    <t>202R|ProcC S1 P4 IP Audio 2</t>
  </si>
  <si>
    <t>203R|ProcC S1 P4 IP Audio 3</t>
  </si>
  <si>
    <t>204R|ProcC S1 P4 IP Audio 4</t>
  </si>
  <si>
    <t>205R|ProcC S1 P4 IP Audio 5</t>
  </si>
  <si>
    <t>206R|ProcC S1 P4 IP Audio 6</t>
  </si>
  <si>
    <t>207R|ProcC S1 P4 IP Audio 7</t>
  </si>
  <si>
    <t>208R|ProcC S1 P4 IP Audio 8</t>
  </si>
  <si>
    <t>209R|ProcC S1 P4 IP Audio 9</t>
  </si>
  <si>
    <t>210R|ProcC S1 P4 IP Audio 10</t>
  </si>
  <si>
    <t>211R|ProcC S1 P4 IP Audio 11</t>
  </si>
  <si>
    <t>212R|ProcC S1 P4 IP Audio 12</t>
  </si>
  <si>
    <t>213R|ProcC S1 P4 IP Audio 13</t>
  </si>
  <si>
    <t>214R|ProcC S1 P4 IP Audio 14</t>
  </si>
  <si>
    <t>215R|ProcC S1 P4 IP Audio 15</t>
  </si>
  <si>
    <t>216R|ProcC S1 P4 IP Audio 16</t>
  </si>
  <si>
    <t>101R|ProcC S1 P4 IP Video</t>
  </si>
  <si>
    <t>301R|ProcC S2 P1 IP Ancillary Data 1</t>
  </si>
  <si>
    <t>302R|ProcC S2 P1 IP Ancillary Data 2</t>
  </si>
  <si>
    <t>303R|ProcC S2 P1 IP Ancillary Data 3</t>
  </si>
  <si>
    <t>304R|ProcC S2 P1 IP Ancillary Data 4</t>
  </si>
  <si>
    <t>201R|ProcC S2 P1 IP Audio 1</t>
  </si>
  <si>
    <t>202R|ProcC S2 P1 IP Audio 2</t>
  </si>
  <si>
    <t>203R|ProcC S2 P1 IP Audio 3</t>
  </si>
  <si>
    <t>204R|ProcC S2 P1 IP Audio 4</t>
  </si>
  <si>
    <t>205R|ProcC S2 P1 IP Audio 5</t>
  </si>
  <si>
    <t>206R|ProcC S2 P1 IP Audio 6</t>
  </si>
  <si>
    <t>207R|ProcC S2 P1 IP Audio 7</t>
  </si>
  <si>
    <t>208R|ProcC S2 P1 IP Audio 8</t>
  </si>
  <si>
    <t>209R|ProcC S2 P1 IP Audio 9</t>
  </si>
  <si>
    <t>210R|ProcC S2 P1 IP Audio 10</t>
  </si>
  <si>
    <t>211R|ProcC S2 P1 IP Audio 11</t>
  </si>
  <si>
    <t>212R|ProcC S2 P1 IP Audio 12</t>
  </si>
  <si>
    <t>213R|ProcC S2 P1 IP Audio 13</t>
  </si>
  <si>
    <t>214R|ProcC S2 P1 IP Audio 14</t>
  </si>
  <si>
    <t>215R|ProcC S2 P1 IP Audio 15</t>
  </si>
  <si>
    <t>216R|ProcC S2 P1 IP Audio 16</t>
  </si>
  <si>
    <t>101R|ProcC S2 P1 IP Video</t>
  </si>
  <si>
    <t>301R|ProcC S2 P2 IP Ancillary Data 1</t>
  </si>
  <si>
    <t>302R|ProcC S2 P2 IP Ancillary Data 2</t>
  </si>
  <si>
    <t>303R|ProcC S2 P2 IP Ancillary Data 3</t>
  </si>
  <si>
    <t>304R|ProcC S2 P2 IP Ancillary Data 4</t>
  </si>
  <si>
    <t>201R|ProcC S2 P2 IP Audio 1</t>
  </si>
  <si>
    <t>202R|ProcC S2 P2 IP Audio 2</t>
  </si>
  <si>
    <t>203R|ProcC S2 P2 IP Audio 3</t>
  </si>
  <si>
    <t>204R|ProcC S2 P2 IP Audio 4</t>
  </si>
  <si>
    <t>205R|ProcC S2 P2 IP Audio 5</t>
  </si>
  <si>
    <t>206R|ProcC S2 P2 IP Audio 6</t>
  </si>
  <si>
    <t>207R|ProcC S2 P2 IP Audio 7</t>
  </si>
  <si>
    <t>208R|ProcC S2 P2 IP Audio 8</t>
  </si>
  <si>
    <t>209R|ProcC S2 P2 IP Audio 9</t>
  </si>
  <si>
    <t>210R|ProcC S2 P2 IP Audio 10</t>
  </si>
  <si>
    <t>211R|ProcC S2 P2 IP Audio 11</t>
  </si>
  <si>
    <t>212R|ProcC S2 P2 IP Audio 12</t>
  </si>
  <si>
    <t>213R|ProcC S2 P2 IP Audio 13</t>
  </si>
  <si>
    <t>214R|ProcC S2 P2 IP Audio 14</t>
  </si>
  <si>
    <t>215R|ProcC S2 P2 IP Audio 15</t>
  </si>
  <si>
    <t>216R|ProcC S2 P2 IP Audio 16</t>
  </si>
  <si>
    <t>101R|ProcC S2 P2 IP Video</t>
  </si>
  <si>
    <t>301R|ProcC S2 P3 IP Ancillary Data 1</t>
  </si>
  <si>
    <t>302R|ProcC S2 P3 IP Ancillary Data 2</t>
  </si>
  <si>
    <t>303R|ProcC S2 P3 IP Ancillary Data 3</t>
  </si>
  <si>
    <t>304R|ProcC S2 P3 IP Ancillary Data 4</t>
  </si>
  <si>
    <t>201R|ProcC S2 P3 IP Audio 1</t>
  </si>
  <si>
    <t>202R|ProcC S2 P3 IP Audio 2</t>
  </si>
  <si>
    <t>203R|ProcC S2 P3 IP Audio 3</t>
  </si>
  <si>
    <t>204R|ProcC S2 P3 IP Audio 4</t>
  </si>
  <si>
    <t>205R|ProcC S2 P3 IP Audio 5</t>
  </si>
  <si>
    <t>206R|ProcC S2 P3 IP Audio 6</t>
  </si>
  <si>
    <t>207R|ProcC S2 P3 IP Audio 7</t>
  </si>
  <si>
    <t>208R|ProcC S2 P3 IP Audio 8</t>
  </si>
  <si>
    <t>209R|ProcC S2 P3 IP Audio 9</t>
  </si>
  <si>
    <t>210R|ProcC S2 P3 IP Audio 10</t>
  </si>
  <si>
    <t>211R|ProcC S2 P3 IP Audio 11</t>
  </si>
  <si>
    <t>212R|ProcC S2 P3 IP Audio 12</t>
  </si>
  <si>
    <t>213R|ProcC S2 P3 IP Audio 13</t>
  </si>
  <si>
    <t>214R|ProcC S2 P3 IP Audio 14</t>
  </si>
  <si>
    <t>215R|ProcC S2 P3 IP Audio 15</t>
  </si>
  <si>
    <t>216R|ProcC S2 P3 IP Audio 16</t>
  </si>
  <si>
    <t>101R|ProcC S2 P3 IP Video</t>
  </si>
  <si>
    <t>301R|ProcC S2 P4 IP Ancillary Data 1</t>
  </si>
  <si>
    <t>302R|ProcC S2 P4 IP Ancillary Data 2</t>
  </si>
  <si>
    <t>303R|ProcC S2 P4 IP Ancillary Data 3</t>
  </si>
  <si>
    <t>304R|ProcC S2 P4 IP Ancillary Data 4</t>
  </si>
  <si>
    <t>201R|ProcC S2 P4 IP Audio 1</t>
  </si>
  <si>
    <t>202R|ProcC S2 P4 IP Audio 2</t>
  </si>
  <si>
    <t>203R|ProcC S2 P4 IP Audio 3</t>
  </si>
  <si>
    <t>204R|ProcC S2 P4 IP Audio 4</t>
  </si>
  <si>
    <t>205R|ProcC S2 P4 IP Audio 5</t>
  </si>
  <si>
    <t>206R|ProcC S2 P4 IP Audio 6</t>
  </si>
  <si>
    <t>207R|ProcC S2 P4 IP Audio 7</t>
  </si>
  <si>
    <t>208R|ProcC S2 P4 IP Audio 8</t>
  </si>
  <si>
    <t>209R|ProcC S2 P4 IP Audio 9</t>
  </si>
  <si>
    <t>210R|ProcC S2 P4 IP Audio 10</t>
  </si>
  <si>
    <t>211R|ProcC S2 P4 IP Audio 11</t>
  </si>
  <si>
    <t>212R|ProcC S2 P4 IP Audio 12</t>
  </si>
  <si>
    <t>213R|ProcC S2 P4 IP Audio 13</t>
  </si>
  <si>
    <t>214R|ProcC S2 P4 IP Audio 14</t>
  </si>
  <si>
    <t>215R|ProcC S2 P4 IP Audio 15</t>
  </si>
  <si>
    <t>216R|ProcC S2 P4 IP Audio 16</t>
  </si>
  <si>
    <t>101R|ProcC S2 P4 IP Video</t>
  </si>
  <si>
    <t>301S|ProcA S1 P1 IP Ancillary Data 1</t>
  </si>
  <si>
    <t>302S|ProcA S1 P1 IP Ancillary Data 2</t>
  </si>
  <si>
    <t>303S|ProcA S1 P1 IP Ancillary Data 3</t>
  </si>
  <si>
    <t>304S|ProcA S1 P1 IP Ancillary Data 4</t>
  </si>
  <si>
    <t>201S|ProcA S1 P1 IP Audio 1</t>
  </si>
  <si>
    <t>202S|ProcA S1 P1 IP Audio 2</t>
  </si>
  <si>
    <t>203S|ProcA S1 P1 IP Audio 3</t>
  </si>
  <si>
    <t>204S|ProcA S1 P1 IP Audio 4</t>
  </si>
  <si>
    <t>205S|ProcA S1 P1 IP Audio 5</t>
  </si>
  <si>
    <t>206S|ProcA S1 P1 IP Audio 6</t>
  </si>
  <si>
    <t>207S|ProcA S1 P1 IP Audio 7</t>
  </si>
  <si>
    <t>208S|ProcA S1 P1 IP Audio 8</t>
  </si>
  <si>
    <t>209S|ProcA S1 P1 IP Audio 9</t>
  </si>
  <si>
    <t>210S|ProcA S1 P1 IP Audio 10</t>
  </si>
  <si>
    <t>211S|ProcA S1 P1 IP Audio 11</t>
  </si>
  <si>
    <t>212S|ProcA S1 P1 IP Audio 12</t>
  </si>
  <si>
    <t>213S|ProcA S1 P1 IP Audio 13</t>
  </si>
  <si>
    <t>214S|ProcA S1 P1 IP Audio 14</t>
  </si>
  <si>
    <t>215S|ProcA S1 P1 IP Audio 15</t>
  </si>
  <si>
    <t>216S|ProcA S1 P1 IP Audio 16</t>
  </si>
  <si>
    <t>101S|ProcA S1 P1 IP Video</t>
  </si>
  <si>
    <t>102S|ProcA S1 P1 IP Proxy Video</t>
  </si>
  <si>
    <t>301S|ProcA S1 P2 IP Ancillary Data 1</t>
  </si>
  <si>
    <t>302S|ProcA S1 P2 IP Ancillary Data 2</t>
  </si>
  <si>
    <t>303S|ProcA S1 P2 IP Ancillary Data 3</t>
  </si>
  <si>
    <t>304S|ProcA S1 P2 IP Ancillary Data 4</t>
  </si>
  <si>
    <t>201S|ProcA S1 P2 IP Audio 1</t>
  </si>
  <si>
    <t>202S|ProcA S1 P2 IP Audio 2</t>
  </si>
  <si>
    <t>203S|ProcA S1 P2 IP Audio 3</t>
  </si>
  <si>
    <t>204S|ProcA S1 P2 IP Audio 4</t>
  </si>
  <si>
    <t>205S|ProcA S1 P2 IP Audio 5</t>
  </si>
  <si>
    <t>206S|ProcA S1 P2 IP Audio 6</t>
  </si>
  <si>
    <t>207S|ProcA S1 P2 IP Audio 7</t>
  </si>
  <si>
    <t>208S|ProcA S1 P2 IP Audio 8</t>
  </si>
  <si>
    <t>209S|ProcA S1 P2 IP Audio 9</t>
  </si>
  <si>
    <t>210S|ProcA S1 P2 IP Audio 10</t>
  </si>
  <si>
    <t>211S|ProcA S1 P2 IP Audio 11</t>
  </si>
  <si>
    <t>212S|ProcA S1 P2 IP Audio 12</t>
  </si>
  <si>
    <t>213S|ProcA S1 P2 IP Audio 13</t>
  </si>
  <si>
    <t>214S|ProcA S1 P2 IP Audio 14</t>
  </si>
  <si>
    <t>215S|ProcA S1 P2 IP Audio 15</t>
  </si>
  <si>
    <t>216S|ProcA S1 P2 IP Audio 16</t>
  </si>
  <si>
    <t>101S|ProcA S1 P2 IP Video</t>
  </si>
  <si>
    <t>102S|ProcA S1 P2 IP Proxy Video</t>
  </si>
  <si>
    <t>301S|ProcA S1 P3 IP Ancillary Data 1</t>
  </si>
  <si>
    <t>302S|ProcA S1 P3 IP Ancillary Data 2</t>
  </si>
  <si>
    <t>303S|ProcA S1 P3 IP Ancillary Data 3</t>
  </si>
  <si>
    <t>304S|ProcA S1 P3 IP Ancillary Data 4</t>
  </si>
  <si>
    <t>201S|ProcA S1 P3 IP Audio 1</t>
  </si>
  <si>
    <t>202S|ProcA S1 P3 IP Audio 2</t>
  </si>
  <si>
    <t>203S|ProcA S1 P3 IP Audio 3</t>
  </si>
  <si>
    <t>204S|ProcA S1 P3 IP Audio 4</t>
  </si>
  <si>
    <t>205S|ProcA S1 P3 IP Audio 5</t>
  </si>
  <si>
    <t>206S|ProcA S1 P3 IP Audio 6</t>
  </si>
  <si>
    <t>207S|ProcA S1 P3 IP Audio 7</t>
  </si>
  <si>
    <t>208S|ProcA S1 P3 IP Audio 8</t>
  </si>
  <si>
    <t>209S|ProcA S1 P3 IP Audio 9</t>
  </si>
  <si>
    <t>210S|ProcA S1 P3 IP Audio 10</t>
  </si>
  <si>
    <t>211S|ProcA S1 P3 IP Audio 11</t>
  </si>
  <si>
    <t>212S|ProcA S1 P3 IP Audio 12</t>
  </si>
  <si>
    <t>213S|ProcA S1 P3 IP Audio 13</t>
  </si>
  <si>
    <t>214S|ProcA S1 P3 IP Audio 14</t>
  </si>
  <si>
    <t>215S|ProcA S1 P3 IP Audio 15</t>
  </si>
  <si>
    <t>216S|ProcA S1 P3 IP Audio 16</t>
  </si>
  <si>
    <t>101S|ProcA S1 P3 IP Video</t>
  </si>
  <si>
    <t>102S|ProcA S1 P3 IP Proxy Video</t>
  </si>
  <si>
    <t>301S|ProcA S1 P4 IP Ancillary Data 1</t>
  </si>
  <si>
    <t>302S|ProcA S1 P4 IP Ancillary Data 2</t>
  </si>
  <si>
    <t>303S|ProcA S1 P4 IP Ancillary Data 3</t>
  </si>
  <si>
    <t>304S|ProcA S1 P4 IP Ancillary Data 4</t>
  </si>
  <si>
    <t>201S|ProcA S1 P4 IP Audio 1</t>
  </si>
  <si>
    <t>202S|ProcA S1 P4 IP Audio 2</t>
  </si>
  <si>
    <t>203S|ProcA S1 P4 IP Audio 3</t>
  </si>
  <si>
    <t>204S|ProcA S1 P4 IP Audio 4</t>
  </si>
  <si>
    <t>205S|ProcA S1 P4 IP Audio 5</t>
  </si>
  <si>
    <t>206S|ProcA S1 P4 IP Audio 6</t>
  </si>
  <si>
    <t>207S|ProcA S1 P4 IP Audio 7</t>
  </si>
  <si>
    <t>208S|ProcA S1 P4 IP Audio 8</t>
  </si>
  <si>
    <t>209S|ProcA S1 P4 IP Audio 9</t>
  </si>
  <si>
    <t>210S|ProcA S1 P4 IP Audio 10</t>
  </si>
  <si>
    <t>211S|ProcA S1 P4 IP Audio 11</t>
  </si>
  <si>
    <t>212S|ProcA S1 P4 IP Audio 12</t>
  </si>
  <si>
    <t>213S|ProcA S1 P4 IP Audio 13</t>
  </si>
  <si>
    <t>214S|ProcA S1 P4 IP Audio 14</t>
  </si>
  <si>
    <t>215S|ProcA S1 P4 IP Audio 15</t>
  </si>
  <si>
    <t>216S|ProcA S1 P4 IP Audio 16</t>
  </si>
  <si>
    <t>101S|ProcA S1 P4 IP Video</t>
  </si>
  <si>
    <t>102S|ProcA S1 P4 IP Proxy Video</t>
  </si>
  <si>
    <t>301S|ProcA S2 P1 IP Ancillary Data 1</t>
  </si>
  <si>
    <t>302S|ProcA S2 P1 IP Ancillary Data 2</t>
  </si>
  <si>
    <t>303S|ProcA S2 P1 IP Ancillary Data 3</t>
  </si>
  <si>
    <t>304S|ProcA S2 P1 IP Ancillary Data 4</t>
  </si>
  <si>
    <t>201S|ProcA S2 P1 IP Audio 1</t>
  </si>
  <si>
    <t>202S|ProcA S2 P1 IP Audio 2</t>
  </si>
  <si>
    <t>203S|ProcA S2 P1 IP Audio 3</t>
  </si>
  <si>
    <t>204S|ProcA S2 P1 IP Audio 4</t>
  </si>
  <si>
    <t>205S|ProcA S2 P1 IP Audio 5</t>
  </si>
  <si>
    <t>206S|ProcA S2 P1 IP Audio 6</t>
  </si>
  <si>
    <t>207S|ProcA S2 P1 IP Audio 7</t>
  </si>
  <si>
    <t>208S|ProcA S2 P1 IP Audio 8</t>
  </si>
  <si>
    <t>209S|ProcA S2 P1 IP Audio 9</t>
  </si>
  <si>
    <t>210S|ProcA S2 P1 IP Audio 10</t>
  </si>
  <si>
    <t>211S|ProcA S2 P1 IP Audio 11</t>
  </si>
  <si>
    <t>212S|ProcA S2 P1 IP Audio 12</t>
  </si>
  <si>
    <t>213S|ProcA S2 P1 IP Audio 13</t>
  </si>
  <si>
    <t>214S|ProcA S2 P1 IP Audio 14</t>
  </si>
  <si>
    <t>215S|ProcA S2 P1 IP Audio 15</t>
  </si>
  <si>
    <t>216S|ProcA S2 P1 IP Audio 16</t>
  </si>
  <si>
    <t>101S|ProcA S2 P1 IP Video</t>
  </si>
  <si>
    <t>102S|ProcA S2 P1 IP Proxy Video</t>
  </si>
  <si>
    <t>301S|ProcA S2 P2 IP Ancillary Data 1</t>
  </si>
  <si>
    <t>302S|ProcA S2 P2 IP Ancillary Data 2</t>
  </si>
  <si>
    <t>303S|ProcA S2 P2 IP Ancillary Data 3</t>
  </si>
  <si>
    <t>304S|ProcA S2 P2 IP Ancillary Data 4</t>
  </si>
  <si>
    <t>201S|ProcA S2 P2 IP Audio 1</t>
  </si>
  <si>
    <t>202S|ProcA S2 P2 IP Audio 2</t>
  </si>
  <si>
    <t>203S|ProcA S2 P2 IP Audio 3</t>
  </si>
  <si>
    <t>204S|ProcA S2 P2 IP Audio 4</t>
  </si>
  <si>
    <t>205S|ProcA S2 P2 IP Audio 5</t>
  </si>
  <si>
    <t>206S|ProcA S2 P2 IP Audio 6</t>
  </si>
  <si>
    <t>207S|ProcA S2 P2 IP Audio 7</t>
  </si>
  <si>
    <t>208S|ProcA S2 P2 IP Audio 8</t>
  </si>
  <si>
    <t>209S|ProcA S2 P2 IP Audio 9</t>
  </si>
  <si>
    <t>210S|ProcA S2 P2 IP Audio 10</t>
  </si>
  <si>
    <t>211S|ProcA S2 P2 IP Audio 11</t>
  </si>
  <si>
    <t>212S|ProcA S2 P2 IP Audio 12</t>
  </si>
  <si>
    <t>213S|ProcA S2 P2 IP Audio 13</t>
  </si>
  <si>
    <t>214S|ProcA S2 P2 IP Audio 14</t>
  </si>
  <si>
    <t>215S|ProcA S2 P2 IP Audio 15</t>
  </si>
  <si>
    <t>216S|ProcA S2 P2 IP Audio 16</t>
  </si>
  <si>
    <t>101S|ProcA S2 P2 IP Video</t>
  </si>
  <si>
    <t>102S|ProcA S2 P2 IP Proxy Video</t>
  </si>
  <si>
    <t>301S|ProcA S2 P3 IP Ancillary Data 1</t>
  </si>
  <si>
    <t>302S|ProcA S2 P3 IP Ancillary Data 2</t>
  </si>
  <si>
    <t>303S|ProcA S2 P3 IP Ancillary Data 3</t>
  </si>
  <si>
    <t>304S|ProcA S2 P3 IP Ancillary Data 4</t>
  </si>
  <si>
    <t>201S|ProcA S2 P3 IP Audio 1</t>
  </si>
  <si>
    <t>202S|ProcA S2 P3 IP Audio 2</t>
  </si>
  <si>
    <t>203S|ProcA S2 P3 IP Audio 3</t>
  </si>
  <si>
    <t>204S|ProcA S2 P3 IP Audio 4</t>
  </si>
  <si>
    <t>205S|ProcA S2 P3 IP Audio 5</t>
  </si>
  <si>
    <t>206S|ProcA S2 P3 IP Audio 6</t>
  </si>
  <si>
    <t>207S|ProcA S2 P3 IP Audio 7</t>
  </si>
  <si>
    <t>208S|ProcA S2 P3 IP Audio 8</t>
  </si>
  <si>
    <t>209S|ProcA S2 P3 IP Audio 9</t>
  </si>
  <si>
    <t>210S|ProcA S2 P3 IP Audio 10</t>
  </si>
  <si>
    <t>211S|ProcA S2 P3 IP Audio 11</t>
  </si>
  <si>
    <t>212S|ProcA S2 P3 IP Audio 12</t>
  </si>
  <si>
    <t>213S|ProcA S2 P3 IP Audio 13</t>
  </si>
  <si>
    <t>214S|ProcA S2 P3 IP Audio 14</t>
  </si>
  <si>
    <t>215S|ProcA S2 P3 IP Audio 15</t>
  </si>
  <si>
    <t>216S|ProcA S2 P3 IP Audio 16</t>
  </si>
  <si>
    <t>101S|ProcA S2 P3 IP Video</t>
  </si>
  <si>
    <t>102S|ProcA S2 P3 IP Proxy Video</t>
  </si>
  <si>
    <t>301S|ProcA S2 P4 IP Ancillary Data 1</t>
  </si>
  <si>
    <t>302S|ProcA S2 P4 IP Ancillary Data 2</t>
  </si>
  <si>
    <t>303S|ProcA S2 P4 IP Ancillary Data 3</t>
  </si>
  <si>
    <t>304S|ProcA S2 P4 IP Ancillary Data 4</t>
  </si>
  <si>
    <t>201S|ProcA S2 P4 IP Audio 1</t>
  </si>
  <si>
    <t>202S|ProcA S2 P4 IP Audio 2</t>
  </si>
  <si>
    <t>203S|ProcA S2 P4 IP Audio 3</t>
  </si>
  <si>
    <t>204S|ProcA S2 P4 IP Audio 4</t>
  </si>
  <si>
    <t>205S|ProcA S2 P4 IP Audio 5</t>
  </si>
  <si>
    <t>206S|ProcA S2 P4 IP Audio 6</t>
  </si>
  <si>
    <t>207S|ProcA S2 P4 IP Audio 7</t>
  </si>
  <si>
    <t>208S|ProcA S2 P4 IP Audio 8</t>
  </si>
  <si>
    <t>209S|ProcA S2 P4 IP Audio 9</t>
  </si>
  <si>
    <t>210S|ProcA S2 P4 IP Audio 10</t>
  </si>
  <si>
    <t>211S|ProcA S2 P4 IP Audio 11</t>
  </si>
  <si>
    <t>212S|ProcA S2 P4 IP Audio 12</t>
  </si>
  <si>
    <t>213S|ProcA S2 P4 IP Audio 13</t>
  </si>
  <si>
    <t>214S|ProcA S2 P4 IP Audio 14</t>
  </si>
  <si>
    <t>215S|ProcA S2 P4 IP Audio 15</t>
  </si>
  <si>
    <t>216S|ProcA S2 P4 IP Audio 16</t>
  </si>
  <si>
    <t>101S|ProcA S2 P4 IP Video</t>
  </si>
  <si>
    <t>102S|ProcA S2 P4 IP Proxy Video</t>
  </si>
  <si>
    <t>301S|ProcB S1 P1 IP Ancillary Data 1</t>
  </si>
  <si>
    <t>302S|ProcB S1 P1 IP Ancillary Data 2</t>
  </si>
  <si>
    <t>303S|ProcB S1 P1 IP Ancillary Data 3</t>
  </si>
  <si>
    <t>304S|ProcB S1 P1 IP Ancillary Data 4</t>
  </si>
  <si>
    <t>201S|ProcB S1 P1 IP Audio 1</t>
  </si>
  <si>
    <t>202S|ProcB S1 P1 IP Audio 2</t>
  </si>
  <si>
    <t>203S|ProcB S1 P1 IP Audio 3</t>
  </si>
  <si>
    <t>204S|ProcB S1 P1 IP Audio 4</t>
  </si>
  <si>
    <t>205S|ProcB S1 P1 IP Audio 5</t>
  </si>
  <si>
    <t>206S|ProcB S1 P1 IP Audio 6</t>
  </si>
  <si>
    <t>207S|ProcB S1 P1 IP Audio 7</t>
  </si>
  <si>
    <t>208S|ProcB S1 P1 IP Audio 8</t>
  </si>
  <si>
    <t>209S|ProcB S1 P1 IP Audio 9</t>
  </si>
  <si>
    <t>210S|ProcB S1 P1 IP Audio 10</t>
  </si>
  <si>
    <t>211S|ProcB S1 P1 IP Audio 11</t>
  </si>
  <si>
    <t>212S|ProcB S1 P1 IP Audio 12</t>
  </si>
  <si>
    <t>213S|ProcB S1 P1 IP Audio 13</t>
  </si>
  <si>
    <t>214S|ProcB S1 P1 IP Audio 14</t>
  </si>
  <si>
    <t>215S|ProcB S1 P1 IP Audio 15</t>
  </si>
  <si>
    <t>216S|ProcB S1 P1 IP Audio 16</t>
  </si>
  <si>
    <t>101S|ProcB S1 P1 IP Video</t>
  </si>
  <si>
    <t>102S|ProcB S1 P1 IP Proxy Video</t>
  </si>
  <si>
    <t>301S|ProcB S1 P2 IP Ancillary Data 1</t>
  </si>
  <si>
    <t>302S|ProcB S1 P2 IP Ancillary Data 2</t>
  </si>
  <si>
    <t>303S|ProcB S1 P2 IP Ancillary Data 3</t>
  </si>
  <si>
    <t>304S|ProcB S1 P2 IP Ancillary Data 4</t>
  </si>
  <si>
    <t>201S|ProcB S1 P2 IP Audio 1</t>
  </si>
  <si>
    <t>202S|ProcB S1 P2 IP Audio 2</t>
  </si>
  <si>
    <t>203S|ProcB S1 P2 IP Audio 3</t>
  </si>
  <si>
    <t>204S|ProcB S1 P2 IP Audio 4</t>
  </si>
  <si>
    <t>205S|ProcB S1 P2 IP Audio 5</t>
  </si>
  <si>
    <t>206S|ProcB S1 P2 IP Audio 6</t>
  </si>
  <si>
    <t>207S|ProcB S1 P2 IP Audio 7</t>
  </si>
  <si>
    <t>208S|ProcB S1 P2 IP Audio 8</t>
  </si>
  <si>
    <t>209S|ProcB S1 P2 IP Audio 9</t>
  </si>
  <si>
    <t>210S|ProcB S1 P2 IP Audio 10</t>
  </si>
  <si>
    <t>211S|ProcB S1 P2 IP Audio 11</t>
  </si>
  <si>
    <t>212S|ProcB S1 P2 IP Audio 12</t>
  </si>
  <si>
    <t>213S|ProcB S1 P2 IP Audio 13</t>
  </si>
  <si>
    <t>214S|ProcB S1 P2 IP Audio 14</t>
  </si>
  <si>
    <t>215S|ProcB S1 P2 IP Audio 15</t>
  </si>
  <si>
    <t>216S|ProcB S1 P2 IP Audio 16</t>
  </si>
  <si>
    <t>101S|ProcB S1 P2 IP Video</t>
  </si>
  <si>
    <t>102S|ProcB S1 P2 IP Proxy Video</t>
  </si>
  <si>
    <t>301S|ProcB S1 P3 IP Ancillary Data 1</t>
  </si>
  <si>
    <t>302S|ProcB S1 P3 IP Ancillary Data 2</t>
  </si>
  <si>
    <t>303S|ProcB S1 P3 IP Ancillary Data 3</t>
  </si>
  <si>
    <t>304S|ProcB S1 P3 IP Ancillary Data 4</t>
  </si>
  <si>
    <t>201S|ProcB S1 P3 IP Audio 1</t>
  </si>
  <si>
    <t>202S|ProcB S1 P3 IP Audio 2</t>
  </si>
  <si>
    <t>203S|ProcB S1 P3 IP Audio 3</t>
  </si>
  <si>
    <t>204S|ProcB S1 P3 IP Audio 4</t>
  </si>
  <si>
    <t>205S|ProcB S1 P3 IP Audio 5</t>
  </si>
  <si>
    <t>206S|ProcB S1 P3 IP Audio 6</t>
  </si>
  <si>
    <t>207S|ProcB S1 P3 IP Audio 7</t>
  </si>
  <si>
    <t>208S|ProcB S1 P3 IP Audio 8</t>
  </si>
  <si>
    <t>209S|ProcB S1 P3 IP Audio 9</t>
  </si>
  <si>
    <t>210S|ProcB S1 P3 IP Audio 10</t>
  </si>
  <si>
    <t>211S|ProcB S1 P3 IP Audio 11</t>
  </si>
  <si>
    <t>212S|ProcB S1 P3 IP Audio 12</t>
  </si>
  <si>
    <t>213S|ProcB S1 P3 IP Audio 13</t>
  </si>
  <si>
    <t>214S|ProcB S1 P3 IP Audio 14</t>
  </si>
  <si>
    <t>215S|ProcB S1 P3 IP Audio 15</t>
  </si>
  <si>
    <t>216S|ProcB S1 P3 IP Audio 16</t>
  </si>
  <si>
    <t>101S|ProcB S1 P3 IP Video</t>
  </si>
  <si>
    <t>102S|ProcB S1 P3 IP Proxy Video</t>
  </si>
  <si>
    <t>301S|ProcB S1 P4 IP Ancillary Data 1</t>
  </si>
  <si>
    <t>302S|ProcB S1 P4 IP Ancillary Data 2</t>
  </si>
  <si>
    <t>303S|ProcB S1 P4 IP Ancillary Data 3</t>
  </si>
  <si>
    <t>304S|ProcB S1 P4 IP Ancillary Data 4</t>
  </si>
  <si>
    <t>201S|ProcB S1 P4 IP Audio 1</t>
  </si>
  <si>
    <t>202S|ProcB S1 P4 IP Audio 2</t>
  </si>
  <si>
    <t>203S|ProcB S1 P4 IP Audio 3</t>
  </si>
  <si>
    <t>204S|ProcB S1 P4 IP Audio 4</t>
  </si>
  <si>
    <t>205S|ProcB S1 P4 IP Audio 5</t>
  </si>
  <si>
    <t>206S|ProcB S1 P4 IP Audio 6</t>
  </si>
  <si>
    <t>207S|ProcB S1 P4 IP Audio 7</t>
  </si>
  <si>
    <t>208S|ProcB S1 P4 IP Audio 8</t>
  </si>
  <si>
    <t>209S|ProcB S1 P4 IP Audio 9</t>
  </si>
  <si>
    <t>210S|ProcB S1 P4 IP Audio 10</t>
  </si>
  <si>
    <t>211S|ProcB S1 P4 IP Audio 11</t>
  </si>
  <si>
    <t>212S|ProcB S1 P4 IP Audio 12</t>
  </si>
  <si>
    <t>213S|ProcB S1 P4 IP Audio 13</t>
  </si>
  <si>
    <t>214S|ProcB S1 P4 IP Audio 14</t>
  </si>
  <si>
    <t>215S|ProcB S1 P4 IP Audio 15</t>
  </si>
  <si>
    <t>216S|ProcB S1 P4 IP Audio 16</t>
  </si>
  <si>
    <t>101S|ProcB S1 P4 IP Video</t>
  </si>
  <si>
    <t>102S|ProcB S1 P4 IP Proxy Video</t>
  </si>
  <si>
    <t>301S|ProcB S2 P1 IP Ancillary Data 1</t>
  </si>
  <si>
    <t>302S|ProcB S2 P1 IP Ancillary Data 2</t>
  </si>
  <si>
    <t>303S|ProcB S2 P1 IP Ancillary Data 3</t>
  </si>
  <si>
    <t>304S|ProcB S2 P1 IP Ancillary Data 4</t>
  </si>
  <si>
    <t>201S|ProcB S2 P1 IP Audio 1</t>
  </si>
  <si>
    <t>202S|ProcB S2 P1 IP Audio 2</t>
  </si>
  <si>
    <t>203S|ProcB S2 P1 IP Audio 3</t>
  </si>
  <si>
    <t>204S|ProcB S2 P1 IP Audio 4</t>
  </si>
  <si>
    <t>205S|ProcB S2 P1 IP Audio 5</t>
  </si>
  <si>
    <t>206S|ProcB S2 P1 IP Audio 6</t>
  </si>
  <si>
    <t>207S|ProcB S2 P1 IP Audio 7</t>
  </si>
  <si>
    <t>208S|ProcB S2 P1 IP Audio 8</t>
  </si>
  <si>
    <t>209S|ProcB S2 P1 IP Audio 9</t>
  </si>
  <si>
    <t>210S|ProcB S2 P1 IP Audio 10</t>
  </si>
  <si>
    <t>211S|ProcB S2 P1 IP Audio 11</t>
  </si>
  <si>
    <t>212S|ProcB S2 P1 IP Audio 12</t>
  </si>
  <si>
    <t>213S|ProcB S2 P1 IP Audio 13</t>
  </si>
  <si>
    <t>214S|ProcB S2 P1 IP Audio 14</t>
  </si>
  <si>
    <t>215S|ProcB S2 P1 IP Audio 15</t>
  </si>
  <si>
    <t>216S|ProcB S2 P1 IP Audio 16</t>
  </si>
  <si>
    <t>101S|ProcB S2 P1 IP Video</t>
  </si>
  <si>
    <t>102S|ProcB S2 P1 IP Proxy Video</t>
  </si>
  <si>
    <t>301S|ProcB S2 P2 IP Ancillary Data 1</t>
  </si>
  <si>
    <t>302S|ProcB S2 P2 IP Ancillary Data 2</t>
  </si>
  <si>
    <t>303S|ProcB S2 P2 IP Ancillary Data 3</t>
  </si>
  <si>
    <t>304S|ProcB S2 P2 IP Ancillary Data 4</t>
  </si>
  <si>
    <t>201S|ProcB S2 P2 IP Audio 1</t>
  </si>
  <si>
    <t>202S|ProcB S2 P2 IP Audio 2</t>
  </si>
  <si>
    <t>203S|ProcB S2 P2 IP Audio 3</t>
  </si>
  <si>
    <t>204S|ProcB S2 P2 IP Audio 4</t>
  </si>
  <si>
    <t>205S|ProcB S2 P2 IP Audio 5</t>
  </si>
  <si>
    <t>206S|ProcB S2 P2 IP Audio 6</t>
  </si>
  <si>
    <t>207S|ProcB S2 P2 IP Audio 7</t>
  </si>
  <si>
    <t>208S|ProcB S2 P2 IP Audio 8</t>
  </si>
  <si>
    <t>209S|ProcB S2 P2 IP Audio 9</t>
  </si>
  <si>
    <t>210S|ProcB S2 P2 IP Audio 10</t>
  </si>
  <si>
    <t>211S|ProcB S2 P2 IP Audio 11</t>
  </si>
  <si>
    <t>212S|ProcB S2 P2 IP Audio 12</t>
  </si>
  <si>
    <t>213S|ProcB S2 P2 IP Audio 13</t>
  </si>
  <si>
    <t>214S|ProcB S2 P2 IP Audio 14</t>
  </si>
  <si>
    <t>215S|ProcB S2 P2 IP Audio 15</t>
  </si>
  <si>
    <t>216S|ProcB S2 P2 IP Audio 16</t>
  </si>
  <si>
    <t>101S|ProcB S2 P2 IP Video</t>
  </si>
  <si>
    <t>102S|ProcB S2 P2 IP Proxy Video</t>
  </si>
  <si>
    <t>301S|ProcB S2 P3 IP Ancillary Data 1</t>
  </si>
  <si>
    <t>302S|ProcB S2 P3 IP Ancillary Data 2</t>
  </si>
  <si>
    <t>303S|ProcB S2 P3 IP Ancillary Data 3</t>
  </si>
  <si>
    <t>304S|ProcB S2 P3 IP Ancillary Data 4</t>
  </si>
  <si>
    <t>201S|ProcB S2 P3 IP Audio 1</t>
  </si>
  <si>
    <t>202S|ProcB S2 P3 IP Audio 2</t>
  </si>
  <si>
    <t>203S|ProcB S2 P3 IP Audio 3</t>
  </si>
  <si>
    <t>204S|ProcB S2 P3 IP Audio 4</t>
  </si>
  <si>
    <t>205S|ProcB S2 P3 IP Audio 5</t>
  </si>
  <si>
    <t>206S|ProcB S2 P3 IP Audio 6</t>
  </si>
  <si>
    <t>207S|ProcB S2 P3 IP Audio 7</t>
  </si>
  <si>
    <t>208S|ProcB S2 P3 IP Audio 8</t>
  </si>
  <si>
    <t>209S|ProcB S2 P3 IP Audio 9</t>
  </si>
  <si>
    <t>210S|ProcB S2 P3 IP Audio 10</t>
  </si>
  <si>
    <t>211S|ProcB S2 P3 IP Audio 11</t>
  </si>
  <si>
    <t>212S|ProcB S2 P3 IP Audio 12</t>
  </si>
  <si>
    <t>213S|ProcB S2 P3 IP Audio 13</t>
  </si>
  <si>
    <t>214S|ProcB S2 P3 IP Audio 14</t>
  </si>
  <si>
    <t>215S|ProcB S2 P3 IP Audio 15</t>
  </si>
  <si>
    <t>216S|ProcB S2 P3 IP Audio 16</t>
  </si>
  <si>
    <t>101S|ProcB S2 P3 IP Video</t>
  </si>
  <si>
    <t>102S|ProcB S2 P3 IP Proxy Video</t>
  </si>
  <si>
    <t>301S|ProcB S2 P4 IP Ancillary Data 1</t>
  </si>
  <si>
    <t>302S|ProcB S2 P4 IP Ancillary Data 2</t>
  </si>
  <si>
    <t>303S|ProcB S2 P4 IP Ancillary Data 3</t>
  </si>
  <si>
    <t>304S|ProcB S2 P4 IP Ancillary Data 4</t>
  </si>
  <si>
    <t>201S|ProcB S2 P4 IP Audio 1</t>
  </si>
  <si>
    <t>202S|ProcB S2 P4 IP Audio 2</t>
  </si>
  <si>
    <t>203S|ProcB S2 P4 IP Audio 3</t>
  </si>
  <si>
    <t>204S|ProcB S2 P4 IP Audio 4</t>
  </si>
  <si>
    <t>205S|ProcB S2 P4 IP Audio 5</t>
  </si>
  <si>
    <t>206S|ProcB S2 P4 IP Audio 6</t>
  </si>
  <si>
    <t>207S|ProcB S2 P4 IP Audio 7</t>
  </si>
  <si>
    <t>208S|ProcB S2 P4 IP Audio 8</t>
  </si>
  <si>
    <t>209S|ProcB S2 P4 IP Audio 9</t>
  </si>
  <si>
    <t>210S|ProcB S2 P4 IP Audio 10</t>
  </si>
  <si>
    <t>211S|ProcB S2 P4 IP Audio 11</t>
  </si>
  <si>
    <t>212S|ProcB S2 P4 IP Audio 12</t>
  </si>
  <si>
    <t>213S|ProcB S2 P4 IP Audio 13</t>
  </si>
  <si>
    <t>214S|ProcB S2 P4 IP Audio 14</t>
  </si>
  <si>
    <t>215S|ProcB S2 P4 IP Audio 15</t>
  </si>
  <si>
    <t>216S|ProcB S2 P4 IP Audio 16</t>
  </si>
  <si>
    <t>101S|ProcB S2 P4 IP Video</t>
  </si>
  <si>
    <t>102S|ProcB S2 P4 IP Proxy Video</t>
  </si>
  <si>
    <t>301S|ProcC S1 P1 IP Ancillary Data 1</t>
  </si>
  <si>
    <t>302S|ProcC S1 P1 IP Ancillary Data 2</t>
  </si>
  <si>
    <t>303S|ProcC S1 P1 IP Ancillary Data 3</t>
  </si>
  <si>
    <t>304S|ProcC S1 P1 IP Ancillary Data 4</t>
  </si>
  <si>
    <t>201S|ProcC S1 P1 IP Audio 1</t>
  </si>
  <si>
    <t>202S|ProcC S1 P1 IP Audio 2</t>
  </si>
  <si>
    <t>203S|ProcC S1 P1 IP Audio 3</t>
  </si>
  <si>
    <t>204S|ProcC S1 P1 IP Audio 4</t>
  </si>
  <si>
    <t>205S|ProcC S1 P1 IP Audio 5</t>
  </si>
  <si>
    <t>206S|ProcC S1 P1 IP Audio 6</t>
  </si>
  <si>
    <t>207S|ProcC S1 P1 IP Audio 7</t>
  </si>
  <si>
    <t>208S|ProcC S1 P1 IP Audio 8</t>
  </si>
  <si>
    <t>209S|ProcC S1 P1 IP Audio 9</t>
  </si>
  <si>
    <t>210S|ProcC S1 P1 IP Audio 10</t>
  </si>
  <si>
    <t>211S|ProcC S1 P1 IP Audio 11</t>
  </si>
  <si>
    <t>212S|ProcC S1 P1 IP Audio 12</t>
  </si>
  <si>
    <t>213S|ProcC S1 P1 IP Audio 13</t>
  </si>
  <si>
    <t>214S|ProcC S1 P1 IP Audio 14</t>
  </si>
  <si>
    <t>215S|ProcC S1 P1 IP Audio 15</t>
  </si>
  <si>
    <t>216S|ProcC S1 P1 IP Audio 16</t>
  </si>
  <si>
    <t>101S|ProcC S1 P1 IP Video</t>
  </si>
  <si>
    <t>102S|ProcC S1 P1 IP Proxy Video</t>
  </si>
  <si>
    <t>301S|ProcC S1 P2 IP Ancillary Data 1</t>
  </si>
  <si>
    <t>302S|ProcC S1 P2 IP Ancillary Data 2</t>
  </si>
  <si>
    <t>303S|ProcC S1 P2 IP Ancillary Data 3</t>
  </si>
  <si>
    <t>304S|ProcC S1 P2 IP Ancillary Data 4</t>
  </si>
  <si>
    <t>201S|ProcC S1 P2 IP Audio 1</t>
  </si>
  <si>
    <t>202S|ProcC S1 P2 IP Audio 2</t>
  </si>
  <si>
    <t>203S|ProcC S1 P2 IP Audio 3</t>
  </si>
  <si>
    <t>204S|ProcC S1 P2 IP Audio 4</t>
  </si>
  <si>
    <t>205S|ProcC S1 P2 IP Audio 5</t>
  </si>
  <si>
    <t>206S|ProcC S1 P2 IP Audio 6</t>
  </si>
  <si>
    <t>207S|ProcC S1 P2 IP Audio 7</t>
  </si>
  <si>
    <t>208S|ProcC S1 P2 IP Audio 8</t>
  </si>
  <si>
    <t>209S|ProcC S1 P2 IP Audio 9</t>
  </si>
  <si>
    <t>210S|ProcC S1 P2 IP Audio 10</t>
  </si>
  <si>
    <t>211S|ProcC S1 P2 IP Audio 11</t>
  </si>
  <si>
    <t>212S|ProcC S1 P2 IP Audio 12</t>
  </si>
  <si>
    <t>213S|ProcC S1 P2 IP Audio 13</t>
  </si>
  <si>
    <t>214S|ProcC S1 P2 IP Audio 14</t>
  </si>
  <si>
    <t>215S|ProcC S1 P2 IP Audio 15</t>
  </si>
  <si>
    <t>216S|ProcC S1 P2 IP Audio 16</t>
  </si>
  <si>
    <t>101S|ProcC S1 P2 IP Video</t>
  </si>
  <si>
    <t>102S|ProcC S1 P2 IP Proxy Video</t>
  </si>
  <si>
    <t>301S|ProcC S1 P3 IP Ancillary Data 1</t>
  </si>
  <si>
    <t>302S|ProcC S1 P3 IP Ancillary Data 2</t>
  </si>
  <si>
    <t>303S|ProcC S1 P3 IP Ancillary Data 3</t>
  </si>
  <si>
    <t>304S|ProcC S1 P3 IP Ancillary Data 4</t>
  </si>
  <si>
    <t>201S|ProcC S1 P3 IP Audio 1</t>
  </si>
  <si>
    <t>202S|ProcC S1 P3 IP Audio 2</t>
  </si>
  <si>
    <t>203S|ProcC S1 P3 IP Audio 3</t>
  </si>
  <si>
    <t>204S|ProcC S1 P3 IP Audio 4</t>
  </si>
  <si>
    <t>205S|ProcC S1 P3 IP Audio 5</t>
  </si>
  <si>
    <t>206S|ProcC S1 P3 IP Audio 6</t>
  </si>
  <si>
    <t>207S|ProcC S1 P3 IP Audio 7</t>
  </si>
  <si>
    <t>208S|ProcC S1 P3 IP Audio 8</t>
  </si>
  <si>
    <t>209S|ProcC S1 P3 IP Audio 9</t>
  </si>
  <si>
    <t>210S|ProcC S1 P3 IP Audio 10</t>
  </si>
  <si>
    <t>211S|ProcC S1 P3 IP Audio 11</t>
  </si>
  <si>
    <t>212S|ProcC S1 P3 IP Audio 12</t>
  </si>
  <si>
    <t>213S|ProcC S1 P3 IP Audio 13</t>
  </si>
  <si>
    <t>214S|ProcC S1 P3 IP Audio 14</t>
  </si>
  <si>
    <t>215S|ProcC S1 P3 IP Audio 15</t>
  </si>
  <si>
    <t>216S|ProcC S1 P3 IP Audio 16</t>
  </si>
  <si>
    <t>101S|ProcC S1 P3 IP Video</t>
  </si>
  <si>
    <t>102S|ProcC S1 P3 IP Proxy Video</t>
  </si>
  <si>
    <t>301S|ProcC S1 P4 IP Ancillary Data 1</t>
  </si>
  <si>
    <t>302S|ProcC S1 P4 IP Ancillary Data 2</t>
  </si>
  <si>
    <t>303S|ProcC S1 P4 IP Ancillary Data 3</t>
  </si>
  <si>
    <t>304S|ProcC S1 P4 IP Ancillary Data 4</t>
  </si>
  <si>
    <t>201S|ProcC S1 P4 IP Audio 1</t>
  </si>
  <si>
    <t>202S|ProcC S1 P4 IP Audio 2</t>
  </si>
  <si>
    <t>203S|ProcC S1 P4 IP Audio 3</t>
  </si>
  <si>
    <t>204S|ProcC S1 P4 IP Audio 4</t>
  </si>
  <si>
    <t>205S|ProcC S1 P4 IP Audio 5</t>
  </si>
  <si>
    <t>206S|ProcC S1 P4 IP Audio 6</t>
  </si>
  <si>
    <t>207S|ProcC S1 P4 IP Audio 7</t>
  </si>
  <si>
    <t>208S|ProcC S1 P4 IP Audio 8</t>
  </si>
  <si>
    <t>209S|ProcC S1 P4 IP Audio 9</t>
  </si>
  <si>
    <t>210S|ProcC S1 P4 IP Audio 10</t>
  </si>
  <si>
    <t>211S|ProcC S1 P4 IP Audio 11</t>
  </si>
  <si>
    <t>212S|ProcC S1 P4 IP Audio 12</t>
  </si>
  <si>
    <t>213S|ProcC S1 P4 IP Audio 13</t>
  </si>
  <si>
    <t>214S|ProcC S1 P4 IP Audio 14</t>
  </si>
  <si>
    <t>215S|ProcC S1 P4 IP Audio 15</t>
  </si>
  <si>
    <t>216S|ProcC S1 P4 IP Audio 16</t>
  </si>
  <si>
    <t>101S|ProcC S1 P4 IP Video</t>
  </si>
  <si>
    <t>102S|ProcC S1 P4 IP Proxy Video</t>
  </si>
  <si>
    <t>301S|ProcC S2 P1 IP Ancillary Data 1</t>
  </si>
  <si>
    <t>302S|ProcC S2 P1 IP Ancillary Data 2</t>
  </si>
  <si>
    <t>303S|ProcC S2 P1 IP Ancillary Data 3</t>
  </si>
  <si>
    <t>304S|ProcC S2 P1 IP Ancillary Data 4</t>
  </si>
  <si>
    <t>201S|ProcC S2 P1 IP Audio 1</t>
  </si>
  <si>
    <t>202S|ProcC S2 P1 IP Audio 2</t>
  </si>
  <si>
    <t>203S|ProcC S2 P1 IP Audio 3</t>
  </si>
  <si>
    <t>204S|ProcC S2 P1 IP Audio 4</t>
  </si>
  <si>
    <t>205S|ProcC S2 P1 IP Audio 5</t>
  </si>
  <si>
    <t>206S|ProcC S2 P1 IP Audio 6</t>
  </si>
  <si>
    <t>207S|ProcC S2 P1 IP Audio 7</t>
  </si>
  <si>
    <t>208S|ProcC S2 P1 IP Audio 8</t>
  </si>
  <si>
    <t>209S|ProcC S2 P1 IP Audio 9</t>
  </si>
  <si>
    <t>210S|ProcC S2 P1 IP Audio 10</t>
  </si>
  <si>
    <t>211S|ProcC S2 P1 IP Audio 11</t>
  </si>
  <si>
    <t>212S|ProcC S2 P1 IP Audio 12</t>
  </si>
  <si>
    <t>213S|ProcC S2 P1 IP Audio 13</t>
  </si>
  <si>
    <t>214S|ProcC S2 P1 IP Audio 14</t>
  </si>
  <si>
    <t>215S|ProcC S2 P1 IP Audio 15</t>
  </si>
  <si>
    <t>216S|ProcC S2 P1 IP Audio 16</t>
  </si>
  <si>
    <t>101S|ProcC S2 P1 IP Video</t>
  </si>
  <si>
    <t>102S|ProcC S2 P1 IP Proxy Video</t>
  </si>
  <si>
    <t>301S|ProcC S2 P2 IP Ancillary Data 1</t>
  </si>
  <si>
    <t>302S|ProcC S2 P2 IP Ancillary Data 2</t>
  </si>
  <si>
    <t>303S|ProcC S2 P2 IP Ancillary Data 3</t>
  </si>
  <si>
    <t>304S|ProcC S2 P2 IP Ancillary Data 4</t>
  </si>
  <si>
    <t>201S|ProcC S2 P2 IP Audio 1</t>
  </si>
  <si>
    <t>202S|ProcC S2 P2 IP Audio 2</t>
  </si>
  <si>
    <t>203S|ProcC S2 P2 IP Audio 3</t>
  </si>
  <si>
    <t>204S|ProcC S2 P2 IP Audio 4</t>
  </si>
  <si>
    <t>205S|ProcC S2 P2 IP Audio 5</t>
  </si>
  <si>
    <t>206S|ProcC S2 P2 IP Audio 6</t>
  </si>
  <si>
    <t>207S|ProcC S2 P2 IP Audio 7</t>
  </si>
  <si>
    <t>208S|ProcC S2 P2 IP Audio 8</t>
  </si>
  <si>
    <t>209S|ProcC S2 P2 IP Audio 9</t>
  </si>
  <si>
    <t>210S|ProcC S2 P2 IP Audio 10</t>
  </si>
  <si>
    <t>211S|ProcC S2 P2 IP Audio 11</t>
  </si>
  <si>
    <t>212S|ProcC S2 P2 IP Audio 12</t>
  </si>
  <si>
    <t>213S|ProcC S2 P2 IP Audio 13</t>
  </si>
  <si>
    <t>214S|ProcC S2 P2 IP Audio 14</t>
  </si>
  <si>
    <t>215S|ProcC S2 P2 IP Audio 15</t>
  </si>
  <si>
    <t>216S|ProcC S2 P2 IP Audio 16</t>
  </si>
  <si>
    <t>101S|ProcC S2 P2 IP Video</t>
  </si>
  <si>
    <t>102S|ProcC S2 P2 IP Proxy Video</t>
  </si>
  <si>
    <t>301S|ProcC S2 P3 IP Ancillary Data 1</t>
  </si>
  <si>
    <t>302S|ProcC S2 P3 IP Ancillary Data 2</t>
  </si>
  <si>
    <t>303S|ProcC S2 P3 IP Ancillary Data 3</t>
  </si>
  <si>
    <t>304S|ProcC S2 P3 IP Ancillary Data 4</t>
  </si>
  <si>
    <t>201S|ProcC S2 P3 IP Audio 1</t>
  </si>
  <si>
    <t>202S|ProcC S2 P3 IP Audio 2</t>
  </si>
  <si>
    <t>203S|ProcC S2 P3 IP Audio 3</t>
  </si>
  <si>
    <t>204S|ProcC S2 P3 IP Audio 4</t>
  </si>
  <si>
    <t>205S|ProcC S2 P3 IP Audio 5</t>
  </si>
  <si>
    <t>206S|ProcC S2 P3 IP Audio 6</t>
  </si>
  <si>
    <t>207S|ProcC S2 P3 IP Audio 7</t>
  </si>
  <si>
    <t>208S|ProcC S2 P3 IP Audio 8</t>
  </si>
  <si>
    <t>209S|ProcC S2 P3 IP Audio 9</t>
  </si>
  <si>
    <t>210S|ProcC S2 P3 IP Audio 10</t>
  </si>
  <si>
    <t>211S|ProcC S2 P3 IP Audio 11</t>
  </si>
  <si>
    <t>212S|ProcC S2 P3 IP Audio 12</t>
  </si>
  <si>
    <t>213S|ProcC S2 P3 IP Audio 13</t>
  </si>
  <si>
    <t>214S|ProcC S2 P3 IP Audio 14</t>
  </si>
  <si>
    <t>215S|ProcC S2 P3 IP Audio 15</t>
  </si>
  <si>
    <t>216S|ProcC S2 P3 IP Audio 16</t>
  </si>
  <si>
    <t>101S|ProcC S2 P3 IP Video</t>
  </si>
  <si>
    <t>102S|ProcC S2 P3 IP Proxy Video</t>
  </si>
  <si>
    <t>301S|ProcC S2 P4 IP Ancillary Data 1</t>
  </si>
  <si>
    <t>302S|ProcC S2 P4 IP Ancillary Data 2</t>
  </si>
  <si>
    <t>303S|ProcC S2 P4 IP Ancillary Data 3</t>
  </si>
  <si>
    <t>304S|ProcC S2 P4 IP Ancillary Data 4</t>
  </si>
  <si>
    <t>201S|ProcC S2 P4 IP Audio 1</t>
  </si>
  <si>
    <t>202S|ProcC S2 P4 IP Audio 2</t>
  </si>
  <si>
    <t>203S|ProcC S2 P4 IP Audio 3</t>
  </si>
  <si>
    <t>204S|ProcC S2 P4 IP Audio 4</t>
  </si>
  <si>
    <t>205S|ProcC S2 P4 IP Audio 5</t>
  </si>
  <si>
    <t>206S|ProcC S2 P4 IP Audio 6</t>
  </si>
  <si>
    <t>207S|ProcC S2 P4 IP Audio 7</t>
  </si>
  <si>
    <t>208S|ProcC S2 P4 IP Audio 8</t>
  </si>
  <si>
    <t>209S|ProcC S2 P4 IP Audio 9</t>
  </si>
  <si>
    <t>210S|ProcC S2 P4 IP Audio 10</t>
  </si>
  <si>
    <t>211S|ProcC S2 P4 IP Audio 11</t>
  </si>
  <si>
    <t>212S|ProcC S2 P4 IP Audio 12</t>
  </si>
  <si>
    <t>213S|ProcC S2 P4 IP Audio 13</t>
  </si>
  <si>
    <t>214S|ProcC S2 P4 IP Audio 14</t>
  </si>
  <si>
    <t>215S|ProcC S2 P4 IP Audio 15</t>
  </si>
  <si>
    <t>216S|ProcC S2 P4 IP Audio 16</t>
  </si>
  <si>
    <t>101S|ProcC S2 P4 IP Video</t>
  </si>
  <si>
    <t>102S|ProcC S2 P4 IP Proxy Video</t>
  </si>
  <si>
    <t>301S|ProcD S1 P1 IP Ancillary Data 1</t>
  </si>
  <si>
    <t>302S|ProcD S1 P1 IP Ancillary Data 2</t>
  </si>
  <si>
    <t>303S|ProcD S1 P1 IP Ancillary Data 3</t>
  </si>
  <si>
    <t>304S|ProcD S1 P1 IP Ancillary Data 4</t>
  </si>
  <si>
    <t>201S|ProcD S1 P1 IP Audio 1</t>
  </si>
  <si>
    <t>202S|ProcD S1 P1 IP Audio 2</t>
  </si>
  <si>
    <t>203S|ProcD S1 P1 IP Audio 3</t>
  </si>
  <si>
    <t>204S|ProcD S1 P1 IP Audio 4</t>
  </si>
  <si>
    <t>205S|ProcD S1 P1 IP Audio 5</t>
  </si>
  <si>
    <t>206S|ProcD S1 P1 IP Audio 6</t>
  </si>
  <si>
    <t>207S|ProcD S1 P1 IP Audio 7</t>
  </si>
  <si>
    <t>208S|ProcD S1 P1 IP Audio 8</t>
  </si>
  <si>
    <t>209S|ProcD S1 P1 IP Audio 9</t>
  </si>
  <si>
    <t>210S|ProcD S1 P1 IP Audio 10</t>
  </si>
  <si>
    <t>211S|ProcD S1 P1 IP Audio 11</t>
  </si>
  <si>
    <t>212S|ProcD S1 P1 IP Audio 12</t>
  </si>
  <si>
    <t>213S|ProcD S1 P1 IP Audio 13</t>
  </si>
  <si>
    <t>214S|ProcD S1 P1 IP Audio 14</t>
  </si>
  <si>
    <t>215S|ProcD S1 P1 IP Audio 15</t>
  </si>
  <si>
    <t>216S|ProcD S1 P1 IP Audio 16</t>
  </si>
  <si>
    <t>101S|ProcD S1 P1 IP Video</t>
  </si>
  <si>
    <t>102S|ProcD S1 P1 IP Proxy Video</t>
  </si>
  <si>
    <t>301S|ProcD S1 P2 IP Ancillary Data 1</t>
  </si>
  <si>
    <t>302S|ProcD S1 P2 IP Ancillary Data 2</t>
  </si>
  <si>
    <t>303S|ProcD S1 P2 IP Ancillary Data 3</t>
  </si>
  <si>
    <t>304S|ProcD S1 P2 IP Ancillary Data 4</t>
  </si>
  <si>
    <t>201S|ProcD S1 P2 IP Audio 1</t>
  </si>
  <si>
    <t>202S|ProcD S1 P2 IP Audio 2</t>
  </si>
  <si>
    <t>203S|ProcD S1 P2 IP Audio 3</t>
  </si>
  <si>
    <t>204S|ProcD S1 P2 IP Audio 4</t>
  </si>
  <si>
    <t>205S|ProcD S1 P2 IP Audio 5</t>
  </si>
  <si>
    <t>206S|ProcD S1 P2 IP Audio 6</t>
  </si>
  <si>
    <t>207S|ProcD S1 P2 IP Audio 7</t>
  </si>
  <si>
    <t>208S|ProcD S1 P2 IP Audio 8</t>
  </si>
  <si>
    <t>209S|ProcD S1 P2 IP Audio 9</t>
  </si>
  <si>
    <t>210S|ProcD S1 P2 IP Audio 10</t>
  </si>
  <si>
    <t>211S|ProcD S1 P2 IP Audio 11</t>
  </si>
  <si>
    <t>212S|ProcD S1 P2 IP Audio 12</t>
  </si>
  <si>
    <t>213S|ProcD S1 P2 IP Audio 13</t>
  </si>
  <si>
    <t>214S|ProcD S1 P2 IP Audio 14</t>
  </si>
  <si>
    <t>215S|ProcD S1 P2 IP Audio 15</t>
  </si>
  <si>
    <t>216S|ProcD S1 P2 IP Audio 16</t>
  </si>
  <si>
    <t>101S|ProcD S1 P2 IP Video</t>
  </si>
  <si>
    <t>102S|ProcD S1 P2 IP Proxy Video</t>
  </si>
  <si>
    <t>301S|ProcD S1 P3 IP Ancillary Data 1</t>
  </si>
  <si>
    <t>302S|ProcD S1 P3 IP Ancillary Data 2</t>
  </si>
  <si>
    <t>303S|ProcD S1 P3 IP Ancillary Data 3</t>
  </si>
  <si>
    <t>304S|ProcD S1 P3 IP Ancillary Data 4</t>
  </si>
  <si>
    <t>201S|ProcD S1 P3 IP Audio 1</t>
  </si>
  <si>
    <t>202S|ProcD S1 P3 IP Audio 2</t>
  </si>
  <si>
    <t>203S|ProcD S1 P3 IP Audio 3</t>
  </si>
  <si>
    <t>204S|ProcD S1 P3 IP Audio 4</t>
  </si>
  <si>
    <t>205S|ProcD S1 P3 IP Audio 5</t>
  </si>
  <si>
    <t>206S|ProcD S1 P3 IP Audio 6</t>
  </si>
  <si>
    <t>207S|ProcD S1 P3 IP Audio 7</t>
  </si>
  <si>
    <t>208S|ProcD S1 P3 IP Audio 8</t>
  </si>
  <si>
    <t>209S|ProcD S1 P3 IP Audio 9</t>
  </si>
  <si>
    <t>210S|ProcD S1 P3 IP Audio 10</t>
  </si>
  <si>
    <t>211S|ProcD S1 P3 IP Audio 11</t>
  </si>
  <si>
    <t>212S|ProcD S1 P3 IP Audio 12</t>
  </si>
  <si>
    <t>213S|ProcD S1 P3 IP Audio 13</t>
  </si>
  <si>
    <t>214S|ProcD S1 P3 IP Audio 14</t>
  </si>
  <si>
    <t>215S|ProcD S1 P3 IP Audio 15</t>
  </si>
  <si>
    <t>216S|ProcD S1 P3 IP Audio 16</t>
  </si>
  <si>
    <t>101S|ProcD S1 P3 IP Video</t>
  </si>
  <si>
    <t>102S|ProcD S1 P3 IP Proxy Video</t>
  </si>
  <si>
    <t>301S|ProcD S1 P4 IP Ancillary Data 1</t>
  </si>
  <si>
    <t>302S|ProcD S1 P4 IP Ancillary Data 2</t>
  </si>
  <si>
    <t>303S|ProcD S1 P4 IP Ancillary Data 3</t>
  </si>
  <si>
    <t>304S|ProcD S1 P4 IP Ancillary Data 4</t>
  </si>
  <si>
    <t>201S|ProcD S1 P4 IP Audio 1</t>
  </si>
  <si>
    <t>202S|ProcD S1 P4 IP Audio 2</t>
  </si>
  <si>
    <t>203S|ProcD S1 P4 IP Audio 3</t>
  </si>
  <si>
    <t>204S|ProcD S1 P4 IP Audio 4</t>
  </si>
  <si>
    <t>205S|ProcD S1 P4 IP Audio 5</t>
  </si>
  <si>
    <t>206S|ProcD S1 P4 IP Audio 6</t>
  </si>
  <si>
    <t>207S|ProcD S1 P4 IP Audio 7</t>
  </si>
  <si>
    <t>208S|ProcD S1 P4 IP Audio 8</t>
  </si>
  <si>
    <t>209S|ProcD S1 P4 IP Audio 9</t>
  </si>
  <si>
    <t>210S|ProcD S1 P4 IP Audio 10</t>
  </si>
  <si>
    <t>211S|ProcD S1 P4 IP Audio 11</t>
  </si>
  <si>
    <t>212S|ProcD S1 P4 IP Audio 12</t>
  </si>
  <si>
    <t>213S|ProcD S1 P4 IP Audio 13</t>
  </si>
  <si>
    <t>214S|ProcD S1 P4 IP Audio 14</t>
  </si>
  <si>
    <t>215S|ProcD S1 P4 IP Audio 15</t>
  </si>
  <si>
    <t>216S|ProcD S1 P4 IP Audio 16</t>
  </si>
  <si>
    <t>101S|ProcD S1 P4 IP Video</t>
  </si>
  <si>
    <t>102S|ProcD S1 P4 IP Proxy Video</t>
  </si>
  <si>
    <t>301S|ProcD S2 P1 IP Ancillary Data 1</t>
  </si>
  <si>
    <t>302S|ProcD S2 P1 IP Ancillary Data 2</t>
  </si>
  <si>
    <t>303S|ProcD S2 P1 IP Ancillary Data 3</t>
  </si>
  <si>
    <t>304S|ProcD S2 P1 IP Ancillary Data 4</t>
  </si>
  <si>
    <t>201S|ProcD S2 P1 IP Audio 1</t>
  </si>
  <si>
    <t>202S|ProcD S2 P1 IP Audio 2</t>
  </si>
  <si>
    <t>203S|ProcD S2 P1 IP Audio 3</t>
  </si>
  <si>
    <t>204S|ProcD S2 P1 IP Audio 4</t>
  </si>
  <si>
    <t>205S|ProcD S2 P1 IP Audio 5</t>
  </si>
  <si>
    <t>206S|ProcD S2 P1 IP Audio 6</t>
  </si>
  <si>
    <t>207S|ProcD S2 P1 IP Audio 7</t>
  </si>
  <si>
    <t>208S|ProcD S2 P1 IP Audio 8</t>
  </si>
  <si>
    <t>209S|ProcD S2 P1 IP Audio 9</t>
  </si>
  <si>
    <t>210S|ProcD S2 P1 IP Audio 10</t>
  </si>
  <si>
    <t>211S|ProcD S2 P1 IP Audio 11</t>
  </si>
  <si>
    <t>212S|ProcD S2 P1 IP Audio 12</t>
  </si>
  <si>
    <t>213S|ProcD S2 P1 IP Audio 13</t>
  </si>
  <si>
    <t>214S|ProcD S2 P1 IP Audio 14</t>
  </si>
  <si>
    <t>215S|ProcD S2 P1 IP Audio 15</t>
  </si>
  <si>
    <t>216S|ProcD S2 P1 IP Audio 16</t>
  </si>
  <si>
    <t>101S|ProcD S2 P1 IP Video</t>
  </si>
  <si>
    <t>102S|ProcD S2 P1 IP Proxy Video</t>
  </si>
  <si>
    <t>301S|ProcD S2 P2 IP Ancillary Data 1</t>
  </si>
  <si>
    <t>302S|ProcD S2 P2 IP Ancillary Data 2</t>
  </si>
  <si>
    <t>303S|ProcD S2 P2 IP Ancillary Data 3</t>
  </si>
  <si>
    <t>304S|ProcD S2 P2 IP Ancillary Data 4</t>
  </si>
  <si>
    <t>201S|ProcD S2 P2 IP Audio 1</t>
  </si>
  <si>
    <t>202S|ProcD S2 P2 IP Audio 2</t>
  </si>
  <si>
    <t>203S|ProcD S2 P2 IP Audio 3</t>
  </si>
  <si>
    <t>204S|ProcD S2 P2 IP Audio 4</t>
  </si>
  <si>
    <t>205S|ProcD S2 P2 IP Audio 5</t>
  </si>
  <si>
    <t>206S|ProcD S2 P2 IP Audio 6</t>
  </si>
  <si>
    <t>207S|ProcD S2 P2 IP Audio 7</t>
  </si>
  <si>
    <t>208S|ProcD S2 P2 IP Audio 8</t>
  </si>
  <si>
    <t>209S|ProcD S2 P2 IP Audio 9</t>
  </si>
  <si>
    <t>210S|ProcD S2 P2 IP Audio 10</t>
  </si>
  <si>
    <t>211S|ProcD S2 P2 IP Audio 11</t>
  </si>
  <si>
    <t>212S|ProcD S2 P2 IP Audio 12</t>
  </si>
  <si>
    <t>213S|ProcD S2 P2 IP Audio 13</t>
  </si>
  <si>
    <t>214S|ProcD S2 P2 IP Audio 14</t>
  </si>
  <si>
    <t>215S|ProcD S2 P2 IP Audio 15</t>
  </si>
  <si>
    <t>216S|ProcD S2 P2 IP Audio 16</t>
  </si>
  <si>
    <t>101S|ProcD S2 P2 IP Video</t>
  </si>
  <si>
    <t>102S|ProcD S2 P2 IP Proxy Video</t>
  </si>
  <si>
    <t>301S|ProcD S2 P3 IP Ancillary Data 1</t>
  </si>
  <si>
    <t>302S|ProcD S2 P3 IP Ancillary Data 2</t>
  </si>
  <si>
    <t>303S|ProcD S2 P3 IP Ancillary Data 3</t>
  </si>
  <si>
    <t>304S|ProcD S2 P3 IP Ancillary Data 4</t>
  </si>
  <si>
    <t>201S|ProcD S2 P3 IP Audio 1</t>
  </si>
  <si>
    <t>202S|ProcD S2 P3 IP Audio 2</t>
  </si>
  <si>
    <t>203S|ProcD S2 P3 IP Audio 3</t>
  </si>
  <si>
    <t>204S|ProcD S2 P3 IP Audio 4</t>
  </si>
  <si>
    <t>205S|ProcD S2 P3 IP Audio 5</t>
  </si>
  <si>
    <t>206S|ProcD S2 P3 IP Audio 6</t>
  </si>
  <si>
    <t>207S|ProcD S2 P3 IP Audio 7</t>
  </si>
  <si>
    <t>208S|ProcD S2 P3 IP Audio 8</t>
  </si>
  <si>
    <t>209S|ProcD S2 P3 IP Audio 9</t>
  </si>
  <si>
    <t>210S|ProcD S2 P3 IP Audio 10</t>
  </si>
  <si>
    <t>211S|ProcD S2 P3 IP Audio 11</t>
  </si>
  <si>
    <t>212S|ProcD S2 P3 IP Audio 12</t>
  </si>
  <si>
    <t>213S|ProcD S2 P3 IP Audio 13</t>
  </si>
  <si>
    <t>214S|ProcD S2 P3 IP Audio 14</t>
  </si>
  <si>
    <t>215S|ProcD S2 P3 IP Audio 15</t>
  </si>
  <si>
    <t>216S|ProcD S2 P3 IP Audio 16</t>
  </si>
  <si>
    <t>101S|ProcD S2 P3 IP Video</t>
  </si>
  <si>
    <t>102S|ProcD S2 P3 IP Proxy Video</t>
  </si>
  <si>
    <t>301S|ProcD S2 P4 IP Ancillary Data 1</t>
  </si>
  <si>
    <t>302S|ProcD S2 P4 IP Ancillary Data 2</t>
  </si>
  <si>
    <t>303S|ProcD S2 P4 IP Ancillary Data 3</t>
  </si>
  <si>
    <t>304S|ProcD S2 P4 IP Ancillary Data 4</t>
  </si>
  <si>
    <t>201S|ProcD S2 P4 IP Audio 1</t>
  </si>
  <si>
    <t>202S|ProcD S2 P4 IP Audio 2</t>
  </si>
  <si>
    <t>203S|ProcD S2 P4 IP Audio 3</t>
  </si>
  <si>
    <t>204S|ProcD S2 P4 IP Audio 4</t>
  </si>
  <si>
    <t>205S|ProcD S2 P4 IP Audio 5</t>
  </si>
  <si>
    <t>206S|ProcD S2 P4 IP Audio 6</t>
  </si>
  <si>
    <t>207S|ProcD S2 P4 IP Audio 7</t>
  </si>
  <si>
    <t>208S|ProcD S2 P4 IP Audio 8</t>
  </si>
  <si>
    <t>209S|ProcD S2 P4 IP Audio 9</t>
  </si>
  <si>
    <t>210S|ProcD S2 P4 IP Audio 10</t>
  </si>
  <si>
    <t>211S|ProcD S2 P4 IP Audio 11</t>
  </si>
  <si>
    <t>212S|ProcD S2 P4 IP Audio 12</t>
  </si>
  <si>
    <t>213S|ProcD S2 P4 IP Audio 13</t>
  </si>
  <si>
    <t>214S|ProcD S2 P4 IP Audio 14</t>
  </si>
  <si>
    <t>215S|ProcD S2 P4 IP Audio 15</t>
  </si>
  <si>
    <t>216S|ProcD S2 P4 IP Audio 16</t>
  </si>
  <si>
    <t>101S|ProcD S2 P4 IP Video</t>
  </si>
  <si>
    <t>102S|ProcD S2 P4 IP Proxy Video</t>
  </si>
  <si>
    <t>101R|ProcB S1 P1 IP Video</t>
  </si>
  <si>
    <t>201R|ProcB S1 P1 IP Audio 1</t>
  </si>
  <si>
    <t>202R|ProcB S1 P1 IP Audio 2</t>
  </si>
  <si>
    <t>203R|ProcB S1 P1 IP Audio 3</t>
  </si>
  <si>
    <t>204R|ProcB S1 P1 IP Audio 4</t>
  </si>
  <si>
    <t>205R|ProcB S1 P1 IP Audio 5</t>
  </si>
  <si>
    <t>206R|ProcB S1 P1 IP Audio 6</t>
  </si>
  <si>
    <t>207R|ProcB S1 P1 IP Audio 7</t>
  </si>
  <si>
    <t>208R|ProcB S1 P1 IP Audio 8</t>
  </si>
  <si>
    <t>209R|ProcB S1 P1 IP Audio 9</t>
  </si>
  <si>
    <t>210R|ProcB S1 P1 IP Audio 10</t>
  </si>
  <si>
    <t>211R|ProcB S1 P1 IP Audio 11</t>
  </si>
  <si>
    <t>212R|ProcB S1 P1 IP Audio 12</t>
  </si>
  <si>
    <t>213R|ProcB S1 P1 IP Audio 13</t>
  </si>
  <si>
    <t>214R|ProcB S1 P1 IP Audio 14</t>
  </si>
  <si>
    <t>215R|ProcB S1 P1 IP Audio 15</t>
  </si>
  <si>
    <t>216R|ProcB S1 P1 IP Audio 16</t>
  </si>
  <si>
    <t>301R|ProcB S1 P1 IP Ancillary Data 1</t>
  </si>
  <si>
    <t>302R|ProcB S1 P1 IP Ancillary Data 2</t>
  </si>
  <si>
    <t>303R|ProcB S1 P1 IP Ancillary Data 3</t>
  </si>
  <si>
    <t>304R|ProcB S1 P1 IP Ancillary Data 4</t>
  </si>
  <si>
    <t>101R|ProcB S1 P2 IP Video</t>
  </si>
  <si>
    <t>201R|ProcB S1 P2 IP Audio 1</t>
  </si>
  <si>
    <t>202R|ProcB S1 P2 IP Audio 2</t>
  </si>
  <si>
    <t>203R|ProcB S1 P2 IP Audio 3</t>
  </si>
  <si>
    <t>204R|ProcB S1 P2 IP Audio 4</t>
  </si>
  <si>
    <t>205R|ProcB S1 P2 IP Audio 5</t>
  </si>
  <si>
    <t>206R|ProcB S1 P2 IP Audio 6</t>
  </si>
  <si>
    <t>207R|ProcB S1 P2 IP Audio 7</t>
  </si>
  <si>
    <t>208R|ProcB S1 P2 IP Audio 8</t>
  </si>
  <si>
    <t>209R|ProcB S1 P2 IP Audio 9</t>
  </si>
  <si>
    <t>210R|ProcB S1 P2 IP Audio 10</t>
  </si>
  <si>
    <t>211R|ProcB S1 P2 IP Audio 11</t>
  </si>
  <si>
    <t>212R|ProcB S1 P2 IP Audio 12</t>
  </si>
  <si>
    <t>213R|ProcB S1 P2 IP Audio 13</t>
  </si>
  <si>
    <t>214R|ProcB S1 P2 IP Audio 14</t>
  </si>
  <si>
    <t>215R|ProcB S1 P2 IP Audio 15</t>
  </si>
  <si>
    <t>216R|ProcB S1 P2 IP Audio 16</t>
  </si>
  <si>
    <t>301R|ProcB S1 P2 IP Ancillary Data 1</t>
  </si>
  <si>
    <t>302R|ProcB S1 P2 IP Ancillary Data 2</t>
  </si>
  <si>
    <t>303R|ProcB S1 P2 IP Ancillary Data 3</t>
  </si>
  <si>
    <t>304R|ProcB S1 P2 IP Ancillary Data 4</t>
  </si>
  <si>
    <t>101R|ProcB S1 P3 IP Video</t>
  </si>
  <si>
    <t>201R|ProcB S1 P3 IP Audio 1</t>
  </si>
  <si>
    <t>202R|ProcB S1 P3 IP Audio 2</t>
  </si>
  <si>
    <t>203R|ProcB S1 P3 IP Audio 3</t>
  </si>
  <si>
    <t>204R|ProcB S1 P3 IP Audio 4</t>
  </si>
  <si>
    <t>205R|ProcB S1 P3 IP Audio 5</t>
  </si>
  <si>
    <t>206R|ProcB S1 P3 IP Audio 6</t>
  </si>
  <si>
    <t>207R|ProcB S1 P3 IP Audio 7</t>
  </si>
  <si>
    <t>208R|ProcB S1 P3 IP Audio 8</t>
  </si>
  <si>
    <t>209R|ProcB S1 P3 IP Audio 9</t>
  </si>
  <si>
    <t>210R|ProcB S1 P3 IP Audio 10</t>
  </si>
  <si>
    <t>211R|ProcB S1 P3 IP Audio 11</t>
  </si>
  <si>
    <t>212R|ProcB S1 P3 IP Audio 12</t>
  </si>
  <si>
    <t>213R|ProcB S1 P3 IP Audio 13</t>
  </si>
  <si>
    <t>214R|ProcB S1 P3 IP Audio 14</t>
  </si>
  <si>
    <t>215R|ProcB S1 P3 IP Audio 15</t>
  </si>
  <si>
    <t>216R|ProcB S1 P3 IP Audio 16</t>
  </si>
  <si>
    <t>301R|ProcB S1 P3 IP Ancillary Data 1</t>
  </si>
  <si>
    <t>302R|ProcB S1 P3 IP Ancillary Data 2</t>
  </si>
  <si>
    <t>303R|ProcB S1 P3 IP Ancillary Data 3</t>
  </si>
  <si>
    <t>304R|ProcB S1 P3 IP Ancillary Data 4</t>
  </si>
  <si>
    <t>101R|ProcB S1 P4 IP Video</t>
  </si>
  <si>
    <t>201R|ProcB S1 P4 IP Audio 1</t>
  </si>
  <si>
    <t>202R|ProcB S1 P4 IP Audio 2</t>
  </si>
  <si>
    <t>203R|ProcB S1 P4 IP Audio 3</t>
  </si>
  <si>
    <t>204R|ProcB S1 P4 IP Audio 4</t>
  </si>
  <si>
    <t>205R|ProcB S1 P4 IP Audio 5</t>
  </si>
  <si>
    <t>206R|ProcB S1 P4 IP Audio 6</t>
  </si>
  <si>
    <t>207R|ProcB S1 P4 IP Audio 7</t>
  </si>
  <si>
    <t>208R|ProcB S1 P4 IP Audio 8</t>
  </si>
  <si>
    <t>209R|ProcB S1 P4 IP Audio 9</t>
  </si>
  <si>
    <t>210R|ProcB S1 P4 IP Audio 10</t>
  </si>
  <si>
    <t>211R|ProcB S1 P4 IP Audio 11</t>
  </si>
  <si>
    <t>212R|ProcB S1 P4 IP Audio 12</t>
  </si>
  <si>
    <t>213R|ProcB S1 P4 IP Audio 13</t>
  </si>
  <si>
    <t>214R|ProcB S1 P4 IP Audio 14</t>
  </si>
  <si>
    <t>215R|ProcB S1 P4 IP Audio 15</t>
  </si>
  <si>
    <t>216R|ProcB S1 P4 IP Audio 16</t>
  </si>
  <si>
    <t>301R|ProcB S1 P4 IP Ancillary Data 1</t>
  </si>
  <si>
    <t>302R|ProcB S1 P4 IP Ancillary Data 2</t>
  </si>
  <si>
    <t>303R|ProcB S1 P4 IP Ancillary Data 3</t>
  </si>
  <si>
    <t>304R|ProcB S1 P4 IP Ancillary Data 4</t>
  </si>
  <si>
    <t>101R|ProcB S2 P1 IP Video</t>
  </si>
  <si>
    <t>201R|ProcB S2 P1 IP Audio 1</t>
  </si>
  <si>
    <t>202R|ProcB S2 P1 IP Audio 2</t>
  </si>
  <si>
    <t>203R|ProcB S2 P1 IP Audio 3</t>
  </si>
  <si>
    <t>204R|ProcB S2 P1 IP Audio 4</t>
  </si>
  <si>
    <t>205R|ProcB S2 P1 IP Audio 5</t>
  </si>
  <si>
    <t>206R|ProcB S2 P1 IP Audio 6</t>
  </si>
  <si>
    <t>207R|ProcB S2 P1 IP Audio 7</t>
  </si>
  <si>
    <t>208R|ProcB S2 P1 IP Audio 8</t>
  </si>
  <si>
    <t>209R|ProcB S2 P1 IP Audio 9</t>
  </si>
  <si>
    <t>210R|ProcB S2 P1 IP Audio 10</t>
  </si>
  <si>
    <t>211R|ProcB S2 P1 IP Audio 11</t>
  </si>
  <si>
    <t>212R|ProcB S2 P1 IP Audio 12</t>
  </si>
  <si>
    <t>213R|ProcB S2 P1 IP Audio 13</t>
  </si>
  <si>
    <t>214R|ProcB S2 P1 IP Audio 14</t>
  </si>
  <si>
    <t>215R|ProcB S2 P1 IP Audio 15</t>
  </si>
  <si>
    <t>216R|ProcB S2 P1 IP Audio 16</t>
  </si>
  <si>
    <t>301R|ProcB S2 P1 IP Ancillary Data 1</t>
  </si>
  <si>
    <t>302R|ProcB S2 P1 IP Ancillary Data 2</t>
  </si>
  <si>
    <t>303R|ProcB S2 P1 IP Ancillary Data 3</t>
  </si>
  <si>
    <t>304R|ProcB S2 P1 IP Ancillary Data 4</t>
  </si>
  <si>
    <t>101R|ProcB S2 P2 IP Video</t>
  </si>
  <si>
    <t>201R|ProcB S2 P2 IP Audio 1</t>
  </si>
  <si>
    <t>202R|ProcB S2 P2 IP Audio 2</t>
  </si>
  <si>
    <t>203R|ProcB S2 P2 IP Audio 3</t>
  </si>
  <si>
    <t>204R|ProcB S2 P2 IP Audio 4</t>
  </si>
  <si>
    <t>205R|ProcB S2 P2 IP Audio 5</t>
  </si>
  <si>
    <t>206R|ProcB S2 P2 IP Audio 6</t>
  </si>
  <si>
    <t>207R|ProcB S2 P2 IP Audio 7</t>
  </si>
  <si>
    <t>208R|ProcB S2 P2 IP Audio 8</t>
  </si>
  <si>
    <t>209R|ProcB S2 P2 IP Audio 9</t>
  </si>
  <si>
    <t>210R|ProcB S2 P2 IP Audio 10</t>
  </si>
  <si>
    <t>211R|ProcB S2 P2 IP Audio 11</t>
  </si>
  <si>
    <t>212R|ProcB S2 P2 IP Audio 12</t>
  </si>
  <si>
    <t>213R|ProcB S2 P2 IP Audio 13</t>
  </si>
  <si>
    <t>214R|ProcB S2 P2 IP Audio 14</t>
  </si>
  <si>
    <t>215R|ProcB S2 P2 IP Audio 15</t>
  </si>
  <si>
    <t>216R|ProcB S2 P2 IP Audio 16</t>
  </si>
  <si>
    <t>301R|ProcB S2 P2 IP Ancillary Data 1</t>
  </si>
  <si>
    <t>302R|ProcB S2 P2 IP Ancillary Data 2</t>
  </si>
  <si>
    <t>303R|ProcB S2 P2 IP Ancillary Data 3</t>
  </si>
  <si>
    <t>304R|ProcB S2 P2 IP Ancillary Data 4</t>
  </si>
  <si>
    <t>101R|ProcB S2 P3 IP Video</t>
  </si>
  <si>
    <t>201R|ProcB S2 P3 IP Audio 1</t>
  </si>
  <si>
    <t>202R|ProcB S2 P3 IP Audio 2</t>
  </si>
  <si>
    <t>203R|ProcB S2 P3 IP Audio 3</t>
  </si>
  <si>
    <t>204R|ProcB S2 P3 IP Audio 4</t>
  </si>
  <si>
    <t>205R|ProcB S2 P3 IP Audio 5</t>
  </si>
  <si>
    <t>206R|ProcB S2 P3 IP Audio 6</t>
  </si>
  <si>
    <t>207R|ProcB S2 P3 IP Audio 7</t>
  </si>
  <si>
    <t>208R|ProcB S2 P3 IP Audio 8</t>
  </si>
  <si>
    <t>209R|ProcB S2 P3 IP Audio 9</t>
  </si>
  <si>
    <t>210R|ProcB S2 P3 IP Audio 10</t>
  </si>
  <si>
    <t>211R|ProcB S2 P3 IP Audio 11</t>
  </si>
  <si>
    <t>212R|ProcB S2 P3 IP Audio 12</t>
  </si>
  <si>
    <t>213R|ProcB S2 P3 IP Audio 13</t>
  </si>
  <si>
    <t>214R|ProcB S2 P3 IP Audio 14</t>
  </si>
  <si>
    <t>215R|ProcB S2 P3 IP Audio 15</t>
  </si>
  <si>
    <t>216R|ProcB S2 P3 IP Audio 16</t>
  </si>
  <si>
    <t>301R|ProcB S2 P3 IP Ancillary Data 1</t>
  </si>
  <si>
    <t>302R|ProcB S2 P3 IP Ancillary Data 2</t>
  </si>
  <si>
    <t>303R|ProcB S2 P3 IP Ancillary Data 3</t>
  </si>
  <si>
    <t>304R|ProcB S2 P3 IP Ancillary Data 4</t>
  </si>
  <si>
    <t>101R|ProcB S2 P4 IP Video</t>
  </si>
  <si>
    <t>201R|ProcB S2 P4 IP Audio 1</t>
  </si>
  <si>
    <t>202R|ProcB S2 P4 IP Audio 2</t>
  </si>
  <si>
    <t>203R|ProcB S2 P4 IP Audio 3</t>
  </si>
  <si>
    <t>204R|ProcB S2 P4 IP Audio 4</t>
  </si>
  <si>
    <t>205R|ProcB S2 P4 IP Audio 5</t>
  </si>
  <si>
    <t>206R|ProcB S2 P4 IP Audio 6</t>
  </si>
  <si>
    <t>207R|ProcB S2 P4 IP Audio 7</t>
  </si>
  <si>
    <t>208R|ProcB S2 P4 IP Audio 8</t>
  </si>
  <si>
    <t>209R|ProcB S2 P4 IP Audio 9</t>
  </si>
  <si>
    <t>210R|ProcB S2 P4 IP Audio 10</t>
  </si>
  <si>
    <t>211R|ProcB S2 P4 IP Audio 11</t>
  </si>
  <si>
    <t>212R|ProcB S2 P4 IP Audio 12</t>
  </si>
  <si>
    <t>213R|ProcB S2 P4 IP Audio 13</t>
  </si>
  <si>
    <t>214R|ProcB S2 P4 IP Audio 14</t>
  </si>
  <si>
    <t>215R|ProcB S2 P4 IP Audio 15</t>
  </si>
  <si>
    <t>216R|ProcB S2 P4 IP Audio 16</t>
  </si>
  <si>
    <t>301R|ProcB S2 P4 IP Ancillary Data 1</t>
  </si>
  <si>
    <t>302R|ProcB S2 P4 IP Ancillary Data 2</t>
  </si>
  <si>
    <t>303R|ProcB S2 P4 IP Ancillary Data 3</t>
  </si>
  <si>
    <t>304R|ProcB S2 P4 IP Ancillary Data 4</t>
  </si>
  <si>
    <t>101R|ProcD S1 P1 IP Video</t>
  </si>
  <si>
    <t>201R|ProcD S1 P1 IP Audio 1</t>
  </si>
  <si>
    <t>202R|ProcD S1 P1 IP Audio 2</t>
  </si>
  <si>
    <t>203R|ProcD S1 P1 IP Audio 3</t>
  </si>
  <si>
    <t>204R|ProcD S1 P1 IP Audio 4</t>
  </si>
  <si>
    <t>205R|ProcD S1 P1 IP Audio 5</t>
  </si>
  <si>
    <t>206R|ProcD S1 P1 IP Audio 6</t>
  </si>
  <si>
    <t>207R|ProcD S1 P1 IP Audio 7</t>
  </si>
  <si>
    <t>208R|ProcD S1 P1 IP Audio 8</t>
  </si>
  <si>
    <t>209R|ProcD S1 P1 IP Audio 9</t>
  </si>
  <si>
    <t>210R|ProcD S1 P1 IP Audio 10</t>
  </si>
  <si>
    <t>211R|ProcD S1 P1 IP Audio 11</t>
  </si>
  <si>
    <t>212R|ProcD S1 P1 IP Audio 12</t>
  </si>
  <si>
    <t>213R|ProcD S1 P1 IP Audio 13</t>
  </si>
  <si>
    <t>214R|ProcD S1 P1 IP Audio 14</t>
  </si>
  <si>
    <t>215R|ProcD S1 P1 IP Audio 15</t>
  </si>
  <si>
    <t>216R|ProcD S1 P1 IP Audio 16</t>
  </si>
  <si>
    <t>301R|ProcD S1 P1 IP Ancillary Data 1</t>
  </si>
  <si>
    <t>302R|ProcD S1 P1 IP Ancillary Data 2</t>
  </si>
  <si>
    <t>303R|ProcD S1 P1 IP Ancillary Data 3</t>
  </si>
  <si>
    <t>304R|ProcD S1 P1 IP Ancillary Data 4</t>
  </si>
  <si>
    <t>101R|ProcD S1 P2 IP Video</t>
  </si>
  <si>
    <t>201R|ProcD S1 P2 IP Audio 1</t>
  </si>
  <si>
    <t>202R|ProcD S1 P2 IP Audio 2</t>
  </si>
  <si>
    <t>203R|ProcD S1 P2 IP Audio 3</t>
  </si>
  <si>
    <t>204R|ProcD S1 P2 IP Audio 4</t>
  </si>
  <si>
    <t>205R|ProcD S1 P2 IP Audio 5</t>
  </si>
  <si>
    <t>206R|ProcD S1 P2 IP Audio 6</t>
  </si>
  <si>
    <t>207R|ProcD S1 P2 IP Audio 7</t>
  </si>
  <si>
    <t>208R|ProcD S1 P2 IP Audio 8</t>
  </si>
  <si>
    <t>209R|ProcD S1 P2 IP Audio 9</t>
  </si>
  <si>
    <t>210R|ProcD S1 P2 IP Audio 10</t>
  </si>
  <si>
    <t>211R|ProcD S1 P2 IP Audio 11</t>
  </si>
  <si>
    <t>212R|ProcD S1 P2 IP Audio 12</t>
  </si>
  <si>
    <t>213R|ProcD S1 P2 IP Audio 13</t>
  </si>
  <si>
    <t>214R|ProcD S1 P2 IP Audio 14</t>
  </si>
  <si>
    <t>215R|ProcD S1 P2 IP Audio 15</t>
  </si>
  <si>
    <t>216R|ProcD S1 P2 IP Audio 16</t>
  </si>
  <si>
    <t>301R|ProcD S1 P2 IP Ancillary Data 1</t>
  </si>
  <si>
    <t>302R|ProcD S1 P2 IP Ancillary Data 2</t>
  </si>
  <si>
    <t>303R|ProcD S1 P2 IP Ancillary Data 3</t>
  </si>
  <si>
    <t>304R|ProcD S1 P2 IP Ancillary Data 4</t>
  </si>
  <si>
    <t>101R|ProcD S1 P3 IP Video</t>
  </si>
  <si>
    <t>201R|ProcD S1 P3 IP Audio 1</t>
  </si>
  <si>
    <t>202R|ProcD S1 P3 IP Audio 2</t>
  </si>
  <si>
    <t>203R|ProcD S1 P3 IP Audio 3</t>
  </si>
  <si>
    <t>204R|ProcD S1 P3 IP Audio 4</t>
  </si>
  <si>
    <t>205R|ProcD S1 P3 IP Audio 5</t>
  </si>
  <si>
    <t>206R|ProcD S1 P3 IP Audio 6</t>
  </si>
  <si>
    <t>207R|ProcD S1 P3 IP Audio 7</t>
  </si>
  <si>
    <t>208R|ProcD S1 P3 IP Audio 8</t>
  </si>
  <si>
    <t>209R|ProcD S1 P3 IP Audio 9</t>
  </si>
  <si>
    <t>210R|ProcD S1 P3 IP Audio 10</t>
  </si>
  <si>
    <t>211R|ProcD S1 P3 IP Audio 11</t>
  </si>
  <si>
    <t>212R|ProcD S1 P3 IP Audio 12</t>
  </si>
  <si>
    <t>213R|ProcD S1 P3 IP Audio 13</t>
  </si>
  <si>
    <t>214R|ProcD S1 P3 IP Audio 14</t>
  </si>
  <si>
    <t>215R|ProcD S1 P3 IP Audio 15</t>
  </si>
  <si>
    <t>216R|ProcD S1 P3 IP Audio 16</t>
  </si>
  <si>
    <t>301R|ProcD S1 P3 IP Ancillary Data 1</t>
  </si>
  <si>
    <t>302R|ProcD S1 P3 IP Ancillary Data 2</t>
  </si>
  <si>
    <t>303R|ProcD S1 P3 IP Ancillary Data 3</t>
  </si>
  <si>
    <t>304R|ProcD S1 P3 IP Ancillary Data 4</t>
  </si>
  <si>
    <t>101R|ProcD S1 P4 IP Video</t>
  </si>
  <si>
    <t>201R|ProcD S1 P4 IP Audio 1</t>
  </si>
  <si>
    <t>202R|ProcD S1 P4 IP Audio 2</t>
  </si>
  <si>
    <t>203R|ProcD S1 P4 IP Audio 3</t>
  </si>
  <si>
    <t>204R|ProcD S1 P4 IP Audio 4</t>
  </si>
  <si>
    <t>205R|ProcD S1 P4 IP Audio 5</t>
  </si>
  <si>
    <t>206R|ProcD S1 P4 IP Audio 6</t>
  </si>
  <si>
    <t>207R|ProcD S1 P4 IP Audio 7</t>
  </si>
  <si>
    <t>208R|ProcD S1 P4 IP Audio 8</t>
  </si>
  <si>
    <t>209R|ProcD S1 P4 IP Audio 9</t>
  </si>
  <si>
    <t>210R|ProcD S1 P4 IP Audio 10</t>
  </si>
  <si>
    <t>211R|ProcD S1 P4 IP Audio 11</t>
  </si>
  <si>
    <t>212R|ProcD S1 P4 IP Audio 12</t>
  </si>
  <si>
    <t>213R|ProcD S1 P4 IP Audio 13</t>
  </si>
  <si>
    <t>214R|ProcD S1 P4 IP Audio 14</t>
  </si>
  <si>
    <t>215R|ProcD S1 P4 IP Audio 15</t>
  </si>
  <si>
    <t>216R|ProcD S1 P4 IP Audio 16</t>
  </si>
  <si>
    <t>301R|ProcD S1 P4 IP Ancillary Data 1</t>
  </si>
  <si>
    <t>302R|ProcD S1 P4 IP Ancillary Data 2</t>
  </si>
  <si>
    <t>303R|ProcD S1 P4 IP Ancillary Data 3</t>
  </si>
  <si>
    <t>304R|ProcD S1 P4 IP Ancillary Data 4</t>
  </si>
  <si>
    <t>101R|ProcD S2 P1 IP Video</t>
  </si>
  <si>
    <t>201R|ProcD S2 P1 IP Audio 1</t>
  </si>
  <si>
    <t>202R|ProcD S2 P1 IP Audio 2</t>
  </si>
  <si>
    <t>203R|ProcD S2 P1 IP Audio 3</t>
  </si>
  <si>
    <t>204R|ProcD S2 P1 IP Audio 4</t>
  </si>
  <si>
    <t>205R|ProcD S2 P1 IP Audio 5</t>
  </si>
  <si>
    <t>206R|ProcD S2 P1 IP Audio 6</t>
  </si>
  <si>
    <t>207R|ProcD S2 P1 IP Audio 7</t>
  </si>
  <si>
    <t>208R|ProcD S2 P1 IP Audio 8</t>
  </si>
  <si>
    <t>209R|ProcD S2 P1 IP Audio 9</t>
  </si>
  <si>
    <t>210R|ProcD S2 P1 IP Audio 10</t>
  </si>
  <si>
    <t>211R|ProcD S2 P1 IP Audio 11</t>
  </si>
  <si>
    <t>212R|ProcD S2 P1 IP Audio 12</t>
  </si>
  <si>
    <t>213R|ProcD S2 P1 IP Audio 13</t>
  </si>
  <si>
    <t>214R|ProcD S2 P1 IP Audio 14</t>
  </si>
  <si>
    <t>215R|ProcD S2 P1 IP Audio 15</t>
  </si>
  <si>
    <t>216R|ProcD S2 P1 IP Audio 16</t>
  </si>
  <si>
    <t>301R|ProcD S2 P1 IP Ancillary Data 1</t>
  </si>
  <si>
    <t>302R|ProcD S2 P1 IP Ancillary Data 2</t>
  </si>
  <si>
    <t>303R|ProcD S2 P1 IP Ancillary Data 3</t>
  </si>
  <si>
    <t>304R|ProcD S2 P1 IP Ancillary Data 4</t>
  </si>
  <si>
    <t>101R|ProcD S2 P2 IP Video</t>
  </si>
  <si>
    <t>201R|ProcD S2 P2 IP Audio 1</t>
  </si>
  <si>
    <t>202R|ProcD S2 P2 IP Audio 2</t>
  </si>
  <si>
    <t>203R|ProcD S2 P2 IP Audio 3</t>
  </si>
  <si>
    <t>204R|ProcD S2 P2 IP Audio 4</t>
  </si>
  <si>
    <t>205R|ProcD S2 P2 IP Audio 5</t>
  </si>
  <si>
    <t>206R|ProcD S2 P2 IP Audio 6</t>
  </si>
  <si>
    <t>207R|ProcD S2 P2 IP Audio 7</t>
  </si>
  <si>
    <t>208R|ProcD S2 P2 IP Audio 8</t>
  </si>
  <si>
    <t>209R|ProcD S2 P2 IP Audio 9</t>
  </si>
  <si>
    <t>210R|ProcD S2 P2 IP Audio 10</t>
  </si>
  <si>
    <t>211R|ProcD S2 P2 IP Audio 11</t>
  </si>
  <si>
    <t>212R|ProcD S2 P2 IP Audio 12</t>
  </si>
  <si>
    <t>213R|ProcD S2 P2 IP Audio 13</t>
  </si>
  <si>
    <t>214R|ProcD S2 P2 IP Audio 14</t>
  </si>
  <si>
    <t>215R|ProcD S2 P2 IP Audio 15</t>
  </si>
  <si>
    <t>216R|ProcD S2 P2 IP Audio 16</t>
  </si>
  <si>
    <t>301R|ProcD S2 P2 IP Ancillary Data 1</t>
  </si>
  <si>
    <t>302R|ProcD S2 P2 IP Ancillary Data 2</t>
  </si>
  <si>
    <t>303R|ProcD S2 P2 IP Ancillary Data 3</t>
  </si>
  <si>
    <t>304R|ProcD S2 P2 IP Ancillary Data 4</t>
  </si>
  <si>
    <t>101R|ProcD S2 P3 IP Video</t>
  </si>
  <si>
    <t>201R|ProcD S2 P3 IP Audio 1</t>
  </si>
  <si>
    <t>202R|ProcD S2 P3 IP Audio 2</t>
  </si>
  <si>
    <t>203R|ProcD S2 P3 IP Audio 3</t>
  </si>
  <si>
    <t>204R|ProcD S2 P3 IP Audio 4</t>
  </si>
  <si>
    <t>205R|ProcD S2 P3 IP Audio 5</t>
  </si>
  <si>
    <t>206R|ProcD S2 P3 IP Audio 6</t>
  </si>
  <si>
    <t>207R|ProcD S2 P3 IP Audio 7</t>
  </si>
  <si>
    <t>208R|ProcD S2 P3 IP Audio 8</t>
  </si>
  <si>
    <t>209R|ProcD S2 P3 IP Audio 9</t>
  </si>
  <si>
    <t>210R|ProcD S2 P3 IP Audio 10</t>
  </si>
  <si>
    <t>211R|ProcD S2 P3 IP Audio 11</t>
  </si>
  <si>
    <t>212R|ProcD S2 P3 IP Audio 12</t>
  </si>
  <si>
    <t>213R|ProcD S2 P3 IP Audio 13</t>
  </si>
  <si>
    <t>214R|ProcD S2 P3 IP Audio 14</t>
  </si>
  <si>
    <t>215R|ProcD S2 P3 IP Audio 15</t>
  </si>
  <si>
    <t>216R|ProcD S2 P3 IP Audio 16</t>
  </si>
  <si>
    <t>301R|ProcD S2 P3 IP Ancillary Data 1</t>
  </si>
  <si>
    <t>302R|ProcD S2 P3 IP Ancillary Data 2</t>
  </si>
  <si>
    <t>303R|ProcD S2 P3 IP Ancillary Data 3</t>
  </si>
  <si>
    <t>304R|ProcD S2 P3 IP Ancillary Data 4</t>
  </si>
  <si>
    <t>101R|ProcD S2 P4 IP Video</t>
  </si>
  <si>
    <t>201R|ProcD S2 P4 IP Audio 1</t>
  </si>
  <si>
    <t>202R|ProcD S2 P4 IP Audio 2</t>
  </si>
  <si>
    <t>203R|ProcD S2 P4 IP Audio 3</t>
  </si>
  <si>
    <t>204R|ProcD S2 P4 IP Audio 4</t>
  </si>
  <si>
    <t>205R|ProcD S2 P4 IP Audio 5</t>
  </si>
  <si>
    <t>206R|ProcD S2 P4 IP Audio 6</t>
  </si>
  <si>
    <t>207R|ProcD S2 P4 IP Audio 7</t>
  </si>
  <si>
    <t>208R|ProcD S2 P4 IP Audio 8</t>
  </si>
  <si>
    <t>209R|ProcD S2 P4 IP Audio 9</t>
  </si>
  <si>
    <t>210R|ProcD S2 P4 IP Audio 10</t>
  </si>
  <si>
    <t>211R|ProcD S2 P4 IP Audio 11</t>
  </si>
  <si>
    <t>212R|ProcD S2 P4 IP Audio 12</t>
  </si>
  <si>
    <t>213R|ProcD S2 P4 IP Audio 13</t>
  </si>
  <si>
    <t>214R|ProcD S2 P4 IP Audio 14</t>
  </si>
  <si>
    <t>215R|ProcD S2 P4 IP Audio 15</t>
  </si>
  <si>
    <t>216R|ProcD S2 P4 IP Audio 16</t>
  </si>
  <si>
    <t>301R|ProcD S2 P4 IP Ancillary Data 1</t>
  </si>
  <si>
    <t>302R|ProcD S2 P4 IP Ancillary Data 2</t>
  </si>
  <si>
    <t>303R|ProcD S2 P4 IP Ancillary Data 3</t>
  </si>
  <si>
    <t>304R|ProcD S2 P4 IP Ancillary Data 4</t>
  </si>
  <si>
    <t>VGW-01|device454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</si>
</sst>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;@"/>
  </numFmts>
  <fonts count="12" x14ac:knownFonts="1">
    <font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2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rgb="FFFF0000"/>
      <name val="Arial"/>
      <family val="2"/>
    </font>
    <font>
      <sz val="10"/>
      <color theme="1"/>
      <name val="Courier New"/>
      <family val="3"/>
    </font>
    <font>
      <sz val="8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6" fillId="13" borderId="0" applyNumberFormat="0" applyBorder="0" applyAlignment="0" applyProtection="0"/>
  </cellStyleXfs>
  <cellXfs count="1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1" xfId="0" applyFill="1" applyBorder="1" applyAlignment="1">
      <alignment horizontal="center" vertical="top" wrapText="1"/>
    </xf>
    <xf numFmtId="14" fontId="0" fillId="2" borderId="1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textRotation="90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textRotation="90" wrapText="1"/>
    </xf>
    <xf numFmtId="0" fontId="0" fillId="8" borderId="1" xfId="0" applyFill="1" applyBorder="1" applyAlignment="1">
      <alignment vertical="top" wrapText="1"/>
    </xf>
    <xf numFmtId="0" fontId="0" fillId="6" borderId="1" xfId="0" applyFill="1" applyBorder="1" applyAlignment="1">
      <alignment horizontal="center" vertical="top" textRotation="90" wrapText="1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0" applyFont="1" applyAlignment="1">
      <alignment vertical="top" wrapText="1"/>
    </xf>
    <xf numFmtId="14" fontId="0" fillId="11" borderId="0" xfId="0" applyNumberFormat="1" applyFill="1"/>
    <xf numFmtId="0" fontId="0" fillId="11" borderId="0" xfId="0" applyFill="1"/>
    <xf numFmtId="14" fontId="5" fillId="11" borderId="0" xfId="0" applyNumberFormat="1" applyFont="1" applyFill="1"/>
    <xf numFmtId="49" fontId="0" fillId="0" borderId="0" xfId="0" applyNumberFormat="1" applyAlignment="1"/>
    <xf numFmtId="0" fontId="8" fillId="0" borderId="0" xfId="0" applyFont="1"/>
    <xf numFmtId="0" fontId="6" fillId="13" borderId="2" xfId="1" applyBorder="1"/>
    <xf numFmtId="0" fontId="7" fillId="13" borderId="2" xfId="1" applyFont="1" applyBorder="1"/>
    <xf numFmtId="0" fontId="7" fillId="13" borderId="2" xfId="1" applyFont="1" applyBorder="1" applyAlignment="1">
      <alignment vertical="center"/>
    </xf>
    <xf numFmtId="14" fontId="6" fillId="13" borderId="2" xfId="1" applyNumberFormat="1" applyBorder="1"/>
    <xf numFmtId="0" fontId="0" fillId="0" borderId="0" xfId="0" applyProtection="1"/>
    <xf numFmtId="0" fontId="0" fillId="11" borderId="2" xfId="0" applyFont="1" applyFill="1" applyBorder="1" applyProtection="1">
      <protection locked="0"/>
    </xf>
    <xf numFmtId="0" fontId="0" fillId="0" borderId="0" xfId="0" applyFont="1"/>
    <xf numFmtId="0" fontId="0" fillId="0" borderId="2" xfId="0" applyFont="1" applyFill="1" applyBorder="1" applyProtection="1"/>
    <xf numFmtId="0" fontId="0" fillId="11" borderId="0" xfId="0" applyFont="1" applyFill="1"/>
    <xf numFmtId="0" fontId="0" fillId="7" borderId="1" xfId="0" applyFont="1" applyFill="1" applyBorder="1" applyAlignment="1">
      <alignment vertical="top" wrapText="1"/>
    </xf>
    <xf numFmtId="0" fontId="0" fillId="0" borderId="0" xfId="0" applyFont="1" applyFill="1" applyProtection="1">
      <protection locked="0"/>
    </xf>
    <xf numFmtId="0" fontId="0" fillId="11" borderId="0" xfId="0" applyFont="1" applyFill="1" applyProtection="1">
      <protection locked="0"/>
    </xf>
    <xf numFmtId="0" fontId="0" fillId="13" borderId="2" xfId="1" applyFont="1" applyBorder="1"/>
    <xf numFmtId="0" fontId="0" fillId="0" borderId="0" xfId="0" applyFont="1" applyFill="1" applyAlignment="1" applyProtection="1">
      <protection locked="0"/>
    </xf>
    <xf numFmtId="14" fontId="0" fillId="11" borderId="0" xfId="0" applyNumberFormat="1" applyFont="1" applyFill="1" applyProtection="1">
      <protection locked="0"/>
    </xf>
    <xf numFmtId="0" fontId="4" fillId="15" borderId="3" xfId="0" applyFont="1" applyFill="1" applyBorder="1" applyAlignment="1">
      <alignment horizontal="center" vertical="top" wrapText="1"/>
    </xf>
    <xf numFmtId="0" fontId="0" fillId="11" borderId="0" xfId="0" applyFont="1" applyFill="1" applyAlignment="1" applyProtection="1">
      <alignment horizontal="left"/>
      <protection locked="0"/>
    </xf>
    <xf numFmtId="0" fontId="0" fillId="11" borderId="0" xfId="0" applyFont="1" applyFill="1" applyAlignment="1" applyProtection="1">
      <protection locked="0"/>
    </xf>
    <xf numFmtId="0" fontId="0" fillId="0" borderId="4" xfId="0" applyBorder="1"/>
    <xf numFmtId="0" fontId="0" fillId="0" borderId="1" xfId="0" applyBorder="1" applyAlignment="1">
      <alignment vertical="top" wrapText="1"/>
    </xf>
    <xf numFmtId="14" fontId="9" fillId="11" borderId="0" xfId="0" applyNumberFormat="1" applyFont="1" applyFill="1" applyAlignment="1">
      <alignment vertical="center" wrapText="1"/>
    </xf>
    <xf numFmtId="0" fontId="0" fillId="2" borderId="5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14" fontId="0" fillId="2" borderId="5" xfId="0" applyNumberFormat="1" applyFill="1" applyBorder="1" applyAlignment="1">
      <alignment horizontal="center" vertical="top" wrapText="1"/>
    </xf>
    <xf numFmtId="0" fontId="0" fillId="7" borderId="5" xfId="0" applyFill="1" applyBorder="1" applyAlignment="1">
      <alignment vertical="top" wrapText="1"/>
    </xf>
    <xf numFmtId="0" fontId="0" fillId="8" borderId="5" xfId="0" applyFill="1" applyBorder="1" applyAlignment="1">
      <alignment vertical="top" textRotation="90" wrapText="1"/>
    </xf>
    <xf numFmtId="0" fontId="0" fillId="8" borderId="5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3" borderId="5" xfId="0" applyFill="1" applyBorder="1" applyAlignment="1">
      <alignment vertical="top" textRotation="90" wrapText="1"/>
    </xf>
    <xf numFmtId="0" fontId="0" fillId="6" borderId="5" xfId="0" applyFill="1" applyBorder="1" applyAlignment="1" applyProtection="1">
      <alignment horizontal="center" vertical="top" textRotation="90" wrapText="1"/>
    </xf>
    <xf numFmtId="0" fontId="0" fillId="10" borderId="5" xfId="0" applyFill="1" applyBorder="1" applyAlignment="1">
      <alignment vertical="top" wrapText="1"/>
    </xf>
    <xf numFmtId="0" fontId="0" fillId="0" borderId="2" xfId="0" applyFont="1" applyBorder="1" applyProtection="1"/>
    <xf numFmtId="0" fontId="0" fillId="0" borderId="2" xfId="0" applyNumberFormat="1" applyFont="1" applyBorder="1" applyAlignment="1" applyProtection="1">
      <alignment horizontal="right"/>
    </xf>
    <xf numFmtId="0" fontId="0" fillId="0" borderId="2" xfId="0" applyBorder="1" applyProtection="1"/>
    <xf numFmtId="14" fontId="0" fillId="0" borderId="2" xfId="0" applyNumberFormat="1" applyBorder="1" applyAlignment="1" applyProtection="1">
      <alignment horizontal="right"/>
    </xf>
    <xf numFmtId="164" fontId="0" fillId="0" borderId="2" xfId="0" applyNumberFormat="1" applyBorder="1" applyAlignment="1" applyProtection="1">
      <alignment horizontal="right"/>
    </xf>
    <xf numFmtId="165" fontId="0" fillId="0" borderId="2" xfId="0" applyNumberFormat="1" applyBorder="1" applyAlignment="1" applyProtection="1">
      <alignment horizontal="right"/>
    </xf>
    <xf numFmtId="0" fontId="0" fillId="0" borderId="2" xfId="0" applyFill="1" applyBorder="1" applyProtection="1"/>
    <xf numFmtId="0" fontId="0" fillId="0" borderId="2" xfId="0" applyBorder="1" applyAlignment="1" applyProtection="1"/>
    <xf numFmtId="0" fontId="0" fillId="11" borderId="2" xfId="0" applyFont="1" applyFill="1" applyBorder="1" applyProtection="1"/>
    <xf numFmtId="0" fontId="0" fillId="11" borderId="2" xfId="0" applyFill="1" applyBorder="1" applyProtection="1"/>
    <xf numFmtId="0" fontId="0" fillId="0" borderId="2" xfId="0" applyBorder="1" applyAlignment="1" applyProtection="1">
      <alignment horizontal="right"/>
    </xf>
    <xf numFmtId="0" fontId="3" fillId="0" borderId="2" xfId="0" applyFont="1" applyBorder="1" applyProtection="1"/>
    <xf numFmtId="14" fontId="0" fillId="0" borderId="2" xfId="0" applyNumberFormat="1" applyFont="1" applyBorder="1" applyAlignment="1" applyProtection="1">
      <alignment horizontal="right"/>
    </xf>
    <xf numFmtId="164" fontId="0" fillId="0" borderId="2" xfId="0" applyNumberFormat="1" applyFont="1" applyBorder="1" applyAlignment="1" applyProtection="1">
      <alignment horizontal="right"/>
    </xf>
    <xf numFmtId="165" fontId="0" fillId="0" borderId="2" xfId="0" applyNumberFormat="1" applyFont="1" applyBorder="1" applyAlignment="1" applyProtection="1">
      <alignment horizontal="right"/>
    </xf>
    <xf numFmtId="0" fontId="0" fillId="0" borderId="2" xfId="0" applyFont="1" applyBorder="1" applyAlignment="1" applyProtection="1">
      <alignment horizontal="right"/>
    </xf>
    <xf numFmtId="0" fontId="7" fillId="11" borderId="2" xfId="0" applyFont="1" applyFill="1" applyBorder="1" applyProtection="1"/>
    <xf numFmtId="0" fontId="0" fillId="0" borderId="2" xfId="0" applyNumberFormat="1" applyBorder="1" applyAlignment="1" applyProtection="1">
      <alignment horizontal="right"/>
    </xf>
    <xf numFmtId="0" fontId="0" fillId="0" borderId="2" xfId="0" applyNumberFormat="1" applyFill="1" applyBorder="1" applyProtection="1"/>
    <xf numFmtId="0" fontId="4" fillId="15" borderId="0" xfId="0" applyFont="1" applyFill="1" applyBorder="1" applyAlignment="1" applyProtection="1">
      <alignment horizontal="center" vertical="top" wrapText="1"/>
    </xf>
    <xf numFmtId="14" fontId="4" fillId="15" borderId="0" xfId="0" applyNumberFormat="1" applyFont="1" applyFill="1" applyBorder="1" applyAlignment="1" applyProtection="1">
      <alignment horizontal="center" vertical="top" wrapText="1"/>
    </xf>
    <xf numFmtId="0" fontId="4" fillId="14" borderId="0" xfId="0" applyFont="1" applyFill="1" applyBorder="1" applyAlignment="1" applyProtection="1">
      <alignment horizontal="center" vertical="top" wrapText="1"/>
    </xf>
    <xf numFmtId="0" fontId="4" fillId="15" borderId="0" xfId="0" applyFont="1" applyFill="1" applyProtection="1"/>
    <xf numFmtId="0" fontId="4" fillId="12" borderId="0" xfId="0" applyFont="1" applyFill="1" applyBorder="1" applyAlignment="1" applyProtection="1">
      <alignment horizontal="center" vertical="top" wrapText="1"/>
    </xf>
    <xf numFmtId="0" fontId="4" fillId="9" borderId="0" xfId="0" applyFont="1" applyFill="1" applyBorder="1" applyAlignment="1" applyProtection="1">
      <alignment vertical="top" wrapText="1"/>
    </xf>
    <xf numFmtId="0" fontId="4" fillId="9" borderId="0" xfId="0" applyFont="1" applyFill="1" applyBorder="1" applyAlignment="1" applyProtection="1">
      <alignment vertical="top" textRotation="90" wrapText="1"/>
    </xf>
    <xf numFmtId="0" fontId="4" fillId="9" borderId="0" xfId="0" applyFont="1" applyFill="1" applyBorder="1" applyAlignment="1" applyProtection="1">
      <alignment horizontal="center" vertical="top" textRotation="90" wrapText="1"/>
    </xf>
    <xf numFmtId="0" fontId="0" fillId="11" borderId="0" xfId="0" applyFont="1" applyFill="1" applyProtection="1"/>
    <xf numFmtId="0" fontId="0" fillId="0" borderId="0" xfId="0" applyFont="1" applyFill="1" applyAlignment="1" applyProtection="1"/>
    <xf numFmtId="0" fontId="0" fillId="0" borderId="0" xfId="0" applyFont="1" applyFill="1" applyProtection="1"/>
    <xf numFmtId="0" fontId="0" fillId="0" borderId="0" xfId="0" applyFont="1" applyProtection="1"/>
    <xf numFmtId="14" fontId="0" fillId="0" borderId="0" xfId="0" applyNumberFormat="1" applyFont="1" applyFill="1" applyProtection="1"/>
    <xf numFmtId="14" fontId="0" fillId="0" borderId="0" xfId="0" applyNumberFormat="1" applyFont="1" applyFill="1" applyProtection="1">
      <protection locked="0"/>
    </xf>
    <xf numFmtId="0" fontId="0" fillId="11" borderId="2" xfId="0" applyFill="1" applyBorder="1" applyProtection="1">
      <protection locked="0"/>
    </xf>
    <xf numFmtId="0" fontId="0" fillId="11" borderId="0" xfId="0" applyFill="1" applyBorder="1" applyProtection="1">
      <protection locked="0"/>
    </xf>
    <xf numFmtId="14" fontId="0" fillId="11" borderId="2" xfId="0" applyNumberFormat="1" applyFill="1" applyBorder="1" applyAlignment="1" applyProtection="1">
      <alignment horizontal="right"/>
    </xf>
    <xf numFmtId="0" fontId="0" fillId="0" borderId="2" xfId="0" applyNumberFormat="1" applyBorder="1" applyProtection="1"/>
    <xf numFmtId="0" fontId="10" fillId="0" borderId="2" xfId="0" applyNumberFormat="1" applyFont="1" applyBorder="1" applyProtection="1"/>
    <xf numFmtId="0" fontId="0" fillId="0" borderId="2" xfId="0" applyNumberFormat="1" applyBorder="1" applyAlignment="1" applyProtection="1">
      <alignment horizontal="left"/>
    </xf>
    <xf numFmtId="14" fontId="0" fillId="11" borderId="2" xfId="0" applyNumberFormat="1" applyFill="1" applyBorder="1" applyProtection="1"/>
    <xf numFmtId="0" fontId="0" fillId="0" borderId="6" xfId="0" applyBorder="1" applyProtection="1"/>
    <xf numFmtId="0" fontId="0" fillId="0" borderId="6" xfId="0" applyBorder="1" applyAlignment="1" applyProtection="1"/>
    <xf numFmtId="0" fontId="0" fillId="11" borderId="6" xfId="0" applyFill="1" applyBorder="1" applyProtection="1">
      <protection locked="0"/>
    </xf>
    <xf numFmtId="0" fontId="0" fillId="0" borderId="6" xfId="0" applyFill="1" applyBorder="1" applyProtection="1"/>
    <xf numFmtId="0" fontId="0" fillId="0" borderId="6" xfId="0" applyNumberFormat="1" applyFill="1" applyBorder="1" applyProtection="1"/>
    <xf numFmtId="49" fontId="3" fillId="0" borderId="2" xfId="0" applyNumberFormat="1" applyFont="1" applyBorder="1" applyProtection="1"/>
    <xf numFmtId="164" fontId="0" fillId="0" borderId="6" xfId="0" applyNumberFormat="1" applyBorder="1" applyAlignment="1" applyProtection="1">
      <alignment horizontal="right"/>
    </xf>
    <xf numFmtId="0" fontId="0" fillId="11" borderId="6" xfId="0" applyFont="1" applyFill="1" applyBorder="1" applyProtection="1">
      <protection locked="0"/>
    </xf>
    <xf numFmtId="0" fontId="7" fillId="11" borderId="6" xfId="0" applyFont="1" applyFill="1" applyBorder="1" applyProtection="1"/>
    <xf numFmtId="0" fontId="0" fillId="0" borderId="6" xfId="0" applyNumberFormat="1" applyBorder="1" applyAlignment="1" applyProtection="1">
      <alignment horizontal="right"/>
    </xf>
    <xf numFmtId="0" fontId="0" fillId="0" borderId="6" xfId="0" applyBorder="1" applyAlignment="1" applyProtection="1">
      <alignment horizontal="right"/>
    </xf>
    <xf numFmtId="0" fontId="0" fillId="16" borderId="2" xfId="0" applyFill="1" applyBorder="1" applyProtection="1">
      <protection locked="0"/>
    </xf>
    <xf numFmtId="0" fontId="0" fillId="16" borderId="2" xfId="0" applyFill="1" applyBorder="1" applyProtection="1"/>
    <xf numFmtId="0" fontId="0" fillId="0" borderId="2" xfId="0" applyFont="1" applyFill="1" applyBorder="1" applyProtection="1">
      <protection locked="0"/>
    </xf>
    <xf numFmtId="0" fontId="7" fillId="0" borderId="2" xfId="0" applyFont="1" applyFill="1" applyBorder="1" applyProtection="1"/>
    <xf numFmtId="0" fontId="0" fillId="0" borderId="2" xfId="0" applyNumberFormat="1" applyFill="1" applyBorder="1" applyAlignment="1" applyProtection="1">
      <alignment horizontal="right"/>
    </xf>
    <xf numFmtId="0" fontId="0" fillId="0" borderId="2" xfId="0" applyFill="1" applyBorder="1" applyProtection="1">
      <protection locked="0"/>
    </xf>
    <xf numFmtId="2" fontId="0" fillId="0" borderId="0" xfId="0" applyNumberFormat="1"/>
    <xf numFmtId="0" fontId="0" fillId="17" borderId="7" xfId="0" applyFill="1" applyBorder="1"/>
    <xf numFmtId="0" fontId="0" fillId="0" borderId="7" xfId="0" applyBorder="1"/>
    <xf numFmtId="0" fontId="0" fillId="0" borderId="8" xfId="0" applyBorder="1"/>
    <xf numFmtId="14" fontId="9" fillId="11" borderId="0" xfId="0" applyNumberFormat="1" applyFont="1" applyFill="1" applyAlignment="1">
      <alignment horizontal="center" vertical="center" wrapText="1"/>
    </xf>
  </cellXfs>
  <cellStyles count="2">
    <cellStyle name="40 % - Akzent1" xfId="1" builtinId="31"/>
    <cellStyle name="Standard" xfId="0" builtinId="0"/>
  </cellStyles>
  <dxfs count="19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general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general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general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general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general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general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19" formatCode="dd/mm/yyyy"/>
      <fill>
        <patternFill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19" formatCode="dd/mm/yyyy"/>
      <fill>
        <patternFill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19" formatCode="dd/mm/yyyy"/>
      <fill>
        <patternFill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outline="0">
        <top style="thin">
          <color rgb="FF000000"/>
        </top>
      </border>
    </dxf>
    <dxf>
      <protection locked="1" hidden="0"/>
    </dxf>
    <dxf>
      <border outline="0"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19" formatCode="dd/mm/yyyy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19" formatCode="dd/mm/yyyy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border outline="0"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ochma\Desktop\VGW-01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log"/>
      <sheetName val="BOM"/>
      <sheetName val="Sender-Receiver"/>
      <sheetName val="Nevion"/>
      <sheetName val="SNP Lookup"/>
      <sheetName val="Dropdown"/>
      <sheetName val="SP - Device Type Gateway"/>
      <sheetName val="SP - Manufacturer"/>
      <sheetName val="SP - Dev. Type GW"/>
      <sheetName val="SP - Device Location"/>
      <sheetName val="SP - Workplace Usage"/>
      <sheetName val="SP - Workplace Room"/>
      <sheetName val="SP - ST2022-7"/>
      <sheetName val="SP - Dri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Device Type Gateway</v>
          </cell>
        </row>
        <row r="2">
          <cell r="A2" t="str">
            <v>Embrionix 2xSDI&gt;IP (HD)</v>
          </cell>
        </row>
        <row r="3">
          <cell r="A3" t="str">
            <v>Embrionix IP&lt;BiDi&gt;SDI (UHD)</v>
          </cell>
        </row>
        <row r="4">
          <cell r="A4" t="str">
            <v>Embrionix IP&gt;1xHDMI (HD)</v>
          </cell>
        </row>
        <row r="5">
          <cell r="A5" t="str">
            <v>Embrionix IP&gt;1xHDMI (UHD)</v>
          </cell>
        </row>
        <row r="6">
          <cell r="A6" t="str">
            <v>Embrionix IP&gt;2xSDI (HD)</v>
          </cell>
        </row>
        <row r="7">
          <cell r="A7" t="str">
            <v>Embrionix Quadsplit</v>
          </cell>
        </row>
        <row r="8">
          <cell r="A8" t="str">
            <v>Montone.42</v>
          </cell>
        </row>
        <row r="9">
          <cell r="A9" t="str">
            <v>SNP Gateway</v>
          </cell>
        </row>
        <row r="10">
          <cell r="A10" t="str">
            <v>SNP Processing Unit</v>
          </cell>
        </row>
      </sheetData>
      <sheetData sheetId="7">
        <row r="1">
          <cell r="A1" t="str">
            <v>Manufacturer</v>
          </cell>
        </row>
        <row r="2">
          <cell r="A2" t="str">
            <v>Directout</v>
          </cell>
        </row>
        <row r="3">
          <cell r="A3" t="str">
            <v>Embrionix</v>
          </cell>
        </row>
        <row r="4">
          <cell r="A4" t="str">
            <v>Imagine Comunications</v>
          </cell>
        </row>
      </sheetData>
      <sheetData sheetId="8" refreshError="1"/>
      <sheetData sheetId="9">
        <row r="1">
          <cell r="A1" t="str">
            <v>Device Location</v>
          </cell>
        </row>
        <row r="2">
          <cell r="A2" t="str">
            <v>TC.01.124 | MCR</v>
          </cell>
        </row>
        <row r="3">
          <cell r="A3" t="str">
            <v>TC.U1.223 | MDC</v>
          </cell>
        </row>
        <row r="4">
          <cell r="A4" t="str">
            <v>TC.01.238 | SeDe</v>
          </cell>
        </row>
        <row r="5">
          <cell r="A5" t="str">
            <v>TC.01.134 | SDN 1</v>
          </cell>
        </row>
        <row r="6">
          <cell r="A6" t="str">
            <v>TC.01.153 | SDN 2</v>
          </cell>
        </row>
        <row r="7">
          <cell r="A7" t="str">
            <v>TC.01.172 | SDS</v>
          </cell>
        </row>
        <row r="8">
          <cell r="A8" t="str">
            <v>TC.01.242 | ZI 1</v>
          </cell>
        </row>
        <row r="9">
          <cell r="A9" t="str">
            <v>TC.01.245 | ZI 2</v>
          </cell>
        </row>
        <row r="10">
          <cell r="A10" t="str">
            <v>TC.01.229 | ZI Desk</v>
          </cell>
        </row>
        <row r="11">
          <cell r="A11" t="str">
            <v>TC.03.225 | M3H</v>
          </cell>
        </row>
        <row r="12">
          <cell r="A12" t="str">
            <v>TC.01.191 | VIS 1</v>
          </cell>
        </row>
        <row r="13">
          <cell r="A13" t="str">
            <v>TC.03.219 | Edit-Sup</v>
          </cell>
        </row>
        <row r="14">
          <cell r="A14" t="str">
            <v>TC.02.277 | Edit 01</v>
          </cell>
        </row>
        <row r="15">
          <cell r="A15" t="str">
            <v>TC.02.258 | Edit 02</v>
          </cell>
        </row>
        <row r="16">
          <cell r="A16" t="str">
            <v>TC.03.296 | Edit 03</v>
          </cell>
        </row>
        <row r="17">
          <cell r="A17" t="str">
            <v>TC.03.277 | Edit 04</v>
          </cell>
        </row>
        <row r="18">
          <cell r="A18" t="str">
            <v>TC.03.258 | Edit 05</v>
          </cell>
        </row>
        <row r="19">
          <cell r="A19" t="str">
            <v>TC.03.106 | Edit 06</v>
          </cell>
        </row>
        <row r="20">
          <cell r="A20" t="str">
            <v>TC.03.087 | Edit 07</v>
          </cell>
        </row>
        <row r="21">
          <cell r="A21" t="str">
            <v>TC.03.068 | Edit 08</v>
          </cell>
        </row>
        <row r="22">
          <cell r="A22" t="str">
            <v>TC.03.030 | Edit 09</v>
          </cell>
        </row>
        <row r="23">
          <cell r="A23" t="str">
            <v>TC.03.017 | Edit 10</v>
          </cell>
        </row>
        <row r="24">
          <cell r="A24" t="str">
            <v>TC.03.018 | Edit 11</v>
          </cell>
        </row>
        <row r="25">
          <cell r="A25" t="str">
            <v>TC.03.020 | Edit 12</v>
          </cell>
        </row>
        <row r="26">
          <cell r="A26" t="str">
            <v>TC.04.296 | Edit 13</v>
          </cell>
        </row>
        <row r="27">
          <cell r="A27" t="str">
            <v>TC.00.196 | OFF401</v>
          </cell>
        </row>
        <row r="28">
          <cell r="A28" t="str">
            <v>TC.00.197 | OFF402</v>
          </cell>
        </row>
        <row r="29">
          <cell r="A29" t="str">
            <v>TC.02.260 | OFF421</v>
          </cell>
        </row>
        <row r="30">
          <cell r="A30" t="str">
            <v>TC.03.260 | OFF431</v>
          </cell>
        </row>
        <row r="31">
          <cell r="A31" t="str">
            <v>TC.03.261 | OFF432</v>
          </cell>
        </row>
        <row r="32">
          <cell r="A32" t="str">
            <v>TC.04.261 | OFF441</v>
          </cell>
        </row>
        <row r="33">
          <cell r="A33" t="str">
            <v>TC.02.296 | MPA421</v>
          </cell>
        </row>
        <row r="34">
          <cell r="A34" t="str">
            <v>TC.03.021 | MPA431</v>
          </cell>
        </row>
        <row r="35">
          <cell r="A35" t="str">
            <v>TC.04.277 | MPA441</v>
          </cell>
        </row>
        <row r="36">
          <cell r="A36" t="str">
            <v>TC.00.177 | R402</v>
          </cell>
        </row>
        <row r="37">
          <cell r="A37" t="str">
            <v>TC.00.104 | R401</v>
          </cell>
        </row>
        <row r="38">
          <cell r="A38" t="str">
            <v>TC.02.225 | R421</v>
          </cell>
        </row>
        <row r="39">
          <cell r="A39" t="str">
            <v>TC.04.226 | R441</v>
          </cell>
        </row>
        <row r="40">
          <cell r="A40" t="str">
            <v>TC.04.258 | RADIO 1</v>
          </cell>
        </row>
        <row r="41">
          <cell r="A41" t="str">
            <v>TC.04.260 | RADIO 2</v>
          </cell>
        </row>
        <row r="42">
          <cell r="A42" t="str">
            <v>TC.01.180 | SAW M</v>
          </cell>
        </row>
        <row r="43">
          <cell r="A43" t="str">
            <v>TC.01.142 | SAW S1</v>
          </cell>
        </row>
        <row r="44">
          <cell r="A44" t="str">
            <v>TC.01.199 | SAW S2</v>
          </cell>
        </row>
        <row r="45">
          <cell r="A45" t="str">
            <v>TC.02 | Newsroom News</v>
          </cell>
        </row>
        <row r="46">
          <cell r="A46" t="str">
            <v>TC.04 | Newsroom Sport</v>
          </cell>
        </row>
        <row r="47">
          <cell r="A47" t="str">
            <v>NEBEZ.V3.17 | Edit 21</v>
          </cell>
        </row>
        <row r="48">
          <cell r="A48" t="str">
            <v>NEBEZ.V3.16 | Edit 22</v>
          </cell>
        </row>
        <row r="49">
          <cell r="A49" t="str">
            <v>NEBEZ.V3.15 | Edit 23</v>
          </cell>
        </row>
        <row r="50">
          <cell r="A50" t="str">
            <v>NEBEZ.V3.14 | Edit 24</v>
          </cell>
        </row>
        <row r="51">
          <cell r="A51" t="str">
            <v>NEBEZ.V3.08 | Edit 25</v>
          </cell>
        </row>
        <row r="52">
          <cell r="A52" t="str">
            <v>NEBEZ.V3.06 | Edit 26</v>
          </cell>
        </row>
        <row r="53">
          <cell r="A53" t="str">
            <v>NEBEZ.V3.07 | Edit 27</v>
          </cell>
        </row>
        <row r="54">
          <cell r="A54" t="str">
            <v>TC.02.001 | CP421</v>
          </cell>
        </row>
        <row r="55">
          <cell r="A55" t="str">
            <v>TC.02.135 | CP422</v>
          </cell>
        </row>
        <row r="56">
          <cell r="A56" t="str">
            <v>TC.04.205 | CP441</v>
          </cell>
        </row>
        <row r="57">
          <cell r="A57" t="str">
            <v>TC.02.021 | Edit 14 (Proxy)</v>
          </cell>
        </row>
        <row r="58">
          <cell r="A58" t="str">
            <v>TC.03.001 | Edit 15 (Proxy)</v>
          </cell>
        </row>
        <row r="59">
          <cell r="A59" t="str">
            <v>TC.02.107 | Videodesk</v>
          </cell>
        </row>
        <row r="60">
          <cell r="A60" t="str">
            <v>Meteodach</v>
          </cell>
        </row>
        <row r="61">
          <cell r="A61" t="str">
            <v>Meteobüro</v>
          </cell>
        </row>
      </sheetData>
      <sheetData sheetId="10">
        <row r="1">
          <cell r="A1" t="str">
            <v>Titel</v>
          </cell>
        </row>
        <row r="2">
          <cell r="A2" t="str">
            <v>AP2 (LSM/Grafik/Kam)</v>
          </cell>
        </row>
        <row r="3">
          <cell r="A3" t="str">
            <v>AP1 (Produzent)</v>
          </cell>
        </row>
        <row r="4">
          <cell r="A4" t="str">
            <v>AP1 / AP2</v>
          </cell>
        </row>
        <row r="5">
          <cell r="A5" t="str">
            <v>Regisseur</v>
          </cell>
        </row>
        <row r="6">
          <cell r="A6" t="str">
            <v>Multitechniker</v>
          </cell>
        </row>
        <row r="7">
          <cell r="A7" t="str">
            <v>Ton</v>
          </cell>
        </row>
        <row r="8">
          <cell r="A8" t="str">
            <v>Studio</v>
          </cell>
        </row>
        <row r="9">
          <cell r="A9" t="str">
            <v>Tisch</v>
          </cell>
        </row>
        <row r="10">
          <cell r="A10" t="str">
            <v>AP4 / AP5</v>
          </cell>
        </row>
        <row r="11">
          <cell r="A11" t="str">
            <v>Kamera</v>
          </cell>
        </row>
        <row r="12">
          <cell r="A12" t="str">
            <v>Moderator</v>
          </cell>
        </row>
        <row r="13">
          <cell r="A13" t="str">
            <v>AP1</v>
          </cell>
        </row>
        <row r="14">
          <cell r="A14" t="str">
            <v>AP2</v>
          </cell>
        </row>
        <row r="15">
          <cell r="A15" t="str">
            <v>AP3</v>
          </cell>
        </row>
        <row r="16">
          <cell r="A16" t="str">
            <v>AP4</v>
          </cell>
        </row>
        <row r="17">
          <cell r="A17" t="str">
            <v>AP5</v>
          </cell>
        </row>
        <row r="18">
          <cell r="A18" t="str">
            <v>AP6</v>
          </cell>
        </row>
        <row r="19">
          <cell r="A19" t="str">
            <v>MPA</v>
          </cell>
        </row>
        <row r="20">
          <cell r="A20" t="str">
            <v>Officeplatz</v>
          </cell>
        </row>
        <row r="21">
          <cell r="A21" t="str">
            <v>Editor</v>
          </cell>
        </row>
        <row r="22">
          <cell r="A22" t="str">
            <v>Journalist</v>
          </cell>
        </row>
        <row r="23">
          <cell r="A23" t="str">
            <v>Multiple</v>
          </cell>
        </row>
        <row r="24">
          <cell r="A24" t="str">
            <v>TC.00.104 | R401e</v>
          </cell>
        </row>
      </sheetData>
      <sheetData sheetId="11">
        <row r="1">
          <cell r="A1" t="str">
            <v>Titel</v>
          </cell>
        </row>
        <row r="2">
          <cell r="A2" t="str">
            <v>TC.01.124 | MCR</v>
          </cell>
        </row>
        <row r="3">
          <cell r="A3" t="str">
            <v>TC.U1.223 | MDC</v>
          </cell>
        </row>
        <row r="4">
          <cell r="A4" t="str">
            <v>TC.01.238 | SeDe</v>
          </cell>
        </row>
        <row r="5">
          <cell r="A5" t="str">
            <v>TC.01.134 | SDN 1</v>
          </cell>
        </row>
        <row r="6">
          <cell r="A6" t="str">
            <v>TC.01.153 | SDN 2</v>
          </cell>
        </row>
        <row r="7">
          <cell r="A7" t="str">
            <v>TC.01.172 | SDS</v>
          </cell>
        </row>
        <row r="8">
          <cell r="A8" t="str">
            <v>TC.01.242 | ZI 1</v>
          </cell>
        </row>
        <row r="9">
          <cell r="A9" t="str">
            <v>TC.01.245 | ZI 2</v>
          </cell>
        </row>
        <row r="10">
          <cell r="A10" t="str">
            <v>TC.01.229 | ZI Desk</v>
          </cell>
        </row>
        <row r="11">
          <cell r="A11" t="str">
            <v>TC.03.225 | M3H</v>
          </cell>
        </row>
        <row r="12">
          <cell r="A12" t="str">
            <v>TC.01.191 | VIS 1</v>
          </cell>
        </row>
        <row r="13">
          <cell r="A13" t="str">
            <v>TC.03.219 | Edit-Sup</v>
          </cell>
        </row>
        <row r="14">
          <cell r="A14" t="str">
            <v>TC.02.277 | Edit 01</v>
          </cell>
        </row>
        <row r="15">
          <cell r="A15" t="str">
            <v>TC.02.258 | Edit 02</v>
          </cell>
        </row>
        <row r="16">
          <cell r="A16" t="str">
            <v>TC.03.296 | Edit 03</v>
          </cell>
        </row>
        <row r="17">
          <cell r="A17" t="str">
            <v>TC.03.277 | Edit 04</v>
          </cell>
        </row>
        <row r="18">
          <cell r="A18" t="str">
            <v>TC.03.258 | Edit 05</v>
          </cell>
        </row>
        <row r="19">
          <cell r="A19" t="str">
            <v>TC.03.106 | Edit 06</v>
          </cell>
        </row>
        <row r="20">
          <cell r="A20" t="str">
            <v>TC.03.087 | Edit 07</v>
          </cell>
        </row>
        <row r="21">
          <cell r="A21" t="str">
            <v>TC.03.068 | Edit 08</v>
          </cell>
        </row>
        <row r="22">
          <cell r="A22" t="str">
            <v>TC.03.030 | Edit 09</v>
          </cell>
        </row>
        <row r="23">
          <cell r="A23" t="str">
            <v>TC.03.017 | Edit 10</v>
          </cell>
        </row>
        <row r="24">
          <cell r="A24" t="str">
            <v>TC.03.018 | Edit 11</v>
          </cell>
        </row>
        <row r="25">
          <cell r="A25" t="str">
            <v>TC.03.020 | Edit 12</v>
          </cell>
        </row>
        <row r="26">
          <cell r="A26" t="str">
            <v>TC.04.296 | Edit 13</v>
          </cell>
        </row>
        <row r="27">
          <cell r="A27" t="str">
            <v>TC.00.196 | OFF401</v>
          </cell>
        </row>
        <row r="28">
          <cell r="A28" t="str">
            <v>TC.00.197 | OFF402</v>
          </cell>
        </row>
        <row r="29">
          <cell r="A29" t="str">
            <v>TC.02.260 | OFF421</v>
          </cell>
        </row>
        <row r="30">
          <cell r="A30" t="str">
            <v>TC.03.260 | OFF431</v>
          </cell>
        </row>
        <row r="31">
          <cell r="A31" t="str">
            <v>TC.03.261 | OFF432</v>
          </cell>
        </row>
        <row r="32">
          <cell r="A32" t="str">
            <v>TC.04.261 | OFF441</v>
          </cell>
        </row>
        <row r="33">
          <cell r="A33" t="str">
            <v>TC.02.296 | MPA421</v>
          </cell>
        </row>
        <row r="34">
          <cell r="A34" t="str">
            <v>TC.03.021 | MPA431</v>
          </cell>
        </row>
        <row r="35">
          <cell r="A35" t="str">
            <v>TC.04.277 | MPA441</v>
          </cell>
        </row>
        <row r="36">
          <cell r="A36" t="str">
            <v>TC.00.177 | R402</v>
          </cell>
        </row>
        <row r="37">
          <cell r="A37" t="str">
            <v>TC.00.104 | R401</v>
          </cell>
        </row>
        <row r="38">
          <cell r="A38" t="str">
            <v>TC.02.225 | R421</v>
          </cell>
        </row>
        <row r="39">
          <cell r="A39" t="str">
            <v>TC.04.226 | R441</v>
          </cell>
        </row>
        <row r="40">
          <cell r="A40" t="str">
            <v>TC.04.258 | RADIO 1</v>
          </cell>
        </row>
        <row r="41">
          <cell r="A41" t="str">
            <v>TC.04.260 | RADIO 2</v>
          </cell>
        </row>
        <row r="42">
          <cell r="A42" t="str">
            <v>TC.01.180 | SAW M</v>
          </cell>
        </row>
        <row r="43">
          <cell r="A43" t="str">
            <v>TC.01.142 | SAW S1</v>
          </cell>
        </row>
        <row r="44">
          <cell r="A44" t="str">
            <v>TC.01.199 | SAW S2</v>
          </cell>
        </row>
        <row r="45">
          <cell r="A45" t="str">
            <v>TC.02 | Newsroom News</v>
          </cell>
        </row>
        <row r="46">
          <cell r="A46" t="str">
            <v>TC.04 | Newsroom Sport</v>
          </cell>
        </row>
        <row r="47">
          <cell r="A47" t="str">
            <v>NEBEZ.V3.17 | Edit 21</v>
          </cell>
        </row>
        <row r="48">
          <cell r="A48" t="str">
            <v>NEBEZ.V3.16 | Edit 22</v>
          </cell>
        </row>
        <row r="49">
          <cell r="A49" t="str">
            <v>NEBEZ.V3.15 | Edit 23</v>
          </cell>
        </row>
        <row r="50">
          <cell r="A50" t="str">
            <v>NEBEZ.V3.14 | Edit 24</v>
          </cell>
        </row>
        <row r="51">
          <cell r="A51" t="str">
            <v>NEBEZ.V3.08 | Edit 25</v>
          </cell>
        </row>
        <row r="52">
          <cell r="A52" t="str">
            <v>NEBEZ.V3.06 | Edit 26</v>
          </cell>
        </row>
        <row r="53">
          <cell r="A53" t="str">
            <v>NEBEZ.V3.07 | Edit 27</v>
          </cell>
        </row>
        <row r="54">
          <cell r="A54" t="str">
            <v>TC.02.001 | CP421</v>
          </cell>
        </row>
        <row r="55">
          <cell r="A55" t="str">
            <v>TC.02.135 | CP422</v>
          </cell>
        </row>
        <row r="56">
          <cell r="A56" t="str">
            <v>TC.04.205 | CP441</v>
          </cell>
        </row>
        <row r="57">
          <cell r="A57" t="str">
            <v>TC.02.021 | Edit 14 (Proxy)</v>
          </cell>
        </row>
        <row r="58">
          <cell r="A58" t="str">
            <v>TC.03.001 | Edit 15 (Proxy)</v>
          </cell>
        </row>
        <row r="59">
          <cell r="A59" t="str">
            <v>TC.02.107 | Videodesk</v>
          </cell>
        </row>
        <row r="60">
          <cell r="A60" t="str">
            <v>Meteodach</v>
          </cell>
        </row>
        <row r="61">
          <cell r="A61" t="str">
            <v>Meteobüro</v>
          </cell>
        </row>
        <row r="62">
          <cell r="A62" t="str">
            <v>TC.00.104 | R401e</v>
          </cell>
        </row>
      </sheetData>
      <sheetData sheetId="12">
        <row r="1">
          <cell r="A1" t="str">
            <v>Titel</v>
          </cell>
        </row>
        <row r="2">
          <cell r="A2" t="str">
            <v>Yes</v>
          </cell>
        </row>
        <row r="3">
          <cell r="A3" t="str">
            <v>No</v>
          </cell>
        </row>
      </sheetData>
      <sheetData sheetId="13">
        <row r="1">
          <cell r="A1" t="str">
            <v>Titel</v>
          </cell>
        </row>
        <row r="2">
          <cell r="A2" t="str">
            <v>Embrionix emBox</v>
          </cell>
        </row>
        <row r="3">
          <cell r="A3" t="str">
            <v>Embrionix Quadsplit</v>
          </cell>
        </row>
        <row r="4">
          <cell r="A4" t="str">
            <v>Imagine Communications SNP</v>
          </cell>
        </row>
        <row r="5">
          <cell r="A5" t="str">
            <v>Directout Montone.42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80C1BFD-F6B7-4681-AA51-E43F635A65D3}" autoFormatId="16" applyNumberFormats="0" applyBorderFormats="0" applyFontFormats="0" applyPatternFormats="0" applyAlignmentFormats="0" applyWidthHeightFormats="0">
  <queryTableRefresh nextId="25" unboundColumnsRight="8">
    <queryTableFields count="10">
      <queryTableField id="6" name="id" tableColumnId="6"/>
      <queryTableField id="10" name="tags/urn:x-nmos:tag:grouphint/v1.0/0" tableColumnId="10"/>
      <queryTableField id="15" dataBound="0" tableColumnId="1"/>
      <queryTableField id="20" dataBound="0" tableColumnId="5"/>
      <queryTableField id="16" dataBound="0" tableColumnId="2"/>
      <queryTableField id="17" dataBound="0" tableColumnId="3"/>
      <queryTableField id="18" dataBound="0" tableColumnId="4"/>
      <queryTableField id="21" dataBound="0" tableColumnId="7"/>
      <queryTableField id="24" dataBound="0" tableColumnId="11"/>
      <queryTableField id="22" dataBound="0" tableColumnId="8"/>
    </queryTableFields>
    <queryTableDeletedFields count="12">
      <deletedField name="label"/>
      <deletedField name="subscription/active"/>
      <deletedField name="subscription/sender_id"/>
      <deletedField name="caps/media_types/1"/>
      <deletedField name="description"/>
      <deletedField name="device_id"/>
      <deletedField name="format"/>
      <deletedField name="tags/urn:x-prismon:tag:spu-ids/v1.0/0"/>
      <deletedField name="tags/urn:x-prismon:tag:spu-name/v1.0/0"/>
      <deletedField name="transport"/>
      <deletedField name="version"/>
      <deletedField name="caps/media_types/0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2E33A6-3338-42DC-8E49-7EEF8580B00B}" name="Tabelle3" displayName="Tabelle3" ref="B2:BW35" totalsRowShown="0" headerRowDxfId="194" dataDxfId="192" headerRowBorderDxfId="193" tableBorderDxfId="191">
  <autoFilter ref="B2:BW35" xr:uid="{3F41246D-DE1B-475C-BEAC-663B5B021DBE}"/>
  <tableColumns count="74">
    <tableColumn id="1" xr3:uid="{A3DE7761-195D-41ED-829A-94FE8E5ABB31}" name="Device ID" dataDxfId="190"/>
    <tableColumn id="2" xr3:uid="{755B25E0-0DE5-43F4-8021-25FC3D43ED47}" name="Device Label _x000a_(according to rack layout)" dataDxfId="189"/>
    <tableColumn id="3" xr3:uid="{4F265D3F-A198-4331-817B-5B892106BE2E}" name="Creation_x000a_Date" dataDxfId="188"/>
    <tableColumn id="4" xr3:uid="{9D777AD0-C060-4308-BE0F-7094D55C61A3}" name="Data Change _x000a_Date BOM" dataDxfId="187"/>
    <tableColumn id="74" xr3:uid="{50AF371B-0E03-4CFD-8408-0E6776A42F2C}" name="Port direction" dataDxfId="186"/>
    <tableColumn id="5" xr3:uid="{8AB0427E-EA76-4A20-8573-E146619856A0}" name="#VIDrec" dataDxfId="185"/>
    <tableColumn id="6" xr3:uid="{E024B0B6-735D-4817-B512-CF5F276ED0A8}" name="#VIDsend" dataDxfId="184"/>
    <tableColumn id="7" xr3:uid="{7B1936FA-9BA8-4055-8882-A1DACABF5E17}" name="#AUDrec" dataDxfId="183"/>
    <tableColumn id="8" xr3:uid="{7E9C38EB-EFAA-4A02-AA22-9A39569A3680}" name="#AUDsend" dataDxfId="182"/>
    <tableColumn id="9" xr3:uid="{98DCD477-6253-4BDC-ADF0-E034A217CFE6}" name="#ANCrec" dataDxfId="181"/>
    <tableColumn id="10" xr3:uid="{702ADCE7-E160-43A8-A052-7BB1A2BAA459}" name="#ANCsend" dataDxfId="180"/>
    <tableColumn id="11" xr3:uid="{C95C5301-C71E-41AD-96AB-4481DA06B6D8}" name="Functional Group" dataDxfId="179"/>
    <tableColumn id="12" xr3:uid="{AE57B0FF-E42C-498D-AC87-DF62CAEE447E}" name="Device Location" dataDxfId="178"/>
    <tableColumn id="13" xr3:uid="{9306E3CB-ECA9-4D3B-8ED8-5342D4C809CC}" name="Manufacturer" dataDxfId="177"/>
    <tableColumn id="14" xr3:uid="{29F213DE-08D4-419F-BD08-7BC1EA37613B}" name="Device Type  Gateway" dataDxfId="176"/>
    <tableColumn id="15" xr3:uid="{CA24D3A4-C8A6-4909-AC70-2AFA89B8A801}" name="Attached Device if Gateway" dataDxfId="175"/>
    <tableColumn id="16" xr3:uid="{3B0FADE1-D270-4F1C-A942-17F2B23F48C3}" name="Workplace (Usage)" dataDxfId="174"/>
    <tableColumn id="17" xr3:uid="{E03E7EDB-50F6-4ACE-BD37-F1EE91119823}" name="Workplace (Room)" dataDxfId="173"/>
    <tableColumn id="18" xr3:uid="{DC900093-1A92-4BCD-8097-4F181EE855B4}" name="BS0" dataDxfId="172"/>
    <tableColumn id="19" xr3:uid="{E6F8964B-A18A-4983-9DFB-E5419549FDC2}" name="KSC Acq" dataDxfId="171"/>
    <tableColumn id="20" xr3:uid="{BF5429A5-365E-48E9-AC9E-4B9B6FAE51DF}" name="KSC Pro" dataDxfId="170"/>
    <tableColumn id="21" xr3:uid="{912604CA-DE95-479F-BE3F-E91723F151B1}" name="KSC Agg" dataDxfId="169"/>
    <tableColumn id="22" xr3:uid="{BD037AFC-7C06-4E01-BFE3-ABC0D3A97888}" name="Management BFE" dataDxfId="168"/>
    <tableColumn id="23" xr3:uid="{EC3EFD5C-5FAF-41E6-9B8C-8343A898E339}" name="Showdesign" dataDxfId="167"/>
    <tableColumn id="24" xr3:uid="{99654D5F-A80C-410C-AD70-5FF780DC4EB1}" name="Responsibility" dataDxfId="166"/>
    <tableColumn id="25" xr3:uid="{DC0D75A4-764A-4432-BEBE-D6D8BB6E08A8}" name="FQDN Realtime A" dataDxfId="165"/>
    <tableColumn id="26" xr3:uid="{61489D39-2C84-4B09-919D-A13257E8407F}" name="IP-Address Realtime A" dataDxfId="164"/>
    <tableColumn id="27" xr3:uid="{A01D313F-DE64-4C6C-8AA0-D1CCAEEBBA4B}" name="Switch Realtime A" dataDxfId="163"/>
    <tableColumn id="28" xr3:uid="{8693674A-76E6-4A70-9D12-44CFDABEFA87}" name="Port Realtime A" dataDxfId="162"/>
    <tableColumn id="29" xr3:uid="{B1368AAA-72F5-4BEE-9DEF-67E2479AFE8F}" name="FQDN Realtime B" dataDxfId="161"/>
    <tableColumn id="30" xr3:uid="{89960101-9646-4461-B7A6-4064E22F7D8D}" name="IP-Address Realtime B" dataDxfId="160"/>
    <tableColumn id="31" xr3:uid="{EE2E893F-10A8-4415-8314-6769F33ACC91}" name="Switch Realtime B" dataDxfId="159"/>
    <tableColumn id="32" xr3:uid="{DE18783A-2534-4DDA-AB43-6F807A29541B}" name="Port Realtime B" dataDxfId="158"/>
    <tableColumn id="33" xr3:uid="{3D5A7AEF-95CB-4D47-AC1D-B7ED86006BA5}" name="FQDN Control A" dataDxfId="157"/>
    <tableColumn id="34" xr3:uid="{36299FA4-2149-491A-99D9-9037D14112B7}" name="IP-Address Control A" dataDxfId="156"/>
    <tableColumn id="35" xr3:uid="{D05D21D9-D6CD-483D-8DA8-5DA6B6E8FAC5}" name="FQDN Control B" dataDxfId="155"/>
    <tableColumn id="36" xr3:uid="{C5E7384F-3F76-4F2E-B180-3DD74A995E6C}" name="IP-Address Control B" dataDxfId="154"/>
    <tableColumn id="37" xr3:uid="{8A74CB36-D552-483F-A4EB-4527FF0C9739}" name="Netzwerk Protokoll_x000a_ (TCP/UDP)" dataDxfId="153"/>
    <tableColumn id="38" xr3:uid="{D93448E3-AD2C-40EA-A758-4951CE7AF24C}" name="Kommunikations Richtung _x000a_(-&gt; BFE, BFE -&gt;)" dataDxfId="152"/>
    <tableColumn id="39" xr3:uid="{BA3B2377-AD9D-46E2-BF16-F857FBD77163}" name="Protokoll _x000a_(BFE)" dataDxfId="151"/>
    <tableColumn id="40" xr3:uid="{E997140A-E02C-4EC9-80BE-36A118B30FB2}" name="Portnummer_x000a_(BFE)" dataDxfId="150"/>
    <tableColumn id="41" xr3:uid="{A1570255-42DC-4E9D-BFD0-C9E11CBFFF58}" name="Driver " dataDxfId="149"/>
    <tableColumn id="42" xr3:uid="{980755D9-E7FE-4536-9119-8288D84E8FA2}" name="Static Multicasts " dataDxfId="148"/>
    <tableColumn id="43" xr3:uid="{BCC2B870-76EF-4BC0-8BBF-82B386DF6635}" name="2022-7" dataDxfId="147"/>
    <tableColumn id="44" xr3:uid="{114FE1C9-46B6-48AC-B528-18BDC2E131C9}" name="MBB" dataDxfId="146"/>
    <tableColumn id="45" xr3:uid="{2843CF70-867F-4D3D-B67C-2E6EC158880F}" name="VIP-Description" dataDxfId="145">
      <calculatedColumnFormula>CONCATENATE(
Tabelle3[[#This Row],[Workplace (Room)]],
" | ",
Tabelle3[[#This Row],[Attached Device if Gateway]],
" | ",
Tabelle3[[#This Row],[Workplace (Usage)]]
)</calculatedColumnFormula>
    </tableColumn>
    <tableColumn id="46" xr3:uid="{ADED0BE9-7AAC-4C08-B233-420ACF77EEE6}" name="Date Configured in VIP" dataDxfId="144"/>
    <tableColumn id="47" xr3:uid="{B53E5B70-539E-4A9B-B187-BBE54B178B70}" name="Type:Vid_1080i50" dataDxfId="143"/>
    <tableColumn id="48" xr3:uid="{EF43F9F8-4A56-42E6-B85F-A45D60AC4CA1}" name="Type:Vid_1080p25" dataDxfId="142"/>
    <tableColumn id="49" xr3:uid="{BBFAF18F-415E-4A9C-B1A2-478F57F9D00B}" name="Type:Vid_1080p50" dataDxfId="141"/>
    <tableColumn id="50" xr3:uid="{E290373C-4E49-47C1-A71E-18BB94E86C1A}" name="Type:Vid_2160p50" dataDxfId="140"/>
    <tableColumn id="51" xr3:uid="{04934DB6-DE8E-4EFB-BF5B-9AF60BA9E4B4}" name="Type:Vid_1080p60" dataDxfId="139"/>
    <tableColumn id="52" xr3:uid="{4C3BF3B4-4131-459D-AA54-C297A481BC71}" name="Type:Aud_1CH_M" dataDxfId="138"/>
    <tableColumn id="53" xr3:uid="{73526136-D9FC-4F85-9F9D-4A889549D5DF}" name="Type:Aud_1CH_M_LD" dataDxfId="137"/>
    <tableColumn id="54" xr3:uid="{6B995C3E-9560-436E-A5A1-A73FB07AA17F}" name="Type:Aud_2CH_DBE" dataDxfId="136"/>
    <tableColumn id="55" xr3:uid="{21EC6FB3-3402-4488-BBF1-C790C05EE3A4}" name="Type:Aud_2CH_LR" dataDxfId="135"/>
    <tableColumn id="56" xr3:uid="{3B2E5E14-2298-4974-A74B-6874FA650BD3}" name="Type:Aud_2CH_LR_LD" dataDxfId="134"/>
    <tableColumn id="57" xr3:uid="{66E95AAE-592A-440B-BBC2-D1CE603E7051}" name="Type:Aud_3CH_LRC" dataDxfId="133"/>
    <tableColumn id="58" xr3:uid="{1835167D-4D69-4763-BC65-BEC7B4B2501C}" name="Type:Aud_6CH_5.1" dataDxfId="132"/>
    <tableColumn id="59" xr3:uid="{27021CB0-3CCD-4131-B16C-0B2832E40CB6}" name="Type:Aud_8CH_RAW" dataDxfId="131"/>
    <tableColumn id="60" xr3:uid="{60E4922C-4BE0-4BA0-894A-7B013519C6CD}" name="Type:Aud_8CH_RAW_LD" dataDxfId="130"/>
    <tableColumn id="61" xr3:uid="{53D14F05-38A5-4121-9C63-F30D535063CD}" name="Type:Aud_32CH_RAW_LD" dataDxfId="129"/>
    <tableColumn id="62" xr3:uid="{FC2D3001-FE9C-4C1D-9E04-5C38BF84B3CC}" name="Type:Anc_Prot" dataDxfId="128"/>
    <tableColumn id="63" xr3:uid="{BE538462-980E-4F3A-8812-7B698BEA3601}" name="Converter Function enabled" dataDxfId="127"/>
    <tableColumn id="64" xr3:uid="{44D272A5-B931-4A1D-8D98-BBA11519CE48}" name="Use As Endpoint" dataDxfId="126"/>
    <tableColumn id="65" xr3:uid="{4ED10EDE-5389-4A5D-B362-A15CB8CDB704}" name="Tags" dataDxfId="125"/>
    <tableColumn id="66" xr3:uid="{F3D40F5D-A5EE-4A1C-8284-A41C5ED737C5}" name="VideoIPath unique ID" dataDxfId="124"/>
    <tableColumn id="67" xr3:uid="{CC0D5738-06F2-4DE0-8A9D-3658B8B7AC7D}" name="Import Status" dataDxfId="123"/>
    <tableColumn id="68" xr3:uid="{32E25D3D-CACD-4F52-AFFA-B5D649D6B924}" name="Family _x000a_(max. 16 Characters)" dataDxfId="122"/>
    <tableColumn id="69" xr3:uid="{6CA16A6A-902B-4DB8-8C47-E2B0D6E2EBB7}" name="Label 1 _x000a_(max. 16 Characters)" dataDxfId="121"/>
    <tableColumn id="70" xr3:uid="{756B1DF9-0776-42A9-8851-4B1880106D91}" name="Label 2_x000a_(max. 16 Characters)" dataDxfId="120"/>
    <tableColumn id="71" xr3:uid="{BE198E98-1450-4E79-931E-557F8B2F7E94}" name="Label 3_x000a_(max. 8 Characters)" dataDxfId="119"/>
    <tableColumn id="72" xr3:uid="{5C42CEDD-03F1-4731-BFC4-8BC5600B5C15}" name="Label 4_x000a_(no Limit)" dataDxfId="118"/>
    <tableColumn id="73" xr3:uid="{FA4366C4-A5BB-44A6-8BE1-457C6F73C3CE}" name="Label 5_x000a_(no Limit)" dataDxfId="11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3B8C4-A8F4-4447-8665-831F478D3C79}" name="Tabelle32" displayName="Tabelle32" ref="A2:BX706" totalsRowShown="0" headerRowDxfId="114" dataDxfId="112" headerRowBorderDxfId="113" tableBorderDxfId="111">
  <autoFilter ref="A2:BX706" xr:uid="{3F41246D-DE1B-475C-BEAC-663B5B021DBE}"/>
  <sortState xmlns:xlrd2="http://schemas.microsoft.com/office/spreadsheetml/2017/richdata2" ref="A3:BX706">
    <sortCondition ref="B2:B706"/>
  </sortState>
  <tableColumns count="76">
    <tableColumn id="1" xr3:uid="{66F04483-4C49-4E25-BB68-1E9AEBD63AD1}" name="Stream ID" dataDxfId="110"/>
    <tableColumn id="2" xr3:uid="{0C372DE8-06FF-476E-9673-A4DBB084B48F}" name="Sender-Receivername" dataDxfId="109">
      <calculatedColumnFormula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calculatedColumnFormula>
    </tableColumn>
    <tableColumn id="3" xr3:uid="{28175CB5-6228-48DD-9F5B-A17F0A0859BB}" name="Creation_x000a_Date" dataDxfId="108"/>
    <tableColumn id="5" xr3:uid="{ACD14E72-3F41-44AC-9093-A80656312231}" name="Change Date_x000a_Stream Name" dataDxfId="107"/>
    <tableColumn id="4" xr3:uid="{91CDA37B-8532-4F6A-A23A-EC444A3CE59B}" name="Change Date_x000a_Stream Data" dataDxfId="106"/>
    <tableColumn id="11" xr3:uid="{65602C90-DBBE-41D6-AF73-6E7E19D2DE83}" name="Attached Device if Gateway" dataDxfId="105">
      <calculatedColumnFormula>IFERROR(VLOOKUP(Tabelle32[[#This Row],[Device ID]],BOM!$B$3:$BQ$35,16,FALSE),"")</calculatedColumnFormula>
    </tableColumn>
    <tableColumn id="6" xr3:uid="{73A685FC-A341-47BD-A197-A22DA9BC6D37}" name="Device ID" dataDxfId="104">
      <calculatedColumnFormula>VLOOKUP(Tabelle32[[#This Row],[SDI Interface]],BOM!$A$4:$B$35,2,FALSE)</calculatedColumnFormula>
    </tableColumn>
    <tableColumn id="7" xr3:uid="{F057114B-D361-4435-99EC-56771FE4DF31}" name="Device Label (according to rack layout)" dataDxfId="103">
      <calculatedColumnFormula>BOM!$C$4</calculatedColumnFormula>
    </tableColumn>
    <tableColumn id="12" xr3:uid="{7A450DA3-47E3-4329-B824-C6B8627598B0}" name="Functional Group" dataDxfId="102">
      <calculatedColumnFormula>IFERROR(VLOOKUP(Tabelle32[[#This Row],[Device ID]],BOM!$B$3:$BQ$35,12,FALSE),"")</calculatedColumnFormula>
    </tableColumn>
    <tableColumn id="13" xr3:uid="{58CF30AC-896C-446F-943B-D6F2EE381977}" name="Device Location" dataDxfId="101">
      <calculatedColumnFormula>IFERROR(VLOOKUP(Tabelle32[[#This Row],[Device ID]],BOM!$B$3:$BQ$35,13,FALSE),"")</calculatedColumnFormula>
    </tableColumn>
    <tableColumn id="8" xr3:uid="{AF540DC9-9425-48E8-B1EE-68CCE9563406}" name="Manufacturer" dataDxfId="100">
      <calculatedColumnFormula>IFERROR(VLOOKUP(Tabelle32[[#This Row],[Device ID]],BOM!$B$3:$BQ$35,14,FALSE),"")</calculatedColumnFormula>
    </tableColumn>
    <tableColumn id="14" xr3:uid="{A5EA848D-A63A-4B28-84BB-BD010E793FD8}" name="Device Type  Gateway" dataDxfId="99">
      <calculatedColumnFormula>IFERROR(VLOOKUP(Tabelle32[[#This Row],[Device ID]],BOM!$B$3:$BQ$35,16,FALSE),"")</calculatedColumnFormula>
    </tableColumn>
    <tableColumn id="16" xr3:uid="{5030155C-C999-4E53-A5C6-CBAE30BDF370}" name="Workplace (Usage)" dataDxfId="98">
      <calculatedColumnFormula>IFERROR(VLOOKUP(Tabelle32[[#This Row],[Device ID]],BOM!$B$3:$BQ$35,17,FALSE),"")</calculatedColumnFormula>
    </tableColumn>
    <tableColumn id="17" xr3:uid="{7D79353D-BC66-498B-A9DA-0E66C5A0A708}" name="Workplace (Room)" dataDxfId="97">
      <calculatedColumnFormula>IFERROR(VLOOKUP(Tabelle32[[#This Row],[Device ID]],BOM!$B$3:$BQ$35,18,FALSE),"")</calculatedColumnFormula>
    </tableColumn>
    <tableColumn id="18" xr3:uid="{9B57785A-DDA8-4D43-B21B-E090530F689F}" name="BS0" dataDxfId="96"/>
    <tableColumn id="19" xr3:uid="{93F6C5F8-8022-4BD6-9960-AA362953B035}" name="KSC Acq" dataDxfId="95"/>
    <tableColumn id="20" xr3:uid="{9898FF3D-D530-42FF-B6DE-A04929893B79}" name="KSC Pro" dataDxfId="94"/>
    <tableColumn id="21" xr3:uid="{FC7BA0D1-8BAE-4BC1-B588-C5F87E1424CC}" name="KSC Agg" dataDxfId="93"/>
    <tableColumn id="22" xr3:uid="{036681B8-A10C-4C06-986C-256008FB40A8}" name="Management BFE" dataDxfId="92"/>
    <tableColumn id="23" xr3:uid="{37F9702E-B29E-4D0A-BF31-F6FA4F65C561}" name="Showdesign" dataDxfId="91"/>
    <tableColumn id="24" xr3:uid="{62D4D336-B115-4FDA-9935-D27ABAB8E18E}" name="Responsibility" dataDxfId="90">
      <calculatedColumnFormula>IFERROR(VLOOKUP(Tabelle32[[#This Row],[Device ID]],BOM!$B$3:$BQ$35,25,FALSE),"")</calculatedColumnFormula>
    </tableColumn>
    <tableColumn id="25" xr3:uid="{7E63E374-5828-476C-9BE9-240F8746B06E}" name="FQDN Realtime A" dataDxfId="89">
      <calculatedColumnFormula>IFERROR(VLOOKUP(Tabelle32[[#This Row],[Device ID]],BOM!$B$3:$BQ$35,26,FALSE),"")</calculatedColumnFormula>
    </tableColumn>
    <tableColumn id="26" xr3:uid="{C666659A-BFD5-4797-824F-6E7FB0D478EC}" name="IP-Address Realtime A" dataDxfId="88">
      <calculatedColumnFormula>IFERROR(VLOOKUP(Tabelle32[[#This Row],[Device ID]],BOM!$B$3:$BQ$35,27,FALSE),"")</calculatedColumnFormula>
    </tableColumn>
    <tableColumn id="27" xr3:uid="{DE4CEAFC-71AE-4D27-9536-94AD6F348419}" name="Switch Realtime A" dataDxfId="87">
      <calculatedColumnFormula>IFERROR(VLOOKUP(Tabelle32[[#This Row],[Device ID]],BOM!$B$3:$BQ$35,28,FALSE),"")</calculatedColumnFormula>
    </tableColumn>
    <tableColumn id="28" xr3:uid="{BB0C1796-B48C-4C02-AA51-187611C1C76C}" name="Port Realtime A" dataDxfId="86">
      <calculatedColumnFormula>IFERROR(VLOOKUP(Tabelle32[[#This Row],[Device ID]],BOM!$B$3:$BQ$35,29,FALSE),"")</calculatedColumnFormula>
    </tableColumn>
    <tableColumn id="29" xr3:uid="{53E13349-B598-4FCB-9468-E604F1BEF5E1}" name="FQDN Realtime B" dataDxfId="85">
      <calculatedColumnFormula>IFERROR(VLOOKUP(Tabelle32[[#This Row],[Device ID]],BOM!$B$3:$BQ$35,30,FALSE),"")</calculatedColumnFormula>
    </tableColumn>
    <tableColumn id="30" xr3:uid="{4ED1C839-4F1B-419B-B534-88D5F8B577C7}" name="IP-Address Realtime B" dataDxfId="84">
      <calculatedColumnFormula>IFERROR(VLOOKUP(Tabelle32[[#This Row],[Device ID]],BOM!$B$3:$BQ$35,31,FALSE),"")</calculatedColumnFormula>
    </tableColumn>
    <tableColumn id="31" xr3:uid="{25B22A65-C62C-41ED-8A0B-C77A982CBCC5}" name="Switch Realtime B" dataDxfId="83">
      <calculatedColumnFormula>IFERROR(VLOOKUP(Tabelle32[[#This Row],[Device ID]],BOM!$B$3:$BQ$35,32,FALSE),"")</calculatedColumnFormula>
    </tableColumn>
    <tableColumn id="32" xr3:uid="{D8464CAC-95AC-4B0C-9FCE-4D7C22F70326}" name="Port Realtime B" dataDxfId="82">
      <calculatedColumnFormula>IFERROR(VLOOKUP(Tabelle32[[#This Row],[Device ID]],BOM!$B$3:$BQ$35,33,FALSE),"")</calculatedColumnFormula>
    </tableColumn>
    <tableColumn id="33" xr3:uid="{8083D8EC-1E60-4237-B4E0-6BFC4C83EDA8}" name="FQDN Control A" dataDxfId="81">
      <calculatedColumnFormula>IFERROR(VLOOKUP(Tabelle32[[#This Row],[Device ID]],BOM!$B$3:$BQ$35,34,FALSE),"")</calculatedColumnFormula>
    </tableColumn>
    <tableColumn id="34" xr3:uid="{F7D2F794-C2F7-4270-AAB2-D66E9872C72B}" name="IP-Address Control A" dataDxfId="80">
      <calculatedColumnFormula>IFERROR(VLOOKUP(Tabelle32[[#This Row],[Device ID]],BOM!$B$3:$BQ$35,35,FALSE),"")</calculatedColumnFormula>
    </tableColumn>
    <tableColumn id="35" xr3:uid="{53BC2172-ADBD-4D7E-9F5F-2AB322C53085}" name="FQDN Control B" dataDxfId="79">
      <calculatedColumnFormula>IFERROR(VLOOKUP(Tabelle32[[#This Row],[Device ID]],BOM!$B$3:$BQ$35,36,FALSE),"")</calculatedColumnFormula>
    </tableColumn>
    <tableColumn id="36" xr3:uid="{7D3906BA-3FB7-44C3-B0B8-AB6EA797CED9}" name="IP-Address Control B" dataDxfId="78">
      <calculatedColumnFormula>IFERROR(VLOOKUP(Tabelle32[[#This Row],[Device ID]],BOM!$B$3:$BQ$35,37,FALSE),"")</calculatedColumnFormula>
    </tableColumn>
    <tableColumn id="37" xr3:uid="{12DDEC58-4302-4059-996E-CCA62481F30F}" name="Netzwerk Protokoll_x000a_ (TCP/UDP)" dataDxfId="77"/>
    <tableColumn id="38" xr3:uid="{CF14B1CA-C294-4923-9F4F-AE76D8C812A1}" name="Kommunikations Richtung _x000a_(-&gt; BFE, BFE -&gt;)" dataDxfId="76"/>
    <tableColumn id="39" xr3:uid="{AA957C5B-E7C4-463E-A222-62C2CAEDCC36}" name="Protokoll _x000a_(BFE)" dataDxfId="75"/>
    <tableColumn id="40" xr3:uid="{87583E35-3027-4F33-A9D8-18FB584213E1}" name="Portnummer_x000a_(BFE)" dataDxfId="74"/>
    <tableColumn id="41" xr3:uid="{AA5A8A5D-E17F-4ACA-AC8A-1B321261BBFF}" name="Driver " dataDxfId="73">
      <calculatedColumnFormula>IFERROR(VLOOKUP(Tabelle32[[#This Row],[Device ID]],BOM!$B$3:$BQ$35,42,FALSE),"")</calculatedColumnFormula>
    </tableColumn>
    <tableColumn id="42" xr3:uid="{C889C014-1D5B-464C-924B-A167C4C0C837}" name="Static Multicasts " dataDxfId="72">
      <calculatedColumnFormula>IFERROR(VLOOKUP(Tabelle32[[#This Row],[Device ID]],BOM!$B$3:$BQ$35,43,FALSE),"")</calculatedColumnFormula>
    </tableColumn>
    <tableColumn id="43" xr3:uid="{702B9C89-3658-4F3D-94CC-E1A094414FCC}" name="2022-7" dataDxfId="71">
      <calculatedColumnFormula>IFERROR(VLOOKUP(Tabelle32[[#This Row],[Device ID]],BOM!$B$3:$BQ$35,44,FALSE),"")</calculatedColumnFormula>
    </tableColumn>
    <tableColumn id="44" xr3:uid="{3A5ED3F2-F722-4652-94AC-98B5A9BD6136}" name="MBB" dataDxfId="70">
      <calculatedColumnFormula>IFERROR(VLOOKUP(Tabelle32[[#This Row],[Device ID]],BOM!$B$3:$BQ$35,45,FALSE),"")</calculatedColumnFormula>
    </tableColumn>
    <tableColumn id="45" xr3:uid="{3999BCB7-4A68-4113-85E2-455AA62A9A1E}" name="VIP-Description" dataDxfId="69">
      <calculatedColumnFormula>IFERROR(CONCATENATE(Tabelle32[[#This Row],[Family
GFX-Unit]]," | ",Tabelle32[[#This Row],[Label 1
GFX-Unit]]," | ",Tabelle32[[#This Row],[Attached Device if Gateway]]),"")</calculatedColumnFormula>
    </tableColumn>
    <tableColumn id="47" xr3:uid="{F3688EC7-F761-4107-8D94-7B2325D87466}" name="Type:Vid_1080i50" dataDxfId="68"/>
    <tableColumn id="48" xr3:uid="{9FA517B7-5370-4C2F-B7DB-2B0E701C87F6}" name="Type:Vid_1080p25" dataDxfId="67"/>
    <tableColumn id="49" xr3:uid="{31413FF0-A65B-4A03-B4BE-C551D913DA44}" name="Type:Vid_1080p50" dataDxfId="66"/>
    <tableColumn id="50" xr3:uid="{C2985940-2725-4998-AD6E-3242BB5741AC}" name="Type:Vid_2160p50" dataDxfId="65"/>
    <tableColumn id="51" xr3:uid="{72B55598-55A3-415A-87C8-0C2441B8D7D3}" name="Type:Vid_1080p60" dataDxfId="64"/>
    <tableColumn id="52" xr3:uid="{B895445C-F139-4CA5-8FED-F1B4EC28E42C}" name="Type:Aud_1CH_M" dataDxfId="63"/>
    <tableColumn id="53" xr3:uid="{CF162F72-FA3C-470B-B3BE-A7EB75FEFE97}" name="Type:Aud_1CH_M_LD" dataDxfId="62"/>
    <tableColumn id="54" xr3:uid="{8C643AC9-8504-41E3-BDFB-A59FEFB8C21F}" name="Type:Aud_2CH_DBE" dataDxfId="61"/>
    <tableColumn id="55" xr3:uid="{404BD9C3-6283-41FB-B97B-51BB6C244678}" name="Type:Aud_2CH_LR" dataDxfId="60"/>
    <tableColumn id="56" xr3:uid="{E26F0C71-C988-4312-890B-138C07C9AE89}" name="Type:Aud_2CH_LR_LD" dataDxfId="59"/>
    <tableColumn id="57" xr3:uid="{1E7CE6FE-2320-4A79-9DBE-EA4DB9E5F282}" name="Type:Aud_3CH_LRC" dataDxfId="58"/>
    <tableColumn id="58" xr3:uid="{B0D92E9E-9206-4C80-BCE9-FB28243BE761}" name="Type:Aud_6CH_5.1" dataDxfId="57"/>
    <tableColumn id="59" xr3:uid="{997C8822-9FC6-4693-AF2F-0F369DAF094C}" name="Type:Aud_8CH_RAW" dataDxfId="56"/>
    <tableColumn id="60" xr3:uid="{DF4215AF-BB26-41D1-BC88-919F1CBFD7A4}" name="Type:Aud_8CH_RAW_LD" dataDxfId="55"/>
    <tableColumn id="61" xr3:uid="{5DBD3544-B805-4A0A-BB46-CBFBB0686ABE}" name="Type:Aud_32CH_RAW_LD" dataDxfId="54"/>
    <tableColumn id="62" xr3:uid="{51C33FEE-4EB6-4853-AD62-EA0F2FB7ECE9}" name="Type:Anc_Prot" dataDxfId="53"/>
    <tableColumn id="63" xr3:uid="{72353F6B-ED9D-44C1-9D58-269CE2129940}" name="Converter Function enabled" dataDxfId="52"/>
    <tableColumn id="64" xr3:uid="{65218915-D2BE-48AE-A8C4-01B2641062B8}" name="Use As Endpoint" dataDxfId="51"/>
    <tableColumn id="65" xr3:uid="{AB04B361-25B5-47B7-924D-FB1BC274F907}" name="Tags" dataDxfId="50">
      <calculatedColumnFormula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calculatedColumnFormula>
    </tableColumn>
    <tableColumn id="68" xr3:uid="{70086478-6A10-4AEF-BA1E-BE270C3ED55E}" name="VideoIPath unique ID" dataDxfId="49"/>
    <tableColumn id="69" xr3:uid="{E45BFB5E-E245-42EE-902D-D7C879B3B209}" name="Import Action" dataDxfId="48"/>
    <tableColumn id="74" xr3:uid="{2F8F648C-8D06-49D8-A317-4C0D67234AFA}" name="Gerätegruppe _x000a__x000a_Circuit Manager" dataDxfId="47"/>
    <tableColumn id="73" xr3:uid="{7BF946FD-DAF7-4D02-91BD-E1F75E5D97CB}" name="Gerät_x000a__x000a_Circuit Manager" dataDxfId="46"/>
    <tableColumn id="72" xr3:uid="{A5B2093A-3CD1-440E-B411-33A636BF878A}" name="Family_x000a__x000a_GFX-Unit" dataDxfId="45"/>
    <tableColumn id="71" xr3:uid="{BE7FAAD3-C8A6-4D5B-9B10-F4B65E16B18B}" name="Label 1_x000a__x000a_GFX-Unit" dataDxfId="44"/>
    <tableColumn id="76" xr3:uid="{9F40E607-07DD-4935-946B-827CF6B01FEC}" name="Anzahl Zeichen" dataDxfId="43">
      <calculatedColumnFormula>LEN(Tabelle32[[#This Row],[Label 1
GFX-Unit]])</calculatedColumnFormula>
    </tableColumn>
    <tableColumn id="75" xr3:uid="{F1A2EE94-6EA8-44D6-8F5B-50C2399D08D1}" name="Label 3_x000a_(no Limit)" dataDxfId="42"/>
    <tableColumn id="70" xr3:uid="{D9F5D5B4-9175-4FFC-B15A-7804AD77DCA8}" name="Label 4_x000a_(no Limit)" dataDxfId="41"/>
    <tableColumn id="66" xr3:uid="{423E2D3B-057F-4C1D-B1DA-E445C0B18C24}" name="Signaltyp" dataDxfId="40"/>
    <tableColumn id="9" xr3:uid="{F34038BD-B83B-498F-ACC8-7E0B5223F0BE}" name="Send/Rec" dataDxfId="39"/>
    <tableColumn id="67" xr3:uid="{6D16CF68-137C-4AD3-8301-6BF5DE58AD3F}" name="Streamname IP&gt;SDI" dataDxfId="38"/>
    <tableColumn id="15" xr3:uid="{04EFFA23-FBEC-47E3-89CE-900275F0481F}" name="Streamname SDI&gt;IP" dataDxfId="37"/>
    <tableColumn id="10" xr3:uid="{D0E10E01-81A4-4AD8-B7ED-25CAE66CBB91}" name="Streamcounter" dataDxfId="36"/>
    <tableColumn id="77" xr3:uid="{43826115-5AC8-4119-AA3E-F22B4D7E3A56}" name="SDI Interface" dataDxfId="3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87773D-7305-4A9E-947F-FECA25A880EE}" name="convertcsv" displayName="convertcsv" ref="A1:J2753" tableType="queryTable" totalsRowShown="0">
  <autoFilter ref="A1:J2753" xr:uid="{F435116C-939E-419C-9989-6AC265D4D9B4}"/>
  <sortState xmlns:xlrd2="http://schemas.microsoft.com/office/spreadsheetml/2017/richdata2" ref="A2:J1041">
    <sortCondition ref="D2:D1041"/>
    <sortCondition ref="E2:E1041"/>
    <sortCondition ref="F2:F1041"/>
    <sortCondition ref="G2:G1041"/>
    <sortCondition ref="H2:H1041"/>
  </sortState>
  <tableColumns count="10">
    <tableColumn id="6" xr3:uid="{37C07CC9-78B1-4E55-8C18-44A2D3A82EEE}" uniqueName="6" name="SNP ID" queryTableFieldId="6" dataDxfId="34"/>
    <tableColumn id="10" xr3:uid="{BE4A68F8-BF4F-414B-B820-F53C1BFC09A1}" uniqueName="10" name="SNP Description" queryTableFieldId="10" dataDxfId="33"/>
    <tableColumn id="1" xr3:uid="{13375F76-DC53-444A-BE9B-6AE9413B476E}" uniqueName="1" name="VIP NAME" queryTableFieldId="15" dataDxfId="32">
      <calculatedColumnFormula>CONCATENATE("SDI",IF(I2&lt;10,CONCATENATE("0",I2),I2),"_",H2,IF(D2="Sender","send_",IF(D2="Receiver","rec_","UNKNOWN")),IF(OR(J2 ="1",J2 ="2",J2 ="3",J2 ="4",J2 ="5",J2 ="6",J2 ="7",J2 ="8",J2 ="9"),CONCATENATE("000",J2),CONCATENATE("00",J2)))</calculatedColumnFormula>
    </tableColumn>
    <tableColumn id="5" xr3:uid="{05825DC5-96AE-4A1E-A21F-1EDCD725EB1E}" uniqueName="5" name="Sender/Receiver" queryTableFieldId="20" dataDxfId="31">
      <calculatedColumnFormula>IF(ISERROR(FIND("S|P",A2)),"Receiver","Sender")</calculatedColumnFormula>
    </tableColumn>
    <tableColumn id="2" xr3:uid="{1A905000-123D-4CE8-B53D-41E942842F57}" uniqueName="2" name="Processor" queryTableFieldId="16" dataDxfId="30">
      <calculatedColumnFormula>IF(ISERROR(FIND("ProcA",A2)),IF(ISERROR(FIND("ProcB",A2)),IF(ISERROR(FIND("ProcC",A2)),IF(ISERROR(FIND("ProcD",A2)),"UNBEKANNT","4"),"3"),"2"),"1")</calculatedColumnFormula>
    </tableColumn>
    <tableColumn id="3" xr3:uid="{A89F077E-1454-47FF-A8BC-0ECEDE4F75F3}" uniqueName="3" name="Section" queryTableFieldId="17" dataDxfId="29">
      <calculatedColumnFormula>IF(ISERROR(FIND(" S1 ",A2)),IF(ISERROR(FIND(" S2 ",A2)),"UNBEKANNT","2"),"1")</calculatedColumnFormula>
    </tableColumn>
    <tableColumn id="4" xr3:uid="{D4703F86-4001-445E-B865-FFFA406EA17E}" uniqueName="4" name="Programm" queryTableFieldId="18" dataDxfId="28">
      <calculatedColumnFormula>IF(ISERROR(FIND(" P1 ",A2)),IF(ISERROR(FIND(" P2 ",A2)),IF(ISERROR(FIND(" P3 ",A2)),IF(ISERROR(FIND(" P4 ",A2)),"UNBEKANNT","4"),"3"),"2"),"1")</calculatedColumnFormula>
    </tableColumn>
    <tableColumn id="7" xr3:uid="{DC864549-961A-4897-982E-67D94B9CED6D}" uniqueName="7" name="AUD/VID/ANC" queryTableFieldId="21" dataDxfId="27">
      <calculatedColumnFormula>IF(ISERROR(FIND("Video",A2)),IF(ISERROR(FIND("Audio",A2)),IF(ISERROR(FIND("Ancillary",A2)),"UNBEKANNT","ANC"),"AUD"),"VID")</calculatedColumnFormula>
    </tableColumn>
    <tableColumn id="11" xr3:uid="{09CCD00B-573A-40D7-9ECB-E946768AE332}" uniqueName="11" name="SDI Nummer" queryTableFieldId="24" dataDxfId="26">
      <calculatedColumnFormula>IF(AND(E2="1",F2="1",G2="1"),1,IF(AND(E2="1",F2="1",G2="2"),2,IF(AND(E2="1",F2="1",G2="3"),3,IF(AND(E2="1",F2="1",G2="4"),4,IF(AND(E2="1",F2="2",G2="1"),5,IF(AND(E2="1",F2="2",G2="2"),6,IF(AND(E2="1",F2="2",G2="3"),7,IF(AND(E2="1",F2="2",G2="4"),8,IF(AND(E2="2",F2="1",G2="1"),9,IF(AND(E2="2",F2="1",G2="2"),10,IF(AND(E2="2",F2="1",G2="3"),11,IF(AND(E2="2",F2="1",G2="4"),12,IF(AND(E2="2",F2="2",G2="1"),13,IF(AND(E2="2",F2="2",G2="2"),14,IF(AND(E2="2",F2="2",G2="3"),15,IF(AND(E2="2",F2="2",G2="4"),16,IF(AND(E2="3",F2="1",G2="1"),17,IF(AND(E2="3",F2="1",G2="2"),18,IF(AND(E2="3",F2="1",G2="3"),19,IF(AND(E2="3",F2="1",G2="4"),20,IF(AND(E2="3",F2="2",G2="1"),21,IF(AND(E2="3",F2="2",G2="2"),22,IF(AND(E2="3",F2="2",G2="3"),23,IF(AND(E2="3",F2="2",G2="4"),24,IF(AND(E2="4",F2="1",G2="1"),25,IF(AND(E2="4",F2="1",G2="2"),26,IF(AND(E2="4",F2="1",G2="3"),27,IF(AND(E2="4",F2="1",G2="4"),28,IF(AND(E2="4",F2="2",G2="1"),29,IF(AND(E2="4",F2="2",G2="2"),30,IF(AND(E2="4",F2="2",G2="3"),31,IF(AND(E2="4",F2="2",G2="4"),32,"UNBEKANNT"))))))))))))))))))))))))))))))))</calculatedColumnFormula>
    </tableColumn>
    <tableColumn id="8" xr3:uid="{B2FBC3F2-AC7B-4750-91AF-7227D34A8A04}" uniqueName="8" name="Sender Nummer" queryTableFieldId="22" dataDxfId="25">
      <calculatedColumnFormula>IF(ISERROR(FIND("Proxy Video",A2)),IF(ISERROR(FIND("Video",A2)),IF(ISERROR(SEARCH("Audio",A2)),IF(ISERROR(SEARCH("Data",A2)),"UNBEKANNT",RIGHT(A2,LEN(A2)-SEARCH("Data",A2)-4)),RIGHT(A2,LEN(A2)-SEARCH("Audio",A2)-5)),"1"),"2")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6D1A41-540D-4CF4-AD03-56263EFCF6E2}" name="Tabelle_query__1" displayName="Tabelle_query__1" ref="A1:C10" totalsRowShown="0">
  <autoFilter ref="A1:C10" xr:uid="{7D68FF9E-85DB-4B63-8C5F-BB3FA1FF5375}"/>
  <tableColumns count="3">
    <tableColumn id="1" xr3:uid="{B09DF75A-68FB-4C39-A8C7-D1358F556E8C}" name="Device Type Gateway" dataDxfId="24"/>
    <tableColumn id="2" xr3:uid="{D1B36C91-AED5-49B9-B16C-AA1B181EBC4B}" name="Elementtyp" dataDxfId="23"/>
    <tableColumn id="3" xr3:uid="{4E924EE2-4BC2-4184-A3A6-99CC5F141E67}" name="Pfad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3494EA-8AA0-4D1C-A75E-AE98129CD549}" name="Tabelle_query__9" displayName="Tabelle_query__9" ref="A1:C4" totalsRowShown="0">
  <autoFilter ref="A1:C4" xr:uid="{930AEB1D-2755-431A-B610-D6236B517904}"/>
  <tableColumns count="3">
    <tableColumn id="1" xr3:uid="{6CA895C3-BC8F-4C9C-B341-CDD3ABCDBFDC}" name="Manufacturer" dataDxfId="21"/>
    <tableColumn id="2" xr3:uid="{8C2707E9-F3F5-4F4A-9EA5-D55271B03B82}" name="Elementtyp" dataDxfId="20"/>
    <tableColumn id="3" xr3:uid="{23974006-793C-4493-82AE-B87DAC316E86}" name="Pfad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96B389-31B7-4B18-A058-ECE45BF05CB7}" name="Tabelle_query__3" displayName="Tabelle_query__3" ref="A1:C10" totalsRowShown="0">
  <autoFilter ref="A1:C10" xr:uid="{288CC0C6-F528-411F-91C4-D8BEC80E2B62}"/>
  <tableColumns count="3">
    <tableColumn id="1" xr3:uid="{EA27DE2D-B71F-47D0-A8DE-7B975E1716D4}" name="Device Type Gateway" dataDxfId="18"/>
    <tableColumn id="2" xr3:uid="{585B64C0-F315-41E5-A650-3B07084E2A21}" name="Elementtyp" dataDxfId="17"/>
    <tableColumn id="3" xr3:uid="{E008FCD1-0CB9-4C97-AB59-41CACCDCABA7}" name="Pfad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2245D9-0041-4B42-9F1C-92DC246C74D5}" name="Tabelle_query__2" displayName="Tabelle_query__2" ref="A1:C61" totalsRowShown="0">
  <autoFilter ref="A1:C61" xr:uid="{E4B9085B-942A-45A9-9BE2-7290F394D19D}"/>
  <tableColumns count="3">
    <tableColumn id="1" xr3:uid="{4017964E-0FBF-4DEF-B7B8-9C9828147D8E}" name="Device Location" dataDxfId="15"/>
    <tableColumn id="2" xr3:uid="{6F328436-D25A-4401-A4B4-E1CFD91C7252}" name="Elementtyp" dataDxfId="14"/>
    <tableColumn id="3" xr3:uid="{30160F83-7D6F-4AD6-9030-DAF7173B2160}" name="Pfad" dataDxfId="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FA5D22-C707-49F4-8480-13B4A3EABA23}" name="Tabelle_query__8" displayName="Tabelle_query__8" ref="A1:C24" totalsRowShown="0">
  <autoFilter ref="A1:C24" xr:uid="{351F62E4-72DF-473F-A03A-0DCA82D7F46E}"/>
  <tableColumns count="3">
    <tableColumn id="1" xr3:uid="{D9CC79D8-0B05-4E8B-8593-E988CC152833}" name="Titel" dataDxfId="12"/>
    <tableColumn id="2" xr3:uid="{B46AEF63-23DD-4E9F-A459-FB7C85A1D402}" name="Elementtyp" dataDxfId="11"/>
    <tableColumn id="3" xr3:uid="{0B03D657-8EF4-4E7C-ABC0-4BD2D4FDC810}" name="Pfad" dataDxfId="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B5A7614-145C-4550-B8B5-48353A887160}" name="Tabelle_query__7" displayName="Tabelle_query__7" ref="A1:C62" totalsRowShown="0">
  <autoFilter ref="A1:C62" xr:uid="{EF66D351-8BC3-4255-8D39-06881559C04D}"/>
  <tableColumns count="3">
    <tableColumn id="1" xr3:uid="{5D7FA3B1-D089-4AD1-B429-247590FD2CDB}" name="Titel" dataDxfId="9"/>
    <tableColumn id="2" xr3:uid="{0DAFCDF8-B55E-41D9-98FA-73112D74B82A}" name="Elementtyp" dataDxfId="8"/>
    <tableColumn id="3" xr3:uid="{528BB905-4A89-4309-BDE6-4A5910A9C1EE}" name="Pfad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0F69DE-766D-47DD-AF16-2304E439E472}" name="Tabelle_query__6" displayName="Tabelle_query__6" ref="A1:C3" totalsRowShown="0">
  <autoFilter ref="A1:C3" xr:uid="{3FBBA562-4C17-4E50-A55F-E604287E2463}"/>
  <tableColumns count="3">
    <tableColumn id="1" xr3:uid="{602D5A65-7E6A-4468-B00F-325F079BB691}" name="Titel" dataDxfId="6"/>
    <tableColumn id="2" xr3:uid="{8E7938E8-623F-4E11-8FB1-C61E82497AA9}" name="Elementtyp" dataDxfId="5"/>
    <tableColumn id="3" xr3:uid="{31AA14E1-99C5-42E1-8989-233221AB74E4}" name="Pfad" dataDxfId="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3DA6609-63C9-4DF6-B10D-E6DD433BE438}" name="Tabelle_query__4" displayName="Tabelle_query__4" ref="A1:D5" totalsRowShown="0">
  <autoFilter ref="A1:D5" xr:uid="{6D7599E4-BE27-4AD4-B8A7-17EB56936A1D}"/>
  <tableColumns count="4">
    <tableColumn id="1" xr3:uid="{898A4FD8-8AD6-4E8B-B238-C29B7F897C22}" name="Titel" dataDxfId="3"/>
    <tableColumn id="2" xr3:uid="{DA6854C0-ABCF-4642-9373-B6934B73B1FF}" name="Elementtyp" dataDxfId="2"/>
    <tableColumn id="3" xr3:uid="{B299768D-0037-4055-8B04-05ADD7F2DEF6}" name="Pfad" dataDxfId="1"/>
    <tableColumn id="4" xr3:uid="{2F8FF2BD-608B-405E-BE05-C0A257FA3ECF}" name="Driver T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7F49-002E-4906-AEB8-8177CB56EB97}">
  <sheetPr codeName="Tabelle1"/>
  <dimension ref="A1:C10"/>
  <sheetViews>
    <sheetView workbookViewId="0">
      <selection activeCell="B4" sqref="B4"/>
    </sheetView>
  </sheetViews>
  <sheetFormatPr baseColWidth="10" defaultColWidth="11.42578125" defaultRowHeight="12.75" x14ac:dyDescent="0.2"/>
  <cols>
    <col min="1" max="1" width="17.85546875" customWidth="1"/>
    <col min="2" max="2" width="35.7109375" customWidth="1"/>
    <col min="3" max="3" width="29.28515625" customWidth="1"/>
  </cols>
  <sheetData>
    <row r="1" spans="1:3" ht="18" x14ac:dyDescent="0.25">
      <c r="A1" s="22" t="s">
        <v>0</v>
      </c>
    </row>
    <row r="2" spans="1:3" ht="18" x14ac:dyDescent="0.25">
      <c r="A2" s="22"/>
      <c r="C2" t="s">
        <v>1</v>
      </c>
    </row>
    <row r="3" spans="1:3" x14ac:dyDescent="0.2">
      <c r="B3" s="24" t="s">
        <v>2</v>
      </c>
      <c r="C3" s="24" t="s">
        <v>3</v>
      </c>
    </row>
    <row r="4" spans="1:3" ht="23.25" customHeight="1" x14ac:dyDescent="0.2">
      <c r="A4" s="25" t="s">
        <v>4</v>
      </c>
      <c r="B4" s="35"/>
      <c r="C4" s="26"/>
    </row>
    <row r="5" spans="1:3" ht="23.25" customHeight="1" x14ac:dyDescent="0.2">
      <c r="A5" s="25" t="s">
        <v>5</v>
      </c>
      <c r="B5" s="35"/>
      <c r="C5" s="26"/>
    </row>
    <row r="6" spans="1:3" ht="23.25" customHeight="1" x14ac:dyDescent="0.2">
      <c r="A6" s="25" t="s">
        <v>6</v>
      </c>
      <c r="B6" s="23"/>
      <c r="C6" s="23"/>
    </row>
    <row r="7" spans="1:3" ht="23.25" customHeight="1" x14ac:dyDescent="0.2">
      <c r="A7" s="25" t="s">
        <v>7</v>
      </c>
      <c r="B7" s="23"/>
      <c r="C7" s="23"/>
    </row>
    <row r="8" spans="1:3" ht="23.25" customHeight="1" x14ac:dyDescent="0.2">
      <c r="A8" s="25" t="s">
        <v>8</v>
      </c>
      <c r="B8" s="23"/>
      <c r="C8" s="23"/>
    </row>
    <row r="9" spans="1:3" ht="23.25" customHeight="1" x14ac:dyDescent="0.2">
      <c r="A9" s="25" t="s">
        <v>9</v>
      </c>
      <c r="B9" s="23"/>
      <c r="C9" s="23"/>
    </row>
    <row r="10" spans="1:3" ht="23.25" customHeight="1" x14ac:dyDescent="0.2">
      <c r="A10" s="25" t="s">
        <v>10</v>
      </c>
      <c r="B10" s="23"/>
      <c r="C10" s="2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0DB9-FC02-4FF2-9DA4-9F9BC9432FB3}">
  <sheetPr codeName="Tabelle2">
    <tabColor rgb="FF92D050"/>
  </sheetPr>
  <dimension ref="A1:BW35"/>
  <sheetViews>
    <sheetView topLeftCell="B1" workbookViewId="0">
      <selection activeCell="F28" sqref="F28"/>
    </sheetView>
  </sheetViews>
  <sheetFormatPr baseColWidth="10" defaultColWidth="11.42578125" defaultRowHeight="12.75" x14ac:dyDescent="0.2"/>
  <cols>
    <col min="1" max="1" width="0" hidden="1" customWidth="1"/>
    <col min="3" max="3" width="24.42578125" customWidth="1"/>
    <col min="4" max="4" width="13.42578125" style="2" customWidth="1"/>
    <col min="5" max="6" width="20.140625" style="2" customWidth="1"/>
    <col min="7" max="12" width="3.28515625" style="15" bestFit="1" customWidth="1"/>
    <col min="13" max="13" width="17.28515625" customWidth="1"/>
    <col min="14" max="14" width="20.85546875" customWidth="1"/>
    <col min="15" max="15" width="28.42578125" customWidth="1"/>
    <col min="16" max="16" width="29.85546875" style="29" customWidth="1"/>
    <col min="17" max="18" width="17.5703125" customWidth="1"/>
    <col min="19" max="19" width="20.140625" customWidth="1"/>
    <col min="20" max="20" width="3.28515625" style="15" hidden="1" customWidth="1"/>
    <col min="21" max="23" width="3.28515625" style="15" bestFit="1" customWidth="1"/>
    <col min="24" max="25" width="3.28515625" style="15" hidden="1" customWidth="1"/>
    <col min="26" max="26" width="15.85546875" bestFit="1" customWidth="1"/>
    <col min="27" max="27" width="55.42578125" customWidth="1"/>
    <col min="28" max="28" width="20.85546875" customWidth="1"/>
    <col min="29" max="29" width="16.140625" customWidth="1"/>
    <col min="30" max="30" width="16.28515625" bestFit="1" customWidth="1"/>
    <col min="31" max="31" width="55.42578125" customWidth="1"/>
    <col min="32" max="32" width="20.85546875" customWidth="1"/>
    <col min="33" max="33" width="16.140625" customWidth="1"/>
    <col min="34" max="34" width="16.42578125" bestFit="1" customWidth="1"/>
    <col min="35" max="35" width="55.42578125" customWidth="1"/>
    <col min="36" max="36" width="26.42578125" customWidth="1"/>
    <col min="37" max="37" width="55.42578125" customWidth="1"/>
    <col min="38" max="38" width="26.42578125" customWidth="1"/>
    <col min="39" max="42" width="0" hidden="1" customWidth="1"/>
    <col min="43" max="43" width="32.5703125" customWidth="1"/>
    <col min="44" max="44" width="12.85546875" hidden="1" customWidth="1"/>
    <col min="45" max="45" width="8.28515625" customWidth="1"/>
    <col min="46" max="46" width="0" hidden="1" customWidth="1"/>
    <col min="47" max="47" width="45.85546875" customWidth="1"/>
    <col min="48" max="48" width="22.140625" hidden="1" customWidth="1"/>
    <col min="49" max="62" width="3.28515625" hidden="1" customWidth="1"/>
    <col min="63" max="63" width="5.7109375" hidden="1" customWidth="1"/>
    <col min="64" max="64" width="3.28515625" hidden="1" customWidth="1"/>
    <col min="65" max="65" width="6.5703125" hidden="1" customWidth="1"/>
    <col min="66" max="66" width="6.7109375" hidden="1" customWidth="1"/>
    <col min="67" max="67" width="16" hidden="1" customWidth="1"/>
    <col min="68" max="68" width="20.5703125" hidden="1" customWidth="1"/>
    <col min="69" max="69" width="16" hidden="1" customWidth="1"/>
    <col min="70" max="75" width="0" hidden="1" customWidth="1"/>
  </cols>
  <sheetData>
    <row r="1" spans="1:75" ht="26.25" x14ac:dyDescent="0.4">
      <c r="B1" s="1" t="s">
        <v>11</v>
      </c>
      <c r="E1" s="20" t="s">
        <v>12</v>
      </c>
      <c r="F1" s="20"/>
      <c r="G1" s="18"/>
      <c r="H1" s="19"/>
      <c r="I1" s="19"/>
      <c r="J1" s="19"/>
      <c r="K1" s="19"/>
      <c r="L1" s="19"/>
      <c r="M1" s="19"/>
      <c r="N1" s="19"/>
      <c r="O1" s="19"/>
      <c r="P1" s="31"/>
    </row>
    <row r="2" spans="1:75" s="9" customFormat="1" ht="126.75" customHeight="1" x14ac:dyDescent="0.2">
      <c r="A2" s="3" t="s">
        <v>13</v>
      </c>
      <c r="B2" s="3" t="s">
        <v>14</v>
      </c>
      <c r="C2" s="4" t="s">
        <v>15</v>
      </c>
      <c r="D2" s="4" t="s">
        <v>16</v>
      </c>
      <c r="E2" s="4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11" t="s">
        <v>24</v>
      </c>
      <c r="M2" s="11" t="s">
        <v>25</v>
      </c>
      <c r="N2" s="11" t="s">
        <v>26</v>
      </c>
      <c r="O2" s="32" t="s">
        <v>27</v>
      </c>
      <c r="P2" s="11" t="s">
        <v>28</v>
      </c>
      <c r="Q2" s="11" t="s">
        <v>29</v>
      </c>
      <c r="R2" s="11" t="s">
        <v>30</v>
      </c>
      <c r="S2" s="12" t="s">
        <v>31</v>
      </c>
      <c r="T2" s="12" t="s">
        <v>32</v>
      </c>
      <c r="U2" s="12" t="s">
        <v>33</v>
      </c>
      <c r="V2" s="12" t="s">
        <v>34</v>
      </c>
      <c r="W2" s="12" t="s">
        <v>35</v>
      </c>
      <c r="X2" s="12" t="s">
        <v>36</v>
      </c>
      <c r="Y2" s="13" t="s">
        <v>37</v>
      </c>
      <c r="Z2" s="6" t="s">
        <v>38</v>
      </c>
      <c r="AA2" s="6" t="s">
        <v>39</v>
      </c>
      <c r="AB2" s="6" t="s">
        <v>40</v>
      </c>
      <c r="AC2" s="6" t="s">
        <v>41</v>
      </c>
      <c r="AD2" s="7" t="s">
        <v>42</v>
      </c>
      <c r="AE2" s="7" t="s">
        <v>43</v>
      </c>
      <c r="AF2" s="7" t="s">
        <v>44</v>
      </c>
      <c r="AG2" s="7" t="s">
        <v>45</v>
      </c>
      <c r="AH2" s="6" t="s">
        <v>46</v>
      </c>
      <c r="AI2" s="6" t="s">
        <v>47</v>
      </c>
      <c r="AJ2" s="7" t="s">
        <v>48</v>
      </c>
      <c r="AK2" s="7" t="s">
        <v>49</v>
      </c>
      <c r="AL2" s="8" t="s">
        <v>50</v>
      </c>
      <c r="AM2" s="8" t="s">
        <v>51</v>
      </c>
      <c r="AN2" s="8" t="s">
        <v>52</v>
      </c>
      <c r="AO2" s="8" t="s">
        <v>53</v>
      </c>
      <c r="AP2" s="10" t="s">
        <v>54</v>
      </c>
      <c r="AQ2" s="10" t="s">
        <v>55</v>
      </c>
      <c r="AR2" s="10" t="s">
        <v>56</v>
      </c>
      <c r="AS2" s="10" t="s">
        <v>57</v>
      </c>
      <c r="AT2" s="10" t="s">
        <v>58</v>
      </c>
      <c r="AU2" s="10" t="s">
        <v>59</v>
      </c>
      <c r="AV2" s="5" t="s">
        <v>60</v>
      </c>
      <c r="AW2" s="5" t="s">
        <v>61</v>
      </c>
      <c r="AX2" s="5" t="s">
        <v>62</v>
      </c>
      <c r="AY2" s="5" t="s">
        <v>63</v>
      </c>
      <c r="AZ2" s="5" t="s">
        <v>64</v>
      </c>
      <c r="BA2" s="5" t="s">
        <v>65</v>
      </c>
      <c r="BB2" s="5" t="s">
        <v>66</v>
      </c>
      <c r="BC2" s="5" t="s">
        <v>67</v>
      </c>
      <c r="BD2" s="5" t="s">
        <v>68</v>
      </c>
      <c r="BE2" s="5" t="s">
        <v>69</v>
      </c>
      <c r="BF2" s="5" t="s">
        <v>70</v>
      </c>
      <c r="BG2" s="5" t="s">
        <v>71</v>
      </c>
      <c r="BH2" s="5" t="s">
        <v>72</v>
      </c>
      <c r="BI2" s="5" t="s">
        <v>73</v>
      </c>
      <c r="BJ2" s="5" t="s">
        <v>74</v>
      </c>
      <c r="BK2" s="5" t="s">
        <v>75</v>
      </c>
      <c r="BL2" s="10" t="s">
        <v>76</v>
      </c>
      <c r="BM2" s="14" t="s">
        <v>77</v>
      </c>
      <c r="BN2" s="10" t="s">
        <v>78</v>
      </c>
      <c r="BO2" s="10" t="s">
        <v>79</v>
      </c>
      <c r="BP2" s="10" t="s">
        <v>80</v>
      </c>
      <c r="BQ2" s="6" t="s">
        <v>81</v>
      </c>
      <c r="BR2" s="6" t="s">
        <v>82</v>
      </c>
      <c r="BS2" s="6" t="s">
        <v>83</v>
      </c>
      <c r="BT2" s="6" t="s">
        <v>84</v>
      </c>
      <c r="BU2" s="6" t="s">
        <v>85</v>
      </c>
      <c r="BV2" s="6" t="s">
        <v>86</v>
      </c>
      <c r="BW2" s="42" t="s">
        <v>87</v>
      </c>
    </row>
    <row r="3" spans="1:75" s="17" customFormat="1" ht="16.5" customHeight="1" x14ac:dyDescent="0.2">
      <c r="A3" s="38">
        <v>99</v>
      </c>
      <c r="B3" s="76">
        <v>9999</v>
      </c>
      <c r="C3" s="76" t="s">
        <v>88</v>
      </c>
      <c r="D3" s="77">
        <v>24838</v>
      </c>
      <c r="E3" s="77">
        <v>31426</v>
      </c>
      <c r="F3" s="77"/>
      <c r="G3" s="78">
        <v>1</v>
      </c>
      <c r="H3" s="78">
        <v>0</v>
      </c>
      <c r="I3" s="78">
        <v>4</v>
      </c>
      <c r="J3" s="78">
        <v>0</v>
      </c>
      <c r="K3" s="78">
        <v>1</v>
      </c>
      <c r="L3" s="78">
        <v>0</v>
      </c>
      <c r="M3" s="76" t="s">
        <v>89</v>
      </c>
      <c r="N3" s="79" t="s">
        <v>90</v>
      </c>
      <c r="O3" s="79" t="s">
        <v>91</v>
      </c>
      <c r="P3" s="79" t="s">
        <v>92</v>
      </c>
      <c r="Q3" s="76" t="s">
        <v>93</v>
      </c>
      <c r="R3" s="79" t="s">
        <v>94</v>
      </c>
      <c r="S3" s="79" t="s">
        <v>95</v>
      </c>
      <c r="T3" s="76"/>
      <c r="U3" s="76"/>
      <c r="V3" s="76" t="s">
        <v>96</v>
      </c>
      <c r="W3" s="76"/>
      <c r="X3" s="76"/>
      <c r="Y3" s="76"/>
      <c r="Z3" s="76" t="s">
        <v>97</v>
      </c>
      <c r="AA3" s="76" t="s">
        <v>98</v>
      </c>
      <c r="AB3" s="76" t="s">
        <v>99</v>
      </c>
      <c r="AC3" s="76" t="s">
        <v>100</v>
      </c>
      <c r="AD3" s="76" t="s">
        <v>101</v>
      </c>
      <c r="AE3" s="76" t="s">
        <v>102</v>
      </c>
      <c r="AF3" s="76" t="s">
        <v>103</v>
      </c>
      <c r="AG3" s="76" t="s">
        <v>104</v>
      </c>
      <c r="AH3" s="76" t="s">
        <v>101</v>
      </c>
      <c r="AI3" s="76" t="s">
        <v>105</v>
      </c>
      <c r="AJ3" s="76" t="s">
        <v>106</v>
      </c>
      <c r="AK3" s="76" t="s">
        <v>107</v>
      </c>
      <c r="AL3" s="76" t="s">
        <v>108</v>
      </c>
      <c r="AM3" s="76"/>
      <c r="AN3" s="76"/>
      <c r="AO3" s="76"/>
      <c r="AP3" s="76"/>
      <c r="AQ3" s="79" t="s">
        <v>109</v>
      </c>
      <c r="AR3" s="76"/>
      <c r="AS3" s="79" t="s">
        <v>110</v>
      </c>
      <c r="AT3" s="80"/>
      <c r="AU3" s="80" t="str">
        <f>CONCATENATE(
Tabelle3[[#This Row],[Workplace (Room)]],
" | ",
Tabelle3[[#This Row],[Attached Device if Gateway]],
" | ",
Tabelle3[[#This Row],[Workplace (Usage)]]
)</f>
        <v>TC.01.124-MCR-U5 | Mon 1.1 | Produzent</v>
      </c>
      <c r="AV3" s="81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1"/>
      <c r="BN3" s="83"/>
      <c r="BO3" s="81"/>
      <c r="BP3" s="81"/>
      <c r="BQ3" s="81"/>
      <c r="BR3" s="81"/>
      <c r="BS3" s="81"/>
      <c r="BT3" s="81"/>
      <c r="BU3" s="81"/>
      <c r="BV3" s="81"/>
      <c r="BW3" s="81"/>
    </row>
    <row r="4" spans="1:75" x14ac:dyDescent="0.2">
      <c r="A4">
        <v>1</v>
      </c>
      <c r="B4" s="34">
        <v>1</v>
      </c>
      <c r="C4" s="34" t="s">
        <v>111</v>
      </c>
      <c r="D4" s="37"/>
      <c r="E4" s="37"/>
      <c r="F4" s="37" t="s">
        <v>112</v>
      </c>
      <c r="G4" s="85">
        <f>IF(Tabelle3[[#This Row],[Port direction]]="IP&gt;SDI",1,0)</f>
        <v>0</v>
      </c>
      <c r="H4" s="85">
        <f>IF(Tabelle3[[#This Row],[Port direction]]="SDI&gt;IP",1,0)</f>
        <v>1</v>
      </c>
      <c r="I4" s="85">
        <f>IF(Tabelle3[[#This Row],[Port direction]]="IP&gt;SDI",16,0)</f>
        <v>0</v>
      </c>
      <c r="J4" s="85">
        <f>IF(Tabelle3[[#This Row],[Port direction]]="SDI&gt;IP",16,0)</f>
        <v>16</v>
      </c>
      <c r="K4" s="85">
        <f>IF(Tabelle3[[#This Row],[Port direction]]="IP&gt;SDI",4,0)</f>
        <v>0</v>
      </c>
      <c r="L4" s="85">
        <f>IF(Tabelle3[[#This Row],[Port direction]]="SDI&gt;IP",4,0)</f>
        <v>4</v>
      </c>
      <c r="M4" s="39"/>
      <c r="N4" s="34" t="s">
        <v>113</v>
      </c>
      <c r="O4" s="86" t="s">
        <v>114</v>
      </c>
      <c r="P4" s="86" t="s">
        <v>115</v>
      </c>
      <c r="Q4" s="34" t="s">
        <v>116</v>
      </c>
      <c r="R4" s="34"/>
      <c r="S4" s="34"/>
      <c r="T4" s="36"/>
      <c r="U4" s="40"/>
      <c r="V4" s="40"/>
      <c r="W4" s="40"/>
      <c r="X4" s="40"/>
      <c r="Y4" s="40"/>
      <c r="Z4" s="34"/>
      <c r="AA4" s="34" t="s">
        <v>96</v>
      </c>
      <c r="AB4" s="34" t="s">
        <v>96</v>
      </c>
      <c r="AC4" s="34" t="s">
        <v>96</v>
      </c>
      <c r="AD4" s="34" t="s">
        <v>96</v>
      </c>
      <c r="AE4" s="34" t="s">
        <v>96</v>
      </c>
      <c r="AF4" s="34" t="s">
        <v>96</v>
      </c>
      <c r="AG4" s="34" t="s">
        <v>96</v>
      </c>
      <c r="AH4" s="34" t="s">
        <v>96</v>
      </c>
      <c r="AI4" s="34" t="s">
        <v>96</v>
      </c>
      <c r="AJ4" s="34" t="s">
        <v>96</v>
      </c>
      <c r="AK4" s="34" t="s">
        <v>96</v>
      </c>
      <c r="AL4" s="34" t="s">
        <v>96</v>
      </c>
      <c r="AM4" s="84"/>
      <c r="AN4" s="84"/>
      <c r="AO4" s="84"/>
      <c r="AP4" s="84"/>
      <c r="AQ4" s="86" t="s">
        <v>117</v>
      </c>
      <c r="AR4" s="84" t="s">
        <v>118</v>
      </c>
      <c r="AS4" s="86" t="s">
        <v>119</v>
      </c>
      <c r="AT4" s="87" t="s">
        <v>118</v>
      </c>
      <c r="AU4" s="87" t="str">
        <f>CONCATENATE(Tabelle3[[#This Row],[Device Location]])</f>
        <v>TC.U1.223 | MDC</v>
      </c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</row>
    <row r="5" spans="1:75" x14ac:dyDescent="0.2">
      <c r="A5">
        <v>2</v>
      </c>
      <c r="B5" s="34">
        <f>B4+1</f>
        <v>2</v>
      </c>
      <c r="C5" s="86" t="str">
        <f>CONCATENATE($C$4," (SDI",TEXT(A5,"00"),")")</f>
        <v>VGW-01 (SDI02)</v>
      </c>
      <c r="D5" s="88">
        <f>$D$4</f>
        <v>0</v>
      </c>
      <c r="E5" s="88">
        <f>$E$4</f>
        <v>0</v>
      </c>
      <c r="F5" s="89" t="s">
        <v>112</v>
      </c>
      <c r="G5" s="85">
        <f t="shared" ref="G5:L7" si="0">G4</f>
        <v>0</v>
      </c>
      <c r="H5" s="85">
        <f t="shared" si="0"/>
        <v>1</v>
      </c>
      <c r="I5" s="85">
        <f t="shared" si="0"/>
        <v>0</v>
      </c>
      <c r="J5" s="85">
        <f t="shared" si="0"/>
        <v>16</v>
      </c>
      <c r="K5" s="85">
        <f t="shared" si="0"/>
        <v>0</v>
      </c>
      <c r="L5" s="85">
        <f t="shared" si="0"/>
        <v>4</v>
      </c>
      <c r="M5" s="39"/>
      <c r="N5" s="86" t="str">
        <f>$N$4</f>
        <v>TC.U1.223 | MDC</v>
      </c>
      <c r="O5" s="86" t="str">
        <f>O$4</f>
        <v>Imagine Comunications</v>
      </c>
      <c r="P5" s="86" t="str">
        <f>P$4</f>
        <v>SNP Gateway</v>
      </c>
      <c r="Q5" s="34" t="s">
        <v>120</v>
      </c>
      <c r="R5" s="34"/>
      <c r="S5" s="34"/>
      <c r="T5" s="33"/>
      <c r="U5" s="40"/>
      <c r="V5" s="40"/>
      <c r="W5" s="40"/>
      <c r="X5" s="34"/>
      <c r="Y5" s="34"/>
      <c r="Z5" s="34"/>
      <c r="AA5" s="86" t="str">
        <f>AA$4</f>
        <v>x</v>
      </c>
      <c r="AB5" s="86" t="str">
        <f t="shared" ref="AB5:AS19" si="1">AB$4</f>
        <v>x</v>
      </c>
      <c r="AC5" s="86" t="str">
        <f t="shared" si="1"/>
        <v>x</v>
      </c>
      <c r="AD5" s="86" t="str">
        <f t="shared" si="1"/>
        <v>x</v>
      </c>
      <c r="AE5" s="86" t="str">
        <f t="shared" si="1"/>
        <v>x</v>
      </c>
      <c r="AF5" s="86" t="str">
        <f t="shared" si="1"/>
        <v>x</v>
      </c>
      <c r="AG5" s="86" t="str">
        <f t="shared" si="1"/>
        <v>x</v>
      </c>
      <c r="AH5" s="86" t="str">
        <f t="shared" si="1"/>
        <v>x</v>
      </c>
      <c r="AI5" s="86" t="str">
        <f t="shared" si="1"/>
        <v>x</v>
      </c>
      <c r="AJ5" s="86" t="str">
        <f t="shared" si="1"/>
        <v>x</v>
      </c>
      <c r="AK5" s="86" t="str">
        <f t="shared" si="1"/>
        <v>x</v>
      </c>
      <c r="AL5" s="86" t="str">
        <f t="shared" si="1"/>
        <v>x</v>
      </c>
      <c r="AM5" s="86">
        <f t="shared" si="1"/>
        <v>0</v>
      </c>
      <c r="AN5" s="86">
        <f t="shared" si="1"/>
        <v>0</v>
      </c>
      <c r="AO5" s="86">
        <f t="shared" si="1"/>
        <v>0</v>
      </c>
      <c r="AP5" s="86">
        <f t="shared" si="1"/>
        <v>0</v>
      </c>
      <c r="AQ5" s="86" t="str">
        <f t="shared" si="1"/>
        <v>Imagine Communications SNP</v>
      </c>
      <c r="AR5" s="86" t="str">
        <f>AR$4</f>
        <v>no</v>
      </c>
      <c r="AS5" s="86" t="str">
        <f t="shared" si="1"/>
        <v>yes</v>
      </c>
      <c r="AT5" s="87" t="s">
        <v>118</v>
      </c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</row>
    <row r="6" spans="1:75" x14ac:dyDescent="0.2">
      <c r="A6">
        <v>3</v>
      </c>
      <c r="B6" s="34">
        <f t="shared" ref="B6:B35" si="2">B5+1</f>
        <v>3</v>
      </c>
      <c r="C6" s="86" t="str">
        <f t="shared" ref="C6:C35" si="3">CONCATENATE($C$4," (SDI",TEXT(A6,"00"),")")</f>
        <v>VGW-01 (SDI03)</v>
      </c>
      <c r="D6" s="88">
        <f t="shared" ref="D6:D35" si="4">$D$4</f>
        <v>0</v>
      </c>
      <c r="E6" s="88">
        <f t="shared" ref="E6:E35" si="5">$E$4</f>
        <v>0</v>
      </c>
      <c r="F6" s="89" t="s">
        <v>112</v>
      </c>
      <c r="G6" s="85">
        <f t="shared" si="0"/>
        <v>0</v>
      </c>
      <c r="H6" s="85">
        <f t="shared" si="0"/>
        <v>1</v>
      </c>
      <c r="I6" s="85">
        <f t="shared" si="0"/>
        <v>0</v>
      </c>
      <c r="J6" s="85">
        <f t="shared" si="0"/>
        <v>16</v>
      </c>
      <c r="K6" s="85">
        <f t="shared" si="0"/>
        <v>0</v>
      </c>
      <c r="L6" s="85">
        <f t="shared" si="0"/>
        <v>4</v>
      </c>
      <c r="M6" s="39"/>
      <c r="N6" s="86" t="str">
        <f t="shared" ref="N6:N35" si="6">$N$4</f>
        <v>TC.U1.223 | MDC</v>
      </c>
      <c r="O6" s="86" t="str">
        <f t="shared" ref="O6:P35" si="7">O$4</f>
        <v>Imagine Comunications</v>
      </c>
      <c r="P6" s="86" t="str">
        <f t="shared" si="7"/>
        <v>SNP Gateway</v>
      </c>
      <c r="Q6" s="34" t="s">
        <v>121</v>
      </c>
      <c r="R6" s="34"/>
      <c r="S6" s="34"/>
      <c r="T6" s="33"/>
      <c r="U6" s="40"/>
      <c r="V6" s="40"/>
      <c r="W6" s="40"/>
      <c r="X6" s="34"/>
      <c r="Y6" s="34"/>
      <c r="Z6" s="34"/>
      <c r="AA6" s="86" t="str">
        <f t="shared" ref="AA6:AP35" si="8">AA$4</f>
        <v>x</v>
      </c>
      <c r="AB6" s="86" t="str">
        <f t="shared" si="1"/>
        <v>x</v>
      </c>
      <c r="AC6" s="86" t="str">
        <f t="shared" si="1"/>
        <v>x</v>
      </c>
      <c r="AD6" s="86" t="str">
        <f t="shared" si="1"/>
        <v>x</v>
      </c>
      <c r="AE6" s="86" t="str">
        <f t="shared" si="1"/>
        <v>x</v>
      </c>
      <c r="AF6" s="86" t="str">
        <f t="shared" si="1"/>
        <v>x</v>
      </c>
      <c r="AG6" s="86" t="str">
        <f t="shared" si="1"/>
        <v>x</v>
      </c>
      <c r="AH6" s="86" t="str">
        <f t="shared" si="1"/>
        <v>x</v>
      </c>
      <c r="AI6" s="86" t="str">
        <f t="shared" si="1"/>
        <v>x</v>
      </c>
      <c r="AJ6" s="86" t="str">
        <f t="shared" si="1"/>
        <v>x</v>
      </c>
      <c r="AK6" s="86" t="str">
        <f t="shared" si="1"/>
        <v>x</v>
      </c>
      <c r="AL6" s="86" t="str">
        <f t="shared" si="1"/>
        <v>x</v>
      </c>
      <c r="AM6" s="86">
        <f t="shared" si="1"/>
        <v>0</v>
      </c>
      <c r="AN6" s="86">
        <f t="shared" si="1"/>
        <v>0</v>
      </c>
      <c r="AO6" s="86">
        <f t="shared" si="1"/>
        <v>0</v>
      </c>
      <c r="AP6" s="86">
        <f t="shared" si="1"/>
        <v>0</v>
      </c>
      <c r="AQ6" s="86" t="str">
        <f t="shared" si="1"/>
        <v>Imagine Communications SNP</v>
      </c>
      <c r="AR6" s="86" t="str">
        <f t="shared" si="1"/>
        <v>no</v>
      </c>
      <c r="AS6" s="86" t="str">
        <f t="shared" si="1"/>
        <v>yes</v>
      </c>
      <c r="AT6" s="87" t="s">
        <v>118</v>
      </c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</row>
    <row r="7" spans="1:75" x14ac:dyDescent="0.2">
      <c r="A7">
        <v>4</v>
      </c>
      <c r="B7" s="34">
        <f t="shared" si="2"/>
        <v>4</v>
      </c>
      <c r="C7" s="86" t="str">
        <f t="shared" si="3"/>
        <v>VGW-01 (SDI04)</v>
      </c>
      <c r="D7" s="88">
        <f t="shared" si="4"/>
        <v>0</v>
      </c>
      <c r="E7" s="88">
        <f t="shared" si="5"/>
        <v>0</v>
      </c>
      <c r="F7" s="89" t="s">
        <v>112</v>
      </c>
      <c r="G7" s="85">
        <f t="shared" si="0"/>
        <v>0</v>
      </c>
      <c r="H7" s="85">
        <f t="shared" si="0"/>
        <v>1</v>
      </c>
      <c r="I7" s="85">
        <f t="shared" si="0"/>
        <v>0</v>
      </c>
      <c r="J7" s="85">
        <f t="shared" si="0"/>
        <v>16</v>
      </c>
      <c r="K7" s="85">
        <f t="shared" si="0"/>
        <v>0</v>
      </c>
      <c r="L7" s="85">
        <f t="shared" si="0"/>
        <v>4</v>
      </c>
      <c r="M7" s="39"/>
      <c r="N7" s="86" t="str">
        <f t="shared" si="6"/>
        <v>TC.U1.223 | MDC</v>
      </c>
      <c r="O7" s="86" t="str">
        <f t="shared" si="7"/>
        <v>Imagine Comunications</v>
      </c>
      <c r="P7" s="86" t="str">
        <f t="shared" si="7"/>
        <v>SNP Gateway</v>
      </c>
      <c r="Q7" s="34" t="s">
        <v>122</v>
      </c>
      <c r="R7" s="34"/>
      <c r="S7" s="34"/>
      <c r="T7" s="33"/>
      <c r="U7" s="40"/>
      <c r="V7" s="40"/>
      <c r="W7" s="40"/>
      <c r="X7" s="34"/>
      <c r="Y7" s="34"/>
      <c r="Z7" s="34"/>
      <c r="AA7" s="86" t="str">
        <f t="shared" si="8"/>
        <v>x</v>
      </c>
      <c r="AB7" s="86" t="str">
        <f t="shared" si="1"/>
        <v>x</v>
      </c>
      <c r="AC7" s="86" t="str">
        <f t="shared" si="1"/>
        <v>x</v>
      </c>
      <c r="AD7" s="86" t="str">
        <f t="shared" si="1"/>
        <v>x</v>
      </c>
      <c r="AE7" s="86" t="str">
        <f t="shared" si="1"/>
        <v>x</v>
      </c>
      <c r="AF7" s="86" t="str">
        <f t="shared" si="1"/>
        <v>x</v>
      </c>
      <c r="AG7" s="86" t="str">
        <f t="shared" si="1"/>
        <v>x</v>
      </c>
      <c r="AH7" s="86" t="str">
        <f t="shared" si="1"/>
        <v>x</v>
      </c>
      <c r="AI7" s="86" t="str">
        <f t="shared" si="1"/>
        <v>x</v>
      </c>
      <c r="AJ7" s="86" t="str">
        <f t="shared" si="1"/>
        <v>x</v>
      </c>
      <c r="AK7" s="86" t="str">
        <f t="shared" si="1"/>
        <v>x</v>
      </c>
      <c r="AL7" s="86" t="str">
        <f t="shared" si="1"/>
        <v>x</v>
      </c>
      <c r="AM7" s="86">
        <f t="shared" si="1"/>
        <v>0</v>
      </c>
      <c r="AN7" s="86">
        <f t="shared" si="1"/>
        <v>0</v>
      </c>
      <c r="AO7" s="86">
        <f t="shared" si="1"/>
        <v>0</v>
      </c>
      <c r="AP7" s="86">
        <f t="shared" si="1"/>
        <v>0</v>
      </c>
      <c r="AQ7" s="86" t="str">
        <f t="shared" si="1"/>
        <v>Imagine Communications SNP</v>
      </c>
      <c r="AR7" s="86" t="str">
        <f t="shared" si="1"/>
        <v>no</v>
      </c>
      <c r="AS7" s="86" t="str">
        <f t="shared" si="1"/>
        <v>yes</v>
      </c>
      <c r="AT7" s="87" t="s">
        <v>118</v>
      </c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</row>
    <row r="8" spans="1:75" x14ac:dyDescent="0.2">
      <c r="A8">
        <v>5</v>
      </c>
      <c r="B8" s="34">
        <f t="shared" si="2"/>
        <v>5</v>
      </c>
      <c r="C8" s="86" t="str">
        <f t="shared" si="3"/>
        <v>VGW-01 (SDI05)</v>
      </c>
      <c r="D8" s="88">
        <f t="shared" si="4"/>
        <v>0</v>
      </c>
      <c r="E8" s="88">
        <f t="shared" si="5"/>
        <v>0</v>
      </c>
      <c r="F8" s="37" t="s">
        <v>112</v>
      </c>
      <c r="G8" s="85">
        <f>IF(Tabelle3[[#This Row],[Port direction]]="IP&gt;SDI",1,0)</f>
        <v>0</v>
      </c>
      <c r="H8" s="85">
        <f>IF(Tabelle3[[#This Row],[Port direction]]="SDI&gt;IP",1,0)</f>
        <v>1</v>
      </c>
      <c r="I8" s="85">
        <f>IF(Tabelle3[[#This Row],[Port direction]]="IP&gt;SDI",16,0)</f>
        <v>0</v>
      </c>
      <c r="J8" s="85">
        <f>IF(Tabelle3[[#This Row],[Port direction]]="SDI&gt;IP",16,0)</f>
        <v>16</v>
      </c>
      <c r="K8" s="85">
        <f>IF(Tabelle3[[#This Row],[Port direction]]="IP&gt;SDI",4,0)</f>
        <v>0</v>
      </c>
      <c r="L8" s="85">
        <f>IF(Tabelle3[[#This Row],[Port direction]]="SDI&gt;IP",4,0)</f>
        <v>4</v>
      </c>
      <c r="M8" s="39"/>
      <c r="N8" s="86" t="str">
        <f t="shared" si="6"/>
        <v>TC.U1.223 | MDC</v>
      </c>
      <c r="O8" s="86" t="str">
        <f t="shared" si="7"/>
        <v>Imagine Comunications</v>
      </c>
      <c r="P8" s="86" t="str">
        <f t="shared" si="7"/>
        <v>SNP Gateway</v>
      </c>
      <c r="Q8" s="34" t="s">
        <v>116</v>
      </c>
      <c r="R8" s="34"/>
      <c r="S8" s="34"/>
      <c r="T8" s="33"/>
      <c r="U8" s="40"/>
      <c r="V8" s="40"/>
      <c r="W8" s="40"/>
      <c r="X8" s="34"/>
      <c r="Y8" s="34"/>
      <c r="Z8" s="34"/>
      <c r="AA8" s="86" t="str">
        <f t="shared" si="8"/>
        <v>x</v>
      </c>
      <c r="AB8" s="86" t="str">
        <f t="shared" si="1"/>
        <v>x</v>
      </c>
      <c r="AC8" s="86" t="str">
        <f t="shared" si="1"/>
        <v>x</v>
      </c>
      <c r="AD8" s="86" t="str">
        <f t="shared" si="1"/>
        <v>x</v>
      </c>
      <c r="AE8" s="86" t="str">
        <f t="shared" si="1"/>
        <v>x</v>
      </c>
      <c r="AF8" s="86" t="str">
        <f t="shared" si="1"/>
        <v>x</v>
      </c>
      <c r="AG8" s="86" t="str">
        <f t="shared" si="1"/>
        <v>x</v>
      </c>
      <c r="AH8" s="86" t="str">
        <f t="shared" si="1"/>
        <v>x</v>
      </c>
      <c r="AI8" s="86" t="str">
        <f t="shared" si="1"/>
        <v>x</v>
      </c>
      <c r="AJ8" s="86" t="str">
        <f t="shared" si="1"/>
        <v>x</v>
      </c>
      <c r="AK8" s="86" t="str">
        <f t="shared" si="1"/>
        <v>x</v>
      </c>
      <c r="AL8" s="86" t="str">
        <f t="shared" si="1"/>
        <v>x</v>
      </c>
      <c r="AM8" s="86">
        <f t="shared" si="1"/>
        <v>0</v>
      </c>
      <c r="AN8" s="86">
        <f t="shared" si="1"/>
        <v>0</v>
      </c>
      <c r="AO8" s="86">
        <f t="shared" si="1"/>
        <v>0</v>
      </c>
      <c r="AP8" s="86">
        <f t="shared" si="1"/>
        <v>0</v>
      </c>
      <c r="AQ8" s="86" t="str">
        <f t="shared" si="1"/>
        <v>Imagine Communications SNP</v>
      </c>
      <c r="AR8" s="86" t="str">
        <f t="shared" si="1"/>
        <v>no</v>
      </c>
      <c r="AS8" s="86" t="str">
        <f t="shared" si="1"/>
        <v>yes</v>
      </c>
      <c r="AT8" s="87" t="s">
        <v>118</v>
      </c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</row>
    <row r="9" spans="1:75" x14ac:dyDescent="0.2">
      <c r="A9">
        <v>6</v>
      </c>
      <c r="B9" s="34">
        <f t="shared" si="2"/>
        <v>6</v>
      </c>
      <c r="C9" s="86" t="str">
        <f t="shared" si="3"/>
        <v>VGW-01 (SDI06)</v>
      </c>
      <c r="D9" s="88">
        <f t="shared" si="4"/>
        <v>0</v>
      </c>
      <c r="E9" s="88">
        <f t="shared" si="5"/>
        <v>0</v>
      </c>
      <c r="F9" s="89" t="s">
        <v>112</v>
      </c>
      <c r="G9" s="85">
        <f t="shared" ref="G9:L11" si="9">G8</f>
        <v>0</v>
      </c>
      <c r="H9" s="85">
        <f t="shared" si="9"/>
        <v>1</v>
      </c>
      <c r="I9" s="85">
        <f t="shared" si="9"/>
        <v>0</v>
      </c>
      <c r="J9" s="85">
        <f t="shared" si="9"/>
        <v>16</v>
      </c>
      <c r="K9" s="85">
        <f t="shared" si="9"/>
        <v>0</v>
      </c>
      <c r="L9" s="85">
        <f t="shared" si="9"/>
        <v>4</v>
      </c>
      <c r="M9" s="39"/>
      <c r="N9" s="86" t="str">
        <f t="shared" si="6"/>
        <v>TC.U1.223 | MDC</v>
      </c>
      <c r="O9" s="86" t="str">
        <f t="shared" si="7"/>
        <v>Imagine Comunications</v>
      </c>
      <c r="P9" s="86" t="str">
        <f t="shared" si="7"/>
        <v>SNP Gateway</v>
      </c>
      <c r="Q9" s="34" t="s">
        <v>123</v>
      </c>
      <c r="R9" s="34"/>
      <c r="S9" s="34"/>
      <c r="T9" s="33"/>
      <c r="U9" s="40"/>
      <c r="V9" s="40"/>
      <c r="W9" s="40"/>
      <c r="X9" s="34"/>
      <c r="Y9" s="34"/>
      <c r="Z9" s="34"/>
      <c r="AA9" s="86" t="str">
        <f t="shared" si="8"/>
        <v>x</v>
      </c>
      <c r="AB9" s="86" t="str">
        <f t="shared" si="1"/>
        <v>x</v>
      </c>
      <c r="AC9" s="86" t="str">
        <f t="shared" si="1"/>
        <v>x</v>
      </c>
      <c r="AD9" s="86" t="str">
        <f t="shared" si="1"/>
        <v>x</v>
      </c>
      <c r="AE9" s="86" t="str">
        <f t="shared" si="1"/>
        <v>x</v>
      </c>
      <c r="AF9" s="86" t="str">
        <f t="shared" si="1"/>
        <v>x</v>
      </c>
      <c r="AG9" s="86" t="str">
        <f t="shared" si="1"/>
        <v>x</v>
      </c>
      <c r="AH9" s="86" t="str">
        <f t="shared" si="1"/>
        <v>x</v>
      </c>
      <c r="AI9" s="86" t="str">
        <f t="shared" si="1"/>
        <v>x</v>
      </c>
      <c r="AJ9" s="86" t="str">
        <f t="shared" si="1"/>
        <v>x</v>
      </c>
      <c r="AK9" s="86" t="str">
        <f t="shared" si="1"/>
        <v>x</v>
      </c>
      <c r="AL9" s="86" t="str">
        <f t="shared" si="1"/>
        <v>x</v>
      </c>
      <c r="AM9" s="86">
        <f t="shared" si="1"/>
        <v>0</v>
      </c>
      <c r="AN9" s="86">
        <f t="shared" si="1"/>
        <v>0</v>
      </c>
      <c r="AO9" s="86">
        <f t="shared" si="1"/>
        <v>0</v>
      </c>
      <c r="AP9" s="86">
        <f t="shared" si="1"/>
        <v>0</v>
      </c>
      <c r="AQ9" s="86" t="str">
        <f t="shared" si="1"/>
        <v>Imagine Communications SNP</v>
      </c>
      <c r="AR9" s="86" t="str">
        <f t="shared" si="1"/>
        <v>no</v>
      </c>
      <c r="AS9" s="86" t="str">
        <f t="shared" si="1"/>
        <v>yes</v>
      </c>
      <c r="AT9" s="87" t="s">
        <v>118</v>
      </c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</row>
    <row r="10" spans="1:75" x14ac:dyDescent="0.2">
      <c r="A10">
        <v>7</v>
      </c>
      <c r="B10" s="34">
        <f t="shared" si="2"/>
        <v>7</v>
      </c>
      <c r="C10" s="86" t="str">
        <f t="shared" si="3"/>
        <v>VGW-01 (SDI07)</v>
      </c>
      <c r="D10" s="88">
        <f t="shared" si="4"/>
        <v>0</v>
      </c>
      <c r="E10" s="88">
        <f t="shared" si="5"/>
        <v>0</v>
      </c>
      <c r="F10" s="89" t="s">
        <v>112</v>
      </c>
      <c r="G10" s="85">
        <f t="shared" si="9"/>
        <v>0</v>
      </c>
      <c r="H10" s="85">
        <f t="shared" si="9"/>
        <v>1</v>
      </c>
      <c r="I10" s="85">
        <f t="shared" si="9"/>
        <v>0</v>
      </c>
      <c r="J10" s="85">
        <f t="shared" si="9"/>
        <v>16</v>
      </c>
      <c r="K10" s="85">
        <f t="shared" si="9"/>
        <v>0</v>
      </c>
      <c r="L10" s="85">
        <f t="shared" si="9"/>
        <v>4</v>
      </c>
      <c r="M10" s="39"/>
      <c r="N10" s="86" t="str">
        <f t="shared" si="6"/>
        <v>TC.U1.223 | MDC</v>
      </c>
      <c r="O10" s="86" t="str">
        <f t="shared" si="7"/>
        <v>Imagine Comunications</v>
      </c>
      <c r="P10" s="86" t="str">
        <f t="shared" si="7"/>
        <v>SNP Gateway</v>
      </c>
      <c r="Q10" s="34" t="s">
        <v>124</v>
      </c>
      <c r="R10" s="34"/>
      <c r="S10" s="34"/>
      <c r="T10" s="33"/>
      <c r="U10" s="40"/>
      <c r="V10" s="40"/>
      <c r="W10" s="40"/>
      <c r="X10" s="34"/>
      <c r="Y10" s="34"/>
      <c r="Z10" s="34"/>
      <c r="AA10" s="86" t="str">
        <f t="shared" si="8"/>
        <v>x</v>
      </c>
      <c r="AB10" s="86" t="str">
        <f t="shared" si="1"/>
        <v>x</v>
      </c>
      <c r="AC10" s="86" t="str">
        <f t="shared" si="1"/>
        <v>x</v>
      </c>
      <c r="AD10" s="86" t="str">
        <f t="shared" si="1"/>
        <v>x</v>
      </c>
      <c r="AE10" s="86" t="str">
        <f t="shared" si="1"/>
        <v>x</v>
      </c>
      <c r="AF10" s="86" t="str">
        <f t="shared" si="1"/>
        <v>x</v>
      </c>
      <c r="AG10" s="86" t="str">
        <f t="shared" si="1"/>
        <v>x</v>
      </c>
      <c r="AH10" s="86" t="str">
        <f t="shared" si="1"/>
        <v>x</v>
      </c>
      <c r="AI10" s="86" t="str">
        <f t="shared" si="1"/>
        <v>x</v>
      </c>
      <c r="AJ10" s="86" t="str">
        <f t="shared" si="1"/>
        <v>x</v>
      </c>
      <c r="AK10" s="86" t="str">
        <f t="shared" si="1"/>
        <v>x</v>
      </c>
      <c r="AL10" s="86" t="str">
        <f t="shared" si="1"/>
        <v>x</v>
      </c>
      <c r="AM10" s="86">
        <f t="shared" si="1"/>
        <v>0</v>
      </c>
      <c r="AN10" s="86">
        <f t="shared" si="1"/>
        <v>0</v>
      </c>
      <c r="AO10" s="86">
        <f t="shared" si="1"/>
        <v>0</v>
      </c>
      <c r="AP10" s="86">
        <f t="shared" si="1"/>
        <v>0</v>
      </c>
      <c r="AQ10" s="86" t="str">
        <f t="shared" si="1"/>
        <v>Imagine Communications SNP</v>
      </c>
      <c r="AR10" s="86" t="str">
        <f t="shared" si="1"/>
        <v>no</v>
      </c>
      <c r="AS10" s="86" t="str">
        <f t="shared" si="1"/>
        <v>yes</v>
      </c>
      <c r="AT10" s="87" t="s">
        <v>118</v>
      </c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</row>
    <row r="11" spans="1:75" x14ac:dyDescent="0.2">
      <c r="A11">
        <v>8</v>
      </c>
      <c r="B11" s="34">
        <f t="shared" si="2"/>
        <v>8</v>
      </c>
      <c r="C11" s="86" t="str">
        <f t="shared" si="3"/>
        <v>VGW-01 (SDI08)</v>
      </c>
      <c r="D11" s="88">
        <f t="shared" si="4"/>
        <v>0</v>
      </c>
      <c r="E11" s="88">
        <f t="shared" si="5"/>
        <v>0</v>
      </c>
      <c r="F11" s="89" t="s">
        <v>112</v>
      </c>
      <c r="G11" s="85">
        <f t="shared" si="9"/>
        <v>0</v>
      </c>
      <c r="H11" s="85">
        <f t="shared" si="9"/>
        <v>1</v>
      </c>
      <c r="I11" s="85">
        <f t="shared" si="9"/>
        <v>0</v>
      </c>
      <c r="J11" s="85">
        <f t="shared" si="9"/>
        <v>16</v>
      </c>
      <c r="K11" s="85">
        <f t="shared" si="9"/>
        <v>0</v>
      </c>
      <c r="L11" s="85">
        <f t="shared" si="9"/>
        <v>4</v>
      </c>
      <c r="M11" s="39"/>
      <c r="N11" s="86" t="str">
        <f t="shared" si="6"/>
        <v>TC.U1.223 | MDC</v>
      </c>
      <c r="O11" s="86" t="str">
        <f t="shared" si="7"/>
        <v>Imagine Comunications</v>
      </c>
      <c r="P11" s="86" t="str">
        <f t="shared" si="7"/>
        <v>SNP Gateway</v>
      </c>
      <c r="Q11" s="34" t="s">
        <v>125</v>
      </c>
      <c r="R11" s="34"/>
      <c r="S11" s="34"/>
      <c r="T11" s="33"/>
      <c r="U11" s="40"/>
      <c r="V11" s="40"/>
      <c r="W11" s="40"/>
      <c r="X11" s="34"/>
      <c r="Y11" s="34"/>
      <c r="Z11" s="34"/>
      <c r="AA11" s="86" t="str">
        <f t="shared" si="8"/>
        <v>x</v>
      </c>
      <c r="AB11" s="86" t="str">
        <f t="shared" si="1"/>
        <v>x</v>
      </c>
      <c r="AC11" s="86" t="str">
        <f t="shared" si="1"/>
        <v>x</v>
      </c>
      <c r="AD11" s="86" t="str">
        <f t="shared" si="1"/>
        <v>x</v>
      </c>
      <c r="AE11" s="86" t="str">
        <f t="shared" si="1"/>
        <v>x</v>
      </c>
      <c r="AF11" s="86" t="str">
        <f t="shared" si="1"/>
        <v>x</v>
      </c>
      <c r="AG11" s="86" t="str">
        <f t="shared" si="1"/>
        <v>x</v>
      </c>
      <c r="AH11" s="86" t="str">
        <f t="shared" si="1"/>
        <v>x</v>
      </c>
      <c r="AI11" s="86" t="str">
        <f t="shared" si="1"/>
        <v>x</v>
      </c>
      <c r="AJ11" s="86" t="str">
        <f t="shared" si="1"/>
        <v>x</v>
      </c>
      <c r="AK11" s="86" t="str">
        <f t="shared" si="1"/>
        <v>x</v>
      </c>
      <c r="AL11" s="86" t="str">
        <f t="shared" si="1"/>
        <v>x</v>
      </c>
      <c r="AM11" s="86">
        <f t="shared" si="1"/>
        <v>0</v>
      </c>
      <c r="AN11" s="86">
        <f t="shared" si="1"/>
        <v>0</v>
      </c>
      <c r="AO11" s="86">
        <f t="shared" si="1"/>
        <v>0</v>
      </c>
      <c r="AP11" s="86">
        <f t="shared" si="1"/>
        <v>0</v>
      </c>
      <c r="AQ11" s="86" t="str">
        <f t="shared" si="1"/>
        <v>Imagine Communications SNP</v>
      </c>
      <c r="AR11" s="86" t="str">
        <f t="shared" si="1"/>
        <v>no</v>
      </c>
      <c r="AS11" s="86" t="str">
        <f t="shared" si="1"/>
        <v>yes</v>
      </c>
      <c r="AT11" s="87" t="s">
        <v>118</v>
      </c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</row>
    <row r="12" spans="1:75" x14ac:dyDescent="0.2">
      <c r="A12">
        <v>9</v>
      </c>
      <c r="B12" s="34">
        <f t="shared" si="2"/>
        <v>9</v>
      </c>
      <c r="C12" s="86" t="str">
        <f t="shared" si="3"/>
        <v>VGW-01 (SDI09)</v>
      </c>
      <c r="D12" s="88">
        <f t="shared" si="4"/>
        <v>0</v>
      </c>
      <c r="E12" s="88">
        <f t="shared" si="5"/>
        <v>0</v>
      </c>
      <c r="F12" s="37" t="s">
        <v>112</v>
      </c>
      <c r="G12" s="85">
        <f>IF(Tabelle3[[#This Row],[Port direction]]="IP&gt;SDI",1,0)</f>
        <v>0</v>
      </c>
      <c r="H12" s="85">
        <f>IF(Tabelle3[[#This Row],[Port direction]]="SDI&gt;IP",1,0)</f>
        <v>1</v>
      </c>
      <c r="I12" s="85">
        <f>IF(Tabelle3[[#This Row],[Port direction]]="IP&gt;SDI",16,0)</f>
        <v>0</v>
      </c>
      <c r="J12" s="85">
        <f>IF(Tabelle3[[#This Row],[Port direction]]="SDI&gt;IP",16,0)</f>
        <v>16</v>
      </c>
      <c r="K12" s="85">
        <f>IF(Tabelle3[[#This Row],[Port direction]]="IP&gt;SDI",4,0)</f>
        <v>0</v>
      </c>
      <c r="L12" s="85">
        <f>IF(Tabelle3[[#This Row],[Port direction]]="SDI&gt;IP",4,0)</f>
        <v>4</v>
      </c>
      <c r="M12" s="39"/>
      <c r="N12" s="86" t="str">
        <f t="shared" si="6"/>
        <v>TC.U1.223 | MDC</v>
      </c>
      <c r="O12" s="86" t="str">
        <f t="shared" si="7"/>
        <v>Imagine Comunications</v>
      </c>
      <c r="P12" s="86" t="str">
        <f t="shared" si="7"/>
        <v>SNP Gateway</v>
      </c>
      <c r="Q12" s="34" t="s">
        <v>116</v>
      </c>
      <c r="R12" s="34"/>
      <c r="S12" s="34"/>
      <c r="T12" s="33"/>
      <c r="U12" s="40"/>
      <c r="V12" s="40"/>
      <c r="W12" s="40"/>
      <c r="X12" s="34"/>
      <c r="Y12" s="34"/>
      <c r="Z12" s="34"/>
      <c r="AA12" s="86" t="str">
        <f t="shared" si="8"/>
        <v>x</v>
      </c>
      <c r="AB12" s="86" t="str">
        <f t="shared" si="1"/>
        <v>x</v>
      </c>
      <c r="AC12" s="86" t="str">
        <f t="shared" si="1"/>
        <v>x</v>
      </c>
      <c r="AD12" s="86" t="str">
        <f t="shared" si="1"/>
        <v>x</v>
      </c>
      <c r="AE12" s="86" t="str">
        <f t="shared" si="1"/>
        <v>x</v>
      </c>
      <c r="AF12" s="86" t="str">
        <f t="shared" si="1"/>
        <v>x</v>
      </c>
      <c r="AG12" s="86" t="str">
        <f t="shared" si="1"/>
        <v>x</v>
      </c>
      <c r="AH12" s="86" t="str">
        <f t="shared" si="1"/>
        <v>x</v>
      </c>
      <c r="AI12" s="86" t="str">
        <f t="shared" si="1"/>
        <v>x</v>
      </c>
      <c r="AJ12" s="86" t="str">
        <f t="shared" si="1"/>
        <v>x</v>
      </c>
      <c r="AK12" s="86" t="str">
        <f t="shared" si="1"/>
        <v>x</v>
      </c>
      <c r="AL12" s="86" t="str">
        <f t="shared" si="1"/>
        <v>x</v>
      </c>
      <c r="AM12" s="86">
        <f t="shared" si="1"/>
        <v>0</v>
      </c>
      <c r="AN12" s="86">
        <f t="shared" si="1"/>
        <v>0</v>
      </c>
      <c r="AO12" s="86">
        <f t="shared" si="1"/>
        <v>0</v>
      </c>
      <c r="AP12" s="86">
        <f t="shared" si="1"/>
        <v>0</v>
      </c>
      <c r="AQ12" s="86" t="str">
        <f t="shared" si="1"/>
        <v>Imagine Communications SNP</v>
      </c>
      <c r="AR12" s="86" t="str">
        <f t="shared" si="1"/>
        <v>no</v>
      </c>
      <c r="AS12" s="86" t="str">
        <f t="shared" si="1"/>
        <v>yes</v>
      </c>
      <c r="AT12" s="87" t="s">
        <v>118</v>
      </c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</row>
    <row r="13" spans="1:75" x14ac:dyDescent="0.2">
      <c r="A13">
        <v>10</v>
      </c>
      <c r="B13" s="34">
        <f t="shared" si="2"/>
        <v>10</v>
      </c>
      <c r="C13" s="86" t="str">
        <f t="shared" si="3"/>
        <v>VGW-01 (SDI10)</v>
      </c>
      <c r="D13" s="88">
        <f t="shared" si="4"/>
        <v>0</v>
      </c>
      <c r="E13" s="88">
        <f t="shared" si="5"/>
        <v>0</v>
      </c>
      <c r="F13" s="89" t="s">
        <v>112</v>
      </c>
      <c r="G13" s="85">
        <f t="shared" ref="G13:L13" si="10">G12</f>
        <v>0</v>
      </c>
      <c r="H13" s="85">
        <f t="shared" si="10"/>
        <v>1</v>
      </c>
      <c r="I13" s="85">
        <f t="shared" si="10"/>
        <v>0</v>
      </c>
      <c r="J13" s="85">
        <f t="shared" si="10"/>
        <v>16</v>
      </c>
      <c r="K13" s="85">
        <f t="shared" si="10"/>
        <v>0</v>
      </c>
      <c r="L13" s="85">
        <f t="shared" si="10"/>
        <v>4</v>
      </c>
      <c r="M13" s="39"/>
      <c r="N13" s="86" t="str">
        <f t="shared" si="6"/>
        <v>TC.U1.223 | MDC</v>
      </c>
      <c r="O13" s="86" t="str">
        <f t="shared" si="7"/>
        <v>Imagine Comunications</v>
      </c>
      <c r="P13" s="86" t="str">
        <f t="shared" si="7"/>
        <v>SNP Gateway</v>
      </c>
      <c r="Q13" s="34" t="s">
        <v>126</v>
      </c>
      <c r="R13" s="34"/>
      <c r="S13" s="34"/>
      <c r="T13" s="33"/>
      <c r="U13" s="40"/>
      <c r="V13" s="40"/>
      <c r="W13" s="40"/>
      <c r="X13" s="34"/>
      <c r="Y13" s="34"/>
      <c r="Z13" s="34"/>
      <c r="AA13" s="86" t="str">
        <f t="shared" si="8"/>
        <v>x</v>
      </c>
      <c r="AB13" s="86" t="str">
        <f t="shared" si="1"/>
        <v>x</v>
      </c>
      <c r="AC13" s="86" t="str">
        <f t="shared" si="1"/>
        <v>x</v>
      </c>
      <c r="AD13" s="86" t="str">
        <f t="shared" si="1"/>
        <v>x</v>
      </c>
      <c r="AE13" s="86" t="str">
        <f t="shared" si="1"/>
        <v>x</v>
      </c>
      <c r="AF13" s="86" t="str">
        <f t="shared" si="1"/>
        <v>x</v>
      </c>
      <c r="AG13" s="86" t="str">
        <f t="shared" si="1"/>
        <v>x</v>
      </c>
      <c r="AH13" s="86" t="str">
        <f t="shared" si="1"/>
        <v>x</v>
      </c>
      <c r="AI13" s="86" t="str">
        <f t="shared" si="1"/>
        <v>x</v>
      </c>
      <c r="AJ13" s="86" t="str">
        <f t="shared" si="1"/>
        <v>x</v>
      </c>
      <c r="AK13" s="86" t="str">
        <f t="shared" si="1"/>
        <v>x</v>
      </c>
      <c r="AL13" s="86" t="str">
        <f t="shared" si="1"/>
        <v>x</v>
      </c>
      <c r="AM13" s="86">
        <f t="shared" si="1"/>
        <v>0</v>
      </c>
      <c r="AN13" s="86">
        <f t="shared" si="1"/>
        <v>0</v>
      </c>
      <c r="AO13" s="86">
        <f t="shared" si="1"/>
        <v>0</v>
      </c>
      <c r="AP13" s="86">
        <f t="shared" si="1"/>
        <v>0</v>
      </c>
      <c r="AQ13" s="86" t="str">
        <f t="shared" si="1"/>
        <v>Imagine Communications SNP</v>
      </c>
      <c r="AR13" s="86" t="str">
        <f t="shared" si="1"/>
        <v>no</v>
      </c>
      <c r="AS13" s="86" t="str">
        <f t="shared" si="1"/>
        <v>yes</v>
      </c>
      <c r="AT13" s="87" t="s">
        <v>118</v>
      </c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</row>
    <row r="14" spans="1:75" x14ac:dyDescent="0.2">
      <c r="A14">
        <v>11</v>
      </c>
      <c r="B14" s="34">
        <f t="shared" si="2"/>
        <v>11</v>
      </c>
      <c r="C14" s="86" t="str">
        <f t="shared" si="3"/>
        <v>VGW-01 (SDI11)</v>
      </c>
      <c r="D14" s="88">
        <f t="shared" si="4"/>
        <v>0</v>
      </c>
      <c r="E14" s="88">
        <f t="shared" si="5"/>
        <v>0</v>
      </c>
      <c r="F14" s="89" t="s">
        <v>112</v>
      </c>
      <c r="G14" s="85">
        <f t="shared" ref="G14:L14" si="11">G13</f>
        <v>0</v>
      </c>
      <c r="H14" s="85">
        <f t="shared" si="11"/>
        <v>1</v>
      </c>
      <c r="I14" s="85">
        <f t="shared" si="11"/>
        <v>0</v>
      </c>
      <c r="J14" s="85">
        <f t="shared" si="11"/>
        <v>16</v>
      </c>
      <c r="K14" s="85">
        <f t="shared" si="11"/>
        <v>0</v>
      </c>
      <c r="L14" s="85">
        <f t="shared" si="11"/>
        <v>4</v>
      </c>
      <c r="M14" s="39"/>
      <c r="N14" s="86" t="str">
        <f t="shared" si="6"/>
        <v>TC.U1.223 | MDC</v>
      </c>
      <c r="O14" s="86" t="str">
        <f t="shared" si="7"/>
        <v>Imagine Comunications</v>
      </c>
      <c r="P14" s="86" t="str">
        <f t="shared" si="7"/>
        <v>SNP Gateway</v>
      </c>
      <c r="Q14" s="34" t="s">
        <v>126</v>
      </c>
      <c r="R14" s="34"/>
      <c r="S14" s="34"/>
      <c r="T14" s="33"/>
      <c r="U14" s="40"/>
      <c r="V14" s="40"/>
      <c r="W14" s="40"/>
      <c r="X14" s="34"/>
      <c r="Y14" s="34"/>
      <c r="Z14" s="34"/>
      <c r="AA14" s="86" t="str">
        <f t="shared" si="8"/>
        <v>x</v>
      </c>
      <c r="AB14" s="86" t="str">
        <f t="shared" si="1"/>
        <v>x</v>
      </c>
      <c r="AC14" s="86" t="str">
        <f t="shared" si="1"/>
        <v>x</v>
      </c>
      <c r="AD14" s="86" t="str">
        <f t="shared" si="1"/>
        <v>x</v>
      </c>
      <c r="AE14" s="86" t="str">
        <f t="shared" si="1"/>
        <v>x</v>
      </c>
      <c r="AF14" s="86" t="str">
        <f t="shared" si="1"/>
        <v>x</v>
      </c>
      <c r="AG14" s="86" t="str">
        <f t="shared" si="1"/>
        <v>x</v>
      </c>
      <c r="AH14" s="86" t="str">
        <f t="shared" si="1"/>
        <v>x</v>
      </c>
      <c r="AI14" s="86" t="str">
        <f t="shared" si="1"/>
        <v>x</v>
      </c>
      <c r="AJ14" s="86" t="str">
        <f t="shared" si="1"/>
        <v>x</v>
      </c>
      <c r="AK14" s="86" t="str">
        <f t="shared" si="1"/>
        <v>x</v>
      </c>
      <c r="AL14" s="86" t="str">
        <f t="shared" si="1"/>
        <v>x</v>
      </c>
      <c r="AM14" s="86">
        <f t="shared" si="1"/>
        <v>0</v>
      </c>
      <c r="AN14" s="86">
        <f t="shared" si="1"/>
        <v>0</v>
      </c>
      <c r="AO14" s="86">
        <f t="shared" si="1"/>
        <v>0</v>
      </c>
      <c r="AP14" s="86">
        <f t="shared" si="1"/>
        <v>0</v>
      </c>
      <c r="AQ14" s="86" t="str">
        <f t="shared" si="1"/>
        <v>Imagine Communications SNP</v>
      </c>
      <c r="AR14" s="86" t="str">
        <f t="shared" si="1"/>
        <v>no</v>
      </c>
      <c r="AS14" s="86" t="str">
        <f t="shared" si="1"/>
        <v>yes</v>
      </c>
      <c r="AT14" s="87" t="s">
        <v>118</v>
      </c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</row>
    <row r="15" spans="1:75" x14ac:dyDescent="0.2">
      <c r="A15">
        <v>12</v>
      </c>
      <c r="B15" s="34">
        <f t="shared" si="2"/>
        <v>12</v>
      </c>
      <c r="C15" s="86" t="str">
        <f t="shared" si="3"/>
        <v>VGW-01 (SDI12)</v>
      </c>
      <c r="D15" s="88">
        <f t="shared" si="4"/>
        <v>0</v>
      </c>
      <c r="E15" s="88">
        <f t="shared" si="5"/>
        <v>0</v>
      </c>
      <c r="F15" s="89" t="s">
        <v>112</v>
      </c>
      <c r="G15" s="85">
        <f t="shared" ref="G15:L15" si="12">G14</f>
        <v>0</v>
      </c>
      <c r="H15" s="85">
        <f t="shared" si="12"/>
        <v>1</v>
      </c>
      <c r="I15" s="85">
        <f t="shared" si="12"/>
        <v>0</v>
      </c>
      <c r="J15" s="85">
        <f t="shared" si="12"/>
        <v>16</v>
      </c>
      <c r="K15" s="85">
        <f t="shared" si="12"/>
        <v>0</v>
      </c>
      <c r="L15" s="85">
        <f t="shared" si="12"/>
        <v>4</v>
      </c>
      <c r="M15" s="39"/>
      <c r="N15" s="86" t="str">
        <f t="shared" si="6"/>
        <v>TC.U1.223 | MDC</v>
      </c>
      <c r="O15" s="86" t="str">
        <f t="shared" si="7"/>
        <v>Imagine Comunications</v>
      </c>
      <c r="P15" s="86" t="str">
        <f t="shared" si="7"/>
        <v>SNP Gateway</v>
      </c>
      <c r="Q15" s="34" t="s">
        <v>126</v>
      </c>
      <c r="R15" s="34"/>
      <c r="S15" s="34"/>
      <c r="T15" s="33"/>
      <c r="U15" s="40"/>
      <c r="V15" s="40"/>
      <c r="W15" s="40"/>
      <c r="X15" s="34"/>
      <c r="Y15" s="34"/>
      <c r="Z15" s="34"/>
      <c r="AA15" s="86" t="str">
        <f t="shared" si="8"/>
        <v>x</v>
      </c>
      <c r="AB15" s="86" t="str">
        <f t="shared" si="1"/>
        <v>x</v>
      </c>
      <c r="AC15" s="86" t="str">
        <f t="shared" si="1"/>
        <v>x</v>
      </c>
      <c r="AD15" s="86" t="str">
        <f t="shared" si="1"/>
        <v>x</v>
      </c>
      <c r="AE15" s="86" t="str">
        <f t="shared" si="1"/>
        <v>x</v>
      </c>
      <c r="AF15" s="86" t="str">
        <f t="shared" si="1"/>
        <v>x</v>
      </c>
      <c r="AG15" s="86" t="str">
        <f t="shared" si="1"/>
        <v>x</v>
      </c>
      <c r="AH15" s="86" t="str">
        <f t="shared" si="1"/>
        <v>x</v>
      </c>
      <c r="AI15" s="86" t="str">
        <f t="shared" si="1"/>
        <v>x</v>
      </c>
      <c r="AJ15" s="86" t="str">
        <f t="shared" si="1"/>
        <v>x</v>
      </c>
      <c r="AK15" s="86" t="str">
        <f t="shared" si="1"/>
        <v>x</v>
      </c>
      <c r="AL15" s="86" t="str">
        <f t="shared" si="1"/>
        <v>x</v>
      </c>
      <c r="AM15" s="86">
        <f t="shared" si="1"/>
        <v>0</v>
      </c>
      <c r="AN15" s="86">
        <f t="shared" si="1"/>
        <v>0</v>
      </c>
      <c r="AO15" s="86">
        <f t="shared" si="1"/>
        <v>0</v>
      </c>
      <c r="AP15" s="86">
        <f t="shared" si="1"/>
        <v>0</v>
      </c>
      <c r="AQ15" s="86" t="str">
        <f t="shared" si="1"/>
        <v>Imagine Communications SNP</v>
      </c>
      <c r="AR15" s="86" t="str">
        <f t="shared" si="1"/>
        <v>no</v>
      </c>
      <c r="AS15" s="86" t="str">
        <f t="shared" si="1"/>
        <v>yes</v>
      </c>
      <c r="AT15" s="87" t="s">
        <v>118</v>
      </c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</row>
    <row r="16" spans="1:75" x14ac:dyDescent="0.2">
      <c r="A16">
        <v>13</v>
      </c>
      <c r="B16" s="34">
        <f t="shared" si="2"/>
        <v>13</v>
      </c>
      <c r="C16" s="86" t="str">
        <f t="shared" si="3"/>
        <v>VGW-01 (SDI13)</v>
      </c>
      <c r="D16" s="88">
        <f t="shared" si="4"/>
        <v>0</v>
      </c>
      <c r="E16" s="88">
        <f t="shared" si="5"/>
        <v>0</v>
      </c>
      <c r="F16" s="37" t="s">
        <v>112</v>
      </c>
      <c r="G16" s="85">
        <f>IF(Tabelle3[[#This Row],[Port direction]]="IP&gt;SDI",1,0)</f>
        <v>0</v>
      </c>
      <c r="H16" s="85">
        <f>IF(Tabelle3[[#This Row],[Port direction]]="SDI&gt;IP",1,0)</f>
        <v>1</v>
      </c>
      <c r="I16" s="85">
        <f>IF(Tabelle3[[#This Row],[Port direction]]="IP&gt;SDI",16,0)</f>
        <v>0</v>
      </c>
      <c r="J16" s="85">
        <f>IF(Tabelle3[[#This Row],[Port direction]]="SDI&gt;IP",16,0)</f>
        <v>16</v>
      </c>
      <c r="K16" s="85">
        <f>IF(Tabelle3[[#This Row],[Port direction]]="IP&gt;SDI",4,0)</f>
        <v>0</v>
      </c>
      <c r="L16" s="85">
        <f>IF(Tabelle3[[#This Row],[Port direction]]="SDI&gt;IP",4,0)</f>
        <v>4</v>
      </c>
      <c r="M16" s="39"/>
      <c r="N16" s="86" t="str">
        <f t="shared" si="6"/>
        <v>TC.U1.223 | MDC</v>
      </c>
      <c r="O16" s="86" t="str">
        <f t="shared" si="7"/>
        <v>Imagine Comunications</v>
      </c>
      <c r="P16" s="86" t="str">
        <f t="shared" si="7"/>
        <v>SNP Gateway</v>
      </c>
      <c r="Q16" s="34" t="s">
        <v>127</v>
      </c>
      <c r="R16" s="34"/>
      <c r="S16" s="34"/>
      <c r="T16" s="33"/>
      <c r="U16" s="40"/>
      <c r="V16" s="40"/>
      <c r="W16" s="40"/>
      <c r="X16" s="34"/>
      <c r="Y16" s="34"/>
      <c r="Z16" s="34"/>
      <c r="AA16" s="86" t="str">
        <f t="shared" si="8"/>
        <v>x</v>
      </c>
      <c r="AB16" s="86" t="str">
        <f t="shared" si="1"/>
        <v>x</v>
      </c>
      <c r="AC16" s="86" t="str">
        <f t="shared" si="1"/>
        <v>x</v>
      </c>
      <c r="AD16" s="86" t="str">
        <f t="shared" si="1"/>
        <v>x</v>
      </c>
      <c r="AE16" s="86" t="str">
        <f t="shared" si="1"/>
        <v>x</v>
      </c>
      <c r="AF16" s="86" t="str">
        <f t="shared" si="1"/>
        <v>x</v>
      </c>
      <c r="AG16" s="86" t="str">
        <f t="shared" si="1"/>
        <v>x</v>
      </c>
      <c r="AH16" s="86" t="str">
        <f t="shared" si="1"/>
        <v>x</v>
      </c>
      <c r="AI16" s="86" t="str">
        <f t="shared" si="1"/>
        <v>x</v>
      </c>
      <c r="AJ16" s="86" t="str">
        <f t="shared" si="1"/>
        <v>x</v>
      </c>
      <c r="AK16" s="86" t="str">
        <f t="shared" si="1"/>
        <v>x</v>
      </c>
      <c r="AL16" s="86" t="str">
        <f t="shared" si="1"/>
        <v>x</v>
      </c>
      <c r="AM16" s="86">
        <f t="shared" si="1"/>
        <v>0</v>
      </c>
      <c r="AN16" s="86">
        <f t="shared" si="1"/>
        <v>0</v>
      </c>
      <c r="AO16" s="86">
        <f t="shared" si="1"/>
        <v>0</v>
      </c>
      <c r="AP16" s="86">
        <f t="shared" si="1"/>
        <v>0</v>
      </c>
      <c r="AQ16" s="86" t="str">
        <f t="shared" si="1"/>
        <v>Imagine Communications SNP</v>
      </c>
      <c r="AR16" s="86" t="str">
        <f t="shared" si="1"/>
        <v>no</v>
      </c>
      <c r="AS16" s="86" t="str">
        <f t="shared" si="1"/>
        <v>yes</v>
      </c>
      <c r="AT16" s="87" t="s">
        <v>118</v>
      </c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</row>
    <row r="17" spans="1:75" x14ac:dyDescent="0.2">
      <c r="A17">
        <v>14</v>
      </c>
      <c r="B17" s="34">
        <f t="shared" si="2"/>
        <v>14</v>
      </c>
      <c r="C17" s="86" t="str">
        <f t="shared" si="3"/>
        <v>VGW-01 (SDI14)</v>
      </c>
      <c r="D17" s="88">
        <f t="shared" si="4"/>
        <v>0</v>
      </c>
      <c r="E17" s="88">
        <f t="shared" si="5"/>
        <v>0</v>
      </c>
      <c r="F17" s="89" t="s">
        <v>112</v>
      </c>
      <c r="G17" s="85">
        <f t="shared" ref="G17:L17" si="13">G16</f>
        <v>0</v>
      </c>
      <c r="H17" s="85">
        <f t="shared" si="13"/>
        <v>1</v>
      </c>
      <c r="I17" s="85">
        <f t="shared" si="13"/>
        <v>0</v>
      </c>
      <c r="J17" s="85">
        <f t="shared" si="13"/>
        <v>16</v>
      </c>
      <c r="K17" s="85">
        <f t="shared" si="13"/>
        <v>0</v>
      </c>
      <c r="L17" s="85">
        <f t="shared" si="13"/>
        <v>4</v>
      </c>
      <c r="M17" s="39"/>
      <c r="N17" s="86" t="str">
        <f t="shared" si="6"/>
        <v>TC.U1.223 | MDC</v>
      </c>
      <c r="O17" s="86" t="str">
        <f t="shared" si="7"/>
        <v>Imagine Comunications</v>
      </c>
      <c r="P17" s="86" t="str">
        <f t="shared" si="7"/>
        <v>SNP Gateway</v>
      </c>
      <c r="Q17" s="34" t="s">
        <v>128</v>
      </c>
      <c r="R17" s="34"/>
      <c r="S17" s="34"/>
      <c r="T17" s="33"/>
      <c r="U17" s="40"/>
      <c r="V17" s="40"/>
      <c r="W17" s="40"/>
      <c r="X17" s="34"/>
      <c r="Y17" s="34"/>
      <c r="Z17" s="34"/>
      <c r="AA17" s="86" t="str">
        <f t="shared" si="8"/>
        <v>x</v>
      </c>
      <c r="AB17" s="86" t="str">
        <f t="shared" si="1"/>
        <v>x</v>
      </c>
      <c r="AC17" s="86" t="str">
        <f t="shared" si="1"/>
        <v>x</v>
      </c>
      <c r="AD17" s="86" t="str">
        <f t="shared" si="1"/>
        <v>x</v>
      </c>
      <c r="AE17" s="86" t="str">
        <f t="shared" si="1"/>
        <v>x</v>
      </c>
      <c r="AF17" s="86" t="str">
        <f t="shared" si="1"/>
        <v>x</v>
      </c>
      <c r="AG17" s="86" t="str">
        <f t="shared" si="1"/>
        <v>x</v>
      </c>
      <c r="AH17" s="86" t="str">
        <f t="shared" si="1"/>
        <v>x</v>
      </c>
      <c r="AI17" s="86" t="str">
        <f t="shared" si="1"/>
        <v>x</v>
      </c>
      <c r="AJ17" s="86" t="str">
        <f t="shared" si="1"/>
        <v>x</v>
      </c>
      <c r="AK17" s="86" t="str">
        <f t="shared" si="1"/>
        <v>x</v>
      </c>
      <c r="AL17" s="86" t="str">
        <f t="shared" si="1"/>
        <v>x</v>
      </c>
      <c r="AM17" s="86">
        <f t="shared" si="1"/>
        <v>0</v>
      </c>
      <c r="AN17" s="86">
        <f t="shared" si="1"/>
        <v>0</v>
      </c>
      <c r="AO17" s="86">
        <f t="shared" si="1"/>
        <v>0</v>
      </c>
      <c r="AP17" s="86">
        <f t="shared" si="1"/>
        <v>0</v>
      </c>
      <c r="AQ17" s="86" t="str">
        <f t="shared" si="1"/>
        <v>Imagine Communications SNP</v>
      </c>
      <c r="AR17" s="86" t="str">
        <f t="shared" si="1"/>
        <v>no</v>
      </c>
      <c r="AS17" s="86" t="str">
        <f t="shared" si="1"/>
        <v>yes</v>
      </c>
      <c r="AT17" s="87" t="s">
        <v>118</v>
      </c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</row>
    <row r="18" spans="1:75" x14ac:dyDescent="0.2">
      <c r="A18">
        <v>15</v>
      </c>
      <c r="B18" s="34">
        <f t="shared" si="2"/>
        <v>15</v>
      </c>
      <c r="C18" s="86" t="str">
        <f t="shared" si="3"/>
        <v>VGW-01 (SDI15)</v>
      </c>
      <c r="D18" s="88">
        <f t="shared" si="4"/>
        <v>0</v>
      </c>
      <c r="E18" s="88">
        <f t="shared" si="5"/>
        <v>0</v>
      </c>
      <c r="F18" s="89" t="s">
        <v>112</v>
      </c>
      <c r="G18" s="85">
        <f t="shared" ref="G18:L18" si="14">G17</f>
        <v>0</v>
      </c>
      <c r="H18" s="85">
        <f t="shared" si="14"/>
        <v>1</v>
      </c>
      <c r="I18" s="85">
        <f t="shared" si="14"/>
        <v>0</v>
      </c>
      <c r="J18" s="85">
        <f t="shared" si="14"/>
        <v>16</v>
      </c>
      <c r="K18" s="85">
        <f t="shared" si="14"/>
        <v>0</v>
      </c>
      <c r="L18" s="85">
        <f t="shared" si="14"/>
        <v>4</v>
      </c>
      <c r="M18" s="39"/>
      <c r="N18" s="86" t="str">
        <f t="shared" si="6"/>
        <v>TC.U1.223 | MDC</v>
      </c>
      <c r="O18" s="86" t="str">
        <f t="shared" si="7"/>
        <v>Imagine Comunications</v>
      </c>
      <c r="P18" s="86" t="str">
        <f t="shared" si="7"/>
        <v>SNP Gateway</v>
      </c>
      <c r="Q18" s="34" t="s">
        <v>129</v>
      </c>
      <c r="R18" s="34"/>
      <c r="S18" s="34"/>
      <c r="T18" s="33"/>
      <c r="U18" s="40"/>
      <c r="V18" s="40"/>
      <c r="W18" s="40"/>
      <c r="X18" s="34"/>
      <c r="Y18" s="34"/>
      <c r="Z18" s="34"/>
      <c r="AA18" s="86" t="str">
        <f t="shared" si="8"/>
        <v>x</v>
      </c>
      <c r="AB18" s="86" t="str">
        <f t="shared" si="1"/>
        <v>x</v>
      </c>
      <c r="AC18" s="86" t="str">
        <f t="shared" si="1"/>
        <v>x</v>
      </c>
      <c r="AD18" s="86" t="str">
        <f t="shared" si="1"/>
        <v>x</v>
      </c>
      <c r="AE18" s="86" t="str">
        <f t="shared" si="1"/>
        <v>x</v>
      </c>
      <c r="AF18" s="86" t="str">
        <f t="shared" si="1"/>
        <v>x</v>
      </c>
      <c r="AG18" s="86" t="str">
        <f t="shared" si="1"/>
        <v>x</v>
      </c>
      <c r="AH18" s="86" t="str">
        <f t="shared" si="1"/>
        <v>x</v>
      </c>
      <c r="AI18" s="86" t="str">
        <f t="shared" si="1"/>
        <v>x</v>
      </c>
      <c r="AJ18" s="86" t="str">
        <f t="shared" si="1"/>
        <v>x</v>
      </c>
      <c r="AK18" s="86" t="str">
        <f t="shared" si="1"/>
        <v>x</v>
      </c>
      <c r="AL18" s="86" t="str">
        <f t="shared" si="1"/>
        <v>x</v>
      </c>
      <c r="AM18" s="86">
        <f t="shared" si="1"/>
        <v>0</v>
      </c>
      <c r="AN18" s="86">
        <f t="shared" si="1"/>
        <v>0</v>
      </c>
      <c r="AO18" s="86">
        <f t="shared" si="1"/>
        <v>0</v>
      </c>
      <c r="AP18" s="86">
        <f t="shared" si="1"/>
        <v>0</v>
      </c>
      <c r="AQ18" s="86" t="str">
        <f t="shared" si="1"/>
        <v>Imagine Communications SNP</v>
      </c>
      <c r="AR18" s="86" t="str">
        <f t="shared" si="1"/>
        <v>no</v>
      </c>
      <c r="AS18" s="86" t="str">
        <f t="shared" si="1"/>
        <v>yes</v>
      </c>
      <c r="AT18" s="87" t="s">
        <v>118</v>
      </c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</row>
    <row r="19" spans="1:75" x14ac:dyDescent="0.2">
      <c r="A19">
        <v>16</v>
      </c>
      <c r="B19" s="34">
        <f t="shared" si="2"/>
        <v>16</v>
      </c>
      <c r="C19" s="86" t="str">
        <f t="shared" si="3"/>
        <v>VGW-01 (SDI16)</v>
      </c>
      <c r="D19" s="88">
        <f t="shared" si="4"/>
        <v>0</v>
      </c>
      <c r="E19" s="88">
        <f t="shared" si="5"/>
        <v>0</v>
      </c>
      <c r="F19" s="89" t="s">
        <v>112</v>
      </c>
      <c r="G19" s="85">
        <f t="shared" ref="G19:L19" si="15">G18</f>
        <v>0</v>
      </c>
      <c r="H19" s="85">
        <f t="shared" si="15"/>
        <v>1</v>
      </c>
      <c r="I19" s="85">
        <f t="shared" si="15"/>
        <v>0</v>
      </c>
      <c r="J19" s="85">
        <f t="shared" si="15"/>
        <v>16</v>
      </c>
      <c r="K19" s="85">
        <f t="shared" si="15"/>
        <v>0</v>
      </c>
      <c r="L19" s="85">
        <f t="shared" si="15"/>
        <v>4</v>
      </c>
      <c r="M19" s="39"/>
      <c r="N19" s="86" t="str">
        <f t="shared" si="6"/>
        <v>TC.U1.223 | MDC</v>
      </c>
      <c r="O19" s="86" t="str">
        <f t="shared" si="7"/>
        <v>Imagine Comunications</v>
      </c>
      <c r="P19" s="86" t="str">
        <f t="shared" si="7"/>
        <v>SNP Gateway</v>
      </c>
      <c r="Q19" s="34" t="s">
        <v>130</v>
      </c>
      <c r="R19" s="34"/>
      <c r="S19" s="34"/>
      <c r="T19" s="33"/>
      <c r="U19" s="40"/>
      <c r="V19" s="40"/>
      <c r="W19" s="40"/>
      <c r="X19" s="34"/>
      <c r="Y19" s="34"/>
      <c r="Z19" s="34"/>
      <c r="AA19" s="86" t="str">
        <f t="shared" si="8"/>
        <v>x</v>
      </c>
      <c r="AB19" s="86" t="str">
        <f t="shared" si="1"/>
        <v>x</v>
      </c>
      <c r="AC19" s="86" t="str">
        <f t="shared" si="1"/>
        <v>x</v>
      </c>
      <c r="AD19" s="86" t="str">
        <f t="shared" si="1"/>
        <v>x</v>
      </c>
      <c r="AE19" s="86" t="str">
        <f t="shared" si="1"/>
        <v>x</v>
      </c>
      <c r="AF19" s="86" t="str">
        <f t="shared" ref="AF19:AS35" si="16">AF$4</f>
        <v>x</v>
      </c>
      <c r="AG19" s="86" t="str">
        <f t="shared" si="16"/>
        <v>x</v>
      </c>
      <c r="AH19" s="86" t="str">
        <f t="shared" si="16"/>
        <v>x</v>
      </c>
      <c r="AI19" s="86" t="str">
        <f t="shared" si="16"/>
        <v>x</v>
      </c>
      <c r="AJ19" s="86" t="str">
        <f t="shared" si="16"/>
        <v>x</v>
      </c>
      <c r="AK19" s="86" t="str">
        <f t="shared" si="16"/>
        <v>x</v>
      </c>
      <c r="AL19" s="86" t="str">
        <f t="shared" si="16"/>
        <v>x</v>
      </c>
      <c r="AM19" s="86">
        <f t="shared" si="16"/>
        <v>0</v>
      </c>
      <c r="AN19" s="86">
        <f t="shared" si="16"/>
        <v>0</v>
      </c>
      <c r="AO19" s="86">
        <f t="shared" si="16"/>
        <v>0</v>
      </c>
      <c r="AP19" s="86">
        <f t="shared" si="16"/>
        <v>0</v>
      </c>
      <c r="AQ19" s="86" t="str">
        <f t="shared" si="16"/>
        <v>Imagine Communications SNP</v>
      </c>
      <c r="AR19" s="86" t="str">
        <f t="shared" si="16"/>
        <v>no</v>
      </c>
      <c r="AS19" s="86" t="str">
        <f t="shared" si="16"/>
        <v>yes</v>
      </c>
      <c r="AT19" s="87" t="s">
        <v>118</v>
      </c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</row>
    <row r="20" spans="1:75" x14ac:dyDescent="0.2">
      <c r="A20">
        <v>17</v>
      </c>
      <c r="B20" s="34">
        <f t="shared" si="2"/>
        <v>17</v>
      </c>
      <c r="C20" s="86" t="str">
        <f t="shared" si="3"/>
        <v>VGW-01 (SDI17)</v>
      </c>
      <c r="D20" s="88">
        <f t="shared" si="4"/>
        <v>0</v>
      </c>
      <c r="E20" s="88">
        <f t="shared" si="5"/>
        <v>0</v>
      </c>
      <c r="F20" s="37" t="s">
        <v>131</v>
      </c>
      <c r="G20" s="85">
        <f>IF(Tabelle3[[#This Row],[Port direction]]="IP&gt;SDI",1,0)</f>
        <v>1</v>
      </c>
      <c r="H20" s="85">
        <f>IF(Tabelle3[[#This Row],[Port direction]]="SDI&gt;IP",1,0)</f>
        <v>0</v>
      </c>
      <c r="I20" s="85">
        <f>IF(Tabelle3[[#This Row],[Port direction]]="IP&gt;SDI",16,0)</f>
        <v>16</v>
      </c>
      <c r="J20" s="85">
        <f>IF(Tabelle3[[#This Row],[Port direction]]="SDI&gt;IP",16,0)</f>
        <v>0</v>
      </c>
      <c r="K20" s="85">
        <f>IF(Tabelle3[[#This Row],[Port direction]]="IP&gt;SDI",4,0)</f>
        <v>4</v>
      </c>
      <c r="L20" s="85">
        <f>IF(Tabelle3[[#This Row],[Port direction]]="SDI&gt;IP",4,0)</f>
        <v>0</v>
      </c>
      <c r="M20" s="39"/>
      <c r="N20" s="86" t="str">
        <f t="shared" si="6"/>
        <v>TC.U1.223 | MDC</v>
      </c>
      <c r="O20" s="86" t="str">
        <f t="shared" si="7"/>
        <v>Imagine Comunications</v>
      </c>
      <c r="P20" s="86" t="str">
        <f t="shared" si="7"/>
        <v>SNP Gateway</v>
      </c>
      <c r="Q20" s="34" t="s">
        <v>132</v>
      </c>
      <c r="R20" s="34"/>
      <c r="S20" s="34"/>
      <c r="T20" s="33"/>
      <c r="U20" s="40"/>
      <c r="V20" s="40"/>
      <c r="W20" s="40"/>
      <c r="X20" s="34"/>
      <c r="Y20" s="34"/>
      <c r="Z20" s="34"/>
      <c r="AA20" s="86" t="str">
        <f t="shared" si="8"/>
        <v>x</v>
      </c>
      <c r="AB20" s="86" t="str">
        <f t="shared" si="8"/>
        <v>x</v>
      </c>
      <c r="AC20" s="86" t="str">
        <f t="shared" si="8"/>
        <v>x</v>
      </c>
      <c r="AD20" s="86" t="str">
        <f t="shared" si="8"/>
        <v>x</v>
      </c>
      <c r="AE20" s="86" t="str">
        <f t="shared" si="8"/>
        <v>x</v>
      </c>
      <c r="AF20" s="86" t="str">
        <f t="shared" si="8"/>
        <v>x</v>
      </c>
      <c r="AG20" s="86" t="str">
        <f t="shared" si="8"/>
        <v>x</v>
      </c>
      <c r="AH20" s="86" t="str">
        <f t="shared" si="8"/>
        <v>x</v>
      </c>
      <c r="AI20" s="86" t="str">
        <f t="shared" si="8"/>
        <v>x</v>
      </c>
      <c r="AJ20" s="86" t="str">
        <f t="shared" si="8"/>
        <v>x</v>
      </c>
      <c r="AK20" s="86" t="str">
        <f t="shared" si="8"/>
        <v>x</v>
      </c>
      <c r="AL20" s="86" t="str">
        <f t="shared" si="8"/>
        <v>x</v>
      </c>
      <c r="AM20" s="86">
        <f t="shared" si="8"/>
        <v>0</v>
      </c>
      <c r="AN20" s="86">
        <f t="shared" si="8"/>
        <v>0</v>
      </c>
      <c r="AO20" s="86">
        <f t="shared" si="8"/>
        <v>0</v>
      </c>
      <c r="AP20" s="86">
        <f t="shared" si="8"/>
        <v>0</v>
      </c>
      <c r="AQ20" s="86" t="str">
        <f t="shared" si="16"/>
        <v>Imagine Communications SNP</v>
      </c>
      <c r="AR20" s="86" t="str">
        <f t="shared" si="16"/>
        <v>no</v>
      </c>
      <c r="AS20" s="86" t="str">
        <f t="shared" si="16"/>
        <v>yes</v>
      </c>
      <c r="AT20" s="87" t="s">
        <v>118</v>
      </c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</row>
    <row r="21" spans="1:75" x14ac:dyDescent="0.2">
      <c r="A21">
        <v>18</v>
      </c>
      <c r="B21" s="34">
        <f t="shared" si="2"/>
        <v>18</v>
      </c>
      <c r="C21" s="86" t="str">
        <f t="shared" si="3"/>
        <v>VGW-01 (SDI18)</v>
      </c>
      <c r="D21" s="88">
        <f t="shared" si="4"/>
        <v>0</v>
      </c>
      <c r="E21" s="88">
        <f t="shared" si="5"/>
        <v>0</v>
      </c>
      <c r="F21" s="89" t="s">
        <v>131</v>
      </c>
      <c r="G21" s="85">
        <f t="shared" ref="G21:L21" si="17">G20</f>
        <v>1</v>
      </c>
      <c r="H21" s="85">
        <f t="shared" si="17"/>
        <v>0</v>
      </c>
      <c r="I21" s="85">
        <f t="shared" si="17"/>
        <v>16</v>
      </c>
      <c r="J21" s="85">
        <f t="shared" si="17"/>
        <v>0</v>
      </c>
      <c r="K21" s="85">
        <f t="shared" si="17"/>
        <v>4</v>
      </c>
      <c r="L21" s="85">
        <f t="shared" si="17"/>
        <v>0</v>
      </c>
      <c r="M21" s="39"/>
      <c r="N21" s="86" t="str">
        <f t="shared" si="6"/>
        <v>TC.U1.223 | MDC</v>
      </c>
      <c r="O21" s="86" t="str">
        <f t="shared" si="7"/>
        <v>Imagine Comunications</v>
      </c>
      <c r="P21" s="86" t="str">
        <f t="shared" si="7"/>
        <v>SNP Gateway</v>
      </c>
      <c r="Q21" s="34" t="s">
        <v>132</v>
      </c>
      <c r="R21" s="34"/>
      <c r="S21" s="34"/>
      <c r="T21" s="33"/>
      <c r="U21" s="40"/>
      <c r="V21" s="40"/>
      <c r="W21" s="40"/>
      <c r="X21" s="34"/>
      <c r="Y21" s="34"/>
      <c r="Z21" s="34"/>
      <c r="AA21" s="86" t="str">
        <f t="shared" si="8"/>
        <v>x</v>
      </c>
      <c r="AB21" s="86" t="str">
        <f t="shared" si="8"/>
        <v>x</v>
      </c>
      <c r="AC21" s="86" t="str">
        <f t="shared" si="8"/>
        <v>x</v>
      </c>
      <c r="AD21" s="86" t="str">
        <f t="shared" si="8"/>
        <v>x</v>
      </c>
      <c r="AE21" s="86" t="str">
        <f t="shared" si="8"/>
        <v>x</v>
      </c>
      <c r="AF21" s="86" t="str">
        <f t="shared" si="8"/>
        <v>x</v>
      </c>
      <c r="AG21" s="86" t="str">
        <f t="shared" si="8"/>
        <v>x</v>
      </c>
      <c r="AH21" s="86" t="str">
        <f t="shared" si="8"/>
        <v>x</v>
      </c>
      <c r="AI21" s="86" t="str">
        <f t="shared" si="8"/>
        <v>x</v>
      </c>
      <c r="AJ21" s="86" t="str">
        <f t="shared" si="8"/>
        <v>x</v>
      </c>
      <c r="AK21" s="86" t="str">
        <f t="shared" si="8"/>
        <v>x</v>
      </c>
      <c r="AL21" s="86" t="str">
        <f t="shared" si="8"/>
        <v>x</v>
      </c>
      <c r="AM21" s="86">
        <f t="shared" si="8"/>
        <v>0</v>
      </c>
      <c r="AN21" s="86">
        <f t="shared" si="8"/>
        <v>0</v>
      </c>
      <c r="AO21" s="86">
        <f t="shared" si="8"/>
        <v>0</v>
      </c>
      <c r="AP21" s="86">
        <f t="shared" si="8"/>
        <v>0</v>
      </c>
      <c r="AQ21" s="86" t="str">
        <f t="shared" si="16"/>
        <v>Imagine Communications SNP</v>
      </c>
      <c r="AR21" s="86" t="str">
        <f t="shared" si="16"/>
        <v>no</v>
      </c>
      <c r="AS21" s="86" t="str">
        <f t="shared" si="16"/>
        <v>yes</v>
      </c>
      <c r="AT21" s="87" t="s">
        <v>118</v>
      </c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</row>
    <row r="22" spans="1:75" x14ac:dyDescent="0.2">
      <c r="A22">
        <v>19</v>
      </c>
      <c r="B22" s="34">
        <f t="shared" si="2"/>
        <v>19</v>
      </c>
      <c r="C22" s="86" t="str">
        <f t="shared" si="3"/>
        <v>VGW-01 (SDI19)</v>
      </c>
      <c r="D22" s="88">
        <f t="shared" si="4"/>
        <v>0</v>
      </c>
      <c r="E22" s="88">
        <f t="shared" si="5"/>
        <v>0</v>
      </c>
      <c r="F22" s="89" t="s">
        <v>131</v>
      </c>
      <c r="G22" s="85">
        <f t="shared" ref="G22:L22" si="18">G21</f>
        <v>1</v>
      </c>
      <c r="H22" s="85">
        <f t="shared" si="18"/>
        <v>0</v>
      </c>
      <c r="I22" s="85">
        <f t="shared" si="18"/>
        <v>16</v>
      </c>
      <c r="J22" s="85">
        <f t="shared" si="18"/>
        <v>0</v>
      </c>
      <c r="K22" s="85">
        <f t="shared" si="18"/>
        <v>4</v>
      </c>
      <c r="L22" s="85">
        <f t="shared" si="18"/>
        <v>0</v>
      </c>
      <c r="M22" s="39"/>
      <c r="N22" s="86" t="str">
        <f t="shared" si="6"/>
        <v>TC.U1.223 | MDC</v>
      </c>
      <c r="O22" s="86" t="str">
        <f t="shared" si="7"/>
        <v>Imagine Comunications</v>
      </c>
      <c r="P22" s="86" t="str">
        <f t="shared" si="7"/>
        <v>SNP Gateway</v>
      </c>
      <c r="Q22" s="34" t="s">
        <v>132</v>
      </c>
      <c r="R22" s="34"/>
      <c r="S22" s="34"/>
      <c r="T22" s="33"/>
      <c r="U22" s="40"/>
      <c r="V22" s="40"/>
      <c r="W22" s="40"/>
      <c r="X22" s="34"/>
      <c r="Y22" s="34"/>
      <c r="Z22" s="34"/>
      <c r="AA22" s="86" t="str">
        <f t="shared" si="8"/>
        <v>x</v>
      </c>
      <c r="AB22" s="86" t="str">
        <f t="shared" si="8"/>
        <v>x</v>
      </c>
      <c r="AC22" s="86" t="str">
        <f t="shared" si="8"/>
        <v>x</v>
      </c>
      <c r="AD22" s="86" t="str">
        <f t="shared" si="8"/>
        <v>x</v>
      </c>
      <c r="AE22" s="86" t="str">
        <f t="shared" si="8"/>
        <v>x</v>
      </c>
      <c r="AF22" s="86" t="str">
        <f t="shared" si="8"/>
        <v>x</v>
      </c>
      <c r="AG22" s="86" t="str">
        <f t="shared" si="8"/>
        <v>x</v>
      </c>
      <c r="AH22" s="86" t="str">
        <f t="shared" si="8"/>
        <v>x</v>
      </c>
      <c r="AI22" s="86" t="str">
        <f t="shared" si="8"/>
        <v>x</v>
      </c>
      <c r="AJ22" s="86" t="str">
        <f t="shared" si="8"/>
        <v>x</v>
      </c>
      <c r="AK22" s="86" t="str">
        <f t="shared" si="8"/>
        <v>x</v>
      </c>
      <c r="AL22" s="86" t="str">
        <f t="shared" si="8"/>
        <v>x</v>
      </c>
      <c r="AM22" s="86">
        <f t="shared" si="8"/>
        <v>0</v>
      </c>
      <c r="AN22" s="86">
        <f t="shared" si="8"/>
        <v>0</v>
      </c>
      <c r="AO22" s="86">
        <f t="shared" si="8"/>
        <v>0</v>
      </c>
      <c r="AP22" s="86">
        <f t="shared" si="8"/>
        <v>0</v>
      </c>
      <c r="AQ22" s="86" t="str">
        <f t="shared" si="16"/>
        <v>Imagine Communications SNP</v>
      </c>
      <c r="AR22" s="86" t="str">
        <f t="shared" si="16"/>
        <v>no</v>
      </c>
      <c r="AS22" s="86" t="str">
        <f t="shared" si="16"/>
        <v>yes</v>
      </c>
      <c r="AT22" s="87" t="s">
        <v>118</v>
      </c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</row>
    <row r="23" spans="1:75" x14ac:dyDescent="0.2">
      <c r="A23">
        <v>20</v>
      </c>
      <c r="B23" s="34">
        <f t="shared" si="2"/>
        <v>20</v>
      </c>
      <c r="C23" s="86" t="str">
        <f t="shared" si="3"/>
        <v>VGW-01 (SDI20)</v>
      </c>
      <c r="D23" s="88">
        <f t="shared" si="4"/>
        <v>0</v>
      </c>
      <c r="E23" s="88">
        <f t="shared" si="5"/>
        <v>0</v>
      </c>
      <c r="F23" s="89" t="s">
        <v>131</v>
      </c>
      <c r="G23" s="85">
        <f t="shared" ref="G23:L23" si="19">G22</f>
        <v>1</v>
      </c>
      <c r="H23" s="85">
        <f t="shared" si="19"/>
        <v>0</v>
      </c>
      <c r="I23" s="85">
        <f t="shared" si="19"/>
        <v>16</v>
      </c>
      <c r="J23" s="85">
        <f t="shared" si="19"/>
        <v>0</v>
      </c>
      <c r="K23" s="85">
        <f t="shared" si="19"/>
        <v>4</v>
      </c>
      <c r="L23" s="85">
        <f t="shared" si="19"/>
        <v>0</v>
      </c>
      <c r="M23" s="39"/>
      <c r="N23" s="86" t="str">
        <f t="shared" si="6"/>
        <v>TC.U1.223 | MDC</v>
      </c>
      <c r="O23" s="86" t="str">
        <f t="shared" si="7"/>
        <v>Imagine Comunications</v>
      </c>
      <c r="P23" s="86" t="str">
        <f t="shared" si="7"/>
        <v>SNP Gateway</v>
      </c>
      <c r="Q23" s="34" t="s">
        <v>132</v>
      </c>
      <c r="R23" s="34"/>
      <c r="S23" s="34"/>
      <c r="T23" s="33"/>
      <c r="U23" s="40"/>
      <c r="V23" s="40"/>
      <c r="W23" s="40"/>
      <c r="X23" s="34"/>
      <c r="Y23" s="34"/>
      <c r="Z23" s="34"/>
      <c r="AA23" s="86" t="str">
        <f t="shared" si="8"/>
        <v>x</v>
      </c>
      <c r="AB23" s="86" t="str">
        <f t="shared" si="8"/>
        <v>x</v>
      </c>
      <c r="AC23" s="86" t="str">
        <f t="shared" si="8"/>
        <v>x</v>
      </c>
      <c r="AD23" s="86" t="str">
        <f t="shared" si="8"/>
        <v>x</v>
      </c>
      <c r="AE23" s="86" t="str">
        <f t="shared" si="8"/>
        <v>x</v>
      </c>
      <c r="AF23" s="86" t="str">
        <f t="shared" si="8"/>
        <v>x</v>
      </c>
      <c r="AG23" s="86" t="str">
        <f t="shared" si="8"/>
        <v>x</v>
      </c>
      <c r="AH23" s="86" t="str">
        <f t="shared" si="8"/>
        <v>x</v>
      </c>
      <c r="AI23" s="86" t="str">
        <f t="shared" si="8"/>
        <v>x</v>
      </c>
      <c r="AJ23" s="86" t="str">
        <f t="shared" si="8"/>
        <v>x</v>
      </c>
      <c r="AK23" s="86" t="str">
        <f t="shared" si="8"/>
        <v>x</v>
      </c>
      <c r="AL23" s="86" t="str">
        <f t="shared" si="8"/>
        <v>x</v>
      </c>
      <c r="AM23" s="86">
        <f t="shared" si="8"/>
        <v>0</v>
      </c>
      <c r="AN23" s="86">
        <f t="shared" si="8"/>
        <v>0</v>
      </c>
      <c r="AO23" s="86">
        <f t="shared" si="8"/>
        <v>0</v>
      </c>
      <c r="AP23" s="86">
        <f t="shared" si="8"/>
        <v>0</v>
      </c>
      <c r="AQ23" s="86" t="str">
        <f t="shared" si="16"/>
        <v>Imagine Communications SNP</v>
      </c>
      <c r="AR23" s="86" t="str">
        <f t="shared" si="16"/>
        <v>no</v>
      </c>
      <c r="AS23" s="86" t="str">
        <f t="shared" si="16"/>
        <v>yes</v>
      </c>
      <c r="AT23" s="87" t="s">
        <v>118</v>
      </c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</row>
    <row r="24" spans="1:75" x14ac:dyDescent="0.2">
      <c r="A24">
        <v>21</v>
      </c>
      <c r="B24" s="34">
        <f t="shared" si="2"/>
        <v>21</v>
      </c>
      <c r="C24" s="86" t="str">
        <f t="shared" si="3"/>
        <v>VGW-01 (SDI21)</v>
      </c>
      <c r="D24" s="88">
        <f t="shared" si="4"/>
        <v>0</v>
      </c>
      <c r="E24" s="88">
        <f t="shared" si="5"/>
        <v>0</v>
      </c>
      <c r="F24" s="37" t="s">
        <v>131</v>
      </c>
      <c r="G24" s="85">
        <f>IF(Tabelle3[[#This Row],[Port direction]]="IP&gt;SDI",1,0)</f>
        <v>1</v>
      </c>
      <c r="H24" s="85">
        <f>IF(Tabelle3[[#This Row],[Port direction]]="SDI&gt;IP",1,0)</f>
        <v>0</v>
      </c>
      <c r="I24" s="85">
        <f>IF(Tabelle3[[#This Row],[Port direction]]="IP&gt;SDI",16,0)</f>
        <v>16</v>
      </c>
      <c r="J24" s="85">
        <f>IF(Tabelle3[[#This Row],[Port direction]]="SDI&gt;IP",16,0)</f>
        <v>0</v>
      </c>
      <c r="K24" s="85">
        <f>IF(Tabelle3[[#This Row],[Port direction]]="IP&gt;SDI",4,0)</f>
        <v>4</v>
      </c>
      <c r="L24" s="85">
        <f>IF(Tabelle3[[#This Row],[Port direction]]="SDI&gt;IP",4,0)</f>
        <v>0</v>
      </c>
      <c r="M24" s="39"/>
      <c r="N24" s="86" t="str">
        <f t="shared" si="6"/>
        <v>TC.U1.223 | MDC</v>
      </c>
      <c r="O24" s="86" t="str">
        <f t="shared" si="7"/>
        <v>Imagine Comunications</v>
      </c>
      <c r="P24" s="86" t="str">
        <f t="shared" si="7"/>
        <v>SNP Gateway</v>
      </c>
      <c r="Q24" s="34" t="s">
        <v>126</v>
      </c>
      <c r="R24" s="34"/>
      <c r="S24" s="34"/>
      <c r="T24" s="33"/>
      <c r="U24" s="40"/>
      <c r="V24" s="40"/>
      <c r="W24" s="40"/>
      <c r="X24" s="34"/>
      <c r="Y24" s="34"/>
      <c r="Z24" s="34"/>
      <c r="AA24" s="86" t="str">
        <f t="shared" si="8"/>
        <v>x</v>
      </c>
      <c r="AB24" s="86" t="str">
        <f t="shared" si="8"/>
        <v>x</v>
      </c>
      <c r="AC24" s="86" t="str">
        <f t="shared" si="8"/>
        <v>x</v>
      </c>
      <c r="AD24" s="86" t="str">
        <f t="shared" si="8"/>
        <v>x</v>
      </c>
      <c r="AE24" s="86" t="str">
        <f t="shared" si="8"/>
        <v>x</v>
      </c>
      <c r="AF24" s="86" t="str">
        <f t="shared" si="8"/>
        <v>x</v>
      </c>
      <c r="AG24" s="86" t="str">
        <f t="shared" si="8"/>
        <v>x</v>
      </c>
      <c r="AH24" s="86" t="str">
        <f t="shared" si="8"/>
        <v>x</v>
      </c>
      <c r="AI24" s="86" t="str">
        <f t="shared" si="8"/>
        <v>x</v>
      </c>
      <c r="AJ24" s="86" t="str">
        <f t="shared" si="8"/>
        <v>x</v>
      </c>
      <c r="AK24" s="86" t="str">
        <f t="shared" si="8"/>
        <v>x</v>
      </c>
      <c r="AL24" s="86" t="str">
        <f t="shared" si="8"/>
        <v>x</v>
      </c>
      <c r="AM24" s="86">
        <f t="shared" si="8"/>
        <v>0</v>
      </c>
      <c r="AN24" s="86">
        <f t="shared" si="8"/>
        <v>0</v>
      </c>
      <c r="AO24" s="86">
        <f t="shared" si="8"/>
        <v>0</v>
      </c>
      <c r="AP24" s="86">
        <f t="shared" si="8"/>
        <v>0</v>
      </c>
      <c r="AQ24" s="86" t="str">
        <f t="shared" si="16"/>
        <v>Imagine Communications SNP</v>
      </c>
      <c r="AR24" s="86" t="str">
        <f t="shared" si="16"/>
        <v>no</v>
      </c>
      <c r="AS24" s="86" t="str">
        <f t="shared" si="16"/>
        <v>yes</v>
      </c>
      <c r="AT24" s="87" t="s">
        <v>118</v>
      </c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</row>
    <row r="25" spans="1:75" x14ac:dyDescent="0.2">
      <c r="A25">
        <v>22</v>
      </c>
      <c r="B25" s="34">
        <f t="shared" si="2"/>
        <v>22</v>
      </c>
      <c r="C25" s="86" t="str">
        <f t="shared" si="3"/>
        <v>VGW-01 (SDI22)</v>
      </c>
      <c r="D25" s="88">
        <f t="shared" si="4"/>
        <v>0</v>
      </c>
      <c r="E25" s="88">
        <f t="shared" si="5"/>
        <v>0</v>
      </c>
      <c r="F25" s="89" t="s">
        <v>131</v>
      </c>
      <c r="G25" s="85">
        <f t="shared" ref="G25:L25" si="20">G24</f>
        <v>1</v>
      </c>
      <c r="H25" s="85">
        <f t="shared" si="20"/>
        <v>0</v>
      </c>
      <c r="I25" s="85">
        <f t="shared" si="20"/>
        <v>16</v>
      </c>
      <c r="J25" s="85">
        <f t="shared" si="20"/>
        <v>0</v>
      </c>
      <c r="K25" s="85">
        <f t="shared" si="20"/>
        <v>4</v>
      </c>
      <c r="L25" s="85">
        <f t="shared" si="20"/>
        <v>0</v>
      </c>
      <c r="M25" s="39"/>
      <c r="N25" s="86" t="str">
        <f t="shared" si="6"/>
        <v>TC.U1.223 | MDC</v>
      </c>
      <c r="O25" s="86" t="str">
        <f t="shared" si="7"/>
        <v>Imagine Comunications</v>
      </c>
      <c r="P25" s="86" t="str">
        <f t="shared" si="7"/>
        <v>SNP Gateway</v>
      </c>
      <c r="Q25" s="34" t="s">
        <v>126</v>
      </c>
      <c r="R25" s="34"/>
      <c r="S25" s="34"/>
      <c r="T25" s="33"/>
      <c r="U25" s="40"/>
      <c r="V25" s="40"/>
      <c r="W25" s="40"/>
      <c r="X25" s="34"/>
      <c r="Y25" s="34"/>
      <c r="Z25" s="34"/>
      <c r="AA25" s="86" t="str">
        <f t="shared" si="8"/>
        <v>x</v>
      </c>
      <c r="AB25" s="86" t="str">
        <f t="shared" si="8"/>
        <v>x</v>
      </c>
      <c r="AC25" s="86" t="str">
        <f t="shared" si="8"/>
        <v>x</v>
      </c>
      <c r="AD25" s="86" t="str">
        <f t="shared" si="8"/>
        <v>x</v>
      </c>
      <c r="AE25" s="86" t="str">
        <f t="shared" si="8"/>
        <v>x</v>
      </c>
      <c r="AF25" s="86" t="str">
        <f t="shared" si="8"/>
        <v>x</v>
      </c>
      <c r="AG25" s="86" t="str">
        <f t="shared" si="8"/>
        <v>x</v>
      </c>
      <c r="AH25" s="86" t="str">
        <f t="shared" si="8"/>
        <v>x</v>
      </c>
      <c r="AI25" s="86" t="str">
        <f t="shared" si="8"/>
        <v>x</v>
      </c>
      <c r="AJ25" s="86" t="str">
        <f t="shared" si="8"/>
        <v>x</v>
      </c>
      <c r="AK25" s="86" t="str">
        <f t="shared" si="8"/>
        <v>x</v>
      </c>
      <c r="AL25" s="86" t="str">
        <f t="shared" si="8"/>
        <v>x</v>
      </c>
      <c r="AM25" s="86">
        <f t="shared" si="8"/>
        <v>0</v>
      </c>
      <c r="AN25" s="86">
        <f t="shared" si="8"/>
        <v>0</v>
      </c>
      <c r="AO25" s="86">
        <f t="shared" si="8"/>
        <v>0</v>
      </c>
      <c r="AP25" s="86">
        <f t="shared" si="8"/>
        <v>0</v>
      </c>
      <c r="AQ25" s="86" t="str">
        <f t="shared" si="16"/>
        <v>Imagine Communications SNP</v>
      </c>
      <c r="AR25" s="86" t="str">
        <f t="shared" si="16"/>
        <v>no</v>
      </c>
      <c r="AS25" s="86" t="str">
        <f t="shared" si="16"/>
        <v>yes</v>
      </c>
      <c r="AT25" s="87" t="s">
        <v>118</v>
      </c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</row>
    <row r="26" spans="1:75" x14ac:dyDescent="0.2">
      <c r="A26">
        <v>23</v>
      </c>
      <c r="B26" s="34">
        <f t="shared" si="2"/>
        <v>23</v>
      </c>
      <c r="C26" s="86" t="str">
        <f t="shared" si="3"/>
        <v>VGW-01 (SDI23)</v>
      </c>
      <c r="D26" s="88">
        <f t="shared" si="4"/>
        <v>0</v>
      </c>
      <c r="E26" s="88">
        <f t="shared" si="5"/>
        <v>0</v>
      </c>
      <c r="F26" s="89" t="s">
        <v>131</v>
      </c>
      <c r="G26" s="85">
        <f t="shared" ref="G26:L26" si="21">G25</f>
        <v>1</v>
      </c>
      <c r="H26" s="85">
        <f t="shared" si="21"/>
        <v>0</v>
      </c>
      <c r="I26" s="85">
        <f t="shared" si="21"/>
        <v>16</v>
      </c>
      <c r="J26" s="85">
        <f t="shared" si="21"/>
        <v>0</v>
      </c>
      <c r="K26" s="85">
        <f t="shared" si="21"/>
        <v>4</v>
      </c>
      <c r="L26" s="85">
        <f t="shared" si="21"/>
        <v>0</v>
      </c>
      <c r="M26" s="39"/>
      <c r="N26" s="86" t="str">
        <f t="shared" si="6"/>
        <v>TC.U1.223 | MDC</v>
      </c>
      <c r="O26" s="86" t="str">
        <f t="shared" si="7"/>
        <v>Imagine Comunications</v>
      </c>
      <c r="P26" s="86" t="str">
        <f t="shared" si="7"/>
        <v>SNP Gateway</v>
      </c>
      <c r="Q26" s="34" t="s">
        <v>126</v>
      </c>
      <c r="R26" s="34"/>
      <c r="S26" s="34"/>
      <c r="T26" s="33"/>
      <c r="U26" s="40"/>
      <c r="V26" s="40"/>
      <c r="W26" s="40"/>
      <c r="X26" s="34"/>
      <c r="Y26" s="34"/>
      <c r="Z26" s="34"/>
      <c r="AA26" s="86" t="str">
        <f t="shared" si="8"/>
        <v>x</v>
      </c>
      <c r="AB26" s="86" t="str">
        <f t="shared" si="8"/>
        <v>x</v>
      </c>
      <c r="AC26" s="86" t="str">
        <f t="shared" si="8"/>
        <v>x</v>
      </c>
      <c r="AD26" s="86" t="str">
        <f t="shared" si="8"/>
        <v>x</v>
      </c>
      <c r="AE26" s="86" t="str">
        <f t="shared" si="8"/>
        <v>x</v>
      </c>
      <c r="AF26" s="86" t="str">
        <f t="shared" si="8"/>
        <v>x</v>
      </c>
      <c r="AG26" s="86" t="str">
        <f t="shared" si="8"/>
        <v>x</v>
      </c>
      <c r="AH26" s="86" t="str">
        <f t="shared" si="8"/>
        <v>x</v>
      </c>
      <c r="AI26" s="86" t="str">
        <f t="shared" si="8"/>
        <v>x</v>
      </c>
      <c r="AJ26" s="86" t="str">
        <f t="shared" si="8"/>
        <v>x</v>
      </c>
      <c r="AK26" s="86" t="str">
        <f t="shared" si="8"/>
        <v>x</v>
      </c>
      <c r="AL26" s="86" t="str">
        <f t="shared" si="8"/>
        <v>x</v>
      </c>
      <c r="AM26" s="86">
        <f t="shared" si="8"/>
        <v>0</v>
      </c>
      <c r="AN26" s="86">
        <f t="shared" si="8"/>
        <v>0</v>
      </c>
      <c r="AO26" s="86">
        <f t="shared" si="8"/>
        <v>0</v>
      </c>
      <c r="AP26" s="86">
        <f t="shared" si="8"/>
        <v>0</v>
      </c>
      <c r="AQ26" s="86" t="str">
        <f t="shared" si="16"/>
        <v>Imagine Communications SNP</v>
      </c>
      <c r="AR26" s="86" t="str">
        <f t="shared" si="16"/>
        <v>no</v>
      </c>
      <c r="AS26" s="86" t="str">
        <f t="shared" si="16"/>
        <v>yes</v>
      </c>
      <c r="AT26" s="87" t="s">
        <v>118</v>
      </c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</row>
    <row r="27" spans="1:75" x14ac:dyDescent="0.2">
      <c r="A27">
        <v>24</v>
      </c>
      <c r="B27" s="34">
        <f t="shared" si="2"/>
        <v>24</v>
      </c>
      <c r="C27" s="86" t="str">
        <f t="shared" si="3"/>
        <v>VGW-01 (SDI24)</v>
      </c>
      <c r="D27" s="88">
        <f t="shared" si="4"/>
        <v>0</v>
      </c>
      <c r="E27" s="88">
        <f t="shared" si="5"/>
        <v>0</v>
      </c>
      <c r="F27" s="89" t="s">
        <v>131</v>
      </c>
      <c r="G27" s="85">
        <f t="shared" ref="G27:L27" si="22">G26</f>
        <v>1</v>
      </c>
      <c r="H27" s="85">
        <f t="shared" si="22"/>
        <v>0</v>
      </c>
      <c r="I27" s="85">
        <f t="shared" si="22"/>
        <v>16</v>
      </c>
      <c r="J27" s="85">
        <f t="shared" si="22"/>
        <v>0</v>
      </c>
      <c r="K27" s="85">
        <f t="shared" si="22"/>
        <v>4</v>
      </c>
      <c r="L27" s="85">
        <f t="shared" si="22"/>
        <v>0</v>
      </c>
      <c r="M27" s="39"/>
      <c r="N27" s="86" t="str">
        <f t="shared" si="6"/>
        <v>TC.U1.223 | MDC</v>
      </c>
      <c r="O27" s="86" t="str">
        <f t="shared" si="7"/>
        <v>Imagine Comunications</v>
      </c>
      <c r="P27" s="86" t="str">
        <f t="shared" si="7"/>
        <v>SNP Gateway</v>
      </c>
      <c r="Q27" s="34" t="s">
        <v>126</v>
      </c>
      <c r="R27" s="34"/>
      <c r="S27" s="34"/>
      <c r="T27" s="33"/>
      <c r="U27" s="40"/>
      <c r="V27" s="40"/>
      <c r="W27" s="40"/>
      <c r="X27" s="34"/>
      <c r="Y27" s="34"/>
      <c r="Z27" s="34"/>
      <c r="AA27" s="86" t="str">
        <f t="shared" si="8"/>
        <v>x</v>
      </c>
      <c r="AB27" s="86" t="str">
        <f t="shared" si="8"/>
        <v>x</v>
      </c>
      <c r="AC27" s="86" t="str">
        <f t="shared" si="8"/>
        <v>x</v>
      </c>
      <c r="AD27" s="86" t="str">
        <f t="shared" si="8"/>
        <v>x</v>
      </c>
      <c r="AE27" s="86" t="str">
        <f t="shared" si="8"/>
        <v>x</v>
      </c>
      <c r="AF27" s="86" t="str">
        <f t="shared" si="8"/>
        <v>x</v>
      </c>
      <c r="AG27" s="86" t="str">
        <f t="shared" si="8"/>
        <v>x</v>
      </c>
      <c r="AH27" s="86" t="str">
        <f t="shared" si="8"/>
        <v>x</v>
      </c>
      <c r="AI27" s="86" t="str">
        <f t="shared" si="8"/>
        <v>x</v>
      </c>
      <c r="AJ27" s="86" t="str">
        <f t="shared" si="8"/>
        <v>x</v>
      </c>
      <c r="AK27" s="86" t="str">
        <f t="shared" si="8"/>
        <v>x</v>
      </c>
      <c r="AL27" s="86" t="str">
        <f t="shared" si="8"/>
        <v>x</v>
      </c>
      <c r="AM27" s="86">
        <f t="shared" si="8"/>
        <v>0</v>
      </c>
      <c r="AN27" s="86">
        <f t="shared" si="8"/>
        <v>0</v>
      </c>
      <c r="AO27" s="86">
        <f t="shared" si="8"/>
        <v>0</v>
      </c>
      <c r="AP27" s="86">
        <f t="shared" si="8"/>
        <v>0</v>
      </c>
      <c r="AQ27" s="86" t="str">
        <f t="shared" si="16"/>
        <v>Imagine Communications SNP</v>
      </c>
      <c r="AR27" s="86" t="str">
        <f t="shared" si="16"/>
        <v>no</v>
      </c>
      <c r="AS27" s="86" t="str">
        <f t="shared" si="16"/>
        <v>yes</v>
      </c>
      <c r="AT27" s="87" t="s">
        <v>118</v>
      </c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</row>
    <row r="28" spans="1:75" x14ac:dyDescent="0.2">
      <c r="A28">
        <v>25</v>
      </c>
      <c r="B28" s="34">
        <f t="shared" si="2"/>
        <v>25</v>
      </c>
      <c r="C28" s="86" t="str">
        <f t="shared" si="3"/>
        <v>VGW-01 (SDI25)</v>
      </c>
      <c r="D28" s="88">
        <f t="shared" si="4"/>
        <v>0</v>
      </c>
      <c r="E28" s="88">
        <f t="shared" si="5"/>
        <v>0</v>
      </c>
      <c r="F28" s="37" t="s">
        <v>131</v>
      </c>
      <c r="G28" s="85">
        <f>IF(Tabelle3[[#This Row],[Port direction]]="IP&gt;SDI",1,0)</f>
        <v>1</v>
      </c>
      <c r="H28" s="85">
        <f>IF(Tabelle3[[#This Row],[Port direction]]="SDI&gt;IP",1,0)</f>
        <v>0</v>
      </c>
      <c r="I28" s="85">
        <f>IF(Tabelle3[[#This Row],[Port direction]]="IP&gt;SDI",16,0)</f>
        <v>16</v>
      </c>
      <c r="J28" s="85">
        <f>IF(Tabelle3[[#This Row],[Port direction]]="SDI&gt;IP",16,0)</f>
        <v>0</v>
      </c>
      <c r="K28" s="85">
        <f>IF(Tabelle3[[#This Row],[Port direction]]="IP&gt;SDI",4,0)</f>
        <v>4</v>
      </c>
      <c r="L28" s="85">
        <f>IF(Tabelle3[[#This Row],[Port direction]]="SDI&gt;IP",4,0)</f>
        <v>0</v>
      </c>
      <c r="M28" s="39"/>
      <c r="N28" s="86" t="str">
        <f t="shared" si="6"/>
        <v>TC.U1.223 | MDC</v>
      </c>
      <c r="O28" s="86" t="str">
        <f t="shared" si="7"/>
        <v>Imagine Comunications</v>
      </c>
      <c r="P28" s="86" t="str">
        <f t="shared" si="7"/>
        <v>SNP Gateway</v>
      </c>
      <c r="Q28" s="34" t="s">
        <v>116</v>
      </c>
      <c r="R28" s="34"/>
      <c r="S28" s="34"/>
      <c r="T28" s="33"/>
      <c r="U28" s="40"/>
      <c r="V28" s="40"/>
      <c r="W28" s="40"/>
      <c r="X28" s="34"/>
      <c r="Y28" s="34"/>
      <c r="Z28" s="34"/>
      <c r="AA28" s="86" t="str">
        <f t="shared" si="8"/>
        <v>x</v>
      </c>
      <c r="AB28" s="86" t="str">
        <f t="shared" si="8"/>
        <v>x</v>
      </c>
      <c r="AC28" s="86" t="str">
        <f t="shared" si="8"/>
        <v>x</v>
      </c>
      <c r="AD28" s="86" t="str">
        <f t="shared" si="8"/>
        <v>x</v>
      </c>
      <c r="AE28" s="86" t="str">
        <f t="shared" si="8"/>
        <v>x</v>
      </c>
      <c r="AF28" s="86" t="str">
        <f t="shared" si="8"/>
        <v>x</v>
      </c>
      <c r="AG28" s="86" t="str">
        <f t="shared" si="8"/>
        <v>x</v>
      </c>
      <c r="AH28" s="86" t="str">
        <f t="shared" si="8"/>
        <v>x</v>
      </c>
      <c r="AI28" s="86" t="str">
        <f t="shared" si="8"/>
        <v>x</v>
      </c>
      <c r="AJ28" s="86" t="str">
        <f t="shared" si="8"/>
        <v>x</v>
      </c>
      <c r="AK28" s="86" t="str">
        <f t="shared" si="8"/>
        <v>x</v>
      </c>
      <c r="AL28" s="86" t="str">
        <f t="shared" si="8"/>
        <v>x</v>
      </c>
      <c r="AM28" s="86">
        <f t="shared" si="8"/>
        <v>0</v>
      </c>
      <c r="AN28" s="86">
        <f t="shared" si="8"/>
        <v>0</v>
      </c>
      <c r="AO28" s="86">
        <f t="shared" si="8"/>
        <v>0</v>
      </c>
      <c r="AP28" s="86">
        <f t="shared" si="8"/>
        <v>0</v>
      </c>
      <c r="AQ28" s="86" t="str">
        <f t="shared" si="16"/>
        <v>Imagine Communications SNP</v>
      </c>
      <c r="AR28" s="86" t="str">
        <f t="shared" si="16"/>
        <v>no</v>
      </c>
      <c r="AS28" s="86" t="str">
        <f t="shared" si="16"/>
        <v>yes</v>
      </c>
      <c r="AT28" s="87" t="s">
        <v>118</v>
      </c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</row>
    <row r="29" spans="1:75" x14ac:dyDescent="0.2">
      <c r="A29">
        <v>26</v>
      </c>
      <c r="B29" s="34">
        <f t="shared" si="2"/>
        <v>26</v>
      </c>
      <c r="C29" s="86" t="str">
        <f t="shared" si="3"/>
        <v>VGW-01 (SDI26)</v>
      </c>
      <c r="D29" s="88">
        <f t="shared" si="4"/>
        <v>0</v>
      </c>
      <c r="E29" s="88">
        <f t="shared" si="5"/>
        <v>0</v>
      </c>
      <c r="F29" s="89" t="s">
        <v>131</v>
      </c>
      <c r="G29" s="85">
        <f t="shared" ref="G29:L29" si="23">G28</f>
        <v>1</v>
      </c>
      <c r="H29" s="85">
        <f t="shared" si="23"/>
        <v>0</v>
      </c>
      <c r="I29" s="85">
        <f t="shared" si="23"/>
        <v>16</v>
      </c>
      <c r="J29" s="85">
        <f t="shared" si="23"/>
        <v>0</v>
      </c>
      <c r="K29" s="85">
        <f t="shared" si="23"/>
        <v>4</v>
      </c>
      <c r="L29" s="85">
        <f t="shared" si="23"/>
        <v>0</v>
      </c>
      <c r="M29" s="39"/>
      <c r="N29" s="86" t="str">
        <f t="shared" si="6"/>
        <v>TC.U1.223 | MDC</v>
      </c>
      <c r="O29" s="86" t="str">
        <f t="shared" si="7"/>
        <v>Imagine Comunications</v>
      </c>
      <c r="P29" s="86" t="str">
        <f t="shared" si="7"/>
        <v>SNP Gateway</v>
      </c>
      <c r="Q29" s="34" t="s">
        <v>116</v>
      </c>
      <c r="R29" s="34"/>
      <c r="S29" s="34"/>
      <c r="T29" s="33"/>
      <c r="U29" s="40"/>
      <c r="V29" s="40"/>
      <c r="W29" s="40"/>
      <c r="X29" s="34"/>
      <c r="Y29" s="34"/>
      <c r="Z29" s="34"/>
      <c r="AA29" s="86" t="str">
        <f t="shared" si="8"/>
        <v>x</v>
      </c>
      <c r="AB29" s="86" t="str">
        <f t="shared" si="8"/>
        <v>x</v>
      </c>
      <c r="AC29" s="86" t="str">
        <f t="shared" si="8"/>
        <v>x</v>
      </c>
      <c r="AD29" s="86" t="str">
        <f t="shared" si="8"/>
        <v>x</v>
      </c>
      <c r="AE29" s="86" t="str">
        <f t="shared" si="8"/>
        <v>x</v>
      </c>
      <c r="AF29" s="86" t="str">
        <f t="shared" si="8"/>
        <v>x</v>
      </c>
      <c r="AG29" s="86" t="str">
        <f t="shared" si="8"/>
        <v>x</v>
      </c>
      <c r="AH29" s="86" t="str">
        <f t="shared" si="8"/>
        <v>x</v>
      </c>
      <c r="AI29" s="86" t="str">
        <f t="shared" si="8"/>
        <v>x</v>
      </c>
      <c r="AJ29" s="86" t="str">
        <f t="shared" si="8"/>
        <v>x</v>
      </c>
      <c r="AK29" s="86" t="str">
        <f t="shared" si="8"/>
        <v>x</v>
      </c>
      <c r="AL29" s="86" t="str">
        <f t="shared" si="8"/>
        <v>x</v>
      </c>
      <c r="AM29" s="86">
        <f t="shared" si="8"/>
        <v>0</v>
      </c>
      <c r="AN29" s="86">
        <f t="shared" si="8"/>
        <v>0</v>
      </c>
      <c r="AO29" s="86">
        <f t="shared" si="8"/>
        <v>0</v>
      </c>
      <c r="AP29" s="86">
        <f t="shared" si="8"/>
        <v>0</v>
      </c>
      <c r="AQ29" s="86" t="str">
        <f t="shared" si="16"/>
        <v>Imagine Communications SNP</v>
      </c>
      <c r="AR29" s="86" t="str">
        <f t="shared" si="16"/>
        <v>no</v>
      </c>
      <c r="AS29" s="86" t="str">
        <f t="shared" si="16"/>
        <v>yes</v>
      </c>
      <c r="AT29" s="87" t="s">
        <v>118</v>
      </c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</row>
    <row r="30" spans="1:75" x14ac:dyDescent="0.2">
      <c r="A30">
        <v>27</v>
      </c>
      <c r="B30" s="34">
        <f t="shared" si="2"/>
        <v>27</v>
      </c>
      <c r="C30" s="86" t="str">
        <f t="shared" si="3"/>
        <v>VGW-01 (SDI27)</v>
      </c>
      <c r="D30" s="88">
        <f t="shared" si="4"/>
        <v>0</v>
      </c>
      <c r="E30" s="88">
        <f t="shared" si="5"/>
        <v>0</v>
      </c>
      <c r="F30" s="89" t="s">
        <v>131</v>
      </c>
      <c r="G30" s="85">
        <f t="shared" ref="G30:L30" si="24">G29</f>
        <v>1</v>
      </c>
      <c r="H30" s="85">
        <f t="shared" si="24"/>
        <v>0</v>
      </c>
      <c r="I30" s="85">
        <f t="shared" si="24"/>
        <v>16</v>
      </c>
      <c r="J30" s="85">
        <f t="shared" si="24"/>
        <v>0</v>
      </c>
      <c r="K30" s="85">
        <f t="shared" si="24"/>
        <v>4</v>
      </c>
      <c r="L30" s="85">
        <f t="shared" si="24"/>
        <v>0</v>
      </c>
      <c r="M30" s="39"/>
      <c r="N30" s="86" t="str">
        <f t="shared" si="6"/>
        <v>TC.U1.223 | MDC</v>
      </c>
      <c r="O30" s="86" t="str">
        <f t="shared" si="7"/>
        <v>Imagine Comunications</v>
      </c>
      <c r="P30" s="86" t="str">
        <f t="shared" si="7"/>
        <v>SNP Gateway</v>
      </c>
      <c r="Q30" s="34" t="s">
        <v>116</v>
      </c>
      <c r="R30" s="34"/>
      <c r="S30" s="34"/>
      <c r="T30" s="33"/>
      <c r="U30" s="40"/>
      <c r="V30" s="40"/>
      <c r="W30" s="40"/>
      <c r="X30" s="34"/>
      <c r="Y30" s="34"/>
      <c r="Z30" s="34"/>
      <c r="AA30" s="86" t="str">
        <f t="shared" si="8"/>
        <v>x</v>
      </c>
      <c r="AB30" s="86" t="str">
        <f t="shared" si="8"/>
        <v>x</v>
      </c>
      <c r="AC30" s="86" t="str">
        <f t="shared" si="8"/>
        <v>x</v>
      </c>
      <c r="AD30" s="86" t="str">
        <f t="shared" si="8"/>
        <v>x</v>
      </c>
      <c r="AE30" s="86" t="str">
        <f t="shared" si="8"/>
        <v>x</v>
      </c>
      <c r="AF30" s="86" t="str">
        <f t="shared" si="8"/>
        <v>x</v>
      </c>
      <c r="AG30" s="86" t="str">
        <f t="shared" si="8"/>
        <v>x</v>
      </c>
      <c r="AH30" s="86" t="str">
        <f t="shared" si="8"/>
        <v>x</v>
      </c>
      <c r="AI30" s="86" t="str">
        <f t="shared" si="8"/>
        <v>x</v>
      </c>
      <c r="AJ30" s="86" t="str">
        <f t="shared" si="8"/>
        <v>x</v>
      </c>
      <c r="AK30" s="86" t="str">
        <f t="shared" si="8"/>
        <v>x</v>
      </c>
      <c r="AL30" s="86" t="str">
        <f t="shared" si="8"/>
        <v>x</v>
      </c>
      <c r="AM30" s="86">
        <f t="shared" si="8"/>
        <v>0</v>
      </c>
      <c r="AN30" s="86">
        <f t="shared" si="8"/>
        <v>0</v>
      </c>
      <c r="AO30" s="86">
        <f t="shared" si="8"/>
        <v>0</v>
      </c>
      <c r="AP30" s="86">
        <f t="shared" si="8"/>
        <v>0</v>
      </c>
      <c r="AQ30" s="86" t="str">
        <f t="shared" si="16"/>
        <v>Imagine Communications SNP</v>
      </c>
      <c r="AR30" s="86" t="str">
        <f t="shared" si="16"/>
        <v>no</v>
      </c>
      <c r="AS30" s="86" t="str">
        <f t="shared" si="16"/>
        <v>yes</v>
      </c>
      <c r="AT30" s="87" t="s">
        <v>118</v>
      </c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</row>
    <row r="31" spans="1:75" x14ac:dyDescent="0.2">
      <c r="A31">
        <v>28</v>
      </c>
      <c r="B31" s="34">
        <f t="shared" si="2"/>
        <v>28</v>
      </c>
      <c r="C31" s="86" t="str">
        <f t="shared" si="3"/>
        <v>VGW-01 (SDI28)</v>
      </c>
      <c r="D31" s="88">
        <f t="shared" si="4"/>
        <v>0</v>
      </c>
      <c r="E31" s="88">
        <f t="shared" si="5"/>
        <v>0</v>
      </c>
      <c r="F31" s="89" t="s">
        <v>131</v>
      </c>
      <c r="G31" s="85">
        <f t="shared" ref="G31:L31" si="25">G30</f>
        <v>1</v>
      </c>
      <c r="H31" s="85">
        <f t="shared" si="25"/>
        <v>0</v>
      </c>
      <c r="I31" s="85">
        <f t="shared" si="25"/>
        <v>16</v>
      </c>
      <c r="J31" s="85">
        <f t="shared" si="25"/>
        <v>0</v>
      </c>
      <c r="K31" s="85">
        <f t="shared" si="25"/>
        <v>4</v>
      </c>
      <c r="L31" s="85">
        <f t="shared" si="25"/>
        <v>0</v>
      </c>
      <c r="M31" s="39"/>
      <c r="N31" s="86" t="str">
        <f t="shared" si="6"/>
        <v>TC.U1.223 | MDC</v>
      </c>
      <c r="O31" s="86" t="str">
        <f t="shared" si="7"/>
        <v>Imagine Comunications</v>
      </c>
      <c r="P31" s="86" t="str">
        <f t="shared" si="7"/>
        <v>SNP Gateway</v>
      </c>
      <c r="Q31" s="34" t="s">
        <v>116</v>
      </c>
      <c r="R31" s="34"/>
      <c r="S31" s="34"/>
      <c r="T31" s="33"/>
      <c r="U31" s="40"/>
      <c r="V31" s="40"/>
      <c r="W31" s="40"/>
      <c r="X31" s="34"/>
      <c r="Y31" s="34"/>
      <c r="Z31" s="34"/>
      <c r="AA31" s="86" t="str">
        <f t="shared" si="8"/>
        <v>x</v>
      </c>
      <c r="AB31" s="86" t="str">
        <f t="shared" si="8"/>
        <v>x</v>
      </c>
      <c r="AC31" s="86" t="str">
        <f t="shared" si="8"/>
        <v>x</v>
      </c>
      <c r="AD31" s="86" t="str">
        <f t="shared" si="8"/>
        <v>x</v>
      </c>
      <c r="AE31" s="86" t="str">
        <f t="shared" si="8"/>
        <v>x</v>
      </c>
      <c r="AF31" s="86" t="str">
        <f t="shared" si="8"/>
        <v>x</v>
      </c>
      <c r="AG31" s="86" t="str">
        <f t="shared" si="8"/>
        <v>x</v>
      </c>
      <c r="AH31" s="86" t="str">
        <f t="shared" si="8"/>
        <v>x</v>
      </c>
      <c r="AI31" s="86" t="str">
        <f t="shared" si="8"/>
        <v>x</v>
      </c>
      <c r="AJ31" s="86" t="str">
        <f t="shared" si="8"/>
        <v>x</v>
      </c>
      <c r="AK31" s="86" t="str">
        <f t="shared" si="8"/>
        <v>x</v>
      </c>
      <c r="AL31" s="86" t="str">
        <f t="shared" si="8"/>
        <v>x</v>
      </c>
      <c r="AM31" s="86">
        <f t="shared" si="8"/>
        <v>0</v>
      </c>
      <c r="AN31" s="86">
        <f t="shared" si="8"/>
        <v>0</v>
      </c>
      <c r="AO31" s="86">
        <f t="shared" si="8"/>
        <v>0</v>
      </c>
      <c r="AP31" s="86">
        <f t="shared" si="8"/>
        <v>0</v>
      </c>
      <c r="AQ31" s="86" t="str">
        <f t="shared" si="16"/>
        <v>Imagine Communications SNP</v>
      </c>
      <c r="AR31" s="86" t="str">
        <f t="shared" si="16"/>
        <v>no</v>
      </c>
      <c r="AS31" s="86" t="str">
        <f t="shared" si="16"/>
        <v>yes</v>
      </c>
      <c r="AT31" s="87" t="s">
        <v>118</v>
      </c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</row>
    <row r="32" spans="1:75" x14ac:dyDescent="0.2">
      <c r="A32">
        <v>29</v>
      </c>
      <c r="B32" s="34">
        <f t="shared" si="2"/>
        <v>29</v>
      </c>
      <c r="C32" s="86" t="str">
        <f t="shared" si="3"/>
        <v>VGW-01 (SDI29)</v>
      </c>
      <c r="D32" s="88">
        <f t="shared" si="4"/>
        <v>0</v>
      </c>
      <c r="E32" s="88">
        <f t="shared" si="5"/>
        <v>0</v>
      </c>
      <c r="F32" s="37" t="s">
        <v>131</v>
      </c>
      <c r="G32" s="85">
        <f>IF(Tabelle3[[#This Row],[Port direction]]="IP&gt;SDI",1,0)</f>
        <v>1</v>
      </c>
      <c r="H32" s="85">
        <f>IF(Tabelle3[[#This Row],[Port direction]]="SDI&gt;IP",1,0)</f>
        <v>0</v>
      </c>
      <c r="I32" s="85">
        <f>IF(Tabelle3[[#This Row],[Port direction]]="IP&gt;SDI",16,0)</f>
        <v>16</v>
      </c>
      <c r="J32" s="85">
        <f>IF(Tabelle3[[#This Row],[Port direction]]="SDI&gt;IP",16,0)</f>
        <v>0</v>
      </c>
      <c r="K32" s="85">
        <f>IF(Tabelle3[[#This Row],[Port direction]]="IP&gt;SDI",4,0)</f>
        <v>4</v>
      </c>
      <c r="L32" s="85">
        <f>IF(Tabelle3[[#This Row],[Port direction]]="SDI&gt;IP",4,0)</f>
        <v>0</v>
      </c>
      <c r="M32" s="39"/>
      <c r="N32" s="86" t="str">
        <f t="shared" si="6"/>
        <v>TC.U1.223 | MDC</v>
      </c>
      <c r="O32" s="86" t="str">
        <f t="shared" si="7"/>
        <v>Imagine Comunications</v>
      </c>
      <c r="P32" s="86" t="str">
        <f t="shared" si="7"/>
        <v>SNP Gateway</v>
      </c>
      <c r="Q32" s="34" t="s">
        <v>132</v>
      </c>
      <c r="R32" s="34"/>
      <c r="S32" s="34"/>
      <c r="T32" s="33"/>
      <c r="U32" s="40"/>
      <c r="V32" s="40"/>
      <c r="W32" s="40"/>
      <c r="X32" s="34"/>
      <c r="Y32" s="34"/>
      <c r="Z32" s="34"/>
      <c r="AA32" s="86" t="str">
        <f t="shared" si="8"/>
        <v>x</v>
      </c>
      <c r="AB32" s="86" t="str">
        <f t="shared" si="8"/>
        <v>x</v>
      </c>
      <c r="AC32" s="86" t="str">
        <f t="shared" si="8"/>
        <v>x</v>
      </c>
      <c r="AD32" s="86" t="str">
        <f t="shared" si="8"/>
        <v>x</v>
      </c>
      <c r="AE32" s="86" t="str">
        <f t="shared" si="8"/>
        <v>x</v>
      </c>
      <c r="AF32" s="86" t="str">
        <f t="shared" si="8"/>
        <v>x</v>
      </c>
      <c r="AG32" s="86" t="str">
        <f t="shared" si="8"/>
        <v>x</v>
      </c>
      <c r="AH32" s="86" t="str">
        <f t="shared" si="8"/>
        <v>x</v>
      </c>
      <c r="AI32" s="86" t="str">
        <f t="shared" si="8"/>
        <v>x</v>
      </c>
      <c r="AJ32" s="86" t="str">
        <f t="shared" si="8"/>
        <v>x</v>
      </c>
      <c r="AK32" s="86" t="str">
        <f t="shared" si="8"/>
        <v>x</v>
      </c>
      <c r="AL32" s="86" t="str">
        <f t="shared" si="8"/>
        <v>x</v>
      </c>
      <c r="AM32" s="86">
        <f t="shared" si="8"/>
        <v>0</v>
      </c>
      <c r="AN32" s="86">
        <f t="shared" si="8"/>
        <v>0</v>
      </c>
      <c r="AO32" s="86">
        <f t="shared" si="8"/>
        <v>0</v>
      </c>
      <c r="AP32" s="86">
        <f t="shared" si="8"/>
        <v>0</v>
      </c>
      <c r="AQ32" s="86" t="str">
        <f t="shared" si="16"/>
        <v>Imagine Communications SNP</v>
      </c>
      <c r="AR32" s="86" t="str">
        <f t="shared" si="16"/>
        <v>no</v>
      </c>
      <c r="AS32" s="86" t="str">
        <f t="shared" si="16"/>
        <v>yes</v>
      </c>
      <c r="AT32" s="87" t="s">
        <v>118</v>
      </c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</row>
    <row r="33" spans="1:75" x14ac:dyDescent="0.2">
      <c r="A33">
        <v>30</v>
      </c>
      <c r="B33" s="34">
        <f t="shared" si="2"/>
        <v>30</v>
      </c>
      <c r="C33" s="86" t="str">
        <f t="shared" si="3"/>
        <v>VGW-01 (SDI30)</v>
      </c>
      <c r="D33" s="88">
        <f t="shared" si="4"/>
        <v>0</v>
      </c>
      <c r="E33" s="88">
        <f t="shared" si="5"/>
        <v>0</v>
      </c>
      <c r="F33" s="89" t="s">
        <v>131</v>
      </c>
      <c r="G33" s="85">
        <f t="shared" ref="G33:L33" si="26">G32</f>
        <v>1</v>
      </c>
      <c r="H33" s="85">
        <f t="shared" si="26"/>
        <v>0</v>
      </c>
      <c r="I33" s="85">
        <f t="shared" si="26"/>
        <v>16</v>
      </c>
      <c r="J33" s="85">
        <f t="shared" si="26"/>
        <v>0</v>
      </c>
      <c r="K33" s="85">
        <f t="shared" si="26"/>
        <v>4</v>
      </c>
      <c r="L33" s="85">
        <f t="shared" si="26"/>
        <v>0</v>
      </c>
      <c r="M33" s="39"/>
      <c r="N33" s="86" t="str">
        <f t="shared" si="6"/>
        <v>TC.U1.223 | MDC</v>
      </c>
      <c r="O33" s="86" t="str">
        <f t="shared" si="7"/>
        <v>Imagine Comunications</v>
      </c>
      <c r="P33" s="86" t="str">
        <f t="shared" si="7"/>
        <v>SNP Gateway</v>
      </c>
      <c r="Q33" s="34" t="s">
        <v>132</v>
      </c>
      <c r="R33" s="34"/>
      <c r="S33" s="34"/>
      <c r="T33" s="33"/>
      <c r="U33" s="40"/>
      <c r="V33" s="40"/>
      <c r="W33" s="40"/>
      <c r="X33" s="34"/>
      <c r="Y33" s="34"/>
      <c r="Z33" s="34"/>
      <c r="AA33" s="86" t="str">
        <f t="shared" si="8"/>
        <v>x</v>
      </c>
      <c r="AB33" s="86" t="str">
        <f t="shared" si="8"/>
        <v>x</v>
      </c>
      <c r="AC33" s="86" t="str">
        <f t="shared" si="8"/>
        <v>x</v>
      </c>
      <c r="AD33" s="86" t="str">
        <f t="shared" si="8"/>
        <v>x</v>
      </c>
      <c r="AE33" s="86" t="str">
        <f t="shared" si="8"/>
        <v>x</v>
      </c>
      <c r="AF33" s="86" t="str">
        <f t="shared" si="8"/>
        <v>x</v>
      </c>
      <c r="AG33" s="86" t="str">
        <f t="shared" si="8"/>
        <v>x</v>
      </c>
      <c r="AH33" s="86" t="str">
        <f t="shared" si="8"/>
        <v>x</v>
      </c>
      <c r="AI33" s="86" t="str">
        <f t="shared" si="8"/>
        <v>x</v>
      </c>
      <c r="AJ33" s="86" t="str">
        <f t="shared" si="8"/>
        <v>x</v>
      </c>
      <c r="AK33" s="86" t="str">
        <f t="shared" si="8"/>
        <v>x</v>
      </c>
      <c r="AL33" s="86" t="str">
        <f t="shared" si="8"/>
        <v>x</v>
      </c>
      <c r="AM33" s="86">
        <f t="shared" si="8"/>
        <v>0</v>
      </c>
      <c r="AN33" s="86">
        <f t="shared" si="8"/>
        <v>0</v>
      </c>
      <c r="AO33" s="86">
        <f t="shared" si="8"/>
        <v>0</v>
      </c>
      <c r="AP33" s="86">
        <f t="shared" si="8"/>
        <v>0</v>
      </c>
      <c r="AQ33" s="86" t="str">
        <f t="shared" si="16"/>
        <v>Imagine Communications SNP</v>
      </c>
      <c r="AR33" s="86" t="str">
        <f t="shared" si="16"/>
        <v>no</v>
      </c>
      <c r="AS33" s="86" t="str">
        <f t="shared" si="16"/>
        <v>yes</v>
      </c>
      <c r="AT33" s="87" t="s">
        <v>118</v>
      </c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87"/>
      <c r="BQ33" s="87"/>
      <c r="BR33" s="87"/>
      <c r="BS33" s="87"/>
      <c r="BT33" s="87"/>
      <c r="BU33" s="87"/>
      <c r="BV33" s="87"/>
      <c r="BW33" s="87"/>
    </row>
    <row r="34" spans="1:75" x14ac:dyDescent="0.2">
      <c r="A34">
        <v>31</v>
      </c>
      <c r="B34" s="34">
        <f t="shared" si="2"/>
        <v>31</v>
      </c>
      <c r="C34" s="86" t="str">
        <f t="shared" si="3"/>
        <v>VGW-01 (SDI31)</v>
      </c>
      <c r="D34" s="88">
        <f t="shared" si="4"/>
        <v>0</v>
      </c>
      <c r="E34" s="88">
        <f t="shared" si="5"/>
        <v>0</v>
      </c>
      <c r="F34" s="89" t="s">
        <v>131</v>
      </c>
      <c r="G34" s="85">
        <f t="shared" ref="G34:L34" si="27">G33</f>
        <v>1</v>
      </c>
      <c r="H34" s="85">
        <f t="shared" si="27"/>
        <v>0</v>
      </c>
      <c r="I34" s="85">
        <f t="shared" si="27"/>
        <v>16</v>
      </c>
      <c r="J34" s="85">
        <f t="shared" si="27"/>
        <v>0</v>
      </c>
      <c r="K34" s="85">
        <f t="shared" si="27"/>
        <v>4</v>
      </c>
      <c r="L34" s="85">
        <f t="shared" si="27"/>
        <v>0</v>
      </c>
      <c r="M34" s="39"/>
      <c r="N34" s="86" t="str">
        <f t="shared" si="6"/>
        <v>TC.U1.223 | MDC</v>
      </c>
      <c r="O34" s="86" t="str">
        <f t="shared" si="7"/>
        <v>Imagine Comunications</v>
      </c>
      <c r="P34" s="86" t="str">
        <f t="shared" si="7"/>
        <v>SNP Gateway</v>
      </c>
      <c r="Q34" s="34" t="s">
        <v>132</v>
      </c>
      <c r="R34" s="34"/>
      <c r="S34" s="34"/>
      <c r="T34" s="33"/>
      <c r="U34" s="40"/>
      <c r="V34" s="40"/>
      <c r="W34" s="40"/>
      <c r="X34" s="34"/>
      <c r="Y34" s="34"/>
      <c r="Z34" s="34"/>
      <c r="AA34" s="86" t="str">
        <f t="shared" si="8"/>
        <v>x</v>
      </c>
      <c r="AB34" s="86" t="str">
        <f t="shared" si="8"/>
        <v>x</v>
      </c>
      <c r="AC34" s="86" t="str">
        <f t="shared" si="8"/>
        <v>x</v>
      </c>
      <c r="AD34" s="86" t="str">
        <f t="shared" si="8"/>
        <v>x</v>
      </c>
      <c r="AE34" s="86" t="str">
        <f t="shared" si="8"/>
        <v>x</v>
      </c>
      <c r="AF34" s="86" t="str">
        <f t="shared" si="8"/>
        <v>x</v>
      </c>
      <c r="AG34" s="86" t="str">
        <f t="shared" si="8"/>
        <v>x</v>
      </c>
      <c r="AH34" s="86" t="str">
        <f t="shared" si="8"/>
        <v>x</v>
      </c>
      <c r="AI34" s="86" t="str">
        <f t="shared" si="8"/>
        <v>x</v>
      </c>
      <c r="AJ34" s="86" t="str">
        <f t="shared" si="8"/>
        <v>x</v>
      </c>
      <c r="AK34" s="86" t="str">
        <f t="shared" si="8"/>
        <v>x</v>
      </c>
      <c r="AL34" s="86" t="str">
        <f t="shared" si="8"/>
        <v>x</v>
      </c>
      <c r="AM34" s="86">
        <f t="shared" si="8"/>
        <v>0</v>
      </c>
      <c r="AN34" s="86">
        <f t="shared" si="8"/>
        <v>0</v>
      </c>
      <c r="AO34" s="86">
        <f t="shared" si="8"/>
        <v>0</v>
      </c>
      <c r="AP34" s="86">
        <f t="shared" si="8"/>
        <v>0</v>
      </c>
      <c r="AQ34" s="86" t="str">
        <f t="shared" si="16"/>
        <v>Imagine Communications SNP</v>
      </c>
      <c r="AR34" s="86" t="str">
        <f t="shared" si="16"/>
        <v>no</v>
      </c>
      <c r="AS34" s="86" t="str">
        <f t="shared" si="16"/>
        <v>yes</v>
      </c>
      <c r="AT34" s="87" t="s">
        <v>118</v>
      </c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</row>
    <row r="35" spans="1:75" x14ac:dyDescent="0.2">
      <c r="A35">
        <v>32</v>
      </c>
      <c r="B35" s="34">
        <f t="shared" si="2"/>
        <v>32</v>
      </c>
      <c r="C35" s="86" t="str">
        <f t="shared" si="3"/>
        <v>VGW-01 (SDI32)</v>
      </c>
      <c r="D35" s="88">
        <f t="shared" si="4"/>
        <v>0</v>
      </c>
      <c r="E35" s="88">
        <f t="shared" si="5"/>
        <v>0</v>
      </c>
      <c r="F35" s="89" t="s">
        <v>131</v>
      </c>
      <c r="G35" s="85">
        <f t="shared" ref="G35:L35" si="28">G34</f>
        <v>1</v>
      </c>
      <c r="H35" s="85">
        <f t="shared" si="28"/>
        <v>0</v>
      </c>
      <c r="I35" s="85">
        <f t="shared" si="28"/>
        <v>16</v>
      </c>
      <c r="J35" s="85">
        <f t="shared" si="28"/>
        <v>0</v>
      </c>
      <c r="K35" s="85">
        <f t="shared" si="28"/>
        <v>4</v>
      </c>
      <c r="L35" s="85">
        <f t="shared" si="28"/>
        <v>0</v>
      </c>
      <c r="M35" s="39"/>
      <c r="N35" s="86" t="str">
        <f t="shared" si="6"/>
        <v>TC.U1.223 | MDC</v>
      </c>
      <c r="O35" s="86" t="str">
        <f t="shared" si="7"/>
        <v>Imagine Comunications</v>
      </c>
      <c r="P35" s="86" t="str">
        <f t="shared" si="7"/>
        <v>SNP Gateway</v>
      </c>
      <c r="Q35" s="34" t="s">
        <v>132</v>
      </c>
      <c r="R35" s="34"/>
      <c r="S35" s="34"/>
      <c r="T35" s="33"/>
      <c r="U35" s="40"/>
      <c r="V35" s="40"/>
      <c r="W35" s="40"/>
      <c r="X35" s="34"/>
      <c r="Y35" s="34"/>
      <c r="Z35" s="34"/>
      <c r="AA35" s="86" t="str">
        <f t="shared" si="8"/>
        <v>x</v>
      </c>
      <c r="AB35" s="86" t="str">
        <f t="shared" ref="AB35:AS35" si="29">AB$4</f>
        <v>x</v>
      </c>
      <c r="AC35" s="86" t="str">
        <f t="shared" si="29"/>
        <v>x</v>
      </c>
      <c r="AD35" s="86" t="str">
        <f t="shared" si="29"/>
        <v>x</v>
      </c>
      <c r="AE35" s="86" t="str">
        <f t="shared" si="29"/>
        <v>x</v>
      </c>
      <c r="AF35" s="86" t="str">
        <f t="shared" si="29"/>
        <v>x</v>
      </c>
      <c r="AG35" s="86" t="str">
        <f t="shared" si="29"/>
        <v>x</v>
      </c>
      <c r="AH35" s="86" t="str">
        <f t="shared" si="29"/>
        <v>x</v>
      </c>
      <c r="AI35" s="86" t="str">
        <f t="shared" si="29"/>
        <v>x</v>
      </c>
      <c r="AJ35" s="86" t="str">
        <f t="shared" si="29"/>
        <v>x</v>
      </c>
      <c r="AK35" s="86" t="str">
        <f t="shared" si="29"/>
        <v>x</v>
      </c>
      <c r="AL35" s="86" t="str">
        <f t="shared" si="29"/>
        <v>x</v>
      </c>
      <c r="AM35" s="86">
        <f t="shared" si="29"/>
        <v>0</v>
      </c>
      <c r="AN35" s="86">
        <f t="shared" si="29"/>
        <v>0</v>
      </c>
      <c r="AO35" s="86">
        <f t="shared" si="29"/>
        <v>0</v>
      </c>
      <c r="AP35" s="86">
        <f t="shared" si="29"/>
        <v>0</v>
      </c>
      <c r="AQ35" s="86" t="str">
        <f t="shared" si="29"/>
        <v>Imagine Communications SNP</v>
      </c>
      <c r="AR35" s="86" t="str">
        <f t="shared" si="16"/>
        <v>no</v>
      </c>
      <c r="AS35" s="86" t="str">
        <f t="shared" si="29"/>
        <v>yes</v>
      </c>
      <c r="AT35" s="87" t="s">
        <v>118</v>
      </c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87"/>
    </row>
  </sheetData>
  <sheetProtection sheet="1" formatCells="0" formatColumns="0" sort="0"/>
  <conditionalFormatting sqref="F4:F35">
    <cfRule type="containsText" dxfId="195" priority="1" operator="containsText" text="ERROR">
      <formula>NOT(ISERROR(SEARCH("ERROR",F4)))</formula>
    </cfRule>
  </conditionalFormatting>
  <dataValidations count="6">
    <dataValidation type="list" allowBlank="1" showInputMessage="1" showErrorMessage="1" errorTitle="Kein gültiger Wert" error="bitte gültigen Wert in Sharepoint Liste eintragen &gt;_x000a_https://srgssr.sharepoint.com/sites/MetechnoIPOrchestrator/Lists/IOListe%20%20Device%20Location/AllItems.aspx" sqref="O5:P35 AA5:AS35 N3:N35" xr:uid="{EB04B627-E752-4E5E-A019-7ACF6A941439}">
      <formula1>dev_location</formula1>
    </dataValidation>
    <dataValidation type="list" allowBlank="1" showInputMessage="1" showErrorMessage="1" sqref="O3:O4" xr:uid="{22E6BD73-C227-4E03-867E-214800EA49E4}">
      <formula1>manufacturer</formula1>
    </dataValidation>
    <dataValidation type="list" allowBlank="1" showInputMessage="1" showErrorMessage="1" errorTitle="Error" sqref="R3:R35" xr:uid="{F40706C2-B4AA-4214-AF86-7AA319FE0088}">
      <formula1>workplace_usage</formula1>
    </dataValidation>
    <dataValidation type="list" allowBlank="1" showInputMessage="1" showErrorMessage="1" errorTitle="Error" sqref="S3:S35" xr:uid="{D18005DB-BC2D-44A8-BF29-BFB328E657AF}">
      <formula1>workplace_room</formula1>
    </dataValidation>
    <dataValidation type="list" allowBlank="1" showInputMessage="1" showErrorMessage="1" errorTitle="Error" sqref="AQ3:AQ4" xr:uid="{19DCC1FF-9780-4F96-938E-BAB59AB377B5}">
      <formula1>driver</formula1>
    </dataValidation>
    <dataValidation type="list" allowBlank="1" showInputMessage="1" showErrorMessage="1" errorTitle="Error" sqref="AS3:AS4" xr:uid="{2AD70A5D-F6FE-4915-8A59-BF0BBC6F2ECC}">
      <formula1>ST2022_7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or" xr:uid="{2B38D9BB-7DCE-4094-A661-F39593F544AD}">
          <x14:formula1>
            <xm:f>'SP - Dev. Type GW'!$A:$A</xm:f>
          </x14:formula1>
          <xm:sqref>P3:P4</xm:sqref>
        </x14:dataValidation>
        <x14:dataValidation type="list" allowBlank="1" showInputMessage="1" showErrorMessage="1" errorTitle="Fehler" error="This value canot be other" xr:uid="{8F6FF3EC-FF9E-4B9D-A524-3C73CCBEBEED}">
          <x14:formula1>
            <xm:f>Dropdown!$A$2:$A$4</xm:f>
          </x14:formula1>
          <xm:sqref>F4 F8 F12 F16 F20 F24 F28 F32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7612-4D98-48F3-8AA9-C7975A5FC61C}">
  <sheetPr codeName="Tabelle3">
    <tabColor rgb="FF00B050"/>
  </sheetPr>
  <dimension ref="A1:BX706"/>
  <sheetViews>
    <sheetView workbookViewId="0">
      <pane xSplit="6" ySplit="2" topLeftCell="AE132" activePane="bottomRight" state="frozenSplit"/>
      <selection pane="topRight" activeCell="B27" sqref="B27"/>
      <selection pane="bottomLeft" activeCell="B27" sqref="B27"/>
      <selection pane="bottomRight" activeCell="AQ1" sqref="AQ1:AQ1048576"/>
    </sheetView>
  </sheetViews>
  <sheetFormatPr baseColWidth="10" defaultColWidth="11.42578125" defaultRowHeight="12.75" x14ac:dyDescent="0.2"/>
  <cols>
    <col min="1" max="1" width="13.140625" customWidth="1"/>
    <col min="2" max="2" width="38.5703125" style="16" customWidth="1"/>
    <col min="3" max="4" width="13.42578125" style="2" hidden="1" customWidth="1"/>
    <col min="5" max="5" width="20.140625" style="2" hidden="1" customWidth="1"/>
    <col min="6" max="8" width="17.28515625" customWidth="1"/>
    <col min="9" max="9" width="20.85546875" customWidth="1"/>
    <col min="10" max="11" width="28.42578125" customWidth="1"/>
    <col min="12" max="12" width="29.85546875" customWidth="1"/>
    <col min="13" max="13" width="17.5703125" customWidth="1"/>
    <col min="14" max="14" width="20.140625" customWidth="1"/>
    <col min="15" max="20" width="3.28515625" style="15" customWidth="1"/>
    <col min="21" max="21" width="20.140625" customWidth="1"/>
    <col min="22" max="22" width="55.42578125" customWidth="1"/>
    <col min="23" max="23" width="20.85546875" customWidth="1"/>
    <col min="24" max="24" width="16.140625" customWidth="1"/>
    <col min="25" max="25" width="16.28515625" customWidth="1"/>
    <col min="26" max="26" width="55.42578125" customWidth="1"/>
    <col min="27" max="27" width="20.85546875" customWidth="1"/>
    <col min="28" max="28" width="16.140625" customWidth="1"/>
    <col min="29" max="29" width="16.42578125" customWidth="1"/>
    <col min="30" max="30" width="55.42578125" customWidth="1"/>
    <col min="31" max="31" width="26.42578125" customWidth="1"/>
    <col min="32" max="32" width="55.42578125" customWidth="1"/>
    <col min="33" max="33" width="26.42578125" customWidth="1"/>
    <col min="34" max="37" width="10.85546875" hidden="1" customWidth="1"/>
    <col min="38" max="38" width="32.5703125" customWidth="1"/>
    <col min="39" max="39" width="12.85546875" customWidth="1"/>
    <col min="40" max="40" width="8.28515625" customWidth="1"/>
    <col min="41" max="41" width="10.85546875" customWidth="1"/>
    <col min="42" max="42" width="45.85546875" customWidth="1"/>
    <col min="43" max="56" width="3.28515625" bestFit="1" customWidth="1"/>
    <col min="57" max="57" width="3.140625" bestFit="1" customWidth="1"/>
    <col min="58" max="58" width="3.28515625" bestFit="1" customWidth="1"/>
    <col min="59" max="59" width="6.5703125" hidden="1" customWidth="1"/>
    <col min="60" max="60" width="6.7109375" style="27" customWidth="1"/>
    <col min="61" max="61" width="16.85546875" customWidth="1"/>
    <col min="62" max="63" width="7.140625" hidden="1" customWidth="1"/>
    <col min="64" max="65" width="19.5703125" hidden="1" customWidth="1"/>
    <col min="66" max="68" width="19.5703125" customWidth="1"/>
    <col min="69" max="70" width="19.5703125" hidden="1" customWidth="1"/>
    <col min="71" max="72" width="10.140625" hidden="1" customWidth="1"/>
    <col min="73" max="74" width="25.85546875" customWidth="1"/>
    <col min="75" max="75" width="16" customWidth="1"/>
  </cols>
  <sheetData>
    <row r="1" spans="1:76" ht="15.75" customHeight="1" x14ac:dyDescent="0.25">
      <c r="A1" s="1" t="s">
        <v>11</v>
      </c>
      <c r="C1" s="43" t="s">
        <v>12</v>
      </c>
      <c r="D1" s="43"/>
      <c r="E1" s="43"/>
      <c r="F1" s="43"/>
      <c r="G1" s="118" t="s">
        <v>12</v>
      </c>
      <c r="H1" s="118"/>
      <c r="I1" s="118"/>
      <c r="J1" s="118"/>
    </row>
    <row r="2" spans="1:76" s="9" customFormat="1" ht="134.1" customHeight="1" x14ac:dyDescent="0.2">
      <c r="A2" s="44" t="s">
        <v>133</v>
      </c>
      <c r="B2" s="45" t="s">
        <v>134</v>
      </c>
      <c r="C2" s="46" t="s">
        <v>16</v>
      </c>
      <c r="D2" s="46" t="s">
        <v>135</v>
      </c>
      <c r="E2" s="46" t="s">
        <v>136</v>
      </c>
      <c r="F2" s="47" t="s">
        <v>29</v>
      </c>
      <c r="G2" s="47" t="s">
        <v>14</v>
      </c>
      <c r="H2" s="47" t="s">
        <v>137</v>
      </c>
      <c r="I2" s="47" t="s">
        <v>25</v>
      </c>
      <c r="J2" s="47" t="s">
        <v>26</v>
      </c>
      <c r="K2" s="47" t="s">
        <v>27</v>
      </c>
      <c r="L2" s="47" t="s">
        <v>28</v>
      </c>
      <c r="M2" s="47" t="s">
        <v>30</v>
      </c>
      <c r="N2" s="47" t="s">
        <v>31</v>
      </c>
      <c r="O2" s="48" t="s">
        <v>32</v>
      </c>
      <c r="P2" s="48" t="s">
        <v>33</v>
      </c>
      <c r="Q2" s="48" t="s">
        <v>34</v>
      </c>
      <c r="R2" s="48" t="s">
        <v>35</v>
      </c>
      <c r="S2" s="48" t="s">
        <v>36</v>
      </c>
      <c r="T2" s="48" t="s">
        <v>37</v>
      </c>
      <c r="U2" s="49" t="s">
        <v>38</v>
      </c>
      <c r="V2" s="50" t="s">
        <v>39</v>
      </c>
      <c r="W2" s="50" t="s">
        <v>40</v>
      </c>
      <c r="X2" s="50" t="s">
        <v>41</v>
      </c>
      <c r="Y2" s="50" t="s">
        <v>42</v>
      </c>
      <c r="Z2" s="51" t="s">
        <v>43</v>
      </c>
      <c r="AA2" s="51" t="s">
        <v>44</v>
      </c>
      <c r="AB2" s="51" t="s">
        <v>45</v>
      </c>
      <c r="AC2" s="51" t="s">
        <v>46</v>
      </c>
      <c r="AD2" s="50" t="s">
        <v>47</v>
      </c>
      <c r="AE2" s="50" t="s">
        <v>48</v>
      </c>
      <c r="AF2" s="51" t="s">
        <v>49</v>
      </c>
      <c r="AG2" s="51" t="s">
        <v>50</v>
      </c>
      <c r="AH2" s="52" t="s">
        <v>51</v>
      </c>
      <c r="AI2" s="52" t="s">
        <v>52</v>
      </c>
      <c r="AJ2" s="52" t="s">
        <v>53</v>
      </c>
      <c r="AK2" s="52" t="s">
        <v>54</v>
      </c>
      <c r="AL2" s="53" t="s">
        <v>55</v>
      </c>
      <c r="AM2" s="53" t="s">
        <v>56</v>
      </c>
      <c r="AN2" s="53" t="s">
        <v>57</v>
      </c>
      <c r="AO2" s="53" t="s">
        <v>58</v>
      </c>
      <c r="AP2" s="53" t="s">
        <v>59</v>
      </c>
      <c r="AQ2" s="54" t="s">
        <v>61</v>
      </c>
      <c r="AR2" s="54" t="s">
        <v>62</v>
      </c>
      <c r="AS2" s="54" t="s">
        <v>63</v>
      </c>
      <c r="AT2" s="54" t="s">
        <v>64</v>
      </c>
      <c r="AU2" s="54" t="s">
        <v>65</v>
      </c>
      <c r="AV2" s="54" t="s">
        <v>66</v>
      </c>
      <c r="AW2" s="54" t="s">
        <v>67</v>
      </c>
      <c r="AX2" s="54" t="s">
        <v>68</v>
      </c>
      <c r="AY2" s="54" t="s">
        <v>69</v>
      </c>
      <c r="AZ2" s="54" t="s">
        <v>70</v>
      </c>
      <c r="BA2" s="54" t="s">
        <v>71</v>
      </c>
      <c r="BB2" s="54" t="s">
        <v>72</v>
      </c>
      <c r="BC2" s="54" t="s">
        <v>73</v>
      </c>
      <c r="BD2" s="54" t="s">
        <v>74</v>
      </c>
      <c r="BE2" s="54" t="s">
        <v>75</v>
      </c>
      <c r="BF2" s="54" t="s">
        <v>76</v>
      </c>
      <c r="BG2" s="53" t="s">
        <v>77</v>
      </c>
      <c r="BH2" s="55" t="s">
        <v>78</v>
      </c>
      <c r="BI2" s="53" t="s">
        <v>79</v>
      </c>
      <c r="BJ2" s="53" t="s">
        <v>80</v>
      </c>
      <c r="BK2" s="53" t="s">
        <v>138</v>
      </c>
      <c r="BL2" s="56" t="s">
        <v>139</v>
      </c>
      <c r="BM2" s="56" t="s">
        <v>140</v>
      </c>
      <c r="BN2" s="56" t="s">
        <v>141</v>
      </c>
      <c r="BO2" s="56" t="s">
        <v>142</v>
      </c>
      <c r="BP2" s="56" t="s">
        <v>143</v>
      </c>
      <c r="BQ2" s="56" t="s">
        <v>144</v>
      </c>
      <c r="BR2" s="56" t="s">
        <v>86</v>
      </c>
      <c r="BS2" s="53" t="s">
        <v>145</v>
      </c>
      <c r="BT2" s="53" t="s">
        <v>146</v>
      </c>
      <c r="BU2" s="53" t="s">
        <v>147</v>
      </c>
      <c r="BV2" s="53" t="s">
        <v>148</v>
      </c>
      <c r="BW2" s="53" t="s">
        <v>149</v>
      </c>
      <c r="BX2" s="53" t="s">
        <v>150</v>
      </c>
    </row>
    <row r="3" spans="1:76" x14ac:dyDescent="0.2">
      <c r="A3" s="58" t="str">
        <f>CONCATENATE(Tabelle32[[#This Row],[Device ID]],".",Tabelle32[[#This Row],[Streamcounter]])</f>
        <v>1.01301</v>
      </c>
      <c r="B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VGW-01_SDI01_ANCsend_0001_IPLASRF</v>
      </c>
      <c r="C3" s="60"/>
      <c r="D3" s="61"/>
      <c r="E3" s="62"/>
      <c r="F3" s="59" t="str">
        <f>IFERROR(VLOOKUP(Tabelle32[[#This Row],[Device ID]],BOM!$B$3:$BQ$35,16,FALSE),"")</f>
        <v>VKS (12G)</v>
      </c>
      <c r="G3" s="63">
        <f>VLOOKUP(Tabelle32[[#This Row],[SDI Interface]],BOM!$A$4:$B$35,2,FALSE)</f>
        <v>1</v>
      </c>
      <c r="H3" s="59" t="str">
        <f>BOM!$C$4</f>
        <v>VGW-01</v>
      </c>
      <c r="I3" s="59">
        <f>IFERROR(VLOOKUP(Tabelle32[[#This Row],[Device ID]],BOM!$B$3:$BQ$35,12,FALSE),"")</f>
        <v>0</v>
      </c>
      <c r="J3" s="59" t="str">
        <f>IFERROR(VLOOKUP(Tabelle32[[#This Row],[Device ID]],BOM!$B$3:$BQ$35,13,FALSE),"")</f>
        <v>TC.U1.223 | MDC</v>
      </c>
      <c r="K3" s="59" t="str">
        <f>IFERROR(VLOOKUP(Tabelle32[[#This Row],[Device ID]],BOM!$B$3:$BQ$35,14,FALSE),"")</f>
        <v>Imagine Comunications</v>
      </c>
      <c r="L3" s="59" t="str">
        <f>IFERROR(VLOOKUP(Tabelle32[[#This Row],[Device ID]],BOM!$B$3:$BQ$35,16,FALSE),"")</f>
        <v>VKS (12G)</v>
      </c>
      <c r="M3" s="63">
        <f>IFERROR(VLOOKUP(Tabelle32[[#This Row],[Device ID]],BOM!$B$3:$BQ$35,17,FALSE),"")</f>
        <v>0</v>
      </c>
      <c r="N3" s="59">
        <f>IFERROR(VLOOKUP(Tabelle32[[#This Row],[Device ID]],BOM!$B$3:$BQ$35,18,FALSE),"")</f>
        <v>0</v>
      </c>
      <c r="O3" s="64"/>
      <c r="P3" s="64"/>
      <c r="Q3" s="64"/>
      <c r="R3" s="64"/>
      <c r="S3" s="64"/>
      <c r="T3" s="64"/>
      <c r="U3" s="59">
        <f>IFERROR(VLOOKUP(Tabelle32[[#This Row],[Device ID]],BOM!$B$3:$BQ$35,25,FALSE),"")</f>
        <v>0</v>
      </c>
      <c r="V3" s="59" t="str">
        <f>IFERROR(VLOOKUP(Tabelle32[[#This Row],[Device ID]],BOM!$B$3:$BQ$35,26,FALSE),"")</f>
        <v>x</v>
      </c>
      <c r="W3" s="59" t="str">
        <f>IFERROR(VLOOKUP(Tabelle32[[#This Row],[Device ID]],BOM!$B$3:$BQ$35,27,FALSE),"")</f>
        <v>x</v>
      </c>
      <c r="X3" s="59" t="str">
        <f>IFERROR(VLOOKUP(Tabelle32[[#This Row],[Device ID]],BOM!$B$3:$BQ$35,28,FALSE),"")</f>
        <v>x</v>
      </c>
      <c r="Y3" s="59" t="str">
        <f>IFERROR(VLOOKUP(Tabelle32[[#This Row],[Device ID]],BOM!$B$3:$BQ$35,29,FALSE),"")</f>
        <v>x</v>
      </c>
      <c r="Z3" s="59" t="str">
        <f>IFERROR(VLOOKUP(Tabelle32[[#This Row],[Device ID]],BOM!$B$3:$BQ$35,30,FALSE),"")</f>
        <v>x</v>
      </c>
      <c r="AA3" s="59" t="str">
        <f>IFERROR(VLOOKUP(Tabelle32[[#This Row],[Device ID]],BOM!$B$3:$BQ$35,31,FALSE),"")</f>
        <v>x</v>
      </c>
      <c r="AB3" s="59" t="str">
        <f>IFERROR(VLOOKUP(Tabelle32[[#This Row],[Device ID]],BOM!$B$3:$BQ$35,32,FALSE),"")</f>
        <v>x</v>
      </c>
      <c r="AC3" s="59" t="str">
        <f>IFERROR(VLOOKUP(Tabelle32[[#This Row],[Device ID]],BOM!$B$3:$BQ$35,33,FALSE),"")</f>
        <v>x</v>
      </c>
      <c r="AD3" s="59" t="str">
        <f>IFERROR(VLOOKUP(Tabelle32[[#This Row],[Device ID]],BOM!$B$3:$BQ$35,34,FALSE),"")</f>
        <v>x</v>
      </c>
      <c r="AE3" s="59" t="str">
        <f>IFERROR(VLOOKUP(Tabelle32[[#This Row],[Device ID]],BOM!$B$3:$BQ$35,35,FALSE),"")</f>
        <v>x</v>
      </c>
      <c r="AF3" s="59" t="str">
        <f>IFERROR(VLOOKUP(Tabelle32[[#This Row],[Device ID]],BOM!$B$3:$BQ$35,36,FALSE),"")</f>
        <v>x</v>
      </c>
      <c r="AG3" s="59" t="str">
        <f>IFERROR(VLOOKUP(Tabelle32[[#This Row],[Device ID]],BOM!$B$3:$BQ$35,37,FALSE),"")</f>
        <v>x</v>
      </c>
      <c r="AH3" s="59"/>
      <c r="AI3" s="59"/>
      <c r="AJ3" s="59"/>
      <c r="AK3" s="59"/>
      <c r="AL3" s="59" t="str">
        <f>IFERROR(VLOOKUP(Tabelle32[[#This Row],[Device ID]],BOM!$B$3:$BQ$35,42,FALSE),"")</f>
        <v>Imagine Communications SNP</v>
      </c>
      <c r="AM3" s="59" t="str">
        <f>IFERROR(VLOOKUP(Tabelle32[[#This Row],[Device ID]],BOM!$B$3:$BQ$35,43,FALSE),"")</f>
        <v>no</v>
      </c>
      <c r="AN3" s="59" t="str">
        <f>IFERROR(VLOOKUP(Tabelle32[[#This Row],[Device ID]],BOM!$B$3:$BQ$35,44,FALSE),"")</f>
        <v>yes</v>
      </c>
      <c r="AO3" s="59" t="str">
        <f>IFERROR(VLOOKUP(Tabelle32[[#This Row],[Device ID]],BOM!$B$3:$BQ$35,45,FALSE),"")</f>
        <v>no</v>
      </c>
      <c r="AP3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 t="s">
        <v>96</v>
      </c>
      <c r="BG3" s="73" t="s">
        <v>151</v>
      </c>
      <c r="BH3" s="30" t="str">
        <f>IF(COUNTA(Tabelle32[[#This Row],[Type:Vid_1080i50]:[Type:Anc_Prot]])&gt;0,"x","")</f>
        <v>x</v>
      </c>
      <c r="BI3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3" s="59"/>
      <c r="BK3" s="59"/>
      <c r="BL3" s="63"/>
      <c r="BM3" s="63"/>
      <c r="BN3" s="90"/>
      <c r="BO3" s="90"/>
      <c r="BP3" s="63">
        <f>LEN(Tabelle32[[#This Row],[Label 1
GFX-Unit]])</f>
        <v>0</v>
      </c>
      <c r="BQ3" s="63"/>
      <c r="BR3" s="63"/>
      <c r="BS3" s="59"/>
      <c r="BT3" s="59"/>
      <c r="BU3" s="68" t="s">
        <v>152</v>
      </c>
      <c r="BV3" s="68" t="s">
        <v>153</v>
      </c>
      <c r="BW3" s="68" t="s">
        <v>154</v>
      </c>
      <c r="BX3" s="68">
        <v>1</v>
      </c>
    </row>
    <row r="4" spans="1:76" x14ac:dyDescent="0.2">
      <c r="A4" s="58" t="str">
        <f>CONCATENATE(Tabelle32[[#This Row],[Device ID]],".",Tabelle32[[#This Row],[Streamcounter]])</f>
        <v>1.01302</v>
      </c>
      <c r="B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VGW-01_SDI01_ANCsend_0002_IPLASRF</v>
      </c>
      <c r="C4" s="60"/>
      <c r="D4" s="61"/>
      <c r="E4" s="62"/>
      <c r="F4" s="59" t="str">
        <f>IFERROR(VLOOKUP(Tabelle32[[#This Row],[Device ID]],BOM!$B$3:$BQ$35,16,FALSE),"")</f>
        <v>VKS (12G)</v>
      </c>
      <c r="G4" s="63">
        <f>VLOOKUP(Tabelle32[[#This Row],[SDI Interface]],BOM!$A$4:$B$35,2,FALSE)</f>
        <v>1</v>
      </c>
      <c r="H4" s="59" t="str">
        <f>BOM!$C$4</f>
        <v>VGW-01</v>
      </c>
      <c r="I4" s="59">
        <f>IFERROR(VLOOKUP(Tabelle32[[#This Row],[Device ID]],BOM!$B$3:$BQ$35,12,FALSE),"")</f>
        <v>0</v>
      </c>
      <c r="J4" s="59" t="str">
        <f>IFERROR(VLOOKUP(Tabelle32[[#This Row],[Device ID]],BOM!$B$3:$BQ$35,13,FALSE),"")</f>
        <v>TC.U1.223 | MDC</v>
      </c>
      <c r="K4" s="59" t="str">
        <f>IFERROR(VLOOKUP(Tabelle32[[#This Row],[Device ID]],BOM!$B$3:$BQ$35,14,FALSE),"")</f>
        <v>Imagine Comunications</v>
      </c>
      <c r="L4" s="59" t="str">
        <f>IFERROR(VLOOKUP(Tabelle32[[#This Row],[Device ID]],BOM!$B$3:$BQ$35,16,FALSE),"")</f>
        <v>VKS (12G)</v>
      </c>
      <c r="M4" s="63">
        <f>IFERROR(VLOOKUP(Tabelle32[[#This Row],[Device ID]],BOM!$B$3:$BQ$35,17,FALSE),"")</f>
        <v>0</v>
      </c>
      <c r="N4" s="59">
        <f>IFERROR(VLOOKUP(Tabelle32[[#This Row],[Device ID]],BOM!$B$3:$BQ$35,18,FALSE),"")</f>
        <v>0</v>
      </c>
      <c r="O4" s="64"/>
      <c r="P4" s="64"/>
      <c r="Q4" s="64"/>
      <c r="R4" s="64"/>
      <c r="S4" s="64"/>
      <c r="T4" s="64"/>
      <c r="U4" s="59">
        <f>IFERROR(VLOOKUP(Tabelle32[[#This Row],[Device ID]],BOM!$B$3:$BQ$35,25,FALSE),"")</f>
        <v>0</v>
      </c>
      <c r="V4" s="59" t="str">
        <f>IFERROR(VLOOKUP(Tabelle32[[#This Row],[Device ID]],BOM!$B$3:$BQ$35,26,FALSE),"")</f>
        <v>x</v>
      </c>
      <c r="W4" s="59" t="str">
        <f>IFERROR(VLOOKUP(Tabelle32[[#This Row],[Device ID]],BOM!$B$3:$BQ$35,27,FALSE),"")</f>
        <v>x</v>
      </c>
      <c r="X4" s="59" t="str">
        <f>IFERROR(VLOOKUP(Tabelle32[[#This Row],[Device ID]],BOM!$B$3:$BQ$35,28,FALSE),"")</f>
        <v>x</v>
      </c>
      <c r="Y4" s="59" t="str">
        <f>IFERROR(VLOOKUP(Tabelle32[[#This Row],[Device ID]],BOM!$B$3:$BQ$35,29,FALSE),"")</f>
        <v>x</v>
      </c>
      <c r="Z4" s="59" t="str">
        <f>IFERROR(VLOOKUP(Tabelle32[[#This Row],[Device ID]],BOM!$B$3:$BQ$35,30,FALSE),"")</f>
        <v>x</v>
      </c>
      <c r="AA4" s="59" t="str">
        <f>IFERROR(VLOOKUP(Tabelle32[[#This Row],[Device ID]],BOM!$B$3:$BQ$35,31,FALSE),"")</f>
        <v>x</v>
      </c>
      <c r="AB4" s="59" t="str">
        <f>IFERROR(VLOOKUP(Tabelle32[[#This Row],[Device ID]],BOM!$B$3:$BQ$35,32,FALSE),"")</f>
        <v>x</v>
      </c>
      <c r="AC4" s="59" t="str">
        <f>IFERROR(VLOOKUP(Tabelle32[[#This Row],[Device ID]],BOM!$B$3:$BQ$35,33,FALSE),"")</f>
        <v>x</v>
      </c>
      <c r="AD4" s="59" t="str">
        <f>IFERROR(VLOOKUP(Tabelle32[[#This Row],[Device ID]],BOM!$B$3:$BQ$35,34,FALSE),"")</f>
        <v>x</v>
      </c>
      <c r="AE4" s="59" t="str">
        <f>IFERROR(VLOOKUP(Tabelle32[[#This Row],[Device ID]],BOM!$B$3:$BQ$35,35,FALSE),"")</f>
        <v>x</v>
      </c>
      <c r="AF4" s="59" t="str">
        <f>IFERROR(VLOOKUP(Tabelle32[[#This Row],[Device ID]],BOM!$B$3:$BQ$35,36,FALSE),"")</f>
        <v>x</v>
      </c>
      <c r="AG4" s="59" t="str">
        <f>IFERROR(VLOOKUP(Tabelle32[[#This Row],[Device ID]],BOM!$B$3:$BQ$35,37,FALSE),"")</f>
        <v>x</v>
      </c>
      <c r="AH4" s="59"/>
      <c r="AI4" s="59"/>
      <c r="AJ4" s="59"/>
      <c r="AK4" s="59"/>
      <c r="AL4" s="59" t="str">
        <f>IFERROR(VLOOKUP(Tabelle32[[#This Row],[Device ID]],BOM!$B$3:$BQ$35,42,FALSE),"")</f>
        <v>Imagine Communications SNP</v>
      </c>
      <c r="AM4" s="59" t="str">
        <f>IFERROR(VLOOKUP(Tabelle32[[#This Row],[Device ID]],BOM!$B$3:$BQ$35,43,FALSE),"")</f>
        <v>no</v>
      </c>
      <c r="AN4" s="59" t="str">
        <f>IFERROR(VLOOKUP(Tabelle32[[#This Row],[Device ID]],BOM!$B$3:$BQ$35,44,FALSE),"")</f>
        <v>yes</v>
      </c>
      <c r="AO4" s="59" t="str">
        <f>IFERROR(VLOOKUP(Tabelle32[[#This Row],[Device ID]],BOM!$B$3:$BQ$35,45,FALSE),"")</f>
        <v>no</v>
      </c>
      <c r="AP4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73" t="s">
        <v>151</v>
      </c>
      <c r="BH4" s="30" t="str">
        <f>IF(COUNTA(Tabelle32[[#This Row],[Type:Vid_1080i50]:[Type:Anc_Prot]])&gt;0,"x","")</f>
        <v/>
      </c>
      <c r="BI4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4" s="59"/>
      <c r="BK4" s="59"/>
      <c r="BL4" s="63"/>
      <c r="BM4" s="63"/>
      <c r="BN4" s="90"/>
      <c r="BO4" s="90"/>
      <c r="BP4" s="63">
        <f>LEN(Tabelle32[[#This Row],[Label 1
GFX-Unit]])</f>
        <v>0</v>
      </c>
      <c r="BQ4" s="63"/>
      <c r="BR4" s="63"/>
      <c r="BS4" s="59"/>
      <c r="BT4" s="59"/>
      <c r="BU4" s="68" t="s">
        <v>155</v>
      </c>
      <c r="BV4" s="68" t="s">
        <v>156</v>
      </c>
      <c r="BW4" s="68" t="s">
        <v>157</v>
      </c>
      <c r="BX4" s="68">
        <v>1</v>
      </c>
    </row>
    <row r="5" spans="1:76" x14ac:dyDescent="0.2">
      <c r="A5" s="58" t="str">
        <f>CONCATENATE(Tabelle32[[#This Row],[Device ID]],".",Tabelle32[[#This Row],[Streamcounter]])</f>
        <v>1.01303</v>
      </c>
      <c r="B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VGW-01_SDI01_ANCsend_0003_IPLASRF</v>
      </c>
      <c r="C5" s="60"/>
      <c r="D5" s="61"/>
      <c r="E5" s="62"/>
      <c r="F5" s="59" t="str">
        <f>IFERROR(VLOOKUP(Tabelle32[[#This Row],[Device ID]],BOM!$B$3:$BQ$35,16,FALSE),"")</f>
        <v>VKS (12G)</v>
      </c>
      <c r="G5" s="63">
        <f>VLOOKUP(Tabelle32[[#This Row],[SDI Interface]],BOM!$A$4:$B$35,2,FALSE)</f>
        <v>1</v>
      </c>
      <c r="H5" s="59" t="str">
        <f>BOM!$C$4</f>
        <v>VGW-01</v>
      </c>
      <c r="I5" s="59">
        <f>IFERROR(VLOOKUP(Tabelle32[[#This Row],[Device ID]],BOM!$B$3:$BQ$35,12,FALSE),"")</f>
        <v>0</v>
      </c>
      <c r="J5" s="59" t="str">
        <f>IFERROR(VLOOKUP(Tabelle32[[#This Row],[Device ID]],BOM!$B$3:$BQ$35,13,FALSE),"")</f>
        <v>TC.U1.223 | MDC</v>
      </c>
      <c r="K5" s="59" t="str">
        <f>IFERROR(VLOOKUP(Tabelle32[[#This Row],[Device ID]],BOM!$B$3:$BQ$35,14,FALSE),"")</f>
        <v>Imagine Comunications</v>
      </c>
      <c r="L5" s="59" t="str">
        <f>IFERROR(VLOOKUP(Tabelle32[[#This Row],[Device ID]],BOM!$B$3:$BQ$35,16,FALSE),"")</f>
        <v>VKS (12G)</v>
      </c>
      <c r="M5" s="63">
        <f>IFERROR(VLOOKUP(Tabelle32[[#This Row],[Device ID]],BOM!$B$3:$BQ$35,17,FALSE),"")</f>
        <v>0</v>
      </c>
      <c r="N5" s="59">
        <f>IFERROR(VLOOKUP(Tabelle32[[#This Row],[Device ID]],BOM!$B$3:$BQ$35,18,FALSE),"")</f>
        <v>0</v>
      </c>
      <c r="O5" s="64"/>
      <c r="P5" s="64"/>
      <c r="Q5" s="64"/>
      <c r="R5" s="64"/>
      <c r="S5" s="64"/>
      <c r="T5" s="64"/>
      <c r="U5" s="59">
        <f>IFERROR(VLOOKUP(Tabelle32[[#This Row],[Device ID]],BOM!$B$3:$BQ$35,25,FALSE),"")</f>
        <v>0</v>
      </c>
      <c r="V5" s="59" t="str">
        <f>IFERROR(VLOOKUP(Tabelle32[[#This Row],[Device ID]],BOM!$B$3:$BQ$35,26,FALSE),"")</f>
        <v>x</v>
      </c>
      <c r="W5" s="59" t="str">
        <f>IFERROR(VLOOKUP(Tabelle32[[#This Row],[Device ID]],BOM!$B$3:$BQ$35,27,FALSE),"")</f>
        <v>x</v>
      </c>
      <c r="X5" s="59" t="str">
        <f>IFERROR(VLOOKUP(Tabelle32[[#This Row],[Device ID]],BOM!$B$3:$BQ$35,28,FALSE),"")</f>
        <v>x</v>
      </c>
      <c r="Y5" s="59" t="str">
        <f>IFERROR(VLOOKUP(Tabelle32[[#This Row],[Device ID]],BOM!$B$3:$BQ$35,29,FALSE),"")</f>
        <v>x</v>
      </c>
      <c r="Z5" s="59" t="str">
        <f>IFERROR(VLOOKUP(Tabelle32[[#This Row],[Device ID]],BOM!$B$3:$BQ$35,30,FALSE),"")</f>
        <v>x</v>
      </c>
      <c r="AA5" s="59" t="str">
        <f>IFERROR(VLOOKUP(Tabelle32[[#This Row],[Device ID]],BOM!$B$3:$BQ$35,31,FALSE),"")</f>
        <v>x</v>
      </c>
      <c r="AB5" s="59" t="str">
        <f>IFERROR(VLOOKUP(Tabelle32[[#This Row],[Device ID]],BOM!$B$3:$BQ$35,32,FALSE),"")</f>
        <v>x</v>
      </c>
      <c r="AC5" s="59" t="str">
        <f>IFERROR(VLOOKUP(Tabelle32[[#This Row],[Device ID]],BOM!$B$3:$BQ$35,33,FALSE),"")</f>
        <v>x</v>
      </c>
      <c r="AD5" s="59" t="str">
        <f>IFERROR(VLOOKUP(Tabelle32[[#This Row],[Device ID]],BOM!$B$3:$BQ$35,34,FALSE),"")</f>
        <v>x</v>
      </c>
      <c r="AE5" s="59" t="str">
        <f>IFERROR(VLOOKUP(Tabelle32[[#This Row],[Device ID]],BOM!$B$3:$BQ$35,35,FALSE),"")</f>
        <v>x</v>
      </c>
      <c r="AF5" s="59" t="str">
        <f>IFERROR(VLOOKUP(Tabelle32[[#This Row],[Device ID]],BOM!$B$3:$BQ$35,36,FALSE),"")</f>
        <v>x</v>
      </c>
      <c r="AG5" s="59" t="str">
        <f>IFERROR(VLOOKUP(Tabelle32[[#This Row],[Device ID]],BOM!$B$3:$BQ$35,37,FALSE),"")</f>
        <v>x</v>
      </c>
      <c r="AH5" s="59"/>
      <c r="AI5" s="59"/>
      <c r="AJ5" s="59"/>
      <c r="AK5" s="59"/>
      <c r="AL5" s="59" t="str">
        <f>IFERROR(VLOOKUP(Tabelle32[[#This Row],[Device ID]],BOM!$B$3:$BQ$35,42,FALSE),"")</f>
        <v>Imagine Communications SNP</v>
      </c>
      <c r="AM5" s="59" t="str">
        <f>IFERROR(VLOOKUP(Tabelle32[[#This Row],[Device ID]],BOM!$B$3:$BQ$35,43,FALSE),"")</f>
        <v>no</v>
      </c>
      <c r="AN5" s="59" t="str">
        <f>IFERROR(VLOOKUP(Tabelle32[[#This Row],[Device ID]],BOM!$B$3:$BQ$35,44,FALSE),"")</f>
        <v>yes</v>
      </c>
      <c r="AO5" s="59" t="str">
        <f>IFERROR(VLOOKUP(Tabelle32[[#This Row],[Device ID]],BOM!$B$3:$BQ$35,45,FALSE),"")</f>
        <v>no</v>
      </c>
      <c r="AP5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73" t="s">
        <v>151</v>
      </c>
      <c r="BH5" s="30" t="str">
        <f>IF(COUNTA(Tabelle32[[#This Row],[Type:Vid_1080i50]:[Type:Anc_Prot]])&gt;0,"x","")</f>
        <v/>
      </c>
      <c r="BI5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5" s="59"/>
      <c r="BK5" s="59"/>
      <c r="BL5" s="63"/>
      <c r="BM5" s="63"/>
      <c r="BN5" s="90"/>
      <c r="BO5" s="90"/>
      <c r="BP5" s="63">
        <f>LEN(Tabelle32[[#This Row],[Label 1
GFX-Unit]])</f>
        <v>0</v>
      </c>
      <c r="BQ5" s="63"/>
      <c r="BR5" s="63"/>
      <c r="BS5" s="59"/>
      <c r="BT5" s="59"/>
      <c r="BU5" s="68" t="s">
        <v>158</v>
      </c>
      <c r="BV5" s="68" t="s">
        <v>159</v>
      </c>
      <c r="BW5" s="68" t="s">
        <v>160</v>
      </c>
      <c r="BX5" s="68">
        <v>1</v>
      </c>
    </row>
    <row r="6" spans="1:76" x14ac:dyDescent="0.2">
      <c r="A6" s="58" t="str">
        <f>CONCATENATE(Tabelle32[[#This Row],[Device ID]],".",Tabelle32[[#This Row],[Streamcounter]])</f>
        <v>1.01304</v>
      </c>
      <c r="B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VGW-01_SDI01_ANCsend_0004_IPLASRF</v>
      </c>
      <c r="C6" s="60"/>
      <c r="D6" s="61"/>
      <c r="E6" s="62"/>
      <c r="F6" s="59" t="str">
        <f>IFERROR(VLOOKUP(Tabelle32[[#This Row],[Device ID]],BOM!$B$3:$BQ$35,16,FALSE),"")</f>
        <v>VKS (12G)</v>
      </c>
      <c r="G6" s="63">
        <f>VLOOKUP(Tabelle32[[#This Row],[SDI Interface]],BOM!$A$4:$B$35,2,FALSE)</f>
        <v>1</v>
      </c>
      <c r="H6" s="59" t="str">
        <f>BOM!$C$4</f>
        <v>VGW-01</v>
      </c>
      <c r="I6" s="59">
        <f>IFERROR(VLOOKUP(Tabelle32[[#This Row],[Device ID]],BOM!$B$3:$BQ$35,12,FALSE),"")</f>
        <v>0</v>
      </c>
      <c r="J6" s="59" t="str">
        <f>IFERROR(VLOOKUP(Tabelle32[[#This Row],[Device ID]],BOM!$B$3:$BQ$35,13,FALSE),"")</f>
        <v>TC.U1.223 | MDC</v>
      </c>
      <c r="K6" s="59" t="str">
        <f>IFERROR(VLOOKUP(Tabelle32[[#This Row],[Device ID]],BOM!$B$3:$BQ$35,14,FALSE),"")</f>
        <v>Imagine Comunications</v>
      </c>
      <c r="L6" s="59" t="str">
        <f>IFERROR(VLOOKUP(Tabelle32[[#This Row],[Device ID]],BOM!$B$3:$BQ$35,16,FALSE),"")</f>
        <v>VKS (12G)</v>
      </c>
      <c r="M6" s="63">
        <f>IFERROR(VLOOKUP(Tabelle32[[#This Row],[Device ID]],BOM!$B$3:$BQ$35,17,FALSE),"")</f>
        <v>0</v>
      </c>
      <c r="N6" s="59">
        <f>IFERROR(VLOOKUP(Tabelle32[[#This Row],[Device ID]],BOM!$B$3:$BQ$35,18,FALSE),"")</f>
        <v>0</v>
      </c>
      <c r="O6" s="64"/>
      <c r="P6" s="64"/>
      <c r="Q6" s="64"/>
      <c r="R6" s="64"/>
      <c r="S6" s="64"/>
      <c r="T6" s="64"/>
      <c r="U6" s="59">
        <f>IFERROR(VLOOKUP(Tabelle32[[#This Row],[Device ID]],BOM!$B$3:$BQ$35,25,FALSE),"")</f>
        <v>0</v>
      </c>
      <c r="V6" s="59" t="str">
        <f>IFERROR(VLOOKUP(Tabelle32[[#This Row],[Device ID]],BOM!$B$3:$BQ$35,26,FALSE),"")</f>
        <v>x</v>
      </c>
      <c r="W6" s="59" t="str">
        <f>IFERROR(VLOOKUP(Tabelle32[[#This Row],[Device ID]],BOM!$B$3:$BQ$35,27,FALSE),"")</f>
        <v>x</v>
      </c>
      <c r="X6" s="59" t="str">
        <f>IFERROR(VLOOKUP(Tabelle32[[#This Row],[Device ID]],BOM!$B$3:$BQ$35,28,FALSE),"")</f>
        <v>x</v>
      </c>
      <c r="Y6" s="59" t="str">
        <f>IFERROR(VLOOKUP(Tabelle32[[#This Row],[Device ID]],BOM!$B$3:$BQ$35,29,FALSE),"")</f>
        <v>x</v>
      </c>
      <c r="Z6" s="59" t="str">
        <f>IFERROR(VLOOKUP(Tabelle32[[#This Row],[Device ID]],BOM!$B$3:$BQ$35,30,FALSE),"")</f>
        <v>x</v>
      </c>
      <c r="AA6" s="59" t="str">
        <f>IFERROR(VLOOKUP(Tabelle32[[#This Row],[Device ID]],BOM!$B$3:$BQ$35,31,FALSE),"")</f>
        <v>x</v>
      </c>
      <c r="AB6" s="59" t="str">
        <f>IFERROR(VLOOKUP(Tabelle32[[#This Row],[Device ID]],BOM!$B$3:$BQ$35,32,FALSE),"")</f>
        <v>x</v>
      </c>
      <c r="AC6" s="59" t="str">
        <f>IFERROR(VLOOKUP(Tabelle32[[#This Row],[Device ID]],BOM!$B$3:$BQ$35,33,FALSE),"")</f>
        <v>x</v>
      </c>
      <c r="AD6" s="59" t="str">
        <f>IFERROR(VLOOKUP(Tabelle32[[#This Row],[Device ID]],BOM!$B$3:$BQ$35,34,FALSE),"")</f>
        <v>x</v>
      </c>
      <c r="AE6" s="59" t="str">
        <f>IFERROR(VLOOKUP(Tabelle32[[#This Row],[Device ID]],BOM!$B$3:$BQ$35,35,FALSE),"")</f>
        <v>x</v>
      </c>
      <c r="AF6" s="59" t="str">
        <f>IFERROR(VLOOKUP(Tabelle32[[#This Row],[Device ID]],BOM!$B$3:$BQ$35,36,FALSE),"")</f>
        <v>x</v>
      </c>
      <c r="AG6" s="59" t="str">
        <f>IFERROR(VLOOKUP(Tabelle32[[#This Row],[Device ID]],BOM!$B$3:$BQ$35,37,FALSE),"")</f>
        <v>x</v>
      </c>
      <c r="AH6" s="59"/>
      <c r="AI6" s="59"/>
      <c r="AJ6" s="59"/>
      <c r="AK6" s="59"/>
      <c r="AL6" s="59" t="str">
        <f>IFERROR(VLOOKUP(Tabelle32[[#This Row],[Device ID]],BOM!$B$3:$BQ$35,42,FALSE),"")</f>
        <v>Imagine Communications SNP</v>
      </c>
      <c r="AM6" s="59" t="str">
        <f>IFERROR(VLOOKUP(Tabelle32[[#This Row],[Device ID]],BOM!$B$3:$BQ$35,43,FALSE),"")</f>
        <v>no</v>
      </c>
      <c r="AN6" s="59" t="str">
        <f>IFERROR(VLOOKUP(Tabelle32[[#This Row],[Device ID]],BOM!$B$3:$BQ$35,44,FALSE),"")</f>
        <v>yes</v>
      </c>
      <c r="AO6" s="59" t="str">
        <f>IFERROR(VLOOKUP(Tabelle32[[#This Row],[Device ID]],BOM!$B$3:$BQ$35,45,FALSE),"")</f>
        <v>no</v>
      </c>
      <c r="AP6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73" t="s">
        <v>151</v>
      </c>
      <c r="BH6" s="30" t="str">
        <f>IF(COUNTA(Tabelle32[[#This Row],[Type:Vid_1080i50]:[Type:Anc_Prot]])&gt;0,"x","")</f>
        <v/>
      </c>
      <c r="BI6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6" s="59"/>
      <c r="BK6" s="59"/>
      <c r="BL6" s="63"/>
      <c r="BM6" s="63"/>
      <c r="BN6" s="90"/>
      <c r="BO6" s="90"/>
      <c r="BP6" s="63">
        <f>LEN(Tabelle32[[#This Row],[Label 1
GFX-Unit]])</f>
        <v>0</v>
      </c>
      <c r="BQ6" s="63"/>
      <c r="BR6" s="63"/>
      <c r="BS6" s="59"/>
      <c r="BT6" s="59"/>
      <c r="BU6" s="68" t="s">
        <v>161</v>
      </c>
      <c r="BV6" s="68" t="s">
        <v>162</v>
      </c>
      <c r="BW6" s="68" t="s">
        <v>163</v>
      </c>
      <c r="BX6" s="68">
        <v>1</v>
      </c>
    </row>
    <row r="7" spans="1:76" x14ac:dyDescent="0.2">
      <c r="A7" s="58" t="str">
        <f>CONCATENATE(Tabelle32[[#This Row],[Device ID]],".",Tabelle32[[#This Row],[Streamcounter]])</f>
        <v>1.01201</v>
      </c>
      <c r="B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VGW-01_SDI01_AUDsend_0001_IPLASRF</v>
      </c>
      <c r="C7" s="67"/>
      <c r="D7" s="61"/>
      <c r="E7" s="67"/>
      <c r="F7" s="59" t="str">
        <f>IFERROR(VLOOKUP(Tabelle32[[#This Row],[Device ID]],BOM!$B$3:$BQ$35,16,FALSE),"")</f>
        <v>VKS (12G)</v>
      </c>
      <c r="G7" s="63">
        <f>VLOOKUP(Tabelle32[[#This Row],[SDI Interface]],BOM!$A$4:$B$35,2,FALSE)</f>
        <v>1</v>
      </c>
      <c r="H7" s="59" t="str">
        <f>BOM!$C$4</f>
        <v>VGW-01</v>
      </c>
      <c r="I7" s="59">
        <f>IFERROR(VLOOKUP(Tabelle32[[#This Row],[Device ID]],BOM!$B$3:$BQ$35,12,FALSE),"")</f>
        <v>0</v>
      </c>
      <c r="J7" s="59" t="str">
        <f>IFERROR(VLOOKUP(Tabelle32[[#This Row],[Device ID]],BOM!$B$3:$BQ$35,13,FALSE),"")</f>
        <v>TC.U1.223 | MDC</v>
      </c>
      <c r="K7" s="59" t="str">
        <f>IFERROR(VLOOKUP(Tabelle32[[#This Row],[Device ID]],BOM!$B$3:$BQ$35,14,FALSE),"")</f>
        <v>Imagine Comunications</v>
      </c>
      <c r="L7" s="59" t="str">
        <f>IFERROR(VLOOKUP(Tabelle32[[#This Row],[Device ID]],BOM!$B$3:$BQ$35,16,FALSE),"")</f>
        <v>VKS (12G)</v>
      </c>
      <c r="M7" s="63">
        <f>IFERROR(VLOOKUP(Tabelle32[[#This Row],[Device ID]],BOM!$B$3:$BQ$35,17,FALSE),"")</f>
        <v>0</v>
      </c>
      <c r="N7" s="59">
        <f>IFERROR(VLOOKUP(Tabelle32[[#This Row],[Device ID]],BOM!$B$3:$BQ$35,18,FALSE),"")</f>
        <v>0</v>
      </c>
      <c r="O7" s="64"/>
      <c r="P7" s="64"/>
      <c r="Q7" s="64"/>
      <c r="R7" s="64"/>
      <c r="S7" s="64"/>
      <c r="T7" s="64"/>
      <c r="U7" s="59">
        <f>IFERROR(VLOOKUP(Tabelle32[[#This Row],[Device ID]],BOM!$B$3:$BQ$35,25,FALSE),"")</f>
        <v>0</v>
      </c>
      <c r="V7" s="59" t="str">
        <f>IFERROR(VLOOKUP(Tabelle32[[#This Row],[Device ID]],BOM!$B$3:$BQ$35,26,FALSE),"")</f>
        <v>x</v>
      </c>
      <c r="W7" s="59" t="str">
        <f>IFERROR(VLOOKUP(Tabelle32[[#This Row],[Device ID]],BOM!$B$3:$BQ$35,27,FALSE),"")</f>
        <v>x</v>
      </c>
      <c r="X7" s="59" t="str">
        <f>IFERROR(VLOOKUP(Tabelle32[[#This Row],[Device ID]],BOM!$B$3:$BQ$35,28,FALSE),"")</f>
        <v>x</v>
      </c>
      <c r="Y7" s="59" t="str">
        <f>IFERROR(VLOOKUP(Tabelle32[[#This Row],[Device ID]],BOM!$B$3:$BQ$35,29,FALSE),"")</f>
        <v>x</v>
      </c>
      <c r="Z7" s="59" t="str">
        <f>IFERROR(VLOOKUP(Tabelle32[[#This Row],[Device ID]],BOM!$B$3:$BQ$35,30,FALSE),"")</f>
        <v>x</v>
      </c>
      <c r="AA7" s="59" t="str">
        <f>IFERROR(VLOOKUP(Tabelle32[[#This Row],[Device ID]],BOM!$B$3:$BQ$35,31,FALSE),"")</f>
        <v>x</v>
      </c>
      <c r="AB7" s="59" t="str">
        <f>IFERROR(VLOOKUP(Tabelle32[[#This Row],[Device ID]],BOM!$B$3:$BQ$35,32,FALSE),"")</f>
        <v>x</v>
      </c>
      <c r="AC7" s="59" t="str">
        <f>IFERROR(VLOOKUP(Tabelle32[[#This Row],[Device ID]],BOM!$B$3:$BQ$35,33,FALSE),"")</f>
        <v>x</v>
      </c>
      <c r="AD7" s="59" t="str">
        <f>IFERROR(VLOOKUP(Tabelle32[[#This Row],[Device ID]],BOM!$B$3:$BQ$35,34,FALSE),"")</f>
        <v>x</v>
      </c>
      <c r="AE7" s="59" t="str">
        <f>IFERROR(VLOOKUP(Tabelle32[[#This Row],[Device ID]],BOM!$B$3:$BQ$35,35,FALSE),"")</f>
        <v>x</v>
      </c>
      <c r="AF7" s="59" t="str">
        <f>IFERROR(VLOOKUP(Tabelle32[[#This Row],[Device ID]],BOM!$B$3:$BQ$35,36,FALSE),"")</f>
        <v>x</v>
      </c>
      <c r="AG7" s="59" t="str">
        <f>IFERROR(VLOOKUP(Tabelle32[[#This Row],[Device ID]],BOM!$B$3:$BQ$35,37,FALSE),"")</f>
        <v>x</v>
      </c>
      <c r="AH7" s="59"/>
      <c r="AI7" s="59"/>
      <c r="AJ7" s="59"/>
      <c r="AK7" s="59"/>
      <c r="AL7" s="59" t="str">
        <f>IFERROR(VLOOKUP(Tabelle32[[#This Row],[Device ID]],BOM!$B$3:$BQ$35,42,FALSE),"")</f>
        <v>Imagine Communications SNP</v>
      </c>
      <c r="AM7" s="59" t="str">
        <f>IFERROR(VLOOKUP(Tabelle32[[#This Row],[Device ID]],BOM!$B$3:$BQ$35,43,FALSE),"")</f>
        <v>no</v>
      </c>
      <c r="AN7" s="59" t="str">
        <f>IFERROR(VLOOKUP(Tabelle32[[#This Row],[Device ID]],BOM!$B$3:$BQ$35,44,FALSE),"")</f>
        <v>yes</v>
      </c>
      <c r="AO7" s="59" t="str">
        <f>IFERROR(VLOOKUP(Tabelle32[[#This Row],[Device ID]],BOM!$B$3:$BQ$35,45,FALSE),"")</f>
        <v>no</v>
      </c>
      <c r="AP7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7" s="28"/>
      <c r="AR7" s="28"/>
      <c r="AS7" s="28"/>
      <c r="AT7" s="28"/>
      <c r="AU7" s="28"/>
      <c r="AV7" s="28" t="s">
        <v>96</v>
      </c>
      <c r="AW7" s="28" t="s">
        <v>96</v>
      </c>
      <c r="AX7" s="28" t="s">
        <v>96</v>
      </c>
      <c r="AY7" s="28" t="s">
        <v>96</v>
      </c>
      <c r="AZ7" s="28" t="s">
        <v>96</v>
      </c>
      <c r="BA7" s="28" t="s">
        <v>96</v>
      </c>
      <c r="BB7" s="28" t="s">
        <v>96</v>
      </c>
      <c r="BC7" s="28" t="s">
        <v>96</v>
      </c>
      <c r="BD7" s="28" t="s">
        <v>96</v>
      </c>
      <c r="BE7" s="28"/>
      <c r="BF7" s="28"/>
      <c r="BG7" s="66"/>
      <c r="BH7" s="30" t="str">
        <f>IF(COUNTA(Tabelle32[[#This Row],[Type:Vid_1080i50]:[Type:Anc_Prot]])&gt;0,"x","")</f>
        <v>x</v>
      </c>
      <c r="BI7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7" s="59"/>
      <c r="BK7" s="59"/>
      <c r="BL7" s="66"/>
      <c r="BM7" s="66"/>
      <c r="BN7" s="90"/>
      <c r="BO7" s="90"/>
      <c r="BP7" s="63">
        <f>LEN(Tabelle32[[#This Row],[Label 1
GFX-Unit]])</f>
        <v>0</v>
      </c>
      <c r="BQ7" s="66"/>
      <c r="BR7" s="66"/>
      <c r="BS7" s="59"/>
      <c r="BT7" s="59"/>
      <c r="BU7" s="68" t="s">
        <v>164</v>
      </c>
      <c r="BV7" s="68" t="s">
        <v>165</v>
      </c>
      <c r="BW7" s="68" t="s">
        <v>166</v>
      </c>
      <c r="BX7" s="68">
        <v>1</v>
      </c>
    </row>
    <row r="8" spans="1:76" x14ac:dyDescent="0.2">
      <c r="A8" s="58" t="str">
        <f>CONCATENATE(Tabelle32[[#This Row],[Device ID]],".",Tabelle32[[#This Row],[Streamcounter]])</f>
        <v>1.01202</v>
      </c>
      <c r="B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VGW-01_SDI01_AUDsend_0002_IPLASRF</v>
      </c>
      <c r="C8" s="67"/>
      <c r="D8" s="61"/>
      <c r="E8" s="67"/>
      <c r="F8" s="59" t="str">
        <f>IFERROR(VLOOKUP(Tabelle32[[#This Row],[Device ID]],BOM!$B$3:$BQ$35,16,FALSE),"")</f>
        <v>VKS (12G)</v>
      </c>
      <c r="G8" s="63">
        <f>VLOOKUP(Tabelle32[[#This Row],[SDI Interface]],BOM!$A$4:$B$35,2,FALSE)</f>
        <v>1</v>
      </c>
      <c r="H8" s="59" t="str">
        <f>BOM!$C$4</f>
        <v>VGW-01</v>
      </c>
      <c r="I8" s="59">
        <f>IFERROR(VLOOKUP(Tabelle32[[#This Row],[Device ID]],BOM!$B$3:$BQ$35,12,FALSE),"")</f>
        <v>0</v>
      </c>
      <c r="J8" s="59" t="str">
        <f>IFERROR(VLOOKUP(Tabelle32[[#This Row],[Device ID]],BOM!$B$3:$BQ$35,13,FALSE),"")</f>
        <v>TC.U1.223 | MDC</v>
      </c>
      <c r="K8" s="59" t="str">
        <f>IFERROR(VLOOKUP(Tabelle32[[#This Row],[Device ID]],BOM!$B$3:$BQ$35,14,FALSE),"")</f>
        <v>Imagine Comunications</v>
      </c>
      <c r="L8" s="59" t="str">
        <f>IFERROR(VLOOKUP(Tabelle32[[#This Row],[Device ID]],BOM!$B$3:$BQ$35,16,FALSE),"")</f>
        <v>VKS (12G)</v>
      </c>
      <c r="M8" s="63">
        <f>IFERROR(VLOOKUP(Tabelle32[[#This Row],[Device ID]],BOM!$B$3:$BQ$35,17,FALSE),"")</f>
        <v>0</v>
      </c>
      <c r="N8" s="59">
        <f>IFERROR(VLOOKUP(Tabelle32[[#This Row],[Device ID]],BOM!$B$3:$BQ$35,18,FALSE),"")</f>
        <v>0</v>
      </c>
      <c r="O8" s="64"/>
      <c r="P8" s="64"/>
      <c r="Q8" s="64"/>
      <c r="R8" s="64"/>
      <c r="S8" s="64"/>
      <c r="T8" s="64"/>
      <c r="U8" s="59">
        <f>IFERROR(VLOOKUP(Tabelle32[[#This Row],[Device ID]],BOM!$B$3:$BQ$35,25,FALSE),"")</f>
        <v>0</v>
      </c>
      <c r="V8" s="59" t="str">
        <f>IFERROR(VLOOKUP(Tabelle32[[#This Row],[Device ID]],BOM!$B$3:$BQ$35,26,FALSE),"")</f>
        <v>x</v>
      </c>
      <c r="W8" s="59" t="str">
        <f>IFERROR(VLOOKUP(Tabelle32[[#This Row],[Device ID]],BOM!$B$3:$BQ$35,27,FALSE),"")</f>
        <v>x</v>
      </c>
      <c r="X8" s="59" t="str">
        <f>IFERROR(VLOOKUP(Tabelle32[[#This Row],[Device ID]],BOM!$B$3:$BQ$35,28,FALSE),"")</f>
        <v>x</v>
      </c>
      <c r="Y8" s="59" t="str">
        <f>IFERROR(VLOOKUP(Tabelle32[[#This Row],[Device ID]],BOM!$B$3:$BQ$35,29,FALSE),"")</f>
        <v>x</v>
      </c>
      <c r="Z8" s="59" t="str">
        <f>IFERROR(VLOOKUP(Tabelle32[[#This Row],[Device ID]],BOM!$B$3:$BQ$35,30,FALSE),"")</f>
        <v>x</v>
      </c>
      <c r="AA8" s="59" t="str">
        <f>IFERROR(VLOOKUP(Tabelle32[[#This Row],[Device ID]],BOM!$B$3:$BQ$35,31,FALSE),"")</f>
        <v>x</v>
      </c>
      <c r="AB8" s="59" t="str">
        <f>IFERROR(VLOOKUP(Tabelle32[[#This Row],[Device ID]],BOM!$B$3:$BQ$35,32,FALSE),"")</f>
        <v>x</v>
      </c>
      <c r="AC8" s="59" t="str">
        <f>IFERROR(VLOOKUP(Tabelle32[[#This Row],[Device ID]],BOM!$B$3:$BQ$35,33,FALSE),"")</f>
        <v>x</v>
      </c>
      <c r="AD8" s="59" t="str">
        <f>IFERROR(VLOOKUP(Tabelle32[[#This Row],[Device ID]],BOM!$B$3:$BQ$35,34,FALSE),"")</f>
        <v>x</v>
      </c>
      <c r="AE8" s="59" t="str">
        <f>IFERROR(VLOOKUP(Tabelle32[[#This Row],[Device ID]],BOM!$B$3:$BQ$35,35,FALSE),"")</f>
        <v>x</v>
      </c>
      <c r="AF8" s="59" t="str">
        <f>IFERROR(VLOOKUP(Tabelle32[[#This Row],[Device ID]],BOM!$B$3:$BQ$35,36,FALSE),"")</f>
        <v>x</v>
      </c>
      <c r="AG8" s="59" t="str">
        <f>IFERROR(VLOOKUP(Tabelle32[[#This Row],[Device ID]],BOM!$B$3:$BQ$35,37,FALSE),"")</f>
        <v>x</v>
      </c>
      <c r="AH8" s="59"/>
      <c r="AI8" s="59"/>
      <c r="AJ8" s="59"/>
      <c r="AK8" s="59"/>
      <c r="AL8" s="59" t="str">
        <f>IFERROR(VLOOKUP(Tabelle32[[#This Row],[Device ID]],BOM!$B$3:$BQ$35,42,FALSE),"")</f>
        <v>Imagine Communications SNP</v>
      </c>
      <c r="AM8" s="59" t="str">
        <f>IFERROR(VLOOKUP(Tabelle32[[#This Row],[Device ID]],BOM!$B$3:$BQ$35,43,FALSE),"")</f>
        <v>no</v>
      </c>
      <c r="AN8" s="59" t="str">
        <f>IFERROR(VLOOKUP(Tabelle32[[#This Row],[Device ID]],BOM!$B$3:$BQ$35,44,FALSE),"")</f>
        <v>yes</v>
      </c>
      <c r="AO8" s="59" t="str">
        <f>IFERROR(VLOOKUP(Tabelle32[[#This Row],[Device ID]],BOM!$B$3:$BQ$35,45,FALSE),"")</f>
        <v>no</v>
      </c>
      <c r="AP8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8" s="28"/>
      <c r="AR8" s="28"/>
      <c r="AS8" s="28"/>
      <c r="AT8" s="28"/>
      <c r="AU8" s="28"/>
      <c r="AV8" s="28" t="s">
        <v>96</v>
      </c>
      <c r="AW8" s="28" t="s">
        <v>96</v>
      </c>
      <c r="AX8" s="28" t="s">
        <v>96</v>
      </c>
      <c r="AY8" s="28" t="s">
        <v>96</v>
      </c>
      <c r="AZ8" s="28" t="s">
        <v>96</v>
      </c>
      <c r="BA8" s="28" t="s">
        <v>96</v>
      </c>
      <c r="BB8" s="28" t="s">
        <v>96</v>
      </c>
      <c r="BC8" s="28" t="s">
        <v>96</v>
      </c>
      <c r="BD8" s="28" t="s">
        <v>96</v>
      </c>
      <c r="BE8" s="28"/>
      <c r="BF8" s="28"/>
      <c r="BG8" s="66"/>
      <c r="BH8" s="30" t="str">
        <f>IF(COUNTA(Tabelle32[[#This Row],[Type:Vid_1080i50]:[Type:Anc_Prot]])&gt;0,"x","")</f>
        <v>x</v>
      </c>
      <c r="BI8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8" s="59"/>
      <c r="BK8" s="59"/>
      <c r="BL8" s="66"/>
      <c r="BM8" s="66"/>
      <c r="BN8" s="90"/>
      <c r="BO8" s="90"/>
      <c r="BP8" s="63">
        <f>LEN(Tabelle32[[#This Row],[Label 1
GFX-Unit]])</f>
        <v>0</v>
      </c>
      <c r="BQ8" s="66"/>
      <c r="BR8" s="66"/>
      <c r="BS8" s="59"/>
      <c r="BT8" s="59"/>
      <c r="BU8" s="68" t="s">
        <v>167</v>
      </c>
      <c r="BV8" s="68" t="s">
        <v>168</v>
      </c>
      <c r="BW8" s="68" t="s">
        <v>169</v>
      </c>
      <c r="BX8" s="68">
        <v>1</v>
      </c>
    </row>
    <row r="9" spans="1:76" x14ac:dyDescent="0.2">
      <c r="A9" s="58" t="str">
        <f>CONCATENATE(Tabelle32[[#This Row],[Device ID]],".",Tabelle32[[#This Row],[Streamcounter]])</f>
        <v>1.01203</v>
      </c>
      <c r="B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VGW-01_SDI01_AUDsend_0003_IPLASRF</v>
      </c>
      <c r="C9" s="67"/>
      <c r="D9" s="61"/>
      <c r="E9" s="67"/>
      <c r="F9" s="59" t="str">
        <f>IFERROR(VLOOKUP(Tabelle32[[#This Row],[Device ID]],BOM!$B$3:$BQ$35,16,FALSE),"")</f>
        <v>VKS (12G)</v>
      </c>
      <c r="G9" s="63">
        <f>VLOOKUP(Tabelle32[[#This Row],[SDI Interface]],BOM!$A$4:$B$35,2,FALSE)</f>
        <v>1</v>
      </c>
      <c r="H9" s="59" t="str">
        <f>BOM!$C$4</f>
        <v>VGW-01</v>
      </c>
      <c r="I9" s="59">
        <f>IFERROR(VLOOKUP(Tabelle32[[#This Row],[Device ID]],BOM!$B$3:$BQ$35,12,FALSE),"")</f>
        <v>0</v>
      </c>
      <c r="J9" s="59" t="str">
        <f>IFERROR(VLOOKUP(Tabelle32[[#This Row],[Device ID]],BOM!$B$3:$BQ$35,13,FALSE),"")</f>
        <v>TC.U1.223 | MDC</v>
      </c>
      <c r="K9" s="59" t="str">
        <f>IFERROR(VLOOKUP(Tabelle32[[#This Row],[Device ID]],BOM!$B$3:$BQ$35,14,FALSE),"")</f>
        <v>Imagine Comunications</v>
      </c>
      <c r="L9" s="59" t="str">
        <f>IFERROR(VLOOKUP(Tabelle32[[#This Row],[Device ID]],BOM!$B$3:$BQ$35,16,FALSE),"")</f>
        <v>VKS (12G)</v>
      </c>
      <c r="M9" s="63">
        <f>IFERROR(VLOOKUP(Tabelle32[[#This Row],[Device ID]],BOM!$B$3:$BQ$35,17,FALSE),"")</f>
        <v>0</v>
      </c>
      <c r="N9" s="59">
        <f>IFERROR(VLOOKUP(Tabelle32[[#This Row],[Device ID]],BOM!$B$3:$BQ$35,18,FALSE),"")</f>
        <v>0</v>
      </c>
      <c r="O9" s="64"/>
      <c r="P9" s="64"/>
      <c r="Q9" s="64"/>
      <c r="R9" s="64"/>
      <c r="S9" s="64"/>
      <c r="T9" s="64"/>
      <c r="U9" s="59">
        <f>IFERROR(VLOOKUP(Tabelle32[[#This Row],[Device ID]],BOM!$B$3:$BQ$35,25,FALSE),"")</f>
        <v>0</v>
      </c>
      <c r="V9" s="59" t="str">
        <f>IFERROR(VLOOKUP(Tabelle32[[#This Row],[Device ID]],BOM!$B$3:$BQ$35,26,FALSE),"")</f>
        <v>x</v>
      </c>
      <c r="W9" s="59" t="str">
        <f>IFERROR(VLOOKUP(Tabelle32[[#This Row],[Device ID]],BOM!$B$3:$BQ$35,27,FALSE),"")</f>
        <v>x</v>
      </c>
      <c r="X9" s="59" t="str">
        <f>IFERROR(VLOOKUP(Tabelle32[[#This Row],[Device ID]],BOM!$B$3:$BQ$35,28,FALSE),"")</f>
        <v>x</v>
      </c>
      <c r="Y9" s="59" t="str">
        <f>IFERROR(VLOOKUP(Tabelle32[[#This Row],[Device ID]],BOM!$B$3:$BQ$35,29,FALSE),"")</f>
        <v>x</v>
      </c>
      <c r="Z9" s="59" t="str">
        <f>IFERROR(VLOOKUP(Tabelle32[[#This Row],[Device ID]],BOM!$B$3:$BQ$35,30,FALSE),"")</f>
        <v>x</v>
      </c>
      <c r="AA9" s="59" t="str">
        <f>IFERROR(VLOOKUP(Tabelle32[[#This Row],[Device ID]],BOM!$B$3:$BQ$35,31,FALSE),"")</f>
        <v>x</v>
      </c>
      <c r="AB9" s="59" t="str">
        <f>IFERROR(VLOOKUP(Tabelle32[[#This Row],[Device ID]],BOM!$B$3:$BQ$35,32,FALSE),"")</f>
        <v>x</v>
      </c>
      <c r="AC9" s="59" t="str">
        <f>IFERROR(VLOOKUP(Tabelle32[[#This Row],[Device ID]],BOM!$B$3:$BQ$35,33,FALSE),"")</f>
        <v>x</v>
      </c>
      <c r="AD9" s="59" t="str">
        <f>IFERROR(VLOOKUP(Tabelle32[[#This Row],[Device ID]],BOM!$B$3:$BQ$35,34,FALSE),"")</f>
        <v>x</v>
      </c>
      <c r="AE9" s="59" t="str">
        <f>IFERROR(VLOOKUP(Tabelle32[[#This Row],[Device ID]],BOM!$B$3:$BQ$35,35,FALSE),"")</f>
        <v>x</v>
      </c>
      <c r="AF9" s="59" t="str">
        <f>IFERROR(VLOOKUP(Tabelle32[[#This Row],[Device ID]],BOM!$B$3:$BQ$35,36,FALSE),"")</f>
        <v>x</v>
      </c>
      <c r="AG9" s="59" t="str">
        <f>IFERROR(VLOOKUP(Tabelle32[[#This Row],[Device ID]],BOM!$B$3:$BQ$35,37,FALSE),"")</f>
        <v>x</v>
      </c>
      <c r="AH9" s="59"/>
      <c r="AI9" s="59"/>
      <c r="AJ9" s="59"/>
      <c r="AK9" s="59"/>
      <c r="AL9" s="59" t="str">
        <f>IFERROR(VLOOKUP(Tabelle32[[#This Row],[Device ID]],BOM!$B$3:$BQ$35,42,FALSE),"")</f>
        <v>Imagine Communications SNP</v>
      </c>
      <c r="AM9" s="59" t="str">
        <f>IFERROR(VLOOKUP(Tabelle32[[#This Row],[Device ID]],BOM!$B$3:$BQ$35,43,FALSE),"")</f>
        <v>no</v>
      </c>
      <c r="AN9" s="59" t="str">
        <f>IFERROR(VLOOKUP(Tabelle32[[#This Row],[Device ID]],BOM!$B$3:$BQ$35,44,FALSE),"")</f>
        <v>yes</v>
      </c>
      <c r="AO9" s="59" t="str">
        <f>IFERROR(VLOOKUP(Tabelle32[[#This Row],[Device ID]],BOM!$B$3:$BQ$35,45,FALSE),"")</f>
        <v>no</v>
      </c>
      <c r="AP9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9" s="28"/>
      <c r="AR9" s="28"/>
      <c r="AS9" s="28"/>
      <c r="AT9" s="28"/>
      <c r="AU9" s="28"/>
      <c r="AV9" s="28" t="s">
        <v>96</v>
      </c>
      <c r="AW9" s="28" t="s">
        <v>96</v>
      </c>
      <c r="AX9" s="28" t="s">
        <v>96</v>
      </c>
      <c r="AY9" s="28" t="s">
        <v>96</v>
      </c>
      <c r="AZ9" s="28" t="s">
        <v>96</v>
      </c>
      <c r="BA9" s="28" t="s">
        <v>96</v>
      </c>
      <c r="BB9" s="28" t="s">
        <v>96</v>
      </c>
      <c r="BC9" s="28" t="s">
        <v>96</v>
      </c>
      <c r="BD9" s="28" t="s">
        <v>96</v>
      </c>
      <c r="BE9" s="28"/>
      <c r="BF9" s="28"/>
      <c r="BG9" s="66" t="s">
        <v>151</v>
      </c>
      <c r="BH9" s="30" t="str">
        <f>IF(COUNTA(Tabelle32[[#This Row],[Type:Vid_1080i50]:[Type:Anc_Prot]])&gt;0,"x","")</f>
        <v>x</v>
      </c>
      <c r="BI9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9" s="59"/>
      <c r="BK9" s="59"/>
      <c r="BL9" s="66"/>
      <c r="BM9" s="66"/>
      <c r="BN9" s="90"/>
      <c r="BO9" s="90"/>
      <c r="BP9" s="63">
        <f>LEN(Tabelle32[[#This Row],[Label 1
GFX-Unit]])</f>
        <v>0</v>
      </c>
      <c r="BQ9" s="66"/>
      <c r="BR9" s="66"/>
      <c r="BS9" s="59"/>
      <c r="BT9" s="59"/>
      <c r="BU9" s="68" t="s">
        <v>170</v>
      </c>
      <c r="BV9" s="68" t="s">
        <v>171</v>
      </c>
      <c r="BW9" s="68" t="s">
        <v>172</v>
      </c>
      <c r="BX9" s="68">
        <v>1</v>
      </c>
    </row>
    <row r="10" spans="1:76" x14ac:dyDescent="0.2">
      <c r="A10" s="58" t="str">
        <f>CONCATENATE(Tabelle32[[#This Row],[Device ID]],".",Tabelle32[[#This Row],[Streamcounter]])</f>
        <v>1.01204</v>
      </c>
      <c r="B1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VGW-01_SDI01_AUDsend_0004_IPLASRF</v>
      </c>
      <c r="C10" s="60"/>
      <c r="D10" s="61"/>
      <c r="E10" s="62"/>
      <c r="F10" s="59" t="str">
        <f>IFERROR(VLOOKUP(Tabelle32[[#This Row],[Device ID]],BOM!$B$3:$BQ$35,16,FALSE),"")</f>
        <v>VKS (12G)</v>
      </c>
      <c r="G10" s="63">
        <f>VLOOKUP(Tabelle32[[#This Row],[SDI Interface]],BOM!$A$4:$B$35,2,FALSE)</f>
        <v>1</v>
      </c>
      <c r="H10" s="59" t="str">
        <f>BOM!$C$4</f>
        <v>VGW-01</v>
      </c>
      <c r="I10" s="59">
        <f>IFERROR(VLOOKUP(Tabelle32[[#This Row],[Device ID]],BOM!$B$3:$BQ$35,12,FALSE),"")</f>
        <v>0</v>
      </c>
      <c r="J10" s="59" t="str">
        <f>IFERROR(VLOOKUP(Tabelle32[[#This Row],[Device ID]],BOM!$B$3:$BQ$35,13,FALSE),"")</f>
        <v>TC.U1.223 | MDC</v>
      </c>
      <c r="K10" s="59" t="str">
        <f>IFERROR(VLOOKUP(Tabelle32[[#This Row],[Device ID]],BOM!$B$3:$BQ$35,14,FALSE),"")</f>
        <v>Imagine Comunications</v>
      </c>
      <c r="L10" s="59" t="str">
        <f>IFERROR(VLOOKUP(Tabelle32[[#This Row],[Device ID]],BOM!$B$3:$BQ$35,16,FALSE),"")</f>
        <v>VKS (12G)</v>
      </c>
      <c r="M10" s="63">
        <f>IFERROR(VLOOKUP(Tabelle32[[#This Row],[Device ID]],BOM!$B$3:$BQ$35,17,FALSE),"")</f>
        <v>0</v>
      </c>
      <c r="N10" s="59">
        <f>IFERROR(VLOOKUP(Tabelle32[[#This Row],[Device ID]],BOM!$B$3:$BQ$35,18,FALSE),"")</f>
        <v>0</v>
      </c>
      <c r="O10" s="64"/>
      <c r="P10" s="64"/>
      <c r="Q10" s="64"/>
      <c r="R10" s="64"/>
      <c r="S10" s="64"/>
      <c r="T10" s="64"/>
      <c r="U10" s="59">
        <f>IFERROR(VLOOKUP(Tabelle32[[#This Row],[Device ID]],BOM!$B$3:$BQ$35,25,FALSE),"")</f>
        <v>0</v>
      </c>
      <c r="V10" s="59" t="str">
        <f>IFERROR(VLOOKUP(Tabelle32[[#This Row],[Device ID]],BOM!$B$3:$BQ$35,26,FALSE),"")</f>
        <v>x</v>
      </c>
      <c r="W10" s="59" t="str">
        <f>IFERROR(VLOOKUP(Tabelle32[[#This Row],[Device ID]],BOM!$B$3:$BQ$35,27,FALSE),"")</f>
        <v>x</v>
      </c>
      <c r="X10" s="59" t="str">
        <f>IFERROR(VLOOKUP(Tabelle32[[#This Row],[Device ID]],BOM!$B$3:$BQ$35,28,FALSE),"")</f>
        <v>x</v>
      </c>
      <c r="Y10" s="59" t="str">
        <f>IFERROR(VLOOKUP(Tabelle32[[#This Row],[Device ID]],BOM!$B$3:$BQ$35,29,FALSE),"")</f>
        <v>x</v>
      </c>
      <c r="Z10" s="59" t="str">
        <f>IFERROR(VLOOKUP(Tabelle32[[#This Row],[Device ID]],BOM!$B$3:$BQ$35,30,FALSE),"")</f>
        <v>x</v>
      </c>
      <c r="AA10" s="59" t="str">
        <f>IFERROR(VLOOKUP(Tabelle32[[#This Row],[Device ID]],BOM!$B$3:$BQ$35,31,FALSE),"")</f>
        <v>x</v>
      </c>
      <c r="AB10" s="59" t="str">
        <f>IFERROR(VLOOKUP(Tabelle32[[#This Row],[Device ID]],BOM!$B$3:$BQ$35,32,FALSE),"")</f>
        <v>x</v>
      </c>
      <c r="AC10" s="59" t="str">
        <f>IFERROR(VLOOKUP(Tabelle32[[#This Row],[Device ID]],BOM!$B$3:$BQ$35,33,FALSE),"")</f>
        <v>x</v>
      </c>
      <c r="AD10" s="59" t="str">
        <f>IFERROR(VLOOKUP(Tabelle32[[#This Row],[Device ID]],BOM!$B$3:$BQ$35,34,FALSE),"")</f>
        <v>x</v>
      </c>
      <c r="AE10" s="59" t="str">
        <f>IFERROR(VLOOKUP(Tabelle32[[#This Row],[Device ID]],BOM!$B$3:$BQ$35,35,FALSE),"")</f>
        <v>x</v>
      </c>
      <c r="AF10" s="59" t="str">
        <f>IFERROR(VLOOKUP(Tabelle32[[#This Row],[Device ID]],BOM!$B$3:$BQ$35,36,FALSE),"")</f>
        <v>x</v>
      </c>
      <c r="AG10" s="59" t="str">
        <f>IFERROR(VLOOKUP(Tabelle32[[#This Row],[Device ID]],BOM!$B$3:$BQ$35,37,FALSE),"")</f>
        <v>x</v>
      </c>
      <c r="AH10" s="59"/>
      <c r="AI10" s="59"/>
      <c r="AJ10" s="59"/>
      <c r="AK10" s="59"/>
      <c r="AL10" s="59" t="str">
        <f>IFERROR(VLOOKUP(Tabelle32[[#This Row],[Device ID]],BOM!$B$3:$BQ$35,42,FALSE),"")</f>
        <v>Imagine Communications SNP</v>
      </c>
      <c r="AM10" s="59" t="str">
        <f>IFERROR(VLOOKUP(Tabelle32[[#This Row],[Device ID]],BOM!$B$3:$BQ$35,43,FALSE),"")</f>
        <v>no</v>
      </c>
      <c r="AN10" s="59" t="str">
        <f>IFERROR(VLOOKUP(Tabelle32[[#This Row],[Device ID]],BOM!$B$3:$BQ$35,44,FALSE),"")</f>
        <v>yes</v>
      </c>
      <c r="AO10" s="59" t="str">
        <f>IFERROR(VLOOKUP(Tabelle32[[#This Row],[Device ID]],BOM!$B$3:$BQ$35,45,FALSE),"")</f>
        <v>no</v>
      </c>
      <c r="AP10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0" s="28"/>
      <c r="AR10" s="28"/>
      <c r="AS10" s="28"/>
      <c r="AT10" s="28"/>
      <c r="AU10" s="28"/>
      <c r="AV10" s="28" t="s">
        <v>96</v>
      </c>
      <c r="AW10" s="28" t="s">
        <v>96</v>
      </c>
      <c r="AX10" s="28" t="s">
        <v>96</v>
      </c>
      <c r="AY10" s="28" t="s">
        <v>96</v>
      </c>
      <c r="AZ10" s="28" t="s">
        <v>96</v>
      </c>
      <c r="BA10" s="28" t="s">
        <v>96</v>
      </c>
      <c r="BB10" s="28" t="s">
        <v>96</v>
      </c>
      <c r="BC10" s="28" t="s">
        <v>96</v>
      </c>
      <c r="BD10" s="28" t="s">
        <v>96</v>
      </c>
      <c r="BE10" s="28"/>
      <c r="BF10" s="28"/>
      <c r="BG10" s="66" t="s">
        <v>151</v>
      </c>
      <c r="BH10" s="30" t="str">
        <f>IF(COUNTA(Tabelle32[[#This Row],[Type:Vid_1080i50]:[Type:Anc_Prot]])&gt;0,"x","")</f>
        <v>x</v>
      </c>
      <c r="BI10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0" s="59"/>
      <c r="BK10" s="59"/>
      <c r="BL10" s="66"/>
      <c r="BM10" s="66"/>
      <c r="BN10" s="90"/>
      <c r="BO10" s="90"/>
      <c r="BP10" s="63">
        <f>LEN(Tabelle32[[#This Row],[Label 1
GFX-Unit]])</f>
        <v>0</v>
      </c>
      <c r="BQ10" s="66"/>
      <c r="BR10" s="66"/>
      <c r="BS10" s="59"/>
      <c r="BT10" s="59"/>
      <c r="BU10" s="68" t="s">
        <v>173</v>
      </c>
      <c r="BV10" s="68" t="s">
        <v>174</v>
      </c>
      <c r="BW10" s="68" t="s">
        <v>175</v>
      </c>
      <c r="BX10" s="68">
        <v>1</v>
      </c>
    </row>
    <row r="11" spans="1:76" x14ac:dyDescent="0.2">
      <c r="A11" s="58" t="str">
        <f>CONCATENATE(Tabelle32[[#This Row],[Device ID]],".",Tabelle32[[#This Row],[Streamcounter]])</f>
        <v>1.01205</v>
      </c>
      <c r="B1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VGW-01_SDI01_AUDsend_0005_IPLASRF</v>
      </c>
      <c r="C11" s="60"/>
      <c r="D11" s="61"/>
      <c r="E11" s="62"/>
      <c r="F11" s="59" t="str">
        <f>IFERROR(VLOOKUP(Tabelle32[[#This Row],[Device ID]],BOM!$B$3:$BQ$35,16,FALSE),"")</f>
        <v>VKS (12G)</v>
      </c>
      <c r="G11" s="63">
        <f>VLOOKUP(Tabelle32[[#This Row],[SDI Interface]],BOM!$A$4:$B$35,2,FALSE)</f>
        <v>1</v>
      </c>
      <c r="H11" s="59" t="str">
        <f>BOM!$C$4</f>
        <v>VGW-01</v>
      </c>
      <c r="I11" s="59">
        <f>IFERROR(VLOOKUP(Tabelle32[[#This Row],[Device ID]],BOM!$B$3:$BQ$35,12,FALSE),"")</f>
        <v>0</v>
      </c>
      <c r="J11" s="59" t="str">
        <f>IFERROR(VLOOKUP(Tabelle32[[#This Row],[Device ID]],BOM!$B$3:$BQ$35,13,FALSE),"")</f>
        <v>TC.U1.223 | MDC</v>
      </c>
      <c r="K11" s="59" t="str">
        <f>IFERROR(VLOOKUP(Tabelle32[[#This Row],[Device ID]],BOM!$B$3:$BQ$35,14,FALSE),"")</f>
        <v>Imagine Comunications</v>
      </c>
      <c r="L11" s="59" t="str">
        <f>IFERROR(VLOOKUP(Tabelle32[[#This Row],[Device ID]],BOM!$B$3:$BQ$35,16,FALSE),"")</f>
        <v>VKS (12G)</v>
      </c>
      <c r="M11" s="63">
        <f>IFERROR(VLOOKUP(Tabelle32[[#This Row],[Device ID]],BOM!$B$3:$BQ$35,17,FALSE),"")</f>
        <v>0</v>
      </c>
      <c r="N11" s="59">
        <f>IFERROR(VLOOKUP(Tabelle32[[#This Row],[Device ID]],BOM!$B$3:$BQ$35,18,FALSE),"")</f>
        <v>0</v>
      </c>
      <c r="O11" s="64"/>
      <c r="P11" s="64"/>
      <c r="Q11" s="64"/>
      <c r="R11" s="64"/>
      <c r="S11" s="64"/>
      <c r="T11" s="64"/>
      <c r="U11" s="59">
        <f>IFERROR(VLOOKUP(Tabelle32[[#This Row],[Device ID]],BOM!$B$3:$BQ$35,25,FALSE),"")</f>
        <v>0</v>
      </c>
      <c r="V11" s="59" t="str">
        <f>IFERROR(VLOOKUP(Tabelle32[[#This Row],[Device ID]],BOM!$B$3:$BQ$35,26,FALSE),"")</f>
        <v>x</v>
      </c>
      <c r="W11" s="59" t="str">
        <f>IFERROR(VLOOKUP(Tabelle32[[#This Row],[Device ID]],BOM!$B$3:$BQ$35,27,FALSE),"")</f>
        <v>x</v>
      </c>
      <c r="X11" s="59" t="str">
        <f>IFERROR(VLOOKUP(Tabelle32[[#This Row],[Device ID]],BOM!$B$3:$BQ$35,28,FALSE),"")</f>
        <v>x</v>
      </c>
      <c r="Y11" s="59" t="str">
        <f>IFERROR(VLOOKUP(Tabelle32[[#This Row],[Device ID]],BOM!$B$3:$BQ$35,29,FALSE),"")</f>
        <v>x</v>
      </c>
      <c r="Z11" s="59" t="str">
        <f>IFERROR(VLOOKUP(Tabelle32[[#This Row],[Device ID]],BOM!$B$3:$BQ$35,30,FALSE),"")</f>
        <v>x</v>
      </c>
      <c r="AA11" s="59" t="str">
        <f>IFERROR(VLOOKUP(Tabelle32[[#This Row],[Device ID]],BOM!$B$3:$BQ$35,31,FALSE),"")</f>
        <v>x</v>
      </c>
      <c r="AB11" s="59" t="str">
        <f>IFERROR(VLOOKUP(Tabelle32[[#This Row],[Device ID]],BOM!$B$3:$BQ$35,32,FALSE),"")</f>
        <v>x</v>
      </c>
      <c r="AC11" s="59" t="str">
        <f>IFERROR(VLOOKUP(Tabelle32[[#This Row],[Device ID]],BOM!$B$3:$BQ$35,33,FALSE),"")</f>
        <v>x</v>
      </c>
      <c r="AD11" s="59" t="str">
        <f>IFERROR(VLOOKUP(Tabelle32[[#This Row],[Device ID]],BOM!$B$3:$BQ$35,34,FALSE),"")</f>
        <v>x</v>
      </c>
      <c r="AE11" s="59" t="str">
        <f>IFERROR(VLOOKUP(Tabelle32[[#This Row],[Device ID]],BOM!$B$3:$BQ$35,35,FALSE),"")</f>
        <v>x</v>
      </c>
      <c r="AF11" s="59" t="str">
        <f>IFERROR(VLOOKUP(Tabelle32[[#This Row],[Device ID]],BOM!$B$3:$BQ$35,36,FALSE),"")</f>
        <v>x</v>
      </c>
      <c r="AG11" s="59" t="str">
        <f>IFERROR(VLOOKUP(Tabelle32[[#This Row],[Device ID]],BOM!$B$3:$BQ$35,37,FALSE),"")</f>
        <v>x</v>
      </c>
      <c r="AH11" s="59"/>
      <c r="AI11" s="59"/>
      <c r="AJ11" s="59"/>
      <c r="AK11" s="59"/>
      <c r="AL11" s="59" t="str">
        <f>IFERROR(VLOOKUP(Tabelle32[[#This Row],[Device ID]],BOM!$B$3:$BQ$35,42,FALSE),"")</f>
        <v>Imagine Communications SNP</v>
      </c>
      <c r="AM11" s="59" t="str">
        <f>IFERROR(VLOOKUP(Tabelle32[[#This Row],[Device ID]],BOM!$B$3:$BQ$35,43,FALSE),"")</f>
        <v>no</v>
      </c>
      <c r="AN11" s="59" t="str">
        <f>IFERROR(VLOOKUP(Tabelle32[[#This Row],[Device ID]],BOM!$B$3:$BQ$35,44,FALSE),"")</f>
        <v>yes</v>
      </c>
      <c r="AO11" s="59" t="str">
        <f>IFERROR(VLOOKUP(Tabelle32[[#This Row],[Device ID]],BOM!$B$3:$BQ$35,45,FALSE),"")</f>
        <v>no</v>
      </c>
      <c r="AP11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1" s="28"/>
      <c r="AR11" s="28"/>
      <c r="AS11" s="28"/>
      <c r="AT11" s="28"/>
      <c r="AU11" s="28"/>
      <c r="AV11" s="28" t="s">
        <v>96</v>
      </c>
      <c r="AW11" s="28" t="s">
        <v>96</v>
      </c>
      <c r="AX11" s="28" t="s">
        <v>96</v>
      </c>
      <c r="AY11" s="28" t="s">
        <v>96</v>
      </c>
      <c r="AZ11" s="28" t="s">
        <v>96</v>
      </c>
      <c r="BA11" s="28" t="s">
        <v>96</v>
      </c>
      <c r="BB11" s="28" t="s">
        <v>96</v>
      </c>
      <c r="BC11" s="28" t="s">
        <v>96</v>
      </c>
      <c r="BD11" s="28" t="s">
        <v>96</v>
      </c>
      <c r="BE11" s="28"/>
      <c r="BF11" s="28"/>
      <c r="BG11" s="66" t="s">
        <v>151</v>
      </c>
      <c r="BH11" s="30" t="str">
        <f>IF(COUNTA(Tabelle32[[#This Row],[Type:Vid_1080i50]:[Type:Anc_Prot]])&gt;0,"x","")</f>
        <v>x</v>
      </c>
      <c r="BI11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1" s="59"/>
      <c r="BK11" s="59"/>
      <c r="BL11" s="66"/>
      <c r="BM11" s="66"/>
      <c r="BN11" s="90"/>
      <c r="BO11" s="90"/>
      <c r="BP11" s="63">
        <f>LEN(Tabelle32[[#This Row],[Label 1
GFX-Unit]])</f>
        <v>0</v>
      </c>
      <c r="BQ11" s="66"/>
      <c r="BR11" s="66"/>
      <c r="BS11" s="59"/>
      <c r="BT11" s="59"/>
      <c r="BU11" s="68" t="s">
        <v>176</v>
      </c>
      <c r="BV11" s="68" t="s">
        <v>177</v>
      </c>
      <c r="BW11" s="68" t="s">
        <v>178</v>
      </c>
      <c r="BX11" s="68">
        <v>1</v>
      </c>
    </row>
    <row r="12" spans="1:76" x14ac:dyDescent="0.2">
      <c r="A12" s="58" t="str">
        <f>CONCATENATE(Tabelle32[[#This Row],[Device ID]],".",Tabelle32[[#This Row],[Streamcounter]])</f>
        <v>1.01206</v>
      </c>
      <c r="B1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VGW-01_SDI01_AUDsend_0006_IPLASRF</v>
      </c>
      <c r="C12" s="60"/>
      <c r="D12" s="61"/>
      <c r="E12" s="62"/>
      <c r="F12" s="59" t="str">
        <f>IFERROR(VLOOKUP(Tabelle32[[#This Row],[Device ID]],BOM!$B$3:$BQ$35,16,FALSE),"")</f>
        <v>VKS (12G)</v>
      </c>
      <c r="G12" s="63">
        <f>VLOOKUP(Tabelle32[[#This Row],[SDI Interface]],BOM!$A$4:$B$35,2,FALSE)</f>
        <v>1</v>
      </c>
      <c r="H12" s="59" t="str">
        <f>BOM!$C$4</f>
        <v>VGW-01</v>
      </c>
      <c r="I12" s="59">
        <f>IFERROR(VLOOKUP(Tabelle32[[#This Row],[Device ID]],BOM!$B$3:$BQ$35,12,FALSE),"")</f>
        <v>0</v>
      </c>
      <c r="J12" s="59" t="str">
        <f>IFERROR(VLOOKUP(Tabelle32[[#This Row],[Device ID]],BOM!$B$3:$BQ$35,13,FALSE),"")</f>
        <v>TC.U1.223 | MDC</v>
      </c>
      <c r="K12" s="59" t="str">
        <f>IFERROR(VLOOKUP(Tabelle32[[#This Row],[Device ID]],BOM!$B$3:$BQ$35,14,FALSE),"")</f>
        <v>Imagine Comunications</v>
      </c>
      <c r="L12" s="59" t="str">
        <f>IFERROR(VLOOKUP(Tabelle32[[#This Row],[Device ID]],BOM!$B$3:$BQ$35,16,FALSE),"")</f>
        <v>VKS (12G)</v>
      </c>
      <c r="M12" s="63">
        <f>IFERROR(VLOOKUP(Tabelle32[[#This Row],[Device ID]],BOM!$B$3:$BQ$35,17,FALSE),"")</f>
        <v>0</v>
      </c>
      <c r="N12" s="59">
        <f>IFERROR(VLOOKUP(Tabelle32[[#This Row],[Device ID]],BOM!$B$3:$BQ$35,18,FALSE),"")</f>
        <v>0</v>
      </c>
      <c r="O12" s="64"/>
      <c r="P12" s="64"/>
      <c r="Q12" s="64"/>
      <c r="R12" s="64"/>
      <c r="S12" s="64"/>
      <c r="T12" s="64"/>
      <c r="U12" s="59">
        <f>IFERROR(VLOOKUP(Tabelle32[[#This Row],[Device ID]],BOM!$B$3:$BQ$35,25,FALSE),"")</f>
        <v>0</v>
      </c>
      <c r="V12" s="59" t="str">
        <f>IFERROR(VLOOKUP(Tabelle32[[#This Row],[Device ID]],BOM!$B$3:$BQ$35,26,FALSE),"")</f>
        <v>x</v>
      </c>
      <c r="W12" s="59" t="str">
        <f>IFERROR(VLOOKUP(Tabelle32[[#This Row],[Device ID]],BOM!$B$3:$BQ$35,27,FALSE),"")</f>
        <v>x</v>
      </c>
      <c r="X12" s="59" t="str">
        <f>IFERROR(VLOOKUP(Tabelle32[[#This Row],[Device ID]],BOM!$B$3:$BQ$35,28,FALSE),"")</f>
        <v>x</v>
      </c>
      <c r="Y12" s="59" t="str">
        <f>IFERROR(VLOOKUP(Tabelle32[[#This Row],[Device ID]],BOM!$B$3:$BQ$35,29,FALSE),"")</f>
        <v>x</v>
      </c>
      <c r="Z12" s="59" t="str">
        <f>IFERROR(VLOOKUP(Tabelle32[[#This Row],[Device ID]],BOM!$B$3:$BQ$35,30,FALSE),"")</f>
        <v>x</v>
      </c>
      <c r="AA12" s="59" t="str">
        <f>IFERROR(VLOOKUP(Tabelle32[[#This Row],[Device ID]],BOM!$B$3:$BQ$35,31,FALSE),"")</f>
        <v>x</v>
      </c>
      <c r="AB12" s="59" t="str">
        <f>IFERROR(VLOOKUP(Tabelle32[[#This Row],[Device ID]],BOM!$B$3:$BQ$35,32,FALSE),"")</f>
        <v>x</v>
      </c>
      <c r="AC12" s="59" t="str">
        <f>IFERROR(VLOOKUP(Tabelle32[[#This Row],[Device ID]],BOM!$B$3:$BQ$35,33,FALSE),"")</f>
        <v>x</v>
      </c>
      <c r="AD12" s="59" t="str">
        <f>IFERROR(VLOOKUP(Tabelle32[[#This Row],[Device ID]],BOM!$B$3:$BQ$35,34,FALSE),"")</f>
        <v>x</v>
      </c>
      <c r="AE12" s="59" t="str">
        <f>IFERROR(VLOOKUP(Tabelle32[[#This Row],[Device ID]],BOM!$B$3:$BQ$35,35,FALSE),"")</f>
        <v>x</v>
      </c>
      <c r="AF12" s="59" t="str">
        <f>IFERROR(VLOOKUP(Tabelle32[[#This Row],[Device ID]],BOM!$B$3:$BQ$35,36,FALSE),"")</f>
        <v>x</v>
      </c>
      <c r="AG12" s="59" t="str">
        <f>IFERROR(VLOOKUP(Tabelle32[[#This Row],[Device ID]],BOM!$B$3:$BQ$35,37,FALSE),"")</f>
        <v>x</v>
      </c>
      <c r="AH12" s="59"/>
      <c r="AI12" s="59"/>
      <c r="AJ12" s="59"/>
      <c r="AK12" s="59"/>
      <c r="AL12" s="59" t="str">
        <f>IFERROR(VLOOKUP(Tabelle32[[#This Row],[Device ID]],BOM!$B$3:$BQ$35,42,FALSE),"")</f>
        <v>Imagine Communications SNP</v>
      </c>
      <c r="AM12" s="59" t="str">
        <f>IFERROR(VLOOKUP(Tabelle32[[#This Row],[Device ID]],BOM!$B$3:$BQ$35,43,FALSE),"")</f>
        <v>no</v>
      </c>
      <c r="AN12" s="59" t="str">
        <f>IFERROR(VLOOKUP(Tabelle32[[#This Row],[Device ID]],BOM!$B$3:$BQ$35,44,FALSE),"")</f>
        <v>yes</v>
      </c>
      <c r="AO12" s="59" t="str">
        <f>IFERROR(VLOOKUP(Tabelle32[[#This Row],[Device ID]],BOM!$B$3:$BQ$35,45,FALSE),"")</f>
        <v>no</v>
      </c>
      <c r="AP12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2" s="28"/>
      <c r="AR12" s="28"/>
      <c r="AS12" s="28"/>
      <c r="AT12" s="28"/>
      <c r="AU12" s="28"/>
      <c r="AV12" s="28" t="s">
        <v>96</v>
      </c>
      <c r="AW12" s="28" t="s">
        <v>96</v>
      </c>
      <c r="AX12" s="28" t="s">
        <v>96</v>
      </c>
      <c r="AY12" s="28" t="s">
        <v>96</v>
      </c>
      <c r="AZ12" s="28" t="s">
        <v>96</v>
      </c>
      <c r="BA12" s="28" t="s">
        <v>96</v>
      </c>
      <c r="BB12" s="28" t="s">
        <v>96</v>
      </c>
      <c r="BC12" s="28" t="s">
        <v>96</v>
      </c>
      <c r="BD12" s="28" t="s">
        <v>96</v>
      </c>
      <c r="BE12" s="28"/>
      <c r="BF12" s="28"/>
      <c r="BG12" s="66" t="s">
        <v>151</v>
      </c>
      <c r="BH12" s="30" t="str">
        <f>IF(COUNTA(Tabelle32[[#This Row],[Type:Vid_1080i50]:[Type:Anc_Prot]])&gt;0,"x","")</f>
        <v>x</v>
      </c>
      <c r="BI12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2" s="59"/>
      <c r="BK12" s="59"/>
      <c r="BL12" s="63"/>
      <c r="BM12" s="63"/>
      <c r="BN12" s="90"/>
      <c r="BO12" s="90"/>
      <c r="BP12" s="63">
        <f>LEN(Tabelle32[[#This Row],[Label 1
GFX-Unit]])</f>
        <v>0</v>
      </c>
      <c r="BQ12" s="63"/>
      <c r="BR12" s="63"/>
      <c r="BS12" s="59"/>
      <c r="BT12" s="59"/>
      <c r="BU12" s="68" t="s">
        <v>179</v>
      </c>
      <c r="BV12" s="68" t="s">
        <v>180</v>
      </c>
      <c r="BW12" s="68" t="s">
        <v>181</v>
      </c>
      <c r="BX12" s="68">
        <v>1</v>
      </c>
    </row>
    <row r="13" spans="1:76" x14ac:dyDescent="0.2">
      <c r="A13" s="58" t="str">
        <f>CONCATENATE(Tabelle32[[#This Row],[Device ID]],".",Tabelle32[[#This Row],[Streamcounter]])</f>
        <v>1.01207</v>
      </c>
      <c r="B1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VGW-01_SDI01_AUDsend_0007_IPLASRF</v>
      </c>
      <c r="C13" s="60"/>
      <c r="D13" s="61"/>
      <c r="E13" s="62"/>
      <c r="F13" s="59" t="str">
        <f>IFERROR(VLOOKUP(Tabelle32[[#This Row],[Device ID]],BOM!$B$3:$BQ$35,16,FALSE),"")</f>
        <v>VKS (12G)</v>
      </c>
      <c r="G13" s="63">
        <f>VLOOKUP(Tabelle32[[#This Row],[SDI Interface]],BOM!$A$4:$B$35,2,FALSE)</f>
        <v>1</v>
      </c>
      <c r="H13" s="59" t="str">
        <f>BOM!$C$4</f>
        <v>VGW-01</v>
      </c>
      <c r="I13" s="59">
        <f>IFERROR(VLOOKUP(Tabelle32[[#This Row],[Device ID]],BOM!$B$3:$BQ$35,12,FALSE),"")</f>
        <v>0</v>
      </c>
      <c r="J13" s="59" t="str">
        <f>IFERROR(VLOOKUP(Tabelle32[[#This Row],[Device ID]],BOM!$B$3:$BQ$35,13,FALSE),"")</f>
        <v>TC.U1.223 | MDC</v>
      </c>
      <c r="K13" s="59" t="str">
        <f>IFERROR(VLOOKUP(Tabelle32[[#This Row],[Device ID]],BOM!$B$3:$BQ$35,14,FALSE),"")</f>
        <v>Imagine Comunications</v>
      </c>
      <c r="L13" s="59" t="str">
        <f>IFERROR(VLOOKUP(Tabelle32[[#This Row],[Device ID]],BOM!$B$3:$BQ$35,16,FALSE),"")</f>
        <v>VKS (12G)</v>
      </c>
      <c r="M13" s="63">
        <f>IFERROR(VLOOKUP(Tabelle32[[#This Row],[Device ID]],BOM!$B$3:$BQ$35,17,FALSE),"")</f>
        <v>0</v>
      </c>
      <c r="N13" s="59">
        <f>IFERROR(VLOOKUP(Tabelle32[[#This Row],[Device ID]],BOM!$B$3:$BQ$35,18,FALSE),"")</f>
        <v>0</v>
      </c>
      <c r="O13" s="64"/>
      <c r="P13" s="64"/>
      <c r="Q13" s="64"/>
      <c r="R13" s="64"/>
      <c r="S13" s="64"/>
      <c r="T13" s="64"/>
      <c r="U13" s="59">
        <f>IFERROR(VLOOKUP(Tabelle32[[#This Row],[Device ID]],BOM!$B$3:$BQ$35,25,FALSE),"")</f>
        <v>0</v>
      </c>
      <c r="V13" s="59" t="str">
        <f>IFERROR(VLOOKUP(Tabelle32[[#This Row],[Device ID]],BOM!$B$3:$BQ$35,26,FALSE),"")</f>
        <v>x</v>
      </c>
      <c r="W13" s="59" t="str">
        <f>IFERROR(VLOOKUP(Tabelle32[[#This Row],[Device ID]],BOM!$B$3:$BQ$35,27,FALSE),"")</f>
        <v>x</v>
      </c>
      <c r="X13" s="59" t="str">
        <f>IFERROR(VLOOKUP(Tabelle32[[#This Row],[Device ID]],BOM!$B$3:$BQ$35,28,FALSE),"")</f>
        <v>x</v>
      </c>
      <c r="Y13" s="59" t="str">
        <f>IFERROR(VLOOKUP(Tabelle32[[#This Row],[Device ID]],BOM!$B$3:$BQ$35,29,FALSE),"")</f>
        <v>x</v>
      </c>
      <c r="Z13" s="59" t="str">
        <f>IFERROR(VLOOKUP(Tabelle32[[#This Row],[Device ID]],BOM!$B$3:$BQ$35,30,FALSE),"")</f>
        <v>x</v>
      </c>
      <c r="AA13" s="59" t="str">
        <f>IFERROR(VLOOKUP(Tabelle32[[#This Row],[Device ID]],BOM!$B$3:$BQ$35,31,FALSE),"")</f>
        <v>x</v>
      </c>
      <c r="AB13" s="59" t="str">
        <f>IFERROR(VLOOKUP(Tabelle32[[#This Row],[Device ID]],BOM!$B$3:$BQ$35,32,FALSE),"")</f>
        <v>x</v>
      </c>
      <c r="AC13" s="59" t="str">
        <f>IFERROR(VLOOKUP(Tabelle32[[#This Row],[Device ID]],BOM!$B$3:$BQ$35,33,FALSE),"")</f>
        <v>x</v>
      </c>
      <c r="AD13" s="59" t="str">
        <f>IFERROR(VLOOKUP(Tabelle32[[#This Row],[Device ID]],BOM!$B$3:$BQ$35,34,FALSE),"")</f>
        <v>x</v>
      </c>
      <c r="AE13" s="59" t="str">
        <f>IFERROR(VLOOKUP(Tabelle32[[#This Row],[Device ID]],BOM!$B$3:$BQ$35,35,FALSE),"")</f>
        <v>x</v>
      </c>
      <c r="AF13" s="59" t="str">
        <f>IFERROR(VLOOKUP(Tabelle32[[#This Row],[Device ID]],BOM!$B$3:$BQ$35,36,FALSE),"")</f>
        <v>x</v>
      </c>
      <c r="AG13" s="59" t="str">
        <f>IFERROR(VLOOKUP(Tabelle32[[#This Row],[Device ID]],BOM!$B$3:$BQ$35,37,FALSE),"")</f>
        <v>x</v>
      </c>
      <c r="AH13" s="59"/>
      <c r="AI13" s="59"/>
      <c r="AJ13" s="59"/>
      <c r="AK13" s="59"/>
      <c r="AL13" s="59" t="str">
        <f>IFERROR(VLOOKUP(Tabelle32[[#This Row],[Device ID]],BOM!$B$3:$BQ$35,42,FALSE),"")</f>
        <v>Imagine Communications SNP</v>
      </c>
      <c r="AM13" s="59" t="str">
        <f>IFERROR(VLOOKUP(Tabelle32[[#This Row],[Device ID]],BOM!$B$3:$BQ$35,43,FALSE),"")</f>
        <v>no</v>
      </c>
      <c r="AN13" s="59" t="str">
        <f>IFERROR(VLOOKUP(Tabelle32[[#This Row],[Device ID]],BOM!$B$3:$BQ$35,44,FALSE),"")</f>
        <v>yes</v>
      </c>
      <c r="AO13" s="59" t="str">
        <f>IFERROR(VLOOKUP(Tabelle32[[#This Row],[Device ID]],BOM!$B$3:$BQ$35,45,FALSE),"")</f>
        <v>no</v>
      </c>
      <c r="AP13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3" s="28"/>
      <c r="AR13" s="28"/>
      <c r="AS13" s="28"/>
      <c r="AT13" s="28"/>
      <c r="AU13" s="28"/>
      <c r="AV13" s="28" t="s">
        <v>96</v>
      </c>
      <c r="AW13" s="28" t="s">
        <v>96</v>
      </c>
      <c r="AX13" s="28" t="s">
        <v>96</v>
      </c>
      <c r="AY13" s="28" t="s">
        <v>96</v>
      </c>
      <c r="AZ13" s="28" t="s">
        <v>96</v>
      </c>
      <c r="BA13" s="28" t="s">
        <v>96</v>
      </c>
      <c r="BB13" s="28" t="s">
        <v>96</v>
      </c>
      <c r="BC13" s="28" t="s">
        <v>96</v>
      </c>
      <c r="BD13" s="28" t="s">
        <v>96</v>
      </c>
      <c r="BE13" s="28"/>
      <c r="BF13" s="28"/>
      <c r="BG13" s="66" t="s">
        <v>151</v>
      </c>
      <c r="BH13" s="30" t="str">
        <f>IF(COUNTA(Tabelle32[[#This Row],[Type:Vid_1080i50]:[Type:Anc_Prot]])&gt;0,"x","")</f>
        <v>x</v>
      </c>
      <c r="BI13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3" s="59"/>
      <c r="BK13" s="59"/>
      <c r="BL13" s="63"/>
      <c r="BM13" s="63"/>
      <c r="BN13" s="90"/>
      <c r="BO13" s="90"/>
      <c r="BP13" s="63">
        <f>LEN(Tabelle32[[#This Row],[Label 1
GFX-Unit]])</f>
        <v>0</v>
      </c>
      <c r="BQ13" s="63"/>
      <c r="BR13" s="63"/>
      <c r="BS13" s="59"/>
      <c r="BT13" s="59"/>
      <c r="BU13" s="68" t="s">
        <v>182</v>
      </c>
      <c r="BV13" s="68" t="s">
        <v>183</v>
      </c>
      <c r="BW13" s="68" t="s">
        <v>184</v>
      </c>
      <c r="BX13" s="68">
        <v>1</v>
      </c>
    </row>
    <row r="14" spans="1:76" x14ac:dyDescent="0.2">
      <c r="A14" s="58" t="str">
        <f>CONCATENATE(Tabelle32[[#This Row],[Device ID]],".",Tabelle32[[#This Row],[Streamcounter]])</f>
        <v>1.01208</v>
      </c>
      <c r="B1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VGW-01_SDI01_AUDsend_0008_IPLASRF</v>
      </c>
      <c r="C14" s="60"/>
      <c r="D14" s="61"/>
      <c r="E14" s="62"/>
      <c r="F14" s="59" t="str">
        <f>IFERROR(VLOOKUP(Tabelle32[[#This Row],[Device ID]],BOM!$B$3:$BQ$35,16,FALSE),"")</f>
        <v>VKS (12G)</v>
      </c>
      <c r="G14" s="63">
        <f>VLOOKUP(Tabelle32[[#This Row],[SDI Interface]],BOM!$A$4:$B$35,2,FALSE)</f>
        <v>1</v>
      </c>
      <c r="H14" s="59" t="str">
        <f>BOM!$C$4</f>
        <v>VGW-01</v>
      </c>
      <c r="I14" s="59">
        <f>IFERROR(VLOOKUP(Tabelle32[[#This Row],[Device ID]],BOM!$B$3:$BQ$35,12,FALSE),"")</f>
        <v>0</v>
      </c>
      <c r="J14" s="59" t="str">
        <f>IFERROR(VLOOKUP(Tabelle32[[#This Row],[Device ID]],BOM!$B$3:$BQ$35,13,FALSE),"")</f>
        <v>TC.U1.223 | MDC</v>
      </c>
      <c r="K14" s="59" t="str">
        <f>IFERROR(VLOOKUP(Tabelle32[[#This Row],[Device ID]],BOM!$B$3:$BQ$35,14,FALSE),"")</f>
        <v>Imagine Comunications</v>
      </c>
      <c r="L14" s="59" t="str">
        <f>IFERROR(VLOOKUP(Tabelle32[[#This Row],[Device ID]],BOM!$B$3:$BQ$35,16,FALSE),"")</f>
        <v>VKS (12G)</v>
      </c>
      <c r="M14" s="63">
        <f>IFERROR(VLOOKUP(Tabelle32[[#This Row],[Device ID]],BOM!$B$3:$BQ$35,17,FALSE),"")</f>
        <v>0</v>
      </c>
      <c r="N14" s="59">
        <f>IFERROR(VLOOKUP(Tabelle32[[#This Row],[Device ID]],BOM!$B$3:$BQ$35,18,FALSE),"")</f>
        <v>0</v>
      </c>
      <c r="O14" s="64"/>
      <c r="P14" s="64"/>
      <c r="Q14" s="64"/>
      <c r="R14" s="64"/>
      <c r="S14" s="64"/>
      <c r="T14" s="64"/>
      <c r="U14" s="59">
        <f>IFERROR(VLOOKUP(Tabelle32[[#This Row],[Device ID]],BOM!$B$3:$BQ$35,25,FALSE),"")</f>
        <v>0</v>
      </c>
      <c r="V14" s="59" t="str">
        <f>IFERROR(VLOOKUP(Tabelle32[[#This Row],[Device ID]],BOM!$B$3:$BQ$35,26,FALSE),"")</f>
        <v>x</v>
      </c>
      <c r="W14" s="59" t="str">
        <f>IFERROR(VLOOKUP(Tabelle32[[#This Row],[Device ID]],BOM!$B$3:$BQ$35,27,FALSE),"")</f>
        <v>x</v>
      </c>
      <c r="X14" s="59" t="str">
        <f>IFERROR(VLOOKUP(Tabelle32[[#This Row],[Device ID]],BOM!$B$3:$BQ$35,28,FALSE),"")</f>
        <v>x</v>
      </c>
      <c r="Y14" s="59" t="str">
        <f>IFERROR(VLOOKUP(Tabelle32[[#This Row],[Device ID]],BOM!$B$3:$BQ$35,29,FALSE),"")</f>
        <v>x</v>
      </c>
      <c r="Z14" s="59" t="str">
        <f>IFERROR(VLOOKUP(Tabelle32[[#This Row],[Device ID]],BOM!$B$3:$BQ$35,30,FALSE),"")</f>
        <v>x</v>
      </c>
      <c r="AA14" s="59" t="str">
        <f>IFERROR(VLOOKUP(Tabelle32[[#This Row],[Device ID]],BOM!$B$3:$BQ$35,31,FALSE),"")</f>
        <v>x</v>
      </c>
      <c r="AB14" s="59" t="str">
        <f>IFERROR(VLOOKUP(Tabelle32[[#This Row],[Device ID]],BOM!$B$3:$BQ$35,32,FALSE),"")</f>
        <v>x</v>
      </c>
      <c r="AC14" s="59" t="str">
        <f>IFERROR(VLOOKUP(Tabelle32[[#This Row],[Device ID]],BOM!$B$3:$BQ$35,33,FALSE),"")</f>
        <v>x</v>
      </c>
      <c r="AD14" s="59" t="str">
        <f>IFERROR(VLOOKUP(Tabelle32[[#This Row],[Device ID]],BOM!$B$3:$BQ$35,34,FALSE),"")</f>
        <v>x</v>
      </c>
      <c r="AE14" s="59" t="str">
        <f>IFERROR(VLOOKUP(Tabelle32[[#This Row],[Device ID]],BOM!$B$3:$BQ$35,35,FALSE),"")</f>
        <v>x</v>
      </c>
      <c r="AF14" s="59" t="str">
        <f>IFERROR(VLOOKUP(Tabelle32[[#This Row],[Device ID]],BOM!$B$3:$BQ$35,36,FALSE),"")</f>
        <v>x</v>
      </c>
      <c r="AG14" s="59" t="str">
        <f>IFERROR(VLOOKUP(Tabelle32[[#This Row],[Device ID]],BOM!$B$3:$BQ$35,37,FALSE),"")</f>
        <v>x</v>
      </c>
      <c r="AH14" s="59"/>
      <c r="AI14" s="59"/>
      <c r="AJ14" s="59"/>
      <c r="AK14" s="59"/>
      <c r="AL14" s="59" t="str">
        <f>IFERROR(VLOOKUP(Tabelle32[[#This Row],[Device ID]],BOM!$B$3:$BQ$35,42,FALSE),"")</f>
        <v>Imagine Communications SNP</v>
      </c>
      <c r="AM14" s="59" t="str">
        <f>IFERROR(VLOOKUP(Tabelle32[[#This Row],[Device ID]],BOM!$B$3:$BQ$35,43,FALSE),"")</f>
        <v>no</v>
      </c>
      <c r="AN14" s="59" t="str">
        <f>IFERROR(VLOOKUP(Tabelle32[[#This Row],[Device ID]],BOM!$B$3:$BQ$35,44,FALSE),"")</f>
        <v>yes</v>
      </c>
      <c r="AO14" s="59" t="str">
        <f>IFERROR(VLOOKUP(Tabelle32[[#This Row],[Device ID]],BOM!$B$3:$BQ$35,45,FALSE),"")</f>
        <v>no</v>
      </c>
      <c r="AP14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4" s="28"/>
      <c r="AR14" s="28"/>
      <c r="AS14" s="28"/>
      <c r="AT14" s="28"/>
      <c r="AU14" s="28"/>
      <c r="AV14" s="28" t="s">
        <v>96</v>
      </c>
      <c r="AW14" s="28" t="s">
        <v>96</v>
      </c>
      <c r="AX14" s="28" t="s">
        <v>96</v>
      </c>
      <c r="AY14" s="28" t="s">
        <v>96</v>
      </c>
      <c r="AZ14" s="28" t="s">
        <v>96</v>
      </c>
      <c r="BA14" s="28" t="s">
        <v>96</v>
      </c>
      <c r="BB14" s="28" t="s">
        <v>96</v>
      </c>
      <c r="BC14" s="28" t="s">
        <v>96</v>
      </c>
      <c r="BD14" s="28" t="s">
        <v>96</v>
      </c>
      <c r="BE14" s="28"/>
      <c r="BF14" s="28"/>
      <c r="BG14" s="66" t="s">
        <v>151</v>
      </c>
      <c r="BH14" s="30" t="str">
        <f>IF(COUNTA(Tabelle32[[#This Row],[Type:Vid_1080i50]:[Type:Anc_Prot]])&gt;0,"x","")</f>
        <v>x</v>
      </c>
      <c r="BI14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4" s="59"/>
      <c r="BK14" s="59"/>
      <c r="BL14" s="63"/>
      <c r="BM14" s="63"/>
      <c r="BN14" s="90"/>
      <c r="BO14" s="90"/>
      <c r="BP14" s="63">
        <f>LEN(Tabelle32[[#This Row],[Label 1
GFX-Unit]])</f>
        <v>0</v>
      </c>
      <c r="BQ14" s="63"/>
      <c r="BR14" s="63"/>
      <c r="BS14" s="59"/>
      <c r="BT14" s="59"/>
      <c r="BU14" s="68" t="s">
        <v>185</v>
      </c>
      <c r="BV14" s="68" t="s">
        <v>186</v>
      </c>
      <c r="BW14" s="68" t="s">
        <v>187</v>
      </c>
      <c r="BX14" s="68">
        <v>1</v>
      </c>
    </row>
    <row r="15" spans="1:76" x14ac:dyDescent="0.2">
      <c r="A15" s="58" t="str">
        <f>CONCATENATE(Tabelle32[[#This Row],[Device ID]],".",Tabelle32[[#This Row],[Streamcounter]])</f>
        <v>1.01209</v>
      </c>
      <c r="B1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VGW-01_SDI01_AUDsend_0009_IPLASRF</v>
      </c>
      <c r="C15" s="60"/>
      <c r="D15" s="61"/>
      <c r="E15" s="62"/>
      <c r="F15" s="59" t="str">
        <f>IFERROR(VLOOKUP(Tabelle32[[#This Row],[Device ID]],BOM!$B$3:$BQ$35,16,FALSE),"")</f>
        <v>VKS (12G)</v>
      </c>
      <c r="G15" s="63">
        <f>VLOOKUP(Tabelle32[[#This Row],[SDI Interface]],BOM!$A$4:$B$35,2,FALSE)</f>
        <v>1</v>
      </c>
      <c r="H15" s="59" t="str">
        <f>BOM!$C$4</f>
        <v>VGW-01</v>
      </c>
      <c r="I15" s="59">
        <f>IFERROR(VLOOKUP(Tabelle32[[#This Row],[Device ID]],BOM!$B$3:$BQ$35,12,FALSE),"")</f>
        <v>0</v>
      </c>
      <c r="J15" s="59" t="str">
        <f>IFERROR(VLOOKUP(Tabelle32[[#This Row],[Device ID]],BOM!$B$3:$BQ$35,13,FALSE),"")</f>
        <v>TC.U1.223 | MDC</v>
      </c>
      <c r="K15" s="59" t="str">
        <f>IFERROR(VLOOKUP(Tabelle32[[#This Row],[Device ID]],BOM!$B$3:$BQ$35,14,FALSE),"")</f>
        <v>Imagine Comunications</v>
      </c>
      <c r="L15" s="59" t="str">
        <f>IFERROR(VLOOKUP(Tabelle32[[#This Row],[Device ID]],BOM!$B$3:$BQ$35,16,FALSE),"")</f>
        <v>VKS (12G)</v>
      </c>
      <c r="M15" s="63">
        <f>IFERROR(VLOOKUP(Tabelle32[[#This Row],[Device ID]],BOM!$B$3:$BQ$35,17,FALSE),"")</f>
        <v>0</v>
      </c>
      <c r="N15" s="59">
        <f>IFERROR(VLOOKUP(Tabelle32[[#This Row],[Device ID]],BOM!$B$3:$BQ$35,18,FALSE),"")</f>
        <v>0</v>
      </c>
      <c r="O15" s="64"/>
      <c r="P15" s="64"/>
      <c r="Q15" s="64"/>
      <c r="R15" s="64"/>
      <c r="S15" s="64"/>
      <c r="T15" s="64"/>
      <c r="U15" s="59">
        <f>IFERROR(VLOOKUP(Tabelle32[[#This Row],[Device ID]],BOM!$B$3:$BQ$35,25,FALSE),"")</f>
        <v>0</v>
      </c>
      <c r="V15" s="59" t="str">
        <f>IFERROR(VLOOKUP(Tabelle32[[#This Row],[Device ID]],BOM!$B$3:$BQ$35,26,FALSE),"")</f>
        <v>x</v>
      </c>
      <c r="W15" s="59" t="str">
        <f>IFERROR(VLOOKUP(Tabelle32[[#This Row],[Device ID]],BOM!$B$3:$BQ$35,27,FALSE),"")</f>
        <v>x</v>
      </c>
      <c r="X15" s="59" t="str">
        <f>IFERROR(VLOOKUP(Tabelle32[[#This Row],[Device ID]],BOM!$B$3:$BQ$35,28,FALSE),"")</f>
        <v>x</v>
      </c>
      <c r="Y15" s="59" t="str">
        <f>IFERROR(VLOOKUP(Tabelle32[[#This Row],[Device ID]],BOM!$B$3:$BQ$35,29,FALSE),"")</f>
        <v>x</v>
      </c>
      <c r="Z15" s="59" t="str">
        <f>IFERROR(VLOOKUP(Tabelle32[[#This Row],[Device ID]],BOM!$B$3:$BQ$35,30,FALSE),"")</f>
        <v>x</v>
      </c>
      <c r="AA15" s="59" t="str">
        <f>IFERROR(VLOOKUP(Tabelle32[[#This Row],[Device ID]],BOM!$B$3:$BQ$35,31,FALSE),"")</f>
        <v>x</v>
      </c>
      <c r="AB15" s="59" t="str">
        <f>IFERROR(VLOOKUP(Tabelle32[[#This Row],[Device ID]],BOM!$B$3:$BQ$35,32,FALSE),"")</f>
        <v>x</v>
      </c>
      <c r="AC15" s="59" t="str">
        <f>IFERROR(VLOOKUP(Tabelle32[[#This Row],[Device ID]],BOM!$B$3:$BQ$35,33,FALSE),"")</f>
        <v>x</v>
      </c>
      <c r="AD15" s="59" t="str">
        <f>IFERROR(VLOOKUP(Tabelle32[[#This Row],[Device ID]],BOM!$B$3:$BQ$35,34,FALSE),"")</f>
        <v>x</v>
      </c>
      <c r="AE15" s="59" t="str">
        <f>IFERROR(VLOOKUP(Tabelle32[[#This Row],[Device ID]],BOM!$B$3:$BQ$35,35,FALSE),"")</f>
        <v>x</v>
      </c>
      <c r="AF15" s="59" t="str">
        <f>IFERROR(VLOOKUP(Tabelle32[[#This Row],[Device ID]],BOM!$B$3:$BQ$35,36,FALSE),"")</f>
        <v>x</v>
      </c>
      <c r="AG15" s="59" t="str">
        <f>IFERROR(VLOOKUP(Tabelle32[[#This Row],[Device ID]],BOM!$B$3:$BQ$35,37,FALSE),"")</f>
        <v>x</v>
      </c>
      <c r="AH15" s="59"/>
      <c r="AI15" s="59"/>
      <c r="AJ15" s="59"/>
      <c r="AK15" s="59"/>
      <c r="AL15" s="59" t="str">
        <f>IFERROR(VLOOKUP(Tabelle32[[#This Row],[Device ID]],BOM!$B$3:$BQ$35,42,FALSE),"")</f>
        <v>Imagine Communications SNP</v>
      </c>
      <c r="AM15" s="59" t="str">
        <f>IFERROR(VLOOKUP(Tabelle32[[#This Row],[Device ID]],BOM!$B$3:$BQ$35,43,FALSE),"")</f>
        <v>no</v>
      </c>
      <c r="AN15" s="59" t="str">
        <f>IFERROR(VLOOKUP(Tabelle32[[#This Row],[Device ID]],BOM!$B$3:$BQ$35,44,FALSE),"")</f>
        <v>yes</v>
      </c>
      <c r="AO15" s="59" t="str">
        <f>IFERROR(VLOOKUP(Tabelle32[[#This Row],[Device ID]],BOM!$B$3:$BQ$35,45,FALSE),"")</f>
        <v>no</v>
      </c>
      <c r="AP15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5" s="28"/>
      <c r="AR15" s="28"/>
      <c r="AS15" s="28"/>
      <c r="AT15" s="28"/>
      <c r="AU15" s="28"/>
      <c r="AV15" s="28" t="s">
        <v>96</v>
      </c>
      <c r="AW15" s="28" t="s">
        <v>96</v>
      </c>
      <c r="AX15" s="28" t="s">
        <v>96</v>
      </c>
      <c r="AY15" s="28" t="s">
        <v>96</v>
      </c>
      <c r="AZ15" s="28" t="s">
        <v>96</v>
      </c>
      <c r="BA15" s="28" t="s">
        <v>96</v>
      </c>
      <c r="BB15" s="28" t="s">
        <v>96</v>
      </c>
      <c r="BC15" s="28" t="s">
        <v>96</v>
      </c>
      <c r="BD15" s="28" t="s">
        <v>96</v>
      </c>
      <c r="BE15" s="28"/>
      <c r="BF15" s="28"/>
      <c r="BG15" s="66" t="s">
        <v>151</v>
      </c>
      <c r="BH15" s="30" t="str">
        <f>IF(COUNTA(Tabelle32[[#This Row],[Type:Vid_1080i50]:[Type:Anc_Prot]])&gt;0,"x","")</f>
        <v>x</v>
      </c>
      <c r="BI15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5" s="59"/>
      <c r="BK15" s="59"/>
      <c r="BL15" s="63"/>
      <c r="BM15" s="63"/>
      <c r="BN15" s="90"/>
      <c r="BO15" s="90"/>
      <c r="BP15" s="63">
        <f>LEN(Tabelle32[[#This Row],[Label 1
GFX-Unit]])</f>
        <v>0</v>
      </c>
      <c r="BQ15" s="63"/>
      <c r="BR15" s="63"/>
      <c r="BS15" s="59"/>
      <c r="BT15" s="59"/>
      <c r="BU15" s="68" t="s">
        <v>188</v>
      </c>
      <c r="BV15" s="68" t="s">
        <v>189</v>
      </c>
      <c r="BW15" s="68" t="s">
        <v>190</v>
      </c>
      <c r="BX15" s="68">
        <v>1</v>
      </c>
    </row>
    <row r="16" spans="1:76" x14ac:dyDescent="0.2">
      <c r="A16" s="58" t="str">
        <f>CONCATENATE(Tabelle32[[#This Row],[Device ID]],".",Tabelle32[[#This Row],[Streamcounter]])</f>
        <v>1.01210</v>
      </c>
      <c r="B1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VGW-01_SDI01_AUDsend_0010_IPLASRF</v>
      </c>
      <c r="C16" s="60"/>
      <c r="D16" s="61"/>
      <c r="E16" s="62"/>
      <c r="F16" s="59" t="str">
        <f>IFERROR(VLOOKUP(Tabelle32[[#This Row],[Device ID]],BOM!$B$3:$BQ$35,16,FALSE),"")</f>
        <v>VKS (12G)</v>
      </c>
      <c r="G16" s="63">
        <f>VLOOKUP(Tabelle32[[#This Row],[SDI Interface]],BOM!$A$4:$B$35,2,FALSE)</f>
        <v>1</v>
      </c>
      <c r="H16" s="59" t="str">
        <f>BOM!$C$4</f>
        <v>VGW-01</v>
      </c>
      <c r="I16" s="59">
        <f>IFERROR(VLOOKUP(Tabelle32[[#This Row],[Device ID]],BOM!$B$3:$BQ$35,12,FALSE),"")</f>
        <v>0</v>
      </c>
      <c r="J16" s="59" t="str">
        <f>IFERROR(VLOOKUP(Tabelle32[[#This Row],[Device ID]],BOM!$B$3:$BQ$35,13,FALSE),"")</f>
        <v>TC.U1.223 | MDC</v>
      </c>
      <c r="K16" s="59" t="str">
        <f>IFERROR(VLOOKUP(Tabelle32[[#This Row],[Device ID]],BOM!$B$3:$BQ$35,14,FALSE),"")</f>
        <v>Imagine Comunications</v>
      </c>
      <c r="L16" s="59" t="str">
        <f>IFERROR(VLOOKUP(Tabelle32[[#This Row],[Device ID]],BOM!$B$3:$BQ$35,16,FALSE),"")</f>
        <v>VKS (12G)</v>
      </c>
      <c r="M16" s="63">
        <f>IFERROR(VLOOKUP(Tabelle32[[#This Row],[Device ID]],BOM!$B$3:$BQ$35,17,FALSE),"")</f>
        <v>0</v>
      </c>
      <c r="N16" s="59">
        <f>IFERROR(VLOOKUP(Tabelle32[[#This Row],[Device ID]],BOM!$B$3:$BQ$35,18,FALSE),"")</f>
        <v>0</v>
      </c>
      <c r="O16" s="64"/>
      <c r="P16" s="64"/>
      <c r="Q16" s="64"/>
      <c r="R16" s="64"/>
      <c r="S16" s="64"/>
      <c r="T16" s="64"/>
      <c r="U16" s="59">
        <f>IFERROR(VLOOKUP(Tabelle32[[#This Row],[Device ID]],BOM!$B$3:$BQ$35,25,FALSE),"")</f>
        <v>0</v>
      </c>
      <c r="V16" s="59" t="str">
        <f>IFERROR(VLOOKUP(Tabelle32[[#This Row],[Device ID]],BOM!$B$3:$BQ$35,26,FALSE),"")</f>
        <v>x</v>
      </c>
      <c r="W16" s="59" t="str">
        <f>IFERROR(VLOOKUP(Tabelle32[[#This Row],[Device ID]],BOM!$B$3:$BQ$35,27,FALSE),"")</f>
        <v>x</v>
      </c>
      <c r="X16" s="59" t="str">
        <f>IFERROR(VLOOKUP(Tabelle32[[#This Row],[Device ID]],BOM!$B$3:$BQ$35,28,FALSE),"")</f>
        <v>x</v>
      </c>
      <c r="Y16" s="59" t="str">
        <f>IFERROR(VLOOKUP(Tabelle32[[#This Row],[Device ID]],BOM!$B$3:$BQ$35,29,FALSE),"")</f>
        <v>x</v>
      </c>
      <c r="Z16" s="59" t="str">
        <f>IFERROR(VLOOKUP(Tabelle32[[#This Row],[Device ID]],BOM!$B$3:$BQ$35,30,FALSE),"")</f>
        <v>x</v>
      </c>
      <c r="AA16" s="59" t="str">
        <f>IFERROR(VLOOKUP(Tabelle32[[#This Row],[Device ID]],BOM!$B$3:$BQ$35,31,FALSE),"")</f>
        <v>x</v>
      </c>
      <c r="AB16" s="59" t="str">
        <f>IFERROR(VLOOKUP(Tabelle32[[#This Row],[Device ID]],BOM!$B$3:$BQ$35,32,FALSE),"")</f>
        <v>x</v>
      </c>
      <c r="AC16" s="59" t="str">
        <f>IFERROR(VLOOKUP(Tabelle32[[#This Row],[Device ID]],BOM!$B$3:$BQ$35,33,FALSE),"")</f>
        <v>x</v>
      </c>
      <c r="AD16" s="59" t="str">
        <f>IFERROR(VLOOKUP(Tabelle32[[#This Row],[Device ID]],BOM!$B$3:$BQ$35,34,FALSE),"")</f>
        <v>x</v>
      </c>
      <c r="AE16" s="59" t="str">
        <f>IFERROR(VLOOKUP(Tabelle32[[#This Row],[Device ID]],BOM!$B$3:$BQ$35,35,FALSE),"")</f>
        <v>x</v>
      </c>
      <c r="AF16" s="59" t="str">
        <f>IFERROR(VLOOKUP(Tabelle32[[#This Row],[Device ID]],BOM!$B$3:$BQ$35,36,FALSE),"")</f>
        <v>x</v>
      </c>
      <c r="AG16" s="59" t="str">
        <f>IFERROR(VLOOKUP(Tabelle32[[#This Row],[Device ID]],BOM!$B$3:$BQ$35,37,FALSE),"")</f>
        <v>x</v>
      </c>
      <c r="AH16" s="59"/>
      <c r="AI16" s="59"/>
      <c r="AJ16" s="59"/>
      <c r="AK16" s="59"/>
      <c r="AL16" s="59" t="str">
        <f>IFERROR(VLOOKUP(Tabelle32[[#This Row],[Device ID]],BOM!$B$3:$BQ$35,42,FALSE),"")</f>
        <v>Imagine Communications SNP</v>
      </c>
      <c r="AM16" s="59" t="str">
        <f>IFERROR(VLOOKUP(Tabelle32[[#This Row],[Device ID]],BOM!$B$3:$BQ$35,43,FALSE),"")</f>
        <v>no</v>
      </c>
      <c r="AN16" s="59" t="str">
        <f>IFERROR(VLOOKUP(Tabelle32[[#This Row],[Device ID]],BOM!$B$3:$BQ$35,44,FALSE),"")</f>
        <v>yes</v>
      </c>
      <c r="AO16" s="59" t="str">
        <f>IFERROR(VLOOKUP(Tabelle32[[#This Row],[Device ID]],BOM!$B$3:$BQ$35,45,FALSE),"")</f>
        <v>no</v>
      </c>
      <c r="AP16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6" s="28"/>
      <c r="AR16" s="28"/>
      <c r="AS16" s="28"/>
      <c r="AT16" s="28"/>
      <c r="AU16" s="28"/>
      <c r="AV16" s="28" t="s">
        <v>96</v>
      </c>
      <c r="AW16" s="28" t="s">
        <v>96</v>
      </c>
      <c r="AX16" s="28" t="s">
        <v>96</v>
      </c>
      <c r="AY16" s="28" t="s">
        <v>96</v>
      </c>
      <c r="AZ16" s="28" t="s">
        <v>96</v>
      </c>
      <c r="BA16" s="28" t="s">
        <v>96</v>
      </c>
      <c r="BB16" s="28" t="s">
        <v>96</v>
      </c>
      <c r="BC16" s="28" t="s">
        <v>96</v>
      </c>
      <c r="BD16" s="28" t="s">
        <v>96</v>
      </c>
      <c r="BE16" s="28"/>
      <c r="BF16" s="28"/>
      <c r="BG16" s="66" t="s">
        <v>151</v>
      </c>
      <c r="BH16" s="30" t="str">
        <f>IF(COUNTA(Tabelle32[[#This Row],[Type:Vid_1080i50]:[Type:Anc_Prot]])&gt;0,"x","")</f>
        <v>x</v>
      </c>
      <c r="BI16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6" s="59"/>
      <c r="BK16" s="59"/>
      <c r="BL16" s="63"/>
      <c r="BM16" s="63"/>
      <c r="BN16" s="90"/>
      <c r="BO16" s="90"/>
      <c r="BP16" s="63">
        <f>LEN(Tabelle32[[#This Row],[Label 1
GFX-Unit]])</f>
        <v>0</v>
      </c>
      <c r="BQ16" s="63"/>
      <c r="BR16" s="63"/>
      <c r="BS16" s="59"/>
      <c r="BT16" s="59"/>
      <c r="BU16" s="68" t="s">
        <v>191</v>
      </c>
      <c r="BV16" s="68" t="s">
        <v>192</v>
      </c>
      <c r="BW16" s="68" t="s">
        <v>193</v>
      </c>
      <c r="BX16" s="68">
        <v>1</v>
      </c>
    </row>
    <row r="17" spans="1:76" x14ac:dyDescent="0.2">
      <c r="A17" s="58" t="str">
        <f>CONCATENATE(Tabelle32[[#This Row],[Device ID]],".",Tabelle32[[#This Row],[Streamcounter]])</f>
        <v>1.01211</v>
      </c>
      <c r="B1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VGW-01_SDI01_AUDsend_0011_IPLASRF</v>
      </c>
      <c r="C17" s="60"/>
      <c r="D17" s="61"/>
      <c r="E17" s="62"/>
      <c r="F17" s="59" t="str">
        <f>IFERROR(VLOOKUP(Tabelle32[[#This Row],[Device ID]],BOM!$B$3:$BQ$35,16,FALSE),"")</f>
        <v>VKS (12G)</v>
      </c>
      <c r="G17" s="63">
        <f>VLOOKUP(Tabelle32[[#This Row],[SDI Interface]],BOM!$A$4:$B$35,2,FALSE)</f>
        <v>1</v>
      </c>
      <c r="H17" s="59" t="str">
        <f>BOM!$C$4</f>
        <v>VGW-01</v>
      </c>
      <c r="I17" s="59">
        <f>IFERROR(VLOOKUP(Tabelle32[[#This Row],[Device ID]],BOM!$B$3:$BQ$35,12,FALSE),"")</f>
        <v>0</v>
      </c>
      <c r="J17" s="59" t="str">
        <f>IFERROR(VLOOKUP(Tabelle32[[#This Row],[Device ID]],BOM!$B$3:$BQ$35,13,FALSE),"")</f>
        <v>TC.U1.223 | MDC</v>
      </c>
      <c r="K17" s="59" t="str">
        <f>IFERROR(VLOOKUP(Tabelle32[[#This Row],[Device ID]],BOM!$B$3:$BQ$35,14,FALSE),"")</f>
        <v>Imagine Comunications</v>
      </c>
      <c r="L17" s="59" t="str">
        <f>IFERROR(VLOOKUP(Tabelle32[[#This Row],[Device ID]],BOM!$B$3:$BQ$35,16,FALSE),"")</f>
        <v>VKS (12G)</v>
      </c>
      <c r="M17" s="63">
        <f>IFERROR(VLOOKUP(Tabelle32[[#This Row],[Device ID]],BOM!$B$3:$BQ$35,17,FALSE),"")</f>
        <v>0</v>
      </c>
      <c r="N17" s="59">
        <f>IFERROR(VLOOKUP(Tabelle32[[#This Row],[Device ID]],BOM!$B$3:$BQ$35,18,FALSE),"")</f>
        <v>0</v>
      </c>
      <c r="O17" s="64"/>
      <c r="P17" s="64"/>
      <c r="Q17" s="64"/>
      <c r="R17" s="64"/>
      <c r="S17" s="64"/>
      <c r="T17" s="64"/>
      <c r="U17" s="59">
        <f>IFERROR(VLOOKUP(Tabelle32[[#This Row],[Device ID]],BOM!$B$3:$BQ$35,25,FALSE),"")</f>
        <v>0</v>
      </c>
      <c r="V17" s="59" t="str">
        <f>IFERROR(VLOOKUP(Tabelle32[[#This Row],[Device ID]],BOM!$B$3:$BQ$35,26,FALSE),"")</f>
        <v>x</v>
      </c>
      <c r="W17" s="59" t="str">
        <f>IFERROR(VLOOKUP(Tabelle32[[#This Row],[Device ID]],BOM!$B$3:$BQ$35,27,FALSE),"")</f>
        <v>x</v>
      </c>
      <c r="X17" s="59" t="str">
        <f>IFERROR(VLOOKUP(Tabelle32[[#This Row],[Device ID]],BOM!$B$3:$BQ$35,28,FALSE),"")</f>
        <v>x</v>
      </c>
      <c r="Y17" s="59" t="str">
        <f>IFERROR(VLOOKUP(Tabelle32[[#This Row],[Device ID]],BOM!$B$3:$BQ$35,29,FALSE),"")</f>
        <v>x</v>
      </c>
      <c r="Z17" s="59" t="str">
        <f>IFERROR(VLOOKUP(Tabelle32[[#This Row],[Device ID]],BOM!$B$3:$BQ$35,30,FALSE),"")</f>
        <v>x</v>
      </c>
      <c r="AA17" s="59" t="str">
        <f>IFERROR(VLOOKUP(Tabelle32[[#This Row],[Device ID]],BOM!$B$3:$BQ$35,31,FALSE),"")</f>
        <v>x</v>
      </c>
      <c r="AB17" s="59" t="str">
        <f>IFERROR(VLOOKUP(Tabelle32[[#This Row],[Device ID]],BOM!$B$3:$BQ$35,32,FALSE),"")</f>
        <v>x</v>
      </c>
      <c r="AC17" s="59" t="str">
        <f>IFERROR(VLOOKUP(Tabelle32[[#This Row],[Device ID]],BOM!$B$3:$BQ$35,33,FALSE),"")</f>
        <v>x</v>
      </c>
      <c r="AD17" s="59" t="str">
        <f>IFERROR(VLOOKUP(Tabelle32[[#This Row],[Device ID]],BOM!$B$3:$BQ$35,34,FALSE),"")</f>
        <v>x</v>
      </c>
      <c r="AE17" s="59" t="str">
        <f>IFERROR(VLOOKUP(Tabelle32[[#This Row],[Device ID]],BOM!$B$3:$BQ$35,35,FALSE),"")</f>
        <v>x</v>
      </c>
      <c r="AF17" s="59" t="str">
        <f>IFERROR(VLOOKUP(Tabelle32[[#This Row],[Device ID]],BOM!$B$3:$BQ$35,36,FALSE),"")</f>
        <v>x</v>
      </c>
      <c r="AG17" s="59" t="str">
        <f>IFERROR(VLOOKUP(Tabelle32[[#This Row],[Device ID]],BOM!$B$3:$BQ$35,37,FALSE),"")</f>
        <v>x</v>
      </c>
      <c r="AH17" s="59"/>
      <c r="AI17" s="59"/>
      <c r="AJ17" s="59"/>
      <c r="AK17" s="59"/>
      <c r="AL17" s="59" t="str">
        <f>IFERROR(VLOOKUP(Tabelle32[[#This Row],[Device ID]],BOM!$B$3:$BQ$35,42,FALSE),"")</f>
        <v>Imagine Communications SNP</v>
      </c>
      <c r="AM17" s="59" t="str">
        <f>IFERROR(VLOOKUP(Tabelle32[[#This Row],[Device ID]],BOM!$B$3:$BQ$35,43,FALSE),"")</f>
        <v>no</v>
      </c>
      <c r="AN17" s="59" t="str">
        <f>IFERROR(VLOOKUP(Tabelle32[[#This Row],[Device ID]],BOM!$B$3:$BQ$35,44,FALSE),"")</f>
        <v>yes</v>
      </c>
      <c r="AO17" s="59" t="str">
        <f>IFERROR(VLOOKUP(Tabelle32[[#This Row],[Device ID]],BOM!$B$3:$BQ$35,45,FALSE),"")</f>
        <v>no</v>
      </c>
      <c r="AP17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7" s="28"/>
      <c r="AR17" s="28"/>
      <c r="AS17" s="28"/>
      <c r="AT17" s="28"/>
      <c r="AU17" s="28"/>
      <c r="AV17" s="28" t="s">
        <v>96</v>
      </c>
      <c r="AW17" s="28" t="s">
        <v>96</v>
      </c>
      <c r="AX17" s="28" t="s">
        <v>96</v>
      </c>
      <c r="AY17" s="28" t="s">
        <v>96</v>
      </c>
      <c r="AZ17" s="28" t="s">
        <v>96</v>
      </c>
      <c r="BA17" s="28" t="s">
        <v>96</v>
      </c>
      <c r="BB17" s="28" t="s">
        <v>96</v>
      </c>
      <c r="BC17" s="28" t="s">
        <v>96</v>
      </c>
      <c r="BD17" s="28" t="s">
        <v>96</v>
      </c>
      <c r="BE17" s="28"/>
      <c r="BF17" s="28"/>
      <c r="BG17" s="66" t="s">
        <v>151</v>
      </c>
      <c r="BH17" s="30" t="str">
        <f>IF(COUNTA(Tabelle32[[#This Row],[Type:Vid_1080i50]:[Type:Anc_Prot]])&gt;0,"x","")</f>
        <v>x</v>
      </c>
      <c r="BI17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7" s="59"/>
      <c r="BK17" s="59"/>
      <c r="BL17" s="63"/>
      <c r="BM17" s="63"/>
      <c r="BN17" s="90"/>
      <c r="BO17" s="90"/>
      <c r="BP17" s="63">
        <f>LEN(Tabelle32[[#This Row],[Label 1
GFX-Unit]])</f>
        <v>0</v>
      </c>
      <c r="BQ17" s="63"/>
      <c r="BR17" s="63"/>
      <c r="BS17" s="59"/>
      <c r="BT17" s="59"/>
      <c r="BU17" s="68" t="s">
        <v>194</v>
      </c>
      <c r="BV17" s="68" t="s">
        <v>195</v>
      </c>
      <c r="BW17" s="68" t="s">
        <v>196</v>
      </c>
      <c r="BX17" s="68">
        <v>1</v>
      </c>
    </row>
    <row r="18" spans="1:76" x14ac:dyDescent="0.2">
      <c r="A18" s="58" t="str">
        <f>CONCATENATE(Tabelle32[[#This Row],[Device ID]],".",Tabelle32[[#This Row],[Streamcounter]])</f>
        <v>1.01212</v>
      </c>
      <c r="B1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VGW-01_SDI01_AUDsend_0012_IPLASRF</v>
      </c>
      <c r="C18" s="60"/>
      <c r="D18" s="61"/>
      <c r="E18" s="62"/>
      <c r="F18" s="59" t="str">
        <f>IFERROR(VLOOKUP(Tabelle32[[#This Row],[Device ID]],BOM!$B$3:$BQ$35,16,FALSE),"")</f>
        <v>VKS (12G)</v>
      </c>
      <c r="G18" s="63">
        <f>VLOOKUP(Tabelle32[[#This Row],[SDI Interface]],BOM!$A$4:$B$35,2,FALSE)</f>
        <v>1</v>
      </c>
      <c r="H18" s="59" t="str">
        <f>BOM!$C$4</f>
        <v>VGW-01</v>
      </c>
      <c r="I18" s="59">
        <f>IFERROR(VLOOKUP(Tabelle32[[#This Row],[Device ID]],BOM!$B$3:$BQ$35,12,FALSE),"")</f>
        <v>0</v>
      </c>
      <c r="J18" s="59" t="str">
        <f>IFERROR(VLOOKUP(Tabelle32[[#This Row],[Device ID]],BOM!$B$3:$BQ$35,13,FALSE),"")</f>
        <v>TC.U1.223 | MDC</v>
      </c>
      <c r="K18" s="59" t="str">
        <f>IFERROR(VLOOKUP(Tabelle32[[#This Row],[Device ID]],BOM!$B$3:$BQ$35,14,FALSE),"")</f>
        <v>Imagine Comunications</v>
      </c>
      <c r="L18" s="59" t="str">
        <f>IFERROR(VLOOKUP(Tabelle32[[#This Row],[Device ID]],BOM!$B$3:$BQ$35,16,FALSE),"")</f>
        <v>VKS (12G)</v>
      </c>
      <c r="M18" s="63">
        <f>IFERROR(VLOOKUP(Tabelle32[[#This Row],[Device ID]],BOM!$B$3:$BQ$35,17,FALSE),"")</f>
        <v>0</v>
      </c>
      <c r="N18" s="59">
        <f>IFERROR(VLOOKUP(Tabelle32[[#This Row],[Device ID]],BOM!$B$3:$BQ$35,18,FALSE),"")</f>
        <v>0</v>
      </c>
      <c r="O18" s="64"/>
      <c r="P18" s="64"/>
      <c r="Q18" s="64"/>
      <c r="R18" s="64"/>
      <c r="S18" s="64"/>
      <c r="T18" s="64"/>
      <c r="U18" s="59">
        <f>IFERROR(VLOOKUP(Tabelle32[[#This Row],[Device ID]],BOM!$B$3:$BQ$35,25,FALSE),"")</f>
        <v>0</v>
      </c>
      <c r="V18" s="59" t="str">
        <f>IFERROR(VLOOKUP(Tabelle32[[#This Row],[Device ID]],BOM!$B$3:$BQ$35,26,FALSE),"")</f>
        <v>x</v>
      </c>
      <c r="W18" s="59" t="str">
        <f>IFERROR(VLOOKUP(Tabelle32[[#This Row],[Device ID]],BOM!$B$3:$BQ$35,27,FALSE),"")</f>
        <v>x</v>
      </c>
      <c r="X18" s="59" t="str">
        <f>IFERROR(VLOOKUP(Tabelle32[[#This Row],[Device ID]],BOM!$B$3:$BQ$35,28,FALSE),"")</f>
        <v>x</v>
      </c>
      <c r="Y18" s="59" t="str">
        <f>IFERROR(VLOOKUP(Tabelle32[[#This Row],[Device ID]],BOM!$B$3:$BQ$35,29,FALSE),"")</f>
        <v>x</v>
      </c>
      <c r="Z18" s="59" t="str">
        <f>IFERROR(VLOOKUP(Tabelle32[[#This Row],[Device ID]],BOM!$B$3:$BQ$35,30,FALSE),"")</f>
        <v>x</v>
      </c>
      <c r="AA18" s="59" t="str">
        <f>IFERROR(VLOOKUP(Tabelle32[[#This Row],[Device ID]],BOM!$B$3:$BQ$35,31,FALSE),"")</f>
        <v>x</v>
      </c>
      <c r="AB18" s="59" t="str">
        <f>IFERROR(VLOOKUP(Tabelle32[[#This Row],[Device ID]],BOM!$B$3:$BQ$35,32,FALSE),"")</f>
        <v>x</v>
      </c>
      <c r="AC18" s="59" t="str">
        <f>IFERROR(VLOOKUP(Tabelle32[[#This Row],[Device ID]],BOM!$B$3:$BQ$35,33,FALSE),"")</f>
        <v>x</v>
      </c>
      <c r="AD18" s="59" t="str">
        <f>IFERROR(VLOOKUP(Tabelle32[[#This Row],[Device ID]],BOM!$B$3:$BQ$35,34,FALSE),"")</f>
        <v>x</v>
      </c>
      <c r="AE18" s="59" t="str">
        <f>IFERROR(VLOOKUP(Tabelle32[[#This Row],[Device ID]],BOM!$B$3:$BQ$35,35,FALSE),"")</f>
        <v>x</v>
      </c>
      <c r="AF18" s="59" t="str">
        <f>IFERROR(VLOOKUP(Tabelle32[[#This Row],[Device ID]],BOM!$B$3:$BQ$35,36,FALSE),"")</f>
        <v>x</v>
      </c>
      <c r="AG18" s="59" t="str">
        <f>IFERROR(VLOOKUP(Tabelle32[[#This Row],[Device ID]],BOM!$B$3:$BQ$35,37,FALSE),"")</f>
        <v>x</v>
      </c>
      <c r="AH18" s="59"/>
      <c r="AI18" s="59"/>
      <c r="AJ18" s="59"/>
      <c r="AK18" s="59"/>
      <c r="AL18" s="59" t="str">
        <f>IFERROR(VLOOKUP(Tabelle32[[#This Row],[Device ID]],BOM!$B$3:$BQ$35,42,FALSE),"")</f>
        <v>Imagine Communications SNP</v>
      </c>
      <c r="AM18" s="59" t="str">
        <f>IFERROR(VLOOKUP(Tabelle32[[#This Row],[Device ID]],BOM!$B$3:$BQ$35,43,FALSE),"")</f>
        <v>no</v>
      </c>
      <c r="AN18" s="59" t="str">
        <f>IFERROR(VLOOKUP(Tabelle32[[#This Row],[Device ID]],BOM!$B$3:$BQ$35,44,FALSE),"")</f>
        <v>yes</v>
      </c>
      <c r="AO18" s="59" t="str">
        <f>IFERROR(VLOOKUP(Tabelle32[[#This Row],[Device ID]],BOM!$B$3:$BQ$35,45,FALSE),"")</f>
        <v>no</v>
      </c>
      <c r="AP18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8" s="28"/>
      <c r="AR18" s="28"/>
      <c r="AS18" s="28"/>
      <c r="AT18" s="28"/>
      <c r="AU18" s="28"/>
      <c r="AV18" s="28" t="s">
        <v>96</v>
      </c>
      <c r="AW18" s="28" t="s">
        <v>96</v>
      </c>
      <c r="AX18" s="28" t="s">
        <v>96</v>
      </c>
      <c r="AY18" s="28" t="s">
        <v>96</v>
      </c>
      <c r="AZ18" s="28" t="s">
        <v>96</v>
      </c>
      <c r="BA18" s="28" t="s">
        <v>96</v>
      </c>
      <c r="BB18" s="28" t="s">
        <v>96</v>
      </c>
      <c r="BC18" s="28" t="s">
        <v>96</v>
      </c>
      <c r="BD18" s="28" t="s">
        <v>96</v>
      </c>
      <c r="BE18" s="28"/>
      <c r="BF18" s="28"/>
      <c r="BG18" s="66" t="s">
        <v>151</v>
      </c>
      <c r="BH18" s="30" t="str">
        <f>IF(COUNTA(Tabelle32[[#This Row],[Type:Vid_1080i50]:[Type:Anc_Prot]])&gt;0,"x","")</f>
        <v>x</v>
      </c>
      <c r="BI18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8" s="59"/>
      <c r="BK18" s="59"/>
      <c r="BL18" s="63"/>
      <c r="BM18" s="63"/>
      <c r="BN18" s="90"/>
      <c r="BO18" s="90"/>
      <c r="BP18" s="63">
        <f>LEN(Tabelle32[[#This Row],[Label 1
GFX-Unit]])</f>
        <v>0</v>
      </c>
      <c r="BQ18" s="63"/>
      <c r="BR18" s="63"/>
      <c r="BS18" s="59"/>
      <c r="BT18" s="59"/>
      <c r="BU18" s="68" t="s">
        <v>197</v>
      </c>
      <c r="BV18" s="68" t="s">
        <v>198</v>
      </c>
      <c r="BW18" s="68" t="s">
        <v>199</v>
      </c>
      <c r="BX18" s="68">
        <v>1</v>
      </c>
    </row>
    <row r="19" spans="1:76" s="29" customFormat="1" x14ac:dyDescent="0.2">
      <c r="A19" s="58" t="str">
        <f>CONCATENATE(Tabelle32[[#This Row],[Device ID]],".",Tabelle32[[#This Row],[Streamcounter]])</f>
        <v>1.01213</v>
      </c>
      <c r="B1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VGW-01_SDI01_AUDsend_0013_IPLASRF</v>
      </c>
      <c r="C19" s="60"/>
      <c r="D19" s="61"/>
      <c r="E19" s="62"/>
      <c r="F19" s="59" t="str">
        <f>IFERROR(VLOOKUP(Tabelle32[[#This Row],[Device ID]],BOM!$B$3:$BQ$35,16,FALSE),"")</f>
        <v>VKS (12G)</v>
      </c>
      <c r="G19" s="63">
        <f>VLOOKUP(Tabelle32[[#This Row],[SDI Interface]],BOM!$A$4:$B$35,2,FALSE)</f>
        <v>1</v>
      </c>
      <c r="H19" s="59" t="str">
        <f>BOM!$C$4</f>
        <v>VGW-01</v>
      </c>
      <c r="I19" s="59">
        <f>IFERROR(VLOOKUP(Tabelle32[[#This Row],[Device ID]],BOM!$B$3:$BQ$35,12,FALSE),"")</f>
        <v>0</v>
      </c>
      <c r="J19" s="59" t="str">
        <f>IFERROR(VLOOKUP(Tabelle32[[#This Row],[Device ID]],BOM!$B$3:$BQ$35,13,FALSE),"")</f>
        <v>TC.U1.223 | MDC</v>
      </c>
      <c r="K19" s="59" t="str">
        <f>IFERROR(VLOOKUP(Tabelle32[[#This Row],[Device ID]],BOM!$B$3:$BQ$35,14,FALSE),"")</f>
        <v>Imagine Comunications</v>
      </c>
      <c r="L19" s="59" t="str">
        <f>IFERROR(VLOOKUP(Tabelle32[[#This Row],[Device ID]],BOM!$B$3:$BQ$35,16,FALSE),"")</f>
        <v>VKS (12G)</v>
      </c>
      <c r="M19" s="63">
        <f>IFERROR(VLOOKUP(Tabelle32[[#This Row],[Device ID]],BOM!$B$3:$BQ$35,17,FALSE),"")</f>
        <v>0</v>
      </c>
      <c r="N19" s="59">
        <f>IFERROR(VLOOKUP(Tabelle32[[#This Row],[Device ID]],BOM!$B$3:$BQ$35,18,FALSE),"")</f>
        <v>0</v>
      </c>
      <c r="O19" s="64"/>
      <c r="P19" s="64"/>
      <c r="Q19" s="64"/>
      <c r="R19" s="64"/>
      <c r="S19" s="64"/>
      <c r="T19" s="64"/>
      <c r="U19" s="59">
        <f>IFERROR(VLOOKUP(Tabelle32[[#This Row],[Device ID]],BOM!$B$3:$BQ$35,25,FALSE),"")</f>
        <v>0</v>
      </c>
      <c r="V19" s="59" t="str">
        <f>IFERROR(VLOOKUP(Tabelle32[[#This Row],[Device ID]],BOM!$B$3:$BQ$35,26,FALSE),"")</f>
        <v>x</v>
      </c>
      <c r="W19" s="59" t="str">
        <f>IFERROR(VLOOKUP(Tabelle32[[#This Row],[Device ID]],BOM!$B$3:$BQ$35,27,FALSE),"")</f>
        <v>x</v>
      </c>
      <c r="X19" s="59" t="str">
        <f>IFERROR(VLOOKUP(Tabelle32[[#This Row],[Device ID]],BOM!$B$3:$BQ$35,28,FALSE),"")</f>
        <v>x</v>
      </c>
      <c r="Y19" s="59" t="str">
        <f>IFERROR(VLOOKUP(Tabelle32[[#This Row],[Device ID]],BOM!$B$3:$BQ$35,29,FALSE),"")</f>
        <v>x</v>
      </c>
      <c r="Z19" s="59" t="str">
        <f>IFERROR(VLOOKUP(Tabelle32[[#This Row],[Device ID]],BOM!$B$3:$BQ$35,30,FALSE),"")</f>
        <v>x</v>
      </c>
      <c r="AA19" s="59" t="str">
        <f>IFERROR(VLOOKUP(Tabelle32[[#This Row],[Device ID]],BOM!$B$3:$BQ$35,31,FALSE),"")</f>
        <v>x</v>
      </c>
      <c r="AB19" s="59" t="str">
        <f>IFERROR(VLOOKUP(Tabelle32[[#This Row],[Device ID]],BOM!$B$3:$BQ$35,32,FALSE),"")</f>
        <v>x</v>
      </c>
      <c r="AC19" s="59" t="str">
        <f>IFERROR(VLOOKUP(Tabelle32[[#This Row],[Device ID]],BOM!$B$3:$BQ$35,33,FALSE),"")</f>
        <v>x</v>
      </c>
      <c r="AD19" s="59" t="str">
        <f>IFERROR(VLOOKUP(Tabelle32[[#This Row],[Device ID]],BOM!$B$3:$BQ$35,34,FALSE),"")</f>
        <v>x</v>
      </c>
      <c r="AE19" s="59" t="str">
        <f>IFERROR(VLOOKUP(Tabelle32[[#This Row],[Device ID]],BOM!$B$3:$BQ$35,35,FALSE),"")</f>
        <v>x</v>
      </c>
      <c r="AF19" s="59" t="str">
        <f>IFERROR(VLOOKUP(Tabelle32[[#This Row],[Device ID]],BOM!$B$3:$BQ$35,36,FALSE),"")</f>
        <v>x</v>
      </c>
      <c r="AG19" s="59" t="str">
        <f>IFERROR(VLOOKUP(Tabelle32[[#This Row],[Device ID]],BOM!$B$3:$BQ$35,37,FALSE),"")</f>
        <v>x</v>
      </c>
      <c r="AH19" s="59"/>
      <c r="AI19" s="59"/>
      <c r="AJ19" s="59"/>
      <c r="AK19" s="59"/>
      <c r="AL19" s="59" t="str">
        <f>IFERROR(VLOOKUP(Tabelle32[[#This Row],[Device ID]],BOM!$B$3:$BQ$35,42,FALSE),"")</f>
        <v>Imagine Communications SNP</v>
      </c>
      <c r="AM19" s="59" t="str">
        <f>IFERROR(VLOOKUP(Tabelle32[[#This Row],[Device ID]],BOM!$B$3:$BQ$35,43,FALSE),"")</f>
        <v>no</v>
      </c>
      <c r="AN19" s="59" t="str">
        <f>IFERROR(VLOOKUP(Tabelle32[[#This Row],[Device ID]],BOM!$B$3:$BQ$35,44,FALSE),"")</f>
        <v>yes</v>
      </c>
      <c r="AO19" s="59" t="str">
        <f>IFERROR(VLOOKUP(Tabelle32[[#This Row],[Device ID]],BOM!$B$3:$BQ$35,45,FALSE),"")</f>
        <v>no</v>
      </c>
      <c r="AP19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9" s="28"/>
      <c r="AR19" s="28"/>
      <c r="AS19" s="28"/>
      <c r="AT19" s="28"/>
      <c r="AU19" s="28"/>
      <c r="AV19" s="28" t="s">
        <v>96</v>
      </c>
      <c r="AW19" s="28" t="s">
        <v>96</v>
      </c>
      <c r="AX19" s="28" t="s">
        <v>96</v>
      </c>
      <c r="AY19" s="28" t="s">
        <v>96</v>
      </c>
      <c r="AZ19" s="28" t="s">
        <v>96</v>
      </c>
      <c r="BA19" s="28" t="s">
        <v>96</v>
      </c>
      <c r="BB19" s="28" t="s">
        <v>96</v>
      </c>
      <c r="BC19" s="28" t="s">
        <v>96</v>
      </c>
      <c r="BD19" s="28" t="s">
        <v>96</v>
      </c>
      <c r="BE19" s="28"/>
      <c r="BF19" s="28"/>
      <c r="BG19" s="66" t="s">
        <v>151</v>
      </c>
      <c r="BH19" s="30" t="str">
        <f>IF(COUNTA(Tabelle32[[#This Row],[Type:Vid_1080i50]:[Type:Anc_Prot]])&gt;0,"x","")</f>
        <v>x</v>
      </c>
      <c r="BI19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9" s="59"/>
      <c r="BK19" s="59"/>
      <c r="BL19" s="63"/>
      <c r="BM19" s="63"/>
      <c r="BN19" s="90"/>
      <c r="BO19" s="90"/>
      <c r="BP19" s="63">
        <f>LEN(Tabelle32[[#This Row],[Label 1
GFX-Unit]])</f>
        <v>0</v>
      </c>
      <c r="BQ19" s="63"/>
      <c r="BR19" s="63"/>
      <c r="BS19" s="59"/>
      <c r="BT19" s="59"/>
      <c r="BU19" s="68" t="s">
        <v>200</v>
      </c>
      <c r="BV19" s="68" t="s">
        <v>201</v>
      </c>
      <c r="BW19" s="68" t="s">
        <v>202</v>
      </c>
      <c r="BX19" s="68">
        <v>1</v>
      </c>
    </row>
    <row r="20" spans="1:76" x14ac:dyDescent="0.2">
      <c r="A20" s="58" t="str">
        <f>CONCATENATE(Tabelle32[[#This Row],[Device ID]],".",Tabelle32[[#This Row],[Streamcounter]])</f>
        <v>1.01214</v>
      </c>
      <c r="B2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VGW-01_SDI01_AUDsend_0014_IPLASRF</v>
      </c>
      <c r="C20" s="60"/>
      <c r="D20" s="61"/>
      <c r="E20" s="62"/>
      <c r="F20" s="59" t="str">
        <f>IFERROR(VLOOKUP(Tabelle32[[#This Row],[Device ID]],BOM!$B$3:$BQ$35,16,FALSE),"")</f>
        <v>VKS (12G)</v>
      </c>
      <c r="G20" s="63">
        <f>VLOOKUP(Tabelle32[[#This Row],[SDI Interface]],BOM!$A$4:$B$35,2,FALSE)</f>
        <v>1</v>
      </c>
      <c r="H20" s="59" t="str">
        <f>BOM!$C$4</f>
        <v>VGW-01</v>
      </c>
      <c r="I20" s="59">
        <f>IFERROR(VLOOKUP(Tabelle32[[#This Row],[Device ID]],BOM!$B$3:$BQ$35,12,FALSE),"")</f>
        <v>0</v>
      </c>
      <c r="J20" s="59" t="str">
        <f>IFERROR(VLOOKUP(Tabelle32[[#This Row],[Device ID]],BOM!$B$3:$BQ$35,13,FALSE),"")</f>
        <v>TC.U1.223 | MDC</v>
      </c>
      <c r="K20" s="59" t="str">
        <f>IFERROR(VLOOKUP(Tabelle32[[#This Row],[Device ID]],BOM!$B$3:$BQ$35,14,FALSE),"")</f>
        <v>Imagine Comunications</v>
      </c>
      <c r="L20" s="59" t="str">
        <f>IFERROR(VLOOKUP(Tabelle32[[#This Row],[Device ID]],BOM!$B$3:$BQ$35,16,FALSE),"")</f>
        <v>VKS (12G)</v>
      </c>
      <c r="M20" s="63">
        <f>IFERROR(VLOOKUP(Tabelle32[[#This Row],[Device ID]],BOM!$B$3:$BQ$35,17,FALSE),"")</f>
        <v>0</v>
      </c>
      <c r="N20" s="59">
        <f>IFERROR(VLOOKUP(Tabelle32[[#This Row],[Device ID]],BOM!$B$3:$BQ$35,18,FALSE),"")</f>
        <v>0</v>
      </c>
      <c r="O20" s="64"/>
      <c r="P20" s="64"/>
      <c r="Q20" s="64"/>
      <c r="R20" s="64"/>
      <c r="S20" s="64"/>
      <c r="T20" s="64"/>
      <c r="U20" s="59">
        <f>IFERROR(VLOOKUP(Tabelle32[[#This Row],[Device ID]],BOM!$B$3:$BQ$35,25,FALSE),"")</f>
        <v>0</v>
      </c>
      <c r="V20" s="59" t="str">
        <f>IFERROR(VLOOKUP(Tabelle32[[#This Row],[Device ID]],BOM!$B$3:$BQ$35,26,FALSE),"")</f>
        <v>x</v>
      </c>
      <c r="W20" s="59" t="str">
        <f>IFERROR(VLOOKUP(Tabelle32[[#This Row],[Device ID]],BOM!$B$3:$BQ$35,27,FALSE),"")</f>
        <v>x</v>
      </c>
      <c r="X20" s="59" t="str">
        <f>IFERROR(VLOOKUP(Tabelle32[[#This Row],[Device ID]],BOM!$B$3:$BQ$35,28,FALSE),"")</f>
        <v>x</v>
      </c>
      <c r="Y20" s="59" t="str">
        <f>IFERROR(VLOOKUP(Tabelle32[[#This Row],[Device ID]],BOM!$B$3:$BQ$35,29,FALSE),"")</f>
        <v>x</v>
      </c>
      <c r="Z20" s="59" t="str">
        <f>IFERROR(VLOOKUP(Tabelle32[[#This Row],[Device ID]],BOM!$B$3:$BQ$35,30,FALSE),"")</f>
        <v>x</v>
      </c>
      <c r="AA20" s="59" t="str">
        <f>IFERROR(VLOOKUP(Tabelle32[[#This Row],[Device ID]],BOM!$B$3:$BQ$35,31,FALSE),"")</f>
        <v>x</v>
      </c>
      <c r="AB20" s="59" t="str">
        <f>IFERROR(VLOOKUP(Tabelle32[[#This Row],[Device ID]],BOM!$B$3:$BQ$35,32,FALSE),"")</f>
        <v>x</v>
      </c>
      <c r="AC20" s="59" t="str">
        <f>IFERROR(VLOOKUP(Tabelle32[[#This Row],[Device ID]],BOM!$B$3:$BQ$35,33,FALSE),"")</f>
        <v>x</v>
      </c>
      <c r="AD20" s="59" t="str">
        <f>IFERROR(VLOOKUP(Tabelle32[[#This Row],[Device ID]],BOM!$B$3:$BQ$35,34,FALSE),"")</f>
        <v>x</v>
      </c>
      <c r="AE20" s="59" t="str">
        <f>IFERROR(VLOOKUP(Tabelle32[[#This Row],[Device ID]],BOM!$B$3:$BQ$35,35,FALSE),"")</f>
        <v>x</v>
      </c>
      <c r="AF20" s="59" t="str">
        <f>IFERROR(VLOOKUP(Tabelle32[[#This Row],[Device ID]],BOM!$B$3:$BQ$35,36,FALSE),"")</f>
        <v>x</v>
      </c>
      <c r="AG20" s="59" t="str">
        <f>IFERROR(VLOOKUP(Tabelle32[[#This Row],[Device ID]],BOM!$B$3:$BQ$35,37,FALSE),"")</f>
        <v>x</v>
      </c>
      <c r="AH20" s="59"/>
      <c r="AI20" s="59"/>
      <c r="AJ20" s="59"/>
      <c r="AK20" s="59"/>
      <c r="AL20" s="59" t="str">
        <f>IFERROR(VLOOKUP(Tabelle32[[#This Row],[Device ID]],BOM!$B$3:$BQ$35,42,FALSE),"")</f>
        <v>Imagine Communications SNP</v>
      </c>
      <c r="AM20" s="59" t="str">
        <f>IFERROR(VLOOKUP(Tabelle32[[#This Row],[Device ID]],BOM!$B$3:$BQ$35,43,FALSE),"")</f>
        <v>no</v>
      </c>
      <c r="AN20" s="59" t="str">
        <f>IFERROR(VLOOKUP(Tabelle32[[#This Row],[Device ID]],BOM!$B$3:$BQ$35,44,FALSE),"")</f>
        <v>yes</v>
      </c>
      <c r="AO20" s="59" t="str">
        <f>IFERROR(VLOOKUP(Tabelle32[[#This Row],[Device ID]],BOM!$B$3:$BQ$35,45,FALSE),"")</f>
        <v>no</v>
      </c>
      <c r="AP20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20" s="28"/>
      <c r="AR20" s="28"/>
      <c r="AS20" s="28"/>
      <c r="AT20" s="28"/>
      <c r="AU20" s="28"/>
      <c r="AV20" s="28" t="s">
        <v>96</v>
      </c>
      <c r="AW20" s="28" t="s">
        <v>96</v>
      </c>
      <c r="AX20" s="28" t="s">
        <v>96</v>
      </c>
      <c r="AY20" s="28" t="s">
        <v>96</v>
      </c>
      <c r="AZ20" s="28" t="s">
        <v>96</v>
      </c>
      <c r="BA20" s="28" t="s">
        <v>96</v>
      </c>
      <c r="BB20" s="28" t="s">
        <v>96</v>
      </c>
      <c r="BC20" s="28" t="s">
        <v>96</v>
      </c>
      <c r="BD20" s="28" t="s">
        <v>96</v>
      </c>
      <c r="BE20" s="28"/>
      <c r="BF20" s="28"/>
      <c r="BG20" s="66" t="s">
        <v>151</v>
      </c>
      <c r="BH20" s="30" t="str">
        <f>IF(COUNTA(Tabelle32[[#This Row],[Type:Vid_1080i50]:[Type:Anc_Prot]])&gt;0,"x","")</f>
        <v>x</v>
      </c>
      <c r="BI20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0" s="59"/>
      <c r="BK20" s="59"/>
      <c r="BL20" s="63"/>
      <c r="BM20" s="63"/>
      <c r="BN20" s="90"/>
      <c r="BO20" s="90"/>
      <c r="BP20" s="63">
        <f>LEN(Tabelle32[[#This Row],[Label 1
GFX-Unit]])</f>
        <v>0</v>
      </c>
      <c r="BQ20" s="63"/>
      <c r="BR20" s="63"/>
      <c r="BS20" s="59"/>
      <c r="BT20" s="59"/>
      <c r="BU20" s="68" t="s">
        <v>203</v>
      </c>
      <c r="BV20" s="68" t="s">
        <v>204</v>
      </c>
      <c r="BW20" s="68" t="s">
        <v>205</v>
      </c>
      <c r="BX20" s="68">
        <v>1</v>
      </c>
    </row>
    <row r="21" spans="1:76" x14ac:dyDescent="0.2">
      <c r="A21" s="58" t="str">
        <f>CONCATENATE(Tabelle32[[#This Row],[Device ID]],".",Tabelle32[[#This Row],[Streamcounter]])</f>
        <v>1.01215</v>
      </c>
      <c r="B2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VGW-01_SDI01_AUDsend_0015_IPLASRF</v>
      </c>
      <c r="C21" s="60"/>
      <c r="D21" s="61"/>
      <c r="E21" s="62"/>
      <c r="F21" s="59" t="str">
        <f>IFERROR(VLOOKUP(Tabelle32[[#This Row],[Device ID]],BOM!$B$3:$BQ$35,16,FALSE),"")</f>
        <v>VKS (12G)</v>
      </c>
      <c r="G21" s="63">
        <f>VLOOKUP(Tabelle32[[#This Row],[SDI Interface]],BOM!$A$4:$B$35,2,FALSE)</f>
        <v>1</v>
      </c>
      <c r="H21" s="59" t="str">
        <f>BOM!$C$4</f>
        <v>VGW-01</v>
      </c>
      <c r="I21" s="59">
        <f>IFERROR(VLOOKUP(Tabelle32[[#This Row],[Device ID]],BOM!$B$3:$BQ$35,12,FALSE),"")</f>
        <v>0</v>
      </c>
      <c r="J21" s="59" t="str">
        <f>IFERROR(VLOOKUP(Tabelle32[[#This Row],[Device ID]],BOM!$B$3:$BQ$35,13,FALSE),"")</f>
        <v>TC.U1.223 | MDC</v>
      </c>
      <c r="K21" s="59" t="str">
        <f>IFERROR(VLOOKUP(Tabelle32[[#This Row],[Device ID]],BOM!$B$3:$BQ$35,14,FALSE),"")</f>
        <v>Imagine Comunications</v>
      </c>
      <c r="L21" s="59" t="str">
        <f>IFERROR(VLOOKUP(Tabelle32[[#This Row],[Device ID]],BOM!$B$3:$BQ$35,16,FALSE),"")</f>
        <v>VKS (12G)</v>
      </c>
      <c r="M21" s="63">
        <f>IFERROR(VLOOKUP(Tabelle32[[#This Row],[Device ID]],BOM!$B$3:$BQ$35,17,FALSE),"")</f>
        <v>0</v>
      </c>
      <c r="N21" s="59">
        <f>IFERROR(VLOOKUP(Tabelle32[[#This Row],[Device ID]],BOM!$B$3:$BQ$35,18,FALSE),"")</f>
        <v>0</v>
      </c>
      <c r="O21" s="64"/>
      <c r="P21" s="64"/>
      <c r="Q21" s="64"/>
      <c r="R21" s="64"/>
      <c r="S21" s="64"/>
      <c r="T21" s="64"/>
      <c r="U21" s="59">
        <f>IFERROR(VLOOKUP(Tabelle32[[#This Row],[Device ID]],BOM!$B$3:$BQ$35,25,FALSE),"")</f>
        <v>0</v>
      </c>
      <c r="V21" s="59" t="str">
        <f>IFERROR(VLOOKUP(Tabelle32[[#This Row],[Device ID]],BOM!$B$3:$BQ$35,26,FALSE),"")</f>
        <v>x</v>
      </c>
      <c r="W21" s="59" t="str">
        <f>IFERROR(VLOOKUP(Tabelle32[[#This Row],[Device ID]],BOM!$B$3:$BQ$35,27,FALSE),"")</f>
        <v>x</v>
      </c>
      <c r="X21" s="59" t="str">
        <f>IFERROR(VLOOKUP(Tabelle32[[#This Row],[Device ID]],BOM!$B$3:$BQ$35,28,FALSE),"")</f>
        <v>x</v>
      </c>
      <c r="Y21" s="59" t="str">
        <f>IFERROR(VLOOKUP(Tabelle32[[#This Row],[Device ID]],BOM!$B$3:$BQ$35,29,FALSE),"")</f>
        <v>x</v>
      </c>
      <c r="Z21" s="59" t="str">
        <f>IFERROR(VLOOKUP(Tabelle32[[#This Row],[Device ID]],BOM!$B$3:$BQ$35,30,FALSE),"")</f>
        <v>x</v>
      </c>
      <c r="AA21" s="59" t="str">
        <f>IFERROR(VLOOKUP(Tabelle32[[#This Row],[Device ID]],BOM!$B$3:$BQ$35,31,FALSE),"")</f>
        <v>x</v>
      </c>
      <c r="AB21" s="59" t="str">
        <f>IFERROR(VLOOKUP(Tabelle32[[#This Row],[Device ID]],BOM!$B$3:$BQ$35,32,FALSE),"")</f>
        <v>x</v>
      </c>
      <c r="AC21" s="59" t="str">
        <f>IFERROR(VLOOKUP(Tabelle32[[#This Row],[Device ID]],BOM!$B$3:$BQ$35,33,FALSE),"")</f>
        <v>x</v>
      </c>
      <c r="AD21" s="59" t="str">
        <f>IFERROR(VLOOKUP(Tabelle32[[#This Row],[Device ID]],BOM!$B$3:$BQ$35,34,FALSE),"")</f>
        <v>x</v>
      </c>
      <c r="AE21" s="59" t="str">
        <f>IFERROR(VLOOKUP(Tabelle32[[#This Row],[Device ID]],BOM!$B$3:$BQ$35,35,FALSE),"")</f>
        <v>x</v>
      </c>
      <c r="AF21" s="59" t="str">
        <f>IFERROR(VLOOKUP(Tabelle32[[#This Row],[Device ID]],BOM!$B$3:$BQ$35,36,FALSE),"")</f>
        <v>x</v>
      </c>
      <c r="AG21" s="59" t="str">
        <f>IFERROR(VLOOKUP(Tabelle32[[#This Row],[Device ID]],BOM!$B$3:$BQ$35,37,FALSE),"")</f>
        <v>x</v>
      </c>
      <c r="AH21" s="59"/>
      <c r="AI21" s="59"/>
      <c r="AJ21" s="59"/>
      <c r="AK21" s="59"/>
      <c r="AL21" s="59" t="str">
        <f>IFERROR(VLOOKUP(Tabelle32[[#This Row],[Device ID]],BOM!$B$3:$BQ$35,42,FALSE),"")</f>
        <v>Imagine Communications SNP</v>
      </c>
      <c r="AM21" s="59" t="str">
        <f>IFERROR(VLOOKUP(Tabelle32[[#This Row],[Device ID]],BOM!$B$3:$BQ$35,43,FALSE),"")</f>
        <v>no</v>
      </c>
      <c r="AN21" s="59" t="str">
        <f>IFERROR(VLOOKUP(Tabelle32[[#This Row],[Device ID]],BOM!$B$3:$BQ$35,44,FALSE),"")</f>
        <v>yes</v>
      </c>
      <c r="AO21" s="59" t="str">
        <f>IFERROR(VLOOKUP(Tabelle32[[#This Row],[Device ID]],BOM!$B$3:$BQ$35,45,FALSE),"")</f>
        <v>no</v>
      </c>
      <c r="AP21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21" s="28"/>
      <c r="AR21" s="28"/>
      <c r="AS21" s="28"/>
      <c r="AT21" s="28"/>
      <c r="AU21" s="28"/>
      <c r="AV21" s="28" t="s">
        <v>96</v>
      </c>
      <c r="AW21" s="28" t="s">
        <v>96</v>
      </c>
      <c r="AX21" s="28" t="s">
        <v>96</v>
      </c>
      <c r="AY21" s="28" t="s">
        <v>96</v>
      </c>
      <c r="AZ21" s="28" t="s">
        <v>96</v>
      </c>
      <c r="BA21" s="28" t="s">
        <v>96</v>
      </c>
      <c r="BB21" s="28" t="s">
        <v>96</v>
      </c>
      <c r="BC21" s="28" t="s">
        <v>96</v>
      </c>
      <c r="BD21" s="28" t="s">
        <v>96</v>
      </c>
      <c r="BE21" s="28"/>
      <c r="BF21" s="28"/>
      <c r="BG21" s="66" t="s">
        <v>151</v>
      </c>
      <c r="BH21" s="30" t="str">
        <f>IF(COUNTA(Tabelle32[[#This Row],[Type:Vid_1080i50]:[Type:Anc_Prot]])&gt;0,"x","")</f>
        <v>x</v>
      </c>
      <c r="BI21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1" s="59"/>
      <c r="BK21" s="59"/>
      <c r="BL21" s="63"/>
      <c r="BM21" s="63"/>
      <c r="BN21" s="90"/>
      <c r="BO21" s="90"/>
      <c r="BP21" s="63">
        <f>LEN(Tabelle32[[#This Row],[Label 1
GFX-Unit]])</f>
        <v>0</v>
      </c>
      <c r="BQ21" s="63"/>
      <c r="BR21" s="63"/>
      <c r="BS21" s="59"/>
      <c r="BT21" s="59"/>
      <c r="BU21" s="68" t="s">
        <v>206</v>
      </c>
      <c r="BV21" s="68" t="s">
        <v>207</v>
      </c>
      <c r="BW21" s="68" t="s">
        <v>208</v>
      </c>
      <c r="BX21" s="68">
        <v>1</v>
      </c>
    </row>
    <row r="22" spans="1:76" x14ac:dyDescent="0.2">
      <c r="A22" s="58" t="str">
        <f>CONCATENATE(Tabelle32[[#This Row],[Device ID]],".",Tabelle32[[#This Row],[Streamcounter]])</f>
        <v>1.01216</v>
      </c>
      <c r="B2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VGW-01_SDI01_AUDsend_0016_IPLASRF</v>
      </c>
      <c r="C22" s="69"/>
      <c r="D22" s="70"/>
      <c r="E22" s="71"/>
      <c r="F22" s="59" t="str">
        <f>IFERROR(VLOOKUP(Tabelle32[[#This Row],[Device ID]],BOM!$B$3:$BQ$35,16,FALSE),"")</f>
        <v>VKS (12G)</v>
      </c>
      <c r="G22" s="63">
        <f>VLOOKUP(Tabelle32[[#This Row],[SDI Interface]],BOM!$A$4:$B$35,2,FALSE)</f>
        <v>1</v>
      </c>
      <c r="H22" s="59" t="str">
        <f>BOM!$C$4</f>
        <v>VGW-01</v>
      </c>
      <c r="I22" s="59">
        <f>IFERROR(VLOOKUP(Tabelle32[[#This Row],[Device ID]],BOM!$B$3:$BQ$35,12,FALSE),"")</f>
        <v>0</v>
      </c>
      <c r="J22" s="59" t="str">
        <f>IFERROR(VLOOKUP(Tabelle32[[#This Row],[Device ID]],BOM!$B$3:$BQ$35,13,FALSE),"")</f>
        <v>TC.U1.223 | MDC</v>
      </c>
      <c r="K22" s="59" t="str">
        <f>IFERROR(VLOOKUP(Tabelle32[[#This Row],[Device ID]],BOM!$B$3:$BQ$35,14,FALSE),"")</f>
        <v>Imagine Comunications</v>
      </c>
      <c r="L22" s="59" t="str">
        <f>IFERROR(VLOOKUP(Tabelle32[[#This Row],[Device ID]],BOM!$B$3:$BQ$35,16,FALSE),"")</f>
        <v>VKS (12G)</v>
      </c>
      <c r="M22" s="63">
        <f>IFERROR(VLOOKUP(Tabelle32[[#This Row],[Device ID]],BOM!$B$3:$BQ$35,17,FALSE),"")</f>
        <v>0</v>
      </c>
      <c r="N22" s="59">
        <f>IFERROR(VLOOKUP(Tabelle32[[#This Row],[Device ID]],BOM!$B$3:$BQ$35,18,FALSE),"")</f>
        <v>0</v>
      </c>
      <c r="O22" s="64"/>
      <c r="P22" s="64"/>
      <c r="Q22" s="64"/>
      <c r="R22" s="64"/>
      <c r="S22" s="64"/>
      <c r="T22" s="64"/>
      <c r="U22" s="59">
        <f>IFERROR(VLOOKUP(Tabelle32[[#This Row],[Device ID]],BOM!$B$3:$BQ$35,25,FALSE),"")</f>
        <v>0</v>
      </c>
      <c r="V22" s="59" t="str">
        <f>IFERROR(VLOOKUP(Tabelle32[[#This Row],[Device ID]],BOM!$B$3:$BQ$35,26,FALSE),"")</f>
        <v>x</v>
      </c>
      <c r="W22" s="59" t="str">
        <f>IFERROR(VLOOKUP(Tabelle32[[#This Row],[Device ID]],BOM!$B$3:$BQ$35,27,FALSE),"")</f>
        <v>x</v>
      </c>
      <c r="X22" s="59" t="str">
        <f>IFERROR(VLOOKUP(Tabelle32[[#This Row],[Device ID]],BOM!$B$3:$BQ$35,28,FALSE),"")</f>
        <v>x</v>
      </c>
      <c r="Y22" s="59" t="str">
        <f>IFERROR(VLOOKUP(Tabelle32[[#This Row],[Device ID]],BOM!$B$3:$BQ$35,29,FALSE),"")</f>
        <v>x</v>
      </c>
      <c r="Z22" s="59" t="str">
        <f>IFERROR(VLOOKUP(Tabelle32[[#This Row],[Device ID]],BOM!$B$3:$BQ$35,30,FALSE),"")</f>
        <v>x</v>
      </c>
      <c r="AA22" s="59" t="str">
        <f>IFERROR(VLOOKUP(Tabelle32[[#This Row],[Device ID]],BOM!$B$3:$BQ$35,31,FALSE),"")</f>
        <v>x</v>
      </c>
      <c r="AB22" s="59" t="str">
        <f>IFERROR(VLOOKUP(Tabelle32[[#This Row],[Device ID]],BOM!$B$3:$BQ$35,32,FALSE),"")</f>
        <v>x</v>
      </c>
      <c r="AC22" s="59" t="str">
        <f>IFERROR(VLOOKUP(Tabelle32[[#This Row],[Device ID]],BOM!$B$3:$BQ$35,33,FALSE),"")</f>
        <v>x</v>
      </c>
      <c r="AD22" s="59" t="str">
        <f>IFERROR(VLOOKUP(Tabelle32[[#This Row],[Device ID]],BOM!$B$3:$BQ$35,34,FALSE),"")</f>
        <v>x</v>
      </c>
      <c r="AE22" s="59" t="str">
        <f>IFERROR(VLOOKUP(Tabelle32[[#This Row],[Device ID]],BOM!$B$3:$BQ$35,35,FALSE),"")</f>
        <v>x</v>
      </c>
      <c r="AF22" s="59" t="str">
        <f>IFERROR(VLOOKUP(Tabelle32[[#This Row],[Device ID]],BOM!$B$3:$BQ$35,36,FALSE),"")</f>
        <v>x</v>
      </c>
      <c r="AG22" s="59" t="str">
        <f>IFERROR(VLOOKUP(Tabelle32[[#This Row],[Device ID]],BOM!$B$3:$BQ$35,37,FALSE),"")</f>
        <v>x</v>
      </c>
      <c r="AH22" s="59"/>
      <c r="AI22" s="59"/>
      <c r="AJ22" s="59"/>
      <c r="AK22" s="59"/>
      <c r="AL22" s="59" t="str">
        <f>IFERROR(VLOOKUP(Tabelle32[[#This Row],[Device ID]],BOM!$B$3:$BQ$35,42,FALSE),"")</f>
        <v>Imagine Communications SNP</v>
      </c>
      <c r="AM22" s="59" t="str">
        <f>IFERROR(VLOOKUP(Tabelle32[[#This Row],[Device ID]],BOM!$B$3:$BQ$35,43,FALSE),"")</f>
        <v>no</v>
      </c>
      <c r="AN22" s="59" t="str">
        <f>IFERROR(VLOOKUP(Tabelle32[[#This Row],[Device ID]],BOM!$B$3:$BQ$35,44,FALSE),"")</f>
        <v>yes</v>
      </c>
      <c r="AO22" s="59" t="str">
        <f>IFERROR(VLOOKUP(Tabelle32[[#This Row],[Device ID]],BOM!$B$3:$BQ$35,45,FALSE),"")</f>
        <v>no</v>
      </c>
      <c r="AP22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22" s="28"/>
      <c r="AR22" s="28"/>
      <c r="AS22" s="28"/>
      <c r="AT22" s="28"/>
      <c r="AU22" s="28"/>
      <c r="AV22" s="28" t="s">
        <v>96</v>
      </c>
      <c r="AW22" s="28" t="s">
        <v>96</v>
      </c>
      <c r="AX22" s="28" t="s">
        <v>96</v>
      </c>
      <c r="AY22" s="28" t="s">
        <v>96</v>
      </c>
      <c r="AZ22" s="28" t="s">
        <v>96</v>
      </c>
      <c r="BA22" s="28" t="s">
        <v>96</v>
      </c>
      <c r="BB22" s="28" t="s">
        <v>96</v>
      </c>
      <c r="BC22" s="28" t="s">
        <v>96</v>
      </c>
      <c r="BD22" s="28" t="s">
        <v>96</v>
      </c>
      <c r="BE22" s="28"/>
      <c r="BF22" s="28"/>
      <c r="BG22" s="65" t="s">
        <v>151</v>
      </c>
      <c r="BH22" s="30" t="str">
        <f>IF(COUNTA(Tabelle32[[#This Row],[Type:Vid_1080i50]:[Type:Anc_Prot]])&gt;0,"x","")</f>
        <v>x</v>
      </c>
      <c r="BI22" s="72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2" s="57"/>
      <c r="BK22" s="57"/>
      <c r="BL22" s="30"/>
      <c r="BM22" s="30"/>
      <c r="BN22" s="28"/>
      <c r="BO22" s="28"/>
      <c r="BP22" s="30">
        <f>LEN(Tabelle32[[#This Row],[Label 1
GFX-Unit]])</f>
        <v>0</v>
      </c>
      <c r="BQ22" s="30"/>
      <c r="BR22" s="30"/>
      <c r="BS22" s="57"/>
      <c r="BT22" s="57"/>
      <c r="BU22" s="68" t="s">
        <v>209</v>
      </c>
      <c r="BV22" s="68" t="s">
        <v>210</v>
      </c>
      <c r="BW22" s="68" t="s">
        <v>211</v>
      </c>
      <c r="BX22" s="68">
        <v>1</v>
      </c>
    </row>
    <row r="23" spans="1:76" s="41" customFormat="1" ht="13.5" thickBot="1" x14ac:dyDescent="0.25">
      <c r="A23" s="58" t="str">
        <f>CONCATENATE(Tabelle32[[#This Row],[Device ID]],".",Tabelle32[[#This Row],[Streamcounter]])</f>
        <v>1.01101</v>
      </c>
      <c r="B2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VGW-01_SDI01_VIDsend_0001_IPLASRF</v>
      </c>
      <c r="C23" s="60"/>
      <c r="D23" s="61"/>
      <c r="E23" s="62"/>
      <c r="F23" s="59" t="str">
        <f>IFERROR(VLOOKUP(Tabelle32[[#This Row],[Device ID]],BOM!$B$3:$BQ$35,16,FALSE),"")</f>
        <v>VKS (12G)</v>
      </c>
      <c r="G23" s="63">
        <f>VLOOKUP(Tabelle32[[#This Row],[SDI Interface]],BOM!$A$4:$B$35,2,FALSE)</f>
        <v>1</v>
      </c>
      <c r="H23" s="59" t="str">
        <f>BOM!$C$4</f>
        <v>VGW-01</v>
      </c>
      <c r="I23" s="59">
        <f>IFERROR(VLOOKUP(Tabelle32[[#This Row],[Device ID]],BOM!$B$3:$BQ$35,12,FALSE),"")</f>
        <v>0</v>
      </c>
      <c r="J23" s="59" t="str">
        <f>IFERROR(VLOOKUP(Tabelle32[[#This Row],[Device ID]],BOM!$B$3:$BQ$35,13,FALSE),"")</f>
        <v>TC.U1.223 | MDC</v>
      </c>
      <c r="K23" s="59" t="str">
        <f>IFERROR(VLOOKUP(Tabelle32[[#This Row],[Device ID]],BOM!$B$3:$BQ$35,14,FALSE),"")</f>
        <v>Imagine Comunications</v>
      </c>
      <c r="L23" s="59" t="str">
        <f>IFERROR(VLOOKUP(Tabelle32[[#This Row],[Device ID]],BOM!$B$3:$BQ$35,16,FALSE),"")</f>
        <v>VKS (12G)</v>
      </c>
      <c r="M23" s="63">
        <f>IFERROR(VLOOKUP(Tabelle32[[#This Row],[Device ID]],BOM!$B$3:$BQ$35,17,FALSE),"")</f>
        <v>0</v>
      </c>
      <c r="N23" s="59">
        <f>IFERROR(VLOOKUP(Tabelle32[[#This Row],[Device ID]],BOM!$B$3:$BQ$35,18,FALSE),"")</f>
        <v>0</v>
      </c>
      <c r="O23" s="64"/>
      <c r="P23" s="64"/>
      <c r="Q23" s="64"/>
      <c r="R23" s="64"/>
      <c r="S23" s="64"/>
      <c r="T23" s="64"/>
      <c r="U23" s="59">
        <f>IFERROR(VLOOKUP(Tabelle32[[#This Row],[Device ID]],BOM!$B$3:$BQ$35,25,FALSE),"")</f>
        <v>0</v>
      </c>
      <c r="V23" s="59" t="str">
        <f>IFERROR(VLOOKUP(Tabelle32[[#This Row],[Device ID]],BOM!$B$3:$BQ$35,26,FALSE),"")</f>
        <v>x</v>
      </c>
      <c r="W23" s="59" t="str">
        <f>IFERROR(VLOOKUP(Tabelle32[[#This Row],[Device ID]],BOM!$B$3:$BQ$35,27,FALSE),"")</f>
        <v>x</v>
      </c>
      <c r="X23" s="59" t="str">
        <f>IFERROR(VLOOKUP(Tabelle32[[#This Row],[Device ID]],BOM!$B$3:$BQ$35,28,FALSE),"")</f>
        <v>x</v>
      </c>
      <c r="Y23" s="59" t="str">
        <f>IFERROR(VLOOKUP(Tabelle32[[#This Row],[Device ID]],BOM!$B$3:$BQ$35,29,FALSE),"")</f>
        <v>x</v>
      </c>
      <c r="Z23" s="59" t="str">
        <f>IFERROR(VLOOKUP(Tabelle32[[#This Row],[Device ID]],BOM!$B$3:$BQ$35,30,FALSE),"")</f>
        <v>x</v>
      </c>
      <c r="AA23" s="59" t="str">
        <f>IFERROR(VLOOKUP(Tabelle32[[#This Row],[Device ID]],BOM!$B$3:$BQ$35,31,FALSE),"")</f>
        <v>x</v>
      </c>
      <c r="AB23" s="59" t="str">
        <f>IFERROR(VLOOKUP(Tabelle32[[#This Row],[Device ID]],BOM!$B$3:$BQ$35,32,FALSE),"")</f>
        <v>x</v>
      </c>
      <c r="AC23" s="59" t="str">
        <f>IFERROR(VLOOKUP(Tabelle32[[#This Row],[Device ID]],BOM!$B$3:$BQ$35,33,FALSE),"")</f>
        <v>x</v>
      </c>
      <c r="AD23" s="59" t="str">
        <f>IFERROR(VLOOKUP(Tabelle32[[#This Row],[Device ID]],BOM!$B$3:$BQ$35,34,FALSE),"")</f>
        <v>x</v>
      </c>
      <c r="AE23" s="59" t="str">
        <f>IFERROR(VLOOKUP(Tabelle32[[#This Row],[Device ID]],BOM!$B$3:$BQ$35,35,FALSE),"")</f>
        <v>x</v>
      </c>
      <c r="AF23" s="59" t="str">
        <f>IFERROR(VLOOKUP(Tabelle32[[#This Row],[Device ID]],BOM!$B$3:$BQ$35,36,FALSE),"")</f>
        <v>x</v>
      </c>
      <c r="AG23" s="59" t="str">
        <f>IFERROR(VLOOKUP(Tabelle32[[#This Row],[Device ID]],BOM!$B$3:$BQ$35,37,FALSE),"")</f>
        <v>x</v>
      </c>
      <c r="AH23" s="59"/>
      <c r="AI23" s="59"/>
      <c r="AJ23" s="59"/>
      <c r="AK23" s="59"/>
      <c r="AL23" s="59" t="str">
        <f>IFERROR(VLOOKUP(Tabelle32[[#This Row],[Device ID]],BOM!$B$3:$BQ$35,42,FALSE),"")</f>
        <v>Imagine Communications SNP</v>
      </c>
      <c r="AM23" s="59" t="str">
        <f>IFERROR(VLOOKUP(Tabelle32[[#This Row],[Device ID]],BOM!$B$3:$BQ$35,43,FALSE),"")</f>
        <v>no</v>
      </c>
      <c r="AN23" s="59" t="str">
        <f>IFERROR(VLOOKUP(Tabelle32[[#This Row],[Device ID]],BOM!$B$3:$BQ$35,44,FALSE),"")</f>
        <v>yes</v>
      </c>
      <c r="AO23" s="59" t="str">
        <f>IFERROR(VLOOKUP(Tabelle32[[#This Row],[Device ID]],BOM!$B$3:$BQ$35,45,FALSE),"")</f>
        <v>no</v>
      </c>
      <c r="AP23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23" s="28" t="s">
        <v>96</v>
      </c>
      <c r="AR23" s="28" t="s">
        <v>96</v>
      </c>
      <c r="AS23" s="28" t="s">
        <v>96</v>
      </c>
      <c r="AT23" s="28" t="s">
        <v>96</v>
      </c>
      <c r="AU23" s="28" t="s">
        <v>96</v>
      </c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66"/>
      <c r="BH23" s="30" t="str">
        <f>IF(COUNTA(Tabelle32[[#This Row],[Type:Vid_1080i50]:[Type:Anc_Prot]])&gt;0,"x","")</f>
        <v>x</v>
      </c>
      <c r="BI23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23" s="59"/>
      <c r="BK23" s="59"/>
      <c r="BL23" s="66"/>
      <c r="BM23" s="66"/>
      <c r="BN23" s="90"/>
      <c r="BO23" s="90"/>
      <c r="BP23" s="63">
        <f>LEN(Tabelle32[[#This Row],[Label 1
GFX-Unit]])</f>
        <v>0</v>
      </c>
      <c r="BQ23" s="66"/>
      <c r="BR23" s="66"/>
      <c r="BS23" s="59"/>
      <c r="BT23" s="59"/>
      <c r="BU23" s="68" t="s">
        <v>212</v>
      </c>
      <c r="BV23" s="68" t="s">
        <v>213</v>
      </c>
      <c r="BW23" s="68" t="s">
        <v>214</v>
      </c>
      <c r="BX23" s="68">
        <v>1</v>
      </c>
    </row>
    <row r="24" spans="1:76" ht="14.25" thickTop="1" x14ac:dyDescent="0.25">
      <c r="A24" s="58" t="str">
        <f>CONCATENATE(Tabelle32[[#This Row],[Device ID]],".",Tabelle32[[#This Row],[Streamcounter]])</f>
        <v>1.01102</v>
      </c>
      <c r="B2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VGW-01_SDI01_VIDsend_0002_IPLASRF</v>
      </c>
      <c r="C24" s="92"/>
      <c r="D24" s="92"/>
      <c r="E24" s="92"/>
      <c r="F24" s="93" t="str">
        <f>IFERROR(VLOOKUP(Tabelle32[[#This Row],[Device ID]],BOM!$B$3:$BQ$35,16,FALSE),"")</f>
        <v>VKS (12G)</v>
      </c>
      <c r="G24" s="66">
        <f>VLOOKUP(Tabelle32[[#This Row],[SDI Interface]],BOM!$A$4:$B$35,2,FALSE)</f>
        <v>1</v>
      </c>
      <c r="H24" s="93" t="str">
        <f>BOM!$C$4</f>
        <v>VGW-01</v>
      </c>
      <c r="I24" s="93">
        <f>IFERROR(VLOOKUP(Tabelle32[[#This Row],[Device ID]],BOM!$B$3:$BQ$35,12,FALSE),"")</f>
        <v>0</v>
      </c>
      <c r="J24" s="93" t="str">
        <f>IFERROR(VLOOKUP(Tabelle32[[#This Row],[Device ID]],BOM!$B$3:$BQ$35,13,FALSE),"")</f>
        <v>TC.U1.223 | MDC</v>
      </c>
      <c r="K24" s="93" t="str">
        <f>IFERROR(VLOOKUP(Tabelle32[[#This Row],[Device ID]],BOM!$B$3:$BQ$35,14,FALSE),"")</f>
        <v>Imagine Comunications</v>
      </c>
      <c r="L24" s="93" t="str">
        <f>IFERROR(VLOOKUP(Tabelle32[[#This Row],[Device ID]],BOM!$B$3:$BQ$35,16,FALSE),"")</f>
        <v>VKS (12G)</v>
      </c>
      <c r="M24" s="75">
        <f>IFERROR(VLOOKUP(Tabelle32[[#This Row],[Device ID]],BOM!$B$3:$BQ$35,17,FALSE),"")</f>
        <v>0</v>
      </c>
      <c r="N24" s="93">
        <f>IFERROR(VLOOKUP(Tabelle32[[#This Row],[Device ID]],BOM!$B$3:$BQ$35,18,FALSE),"")</f>
        <v>0</v>
      </c>
      <c r="O24" s="64"/>
      <c r="P24" s="64"/>
      <c r="Q24" s="64"/>
      <c r="R24" s="64"/>
      <c r="S24" s="64"/>
      <c r="T24" s="64"/>
      <c r="U24" s="93">
        <f>IFERROR(VLOOKUP(Tabelle32[[#This Row],[Device ID]],BOM!$B$3:$BQ$35,25,FALSE),"")</f>
        <v>0</v>
      </c>
      <c r="V24" s="94" t="str">
        <f>IFERROR(VLOOKUP(Tabelle32[[#This Row],[Device ID]],BOM!$B$3:$BQ$35,26,FALSE),"")</f>
        <v>x</v>
      </c>
      <c r="W24" s="94" t="str">
        <f>IFERROR(VLOOKUP(Tabelle32[[#This Row],[Device ID]],BOM!$B$3:$BQ$35,27,FALSE),"")</f>
        <v>x</v>
      </c>
      <c r="X24" s="94" t="str">
        <f>IFERROR(VLOOKUP(Tabelle32[[#This Row],[Device ID]],BOM!$B$3:$BQ$35,28,FALSE),"")</f>
        <v>x</v>
      </c>
      <c r="Y24" s="94" t="str">
        <f>IFERROR(VLOOKUP(Tabelle32[[#This Row],[Device ID]],BOM!$B$3:$BQ$35,29,FALSE),"")</f>
        <v>x</v>
      </c>
      <c r="Z24" s="94" t="str">
        <f>IFERROR(VLOOKUP(Tabelle32[[#This Row],[Device ID]],BOM!$B$3:$BQ$35,30,FALSE),"")</f>
        <v>x</v>
      </c>
      <c r="AA24" s="94" t="str">
        <f>IFERROR(VLOOKUP(Tabelle32[[#This Row],[Device ID]],BOM!$B$3:$BQ$35,31,FALSE),"")</f>
        <v>x</v>
      </c>
      <c r="AB24" s="94" t="str">
        <f>IFERROR(VLOOKUP(Tabelle32[[#This Row],[Device ID]],BOM!$B$3:$BQ$35,32,FALSE),"")</f>
        <v>x</v>
      </c>
      <c r="AC24" s="94" t="str">
        <f>IFERROR(VLOOKUP(Tabelle32[[#This Row],[Device ID]],BOM!$B$3:$BQ$35,33,FALSE),"")</f>
        <v>x</v>
      </c>
      <c r="AD24" s="94" t="str">
        <f>IFERROR(VLOOKUP(Tabelle32[[#This Row],[Device ID]],BOM!$B$3:$BQ$35,34,FALSE),"")</f>
        <v>x</v>
      </c>
      <c r="AE24" s="94" t="str">
        <f>IFERROR(VLOOKUP(Tabelle32[[#This Row],[Device ID]],BOM!$B$3:$BQ$35,35,FALSE),"")</f>
        <v>x</v>
      </c>
      <c r="AF24" s="94" t="str">
        <f>IFERROR(VLOOKUP(Tabelle32[[#This Row],[Device ID]],BOM!$B$3:$BQ$35,36,FALSE),"")</f>
        <v>x</v>
      </c>
      <c r="AG24" s="94" t="str">
        <f>IFERROR(VLOOKUP(Tabelle32[[#This Row],[Device ID]],BOM!$B$3:$BQ$35,37,FALSE),"")</f>
        <v>x</v>
      </c>
      <c r="AH24" s="59"/>
      <c r="AI24" s="59"/>
      <c r="AJ24" s="59"/>
      <c r="AK24" s="59"/>
      <c r="AL24" s="93" t="str">
        <f>IFERROR(VLOOKUP(Tabelle32[[#This Row],[Device ID]],BOM!$B$3:$BQ$35,42,FALSE),"")</f>
        <v>Imagine Communications SNP</v>
      </c>
      <c r="AM24" s="59" t="str">
        <f>IFERROR(VLOOKUP(Tabelle32[[#This Row],[Device ID]],BOM!$B$3:$BQ$35,43,FALSE),"")</f>
        <v>no</v>
      </c>
      <c r="AN24" s="93" t="str">
        <f>IFERROR(VLOOKUP(Tabelle32[[#This Row],[Device ID]],BOM!$B$3:$BQ$35,44,FALSE),"")</f>
        <v>yes</v>
      </c>
      <c r="AO24" s="59" t="str">
        <f>IFERROR(VLOOKUP(Tabelle32[[#This Row],[Device ID]],BOM!$B$3:$BQ$35,45,FALSE),"")</f>
        <v>no</v>
      </c>
      <c r="AP24" s="93" t="str">
        <f>IFERROR(CONCATENATE(Tabelle32[[#This Row],[Family
GFX-Unit]]," | ",Tabelle32[[#This Row],[Label 1
GFX-Unit]]," | ",Tabelle32[[#This Row],[Attached Device if Gateway]]),"")</f>
        <v xml:space="preserve"> |  | VKS (12G)</v>
      </c>
      <c r="AQ24" s="28" t="s">
        <v>96</v>
      </c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73"/>
      <c r="BH24" s="30" t="str">
        <f>IF(COUNTA(Tabelle32[[#This Row],[Type:Vid_1080i50]:[Type:Anc_Prot]])&gt;0,"x","")</f>
        <v>x</v>
      </c>
      <c r="BI2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24" s="59"/>
      <c r="BK24" s="59"/>
      <c r="BL24" s="63"/>
      <c r="BM24" s="63"/>
      <c r="BN24" s="90"/>
      <c r="BO24" s="90"/>
      <c r="BP24" s="75">
        <f>LEN(Tabelle32[[#This Row],[Label 1
GFX-Unit]])</f>
        <v>0</v>
      </c>
      <c r="BQ24" s="63"/>
      <c r="BR24" s="63"/>
      <c r="BS24" s="59"/>
      <c r="BT24" s="59"/>
      <c r="BU24" s="59" t="s">
        <v>215</v>
      </c>
      <c r="BV24" s="59" t="s">
        <v>215</v>
      </c>
      <c r="BW24" s="102" t="s">
        <v>216</v>
      </c>
      <c r="BX24" s="59">
        <v>1</v>
      </c>
    </row>
    <row r="25" spans="1:76" x14ac:dyDescent="0.2">
      <c r="A25" s="58" t="str">
        <f>CONCATENATE(Tabelle32[[#This Row],[Device ID]],".",Tabelle32[[#This Row],[Streamcounter]])</f>
        <v>2.02301</v>
      </c>
      <c r="B2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VGW-01_SDI02_ANCsend_0001_IPLASRF</v>
      </c>
      <c r="C25" s="60"/>
      <c r="D25" s="61"/>
      <c r="E25" s="62"/>
      <c r="F25" s="59" t="str">
        <f>IFERROR(VLOOKUP(Tabelle32[[#This Row],[Device ID]],BOM!$B$3:$BQ$35,16,FALSE),"")</f>
        <v>Player-03</v>
      </c>
      <c r="G25" s="63">
        <f>VLOOKUP(Tabelle32[[#This Row],[SDI Interface]],BOM!$A$4:$B$35,2,FALSE)</f>
        <v>2</v>
      </c>
      <c r="H25" s="59" t="str">
        <f>BOM!$C$4</f>
        <v>VGW-01</v>
      </c>
      <c r="I25" s="59">
        <f>IFERROR(VLOOKUP(Tabelle32[[#This Row],[Device ID]],BOM!$B$3:$BQ$35,12,FALSE),"")</f>
        <v>0</v>
      </c>
      <c r="J25" s="59" t="str">
        <f>IFERROR(VLOOKUP(Tabelle32[[#This Row],[Device ID]],BOM!$B$3:$BQ$35,13,FALSE),"")</f>
        <v>TC.U1.223 | MDC</v>
      </c>
      <c r="K25" s="59" t="str">
        <f>IFERROR(VLOOKUP(Tabelle32[[#This Row],[Device ID]],BOM!$B$3:$BQ$35,14,FALSE),"")</f>
        <v>Imagine Comunications</v>
      </c>
      <c r="L25" s="59" t="str">
        <f>IFERROR(VLOOKUP(Tabelle32[[#This Row],[Device ID]],BOM!$B$3:$BQ$35,16,FALSE),"")</f>
        <v>Player-03</v>
      </c>
      <c r="M25" s="63">
        <f>IFERROR(VLOOKUP(Tabelle32[[#This Row],[Device ID]],BOM!$B$3:$BQ$35,17,FALSE),"")</f>
        <v>0</v>
      </c>
      <c r="N25" s="59">
        <f>IFERROR(VLOOKUP(Tabelle32[[#This Row],[Device ID]],BOM!$B$3:$BQ$35,18,FALSE),"")</f>
        <v>0</v>
      </c>
      <c r="O25" s="64"/>
      <c r="P25" s="64"/>
      <c r="Q25" s="64"/>
      <c r="R25" s="64"/>
      <c r="S25" s="64"/>
      <c r="T25" s="64"/>
      <c r="U25" s="59">
        <f>IFERROR(VLOOKUP(Tabelle32[[#This Row],[Device ID]],BOM!$B$3:$BQ$35,25,FALSE),"")</f>
        <v>0</v>
      </c>
      <c r="V25" s="59" t="str">
        <f>IFERROR(VLOOKUP(Tabelle32[[#This Row],[Device ID]],BOM!$B$3:$BQ$35,26,FALSE),"")</f>
        <v>x</v>
      </c>
      <c r="W25" s="59" t="str">
        <f>IFERROR(VLOOKUP(Tabelle32[[#This Row],[Device ID]],BOM!$B$3:$BQ$35,27,FALSE),"")</f>
        <v>x</v>
      </c>
      <c r="X25" s="59" t="str">
        <f>IFERROR(VLOOKUP(Tabelle32[[#This Row],[Device ID]],BOM!$B$3:$BQ$35,28,FALSE),"")</f>
        <v>x</v>
      </c>
      <c r="Y25" s="59" t="str">
        <f>IFERROR(VLOOKUP(Tabelle32[[#This Row],[Device ID]],BOM!$B$3:$BQ$35,29,FALSE),"")</f>
        <v>x</v>
      </c>
      <c r="Z25" s="59" t="str">
        <f>IFERROR(VLOOKUP(Tabelle32[[#This Row],[Device ID]],BOM!$B$3:$BQ$35,30,FALSE),"")</f>
        <v>x</v>
      </c>
      <c r="AA25" s="59" t="str">
        <f>IFERROR(VLOOKUP(Tabelle32[[#This Row],[Device ID]],BOM!$B$3:$BQ$35,31,FALSE),"")</f>
        <v>x</v>
      </c>
      <c r="AB25" s="59" t="str">
        <f>IFERROR(VLOOKUP(Tabelle32[[#This Row],[Device ID]],BOM!$B$3:$BQ$35,32,FALSE),"")</f>
        <v>x</v>
      </c>
      <c r="AC25" s="59" t="str">
        <f>IFERROR(VLOOKUP(Tabelle32[[#This Row],[Device ID]],BOM!$B$3:$BQ$35,33,FALSE),"")</f>
        <v>x</v>
      </c>
      <c r="AD25" s="59" t="str">
        <f>IFERROR(VLOOKUP(Tabelle32[[#This Row],[Device ID]],BOM!$B$3:$BQ$35,34,FALSE),"")</f>
        <v>x</v>
      </c>
      <c r="AE25" s="59" t="str">
        <f>IFERROR(VLOOKUP(Tabelle32[[#This Row],[Device ID]],BOM!$B$3:$BQ$35,35,FALSE),"")</f>
        <v>x</v>
      </c>
      <c r="AF25" s="59" t="str">
        <f>IFERROR(VLOOKUP(Tabelle32[[#This Row],[Device ID]],BOM!$B$3:$BQ$35,36,FALSE),"")</f>
        <v>x</v>
      </c>
      <c r="AG25" s="59" t="str">
        <f>IFERROR(VLOOKUP(Tabelle32[[#This Row],[Device ID]],BOM!$B$3:$BQ$35,37,FALSE),"")</f>
        <v>x</v>
      </c>
      <c r="AH25" s="59"/>
      <c r="AI25" s="59"/>
      <c r="AJ25" s="59"/>
      <c r="AK25" s="59"/>
      <c r="AL25" s="59" t="str">
        <f>IFERROR(VLOOKUP(Tabelle32[[#This Row],[Device ID]],BOM!$B$3:$BQ$35,42,FALSE),"")</f>
        <v>Imagine Communications SNP</v>
      </c>
      <c r="AM25" s="59" t="str">
        <f>IFERROR(VLOOKUP(Tabelle32[[#This Row],[Device ID]],BOM!$B$3:$BQ$35,43,FALSE),"")</f>
        <v>no</v>
      </c>
      <c r="AN25" s="59" t="str">
        <f>IFERROR(VLOOKUP(Tabelle32[[#This Row],[Device ID]],BOM!$B$3:$BQ$35,44,FALSE),"")</f>
        <v>yes</v>
      </c>
      <c r="AO25" s="59" t="str">
        <f>IFERROR(VLOOKUP(Tabelle32[[#This Row],[Device ID]],BOM!$B$3:$BQ$35,45,FALSE),"")</f>
        <v>no</v>
      </c>
      <c r="AP25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 t="s">
        <v>96</v>
      </c>
      <c r="BG25" s="73" t="s">
        <v>151</v>
      </c>
      <c r="BH25" s="30" t="str">
        <f>IF(COUNTA(Tabelle32[[#This Row],[Type:Vid_1080i50]:[Type:Anc_Prot]])&gt;0,"x","")</f>
        <v>x</v>
      </c>
      <c r="BI25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25" s="59"/>
      <c r="BK25" s="59"/>
      <c r="BL25" s="63"/>
      <c r="BM25" s="63"/>
      <c r="BN25" s="90"/>
      <c r="BO25" s="90"/>
      <c r="BP25" s="63">
        <f>LEN(Tabelle32[[#This Row],[Label 1
GFX-Unit]])</f>
        <v>0</v>
      </c>
      <c r="BQ25" s="63"/>
      <c r="BR25" s="63"/>
      <c r="BS25" s="59"/>
      <c r="BT25" s="59"/>
      <c r="BU25" s="59" t="s">
        <v>152</v>
      </c>
      <c r="BV25" s="59" t="s">
        <v>153</v>
      </c>
      <c r="BW25" s="59" t="s">
        <v>217</v>
      </c>
      <c r="BX25" s="59">
        <v>2</v>
      </c>
    </row>
    <row r="26" spans="1:76" x14ac:dyDescent="0.2">
      <c r="A26" s="58" t="str">
        <f>CONCATENATE(Tabelle32[[#This Row],[Device ID]],".",Tabelle32[[#This Row],[Streamcounter]])</f>
        <v>2.02302</v>
      </c>
      <c r="B2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VGW-01_SDI02_ANCsend_0002_IPLASRF</v>
      </c>
      <c r="C26" s="60"/>
      <c r="D26" s="61"/>
      <c r="E26" s="62"/>
      <c r="F26" s="59" t="str">
        <f>IFERROR(VLOOKUP(Tabelle32[[#This Row],[Device ID]],BOM!$B$3:$BQ$35,16,FALSE),"")</f>
        <v>Player-03</v>
      </c>
      <c r="G26" s="63">
        <f>VLOOKUP(Tabelle32[[#This Row],[SDI Interface]],BOM!$A$4:$B$35,2,FALSE)</f>
        <v>2</v>
      </c>
      <c r="H26" s="59" t="str">
        <f>BOM!$C$4</f>
        <v>VGW-01</v>
      </c>
      <c r="I26" s="59">
        <f>IFERROR(VLOOKUP(Tabelle32[[#This Row],[Device ID]],BOM!$B$3:$BQ$35,12,FALSE),"")</f>
        <v>0</v>
      </c>
      <c r="J26" s="59" t="str">
        <f>IFERROR(VLOOKUP(Tabelle32[[#This Row],[Device ID]],BOM!$B$3:$BQ$35,13,FALSE),"")</f>
        <v>TC.U1.223 | MDC</v>
      </c>
      <c r="K26" s="59" t="str">
        <f>IFERROR(VLOOKUP(Tabelle32[[#This Row],[Device ID]],BOM!$B$3:$BQ$35,14,FALSE),"")</f>
        <v>Imagine Comunications</v>
      </c>
      <c r="L26" s="59" t="str">
        <f>IFERROR(VLOOKUP(Tabelle32[[#This Row],[Device ID]],BOM!$B$3:$BQ$35,16,FALSE),"")</f>
        <v>Player-03</v>
      </c>
      <c r="M26" s="63">
        <f>IFERROR(VLOOKUP(Tabelle32[[#This Row],[Device ID]],BOM!$B$3:$BQ$35,17,FALSE),"")</f>
        <v>0</v>
      </c>
      <c r="N26" s="59">
        <f>IFERROR(VLOOKUP(Tabelle32[[#This Row],[Device ID]],BOM!$B$3:$BQ$35,18,FALSE),"")</f>
        <v>0</v>
      </c>
      <c r="O26" s="64"/>
      <c r="P26" s="64"/>
      <c r="Q26" s="64"/>
      <c r="R26" s="64"/>
      <c r="S26" s="64"/>
      <c r="T26" s="64"/>
      <c r="U26" s="59">
        <f>IFERROR(VLOOKUP(Tabelle32[[#This Row],[Device ID]],BOM!$B$3:$BQ$35,25,FALSE),"")</f>
        <v>0</v>
      </c>
      <c r="V26" s="59" t="str">
        <f>IFERROR(VLOOKUP(Tabelle32[[#This Row],[Device ID]],BOM!$B$3:$BQ$35,26,FALSE),"")</f>
        <v>x</v>
      </c>
      <c r="W26" s="59" t="str">
        <f>IFERROR(VLOOKUP(Tabelle32[[#This Row],[Device ID]],BOM!$B$3:$BQ$35,27,FALSE),"")</f>
        <v>x</v>
      </c>
      <c r="X26" s="59" t="str">
        <f>IFERROR(VLOOKUP(Tabelle32[[#This Row],[Device ID]],BOM!$B$3:$BQ$35,28,FALSE),"")</f>
        <v>x</v>
      </c>
      <c r="Y26" s="59" t="str">
        <f>IFERROR(VLOOKUP(Tabelle32[[#This Row],[Device ID]],BOM!$B$3:$BQ$35,29,FALSE),"")</f>
        <v>x</v>
      </c>
      <c r="Z26" s="59" t="str">
        <f>IFERROR(VLOOKUP(Tabelle32[[#This Row],[Device ID]],BOM!$B$3:$BQ$35,30,FALSE),"")</f>
        <v>x</v>
      </c>
      <c r="AA26" s="59" t="str">
        <f>IFERROR(VLOOKUP(Tabelle32[[#This Row],[Device ID]],BOM!$B$3:$BQ$35,31,FALSE),"")</f>
        <v>x</v>
      </c>
      <c r="AB26" s="59" t="str">
        <f>IFERROR(VLOOKUP(Tabelle32[[#This Row],[Device ID]],BOM!$B$3:$BQ$35,32,FALSE),"")</f>
        <v>x</v>
      </c>
      <c r="AC26" s="59" t="str">
        <f>IFERROR(VLOOKUP(Tabelle32[[#This Row],[Device ID]],BOM!$B$3:$BQ$35,33,FALSE),"")</f>
        <v>x</v>
      </c>
      <c r="AD26" s="59" t="str">
        <f>IFERROR(VLOOKUP(Tabelle32[[#This Row],[Device ID]],BOM!$B$3:$BQ$35,34,FALSE),"")</f>
        <v>x</v>
      </c>
      <c r="AE26" s="59" t="str">
        <f>IFERROR(VLOOKUP(Tabelle32[[#This Row],[Device ID]],BOM!$B$3:$BQ$35,35,FALSE),"")</f>
        <v>x</v>
      </c>
      <c r="AF26" s="59" t="str">
        <f>IFERROR(VLOOKUP(Tabelle32[[#This Row],[Device ID]],BOM!$B$3:$BQ$35,36,FALSE),"")</f>
        <v>x</v>
      </c>
      <c r="AG26" s="59" t="str">
        <f>IFERROR(VLOOKUP(Tabelle32[[#This Row],[Device ID]],BOM!$B$3:$BQ$35,37,FALSE),"")</f>
        <v>x</v>
      </c>
      <c r="AH26" s="59"/>
      <c r="AI26" s="59"/>
      <c r="AJ26" s="59"/>
      <c r="AK26" s="59"/>
      <c r="AL26" s="59" t="str">
        <f>IFERROR(VLOOKUP(Tabelle32[[#This Row],[Device ID]],BOM!$B$3:$BQ$35,42,FALSE),"")</f>
        <v>Imagine Communications SNP</v>
      </c>
      <c r="AM26" s="59" t="str">
        <f>IFERROR(VLOOKUP(Tabelle32[[#This Row],[Device ID]],BOM!$B$3:$BQ$35,43,FALSE),"")</f>
        <v>no</v>
      </c>
      <c r="AN26" s="59" t="str">
        <f>IFERROR(VLOOKUP(Tabelle32[[#This Row],[Device ID]],BOM!$B$3:$BQ$35,44,FALSE),"")</f>
        <v>yes</v>
      </c>
      <c r="AO26" s="59" t="str">
        <f>IFERROR(VLOOKUP(Tabelle32[[#This Row],[Device ID]],BOM!$B$3:$BQ$35,45,FALSE),"")</f>
        <v>no</v>
      </c>
      <c r="AP26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73" t="s">
        <v>151</v>
      </c>
      <c r="BH26" s="30" t="str">
        <f>IF(COUNTA(Tabelle32[[#This Row],[Type:Vid_1080i50]:[Type:Anc_Prot]])&gt;0,"x","")</f>
        <v/>
      </c>
      <c r="BI26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26" s="59"/>
      <c r="BK26" s="59"/>
      <c r="BL26" s="63"/>
      <c r="BM26" s="63"/>
      <c r="BN26" s="90"/>
      <c r="BO26" s="90"/>
      <c r="BP26" s="63">
        <f>LEN(Tabelle32[[#This Row],[Label 1
GFX-Unit]])</f>
        <v>0</v>
      </c>
      <c r="BQ26" s="63"/>
      <c r="BR26" s="63"/>
      <c r="BS26" s="59"/>
      <c r="BT26" s="59"/>
      <c r="BU26" s="59" t="s">
        <v>155</v>
      </c>
      <c r="BV26" s="59" t="s">
        <v>156</v>
      </c>
      <c r="BW26" s="59" t="s">
        <v>218</v>
      </c>
      <c r="BX26" s="59">
        <v>2</v>
      </c>
    </row>
    <row r="27" spans="1:76" x14ac:dyDescent="0.2">
      <c r="A27" s="58" t="str">
        <f>CONCATENATE(Tabelle32[[#This Row],[Device ID]],".",Tabelle32[[#This Row],[Streamcounter]])</f>
        <v>2.02303</v>
      </c>
      <c r="B2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VGW-01_SDI02_ANCsend_0003_IPLASRF</v>
      </c>
      <c r="C27" s="60"/>
      <c r="D27" s="61"/>
      <c r="E27" s="62"/>
      <c r="F27" s="59" t="str">
        <f>IFERROR(VLOOKUP(Tabelle32[[#This Row],[Device ID]],BOM!$B$3:$BQ$35,16,FALSE),"")</f>
        <v>Player-03</v>
      </c>
      <c r="G27" s="63">
        <f>VLOOKUP(Tabelle32[[#This Row],[SDI Interface]],BOM!$A$4:$B$35,2,FALSE)</f>
        <v>2</v>
      </c>
      <c r="H27" s="59" t="str">
        <f>BOM!$C$4</f>
        <v>VGW-01</v>
      </c>
      <c r="I27" s="59">
        <f>IFERROR(VLOOKUP(Tabelle32[[#This Row],[Device ID]],BOM!$B$3:$BQ$35,12,FALSE),"")</f>
        <v>0</v>
      </c>
      <c r="J27" s="59" t="str">
        <f>IFERROR(VLOOKUP(Tabelle32[[#This Row],[Device ID]],BOM!$B$3:$BQ$35,13,FALSE),"")</f>
        <v>TC.U1.223 | MDC</v>
      </c>
      <c r="K27" s="59" t="str">
        <f>IFERROR(VLOOKUP(Tabelle32[[#This Row],[Device ID]],BOM!$B$3:$BQ$35,14,FALSE),"")</f>
        <v>Imagine Comunications</v>
      </c>
      <c r="L27" s="59" t="str">
        <f>IFERROR(VLOOKUP(Tabelle32[[#This Row],[Device ID]],BOM!$B$3:$BQ$35,16,FALSE),"")</f>
        <v>Player-03</v>
      </c>
      <c r="M27" s="63">
        <f>IFERROR(VLOOKUP(Tabelle32[[#This Row],[Device ID]],BOM!$B$3:$BQ$35,17,FALSE),"")</f>
        <v>0</v>
      </c>
      <c r="N27" s="59">
        <f>IFERROR(VLOOKUP(Tabelle32[[#This Row],[Device ID]],BOM!$B$3:$BQ$35,18,FALSE),"")</f>
        <v>0</v>
      </c>
      <c r="O27" s="64"/>
      <c r="P27" s="64"/>
      <c r="Q27" s="64"/>
      <c r="R27" s="64"/>
      <c r="S27" s="64"/>
      <c r="T27" s="64"/>
      <c r="U27" s="59">
        <f>IFERROR(VLOOKUP(Tabelle32[[#This Row],[Device ID]],BOM!$B$3:$BQ$35,25,FALSE),"")</f>
        <v>0</v>
      </c>
      <c r="V27" s="59" t="str">
        <f>IFERROR(VLOOKUP(Tabelle32[[#This Row],[Device ID]],BOM!$B$3:$BQ$35,26,FALSE),"")</f>
        <v>x</v>
      </c>
      <c r="W27" s="59" t="str">
        <f>IFERROR(VLOOKUP(Tabelle32[[#This Row],[Device ID]],BOM!$B$3:$BQ$35,27,FALSE),"")</f>
        <v>x</v>
      </c>
      <c r="X27" s="59" t="str">
        <f>IFERROR(VLOOKUP(Tabelle32[[#This Row],[Device ID]],BOM!$B$3:$BQ$35,28,FALSE),"")</f>
        <v>x</v>
      </c>
      <c r="Y27" s="59" t="str">
        <f>IFERROR(VLOOKUP(Tabelle32[[#This Row],[Device ID]],BOM!$B$3:$BQ$35,29,FALSE),"")</f>
        <v>x</v>
      </c>
      <c r="Z27" s="59" t="str">
        <f>IFERROR(VLOOKUP(Tabelle32[[#This Row],[Device ID]],BOM!$B$3:$BQ$35,30,FALSE),"")</f>
        <v>x</v>
      </c>
      <c r="AA27" s="59" t="str">
        <f>IFERROR(VLOOKUP(Tabelle32[[#This Row],[Device ID]],BOM!$B$3:$BQ$35,31,FALSE),"")</f>
        <v>x</v>
      </c>
      <c r="AB27" s="59" t="str">
        <f>IFERROR(VLOOKUP(Tabelle32[[#This Row],[Device ID]],BOM!$B$3:$BQ$35,32,FALSE),"")</f>
        <v>x</v>
      </c>
      <c r="AC27" s="59" t="str">
        <f>IFERROR(VLOOKUP(Tabelle32[[#This Row],[Device ID]],BOM!$B$3:$BQ$35,33,FALSE),"")</f>
        <v>x</v>
      </c>
      <c r="AD27" s="59" t="str">
        <f>IFERROR(VLOOKUP(Tabelle32[[#This Row],[Device ID]],BOM!$B$3:$BQ$35,34,FALSE),"")</f>
        <v>x</v>
      </c>
      <c r="AE27" s="59" t="str">
        <f>IFERROR(VLOOKUP(Tabelle32[[#This Row],[Device ID]],BOM!$B$3:$BQ$35,35,FALSE),"")</f>
        <v>x</v>
      </c>
      <c r="AF27" s="59" t="str">
        <f>IFERROR(VLOOKUP(Tabelle32[[#This Row],[Device ID]],BOM!$B$3:$BQ$35,36,FALSE),"")</f>
        <v>x</v>
      </c>
      <c r="AG27" s="59" t="str">
        <f>IFERROR(VLOOKUP(Tabelle32[[#This Row],[Device ID]],BOM!$B$3:$BQ$35,37,FALSE),"")</f>
        <v>x</v>
      </c>
      <c r="AH27" s="59"/>
      <c r="AI27" s="59"/>
      <c r="AJ27" s="59"/>
      <c r="AK27" s="59"/>
      <c r="AL27" s="59" t="str">
        <f>IFERROR(VLOOKUP(Tabelle32[[#This Row],[Device ID]],BOM!$B$3:$BQ$35,42,FALSE),"")</f>
        <v>Imagine Communications SNP</v>
      </c>
      <c r="AM27" s="59" t="str">
        <f>IFERROR(VLOOKUP(Tabelle32[[#This Row],[Device ID]],BOM!$B$3:$BQ$35,43,FALSE),"")</f>
        <v>no</v>
      </c>
      <c r="AN27" s="59" t="str">
        <f>IFERROR(VLOOKUP(Tabelle32[[#This Row],[Device ID]],BOM!$B$3:$BQ$35,44,FALSE),"")</f>
        <v>yes</v>
      </c>
      <c r="AO27" s="59" t="str">
        <f>IFERROR(VLOOKUP(Tabelle32[[#This Row],[Device ID]],BOM!$B$3:$BQ$35,45,FALSE),"")</f>
        <v>no</v>
      </c>
      <c r="AP27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73" t="s">
        <v>151</v>
      </c>
      <c r="BH27" s="30" t="str">
        <f>IF(COUNTA(Tabelle32[[#This Row],[Type:Vid_1080i50]:[Type:Anc_Prot]])&gt;0,"x","")</f>
        <v/>
      </c>
      <c r="BI27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27" s="59"/>
      <c r="BK27" s="59"/>
      <c r="BL27" s="63"/>
      <c r="BM27" s="63"/>
      <c r="BN27" s="90"/>
      <c r="BO27" s="90"/>
      <c r="BP27" s="63">
        <f>LEN(Tabelle32[[#This Row],[Label 1
GFX-Unit]])</f>
        <v>0</v>
      </c>
      <c r="BQ27" s="63"/>
      <c r="BR27" s="63"/>
      <c r="BS27" s="59"/>
      <c r="BT27" s="59"/>
      <c r="BU27" s="59" t="s">
        <v>158</v>
      </c>
      <c r="BV27" s="59" t="s">
        <v>159</v>
      </c>
      <c r="BW27" s="59" t="s">
        <v>219</v>
      </c>
      <c r="BX27" s="59">
        <v>2</v>
      </c>
    </row>
    <row r="28" spans="1:76" x14ac:dyDescent="0.2">
      <c r="A28" s="58" t="str">
        <f>CONCATENATE(Tabelle32[[#This Row],[Device ID]],".",Tabelle32[[#This Row],[Streamcounter]])</f>
        <v>2.02304</v>
      </c>
      <c r="B2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VGW-01_SDI02_ANCsend_0004_IPLASRF</v>
      </c>
      <c r="C28" s="60"/>
      <c r="D28" s="61"/>
      <c r="E28" s="62"/>
      <c r="F28" s="59" t="str">
        <f>IFERROR(VLOOKUP(Tabelle32[[#This Row],[Device ID]],BOM!$B$3:$BQ$35,16,FALSE),"")</f>
        <v>Player-03</v>
      </c>
      <c r="G28" s="63">
        <f>VLOOKUP(Tabelle32[[#This Row],[SDI Interface]],BOM!$A$4:$B$35,2,FALSE)</f>
        <v>2</v>
      </c>
      <c r="H28" s="59" t="str">
        <f>BOM!$C$4</f>
        <v>VGW-01</v>
      </c>
      <c r="I28" s="59">
        <f>IFERROR(VLOOKUP(Tabelle32[[#This Row],[Device ID]],BOM!$B$3:$BQ$35,12,FALSE),"")</f>
        <v>0</v>
      </c>
      <c r="J28" s="59" t="str">
        <f>IFERROR(VLOOKUP(Tabelle32[[#This Row],[Device ID]],BOM!$B$3:$BQ$35,13,FALSE),"")</f>
        <v>TC.U1.223 | MDC</v>
      </c>
      <c r="K28" s="59" t="str">
        <f>IFERROR(VLOOKUP(Tabelle32[[#This Row],[Device ID]],BOM!$B$3:$BQ$35,14,FALSE),"")</f>
        <v>Imagine Comunications</v>
      </c>
      <c r="L28" s="59" t="str">
        <f>IFERROR(VLOOKUP(Tabelle32[[#This Row],[Device ID]],BOM!$B$3:$BQ$35,16,FALSE),"")</f>
        <v>Player-03</v>
      </c>
      <c r="M28" s="63">
        <f>IFERROR(VLOOKUP(Tabelle32[[#This Row],[Device ID]],BOM!$B$3:$BQ$35,17,FALSE),"")</f>
        <v>0</v>
      </c>
      <c r="N28" s="59">
        <f>IFERROR(VLOOKUP(Tabelle32[[#This Row],[Device ID]],BOM!$B$3:$BQ$35,18,FALSE),"")</f>
        <v>0</v>
      </c>
      <c r="O28" s="64"/>
      <c r="P28" s="64"/>
      <c r="Q28" s="64"/>
      <c r="R28" s="64"/>
      <c r="S28" s="64"/>
      <c r="T28" s="64"/>
      <c r="U28" s="59">
        <f>IFERROR(VLOOKUP(Tabelle32[[#This Row],[Device ID]],BOM!$B$3:$BQ$35,25,FALSE),"")</f>
        <v>0</v>
      </c>
      <c r="V28" s="59" t="str">
        <f>IFERROR(VLOOKUP(Tabelle32[[#This Row],[Device ID]],BOM!$B$3:$BQ$35,26,FALSE),"")</f>
        <v>x</v>
      </c>
      <c r="W28" s="59" t="str">
        <f>IFERROR(VLOOKUP(Tabelle32[[#This Row],[Device ID]],BOM!$B$3:$BQ$35,27,FALSE),"")</f>
        <v>x</v>
      </c>
      <c r="X28" s="59" t="str">
        <f>IFERROR(VLOOKUP(Tabelle32[[#This Row],[Device ID]],BOM!$B$3:$BQ$35,28,FALSE),"")</f>
        <v>x</v>
      </c>
      <c r="Y28" s="59" t="str">
        <f>IFERROR(VLOOKUP(Tabelle32[[#This Row],[Device ID]],BOM!$B$3:$BQ$35,29,FALSE),"")</f>
        <v>x</v>
      </c>
      <c r="Z28" s="59" t="str">
        <f>IFERROR(VLOOKUP(Tabelle32[[#This Row],[Device ID]],BOM!$B$3:$BQ$35,30,FALSE),"")</f>
        <v>x</v>
      </c>
      <c r="AA28" s="59" t="str">
        <f>IFERROR(VLOOKUP(Tabelle32[[#This Row],[Device ID]],BOM!$B$3:$BQ$35,31,FALSE),"")</f>
        <v>x</v>
      </c>
      <c r="AB28" s="59" t="str">
        <f>IFERROR(VLOOKUP(Tabelle32[[#This Row],[Device ID]],BOM!$B$3:$BQ$35,32,FALSE),"")</f>
        <v>x</v>
      </c>
      <c r="AC28" s="59" t="str">
        <f>IFERROR(VLOOKUP(Tabelle32[[#This Row],[Device ID]],BOM!$B$3:$BQ$35,33,FALSE),"")</f>
        <v>x</v>
      </c>
      <c r="AD28" s="59" t="str">
        <f>IFERROR(VLOOKUP(Tabelle32[[#This Row],[Device ID]],BOM!$B$3:$BQ$35,34,FALSE),"")</f>
        <v>x</v>
      </c>
      <c r="AE28" s="59" t="str">
        <f>IFERROR(VLOOKUP(Tabelle32[[#This Row],[Device ID]],BOM!$B$3:$BQ$35,35,FALSE),"")</f>
        <v>x</v>
      </c>
      <c r="AF28" s="59" t="str">
        <f>IFERROR(VLOOKUP(Tabelle32[[#This Row],[Device ID]],BOM!$B$3:$BQ$35,36,FALSE),"")</f>
        <v>x</v>
      </c>
      <c r="AG28" s="59" t="str">
        <f>IFERROR(VLOOKUP(Tabelle32[[#This Row],[Device ID]],BOM!$B$3:$BQ$35,37,FALSE),"")</f>
        <v>x</v>
      </c>
      <c r="AH28" s="59"/>
      <c r="AI28" s="59"/>
      <c r="AJ28" s="59"/>
      <c r="AK28" s="59"/>
      <c r="AL28" s="59" t="str">
        <f>IFERROR(VLOOKUP(Tabelle32[[#This Row],[Device ID]],BOM!$B$3:$BQ$35,42,FALSE),"")</f>
        <v>Imagine Communications SNP</v>
      </c>
      <c r="AM28" s="59" t="str">
        <f>IFERROR(VLOOKUP(Tabelle32[[#This Row],[Device ID]],BOM!$B$3:$BQ$35,43,FALSE),"")</f>
        <v>no</v>
      </c>
      <c r="AN28" s="59" t="str">
        <f>IFERROR(VLOOKUP(Tabelle32[[#This Row],[Device ID]],BOM!$B$3:$BQ$35,44,FALSE),"")</f>
        <v>yes</v>
      </c>
      <c r="AO28" s="59" t="str">
        <f>IFERROR(VLOOKUP(Tabelle32[[#This Row],[Device ID]],BOM!$B$3:$BQ$35,45,FALSE),"")</f>
        <v>no</v>
      </c>
      <c r="AP28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73" t="s">
        <v>151</v>
      </c>
      <c r="BH28" s="30" t="str">
        <f>IF(COUNTA(Tabelle32[[#This Row],[Type:Vid_1080i50]:[Type:Anc_Prot]])&gt;0,"x","")</f>
        <v/>
      </c>
      <c r="BI28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28" s="59"/>
      <c r="BK28" s="59"/>
      <c r="BL28" s="63"/>
      <c r="BM28" s="63"/>
      <c r="BN28" s="90"/>
      <c r="BO28" s="90"/>
      <c r="BP28" s="63">
        <f>LEN(Tabelle32[[#This Row],[Label 1
GFX-Unit]])</f>
        <v>0</v>
      </c>
      <c r="BQ28" s="63"/>
      <c r="BR28" s="63"/>
      <c r="BS28" s="59"/>
      <c r="BT28" s="59"/>
      <c r="BU28" s="59" t="s">
        <v>161</v>
      </c>
      <c r="BV28" s="59" t="s">
        <v>162</v>
      </c>
      <c r="BW28" s="59" t="s">
        <v>220</v>
      </c>
      <c r="BX28" s="59">
        <v>2</v>
      </c>
    </row>
    <row r="29" spans="1:76" x14ac:dyDescent="0.2">
      <c r="A29" s="58" t="str">
        <f>CONCATENATE(Tabelle32[[#This Row],[Device ID]],".",Tabelle32[[#This Row],[Streamcounter]])</f>
        <v>2.02201</v>
      </c>
      <c r="B2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VGW-01_SDI02_AUDsend_0001_IPLASRF</v>
      </c>
      <c r="C29" s="67"/>
      <c r="D29" s="61"/>
      <c r="E29" s="67"/>
      <c r="F29" s="59" t="str">
        <f>IFERROR(VLOOKUP(Tabelle32[[#This Row],[Device ID]],BOM!$B$3:$BQ$35,16,FALSE),"")</f>
        <v>Player-03</v>
      </c>
      <c r="G29" s="63">
        <f>VLOOKUP(Tabelle32[[#This Row],[SDI Interface]],BOM!$A$4:$B$35,2,FALSE)</f>
        <v>2</v>
      </c>
      <c r="H29" s="59" t="str">
        <f>BOM!$C$4</f>
        <v>VGW-01</v>
      </c>
      <c r="I29" s="59">
        <f>IFERROR(VLOOKUP(Tabelle32[[#This Row],[Device ID]],BOM!$B$3:$BQ$35,12,FALSE),"")</f>
        <v>0</v>
      </c>
      <c r="J29" s="59" t="str">
        <f>IFERROR(VLOOKUP(Tabelle32[[#This Row],[Device ID]],BOM!$B$3:$BQ$35,13,FALSE),"")</f>
        <v>TC.U1.223 | MDC</v>
      </c>
      <c r="K29" s="59" t="str">
        <f>IFERROR(VLOOKUP(Tabelle32[[#This Row],[Device ID]],BOM!$B$3:$BQ$35,14,FALSE),"")</f>
        <v>Imagine Comunications</v>
      </c>
      <c r="L29" s="59" t="str">
        <f>IFERROR(VLOOKUP(Tabelle32[[#This Row],[Device ID]],BOM!$B$3:$BQ$35,16,FALSE),"")</f>
        <v>Player-03</v>
      </c>
      <c r="M29" s="63">
        <f>IFERROR(VLOOKUP(Tabelle32[[#This Row],[Device ID]],BOM!$B$3:$BQ$35,17,FALSE),"")</f>
        <v>0</v>
      </c>
      <c r="N29" s="59">
        <f>IFERROR(VLOOKUP(Tabelle32[[#This Row],[Device ID]],BOM!$B$3:$BQ$35,18,FALSE),"")</f>
        <v>0</v>
      </c>
      <c r="O29" s="64"/>
      <c r="P29" s="64"/>
      <c r="Q29" s="64"/>
      <c r="R29" s="64"/>
      <c r="S29" s="64"/>
      <c r="T29" s="64"/>
      <c r="U29" s="59">
        <f>IFERROR(VLOOKUP(Tabelle32[[#This Row],[Device ID]],BOM!$B$3:$BQ$35,25,FALSE),"")</f>
        <v>0</v>
      </c>
      <c r="V29" s="59" t="str">
        <f>IFERROR(VLOOKUP(Tabelle32[[#This Row],[Device ID]],BOM!$B$3:$BQ$35,26,FALSE),"")</f>
        <v>x</v>
      </c>
      <c r="W29" s="59" t="str">
        <f>IFERROR(VLOOKUP(Tabelle32[[#This Row],[Device ID]],BOM!$B$3:$BQ$35,27,FALSE),"")</f>
        <v>x</v>
      </c>
      <c r="X29" s="59" t="str">
        <f>IFERROR(VLOOKUP(Tabelle32[[#This Row],[Device ID]],BOM!$B$3:$BQ$35,28,FALSE),"")</f>
        <v>x</v>
      </c>
      <c r="Y29" s="59" t="str">
        <f>IFERROR(VLOOKUP(Tabelle32[[#This Row],[Device ID]],BOM!$B$3:$BQ$35,29,FALSE),"")</f>
        <v>x</v>
      </c>
      <c r="Z29" s="59" t="str">
        <f>IFERROR(VLOOKUP(Tabelle32[[#This Row],[Device ID]],BOM!$B$3:$BQ$35,30,FALSE),"")</f>
        <v>x</v>
      </c>
      <c r="AA29" s="59" t="str">
        <f>IFERROR(VLOOKUP(Tabelle32[[#This Row],[Device ID]],BOM!$B$3:$BQ$35,31,FALSE),"")</f>
        <v>x</v>
      </c>
      <c r="AB29" s="59" t="str">
        <f>IFERROR(VLOOKUP(Tabelle32[[#This Row],[Device ID]],BOM!$B$3:$BQ$35,32,FALSE),"")</f>
        <v>x</v>
      </c>
      <c r="AC29" s="59" t="str">
        <f>IFERROR(VLOOKUP(Tabelle32[[#This Row],[Device ID]],BOM!$B$3:$BQ$35,33,FALSE),"")</f>
        <v>x</v>
      </c>
      <c r="AD29" s="59" t="str">
        <f>IFERROR(VLOOKUP(Tabelle32[[#This Row],[Device ID]],BOM!$B$3:$BQ$35,34,FALSE),"")</f>
        <v>x</v>
      </c>
      <c r="AE29" s="59" t="str">
        <f>IFERROR(VLOOKUP(Tabelle32[[#This Row],[Device ID]],BOM!$B$3:$BQ$35,35,FALSE),"")</f>
        <v>x</v>
      </c>
      <c r="AF29" s="59" t="str">
        <f>IFERROR(VLOOKUP(Tabelle32[[#This Row],[Device ID]],BOM!$B$3:$BQ$35,36,FALSE),"")</f>
        <v>x</v>
      </c>
      <c r="AG29" s="59" t="str">
        <f>IFERROR(VLOOKUP(Tabelle32[[#This Row],[Device ID]],BOM!$B$3:$BQ$35,37,FALSE),"")</f>
        <v>x</v>
      </c>
      <c r="AH29" s="59"/>
      <c r="AI29" s="59"/>
      <c r="AJ29" s="59"/>
      <c r="AK29" s="59"/>
      <c r="AL29" s="59" t="str">
        <f>IFERROR(VLOOKUP(Tabelle32[[#This Row],[Device ID]],BOM!$B$3:$BQ$35,42,FALSE),"")</f>
        <v>Imagine Communications SNP</v>
      </c>
      <c r="AM29" s="59" t="str">
        <f>IFERROR(VLOOKUP(Tabelle32[[#This Row],[Device ID]],BOM!$B$3:$BQ$35,43,FALSE),"")</f>
        <v>no</v>
      </c>
      <c r="AN29" s="59" t="str">
        <f>IFERROR(VLOOKUP(Tabelle32[[#This Row],[Device ID]],BOM!$B$3:$BQ$35,44,FALSE),"")</f>
        <v>yes</v>
      </c>
      <c r="AO29" s="59" t="str">
        <f>IFERROR(VLOOKUP(Tabelle32[[#This Row],[Device ID]],BOM!$B$3:$BQ$35,45,FALSE),"")</f>
        <v>no</v>
      </c>
      <c r="AP29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29" s="28"/>
      <c r="AR29" s="28"/>
      <c r="AS29" s="28"/>
      <c r="AT29" s="28"/>
      <c r="AU29" s="28"/>
      <c r="AV29" s="28" t="s">
        <v>96</v>
      </c>
      <c r="AW29" s="28" t="s">
        <v>96</v>
      </c>
      <c r="AX29" s="28" t="s">
        <v>96</v>
      </c>
      <c r="AY29" s="28" t="s">
        <v>96</v>
      </c>
      <c r="AZ29" s="28" t="s">
        <v>96</v>
      </c>
      <c r="BA29" s="28" t="s">
        <v>96</v>
      </c>
      <c r="BB29" s="28" t="s">
        <v>96</v>
      </c>
      <c r="BC29" s="28" t="s">
        <v>96</v>
      </c>
      <c r="BD29" s="28" t="s">
        <v>96</v>
      </c>
      <c r="BE29" s="28"/>
      <c r="BF29" s="28"/>
      <c r="BG29" s="73" t="s">
        <v>151</v>
      </c>
      <c r="BH29" s="30" t="str">
        <f>IF(COUNTA(Tabelle32[[#This Row],[Type:Vid_1080i50]:[Type:Anc_Prot]])&gt;0,"x","")</f>
        <v>x</v>
      </c>
      <c r="BI29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9" s="59"/>
      <c r="BK29" s="59"/>
      <c r="BL29" s="63"/>
      <c r="BM29" s="63"/>
      <c r="BN29" s="90"/>
      <c r="BO29" s="90"/>
      <c r="BP29" s="63">
        <f>LEN(Tabelle32[[#This Row],[Label 1
GFX-Unit]])</f>
        <v>0</v>
      </c>
      <c r="BQ29" s="63"/>
      <c r="BR29" s="63"/>
      <c r="BS29" s="59"/>
      <c r="BT29" s="59"/>
      <c r="BU29" s="59" t="s">
        <v>164</v>
      </c>
      <c r="BV29" s="59" t="s">
        <v>165</v>
      </c>
      <c r="BW29" s="59" t="s">
        <v>221</v>
      </c>
      <c r="BX29" s="59">
        <v>2</v>
      </c>
    </row>
    <row r="30" spans="1:76" x14ac:dyDescent="0.2">
      <c r="A30" s="58" t="str">
        <f>CONCATENATE(Tabelle32[[#This Row],[Device ID]],".",Tabelle32[[#This Row],[Streamcounter]])</f>
        <v>2.02202</v>
      </c>
      <c r="B3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VGW-01_SDI02_AUDsend_0002_IPLASRF</v>
      </c>
      <c r="C30" s="67"/>
      <c r="D30" s="61"/>
      <c r="E30" s="67"/>
      <c r="F30" s="59" t="str">
        <f>IFERROR(VLOOKUP(Tabelle32[[#This Row],[Device ID]],BOM!$B$3:$BQ$35,16,FALSE),"")</f>
        <v>Player-03</v>
      </c>
      <c r="G30" s="63">
        <f>VLOOKUP(Tabelle32[[#This Row],[SDI Interface]],BOM!$A$4:$B$35,2,FALSE)</f>
        <v>2</v>
      </c>
      <c r="H30" s="59" t="str">
        <f>BOM!$C$4</f>
        <v>VGW-01</v>
      </c>
      <c r="I30" s="59">
        <f>IFERROR(VLOOKUP(Tabelle32[[#This Row],[Device ID]],BOM!$B$3:$BQ$35,12,FALSE),"")</f>
        <v>0</v>
      </c>
      <c r="J30" s="59" t="str">
        <f>IFERROR(VLOOKUP(Tabelle32[[#This Row],[Device ID]],BOM!$B$3:$BQ$35,13,FALSE),"")</f>
        <v>TC.U1.223 | MDC</v>
      </c>
      <c r="K30" s="59" t="str">
        <f>IFERROR(VLOOKUP(Tabelle32[[#This Row],[Device ID]],BOM!$B$3:$BQ$35,14,FALSE),"")</f>
        <v>Imagine Comunications</v>
      </c>
      <c r="L30" s="59" t="str">
        <f>IFERROR(VLOOKUP(Tabelle32[[#This Row],[Device ID]],BOM!$B$3:$BQ$35,16,FALSE),"")</f>
        <v>Player-03</v>
      </c>
      <c r="M30" s="63">
        <f>IFERROR(VLOOKUP(Tabelle32[[#This Row],[Device ID]],BOM!$B$3:$BQ$35,17,FALSE),"")</f>
        <v>0</v>
      </c>
      <c r="N30" s="59">
        <f>IFERROR(VLOOKUP(Tabelle32[[#This Row],[Device ID]],BOM!$B$3:$BQ$35,18,FALSE),"")</f>
        <v>0</v>
      </c>
      <c r="O30" s="64"/>
      <c r="P30" s="64"/>
      <c r="Q30" s="64"/>
      <c r="R30" s="64"/>
      <c r="S30" s="64"/>
      <c r="T30" s="64"/>
      <c r="U30" s="59">
        <f>IFERROR(VLOOKUP(Tabelle32[[#This Row],[Device ID]],BOM!$B$3:$BQ$35,25,FALSE),"")</f>
        <v>0</v>
      </c>
      <c r="V30" s="59" t="str">
        <f>IFERROR(VLOOKUP(Tabelle32[[#This Row],[Device ID]],BOM!$B$3:$BQ$35,26,FALSE),"")</f>
        <v>x</v>
      </c>
      <c r="W30" s="59" t="str">
        <f>IFERROR(VLOOKUP(Tabelle32[[#This Row],[Device ID]],BOM!$B$3:$BQ$35,27,FALSE),"")</f>
        <v>x</v>
      </c>
      <c r="X30" s="59" t="str">
        <f>IFERROR(VLOOKUP(Tabelle32[[#This Row],[Device ID]],BOM!$B$3:$BQ$35,28,FALSE),"")</f>
        <v>x</v>
      </c>
      <c r="Y30" s="59" t="str">
        <f>IFERROR(VLOOKUP(Tabelle32[[#This Row],[Device ID]],BOM!$B$3:$BQ$35,29,FALSE),"")</f>
        <v>x</v>
      </c>
      <c r="Z30" s="59" t="str">
        <f>IFERROR(VLOOKUP(Tabelle32[[#This Row],[Device ID]],BOM!$B$3:$BQ$35,30,FALSE),"")</f>
        <v>x</v>
      </c>
      <c r="AA30" s="59" t="str">
        <f>IFERROR(VLOOKUP(Tabelle32[[#This Row],[Device ID]],BOM!$B$3:$BQ$35,31,FALSE),"")</f>
        <v>x</v>
      </c>
      <c r="AB30" s="59" t="str">
        <f>IFERROR(VLOOKUP(Tabelle32[[#This Row],[Device ID]],BOM!$B$3:$BQ$35,32,FALSE),"")</f>
        <v>x</v>
      </c>
      <c r="AC30" s="59" t="str">
        <f>IFERROR(VLOOKUP(Tabelle32[[#This Row],[Device ID]],BOM!$B$3:$BQ$35,33,FALSE),"")</f>
        <v>x</v>
      </c>
      <c r="AD30" s="59" t="str">
        <f>IFERROR(VLOOKUP(Tabelle32[[#This Row],[Device ID]],BOM!$B$3:$BQ$35,34,FALSE),"")</f>
        <v>x</v>
      </c>
      <c r="AE30" s="59" t="str">
        <f>IFERROR(VLOOKUP(Tabelle32[[#This Row],[Device ID]],BOM!$B$3:$BQ$35,35,FALSE),"")</f>
        <v>x</v>
      </c>
      <c r="AF30" s="59" t="str">
        <f>IFERROR(VLOOKUP(Tabelle32[[#This Row],[Device ID]],BOM!$B$3:$BQ$35,36,FALSE),"")</f>
        <v>x</v>
      </c>
      <c r="AG30" s="59" t="str">
        <f>IFERROR(VLOOKUP(Tabelle32[[#This Row],[Device ID]],BOM!$B$3:$BQ$35,37,FALSE),"")</f>
        <v>x</v>
      </c>
      <c r="AH30" s="59"/>
      <c r="AI30" s="59"/>
      <c r="AJ30" s="59"/>
      <c r="AK30" s="59"/>
      <c r="AL30" s="59" t="str">
        <f>IFERROR(VLOOKUP(Tabelle32[[#This Row],[Device ID]],BOM!$B$3:$BQ$35,42,FALSE),"")</f>
        <v>Imagine Communications SNP</v>
      </c>
      <c r="AM30" s="59" t="str">
        <f>IFERROR(VLOOKUP(Tabelle32[[#This Row],[Device ID]],BOM!$B$3:$BQ$35,43,FALSE),"")</f>
        <v>no</v>
      </c>
      <c r="AN30" s="59" t="str">
        <f>IFERROR(VLOOKUP(Tabelle32[[#This Row],[Device ID]],BOM!$B$3:$BQ$35,44,FALSE),"")</f>
        <v>yes</v>
      </c>
      <c r="AO30" s="59" t="str">
        <f>IFERROR(VLOOKUP(Tabelle32[[#This Row],[Device ID]],BOM!$B$3:$BQ$35,45,FALSE),"")</f>
        <v>no</v>
      </c>
      <c r="AP30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30" s="28"/>
      <c r="AR30" s="28"/>
      <c r="AS30" s="28"/>
      <c r="AT30" s="28"/>
      <c r="AU30" s="28"/>
      <c r="AV30" s="28" t="s">
        <v>96</v>
      </c>
      <c r="AW30" s="28" t="s">
        <v>96</v>
      </c>
      <c r="AX30" s="28" t="s">
        <v>96</v>
      </c>
      <c r="AY30" s="28" t="s">
        <v>96</v>
      </c>
      <c r="AZ30" s="28" t="s">
        <v>96</v>
      </c>
      <c r="BA30" s="28" t="s">
        <v>96</v>
      </c>
      <c r="BB30" s="28" t="s">
        <v>96</v>
      </c>
      <c r="BC30" s="28" t="s">
        <v>96</v>
      </c>
      <c r="BD30" s="28" t="s">
        <v>96</v>
      </c>
      <c r="BE30" s="28"/>
      <c r="BF30" s="28"/>
      <c r="BG30" s="73" t="s">
        <v>151</v>
      </c>
      <c r="BH30" s="30" t="str">
        <f>IF(COUNTA(Tabelle32[[#This Row],[Type:Vid_1080i50]:[Type:Anc_Prot]])&gt;0,"x","")</f>
        <v>x</v>
      </c>
      <c r="BI30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0" s="59"/>
      <c r="BK30" s="59"/>
      <c r="BL30" s="63"/>
      <c r="BM30" s="63"/>
      <c r="BN30" s="90"/>
      <c r="BO30" s="90"/>
      <c r="BP30" s="63">
        <f>LEN(Tabelle32[[#This Row],[Label 1
GFX-Unit]])</f>
        <v>0</v>
      </c>
      <c r="BQ30" s="63"/>
      <c r="BR30" s="63"/>
      <c r="BS30" s="59"/>
      <c r="BT30" s="59"/>
      <c r="BU30" s="59" t="s">
        <v>167</v>
      </c>
      <c r="BV30" s="59" t="s">
        <v>168</v>
      </c>
      <c r="BW30" s="59" t="s">
        <v>222</v>
      </c>
      <c r="BX30" s="59">
        <v>2</v>
      </c>
    </row>
    <row r="31" spans="1:76" x14ac:dyDescent="0.2">
      <c r="A31" s="58" t="str">
        <f>CONCATENATE(Tabelle32[[#This Row],[Device ID]],".",Tabelle32[[#This Row],[Streamcounter]])</f>
        <v>2.02203</v>
      </c>
      <c r="B3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VGW-01_SDI02_AUDsend_0003_IPLASRF</v>
      </c>
      <c r="C31" s="67"/>
      <c r="D31" s="61"/>
      <c r="E31" s="67"/>
      <c r="F31" s="59" t="str">
        <f>IFERROR(VLOOKUP(Tabelle32[[#This Row],[Device ID]],BOM!$B$3:$BQ$35,16,FALSE),"")</f>
        <v>Player-03</v>
      </c>
      <c r="G31" s="63">
        <f>VLOOKUP(Tabelle32[[#This Row],[SDI Interface]],BOM!$A$4:$B$35,2,FALSE)</f>
        <v>2</v>
      </c>
      <c r="H31" s="59" t="str">
        <f>BOM!$C$4</f>
        <v>VGW-01</v>
      </c>
      <c r="I31" s="59">
        <f>IFERROR(VLOOKUP(Tabelle32[[#This Row],[Device ID]],BOM!$B$3:$BQ$35,12,FALSE),"")</f>
        <v>0</v>
      </c>
      <c r="J31" s="59" t="str">
        <f>IFERROR(VLOOKUP(Tabelle32[[#This Row],[Device ID]],BOM!$B$3:$BQ$35,13,FALSE),"")</f>
        <v>TC.U1.223 | MDC</v>
      </c>
      <c r="K31" s="59" t="str">
        <f>IFERROR(VLOOKUP(Tabelle32[[#This Row],[Device ID]],BOM!$B$3:$BQ$35,14,FALSE),"")</f>
        <v>Imagine Comunications</v>
      </c>
      <c r="L31" s="59" t="str">
        <f>IFERROR(VLOOKUP(Tabelle32[[#This Row],[Device ID]],BOM!$B$3:$BQ$35,16,FALSE),"")</f>
        <v>Player-03</v>
      </c>
      <c r="M31" s="63">
        <f>IFERROR(VLOOKUP(Tabelle32[[#This Row],[Device ID]],BOM!$B$3:$BQ$35,17,FALSE),"")</f>
        <v>0</v>
      </c>
      <c r="N31" s="59">
        <f>IFERROR(VLOOKUP(Tabelle32[[#This Row],[Device ID]],BOM!$B$3:$BQ$35,18,FALSE),"")</f>
        <v>0</v>
      </c>
      <c r="O31" s="64"/>
      <c r="P31" s="64"/>
      <c r="Q31" s="64"/>
      <c r="R31" s="64"/>
      <c r="S31" s="64"/>
      <c r="T31" s="64"/>
      <c r="U31" s="59">
        <f>IFERROR(VLOOKUP(Tabelle32[[#This Row],[Device ID]],BOM!$B$3:$BQ$35,25,FALSE),"")</f>
        <v>0</v>
      </c>
      <c r="V31" s="59" t="str">
        <f>IFERROR(VLOOKUP(Tabelle32[[#This Row],[Device ID]],BOM!$B$3:$BQ$35,26,FALSE),"")</f>
        <v>x</v>
      </c>
      <c r="W31" s="59" t="str">
        <f>IFERROR(VLOOKUP(Tabelle32[[#This Row],[Device ID]],BOM!$B$3:$BQ$35,27,FALSE),"")</f>
        <v>x</v>
      </c>
      <c r="X31" s="59" t="str">
        <f>IFERROR(VLOOKUP(Tabelle32[[#This Row],[Device ID]],BOM!$B$3:$BQ$35,28,FALSE),"")</f>
        <v>x</v>
      </c>
      <c r="Y31" s="59" t="str">
        <f>IFERROR(VLOOKUP(Tabelle32[[#This Row],[Device ID]],BOM!$B$3:$BQ$35,29,FALSE),"")</f>
        <v>x</v>
      </c>
      <c r="Z31" s="59" t="str">
        <f>IFERROR(VLOOKUP(Tabelle32[[#This Row],[Device ID]],BOM!$B$3:$BQ$35,30,FALSE),"")</f>
        <v>x</v>
      </c>
      <c r="AA31" s="59" t="str">
        <f>IFERROR(VLOOKUP(Tabelle32[[#This Row],[Device ID]],BOM!$B$3:$BQ$35,31,FALSE),"")</f>
        <v>x</v>
      </c>
      <c r="AB31" s="59" t="str">
        <f>IFERROR(VLOOKUP(Tabelle32[[#This Row],[Device ID]],BOM!$B$3:$BQ$35,32,FALSE),"")</f>
        <v>x</v>
      </c>
      <c r="AC31" s="59" t="str">
        <f>IFERROR(VLOOKUP(Tabelle32[[#This Row],[Device ID]],BOM!$B$3:$BQ$35,33,FALSE),"")</f>
        <v>x</v>
      </c>
      <c r="AD31" s="59" t="str">
        <f>IFERROR(VLOOKUP(Tabelle32[[#This Row],[Device ID]],BOM!$B$3:$BQ$35,34,FALSE),"")</f>
        <v>x</v>
      </c>
      <c r="AE31" s="59" t="str">
        <f>IFERROR(VLOOKUP(Tabelle32[[#This Row],[Device ID]],BOM!$B$3:$BQ$35,35,FALSE),"")</f>
        <v>x</v>
      </c>
      <c r="AF31" s="59" t="str">
        <f>IFERROR(VLOOKUP(Tabelle32[[#This Row],[Device ID]],BOM!$B$3:$BQ$35,36,FALSE),"")</f>
        <v>x</v>
      </c>
      <c r="AG31" s="59" t="str">
        <f>IFERROR(VLOOKUP(Tabelle32[[#This Row],[Device ID]],BOM!$B$3:$BQ$35,37,FALSE),"")</f>
        <v>x</v>
      </c>
      <c r="AH31" s="59"/>
      <c r="AI31" s="59"/>
      <c r="AJ31" s="59"/>
      <c r="AK31" s="59"/>
      <c r="AL31" s="59" t="str">
        <f>IFERROR(VLOOKUP(Tabelle32[[#This Row],[Device ID]],BOM!$B$3:$BQ$35,42,FALSE),"")</f>
        <v>Imagine Communications SNP</v>
      </c>
      <c r="AM31" s="59" t="str">
        <f>IFERROR(VLOOKUP(Tabelle32[[#This Row],[Device ID]],BOM!$B$3:$BQ$35,43,FALSE),"")</f>
        <v>no</v>
      </c>
      <c r="AN31" s="59" t="str">
        <f>IFERROR(VLOOKUP(Tabelle32[[#This Row],[Device ID]],BOM!$B$3:$BQ$35,44,FALSE),"")</f>
        <v>yes</v>
      </c>
      <c r="AO31" s="59" t="str">
        <f>IFERROR(VLOOKUP(Tabelle32[[#This Row],[Device ID]],BOM!$B$3:$BQ$35,45,FALSE),"")</f>
        <v>no</v>
      </c>
      <c r="AP31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31" s="28"/>
      <c r="AR31" s="28"/>
      <c r="AS31" s="28"/>
      <c r="AT31" s="28"/>
      <c r="AU31" s="28"/>
      <c r="AV31" s="28" t="s">
        <v>96</v>
      </c>
      <c r="AW31" s="28" t="s">
        <v>96</v>
      </c>
      <c r="AX31" s="28" t="s">
        <v>96</v>
      </c>
      <c r="AY31" s="28" t="s">
        <v>96</v>
      </c>
      <c r="AZ31" s="28" t="s">
        <v>96</v>
      </c>
      <c r="BA31" s="28" t="s">
        <v>96</v>
      </c>
      <c r="BB31" s="28" t="s">
        <v>96</v>
      </c>
      <c r="BC31" s="28" t="s">
        <v>96</v>
      </c>
      <c r="BD31" s="28" t="s">
        <v>96</v>
      </c>
      <c r="BE31" s="28"/>
      <c r="BF31" s="28"/>
      <c r="BG31" s="73" t="s">
        <v>151</v>
      </c>
      <c r="BH31" s="30" t="str">
        <f>IF(COUNTA(Tabelle32[[#This Row],[Type:Vid_1080i50]:[Type:Anc_Prot]])&gt;0,"x","")</f>
        <v>x</v>
      </c>
      <c r="BI31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1" s="59"/>
      <c r="BK31" s="59"/>
      <c r="BL31" s="63"/>
      <c r="BM31" s="63"/>
      <c r="BN31" s="90"/>
      <c r="BO31" s="90"/>
      <c r="BP31" s="63">
        <f>LEN(Tabelle32[[#This Row],[Label 1
GFX-Unit]])</f>
        <v>0</v>
      </c>
      <c r="BQ31" s="63"/>
      <c r="BR31" s="63"/>
      <c r="BS31" s="59"/>
      <c r="BT31" s="59"/>
      <c r="BU31" s="59" t="s">
        <v>170</v>
      </c>
      <c r="BV31" s="59" t="s">
        <v>171</v>
      </c>
      <c r="BW31" s="59" t="s">
        <v>223</v>
      </c>
      <c r="BX31" s="59">
        <v>2</v>
      </c>
    </row>
    <row r="32" spans="1:76" x14ac:dyDescent="0.2">
      <c r="A32" s="58" t="str">
        <f>CONCATENATE(Tabelle32[[#This Row],[Device ID]],".",Tabelle32[[#This Row],[Streamcounter]])</f>
        <v>2.02204</v>
      </c>
      <c r="B3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VGW-01_SDI02_AUDsend_0004_IPLASRF</v>
      </c>
      <c r="C32" s="60"/>
      <c r="D32" s="61"/>
      <c r="E32" s="62"/>
      <c r="F32" s="59" t="str">
        <f>IFERROR(VLOOKUP(Tabelle32[[#This Row],[Device ID]],BOM!$B$3:$BQ$35,16,FALSE),"")</f>
        <v>Player-03</v>
      </c>
      <c r="G32" s="63">
        <f>VLOOKUP(Tabelle32[[#This Row],[SDI Interface]],BOM!$A$4:$B$35,2,FALSE)</f>
        <v>2</v>
      </c>
      <c r="H32" s="59" t="str">
        <f>BOM!$C$4</f>
        <v>VGW-01</v>
      </c>
      <c r="I32" s="59">
        <f>IFERROR(VLOOKUP(Tabelle32[[#This Row],[Device ID]],BOM!$B$3:$BQ$35,12,FALSE),"")</f>
        <v>0</v>
      </c>
      <c r="J32" s="59" t="str">
        <f>IFERROR(VLOOKUP(Tabelle32[[#This Row],[Device ID]],BOM!$B$3:$BQ$35,13,FALSE),"")</f>
        <v>TC.U1.223 | MDC</v>
      </c>
      <c r="K32" s="59" t="str">
        <f>IFERROR(VLOOKUP(Tabelle32[[#This Row],[Device ID]],BOM!$B$3:$BQ$35,14,FALSE),"")</f>
        <v>Imagine Comunications</v>
      </c>
      <c r="L32" s="59" t="str">
        <f>IFERROR(VLOOKUP(Tabelle32[[#This Row],[Device ID]],BOM!$B$3:$BQ$35,16,FALSE),"")</f>
        <v>Player-03</v>
      </c>
      <c r="M32" s="63">
        <f>IFERROR(VLOOKUP(Tabelle32[[#This Row],[Device ID]],BOM!$B$3:$BQ$35,17,FALSE),"")</f>
        <v>0</v>
      </c>
      <c r="N32" s="59">
        <f>IFERROR(VLOOKUP(Tabelle32[[#This Row],[Device ID]],BOM!$B$3:$BQ$35,18,FALSE),"")</f>
        <v>0</v>
      </c>
      <c r="O32" s="64"/>
      <c r="P32" s="64"/>
      <c r="Q32" s="64"/>
      <c r="R32" s="64"/>
      <c r="S32" s="64"/>
      <c r="T32" s="64"/>
      <c r="U32" s="59">
        <f>IFERROR(VLOOKUP(Tabelle32[[#This Row],[Device ID]],BOM!$B$3:$BQ$35,25,FALSE),"")</f>
        <v>0</v>
      </c>
      <c r="V32" s="59" t="str">
        <f>IFERROR(VLOOKUP(Tabelle32[[#This Row],[Device ID]],BOM!$B$3:$BQ$35,26,FALSE),"")</f>
        <v>x</v>
      </c>
      <c r="W32" s="59" t="str">
        <f>IFERROR(VLOOKUP(Tabelle32[[#This Row],[Device ID]],BOM!$B$3:$BQ$35,27,FALSE),"")</f>
        <v>x</v>
      </c>
      <c r="X32" s="59" t="str">
        <f>IFERROR(VLOOKUP(Tabelle32[[#This Row],[Device ID]],BOM!$B$3:$BQ$35,28,FALSE),"")</f>
        <v>x</v>
      </c>
      <c r="Y32" s="59" t="str">
        <f>IFERROR(VLOOKUP(Tabelle32[[#This Row],[Device ID]],BOM!$B$3:$BQ$35,29,FALSE),"")</f>
        <v>x</v>
      </c>
      <c r="Z32" s="59" t="str">
        <f>IFERROR(VLOOKUP(Tabelle32[[#This Row],[Device ID]],BOM!$B$3:$BQ$35,30,FALSE),"")</f>
        <v>x</v>
      </c>
      <c r="AA32" s="59" t="str">
        <f>IFERROR(VLOOKUP(Tabelle32[[#This Row],[Device ID]],BOM!$B$3:$BQ$35,31,FALSE),"")</f>
        <v>x</v>
      </c>
      <c r="AB32" s="59" t="str">
        <f>IFERROR(VLOOKUP(Tabelle32[[#This Row],[Device ID]],BOM!$B$3:$BQ$35,32,FALSE),"")</f>
        <v>x</v>
      </c>
      <c r="AC32" s="59" t="str">
        <f>IFERROR(VLOOKUP(Tabelle32[[#This Row],[Device ID]],BOM!$B$3:$BQ$35,33,FALSE),"")</f>
        <v>x</v>
      </c>
      <c r="AD32" s="59" t="str">
        <f>IFERROR(VLOOKUP(Tabelle32[[#This Row],[Device ID]],BOM!$B$3:$BQ$35,34,FALSE),"")</f>
        <v>x</v>
      </c>
      <c r="AE32" s="59" t="str">
        <f>IFERROR(VLOOKUP(Tabelle32[[#This Row],[Device ID]],BOM!$B$3:$BQ$35,35,FALSE),"")</f>
        <v>x</v>
      </c>
      <c r="AF32" s="59" t="str">
        <f>IFERROR(VLOOKUP(Tabelle32[[#This Row],[Device ID]],BOM!$B$3:$BQ$35,36,FALSE),"")</f>
        <v>x</v>
      </c>
      <c r="AG32" s="59" t="str">
        <f>IFERROR(VLOOKUP(Tabelle32[[#This Row],[Device ID]],BOM!$B$3:$BQ$35,37,FALSE),"")</f>
        <v>x</v>
      </c>
      <c r="AH32" s="59"/>
      <c r="AI32" s="59"/>
      <c r="AJ32" s="59"/>
      <c r="AK32" s="59"/>
      <c r="AL32" s="59" t="str">
        <f>IFERROR(VLOOKUP(Tabelle32[[#This Row],[Device ID]],BOM!$B$3:$BQ$35,42,FALSE),"")</f>
        <v>Imagine Communications SNP</v>
      </c>
      <c r="AM32" s="59" t="str">
        <f>IFERROR(VLOOKUP(Tabelle32[[#This Row],[Device ID]],BOM!$B$3:$BQ$35,43,FALSE),"")</f>
        <v>no</v>
      </c>
      <c r="AN32" s="59" t="str">
        <f>IFERROR(VLOOKUP(Tabelle32[[#This Row],[Device ID]],BOM!$B$3:$BQ$35,44,FALSE),"")</f>
        <v>yes</v>
      </c>
      <c r="AO32" s="59" t="str">
        <f>IFERROR(VLOOKUP(Tabelle32[[#This Row],[Device ID]],BOM!$B$3:$BQ$35,45,FALSE),"")</f>
        <v>no</v>
      </c>
      <c r="AP32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32" s="28"/>
      <c r="AR32" s="28"/>
      <c r="AS32" s="28"/>
      <c r="AT32" s="28"/>
      <c r="AU32" s="28"/>
      <c r="AV32" s="28" t="s">
        <v>96</v>
      </c>
      <c r="AW32" s="28" t="s">
        <v>96</v>
      </c>
      <c r="AX32" s="28" t="s">
        <v>96</v>
      </c>
      <c r="AY32" s="28" t="s">
        <v>96</v>
      </c>
      <c r="AZ32" s="28" t="s">
        <v>96</v>
      </c>
      <c r="BA32" s="28" t="s">
        <v>96</v>
      </c>
      <c r="BB32" s="28" t="s">
        <v>96</v>
      </c>
      <c r="BC32" s="28" t="s">
        <v>96</v>
      </c>
      <c r="BD32" s="28" t="s">
        <v>96</v>
      </c>
      <c r="BE32" s="28"/>
      <c r="BF32" s="28"/>
      <c r="BG32" s="73" t="s">
        <v>151</v>
      </c>
      <c r="BH32" s="30" t="str">
        <f>IF(COUNTA(Tabelle32[[#This Row],[Type:Vid_1080i50]:[Type:Anc_Prot]])&gt;0,"x","")</f>
        <v>x</v>
      </c>
      <c r="BI32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2" s="59"/>
      <c r="BK32" s="59"/>
      <c r="BL32" s="63"/>
      <c r="BM32" s="63"/>
      <c r="BN32" s="90"/>
      <c r="BO32" s="90"/>
      <c r="BP32" s="63">
        <f>LEN(Tabelle32[[#This Row],[Label 1
GFX-Unit]])</f>
        <v>0</v>
      </c>
      <c r="BQ32" s="63"/>
      <c r="BR32" s="63"/>
      <c r="BS32" s="59"/>
      <c r="BT32" s="59"/>
      <c r="BU32" s="59" t="s">
        <v>173</v>
      </c>
      <c r="BV32" s="59" t="s">
        <v>174</v>
      </c>
      <c r="BW32" s="59" t="s">
        <v>224</v>
      </c>
      <c r="BX32" s="59">
        <v>2</v>
      </c>
    </row>
    <row r="33" spans="1:76" x14ac:dyDescent="0.2">
      <c r="A33" s="58" t="str">
        <f>CONCATENATE(Tabelle32[[#This Row],[Device ID]],".",Tabelle32[[#This Row],[Streamcounter]])</f>
        <v>2.02205</v>
      </c>
      <c r="B3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VGW-01_SDI02_AUDsend_0005_IPLASRF</v>
      </c>
      <c r="C33" s="60"/>
      <c r="D33" s="61"/>
      <c r="E33" s="62"/>
      <c r="F33" s="59" t="str">
        <f>IFERROR(VLOOKUP(Tabelle32[[#This Row],[Device ID]],BOM!$B$3:$BQ$35,16,FALSE),"")</f>
        <v>Player-03</v>
      </c>
      <c r="G33" s="63">
        <f>VLOOKUP(Tabelle32[[#This Row],[SDI Interface]],BOM!$A$4:$B$35,2,FALSE)</f>
        <v>2</v>
      </c>
      <c r="H33" s="59" t="str">
        <f>BOM!$C$4</f>
        <v>VGW-01</v>
      </c>
      <c r="I33" s="59">
        <f>IFERROR(VLOOKUP(Tabelle32[[#This Row],[Device ID]],BOM!$B$3:$BQ$35,12,FALSE),"")</f>
        <v>0</v>
      </c>
      <c r="J33" s="59" t="str">
        <f>IFERROR(VLOOKUP(Tabelle32[[#This Row],[Device ID]],BOM!$B$3:$BQ$35,13,FALSE),"")</f>
        <v>TC.U1.223 | MDC</v>
      </c>
      <c r="K33" s="59" t="str">
        <f>IFERROR(VLOOKUP(Tabelle32[[#This Row],[Device ID]],BOM!$B$3:$BQ$35,14,FALSE),"")</f>
        <v>Imagine Comunications</v>
      </c>
      <c r="L33" s="59" t="str">
        <f>IFERROR(VLOOKUP(Tabelle32[[#This Row],[Device ID]],BOM!$B$3:$BQ$35,16,FALSE),"")</f>
        <v>Player-03</v>
      </c>
      <c r="M33" s="63">
        <f>IFERROR(VLOOKUP(Tabelle32[[#This Row],[Device ID]],BOM!$B$3:$BQ$35,17,FALSE),"")</f>
        <v>0</v>
      </c>
      <c r="N33" s="59">
        <f>IFERROR(VLOOKUP(Tabelle32[[#This Row],[Device ID]],BOM!$B$3:$BQ$35,18,FALSE),"")</f>
        <v>0</v>
      </c>
      <c r="O33" s="64"/>
      <c r="P33" s="64"/>
      <c r="Q33" s="64"/>
      <c r="R33" s="64"/>
      <c r="S33" s="64"/>
      <c r="T33" s="64"/>
      <c r="U33" s="59">
        <f>IFERROR(VLOOKUP(Tabelle32[[#This Row],[Device ID]],BOM!$B$3:$BQ$35,25,FALSE),"")</f>
        <v>0</v>
      </c>
      <c r="V33" s="59" t="str">
        <f>IFERROR(VLOOKUP(Tabelle32[[#This Row],[Device ID]],BOM!$B$3:$BQ$35,26,FALSE),"")</f>
        <v>x</v>
      </c>
      <c r="W33" s="59" t="str">
        <f>IFERROR(VLOOKUP(Tabelle32[[#This Row],[Device ID]],BOM!$B$3:$BQ$35,27,FALSE),"")</f>
        <v>x</v>
      </c>
      <c r="X33" s="59" t="str">
        <f>IFERROR(VLOOKUP(Tabelle32[[#This Row],[Device ID]],BOM!$B$3:$BQ$35,28,FALSE),"")</f>
        <v>x</v>
      </c>
      <c r="Y33" s="59" t="str">
        <f>IFERROR(VLOOKUP(Tabelle32[[#This Row],[Device ID]],BOM!$B$3:$BQ$35,29,FALSE),"")</f>
        <v>x</v>
      </c>
      <c r="Z33" s="59" t="str">
        <f>IFERROR(VLOOKUP(Tabelle32[[#This Row],[Device ID]],BOM!$B$3:$BQ$35,30,FALSE),"")</f>
        <v>x</v>
      </c>
      <c r="AA33" s="59" t="str">
        <f>IFERROR(VLOOKUP(Tabelle32[[#This Row],[Device ID]],BOM!$B$3:$BQ$35,31,FALSE),"")</f>
        <v>x</v>
      </c>
      <c r="AB33" s="59" t="str">
        <f>IFERROR(VLOOKUP(Tabelle32[[#This Row],[Device ID]],BOM!$B$3:$BQ$35,32,FALSE),"")</f>
        <v>x</v>
      </c>
      <c r="AC33" s="59" t="str">
        <f>IFERROR(VLOOKUP(Tabelle32[[#This Row],[Device ID]],BOM!$B$3:$BQ$35,33,FALSE),"")</f>
        <v>x</v>
      </c>
      <c r="AD33" s="59" t="str">
        <f>IFERROR(VLOOKUP(Tabelle32[[#This Row],[Device ID]],BOM!$B$3:$BQ$35,34,FALSE),"")</f>
        <v>x</v>
      </c>
      <c r="AE33" s="59" t="str">
        <f>IFERROR(VLOOKUP(Tabelle32[[#This Row],[Device ID]],BOM!$B$3:$BQ$35,35,FALSE),"")</f>
        <v>x</v>
      </c>
      <c r="AF33" s="59" t="str">
        <f>IFERROR(VLOOKUP(Tabelle32[[#This Row],[Device ID]],BOM!$B$3:$BQ$35,36,FALSE),"")</f>
        <v>x</v>
      </c>
      <c r="AG33" s="59" t="str">
        <f>IFERROR(VLOOKUP(Tabelle32[[#This Row],[Device ID]],BOM!$B$3:$BQ$35,37,FALSE),"")</f>
        <v>x</v>
      </c>
      <c r="AH33" s="59"/>
      <c r="AI33" s="59"/>
      <c r="AJ33" s="59"/>
      <c r="AK33" s="59"/>
      <c r="AL33" s="59" t="str">
        <f>IFERROR(VLOOKUP(Tabelle32[[#This Row],[Device ID]],BOM!$B$3:$BQ$35,42,FALSE),"")</f>
        <v>Imagine Communications SNP</v>
      </c>
      <c r="AM33" s="59" t="str">
        <f>IFERROR(VLOOKUP(Tabelle32[[#This Row],[Device ID]],BOM!$B$3:$BQ$35,43,FALSE),"")</f>
        <v>no</v>
      </c>
      <c r="AN33" s="59" t="str">
        <f>IFERROR(VLOOKUP(Tabelle32[[#This Row],[Device ID]],BOM!$B$3:$BQ$35,44,FALSE),"")</f>
        <v>yes</v>
      </c>
      <c r="AO33" s="59" t="str">
        <f>IFERROR(VLOOKUP(Tabelle32[[#This Row],[Device ID]],BOM!$B$3:$BQ$35,45,FALSE),"")</f>
        <v>no</v>
      </c>
      <c r="AP33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33" s="28"/>
      <c r="AR33" s="28"/>
      <c r="AS33" s="28"/>
      <c r="AT33" s="28"/>
      <c r="AU33" s="28"/>
      <c r="AV33" s="28" t="s">
        <v>96</v>
      </c>
      <c r="AW33" s="28" t="s">
        <v>96</v>
      </c>
      <c r="AX33" s="28" t="s">
        <v>96</v>
      </c>
      <c r="AY33" s="28" t="s">
        <v>96</v>
      </c>
      <c r="AZ33" s="28" t="s">
        <v>96</v>
      </c>
      <c r="BA33" s="28" t="s">
        <v>96</v>
      </c>
      <c r="BB33" s="28" t="s">
        <v>96</v>
      </c>
      <c r="BC33" s="28" t="s">
        <v>96</v>
      </c>
      <c r="BD33" s="28" t="s">
        <v>96</v>
      </c>
      <c r="BE33" s="28"/>
      <c r="BF33" s="28"/>
      <c r="BG33" s="73" t="s">
        <v>151</v>
      </c>
      <c r="BH33" s="30" t="str">
        <f>IF(COUNTA(Tabelle32[[#This Row],[Type:Vid_1080i50]:[Type:Anc_Prot]])&gt;0,"x","")</f>
        <v>x</v>
      </c>
      <c r="BI33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3" s="59"/>
      <c r="BK33" s="59"/>
      <c r="BL33" s="63"/>
      <c r="BM33" s="63"/>
      <c r="BN33" s="90"/>
      <c r="BO33" s="90"/>
      <c r="BP33" s="63">
        <f>LEN(Tabelle32[[#This Row],[Label 1
GFX-Unit]])</f>
        <v>0</v>
      </c>
      <c r="BQ33" s="63"/>
      <c r="BR33" s="63"/>
      <c r="BS33" s="59"/>
      <c r="BT33" s="59"/>
      <c r="BU33" s="59" t="s">
        <v>176</v>
      </c>
      <c r="BV33" s="59" t="s">
        <v>177</v>
      </c>
      <c r="BW33" s="59" t="s">
        <v>225</v>
      </c>
      <c r="BX33" s="59">
        <v>2</v>
      </c>
    </row>
    <row r="34" spans="1:76" x14ac:dyDescent="0.2">
      <c r="A34" s="58" t="str">
        <f>CONCATENATE(Tabelle32[[#This Row],[Device ID]],".",Tabelle32[[#This Row],[Streamcounter]])</f>
        <v>2.02206</v>
      </c>
      <c r="B3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VGW-01_SDI02_AUDsend_0006_IPLASRF</v>
      </c>
      <c r="C34" s="60"/>
      <c r="D34" s="61"/>
      <c r="E34" s="62"/>
      <c r="F34" s="59" t="str">
        <f>IFERROR(VLOOKUP(Tabelle32[[#This Row],[Device ID]],BOM!$B$3:$BQ$35,16,FALSE),"")</f>
        <v>Player-03</v>
      </c>
      <c r="G34" s="63">
        <f>VLOOKUP(Tabelle32[[#This Row],[SDI Interface]],BOM!$A$4:$B$35,2,FALSE)</f>
        <v>2</v>
      </c>
      <c r="H34" s="59" t="str">
        <f>BOM!$C$4</f>
        <v>VGW-01</v>
      </c>
      <c r="I34" s="59">
        <f>IFERROR(VLOOKUP(Tabelle32[[#This Row],[Device ID]],BOM!$B$3:$BQ$35,12,FALSE),"")</f>
        <v>0</v>
      </c>
      <c r="J34" s="59" t="str">
        <f>IFERROR(VLOOKUP(Tabelle32[[#This Row],[Device ID]],BOM!$B$3:$BQ$35,13,FALSE),"")</f>
        <v>TC.U1.223 | MDC</v>
      </c>
      <c r="K34" s="59" t="str">
        <f>IFERROR(VLOOKUP(Tabelle32[[#This Row],[Device ID]],BOM!$B$3:$BQ$35,14,FALSE),"")</f>
        <v>Imagine Comunications</v>
      </c>
      <c r="L34" s="59" t="str">
        <f>IFERROR(VLOOKUP(Tabelle32[[#This Row],[Device ID]],BOM!$B$3:$BQ$35,16,FALSE),"")</f>
        <v>Player-03</v>
      </c>
      <c r="M34" s="63">
        <f>IFERROR(VLOOKUP(Tabelle32[[#This Row],[Device ID]],BOM!$B$3:$BQ$35,17,FALSE),"")</f>
        <v>0</v>
      </c>
      <c r="N34" s="59">
        <f>IFERROR(VLOOKUP(Tabelle32[[#This Row],[Device ID]],BOM!$B$3:$BQ$35,18,FALSE),"")</f>
        <v>0</v>
      </c>
      <c r="O34" s="64"/>
      <c r="P34" s="64"/>
      <c r="Q34" s="64"/>
      <c r="R34" s="64"/>
      <c r="S34" s="64"/>
      <c r="T34" s="64"/>
      <c r="U34" s="59">
        <f>IFERROR(VLOOKUP(Tabelle32[[#This Row],[Device ID]],BOM!$B$3:$BQ$35,25,FALSE),"")</f>
        <v>0</v>
      </c>
      <c r="V34" s="59" t="str">
        <f>IFERROR(VLOOKUP(Tabelle32[[#This Row],[Device ID]],BOM!$B$3:$BQ$35,26,FALSE),"")</f>
        <v>x</v>
      </c>
      <c r="W34" s="59" t="str">
        <f>IFERROR(VLOOKUP(Tabelle32[[#This Row],[Device ID]],BOM!$B$3:$BQ$35,27,FALSE),"")</f>
        <v>x</v>
      </c>
      <c r="X34" s="59" t="str">
        <f>IFERROR(VLOOKUP(Tabelle32[[#This Row],[Device ID]],BOM!$B$3:$BQ$35,28,FALSE),"")</f>
        <v>x</v>
      </c>
      <c r="Y34" s="59" t="str">
        <f>IFERROR(VLOOKUP(Tabelle32[[#This Row],[Device ID]],BOM!$B$3:$BQ$35,29,FALSE),"")</f>
        <v>x</v>
      </c>
      <c r="Z34" s="59" t="str">
        <f>IFERROR(VLOOKUP(Tabelle32[[#This Row],[Device ID]],BOM!$B$3:$BQ$35,30,FALSE),"")</f>
        <v>x</v>
      </c>
      <c r="AA34" s="59" t="str">
        <f>IFERROR(VLOOKUP(Tabelle32[[#This Row],[Device ID]],BOM!$B$3:$BQ$35,31,FALSE),"")</f>
        <v>x</v>
      </c>
      <c r="AB34" s="59" t="str">
        <f>IFERROR(VLOOKUP(Tabelle32[[#This Row],[Device ID]],BOM!$B$3:$BQ$35,32,FALSE),"")</f>
        <v>x</v>
      </c>
      <c r="AC34" s="59" t="str">
        <f>IFERROR(VLOOKUP(Tabelle32[[#This Row],[Device ID]],BOM!$B$3:$BQ$35,33,FALSE),"")</f>
        <v>x</v>
      </c>
      <c r="AD34" s="59" t="str">
        <f>IFERROR(VLOOKUP(Tabelle32[[#This Row],[Device ID]],BOM!$B$3:$BQ$35,34,FALSE),"")</f>
        <v>x</v>
      </c>
      <c r="AE34" s="59" t="str">
        <f>IFERROR(VLOOKUP(Tabelle32[[#This Row],[Device ID]],BOM!$B$3:$BQ$35,35,FALSE),"")</f>
        <v>x</v>
      </c>
      <c r="AF34" s="59" t="str">
        <f>IFERROR(VLOOKUP(Tabelle32[[#This Row],[Device ID]],BOM!$B$3:$BQ$35,36,FALSE),"")</f>
        <v>x</v>
      </c>
      <c r="AG34" s="59" t="str">
        <f>IFERROR(VLOOKUP(Tabelle32[[#This Row],[Device ID]],BOM!$B$3:$BQ$35,37,FALSE),"")</f>
        <v>x</v>
      </c>
      <c r="AH34" s="59"/>
      <c r="AI34" s="59"/>
      <c r="AJ34" s="59"/>
      <c r="AK34" s="59"/>
      <c r="AL34" s="59" t="str">
        <f>IFERROR(VLOOKUP(Tabelle32[[#This Row],[Device ID]],BOM!$B$3:$BQ$35,42,FALSE),"")</f>
        <v>Imagine Communications SNP</v>
      </c>
      <c r="AM34" s="59" t="str">
        <f>IFERROR(VLOOKUP(Tabelle32[[#This Row],[Device ID]],BOM!$B$3:$BQ$35,43,FALSE),"")</f>
        <v>no</v>
      </c>
      <c r="AN34" s="59" t="str">
        <f>IFERROR(VLOOKUP(Tabelle32[[#This Row],[Device ID]],BOM!$B$3:$BQ$35,44,FALSE),"")</f>
        <v>yes</v>
      </c>
      <c r="AO34" s="59" t="str">
        <f>IFERROR(VLOOKUP(Tabelle32[[#This Row],[Device ID]],BOM!$B$3:$BQ$35,45,FALSE),"")</f>
        <v>no</v>
      </c>
      <c r="AP34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34" s="28"/>
      <c r="AR34" s="28"/>
      <c r="AS34" s="28"/>
      <c r="AT34" s="28"/>
      <c r="AU34" s="28"/>
      <c r="AV34" s="28" t="s">
        <v>96</v>
      </c>
      <c r="AW34" s="28" t="s">
        <v>96</v>
      </c>
      <c r="AX34" s="28" t="s">
        <v>96</v>
      </c>
      <c r="AY34" s="28" t="s">
        <v>96</v>
      </c>
      <c r="AZ34" s="28" t="s">
        <v>96</v>
      </c>
      <c r="BA34" s="28" t="s">
        <v>96</v>
      </c>
      <c r="BB34" s="28" t="s">
        <v>96</v>
      </c>
      <c r="BC34" s="28" t="s">
        <v>96</v>
      </c>
      <c r="BD34" s="28" t="s">
        <v>96</v>
      </c>
      <c r="BE34" s="28"/>
      <c r="BF34" s="28"/>
      <c r="BG34" s="73" t="s">
        <v>151</v>
      </c>
      <c r="BH34" s="30" t="str">
        <f>IF(COUNTA(Tabelle32[[#This Row],[Type:Vid_1080i50]:[Type:Anc_Prot]])&gt;0,"x","")</f>
        <v>x</v>
      </c>
      <c r="BI34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4" s="59"/>
      <c r="BK34" s="59"/>
      <c r="BL34" s="63"/>
      <c r="BM34" s="63"/>
      <c r="BN34" s="90"/>
      <c r="BO34" s="90"/>
      <c r="BP34" s="63">
        <f>LEN(Tabelle32[[#This Row],[Label 1
GFX-Unit]])</f>
        <v>0</v>
      </c>
      <c r="BQ34" s="63"/>
      <c r="BR34" s="63"/>
      <c r="BS34" s="59"/>
      <c r="BT34" s="59"/>
      <c r="BU34" s="59" t="s">
        <v>179</v>
      </c>
      <c r="BV34" s="59" t="s">
        <v>180</v>
      </c>
      <c r="BW34" s="59" t="s">
        <v>226</v>
      </c>
      <c r="BX34" s="59">
        <v>2</v>
      </c>
    </row>
    <row r="35" spans="1:76" x14ac:dyDescent="0.2">
      <c r="A35" s="58" t="str">
        <f>CONCATENATE(Tabelle32[[#This Row],[Device ID]],".",Tabelle32[[#This Row],[Streamcounter]])</f>
        <v>2.02207</v>
      </c>
      <c r="B3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VGW-01_SDI02_AUDsend_0007_IPLASRF</v>
      </c>
      <c r="C35" s="60"/>
      <c r="D35" s="61"/>
      <c r="E35" s="62"/>
      <c r="F35" s="59" t="str">
        <f>IFERROR(VLOOKUP(Tabelle32[[#This Row],[Device ID]],BOM!$B$3:$BQ$35,16,FALSE),"")</f>
        <v>Player-03</v>
      </c>
      <c r="G35" s="63">
        <f>VLOOKUP(Tabelle32[[#This Row],[SDI Interface]],BOM!$A$4:$B$35,2,FALSE)</f>
        <v>2</v>
      </c>
      <c r="H35" s="59" t="str">
        <f>BOM!$C$4</f>
        <v>VGW-01</v>
      </c>
      <c r="I35" s="59">
        <f>IFERROR(VLOOKUP(Tabelle32[[#This Row],[Device ID]],BOM!$B$3:$BQ$35,12,FALSE),"")</f>
        <v>0</v>
      </c>
      <c r="J35" s="59" t="str">
        <f>IFERROR(VLOOKUP(Tabelle32[[#This Row],[Device ID]],BOM!$B$3:$BQ$35,13,FALSE),"")</f>
        <v>TC.U1.223 | MDC</v>
      </c>
      <c r="K35" s="59" t="str">
        <f>IFERROR(VLOOKUP(Tabelle32[[#This Row],[Device ID]],BOM!$B$3:$BQ$35,14,FALSE),"")</f>
        <v>Imagine Comunications</v>
      </c>
      <c r="L35" s="59" t="str">
        <f>IFERROR(VLOOKUP(Tabelle32[[#This Row],[Device ID]],BOM!$B$3:$BQ$35,16,FALSE),"")</f>
        <v>Player-03</v>
      </c>
      <c r="M35" s="63">
        <f>IFERROR(VLOOKUP(Tabelle32[[#This Row],[Device ID]],BOM!$B$3:$BQ$35,17,FALSE),"")</f>
        <v>0</v>
      </c>
      <c r="N35" s="59">
        <f>IFERROR(VLOOKUP(Tabelle32[[#This Row],[Device ID]],BOM!$B$3:$BQ$35,18,FALSE),"")</f>
        <v>0</v>
      </c>
      <c r="O35" s="64"/>
      <c r="P35" s="64"/>
      <c r="Q35" s="64"/>
      <c r="R35" s="64"/>
      <c r="S35" s="64"/>
      <c r="T35" s="64"/>
      <c r="U35" s="59">
        <f>IFERROR(VLOOKUP(Tabelle32[[#This Row],[Device ID]],BOM!$B$3:$BQ$35,25,FALSE),"")</f>
        <v>0</v>
      </c>
      <c r="V35" s="59" t="str">
        <f>IFERROR(VLOOKUP(Tabelle32[[#This Row],[Device ID]],BOM!$B$3:$BQ$35,26,FALSE),"")</f>
        <v>x</v>
      </c>
      <c r="W35" s="59" t="str">
        <f>IFERROR(VLOOKUP(Tabelle32[[#This Row],[Device ID]],BOM!$B$3:$BQ$35,27,FALSE),"")</f>
        <v>x</v>
      </c>
      <c r="X35" s="59" t="str">
        <f>IFERROR(VLOOKUP(Tabelle32[[#This Row],[Device ID]],BOM!$B$3:$BQ$35,28,FALSE),"")</f>
        <v>x</v>
      </c>
      <c r="Y35" s="59" t="str">
        <f>IFERROR(VLOOKUP(Tabelle32[[#This Row],[Device ID]],BOM!$B$3:$BQ$35,29,FALSE),"")</f>
        <v>x</v>
      </c>
      <c r="Z35" s="59" t="str">
        <f>IFERROR(VLOOKUP(Tabelle32[[#This Row],[Device ID]],BOM!$B$3:$BQ$35,30,FALSE),"")</f>
        <v>x</v>
      </c>
      <c r="AA35" s="59" t="str">
        <f>IFERROR(VLOOKUP(Tabelle32[[#This Row],[Device ID]],BOM!$B$3:$BQ$35,31,FALSE),"")</f>
        <v>x</v>
      </c>
      <c r="AB35" s="59" t="str">
        <f>IFERROR(VLOOKUP(Tabelle32[[#This Row],[Device ID]],BOM!$B$3:$BQ$35,32,FALSE),"")</f>
        <v>x</v>
      </c>
      <c r="AC35" s="59" t="str">
        <f>IFERROR(VLOOKUP(Tabelle32[[#This Row],[Device ID]],BOM!$B$3:$BQ$35,33,FALSE),"")</f>
        <v>x</v>
      </c>
      <c r="AD35" s="59" t="str">
        <f>IFERROR(VLOOKUP(Tabelle32[[#This Row],[Device ID]],BOM!$B$3:$BQ$35,34,FALSE),"")</f>
        <v>x</v>
      </c>
      <c r="AE35" s="59" t="str">
        <f>IFERROR(VLOOKUP(Tabelle32[[#This Row],[Device ID]],BOM!$B$3:$BQ$35,35,FALSE),"")</f>
        <v>x</v>
      </c>
      <c r="AF35" s="59" t="str">
        <f>IFERROR(VLOOKUP(Tabelle32[[#This Row],[Device ID]],BOM!$B$3:$BQ$35,36,FALSE),"")</f>
        <v>x</v>
      </c>
      <c r="AG35" s="59" t="str">
        <f>IFERROR(VLOOKUP(Tabelle32[[#This Row],[Device ID]],BOM!$B$3:$BQ$35,37,FALSE),"")</f>
        <v>x</v>
      </c>
      <c r="AH35" s="59"/>
      <c r="AI35" s="59"/>
      <c r="AJ35" s="59"/>
      <c r="AK35" s="59"/>
      <c r="AL35" s="59" t="str">
        <f>IFERROR(VLOOKUP(Tabelle32[[#This Row],[Device ID]],BOM!$B$3:$BQ$35,42,FALSE),"")</f>
        <v>Imagine Communications SNP</v>
      </c>
      <c r="AM35" s="59" t="str">
        <f>IFERROR(VLOOKUP(Tabelle32[[#This Row],[Device ID]],BOM!$B$3:$BQ$35,43,FALSE),"")</f>
        <v>no</v>
      </c>
      <c r="AN35" s="59" t="str">
        <f>IFERROR(VLOOKUP(Tabelle32[[#This Row],[Device ID]],BOM!$B$3:$BQ$35,44,FALSE),"")</f>
        <v>yes</v>
      </c>
      <c r="AO35" s="59" t="str">
        <f>IFERROR(VLOOKUP(Tabelle32[[#This Row],[Device ID]],BOM!$B$3:$BQ$35,45,FALSE),"")</f>
        <v>no</v>
      </c>
      <c r="AP35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35" s="28"/>
      <c r="AR35" s="28"/>
      <c r="AS35" s="28"/>
      <c r="AT35" s="28"/>
      <c r="AU35" s="28"/>
      <c r="AV35" s="28" t="s">
        <v>96</v>
      </c>
      <c r="AW35" s="28" t="s">
        <v>96</v>
      </c>
      <c r="AX35" s="28" t="s">
        <v>96</v>
      </c>
      <c r="AY35" s="28" t="s">
        <v>96</v>
      </c>
      <c r="AZ35" s="28" t="s">
        <v>96</v>
      </c>
      <c r="BA35" s="28" t="s">
        <v>96</v>
      </c>
      <c r="BB35" s="28" t="s">
        <v>96</v>
      </c>
      <c r="BC35" s="28" t="s">
        <v>96</v>
      </c>
      <c r="BD35" s="28" t="s">
        <v>96</v>
      </c>
      <c r="BE35" s="28"/>
      <c r="BF35" s="28"/>
      <c r="BG35" s="73" t="s">
        <v>151</v>
      </c>
      <c r="BH35" s="30" t="str">
        <f>IF(COUNTA(Tabelle32[[#This Row],[Type:Vid_1080i50]:[Type:Anc_Prot]])&gt;0,"x","")</f>
        <v>x</v>
      </c>
      <c r="BI35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5" s="59"/>
      <c r="BK35" s="59"/>
      <c r="BL35" s="63"/>
      <c r="BM35" s="63"/>
      <c r="BN35" s="90"/>
      <c r="BO35" s="90"/>
      <c r="BP35" s="63">
        <f>LEN(Tabelle32[[#This Row],[Label 1
GFX-Unit]])</f>
        <v>0</v>
      </c>
      <c r="BQ35" s="63"/>
      <c r="BR35" s="63"/>
      <c r="BS35" s="59"/>
      <c r="BT35" s="59"/>
      <c r="BU35" s="59" t="s">
        <v>182</v>
      </c>
      <c r="BV35" s="59" t="s">
        <v>183</v>
      </c>
      <c r="BW35" s="59" t="s">
        <v>227</v>
      </c>
      <c r="BX35" s="59">
        <v>2</v>
      </c>
    </row>
    <row r="36" spans="1:76" x14ac:dyDescent="0.2">
      <c r="A36" s="58" t="str">
        <f>CONCATENATE(Tabelle32[[#This Row],[Device ID]],".",Tabelle32[[#This Row],[Streamcounter]])</f>
        <v>2.02208</v>
      </c>
      <c r="B3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VGW-01_SDI02_AUDsend_0008_IPLASRF</v>
      </c>
      <c r="C36" s="60"/>
      <c r="D36" s="61"/>
      <c r="E36" s="62"/>
      <c r="F36" s="59" t="str">
        <f>IFERROR(VLOOKUP(Tabelle32[[#This Row],[Device ID]],BOM!$B$3:$BQ$35,16,FALSE),"")</f>
        <v>Player-03</v>
      </c>
      <c r="G36" s="63">
        <f>VLOOKUP(Tabelle32[[#This Row],[SDI Interface]],BOM!$A$4:$B$35,2,FALSE)</f>
        <v>2</v>
      </c>
      <c r="H36" s="59" t="str">
        <f>BOM!$C$4</f>
        <v>VGW-01</v>
      </c>
      <c r="I36" s="59">
        <f>IFERROR(VLOOKUP(Tabelle32[[#This Row],[Device ID]],BOM!$B$3:$BQ$35,12,FALSE),"")</f>
        <v>0</v>
      </c>
      <c r="J36" s="59" t="str">
        <f>IFERROR(VLOOKUP(Tabelle32[[#This Row],[Device ID]],BOM!$B$3:$BQ$35,13,FALSE),"")</f>
        <v>TC.U1.223 | MDC</v>
      </c>
      <c r="K36" s="59" t="str">
        <f>IFERROR(VLOOKUP(Tabelle32[[#This Row],[Device ID]],BOM!$B$3:$BQ$35,14,FALSE),"")</f>
        <v>Imagine Comunications</v>
      </c>
      <c r="L36" s="59" t="str">
        <f>IFERROR(VLOOKUP(Tabelle32[[#This Row],[Device ID]],BOM!$B$3:$BQ$35,16,FALSE),"")</f>
        <v>Player-03</v>
      </c>
      <c r="M36" s="63">
        <f>IFERROR(VLOOKUP(Tabelle32[[#This Row],[Device ID]],BOM!$B$3:$BQ$35,17,FALSE),"")</f>
        <v>0</v>
      </c>
      <c r="N36" s="59">
        <f>IFERROR(VLOOKUP(Tabelle32[[#This Row],[Device ID]],BOM!$B$3:$BQ$35,18,FALSE),"")</f>
        <v>0</v>
      </c>
      <c r="O36" s="64"/>
      <c r="P36" s="64"/>
      <c r="Q36" s="64"/>
      <c r="R36" s="64"/>
      <c r="S36" s="64"/>
      <c r="T36" s="64"/>
      <c r="U36" s="59">
        <f>IFERROR(VLOOKUP(Tabelle32[[#This Row],[Device ID]],BOM!$B$3:$BQ$35,25,FALSE),"")</f>
        <v>0</v>
      </c>
      <c r="V36" s="59" t="str">
        <f>IFERROR(VLOOKUP(Tabelle32[[#This Row],[Device ID]],BOM!$B$3:$BQ$35,26,FALSE),"")</f>
        <v>x</v>
      </c>
      <c r="W36" s="59" t="str">
        <f>IFERROR(VLOOKUP(Tabelle32[[#This Row],[Device ID]],BOM!$B$3:$BQ$35,27,FALSE),"")</f>
        <v>x</v>
      </c>
      <c r="X36" s="59" t="str">
        <f>IFERROR(VLOOKUP(Tabelle32[[#This Row],[Device ID]],BOM!$B$3:$BQ$35,28,FALSE),"")</f>
        <v>x</v>
      </c>
      <c r="Y36" s="59" t="str">
        <f>IFERROR(VLOOKUP(Tabelle32[[#This Row],[Device ID]],BOM!$B$3:$BQ$35,29,FALSE),"")</f>
        <v>x</v>
      </c>
      <c r="Z36" s="59" t="str">
        <f>IFERROR(VLOOKUP(Tabelle32[[#This Row],[Device ID]],BOM!$B$3:$BQ$35,30,FALSE),"")</f>
        <v>x</v>
      </c>
      <c r="AA36" s="59" t="str">
        <f>IFERROR(VLOOKUP(Tabelle32[[#This Row],[Device ID]],BOM!$B$3:$BQ$35,31,FALSE),"")</f>
        <v>x</v>
      </c>
      <c r="AB36" s="59" t="str">
        <f>IFERROR(VLOOKUP(Tabelle32[[#This Row],[Device ID]],BOM!$B$3:$BQ$35,32,FALSE),"")</f>
        <v>x</v>
      </c>
      <c r="AC36" s="59" t="str">
        <f>IFERROR(VLOOKUP(Tabelle32[[#This Row],[Device ID]],BOM!$B$3:$BQ$35,33,FALSE),"")</f>
        <v>x</v>
      </c>
      <c r="AD36" s="59" t="str">
        <f>IFERROR(VLOOKUP(Tabelle32[[#This Row],[Device ID]],BOM!$B$3:$BQ$35,34,FALSE),"")</f>
        <v>x</v>
      </c>
      <c r="AE36" s="59" t="str">
        <f>IFERROR(VLOOKUP(Tabelle32[[#This Row],[Device ID]],BOM!$B$3:$BQ$35,35,FALSE),"")</f>
        <v>x</v>
      </c>
      <c r="AF36" s="59" t="str">
        <f>IFERROR(VLOOKUP(Tabelle32[[#This Row],[Device ID]],BOM!$B$3:$BQ$35,36,FALSE),"")</f>
        <v>x</v>
      </c>
      <c r="AG36" s="59" t="str">
        <f>IFERROR(VLOOKUP(Tabelle32[[#This Row],[Device ID]],BOM!$B$3:$BQ$35,37,FALSE),"")</f>
        <v>x</v>
      </c>
      <c r="AH36" s="59"/>
      <c r="AI36" s="59"/>
      <c r="AJ36" s="59"/>
      <c r="AK36" s="59"/>
      <c r="AL36" s="59" t="str">
        <f>IFERROR(VLOOKUP(Tabelle32[[#This Row],[Device ID]],BOM!$B$3:$BQ$35,42,FALSE),"")</f>
        <v>Imagine Communications SNP</v>
      </c>
      <c r="AM36" s="59" t="str">
        <f>IFERROR(VLOOKUP(Tabelle32[[#This Row],[Device ID]],BOM!$B$3:$BQ$35,43,FALSE),"")</f>
        <v>no</v>
      </c>
      <c r="AN36" s="59" t="str">
        <f>IFERROR(VLOOKUP(Tabelle32[[#This Row],[Device ID]],BOM!$B$3:$BQ$35,44,FALSE),"")</f>
        <v>yes</v>
      </c>
      <c r="AO36" s="59" t="str">
        <f>IFERROR(VLOOKUP(Tabelle32[[#This Row],[Device ID]],BOM!$B$3:$BQ$35,45,FALSE),"")</f>
        <v>no</v>
      </c>
      <c r="AP36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36" s="28"/>
      <c r="AR36" s="28"/>
      <c r="AS36" s="28"/>
      <c r="AT36" s="28"/>
      <c r="AU36" s="28"/>
      <c r="AV36" s="28" t="s">
        <v>96</v>
      </c>
      <c r="AW36" s="28" t="s">
        <v>96</v>
      </c>
      <c r="AX36" s="28" t="s">
        <v>96</v>
      </c>
      <c r="AY36" s="28" t="s">
        <v>96</v>
      </c>
      <c r="AZ36" s="28" t="s">
        <v>96</v>
      </c>
      <c r="BA36" s="28" t="s">
        <v>96</v>
      </c>
      <c r="BB36" s="28" t="s">
        <v>96</v>
      </c>
      <c r="BC36" s="28" t="s">
        <v>96</v>
      </c>
      <c r="BD36" s="28" t="s">
        <v>96</v>
      </c>
      <c r="BE36" s="28"/>
      <c r="BF36" s="28"/>
      <c r="BG36" s="73" t="s">
        <v>151</v>
      </c>
      <c r="BH36" s="30" t="str">
        <f>IF(COUNTA(Tabelle32[[#This Row],[Type:Vid_1080i50]:[Type:Anc_Prot]])&gt;0,"x","")</f>
        <v>x</v>
      </c>
      <c r="BI36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6" s="59"/>
      <c r="BK36" s="59"/>
      <c r="BL36" s="63"/>
      <c r="BM36" s="63"/>
      <c r="BN36" s="90"/>
      <c r="BO36" s="90"/>
      <c r="BP36" s="63">
        <f>LEN(Tabelle32[[#This Row],[Label 1
GFX-Unit]])</f>
        <v>0</v>
      </c>
      <c r="BQ36" s="63"/>
      <c r="BR36" s="63"/>
      <c r="BS36" s="59"/>
      <c r="BT36" s="59"/>
      <c r="BU36" s="59" t="s">
        <v>185</v>
      </c>
      <c r="BV36" s="59" t="s">
        <v>186</v>
      </c>
      <c r="BW36" s="59" t="s">
        <v>228</v>
      </c>
      <c r="BX36" s="59">
        <v>2</v>
      </c>
    </row>
    <row r="37" spans="1:76" x14ac:dyDescent="0.2">
      <c r="A37" s="58" t="str">
        <f>CONCATENATE(Tabelle32[[#This Row],[Device ID]],".",Tabelle32[[#This Row],[Streamcounter]])</f>
        <v>2.02209</v>
      </c>
      <c r="B3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VGW-01_SDI02_AUDsend_0009_IPLASRF</v>
      </c>
      <c r="C37" s="60"/>
      <c r="D37" s="61"/>
      <c r="E37" s="62"/>
      <c r="F37" s="59" t="str">
        <f>IFERROR(VLOOKUP(Tabelle32[[#This Row],[Device ID]],BOM!$B$3:$BQ$35,16,FALSE),"")</f>
        <v>Player-03</v>
      </c>
      <c r="G37" s="63">
        <f>VLOOKUP(Tabelle32[[#This Row],[SDI Interface]],BOM!$A$4:$B$35,2,FALSE)</f>
        <v>2</v>
      </c>
      <c r="H37" s="59" t="str">
        <f>BOM!$C$4</f>
        <v>VGW-01</v>
      </c>
      <c r="I37" s="59">
        <f>IFERROR(VLOOKUP(Tabelle32[[#This Row],[Device ID]],BOM!$B$3:$BQ$35,12,FALSE),"")</f>
        <v>0</v>
      </c>
      <c r="J37" s="59" t="str">
        <f>IFERROR(VLOOKUP(Tabelle32[[#This Row],[Device ID]],BOM!$B$3:$BQ$35,13,FALSE),"")</f>
        <v>TC.U1.223 | MDC</v>
      </c>
      <c r="K37" s="59" t="str">
        <f>IFERROR(VLOOKUP(Tabelle32[[#This Row],[Device ID]],BOM!$B$3:$BQ$35,14,FALSE),"")</f>
        <v>Imagine Comunications</v>
      </c>
      <c r="L37" s="59" t="str">
        <f>IFERROR(VLOOKUP(Tabelle32[[#This Row],[Device ID]],BOM!$B$3:$BQ$35,16,FALSE),"")</f>
        <v>Player-03</v>
      </c>
      <c r="M37" s="63">
        <f>IFERROR(VLOOKUP(Tabelle32[[#This Row],[Device ID]],BOM!$B$3:$BQ$35,17,FALSE),"")</f>
        <v>0</v>
      </c>
      <c r="N37" s="59">
        <f>IFERROR(VLOOKUP(Tabelle32[[#This Row],[Device ID]],BOM!$B$3:$BQ$35,18,FALSE),"")</f>
        <v>0</v>
      </c>
      <c r="O37" s="64"/>
      <c r="P37" s="64"/>
      <c r="Q37" s="64"/>
      <c r="R37" s="64"/>
      <c r="S37" s="64"/>
      <c r="T37" s="64"/>
      <c r="U37" s="59">
        <f>IFERROR(VLOOKUP(Tabelle32[[#This Row],[Device ID]],BOM!$B$3:$BQ$35,25,FALSE),"")</f>
        <v>0</v>
      </c>
      <c r="V37" s="59" t="str">
        <f>IFERROR(VLOOKUP(Tabelle32[[#This Row],[Device ID]],BOM!$B$3:$BQ$35,26,FALSE),"")</f>
        <v>x</v>
      </c>
      <c r="W37" s="59" t="str">
        <f>IFERROR(VLOOKUP(Tabelle32[[#This Row],[Device ID]],BOM!$B$3:$BQ$35,27,FALSE),"")</f>
        <v>x</v>
      </c>
      <c r="X37" s="59" t="str">
        <f>IFERROR(VLOOKUP(Tabelle32[[#This Row],[Device ID]],BOM!$B$3:$BQ$35,28,FALSE),"")</f>
        <v>x</v>
      </c>
      <c r="Y37" s="59" t="str">
        <f>IFERROR(VLOOKUP(Tabelle32[[#This Row],[Device ID]],BOM!$B$3:$BQ$35,29,FALSE),"")</f>
        <v>x</v>
      </c>
      <c r="Z37" s="59" t="str">
        <f>IFERROR(VLOOKUP(Tabelle32[[#This Row],[Device ID]],BOM!$B$3:$BQ$35,30,FALSE),"")</f>
        <v>x</v>
      </c>
      <c r="AA37" s="59" t="str">
        <f>IFERROR(VLOOKUP(Tabelle32[[#This Row],[Device ID]],BOM!$B$3:$BQ$35,31,FALSE),"")</f>
        <v>x</v>
      </c>
      <c r="AB37" s="59" t="str">
        <f>IFERROR(VLOOKUP(Tabelle32[[#This Row],[Device ID]],BOM!$B$3:$BQ$35,32,FALSE),"")</f>
        <v>x</v>
      </c>
      <c r="AC37" s="59" t="str">
        <f>IFERROR(VLOOKUP(Tabelle32[[#This Row],[Device ID]],BOM!$B$3:$BQ$35,33,FALSE),"")</f>
        <v>x</v>
      </c>
      <c r="AD37" s="59" t="str">
        <f>IFERROR(VLOOKUP(Tabelle32[[#This Row],[Device ID]],BOM!$B$3:$BQ$35,34,FALSE),"")</f>
        <v>x</v>
      </c>
      <c r="AE37" s="59" t="str">
        <f>IFERROR(VLOOKUP(Tabelle32[[#This Row],[Device ID]],BOM!$B$3:$BQ$35,35,FALSE),"")</f>
        <v>x</v>
      </c>
      <c r="AF37" s="59" t="str">
        <f>IFERROR(VLOOKUP(Tabelle32[[#This Row],[Device ID]],BOM!$B$3:$BQ$35,36,FALSE),"")</f>
        <v>x</v>
      </c>
      <c r="AG37" s="59" t="str">
        <f>IFERROR(VLOOKUP(Tabelle32[[#This Row],[Device ID]],BOM!$B$3:$BQ$35,37,FALSE),"")</f>
        <v>x</v>
      </c>
      <c r="AH37" s="59"/>
      <c r="AI37" s="59"/>
      <c r="AJ37" s="59"/>
      <c r="AK37" s="59"/>
      <c r="AL37" s="59" t="str">
        <f>IFERROR(VLOOKUP(Tabelle32[[#This Row],[Device ID]],BOM!$B$3:$BQ$35,42,FALSE),"")</f>
        <v>Imagine Communications SNP</v>
      </c>
      <c r="AM37" s="59" t="str">
        <f>IFERROR(VLOOKUP(Tabelle32[[#This Row],[Device ID]],BOM!$B$3:$BQ$35,43,FALSE),"")</f>
        <v>no</v>
      </c>
      <c r="AN37" s="59" t="str">
        <f>IFERROR(VLOOKUP(Tabelle32[[#This Row],[Device ID]],BOM!$B$3:$BQ$35,44,FALSE),"")</f>
        <v>yes</v>
      </c>
      <c r="AO37" s="59" t="str">
        <f>IFERROR(VLOOKUP(Tabelle32[[#This Row],[Device ID]],BOM!$B$3:$BQ$35,45,FALSE),"")</f>
        <v>no</v>
      </c>
      <c r="AP37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37" s="28"/>
      <c r="AR37" s="28"/>
      <c r="AS37" s="28"/>
      <c r="AT37" s="28"/>
      <c r="AU37" s="28"/>
      <c r="AV37" s="28" t="s">
        <v>96</v>
      </c>
      <c r="AW37" s="28" t="s">
        <v>96</v>
      </c>
      <c r="AX37" s="28" t="s">
        <v>96</v>
      </c>
      <c r="AY37" s="28" t="s">
        <v>96</v>
      </c>
      <c r="AZ37" s="28" t="s">
        <v>96</v>
      </c>
      <c r="BA37" s="28" t="s">
        <v>96</v>
      </c>
      <c r="BB37" s="28" t="s">
        <v>96</v>
      </c>
      <c r="BC37" s="28" t="s">
        <v>96</v>
      </c>
      <c r="BD37" s="28" t="s">
        <v>96</v>
      </c>
      <c r="BE37" s="28"/>
      <c r="BF37" s="28"/>
      <c r="BG37" s="73" t="s">
        <v>151</v>
      </c>
      <c r="BH37" s="30" t="str">
        <f>IF(COUNTA(Tabelle32[[#This Row],[Type:Vid_1080i50]:[Type:Anc_Prot]])&gt;0,"x","")</f>
        <v>x</v>
      </c>
      <c r="BI37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7" s="59"/>
      <c r="BK37" s="59"/>
      <c r="BL37" s="63"/>
      <c r="BM37" s="63"/>
      <c r="BN37" s="90"/>
      <c r="BO37" s="90"/>
      <c r="BP37" s="63">
        <f>LEN(Tabelle32[[#This Row],[Label 1
GFX-Unit]])</f>
        <v>0</v>
      </c>
      <c r="BQ37" s="63"/>
      <c r="BR37" s="63"/>
      <c r="BS37" s="59"/>
      <c r="BT37" s="59"/>
      <c r="BU37" s="59" t="s">
        <v>188</v>
      </c>
      <c r="BV37" s="59" t="s">
        <v>189</v>
      </c>
      <c r="BW37" s="59" t="s">
        <v>229</v>
      </c>
      <c r="BX37" s="59">
        <v>2</v>
      </c>
    </row>
    <row r="38" spans="1:76" x14ac:dyDescent="0.2">
      <c r="A38" s="58" t="str">
        <f>CONCATENATE(Tabelle32[[#This Row],[Device ID]],".",Tabelle32[[#This Row],[Streamcounter]])</f>
        <v>2.02210</v>
      </c>
      <c r="B3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VGW-01_SDI02_AUDsend_0010_IPLASRF</v>
      </c>
      <c r="C38" s="60"/>
      <c r="D38" s="61"/>
      <c r="E38" s="62"/>
      <c r="F38" s="59" t="str">
        <f>IFERROR(VLOOKUP(Tabelle32[[#This Row],[Device ID]],BOM!$B$3:$BQ$35,16,FALSE),"")</f>
        <v>Player-03</v>
      </c>
      <c r="G38" s="63">
        <f>VLOOKUP(Tabelle32[[#This Row],[SDI Interface]],BOM!$A$4:$B$35,2,FALSE)</f>
        <v>2</v>
      </c>
      <c r="H38" s="59" t="str">
        <f>BOM!$C$4</f>
        <v>VGW-01</v>
      </c>
      <c r="I38" s="59">
        <f>IFERROR(VLOOKUP(Tabelle32[[#This Row],[Device ID]],BOM!$B$3:$BQ$35,12,FALSE),"")</f>
        <v>0</v>
      </c>
      <c r="J38" s="59" t="str">
        <f>IFERROR(VLOOKUP(Tabelle32[[#This Row],[Device ID]],BOM!$B$3:$BQ$35,13,FALSE),"")</f>
        <v>TC.U1.223 | MDC</v>
      </c>
      <c r="K38" s="59" t="str">
        <f>IFERROR(VLOOKUP(Tabelle32[[#This Row],[Device ID]],BOM!$B$3:$BQ$35,14,FALSE),"")</f>
        <v>Imagine Comunications</v>
      </c>
      <c r="L38" s="59" t="str">
        <f>IFERROR(VLOOKUP(Tabelle32[[#This Row],[Device ID]],BOM!$B$3:$BQ$35,16,FALSE),"")</f>
        <v>Player-03</v>
      </c>
      <c r="M38" s="63">
        <f>IFERROR(VLOOKUP(Tabelle32[[#This Row],[Device ID]],BOM!$B$3:$BQ$35,17,FALSE),"")</f>
        <v>0</v>
      </c>
      <c r="N38" s="59">
        <f>IFERROR(VLOOKUP(Tabelle32[[#This Row],[Device ID]],BOM!$B$3:$BQ$35,18,FALSE),"")</f>
        <v>0</v>
      </c>
      <c r="O38" s="64"/>
      <c r="P38" s="64"/>
      <c r="Q38" s="64"/>
      <c r="R38" s="64"/>
      <c r="S38" s="64"/>
      <c r="T38" s="64"/>
      <c r="U38" s="59">
        <f>IFERROR(VLOOKUP(Tabelle32[[#This Row],[Device ID]],BOM!$B$3:$BQ$35,25,FALSE),"")</f>
        <v>0</v>
      </c>
      <c r="V38" s="59" t="str">
        <f>IFERROR(VLOOKUP(Tabelle32[[#This Row],[Device ID]],BOM!$B$3:$BQ$35,26,FALSE),"")</f>
        <v>x</v>
      </c>
      <c r="W38" s="59" t="str">
        <f>IFERROR(VLOOKUP(Tabelle32[[#This Row],[Device ID]],BOM!$B$3:$BQ$35,27,FALSE),"")</f>
        <v>x</v>
      </c>
      <c r="X38" s="59" t="str">
        <f>IFERROR(VLOOKUP(Tabelle32[[#This Row],[Device ID]],BOM!$B$3:$BQ$35,28,FALSE),"")</f>
        <v>x</v>
      </c>
      <c r="Y38" s="59" t="str">
        <f>IFERROR(VLOOKUP(Tabelle32[[#This Row],[Device ID]],BOM!$B$3:$BQ$35,29,FALSE),"")</f>
        <v>x</v>
      </c>
      <c r="Z38" s="59" t="str">
        <f>IFERROR(VLOOKUP(Tabelle32[[#This Row],[Device ID]],BOM!$B$3:$BQ$35,30,FALSE),"")</f>
        <v>x</v>
      </c>
      <c r="AA38" s="59" t="str">
        <f>IFERROR(VLOOKUP(Tabelle32[[#This Row],[Device ID]],BOM!$B$3:$BQ$35,31,FALSE),"")</f>
        <v>x</v>
      </c>
      <c r="AB38" s="59" t="str">
        <f>IFERROR(VLOOKUP(Tabelle32[[#This Row],[Device ID]],BOM!$B$3:$BQ$35,32,FALSE),"")</f>
        <v>x</v>
      </c>
      <c r="AC38" s="59" t="str">
        <f>IFERROR(VLOOKUP(Tabelle32[[#This Row],[Device ID]],BOM!$B$3:$BQ$35,33,FALSE),"")</f>
        <v>x</v>
      </c>
      <c r="AD38" s="59" t="str">
        <f>IFERROR(VLOOKUP(Tabelle32[[#This Row],[Device ID]],BOM!$B$3:$BQ$35,34,FALSE),"")</f>
        <v>x</v>
      </c>
      <c r="AE38" s="59" t="str">
        <f>IFERROR(VLOOKUP(Tabelle32[[#This Row],[Device ID]],BOM!$B$3:$BQ$35,35,FALSE),"")</f>
        <v>x</v>
      </c>
      <c r="AF38" s="59" t="str">
        <f>IFERROR(VLOOKUP(Tabelle32[[#This Row],[Device ID]],BOM!$B$3:$BQ$35,36,FALSE),"")</f>
        <v>x</v>
      </c>
      <c r="AG38" s="59" t="str">
        <f>IFERROR(VLOOKUP(Tabelle32[[#This Row],[Device ID]],BOM!$B$3:$BQ$35,37,FALSE),"")</f>
        <v>x</v>
      </c>
      <c r="AH38" s="59"/>
      <c r="AI38" s="59"/>
      <c r="AJ38" s="59"/>
      <c r="AK38" s="59"/>
      <c r="AL38" s="59" t="str">
        <f>IFERROR(VLOOKUP(Tabelle32[[#This Row],[Device ID]],BOM!$B$3:$BQ$35,42,FALSE),"")</f>
        <v>Imagine Communications SNP</v>
      </c>
      <c r="AM38" s="59" t="str">
        <f>IFERROR(VLOOKUP(Tabelle32[[#This Row],[Device ID]],BOM!$B$3:$BQ$35,43,FALSE),"")</f>
        <v>no</v>
      </c>
      <c r="AN38" s="59" t="str">
        <f>IFERROR(VLOOKUP(Tabelle32[[#This Row],[Device ID]],BOM!$B$3:$BQ$35,44,FALSE),"")</f>
        <v>yes</v>
      </c>
      <c r="AO38" s="59" t="str">
        <f>IFERROR(VLOOKUP(Tabelle32[[#This Row],[Device ID]],BOM!$B$3:$BQ$35,45,FALSE),"")</f>
        <v>no</v>
      </c>
      <c r="AP38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38" s="28"/>
      <c r="AR38" s="28"/>
      <c r="AS38" s="28"/>
      <c r="AT38" s="28"/>
      <c r="AU38" s="28"/>
      <c r="AV38" s="28" t="s">
        <v>96</v>
      </c>
      <c r="AW38" s="28" t="s">
        <v>96</v>
      </c>
      <c r="AX38" s="28" t="s">
        <v>96</v>
      </c>
      <c r="AY38" s="28" t="s">
        <v>96</v>
      </c>
      <c r="AZ38" s="28" t="s">
        <v>96</v>
      </c>
      <c r="BA38" s="28" t="s">
        <v>96</v>
      </c>
      <c r="BB38" s="28" t="s">
        <v>96</v>
      </c>
      <c r="BC38" s="28" t="s">
        <v>96</v>
      </c>
      <c r="BD38" s="28" t="s">
        <v>96</v>
      </c>
      <c r="BE38" s="28"/>
      <c r="BF38" s="28"/>
      <c r="BG38" s="73" t="s">
        <v>151</v>
      </c>
      <c r="BH38" s="30" t="str">
        <f>IF(COUNTA(Tabelle32[[#This Row],[Type:Vid_1080i50]:[Type:Anc_Prot]])&gt;0,"x","")</f>
        <v>x</v>
      </c>
      <c r="BI38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8" s="59"/>
      <c r="BK38" s="59"/>
      <c r="BL38" s="63"/>
      <c r="BM38" s="63"/>
      <c r="BN38" s="90"/>
      <c r="BO38" s="90"/>
      <c r="BP38" s="63">
        <f>LEN(Tabelle32[[#This Row],[Label 1
GFX-Unit]])</f>
        <v>0</v>
      </c>
      <c r="BQ38" s="63"/>
      <c r="BR38" s="63"/>
      <c r="BS38" s="59"/>
      <c r="BT38" s="59"/>
      <c r="BU38" s="59" t="s">
        <v>191</v>
      </c>
      <c r="BV38" s="59" t="s">
        <v>192</v>
      </c>
      <c r="BW38" s="59" t="s">
        <v>230</v>
      </c>
      <c r="BX38" s="59">
        <v>2</v>
      </c>
    </row>
    <row r="39" spans="1:76" x14ac:dyDescent="0.2">
      <c r="A39" s="58" t="str">
        <f>CONCATENATE(Tabelle32[[#This Row],[Device ID]],".",Tabelle32[[#This Row],[Streamcounter]])</f>
        <v>2.02211</v>
      </c>
      <c r="B3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VGW-01_SDI02_AUDsend_0011_IPLASRF</v>
      </c>
      <c r="C39" s="60"/>
      <c r="D39" s="61"/>
      <c r="E39" s="62"/>
      <c r="F39" s="59" t="str">
        <f>IFERROR(VLOOKUP(Tabelle32[[#This Row],[Device ID]],BOM!$B$3:$BQ$35,16,FALSE),"")</f>
        <v>Player-03</v>
      </c>
      <c r="G39" s="63">
        <f>VLOOKUP(Tabelle32[[#This Row],[SDI Interface]],BOM!$A$4:$B$35,2,FALSE)</f>
        <v>2</v>
      </c>
      <c r="H39" s="59" t="str">
        <f>BOM!$C$4</f>
        <v>VGW-01</v>
      </c>
      <c r="I39" s="59">
        <f>IFERROR(VLOOKUP(Tabelle32[[#This Row],[Device ID]],BOM!$B$3:$BQ$35,12,FALSE),"")</f>
        <v>0</v>
      </c>
      <c r="J39" s="59" t="str">
        <f>IFERROR(VLOOKUP(Tabelle32[[#This Row],[Device ID]],BOM!$B$3:$BQ$35,13,FALSE),"")</f>
        <v>TC.U1.223 | MDC</v>
      </c>
      <c r="K39" s="59" t="str">
        <f>IFERROR(VLOOKUP(Tabelle32[[#This Row],[Device ID]],BOM!$B$3:$BQ$35,14,FALSE),"")</f>
        <v>Imagine Comunications</v>
      </c>
      <c r="L39" s="59" t="str">
        <f>IFERROR(VLOOKUP(Tabelle32[[#This Row],[Device ID]],BOM!$B$3:$BQ$35,16,FALSE),"")</f>
        <v>Player-03</v>
      </c>
      <c r="M39" s="63">
        <f>IFERROR(VLOOKUP(Tabelle32[[#This Row],[Device ID]],BOM!$B$3:$BQ$35,17,FALSE),"")</f>
        <v>0</v>
      </c>
      <c r="N39" s="59">
        <f>IFERROR(VLOOKUP(Tabelle32[[#This Row],[Device ID]],BOM!$B$3:$BQ$35,18,FALSE),"")</f>
        <v>0</v>
      </c>
      <c r="O39" s="64"/>
      <c r="P39" s="64"/>
      <c r="Q39" s="64"/>
      <c r="R39" s="64"/>
      <c r="S39" s="64"/>
      <c r="T39" s="64"/>
      <c r="U39" s="59">
        <f>IFERROR(VLOOKUP(Tabelle32[[#This Row],[Device ID]],BOM!$B$3:$BQ$35,25,FALSE),"")</f>
        <v>0</v>
      </c>
      <c r="V39" s="59" t="str">
        <f>IFERROR(VLOOKUP(Tabelle32[[#This Row],[Device ID]],BOM!$B$3:$BQ$35,26,FALSE),"")</f>
        <v>x</v>
      </c>
      <c r="W39" s="59" t="str">
        <f>IFERROR(VLOOKUP(Tabelle32[[#This Row],[Device ID]],BOM!$B$3:$BQ$35,27,FALSE),"")</f>
        <v>x</v>
      </c>
      <c r="X39" s="59" t="str">
        <f>IFERROR(VLOOKUP(Tabelle32[[#This Row],[Device ID]],BOM!$B$3:$BQ$35,28,FALSE),"")</f>
        <v>x</v>
      </c>
      <c r="Y39" s="59" t="str">
        <f>IFERROR(VLOOKUP(Tabelle32[[#This Row],[Device ID]],BOM!$B$3:$BQ$35,29,FALSE),"")</f>
        <v>x</v>
      </c>
      <c r="Z39" s="59" t="str">
        <f>IFERROR(VLOOKUP(Tabelle32[[#This Row],[Device ID]],BOM!$B$3:$BQ$35,30,FALSE),"")</f>
        <v>x</v>
      </c>
      <c r="AA39" s="59" t="str">
        <f>IFERROR(VLOOKUP(Tabelle32[[#This Row],[Device ID]],BOM!$B$3:$BQ$35,31,FALSE),"")</f>
        <v>x</v>
      </c>
      <c r="AB39" s="59" t="str">
        <f>IFERROR(VLOOKUP(Tabelle32[[#This Row],[Device ID]],BOM!$B$3:$BQ$35,32,FALSE),"")</f>
        <v>x</v>
      </c>
      <c r="AC39" s="59" t="str">
        <f>IFERROR(VLOOKUP(Tabelle32[[#This Row],[Device ID]],BOM!$B$3:$BQ$35,33,FALSE),"")</f>
        <v>x</v>
      </c>
      <c r="AD39" s="59" t="str">
        <f>IFERROR(VLOOKUP(Tabelle32[[#This Row],[Device ID]],BOM!$B$3:$BQ$35,34,FALSE),"")</f>
        <v>x</v>
      </c>
      <c r="AE39" s="59" t="str">
        <f>IFERROR(VLOOKUP(Tabelle32[[#This Row],[Device ID]],BOM!$B$3:$BQ$35,35,FALSE),"")</f>
        <v>x</v>
      </c>
      <c r="AF39" s="59" t="str">
        <f>IFERROR(VLOOKUP(Tabelle32[[#This Row],[Device ID]],BOM!$B$3:$BQ$35,36,FALSE),"")</f>
        <v>x</v>
      </c>
      <c r="AG39" s="59" t="str">
        <f>IFERROR(VLOOKUP(Tabelle32[[#This Row],[Device ID]],BOM!$B$3:$BQ$35,37,FALSE),"")</f>
        <v>x</v>
      </c>
      <c r="AH39" s="59"/>
      <c r="AI39" s="59"/>
      <c r="AJ39" s="59"/>
      <c r="AK39" s="59"/>
      <c r="AL39" s="59" t="str">
        <f>IFERROR(VLOOKUP(Tabelle32[[#This Row],[Device ID]],BOM!$B$3:$BQ$35,42,FALSE),"")</f>
        <v>Imagine Communications SNP</v>
      </c>
      <c r="AM39" s="59" t="str">
        <f>IFERROR(VLOOKUP(Tabelle32[[#This Row],[Device ID]],BOM!$B$3:$BQ$35,43,FALSE),"")</f>
        <v>no</v>
      </c>
      <c r="AN39" s="59" t="str">
        <f>IFERROR(VLOOKUP(Tabelle32[[#This Row],[Device ID]],BOM!$B$3:$BQ$35,44,FALSE),"")</f>
        <v>yes</v>
      </c>
      <c r="AO39" s="59" t="str">
        <f>IFERROR(VLOOKUP(Tabelle32[[#This Row],[Device ID]],BOM!$B$3:$BQ$35,45,FALSE),"")</f>
        <v>no</v>
      </c>
      <c r="AP39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39" s="28"/>
      <c r="AR39" s="28"/>
      <c r="AS39" s="28"/>
      <c r="AT39" s="28"/>
      <c r="AU39" s="28"/>
      <c r="AV39" s="28" t="s">
        <v>96</v>
      </c>
      <c r="AW39" s="28" t="s">
        <v>96</v>
      </c>
      <c r="AX39" s="28" t="s">
        <v>96</v>
      </c>
      <c r="AY39" s="28" t="s">
        <v>96</v>
      </c>
      <c r="AZ39" s="28" t="s">
        <v>96</v>
      </c>
      <c r="BA39" s="28" t="s">
        <v>96</v>
      </c>
      <c r="BB39" s="28" t="s">
        <v>96</v>
      </c>
      <c r="BC39" s="28" t="s">
        <v>96</v>
      </c>
      <c r="BD39" s="28" t="s">
        <v>96</v>
      </c>
      <c r="BE39" s="28"/>
      <c r="BF39" s="28"/>
      <c r="BG39" s="73" t="s">
        <v>151</v>
      </c>
      <c r="BH39" s="30" t="str">
        <f>IF(COUNTA(Tabelle32[[#This Row],[Type:Vid_1080i50]:[Type:Anc_Prot]])&gt;0,"x","")</f>
        <v>x</v>
      </c>
      <c r="BI39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9" s="59"/>
      <c r="BK39" s="59"/>
      <c r="BL39" s="63"/>
      <c r="BM39" s="63"/>
      <c r="BN39" s="90"/>
      <c r="BO39" s="90"/>
      <c r="BP39" s="63">
        <f>LEN(Tabelle32[[#This Row],[Label 1
GFX-Unit]])</f>
        <v>0</v>
      </c>
      <c r="BQ39" s="63"/>
      <c r="BR39" s="63"/>
      <c r="BS39" s="59"/>
      <c r="BT39" s="59"/>
      <c r="BU39" s="59" t="s">
        <v>194</v>
      </c>
      <c r="BV39" s="59" t="s">
        <v>195</v>
      </c>
      <c r="BW39" s="59" t="s">
        <v>231</v>
      </c>
      <c r="BX39" s="59">
        <v>2</v>
      </c>
    </row>
    <row r="40" spans="1:76" x14ac:dyDescent="0.2">
      <c r="A40" s="58" t="str">
        <f>CONCATENATE(Tabelle32[[#This Row],[Device ID]],".",Tabelle32[[#This Row],[Streamcounter]])</f>
        <v>2.02212</v>
      </c>
      <c r="B4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VGW-01_SDI02_AUDsend_0012_IPLASRF</v>
      </c>
      <c r="C40" s="60"/>
      <c r="D40" s="61"/>
      <c r="E40" s="62"/>
      <c r="F40" s="59" t="str">
        <f>IFERROR(VLOOKUP(Tabelle32[[#This Row],[Device ID]],BOM!$B$3:$BQ$35,16,FALSE),"")</f>
        <v>Player-03</v>
      </c>
      <c r="G40" s="63">
        <f>VLOOKUP(Tabelle32[[#This Row],[SDI Interface]],BOM!$A$4:$B$35,2,FALSE)</f>
        <v>2</v>
      </c>
      <c r="H40" s="59" t="str">
        <f>BOM!$C$4</f>
        <v>VGW-01</v>
      </c>
      <c r="I40" s="59">
        <f>IFERROR(VLOOKUP(Tabelle32[[#This Row],[Device ID]],BOM!$B$3:$BQ$35,12,FALSE),"")</f>
        <v>0</v>
      </c>
      <c r="J40" s="59" t="str">
        <f>IFERROR(VLOOKUP(Tabelle32[[#This Row],[Device ID]],BOM!$B$3:$BQ$35,13,FALSE),"")</f>
        <v>TC.U1.223 | MDC</v>
      </c>
      <c r="K40" s="59" t="str">
        <f>IFERROR(VLOOKUP(Tabelle32[[#This Row],[Device ID]],BOM!$B$3:$BQ$35,14,FALSE),"")</f>
        <v>Imagine Comunications</v>
      </c>
      <c r="L40" s="59" t="str">
        <f>IFERROR(VLOOKUP(Tabelle32[[#This Row],[Device ID]],BOM!$B$3:$BQ$35,16,FALSE),"")</f>
        <v>Player-03</v>
      </c>
      <c r="M40" s="63">
        <f>IFERROR(VLOOKUP(Tabelle32[[#This Row],[Device ID]],BOM!$B$3:$BQ$35,17,FALSE),"")</f>
        <v>0</v>
      </c>
      <c r="N40" s="59">
        <f>IFERROR(VLOOKUP(Tabelle32[[#This Row],[Device ID]],BOM!$B$3:$BQ$35,18,FALSE),"")</f>
        <v>0</v>
      </c>
      <c r="O40" s="64"/>
      <c r="P40" s="64"/>
      <c r="Q40" s="64"/>
      <c r="R40" s="64"/>
      <c r="S40" s="64"/>
      <c r="T40" s="64"/>
      <c r="U40" s="59">
        <f>IFERROR(VLOOKUP(Tabelle32[[#This Row],[Device ID]],BOM!$B$3:$BQ$35,25,FALSE),"")</f>
        <v>0</v>
      </c>
      <c r="V40" s="59" t="str">
        <f>IFERROR(VLOOKUP(Tabelle32[[#This Row],[Device ID]],BOM!$B$3:$BQ$35,26,FALSE),"")</f>
        <v>x</v>
      </c>
      <c r="W40" s="59" t="str">
        <f>IFERROR(VLOOKUP(Tabelle32[[#This Row],[Device ID]],BOM!$B$3:$BQ$35,27,FALSE),"")</f>
        <v>x</v>
      </c>
      <c r="X40" s="59" t="str">
        <f>IFERROR(VLOOKUP(Tabelle32[[#This Row],[Device ID]],BOM!$B$3:$BQ$35,28,FALSE),"")</f>
        <v>x</v>
      </c>
      <c r="Y40" s="59" t="str">
        <f>IFERROR(VLOOKUP(Tabelle32[[#This Row],[Device ID]],BOM!$B$3:$BQ$35,29,FALSE),"")</f>
        <v>x</v>
      </c>
      <c r="Z40" s="59" t="str">
        <f>IFERROR(VLOOKUP(Tabelle32[[#This Row],[Device ID]],BOM!$B$3:$BQ$35,30,FALSE),"")</f>
        <v>x</v>
      </c>
      <c r="AA40" s="59" t="str">
        <f>IFERROR(VLOOKUP(Tabelle32[[#This Row],[Device ID]],BOM!$B$3:$BQ$35,31,FALSE),"")</f>
        <v>x</v>
      </c>
      <c r="AB40" s="59" t="str">
        <f>IFERROR(VLOOKUP(Tabelle32[[#This Row],[Device ID]],BOM!$B$3:$BQ$35,32,FALSE),"")</f>
        <v>x</v>
      </c>
      <c r="AC40" s="59" t="str">
        <f>IFERROR(VLOOKUP(Tabelle32[[#This Row],[Device ID]],BOM!$B$3:$BQ$35,33,FALSE),"")</f>
        <v>x</v>
      </c>
      <c r="AD40" s="59" t="str">
        <f>IFERROR(VLOOKUP(Tabelle32[[#This Row],[Device ID]],BOM!$B$3:$BQ$35,34,FALSE),"")</f>
        <v>x</v>
      </c>
      <c r="AE40" s="59" t="str">
        <f>IFERROR(VLOOKUP(Tabelle32[[#This Row],[Device ID]],BOM!$B$3:$BQ$35,35,FALSE),"")</f>
        <v>x</v>
      </c>
      <c r="AF40" s="59" t="str">
        <f>IFERROR(VLOOKUP(Tabelle32[[#This Row],[Device ID]],BOM!$B$3:$BQ$35,36,FALSE),"")</f>
        <v>x</v>
      </c>
      <c r="AG40" s="59" t="str">
        <f>IFERROR(VLOOKUP(Tabelle32[[#This Row],[Device ID]],BOM!$B$3:$BQ$35,37,FALSE),"")</f>
        <v>x</v>
      </c>
      <c r="AH40" s="59"/>
      <c r="AI40" s="59"/>
      <c r="AJ40" s="59"/>
      <c r="AK40" s="59"/>
      <c r="AL40" s="59" t="str">
        <f>IFERROR(VLOOKUP(Tabelle32[[#This Row],[Device ID]],BOM!$B$3:$BQ$35,42,FALSE),"")</f>
        <v>Imagine Communications SNP</v>
      </c>
      <c r="AM40" s="59" t="str">
        <f>IFERROR(VLOOKUP(Tabelle32[[#This Row],[Device ID]],BOM!$B$3:$BQ$35,43,FALSE),"")</f>
        <v>no</v>
      </c>
      <c r="AN40" s="59" t="str">
        <f>IFERROR(VLOOKUP(Tabelle32[[#This Row],[Device ID]],BOM!$B$3:$BQ$35,44,FALSE),"")</f>
        <v>yes</v>
      </c>
      <c r="AO40" s="59" t="str">
        <f>IFERROR(VLOOKUP(Tabelle32[[#This Row],[Device ID]],BOM!$B$3:$BQ$35,45,FALSE),"")</f>
        <v>no</v>
      </c>
      <c r="AP40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40" s="28"/>
      <c r="AR40" s="28"/>
      <c r="AS40" s="28"/>
      <c r="AT40" s="28"/>
      <c r="AU40" s="28"/>
      <c r="AV40" s="28" t="s">
        <v>96</v>
      </c>
      <c r="AW40" s="28" t="s">
        <v>96</v>
      </c>
      <c r="AX40" s="28" t="s">
        <v>96</v>
      </c>
      <c r="AY40" s="28" t="s">
        <v>96</v>
      </c>
      <c r="AZ40" s="28" t="s">
        <v>96</v>
      </c>
      <c r="BA40" s="28" t="s">
        <v>96</v>
      </c>
      <c r="BB40" s="28" t="s">
        <v>96</v>
      </c>
      <c r="BC40" s="28" t="s">
        <v>96</v>
      </c>
      <c r="BD40" s="28" t="s">
        <v>96</v>
      </c>
      <c r="BE40" s="28"/>
      <c r="BF40" s="28"/>
      <c r="BG40" s="73" t="s">
        <v>151</v>
      </c>
      <c r="BH40" s="30" t="str">
        <f>IF(COUNTA(Tabelle32[[#This Row],[Type:Vid_1080i50]:[Type:Anc_Prot]])&gt;0,"x","")</f>
        <v>x</v>
      </c>
      <c r="BI40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0" s="59"/>
      <c r="BK40" s="59"/>
      <c r="BL40" s="63"/>
      <c r="BM40" s="63"/>
      <c r="BN40" s="90"/>
      <c r="BO40" s="90"/>
      <c r="BP40" s="63">
        <f>LEN(Tabelle32[[#This Row],[Label 1
GFX-Unit]])</f>
        <v>0</v>
      </c>
      <c r="BQ40" s="63"/>
      <c r="BR40" s="63"/>
      <c r="BS40" s="59"/>
      <c r="BT40" s="59"/>
      <c r="BU40" s="59" t="s">
        <v>197</v>
      </c>
      <c r="BV40" s="59" t="s">
        <v>198</v>
      </c>
      <c r="BW40" s="59" t="s">
        <v>232</v>
      </c>
      <c r="BX40" s="59">
        <v>2</v>
      </c>
    </row>
    <row r="41" spans="1:76" x14ac:dyDescent="0.2">
      <c r="A41" s="58" t="str">
        <f>CONCATENATE(Tabelle32[[#This Row],[Device ID]],".",Tabelle32[[#This Row],[Streamcounter]])</f>
        <v>2.02213</v>
      </c>
      <c r="B4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VGW-01_SDI02_AUDsend_0013_IPLASRF</v>
      </c>
      <c r="C41" s="60"/>
      <c r="D41" s="61"/>
      <c r="E41" s="62"/>
      <c r="F41" s="59" t="str">
        <f>IFERROR(VLOOKUP(Tabelle32[[#This Row],[Device ID]],BOM!$B$3:$BQ$35,16,FALSE),"")</f>
        <v>Player-03</v>
      </c>
      <c r="G41" s="63">
        <f>VLOOKUP(Tabelle32[[#This Row],[SDI Interface]],BOM!$A$4:$B$35,2,FALSE)</f>
        <v>2</v>
      </c>
      <c r="H41" s="59" t="str">
        <f>BOM!$C$4</f>
        <v>VGW-01</v>
      </c>
      <c r="I41" s="59">
        <f>IFERROR(VLOOKUP(Tabelle32[[#This Row],[Device ID]],BOM!$B$3:$BQ$35,12,FALSE),"")</f>
        <v>0</v>
      </c>
      <c r="J41" s="59" t="str">
        <f>IFERROR(VLOOKUP(Tabelle32[[#This Row],[Device ID]],BOM!$B$3:$BQ$35,13,FALSE),"")</f>
        <v>TC.U1.223 | MDC</v>
      </c>
      <c r="K41" s="59" t="str">
        <f>IFERROR(VLOOKUP(Tabelle32[[#This Row],[Device ID]],BOM!$B$3:$BQ$35,14,FALSE),"")</f>
        <v>Imagine Comunications</v>
      </c>
      <c r="L41" s="59" t="str">
        <f>IFERROR(VLOOKUP(Tabelle32[[#This Row],[Device ID]],BOM!$B$3:$BQ$35,16,FALSE),"")</f>
        <v>Player-03</v>
      </c>
      <c r="M41" s="63">
        <f>IFERROR(VLOOKUP(Tabelle32[[#This Row],[Device ID]],BOM!$B$3:$BQ$35,17,FALSE),"")</f>
        <v>0</v>
      </c>
      <c r="N41" s="59">
        <f>IFERROR(VLOOKUP(Tabelle32[[#This Row],[Device ID]],BOM!$B$3:$BQ$35,18,FALSE),"")</f>
        <v>0</v>
      </c>
      <c r="O41" s="64"/>
      <c r="P41" s="64"/>
      <c r="Q41" s="64"/>
      <c r="R41" s="64"/>
      <c r="S41" s="64"/>
      <c r="T41" s="64"/>
      <c r="U41" s="59">
        <f>IFERROR(VLOOKUP(Tabelle32[[#This Row],[Device ID]],BOM!$B$3:$BQ$35,25,FALSE),"")</f>
        <v>0</v>
      </c>
      <c r="V41" s="59" t="str">
        <f>IFERROR(VLOOKUP(Tabelle32[[#This Row],[Device ID]],BOM!$B$3:$BQ$35,26,FALSE),"")</f>
        <v>x</v>
      </c>
      <c r="W41" s="59" t="str">
        <f>IFERROR(VLOOKUP(Tabelle32[[#This Row],[Device ID]],BOM!$B$3:$BQ$35,27,FALSE),"")</f>
        <v>x</v>
      </c>
      <c r="X41" s="59" t="str">
        <f>IFERROR(VLOOKUP(Tabelle32[[#This Row],[Device ID]],BOM!$B$3:$BQ$35,28,FALSE),"")</f>
        <v>x</v>
      </c>
      <c r="Y41" s="59" t="str">
        <f>IFERROR(VLOOKUP(Tabelle32[[#This Row],[Device ID]],BOM!$B$3:$BQ$35,29,FALSE),"")</f>
        <v>x</v>
      </c>
      <c r="Z41" s="59" t="str">
        <f>IFERROR(VLOOKUP(Tabelle32[[#This Row],[Device ID]],BOM!$B$3:$BQ$35,30,FALSE),"")</f>
        <v>x</v>
      </c>
      <c r="AA41" s="59" t="str">
        <f>IFERROR(VLOOKUP(Tabelle32[[#This Row],[Device ID]],BOM!$B$3:$BQ$35,31,FALSE),"")</f>
        <v>x</v>
      </c>
      <c r="AB41" s="59" t="str">
        <f>IFERROR(VLOOKUP(Tabelle32[[#This Row],[Device ID]],BOM!$B$3:$BQ$35,32,FALSE),"")</f>
        <v>x</v>
      </c>
      <c r="AC41" s="59" t="str">
        <f>IFERROR(VLOOKUP(Tabelle32[[#This Row],[Device ID]],BOM!$B$3:$BQ$35,33,FALSE),"")</f>
        <v>x</v>
      </c>
      <c r="AD41" s="59" t="str">
        <f>IFERROR(VLOOKUP(Tabelle32[[#This Row],[Device ID]],BOM!$B$3:$BQ$35,34,FALSE),"")</f>
        <v>x</v>
      </c>
      <c r="AE41" s="59" t="str">
        <f>IFERROR(VLOOKUP(Tabelle32[[#This Row],[Device ID]],BOM!$B$3:$BQ$35,35,FALSE),"")</f>
        <v>x</v>
      </c>
      <c r="AF41" s="59" t="str">
        <f>IFERROR(VLOOKUP(Tabelle32[[#This Row],[Device ID]],BOM!$B$3:$BQ$35,36,FALSE),"")</f>
        <v>x</v>
      </c>
      <c r="AG41" s="59" t="str">
        <f>IFERROR(VLOOKUP(Tabelle32[[#This Row],[Device ID]],BOM!$B$3:$BQ$35,37,FALSE),"")</f>
        <v>x</v>
      </c>
      <c r="AH41" s="59"/>
      <c r="AI41" s="59"/>
      <c r="AJ41" s="59"/>
      <c r="AK41" s="59"/>
      <c r="AL41" s="59" t="str">
        <f>IFERROR(VLOOKUP(Tabelle32[[#This Row],[Device ID]],BOM!$B$3:$BQ$35,42,FALSE),"")</f>
        <v>Imagine Communications SNP</v>
      </c>
      <c r="AM41" s="59" t="str">
        <f>IFERROR(VLOOKUP(Tabelle32[[#This Row],[Device ID]],BOM!$B$3:$BQ$35,43,FALSE),"")</f>
        <v>no</v>
      </c>
      <c r="AN41" s="59" t="str">
        <f>IFERROR(VLOOKUP(Tabelle32[[#This Row],[Device ID]],BOM!$B$3:$BQ$35,44,FALSE),"")</f>
        <v>yes</v>
      </c>
      <c r="AO41" s="59" t="str">
        <f>IFERROR(VLOOKUP(Tabelle32[[#This Row],[Device ID]],BOM!$B$3:$BQ$35,45,FALSE),"")</f>
        <v>no</v>
      </c>
      <c r="AP41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41" s="28"/>
      <c r="AR41" s="28"/>
      <c r="AS41" s="28"/>
      <c r="AT41" s="28"/>
      <c r="AU41" s="28"/>
      <c r="AV41" s="28" t="s">
        <v>96</v>
      </c>
      <c r="AW41" s="28" t="s">
        <v>96</v>
      </c>
      <c r="AX41" s="28" t="s">
        <v>96</v>
      </c>
      <c r="AY41" s="28" t="s">
        <v>96</v>
      </c>
      <c r="AZ41" s="28" t="s">
        <v>96</v>
      </c>
      <c r="BA41" s="28" t="s">
        <v>96</v>
      </c>
      <c r="BB41" s="28" t="s">
        <v>96</v>
      </c>
      <c r="BC41" s="28" t="s">
        <v>96</v>
      </c>
      <c r="BD41" s="28" t="s">
        <v>96</v>
      </c>
      <c r="BE41" s="28"/>
      <c r="BF41" s="28"/>
      <c r="BG41" s="73" t="s">
        <v>151</v>
      </c>
      <c r="BH41" s="30" t="str">
        <f>IF(COUNTA(Tabelle32[[#This Row],[Type:Vid_1080i50]:[Type:Anc_Prot]])&gt;0,"x","")</f>
        <v>x</v>
      </c>
      <c r="BI41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1" s="59"/>
      <c r="BK41" s="59"/>
      <c r="BL41" s="63"/>
      <c r="BM41" s="63"/>
      <c r="BN41" s="90"/>
      <c r="BO41" s="90"/>
      <c r="BP41" s="63">
        <f>LEN(Tabelle32[[#This Row],[Label 1
GFX-Unit]])</f>
        <v>0</v>
      </c>
      <c r="BQ41" s="63"/>
      <c r="BR41" s="63"/>
      <c r="BS41" s="59"/>
      <c r="BT41" s="59"/>
      <c r="BU41" s="59" t="s">
        <v>200</v>
      </c>
      <c r="BV41" s="59" t="s">
        <v>201</v>
      </c>
      <c r="BW41" s="59" t="s">
        <v>233</v>
      </c>
      <c r="BX41" s="59">
        <v>2</v>
      </c>
    </row>
    <row r="42" spans="1:76" x14ac:dyDescent="0.2">
      <c r="A42" s="58" t="str">
        <f>CONCATENATE(Tabelle32[[#This Row],[Device ID]],".",Tabelle32[[#This Row],[Streamcounter]])</f>
        <v>2.02214</v>
      </c>
      <c r="B4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VGW-01_SDI02_AUDsend_0014_IPLASRF</v>
      </c>
      <c r="C42" s="60"/>
      <c r="D42" s="61"/>
      <c r="E42" s="62"/>
      <c r="F42" s="59" t="str">
        <f>IFERROR(VLOOKUP(Tabelle32[[#This Row],[Device ID]],BOM!$B$3:$BQ$35,16,FALSE),"")</f>
        <v>Player-03</v>
      </c>
      <c r="G42" s="63">
        <f>VLOOKUP(Tabelle32[[#This Row],[SDI Interface]],BOM!$A$4:$B$35,2,FALSE)</f>
        <v>2</v>
      </c>
      <c r="H42" s="59" t="str">
        <f>BOM!$C$4</f>
        <v>VGW-01</v>
      </c>
      <c r="I42" s="59">
        <f>IFERROR(VLOOKUP(Tabelle32[[#This Row],[Device ID]],BOM!$B$3:$BQ$35,12,FALSE),"")</f>
        <v>0</v>
      </c>
      <c r="J42" s="59" t="str">
        <f>IFERROR(VLOOKUP(Tabelle32[[#This Row],[Device ID]],BOM!$B$3:$BQ$35,13,FALSE),"")</f>
        <v>TC.U1.223 | MDC</v>
      </c>
      <c r="K42" s="59" t="str">
        <f>IFERROR(VLOOKUP(Tabelle32[[#This Row],[Device ID]],BOM!$B$3:$BQ$35,14,FALSE),"")</f>
        <v>Imagine Comunications</v>
      </c>
      <c r="L42" s="59" t="str">
        <f>IFERROR(VLOOKUP(Tabelle32[[#This Row],[Device ID]],BOM!$B$3:$BQ$35,16,FALSE),"")</f>
        <v>Player-03</v>
      </c>
      <c r="M42" s="63">
        <f>IFERROR(VLOOKUP(Tabelle32[[#This Row],[Device ID]],BOM!$B$3:$BQ$35,17,FALSE),"")</f>
        <v>0</v>
      </c>
      <c r="N42" s="59">
        <f>IFERROR(VLOOKUP(Tabelle32[[#This Row],[Device ID]],BOM!$B$3:$BQ$35,18,FALSE),"")</f>
        <v>0</v>
      </c>
      <c r="O42" s="64"/>
      <c r="P42" s="64"/>
      <c r="Q42" s="64"/>
      <c r="R42" s="64"/>
      <c r="S42" s="64"/>
      <c r="T42" s="64"/>
      <c r="U42" s="59">
        <f>IFERROR(VLOOKUP(Tabelle32[[#This Row],[Device ID]],BOM!$B$3:$BQ$35,25,FALSE),"")</f>
        <v>0</v>
      </c>
      <c r="V42" s="59" t="str">
        <f>IFERROR(VLOOKUP(Tabelle32[[#This Row],[Device ID]],BOM!$B$3:$BQ$35,26,FALSE),"")</f>
        <v>x</v>
      </c>
      <c r="W42" s="59" t="str">
        <f>IFERROR(VLOOKUP(Tabelle32[[#This Row],[Device ID]],BOM!$B$3:$BQ$35,27,FALSE),"")</f>
        <v>x</v>
      </c>
      <c r="X42" s="59" t="str">
        <f>IFERROR(VLOOKUP(Tabelle32[[#This Row],[Device ID]],BOM!$B$3:$BQ$35,28,FALSE),"")</f>
        <v>x</v>
      </c>
      <c r="Y42" s="59" t="str">
        <f>IFERROR(VLOOKUP(Tabelle32[[#This Row],[Device ID]],BOM!$B$3:$BQ$35,29,FALSE),"")</f>
        <v>x</v>
      </c>
      <c r="Z42" s="59" t="str">
        <f>IFERROR(VLOOKUP(Tabelle32[[#This Row],[Device ID]],BOM!$B$3:$BQ$35,30,FALSE),"")</f>
        <v>x</v>
      </c>
      <c r="AA42" s="59" t="str">
        <f>IFERROR(VLOOKUP(Tabelle32[[#This Row],[Device ID]],BOM!$B$3:$BQ$35,31,FALSE),"")</f>
        <v>x</v>
      </c>
      <c r="AB42" s="59" t="str">
        <f>IFERROR(VLOOKUP(Tabelle32[[#This Row],[Device ID]],BOM!$B$3:$BQ$35,32,FALSE),"")</f>
        <v>x</v>
      </c>
      <c r="AC42" s="59" t="str">
        <f>IFERROR(VLOOKUP(Tabelle32[[#This Row],[Device ID]],BOM!$B$3:$BQ$35,33,FALSE),"")</f>
        <v>x</v>
      </c>
      <c r="AD42" s="59" t="str">
        <f>IFERROR(VLOOKUP(Tabelle32[[#This Row],[Device ID]],BOM!$B$3:$BQ$35,34,FALSE),"")</f>
        <v>x</v>
      </c>
      <c r="AE42" s="59" t="str">
        <f>IFERROR(VLOOKUP(Tabelle32[[#This Row],[Device ID]],BOM!$B$3:$BQ$35,35,FALSE),"")</f>
        <v>x</v>
      </c>
      <c r="AF42" s="59" t="str">
        <f>IFERROR(VLOOKUP(Tabelle32[[#This Row],[Device ID]],BOM!$B$3:$BQ$35,36,FALSE),"")</f>
        <v>x</v>
      </c>
      <c r="AG42" s="59" t="str">
        <f>IFERROR(VLOOKUP(Tabelle32[[#This Row],[Device ID]],BOM!$B$3:$BQ$35,37,FALSE),"")</f>
        <v>x</v>
      </c>
      <c r="AH42" s="59"/>
      <c r="AI42" s="59"/>
      <c r="AJ42" s="59"/>
      <c r="AK42" s="59"/>
      <c r="AL42" s="59" t="str">
        <f>IFERROR(VLOOKUP(Tabelle32[[#This Row],[Device ID]],BOM!$B$3:$BQ$35,42,FALSE),"")</f>
        <v>Imagine Communications SNP</v>
      </c>
      <c r="AM42" s="59" t="str">
        <f>IFERROR(VLOOKUP(Tabelle32[[#This Row],[Device ID]],BOM!$B$3:$BQ$35,43,FALSE),"")</f>
        <v>no</v>
      </c>
      <c r="AN42" s="59" t="str">
        <f>IFERROR(VLOOKUP(Tabelle32[[#This Row],[Device ID]],BOM!$B$3:$BQ$35,44,FALSE),"")</f>
        <v>yes</v>
      </c>
      <c r="AO42" s="59" t="str">
        <f>IFERROR(VLOOKUP(Tabelle32[[#This Row],[Device ID]],BOM!$B$3:$BQ$35,45,FALSE),"")</f>
        <v>no</v>
      </c>
      <c r="AP42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42" s="28"/>
      <c r="AR42" s="28"/>
      <c r="AS42" s="28"/>
      <c r="AT42" s="28"/>
      <c r="AU42" s="28"/>
      <c r="AV42" s="28" t="s">
        <v>96</v>
      </c>
      <c r="AW42" s="28" t="s">
        <v>96</v>
      </c>
      <c r="AX42" s="28" t="s">
        <v>96</v>
      </c>
      <c r="AY42" s="28" t="s">
        <v>96</v>
      </c>
      <c r="AZ42" s="28" t="s">
        <v>96</v>
      </c>
      <c r="BA42" s="28" t="s">
        <v>96</v>
      </c>
      <c r="BB42" s="28" t="s">
        <v>96</v>
      </c>
      <c r="BC42" s="28" t="s">
        <v>96</v>
      </c>
      <c r="BD42" s="28" t="s">
        <v>96</v>
      </c>
      <c r="BE42" s="28"/>
      <c r="BF42" s="28"/>
      <c r="BG42" s="73" t="s">
        <v>151</v>
      </c>
      <c r="BH42" s="30" t="str">
        <f>IF(COUNTA(Tabelle32[[#This Row],[Type:Vid_1080i50]:[Type:Anc_Prot]])&gt;0,"x","")</f>
        <v>x</v>
      </c>
      <c r="BI42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2" s="59"/>
      <c r="BK42" s="59"/>
      <c r="BL42" s="63"/>
      <c r="BM42" s="63"/>
      <c r="BN42" s="90"/>
      <c r="BO42" s="90"/>
      <c r="BP42" s="63">
        <f>LEN(Tabelle32[[#This Row],[Label 1
GFX-Unit]])</f>
        <v>0</v>
      </c>
      <c r="BQ42" s="63"/>
      <c r="BR42" s="63"/>
      <c r="BS42" s="59"/>
      <c r="BT42" s="59"/>
      <c r="BU42" s="59" t="s">
        <v>203</v>
      </c>
      <c r="BV42" s="59" t="s">
        <v>204</v>
      </c>
      <c r="BW42" s="59" t="s">
        <v>234</v>
      </c>
      <c r="BX42" s="59">
        <v>2</v>
      </c>
    </row>
    <row r="43" spans="1:76" x14ac:dyDescent="0.2">
      <c r="A43" s="58" t="str">
        <f>CONCATENATE(Tabelle32[[#This Row],[Device ID]],".",Tabelle32[[#This Row],[Streamcounter]])</f>
        <v>2.02215</v>
      </c>
      <c r="B4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VGW-01_SDI02_AUDsend_0015_IPLASRF</v>
      </c>
      <c r="C43" s="60"/>
      <c r="D43" s="61"/>
      <c r="E43" s="62"/>
      <c r="F43" s="59" t="str">
        <f>IFERROR(VLOOKUP(Tabelle32[[#This Row],[Device ID]],BOM!$B$3:$BQ$35,16,FALSE),"")</f>
        <v>Player-03</v>
      </c>
      <c r="G43" s="63">
        <f>VLOOKUP(Tabelle32[[#This Row],[SDI Interface]],BOM!$A$4:$B$35,2,FALSE)</f>
        <v>2</v>
      </c>
      <c r="H43" s="59" t="str">
        <f>BOM!$C$4</f>
        <v>VGW-01</v>
      </c>
      <c r="I43" s="59">
        <f>IFERROR(VLOOKUP(Tabelle32[[#This Row],[Device ID]],BOM!$B$3:$BQ$35,12,FALSE),"")</f>
        <v>0</v>
      </c>
      <c r="J43" s="59" t="str">
        <f>IFERROR(VLOOKUP(Tabelle32[[#This Row],[Device ID]],BOM!$B$3:$BQ$35,13,FALSE),"")</f>
        <v>TC.U1.223 | MDC</v>
      </c>
      <c r="K43" s="59" t="str">
        <f>IFERROR(VLOOKUP(Tabelle32[[#This Row],[Device ID]],BOM!$B$3:$BQ$35,14,FALSE),"")</f>
        <v>Imagine Comunications</v>
      </c>
      <c r="L43" s="59" t="str">
        <f>IFERROR(VLOOKUP(Tabelle32[[#This Row],[Device ID]],BOM!$B$3:$BQ$35,16,FALSE),"")</f>
        <v>Player-03</v>
      </c>
      <c r="M43" s="63">
        <f>IFERROR(VLOOKUP(Tabelle32[[#This Row],[Device ID]],BOM!$B$3:$BQ$35,17,FALSE),"")</f>
        <v>0</v>
      </c>
      <c r="N43" s="59">
        <f>IFERROR(VLOOKUP(Tabelle32[[#This Row],[Device ID]],BOM!$B$3:$BQ$35,18,FALSE),"")</f>
        <v>0</v>
      </c>
      <c r="O43" s="64"/>
      <c r="P43" s="64"/>
      <c r="Q43" s="64"/>
      <c r="R43" s="64"/>
      <c r="S43" s="64"/>
      <c r="T43" s="64"/>
      <c r="U43" s="59">
        <f>IFERROR(VLOOKUP(Tabelle32[[#This Row],[Device ID]],BOM!$B$3:$BQ$35,25,FALSE),"")</f>
        <v>0</v>
      </c>
      <c r="V43" s="59" t="str">
        <f>IFERROR(VLOOKUP(Tabelle32[[#This Row],[Device ID]],BOM!$B$3:$BQ$35,26,FALSE),"")</f>
        <v>x</v>
      </c>
      <c r="W43" s="59" t="str">
        <f>IFERROR(VLOOKUP(Tabelle32[[#This Row],[Device ID]],BOM!$B$3:$BQ$35,27,FALSE),"")</f>
        <v>x</v>
      </c>
      <c r="X43" s="59" t="str">
        <f>IFERROR(VLOOKUP(Tabelle32[[#This Row],[Device ID]],BOM!$B$3:$BQ$35,28,FALSE),"")</f>
        <v>x</v>
      </c>
      <c r="Y43" s="59" t="str">
        <f>IFERROR(VLOOKUP(Tabelle32[[#This Row],[Device ID]],BOM!$B$3:$BQ$35,29,FALSE),"")</f>
        <v>x</v>
      </c>
      <c r="Z43" s="59" t="str">
        <f>IFERROR(VLOOKUP(Tabelle32[[#This Row],[Device ID]],BOM!$B$3:$BQ$35,30,FALSE),"")</f>
        <v>x</v>
      </c>
      <c r="AA43" s="59" t="str">
        <f>IFERROR(VLOOKUP(Tabelle32[[#This Row],[Device ID]],BOM!$B$3:$BQ$35,31,FALSE),"")</f>
        <v>x</v>
      </c>
      <c r="AB43" s="59" t="str">
        <f>IFERROR(VLOOKUP(Tabelle32[[#This Row],[Device ID]],BOM!$B$3:$BQ$35,32,FALSE),"")</f>
        <v>x</v>
      </c>
      <c r="AC43" s="59" t="str">
        <f>IFERROR(VLOOKUP(Tabelle32[[#This Row],[Device ID]],BOM!$B$3:$BQ$35,33,FALSE),"")</f>
        <v>x</v>
      </c>
      <c r="AD43" s="59" t="str">
        <f>IFERROR(VLOOKUP(Tabelle32[[#This Row],[Device ID]],BOM!$B$3:$BQ$35,34,FALSE),"")</f>
        <v>x</v>
      </c>
      <c r="AE43" s="59" t="str">
        <f>IFERROR(VLOOKUP(Tabelle32[[#This Row],[Device ID]],BOM!$B$3:$BQ$35,35,FALSE),"")</f>
        <v>x</v>
      </c>
      <c r="AF43" s="59" t="str">
        <f>IFERROR(VLOOKUP(Tabelle32[[#This Row],[Device ID]],BOM!$B$3:$BQ$35,36,FALSE),"")</f>
        <v>x</v>
      </c>
      <c r="AG43" s="59" t="str">
        <f>IFERROR(VLOOKUP(Tabelle32[[#This Row],[Device ID]],BOM!$B$3:$BQ$35,37,FALSE),"")</f>
        <v>x</v>
      </c>
      <c r="AH43" s="59"/>
      <c r="AI43" s="59"/>
      <c r="AJ43" s="59"/>
      <c r="AK43" s="59"/>
      <c r="AL43" s="59" t="str">
        <f>IFERROR(VLOOKUP(Tabelle32[[#This Row],[Device ID]],BOM!$B$3:$BQ$35,42,FALSE),"")</f>
        <v>Imagine Communications SNP</v>
      </c>
      <c r="AM43" s="59" t="str">
        <f>IFERROR(VLOOKUP(Tabelle32[[#This Row],[Device ID]],BOM!$B$3:$BQ$35,43,FALSE),"")</f>
        <v>no</v>
      </c>
      <c r="AN43" s="59" t="str">
        <f>IFERROR(VLOOKUP(Tabelle32[[#This Row],[Device ID]],BOM!$B$3:$BQ$35,44,FALSE),"")</f>
        <v>yes</v>
      </c>
      <c r="AO43" s="59" t="str">
        <f>IFERROR(VLOOKUP(Tabelle32[[#This Row],[Device ID]],BOM!$B$3:$BQ$35,45,FALSE),"")</f>
        <v>no</v>
      </c>
      <c r="AP43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43" s="28"/>
      <c r="AR43" s="28"/>
      <c r="AS43" s="28"/>
      <c r="AT43" s="28"/>
      <c r="AU43" s="28"/>
      <c r="AV43" s="28" t="s">
        <v>96</v>
      </c>
      <c r="AW43" s="28" t="s">
        <v>96</v>
      </c>
      <c r="AX43" s="28" t="s">
        <v>96</v>
      </c>
      <c r="AY43" s="28" t="s">
        <v>96</v>
      </c>
      <c r="AZ43" s="28" t="s">
        <v>96</v>
      </c>
      <c r="BA43" s="28" t="s">
        <v>96</v>
      </c>
      <c r="BB43" s="28" t="s">
        <v>96</v>
      </c>
      <c r="BC43" s="28" t="s">
        <v>96</v>
      </c>
      <c r="BD43" s="28" t="s">
        <v>96</v>
      </c>
      <c r="BE43" s="28"/>
      <c r="BF43" s="28"/>
      <c r="BG43" s="73" t="s">
        <v>151</v>
      </c>
      <c r="BH43" s="30" t="str">
        <f>IF(COUNTA(Tabelle32[[#This Row],[Type:Vid_1080i50]:[Type:Anc_Prot]])&gt;0,"x","")</f>
        <v>x</v>
      </c>
      <c r="BI43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3" s="59"/>
      <c r="BK43" s="59"/>
      <c r="BL43" s="63"/>
      <c r="BM43" s="63"/>
      <c r="BN43" s="90"/>
      <c r="BO43" s="90"/>
      <c r="BP43" s="63">
        <f>LEN(Tabelle32[[#This Row],[Label 1
GFX-Unit]])</f>
        <v>0</v>
      </c>
      <c r="BQ43" s="63"/>
      <c r="BR43" s="63"/>
      <c r="BS43" s="59"/>
      <c r="BT43" s="59"/>
      <c r="BU43" s="59" t="s">
        <v>206</v>
      </c>
      <c r="BV43" s="59" t="s">
        <v>207</v>
      </c>
      <c r="BW43" s="59" t="s">
        <v>235</v>
      </c>
      <c r="BX43" s="59">
        <v>2</v>
      </c>
    </row>
    <row r="44" spans="1:76" s="41" customFormat="1" ht="13.5" thickBot="1" x14ac:dyDescent="0.25">
      <c r="A44" s="58" t="str">
        <f>CONCATENATE(Tabelle32[[#This Row],[Device ID]],".",Tabelle32[[#This Row],[Streamcounter]])</f>
        <v>2.02216</v>
      </c>
      <c r="B4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VGW-01_SDI02_AUDsend_0016_IPLASRF</v>
      </c>
      <c r="C44" s="60"/>
      <c r="D44" s="61"/>
      <c r="E44" s="62"/>
      <c r="F44" s="59" t="str">
        <f>IFERROR(VLOOKUP(Tabelle32[[#This Row],[Device ID]],BOM!$B$3:$BQ$35,16,FALSE),"")</f>
        <v>Player-03</v>
      </c>
      <c r="G44" s="63">
        <f>VLOOKUP(Tabelle32[[#This Row],[SDI Interface]],BOM!$A$4:$B$35,2,FALSE)</f>
        <v>2</v>
      </c>
      <c r="H44" s="59" t="str">
        <f>BOM!$C$4</f>
        <v>VGW-01</v>
      </c>
      <c r="I44" s="59">
        <f>IFERROR(VLOOKUP(Tabelle32[[#This Row],[Device ID]],BOM!$B$3:$BQ$35,12,FALSE),"")</f>
        <v>0</v>
      </c>
      <c r="J44" s="59" t="str">
        <f>IFERROR(VLOOKUP(Tabelle32[[#This Row],[Device ID]],BOM!$B$3:$BQ$35,13,FALSE),"")</f>
        <v>TC.U1.223 | MDC</v>
      </c>
      <c r="K44" s="59" t="str">
        <f>IFERROR(VLOOKUP(Tabelle32[[#This Row],[Device ID]],BOM!$B$3:$BQ$35,14,FALSE),"")</f>
        <v>Imagine Comunications</v>
      </c>
      <c r="L44" s="59" t="str">
        <f>IFERROR(VLOOKUP(Tabelle32[[#This Row],[Device ID]],BOM!$B$3:$BQ$35,16,FALSE),"")</f>
        <v>Player-03</v>
      </c>
      <c r="M44" s="63">
        <f>IFERROR(VLOOKUP(Tabelle32[[#This Row],[Device ID]],BOM!$B$3:$BQ$35,17,FALSE),"")</f>
        <v>0</v>
      </c>
      <c r="N44" s="59">
        <f>IFERROR(VLOOKUP(Tabelle32[[#This Row],[Device ID]],BOM!$B$3:$BQ$35,18,FALSE),"")</f>
        <v>0</v>
      </c>
      <c r="O44" s="64"/>
      <c r="P44" s="64"/>
      <c r="Q44" s="64"/>
      <c r="R44" s="64"/>
      <c r="S44" s="64"/>
      <c r="T44" s="64"/>
      <c r="U44" s="59">
        <f>IFERROR(VLOOKUP(Tabelle32[[#This Row],[Device ID]],BOM!$B$3:$BQ$35,25,FALSE),"")</f>
        <v>0</v>
      </c>
      <c r="V44" s="59" t="str">
        <f>IFERROR(VLOOKUP(Tabelle32[[#This Row],[Device ID]],BOM!$B$3:$BQ$35,26,FALSE),"")</f>
        <v>x</v>
      </c>
      <c r="W44" s="59" t="str">
        <f>IFERROR(VLOOKUP(Tabelle32[[#This Row],[Device ID]],BOM!$B$3:$BQ$35,27,FALSE),"")</f>
        <v>x</v>
      </c>
      <c r="X44" s="59" t="str">
        <f>IFERROR(VLOOKUP(Tabelle32[[#This Row],[Device ID]],BOM!$B$3:$BQ$35,28,FALSE),"")</f>
        <v>x</v>
      </c>
      <c r="Y44" s="59" t="str">
        <f>IFERROR(VLOOKUP(Tabelle32[[#This Row],[Device ID]],BOM!$B$3:$BQ$35,29,FALSE),"")</f>
        <v>x</v>
      </c>
      <c r="Z44" s="59" t="str">
        <f>IFERROR(VLOOKUP(Tabelle32[[#This Row],[Device ID]],BOM!$B$3:$BQ$35,30,FALSE),"")</f>
        <v>x</v>
      </c>
      <c r="AA44" s="59" t="str">
        <f>IFERROR(VLOOKUP(Tabelle32[[#This Row],[Device ID]],BOM!$B$3:$BQ$35,31,FALSE),"")</f>
        <v>x</v>
      </c>
      <c r="AB44" s="59" t="str">
        <f>IFERROR(VLOOKUP(Tabelle32[[#This Row],[Device ID]],BOM!$B$3:$BQ$35,32,FALSE),"")</f>
        <v>x</v>
      </c>
      <c r="AC44" s="59" t="str">
        <f>IFERROR(VLOOKUP(Tabelle32[[#This Row],[Device ID]],BOM!$B$3:$BQ$35,33,FALSE),"")</f>
        <v>x</v>
      </c>
      <c r="AD44" s="59" t="str">
        <f>IFERROR(VLOOKUP(Tabelle32[[#This Row],[Device ID]],BOM!$B$3:$BQ$35,34,FALSE),"")</f>
        <v>x</v>
      </c>
      <c r="AE44" s="59" t="str">
        <f>IFERROR(VLOOKUP(Tabelle32[[#This Row],[Device ID]],BOM!$B$3:$BQ$35,35,FALSE),"")</f>
        <v>x</v>
      </c>
      <c r="AF44" s="59" t="str">
        <f>IFERROR(VLOOKUP(Tabelle32[[#This Row],[Device ID]],BOM!$B$3:$BQ$35,36,FALSE),"")</f>
        <v>x</v>
      </c>
      <c r="AG44" s="59" t="str">
        <f>IFERROR(VLOOKUP(Tabelle32[[#This Row],[Device ID]],BOM!$B$3:$BQ$35,37,FALSE),"")</f>
        <v>x</v>
      </c>
      <c r="AH44" s="59"/>
      <c r="AI44" s="59"/>
      <c r="AJ44" s="59"/>
      <c r="AK44" s="59"/>
      <c r="AL44" s="59" t="str">
        <f>IFERROR(VLOOKUP(Tabelle32[[#This Row],[Device ID]],BOM!$B$3:$BQ$35,42,FALSE),"")</f>
        <v>Imagine Communications SNP</v>
      </c>
      <c r="AM44" s="59" t="str">
        <f>IFERROR(VLOOKUP(Tabelle32[[#This Row],[Device ID]],BOM!$B$3:$BQ$35,43,FALSE),"")</f>
        <v>no</v>
      </c>
      <c r="AN44" s="59" t="str">
        <f>IFERROR(VLOOKUP(Tabelle32[[#This Row],[Device ID]],BOM!$B$3:$BQ$35,44,FALSE),"")</f>
        <v>yes</v>
      </c>
      <c r="AO44" s="59" t="str">
        <f>IFERROR(VLOOKUP(Tabelle32[[#This Row],[Device ID]],BOM!$B$3:$BQ$35,45,FALSE),"")</f>
        <v>no</v>
      </c>
      <c r="AP44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44" s="28"/>
      <c r="AR44" s="28"/>
      <c r="AS44" s="28"/>
      <c r="AT44" s="28"/>
      <c r="AU44" s="28"/>
      <c r="AV44" s="28" t="s">
        <v>96</v>
      </c>
      <c r="AW44" s="28" t="s">
        <v>96</v>
      </c>
      <c r="AX44" s="28" t="s">
        <v>96</v>
      </c>
      <c r="AY44" s="28" t="s">
        <v>96</v>
      </c>
      <c r="AZ44" s="28" t="s">
        <v>96</v>
      </c>
      <c r="BA44" s="28" t="s">
        <v>96</v>
      </c>
      <c r="BB44" s="28" t="s">
        <v>96</v>
      </c>
      <c r="BC44" s="28" t="s">
        <v>96</v>
      </c>
      <c r="BD44" s="28" t="s">
        <v>96</v>
      </c>
      <c r="BE44" s="28"/>
      <c r="BF44" s="28"/>
      <c r="BG44" s="73" t="s">
        <v>151</v>
      </c>
      <c r="BH44" s="30" t="str">
        <f>IF(COUNTA(Tabelle32[[#This Row],[Type:Vid_1080i50]:[Type:Anc_Prot]])&gt;0,"x","")</f>
        <v>x</v>
      </c>
      <c r="BI44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4" s="59"/>
      <c r="BK44" s="59"/>
      <c r="BL44" s="63"/>
      <c r="BM44" s="63"/>
      <c r="BN44" s="90"/>
      <c r="BO44" s="90"/>
      <c r="BP44" s="63">
        <f>LEN(Tabelle32[[#This Row],[Label 1
GFX-Unit]])</f>
        <v>0</v>
      </c>
      <c r="BQ44" s="63"/>
      <c r="BR44" s="63"/>
      <c r="BS44" s="59"/>
      <c r="BT44" s="59"/>
      <c r="BU44" s="59" t="s">
        <v>209</v>
      </c>
      <c r="BV44" s="59" t="s">
        <v>210</v>
      </c>
      <c r="BW44" s="59" t="s">
        <v>236</v>
      </c>
      <c r="BX44" s="59">
        <v>2</v>
      </c>
    </row>
    <row r="45" spans="1:76" ht="13.5" thickTop="1" x14ac:dyDescent="0.2">
      <c r="A45" s="58" t="str">
        <f>CONCATENATE(Tabelle32[[#This Row],[Device ID]],".",Tabelle32[[#This Row],[Streamcounter]])</f>
        <v>2.02101</v>
      </c>
      <c r="B4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VGW-01_SDI02_VIDsend_0001_IPLASRF</v>
      </c>
      <c r="C45" s="60"/>
      <c r="D45" s="61"/>
      <c r="E45" s="62"/>
      <c r="F45" s="59" t="str">
        <f>IFERROR(VLOOKUP(Tabelle32[[#This Row],[Device ID]],BOM!$B$3:$BQ$35,16,FALSE),"")</f>
        <v>Player-03</v>
      </c>
      <c r="G45" s="63">
        <f>VLOOKUP(Tabelle32[[#This Row],[SDI Interface]],BOM!$A$4:$B$35,2,FALSE)</f>
        <v>2</v>
      </c>
      <c r="H45" s="59" t="str">
        <f>BOM!$C$4</f>
        <v>VGW-01</v>
      </c>
      <c r="I45" s="59">
        <f>IFERROR(VLOOKUP(Tabelle32[[#This Row],[Device ID]],BOM!$B$3:$BQ$35,12,FALSE),"")</f>
        <v>0</v>
      </c>
      <c r="J45" s="59" t="str">
        <f>IFERROR(VLOOKUP(Tabelle32[[#This Row],[Device ID]],BOM!$B$3:$BQ$35,13,FALSE),"")</f>
        <v>TC.U1.223 | MDC</v>
      </c>
      <c r="K45" s="59" t="str">
        <f>IFERROR(VLOOKUP(Tabelle32[[#This Row],[Device ID]],BOM!$B$3:$BQ$35,14,FALSE),"")</f>
        <v>Imagine Comunications</v>
      </c>
      <c r="L45" s="59" t="str">
        <f>IFERROR(VLOOKUP(Tabelle32[[#This Row],[Device ID]],BOM!$B$3:$BQ$35,16,FALSE),"")</f>
        <v>Player-03</v>
      </c>
      <c r="M45" s="63">
        <f>IFERROR(VLOOKUP(Tabelle32[[#This Row],[Device ID]],BOM!$B$3:$BQ$35,17,FALSE),"")</f>
        <v>0</v>
      </c>
      <c r="N45" s="59">
        <f>IFERROR(VLOOKUP(Tabelle32[[#This Row],[Device ID]],BOM!$B$3:$BQ$35,18,FALSE),"")</f>
        <v>0</v>
      </c>
      <c r="O45" s="64"/>
      <c r="P45" s="64"/>
      <c r="Q45" s="64"/>
      <c r="R45" s="64"/>
      <c r="S45" s="64"/>
      <c r="T45" s="64"/>
      <c r="U45" s="59">
        <f>IFERROR(VLOOKUP(Tabelle32[[#This Row],[Device ID]],BOM!$B$3:$BQ$35,25,FALSE),"")</f>
        <v>0</v>
      </c>
      <c r="V45" s="59" t="str">
        <f>IFERROR(VLOOKUP(Tabelle32[[#This Row],[Device ID]],BOM!$B$3:$BQ$35,26,FALSE),"")</f>
        <v>x</v>
      </c>
      <c r="W45" s="59" t="str">
        <f>IFERROR(VLOOKUP(Tabelle32[[#This Row],[Device ID]],BOM!$B$3:$BQ$35,27,FALSE),"")</f>
        <v>x</v>
      </c>
      <c r="X45" s="59" t="str">
        <f>IFERROR(VLOOKUP(Tabelle32[[#This Row],[Device ID]],BOM!$B$3:$BQ$35,28,FALSE),"")</f>
        <v>x</v>
      </c>
      <c r="Y45" s="59" t="str">
        <f>IFERROR(VLOOKUP(Tabelle32[[#This Row],[Device ID]],BOM!$B$3:$BQ$35,29,FALSE),"")</f>
        <v>x</v>
      </c>
      <c r="Z45" s="59" t="str">
        <f>IFERROR(VLOOKUP(Tabelle32[[#This Row],[Device ID]],BOM!$B$3:$BQ$35,30,FALSE),"")</f>
        <v>x</v>
      </c>
      <c r="AA45" s="59" t="str">
        <f>IFERROR(VLOOKUP(Tabelle32[[#This Row],[Device ID]],BOM!$B$3:$BQ$35,31,FALSE),"")</f>
        <v>x</v>
      </c>
      <c r="AB45" s="59" t="str">
        <f>IFERROR(VLOOKUP(Tabelle32[[#This Row],[Device ID]],BOM!$B$3:$BQ$35,32,FALSE),"")</f>
        <v>x</v>
      </c>
      <c r="AC45" s="59" t="str">
        <f>IFERROR(VLOOKUP(Tabelle32[[#This Row],[Device ID]],BOM!$B$3:$BQ$35,33,FALSE),"")</f>
        <v>x</v>
      </c>
      <c r="AD45" s="59" t="str">
        <f>IFERROR(VLOOKUP(Tabelle32[[#This Row],[Device ID]],BOM!$B$3:$BQ$35,34,FALSE),"")</f>
        <v>x</v>
      </c>
      <c r="AE45" s="59" t="str">
        <f>IFERROR(VLOOKUP(Tabelle32[[#This Row],[Device ID]],BOM!$B$3:$BQ$35,35,FALSE),"")</f>
        <v>x</v>
      </c>
      <c r="AF45" s="59" t="str">
        <f>IFERROR(VLOOKUP(Tabelle32[[#This Row],[Device ID]],BOM!$B$3:$BQ$35,36,FALSE),"")</f>
        <v>x</v>
      </c>
      <c r="AG45" s="59" t="str">
        <f>IFERROR(VLOOKUP(Tabelle32[[#This Row],[Device ID]],BOM!$B$3:$BQ$35,37,FALSE),"")</f>
        <v>x</v>
      </c>
      <c r="AH45" s="59"/>
      <c r="AI45" s="59"/>
      <c r="AJ45" s="59"/>
      <c r="AK45" s="59"/>
      <c r="AL45" s="59" t="str">
        <f>IFERROR(VLOOKUP(Tabelle32[[#This Row],[Device ID]],BOM!$B$3:$BQ$35,42,FALSE),"")</f>
        <v>Imagine Communications SNP</v>
      </c>
      <c r="AM45" s="59" t="str">
        <f>IFERROR(VLOOKUP(Tabelle32[[#This Row],[Device ID]],BOM!$B$3:$BQ$35,43,FALSE),"")</f>
        <v>no</v>
      </c>
      <c r="AN45" s="59" t="str">
        <f>IFERROR(VLOOKUP(Tabelle32[[#This Row],[Device ID]],BOM!$B$3:$BQ$35,44,FALSE),"")</f>
        <v>yes</v>
      </c>
      <c r="AO45" s="59" t="str">
        <f>IFERROR(VLOOKUP(Tabelle32[[#This Row],[Device ID]],BOM!$B$3:$BQ$35,45,FALSE),"")</f>
        <v>no</v>
      </c>
      <c r="AP45" s="59" t="str">
        <f>IFERROR(CONCATENATE(Tabelle32[[#This Row],[Family
GFX-Unit]]," | ",Tabelle32[[#This Row],[Label 1
GFX-Unit]]," | ",Tabelle32[[#This Row],[Attached Device if Gateway]]),"")</f>
        <v xml:space="preserve"> |  | Player-03</v>
      </c>
      <c r="AQ45" s="28" t="s">
        <v>96</v>
      </c>
      <c r="AR45" s="28" t="s">
        <v>96</v>
      </c>
      <c r="AS45" s="28" t="s">
        <v>96</v>
      </c>
      <c r="AT45" s="28" t="s">
        <v>96</v>
      </c>
      <c r="AU45" s="28" t="s">
        <v>96</v>
      </c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73" t="s">
        <v>151</v>
      </c>
      <c r="BH45" s="30" t="str">
        <f>IF(COUNTA(Tabelle32[[#This Row],[Type:Vid_1080i50]:[Type:Anc_Prot]])&gt;0,"x","")</f>
        <v>x</v>
      </c>
      <c r="BI45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45" s="59"/>
      <c r="BK45" s="59"/>
      <c r="BL45" s="63"/>
      <c r="BM45" s="63"/>
      <c r="BN45" s="90"/>
      <c r="BO45" s="90"/>
      <c r="BP45" s="63">
        <f>LEN(Tabelle32[[#This Row],[Label 1
GFX-Unit]])</f>
        <v>0</v>
      </c>
      <c r="BQ45" s="63"/>
      <c r="BR45" s="63"/>
      <c r="BS45" s="59"/>
      <c r="BT45" s="59"/>
      <c r="BU45" s="59" t="s">
        <v>212</v>
      </c>
      <c r="BV45" s="59" t="s">
        <v>213</v>
      </c>
      <c r="BW45" s="59" t="s">
        <v>237</v>
      </c>
      <c r="BX45" s="59">
        <v>2</v>
      </c>
    </row>
    <row r="46" spans="1:76" ht="13.5" x14ac:dyDescent="0.25">
      <c r="A46" s="58" t="str">
        <f>CONCATENATE(Tabelle32[[#This Row],[Device ID]],".",Tabelle32[[#This Row],[Streamcounter]])</f>
        <v>2.02102</v>
      </c>
      <c r="B46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VGW-01_SDI02_VIDsend_0002_IPLASRF</v>
      </c>
      <c r="C46" s="96"/>
      <c r="D46" s="96"/>
      <c r="E46" s="96"/>
      <c r="F46" s="93" t="str">
        <f>IFERROR(VLOOKUP(Tabelle32[[#This Row],[Device ID]],BOM!$B$3:$BQ$35,16,FALSE),"")</f>
        <v>Player-03</v>
      </c>
      <c r="G46" s="66">
        <f>VLOOKUP(Tabelle32[[#This Row],[SDI Interface]],BOM!$A$4:$B$35,2,FALSE)</f>
        <v>2</v>
      </c>
      <c r="H46" s="93" t="str">
        <f>BOM!$C$4</f>
        <v>VGW-01</v>
      </c>
      <c r="I46" s="93">
        <f>IFERROR(VLOOKUP(Tabelle32[[#This Row],[Device ID]],BOM!$B$3:$BQ$35,12,FALSE),"")</f>
        <v>0</v>
      </c>
      <c r="J46" s="93" t="str">
        <f>IFERROR(VLOOKUP(Tabelle32[[#This Row],[Device ID]],BOM!$B$3:$BQ$35,13,FALSE),"")</f>
        <v>TC.U1.223 | MDC</v>
      </c>
      <c r="K46" s="93" t="str">
        <f>IFERROR(VLOOKUP(Tabelle32[[#This Row],[Device ID]],BOM!$B$3:$BQ$35,14,FALSE),"")</f>
        <v>Imagine Comunications</v>
      </c>
      <c r="L46" s="93" t="str">
        <f>IFERROR(VLOOKUP(Tabelle32[[#This Row],[Device ID]],BOM!$B$3:$BQ$35,16,FALSE),"")</f>
        <v>Player-03</v>
      </c>
      <c r="M46" s="93">
        <f>IFERROR(VLOOKUP(Tabelle32[[#This Row],[Device ID]],BOM!$B$3:$BQ$35,17,FALSE),"")</f>
        <v>0</v>
      </c>
      <c r="N46" s="93">
        <f>IFERROR(VLOOKUP(Tabelle32[[#This Row],[Device ID]],BOM!$B$3:$BQ$35,18,FALSE),"")</f>
        <v>0</v>
      </c>
      <c r="O46" s="64"/>
      <c r="P46" s="64"/>
      <c r="Q46" s="64"/>
      <c r="R46" s="64"/>
      <c r="S46" s="64"/>
      <c r="T46" s="64"/>
      <c r="U46" s="93">
        <f>IFERROR(VLOOKUP(Tabelle32[[#This Row],[Device ID]],BOM!$B$3:$BQ$35,25,FALSE),"")</f>
        <v>0</v>
      </c>
      <c r="V46" s="94" t="str">
        <f>IFERROR(VLOOKUP(Tabelle32[[#This Row],[Device ID]],BOM!$B$3:$BQ$35,26,FALSE),"")</f>
        <v>x</v>
      </c>
      <c r="W46" s="94" t="str">
        <f>IFERROR(VLOOKUP(Tabelle32[[#This Row],[Device ID]],BOM!$B$3:$BQ$35,27,FALSE),"")</f>
        <v>x</v>
      </c>
      <c r="X46" s="94" t="str">
        <f>IFERROR(VLOOKUP(Tabelle32[[#This Row],[Device ID]],BOM!$B$3:$BQ$35,28,FALSE),"")</f>
        <v>x</v>
      </c>
      <c r="Y46" s="94" t="str">
        <f>IFERROR(VLOOKUP(Tabelle32[[#This Row],[Device ID]],BOM!$B$3:$BQ$35,29,FALSE),"")</f>
        <v>x</v>
      </c>
      <c r="Z46" s="94" t="str">
        <f>IFERROR(VLOOKUP(Tabelle32[[#This Row],[Device ID]],BOM!$B$3:$BQ$35,30,FALSE),"")</f>
        <v>x</v>
      </c>
      <c r="AA46" s="94" t="str">
        <f>IFERROR(VLOOKUP(Tabelle32[[#This Row],[Device ID]],BOM!$B$3:$BQ$35,31,FALSE),"")</f>
        <v>x</v>
      </c>
      <c r="AB46" s="94" t="str">
        <f>IFERROR(VLOOKUP(Tabelle32[[#This Row],[Device ID]],BOM!$B$3:$BQ$35,32,FALSE),"")</f>
        <v>x</v>
      </c>
      <c r="AC46" s="94" t="str">
        <f>IFERROR(VLOOKUP(Tabelle32[[#This Row],[Device ID]],BOM!$B$3:$BQ$35,33,FALSE),"")</f>
        <v>x</v>
      </c>
      <c r="AD46" s="94" t="str">
        <f>IFERROR(VLOOKUP(Tabelle32[[#This Row],[Device ID]],BOM!$B$3:$BQ$35,34,FALSE),"")</f>
        <v>x</v>
      </c>
      <c r="AE46" s="94" t="str">
        <f>IFERROR(VLOOKUP(Tabelle32[[#This Row],[Device ID]],BOM!$B$3:$BQ$35,35,FALSE),"")</f>
        <v>x</v>
      </c>
      <c r="AF46" s="94" t="str">
        <f>IFERROR(VLOOKUP(Tabelle32[[#This Row],[Device ID]],BOM!$B$3:$BQ$35,36,FALSE),"")</f>
        <v>x</v>
      </c>
      <c r="AG46" s="94" t="str">
        <f>IFERROR(VLOOKUP(Tabelle32[[#This Row],[Device ID]],BOM!$B$3:$BQ$35,37,FALSE),"")</f>
        <v>x</v>
      </c>
      <c r="AH46" s="59"/>
      <c r="AI46" s="59"/>
      <c r="AJ46" s="59"/>
      <c r="AK46" s="59"/>
      <c r="AL46" s="93" t="str">
        <f>IFERROR(VLOOKUP(Tabelle32[[#This Row],[Device ID]],BOM!$B$3:$BQ$35,42,FALSE),"")</f>
        <v>Imagine Communications SNP</v>
      </c>
      <c r="AM46" s="59" t="str">
        <f>IFERROR(VLOOKUP(Tabelle32[[#This Row],[Device ID]],BOM!$B$3:$BQ$35,43,FALSE),"")</f>
        <v>no</v>
      </c>
      <c r="AN46" s="93" t="str">
        <f>IFERROR(VLOOKUP(Tabelle32[[#This Row],[Device ID]],BOM!$B$3:$BQ$35,44,FALSE),"")</f>
        <v>yes</v>
      </c>
      <c r="AO46" s="59" t="str">
        <f>IFERROR(VLOOKUP(Tabelle32[[#This Row],[Device ID]],BOM!$B$3:$BQ$35,45,FALSE),"")</f>
        <v>no</v>
      </c>
      <c r="AP46" s="93" t="str">
        <f>IFERROR(CONCATENATE(Tabelle32[[#This Row],[Family
GFX-Unit]]," | ",Tabelle32[[#This Row],[Label 1
GFX-Unit]]," | ",Tabelle32[[#This Row],[Attached Device if Gateway]]),"")</f>
        <v xml:space="preserve"> |  | Player-03</v>
      </c>
      <c r="AQ46" s="28" t="s">
        <v>96</v>
      </c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66"/>
      <c r="BH46" s="30" t="str">
        <f>IF(COUNTA(Tabelle32[[#This Row],[Type:Vid_1080i50]:[Type:Anc_Prot]])&gt;0,"x","")</f>
        <v>x</v>
      </c>
      <c r="BI46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46" s="59"/>
      <c r="BK46" s="59"/>
      <c r="BL46" s="63"/>
      <c r="BM46" s="63"/>
      <c r="BN46" s="90"/>
      <c r="BO46" s="90"/>
      <c r="BP46" s="75">
        <f>LEN(Tabelle32[[#This Row],[Label 1
GFX-Unit]])</f>
        <v>0</v>
      </c>
      <c r="BQ46" s="63"/>
      <c r="BR46" s="63"/>
      <c r="BS46" s="59"/>
      <c r="BT46" s="59"/>
      <c r="BU46" s="59" t="s">
        <v>215</v>
      </c>
      <c r="BV46" s="59" t="s">
        <v>215</v>
      </c>
      <c r="BW46" s="102" t="s">
        <v>238</v>
      </c>
      <c r="BX46" s="59">
        <v>2</v>
      </c>
    </row>
    <row r="47" spans="1:76" x14ac:dyDescent="0.2">
      <c r="A47" s="58" t="str">
        <f>CONCATENATE(Tabelle32[[#This Row],[Device ID]],".",Tabelle32[[#This Row],[Streamcounter]])</f>
        <v>3.03301</v>
      </c>
      <c r="B4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VGW-01_SDI03_ANCsend_0001_IPLASRF</v>
      </c>
      <c r="C47" s="60"/>
      <c r="D47" s="61"/>
      <c r="E47" s="62"/>
      <c r="F47" s="59" t="str">
        <f>IFERROR(VLOOKUP(Tabelle32[[#This Row],[Device ID]],BOM!$B$3:$BQ$35,16,FALSE),"")</f>
        <v>Player-04</v>
      </c>
      <c r="G47" s="63">
        <f>VLOOKUP(Tabelle32[[#This Row],[SDI Interface]],BOM!$A$4:$B$35,2,FALSE)</f>
        <v>3</v>
      </c>
      <c r="H47" s="59" t="str">
        <f>BOM!$C$4</f>
        <v>VGW-01</v>
      </c>
      <c r="I47" s="59">
        <f>IFERROR(VLOOKUP(Tabelle32[[#This Row],[Device ID]],BOM!$B$3:$BQ$35,12,FALSE),"")</f>
        <v>0</v>
      </c>
      <c r="J47" s="59" t="str">
        <f>IFERROR(VLOOKUP(Tabelle32[[#This Row],[Device ID]],BOM!$B$3:$BQ$35,13,FALSE),"")</f>
        <v>TC.U1.223 | MDC</v>
      </c>
      <c r="K47" s="59" t="str">
        <f>IFERROR(VLOOKUP(Tabelle32[[#This Row],[Device ID]],BOM!$B$3:$BQ$35,14,FALSE),"")</f>
        <v>Imagine Comunications</v>
      </c>
      <c r="L47" s="59" t="str">
        <f>IFERROR(VLOOKUP(Tabelle32[[#This Row],[Device ID]],BOM!$B$3:$BQ$35,16,FALSE),"")</f>
        <v>Player-04</v>
      </c>
      <c r="M47" s="63">
        <f>IFERROR(VLOOKUP(Tabelle32[[#This Row],[Device ID]],BOM!$B$3:$BQ$35,17,FALSE),"")</f>
        <v>0</v>
      </c>
      <c r="N47" s="59">
        <f>IFERROR(VLOOKUP(Tabelle32[[#This Row],[Device ID]],BOM!$B$3:$BQ$35,18,FALSE),"")</f>
        <v>0</v>
      </c>
      <c r="O47" s="64"/>
      <c r="P47" s="64"/>
      <c r="Q47" s="64"/>
      <c r="R47" s="64"/>
      <c r="S47" s="64"/>
      <c r="T47" s="64"/>
      <c r="U47" s="59">
        <f>IFERROR(VLOOKUP(Tabelle32[[#This Row],[Device ID]],BOM!$B$3:$BQ$35,25,FALSE),"")</f>
        <v>0</v>
      </c>
      <c r="V47" s="59" t="str">
        <f>IFERROR(VLOOKUP(Tabelle32[[#This Row],[Device ID]],BOM!$B$3:$BQ$35,26,FALSE),"")</f>
        <v>x</v>
      </c>
      <c r="W47" s="59" t="str">
        <f>IFERROR(VLOOKUP(Tabelle32[[#This Row],[Device ID]],BOM!$B$3:$BQ$35,27,FALSE),"")</f>
        <v>x</v>
      </c>
      <c r="X47" s="59" t="str">
        <f>IFERROR(VLOOKUP(Tabelle32[[#This Row],[Device ID]],BOM!$B$3:$BQ$35,28,FALSE),"")</f>
        <v>x</v>
      </c>
      <c r="Y47" s="59" t="str">
        <f>IFERROR(VLOOKUP(Tabelle32[[#This Row],[Device ID]],BOM!$B$3:$BQ$35,29,FALSE),"")</f>
        <v>x</v>
      </c>
      <c r="Z47" s="59" t="str">
        <f>IFERROR(VLOOKUP(Tabelle32[[#This Row],[Device ID]],BOM!$B$3:$BQ$35,30,FALSE),"")</f>
        <v>x</v>
      </c>
      <c r="AA47" s="59" t="str">
        <f>IFERROR(VLOOKUP(Tabelle32[[#This Row],[Device ID]],BOM!$B$3:$BQ$35,31,FALSE),"")</f>
        <v>x</v>
      </c>
      <c r="AB47" s="59" t="str">
        <f>IFERROR(VLOOKUP(Tabelle32[[#This Row],[Device ID]],BOM!$B$3:$BQ$35,32,FALSE),"")</f>
        <v>x</v>
      </c>
      <c r="AC47" s="59" t="str">
        <f>IFERROR(VLOOKUP(Tabelle32[[#This Row],[Device ID]],BOM!$B$3:$BQ$35,33,FALSE),"")</f>
        <v>x</v>
      </c>
      <c r="AD47" s="59" t="str">
        <f>IFERROR(VLOOKUP(Tabelle32[[#This Row],[Device ID]],BOM!$B$3:$BQ$35,34,FALSE),"")</f>
        <v>x</v>
      </c>
      <c r="AE47" s="59" t="str">
        <f>IFERROR(VLOOKUP(Tabelle32[[#This Row],[Device ID]],BOM!$B$3:$BQ$35,35,FALSE),"")</f>
        <v>x</v>
      </c>
      <c r="AF47" s="59" t="str">
        <f>IFERROR(VLOOKUP(Tabelle32[[#This Row],[Device ID]],BOM!$B$3:$BQ$35,36,FALSE),"")</f>
        <v>x</v>
      </c>
      <c r="AG47" s="59" t="str">
        <f>IFERROR(VLOOKUP(Tabelle32[[#This Row],[Device ID]],BOM!$B$3:$BQ$35,37,FALSE),"")</f>
        <v>x</v>
      </c>
      <c r="AH47" s="59"/>
      <c r="AI47" s="59"/>
      <c r="AJ47" s="59"/>
      <c r="AK47" s="59"/>
      <c r="AL47" s="59" t="str">
        <f>IFERROR(VLOOKUP(Tabelle32[[#This Row],[Device ID]],BOM!$B$3:$BQ$35,42,FALSE),"")</f>
        <v>Imagine Communications SNP</v>
      </c>
      <c r="AM47" s="59" t="str">
        <f>IFERROR(VLOOKUP(Tabelle32[[#This Row],[Device ID]],BOM!$B$3:$BQ$35,43,FALSE),"")</f>
        <v>no</v>
      </c>
      <c r="AN47" s="59" t="str">
        <f>IFERROR(VLOOKUP(Tabelle32[[#This Row],[Device ID]],BOM!$B$3:$BQ$35,44,FALSE),"")</f>
        <v>yes</v>
      </c>
      <c r="AO47" s="59" t="str">
        <f>IFERROR(VLOOKUP(Tabelle32[[#This Row],[Device ID]],BOM!$B$3:$BQ$35,45,FALSE),"")</f>
        <v>no</v>
      </c>
      <c r="AP47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 t="s">
        <v>96</v>
      </c>
      <c r="BG47" s="73" t="s">
        <v>151</v>
      </c>
      <c r="BH47" s="30" t="str">
        <f>IF(COUNTA(Tabelle32[[#This Row],[Type:Vid_1080i50]:[Type:Anc_Prot]])&gt;0,"x","")</f>
        <v>x</v>
      </c>
      <c r="BI47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47" s="59"/>
      <c r="BK47" s="59"/>
      <c r="BL47" s="63"/>
      <c r="BM47" s="63"/>
      <c r="BN47" s="90"/>
      <c r="BO47" s="90"/>
      <c r="BP47" s="63">
        <f>LEN(Tabelle32[[#This Row],[Label 1
GFX-Unit]])</f>
        <v>0</v>
      </c>
      <c r="BQ47" s="63"/>
      <c r="BR47" s="63"/>
      <c r="BS47" s="59"/>
      <c r="BT47" s="59"/>
      <c r="BU47" s="59" t="s">
        <v>152</v>
      </c>
      <c r="BV47" s="59" t="s">
        <v>153</v>
      </c>
      <c r="BW47" s="59" t="s">
        <v>239</v>
      </c>
      <c r="BX47" s="59">
        <v>3</v>
      </c>
    </row>
    <row r="48" spans="1:76" x14ac:dyDescent="0.2">
      <c r="A48" s="58" t="str">
        <f>CONCATENATE(Tabelle32[[#This Row],[Device ID]],".",Tabelle32[[#This Row],[Streamcounter]])</f>
        <v>3.03302</v>
      </c>
      <c r="B4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VGW-01_SDI03_ANCsend_0002_IPLASRF</v>
      </c>
      <c r="C48" s="60"/>
      <c r="D48" s="61"/>
      <c r="E48" s="62"/>
      <c r="F48" s="59" t="str">
        <f>IFERROR(VLOOKUP(Tabelle32[[#This Row],[Device ID]],BOM!$B$3:$BQ$35,16,FALSE),"")</f>
        <v>Player-04</v>
      </c>
      <c r="G48" s="63">
        <f>VLOOKUP(Tabelle32[[#This Row],[SDI Interface]],BOM!$A$4:$B$35,2,FALSE)</f>
        <v>3</v>
      </c>
      <c r="H48" s="59" t="str">
        <f>BOM!$C$4</f>
        <v>VGW-01</v>
      </c>
      <c r="I48" s="59">
        <f>IFERROR(VLOOKUP(Tabelle32[[#This Row],[Device ID]],BOM!$B$3:$BQ$35,12,FALSE),"")</f>
        <v>0</v>
      </c>
      <c r="J48" s="59" t="str">
        <f>IFERROR(VLOOKUP(Tabelle32[[#This Row],[Device ID]],BOM!$B$3:$BQ$35,13,FALSE),"")</f>
        <v>TC.U1.223 | MDC</v>
      </c>
      <c r="K48" s="59" t="str">
        <f>IFERROR(VLOOKUP(Tabelle32[[#This Row],[Device ID]],BOM!$B$3:$BQ$35,14,FALSE),"")</f>
        <v>Imagine Comunications</v>
      </c>
      <c r="L48" s="59" t="str">
        <f>IFERROR(VLOOKUP(Tabelle32[[#This Row],[Device ID]],BOM!$B$3:$BQ$35,16,FALSE),"")</f>
        <v>Player-04</v>
      </c>
      <c r="M48" s="63">
        <f>IFERROR(VLOOKUP(Tabelle32[[#This Row],[Device ID]],BOM!$B$3:$BQ$35,17,FALSE),"")</f>
        <v>0</v>
      </c>
      <c r="N48" s="59">
        <f>IFERROR(VLOOKUP(Tabelle32[[#This Row],[Device ID]],BOM!$B$3:$BQ$35,18,FALSE),"")</f>
        <v>0</v>
      </c>
      <c r="O48" s="64"/>
      <c r="P48" s="64"/>
      <c r="Q48" s="64"/>
      <c r="R48" s="64"/>
      <c r="S48" s="64"/>
      <c r="T48" s="64"/>
      <c r="U48" s="59">
        <f>IFERROR(VLOOKUP(Tabelle32[[#This Row],[Device ID]],BOM!$B$3:$BQ$35,25,FALSE),"")</f>
        <v>0</v>
      </c>
      <c r="V48" s="59" t="str">
        <f>IFERROR(VLOOKUP(Tabelle32[[#This Row],[Device ID]],BOM!$B$3:$BQ$35,26,FALSE),"")</f>
        <v>x</v>
      </c>
      <c r="W48" s="59" t="str">
        <f>IFERROR(VLOOKUP(Tabelle32[[#This Row],[Device ID]],BOM!$B$3:$BQ$35,27,FALSE),"")</f>
        <v>x</v>
      </c>
      <c r="X48" s="59" t="str">
        <f>IFERROR(VLOOKUP(Tabelle32[[#This Row],[Device ID]],BOM!$B$3:$BQ$35,28,FALSE),"")</f>
        <v>x</v>
      </c>
      <c r="Y48" s="59" t="str">
        <f>IFERROR(VLOOKUP(Tabelle32[[#This Row],[Device ID]],BOM!$B$3:$BQ$35,29,FALSE),"")</f>
        <v>x</v>
      </c>
      <c r="Z48" s="59" t="str">
        <f>IFERROR(VLOOKUP(Tabelle32[[#This Row],[Device ID]],BOM!$B$3:$BQ$35,30,FALSE),"")</f>
        <v>x</v>
      </c>
      <c r="AA48" s="59" t="str">
        <f>IFERROR(VLOOKUP(Tabelle32[[#This Row],[Device ID]],BOM!$B$3:$BQ$35,31,FALSE),"")</f>
        <v>x</v>
      </c>
      <c r="AB48" s="59" t="str">
        <f>IFERROR(VLOOKUP(Tabelle32[[#This Row],[Device ID]],BOM!$B$3:$BQ$35,32,FALSE),"")</f>
        <v>x</v>
      </c>
      <c r="AC48" s="59" t="str">
        <f>IFERROR(VLOOKUP(Tabelle32[[#This Row],[Device ID]],BOM!$B$3:$BQ$35,33,FALSE),"")</f>
        <v>x</v>
      </c>
      <c r="AD48" s="59" t="str">
        <f>IFERROR(VLOOKUP(Tabelle32[[#This Row],[Device ID]],BOM!$B$3:$BQ$35,34,FALSE),"")</f>
        <v>x</v>
      </c>
      <c r="AE48" s="59" t="str">
        <f>IFERROR(VLOOKUP(Tabelle32[[#This Row],[Device ID]],BOM!$B$3:$BQ$35,35,FALSE),"")</f>
        <v>x</v>
      </c>
      <c r="AF48" s="59" t="str">
        <f>IFERROR(VLOOKUP(Tabelle32[[#This Row],[Device ID]],BOM!$B$3:$BQ$35,36,FALSE),"")</f>
        <v>x</v>
      </c>
      <c r="AG48" s="59" t="str">
        <f>IFERROR(VLOOKUP(Tabelle32[[#This Row],[Device ID]],BOM!$B$3:$BQ$35,37,FALSE),"")</f>
        <v>x</v>
      </c>
      <c r="AH48" s="59"/>
      <c r="AI48" s="59"/>
      <c r="AJ48" s="59"/>
      <c r="AK48" s="59"/>
      <c r="AL48" s="59" t="str">
        <f>IFERROR(VLOOKUP(Tabelle32[[#This Row],[Device ID]],BOM!$B$3:$BQ$35,42,FALSE),"")</f>
        <v>Imagine Communications SNP</v>
      </c>
      <c r="AM48" s="59" t="str">
        <f>IFERROR(VLOOKUP(Tabelle32[[#This Row],[Device ID]],BOM!$B$3:$BQ$35,43,FALSE),"")</f>
        <v>no</v>
      </c>
      <c r="AN48" s="59" t="str">
        <f>IFERROR(VLOOKUP(Tabelle32[[#This Row],[Device ID]],BOM!$B$3:$BQ$35,44,FALSE),"")</f>
        <v>yes</v>
      </c>
      <c r="AO48" s="59" t="str">
        <f>IFERROR(VLOOKUP(Tabelle32[[#This Row],[Device ID]],BOM!$B$3:$BQ$35,45,FALSE),"")</f>
        <v>no</v>
      </c>
      <c r="AP48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73" t="s">
        <v>151</v>
      </c>
      <c r="BH48" s="30" t="str">
        <f>IF(COUNTA(Tabelle32[[#This Row],[Type:Vid_1080i50]:[Type:Anc_Prot]])&gt;0,"x","")</f>
        <v/>
      </c>
      <c r="BI48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48" s="59"/>
      <c r="BK48" s="59"/>
      <c r="BL48" s="63"/>
      <c r="BM48" s="63"/>
      <c r="BN48" s="90"/>
      <c r="BO48" s="90"/>
      <c r="BP48" s="63">
        <f>LEN(Tabelle32[[#This Row],[Label 1
GFX-Unit]])</f>
        <v>0</v>
      </c>
      <c r="BQ48" s="63"/>
      <c r="BR48" s="63"/>
      <c r="BS48" s="59"/>
      <c r="BT48" s="59"/>
      <c r="BU48" s="59" t="s">
        <v>155</v>
      </c>
      <c r="BV48" s="59" t="s">
        <v>156</v>
      </c>
      <c r="BW48" s="59" t="s">
        <v>240</v>
      </c>
      <c r="BX48" s="59">
        <v>3</v>
      </c>
    </row>
    <row r="49" spans="1:76" x14ac:dyDescent="0.2">
      <c r="A49" s="58" t="str">
        <f>CONCATENATE(Tabelle32[[#This Row],[Device ID]],".",Tabelle32[[#This Row],[Streamcounter]])</f>
        <v>3.03303</v>
      </c>
      <c r="B4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VGW-01_SDI03_ANCsend_0003_IPLASRF</v>
      </c>
      <c r="C49" s="60"/>
      <c r="D49" s="61"/>
      <c r="E49" s="62"/>
      <c r="F49" s="59" t="str">
        <f>IFERROR(VLOOKUP(Tabelle32[[#This Row],[Device ID]],BOM!$B$3:$BQ$35,16,FALSE),"")</f>
        <v>Player-04</v>
      </c>
      <c r="G49" s="63">
        <f>VLOOKUP(Tabelle32[[#This Row],[SDI Interface]],BOM!$A$4:$B$35,2,FALSE)</f>
        <v>3</v>
      </c>
      <c r="H49" s="59" t="str">
        <f>BOM!$C$4</f>
        <v>VGW-01</v>
      </c>
      <c r="I49" s="59">
        <f>IFERROR(VLOOKUP(Tabelle32[[#This Row],[Device ID]],BOM!$B$3:$BQ$35,12,FALSE),"")</f>
        <v>0</v>
      </c>
      <c r="J49" s="59" t="str">
        <f>IFERROR(VLOOKUP(Tabelle32[[#This Row],[Device ID]],BOM!$B$3:$BQ$35,13,FALSE),"")</f>
        <v>TC.U1.223 | MDC</v>
      </c>
      <c r="K49" s="59" t="str">
        <f>IFERROR(VLOOKUP(Tabelle32[[#This Row],[Device ID]],BOM!$B$3:$BQ$35,14,FALSE),"")</f>
        <v>Imagine Comunications</v>
      </c>
      <c r="L49" s="59" t="str">
        <f>IFERROR(VLOOKUP(Tabelle32[[#This Row],[Device ID]],BOM!$B$3:$BQ$35,16,FALSE),"")</f>
        <v>Player-04</v>
      </c>
      <c r="M49" s="63">
        <f>IFERROR(VLOOKUP(Tabelle32[[#This Row],[Device ID]],BOM!$B$3:$BQ$35,17,FALSE),"")</f>
        <v>0</v>
      </c>
      <c r="N49" s="59">
        <f>IFERROR(VLOOKUP(Tabelle32[[#This Row],[Device ID]],BOM!$B$3:$BQ$35,18,FALSE),"")</f>
        <v>0</v>
      </c>
      <c r="O49" s="64"/>
      <c r="P49" s="64"/>
      <c r="Q49" s="64"/>
      <c r="R49" s="64"/>
      <c r="S49" s="64"/>
      <c r="T49" s="64"/>
      <c r="U49" s="59">
        <f>IFERROR(VLOOKUP(Tabelle32[[#This Row],[Device ID]],BOM!$B$3:$BQ$35,25,FALSE),"")</f>
        <v>0</v>
      </c>
      <c r="V49" s="59" t="str">
        <f>IFERROR(VLOOKUP(Tabelle32[[#This Row],[Device ID]],BOM!$B$3:$BQ$35,26,FALSE),"")</f>
        <v>x</v>
      </c>
      <c r="W49" s="59" t="str">
        <f>IFERROR(VLOOKUP(Tabelle32[[#This Row],[Device ID]],BOM!$B$3:$BQ$35,27,FALSE),"")</f>
        <v>x</v>
      </c>
      <c r="X49" s="59" t="str">
        <f>IFERROR(VLOOKUP(Tabelle32[[#This Row],[Device ID]],BOM!$B$3:$BQ$35,28,FALSE),"")</f>
        <v>x</v>
      </c>
      <c r="Y49" s="59" t="str">
        <f>IFERROR(VLOOKUP(Tabelle32[[#This Row],[Device ID]],BOM!$B$3:$BQ$35,29,FALSE),"")</f>
        <v>x</v>
      </c>
      <c r="Z49" s="59" t="str">
        <f>IFERROR(VLOOKUP(Tabelle32[[#This Row],[Device ID]],BOM!$B$3:$BQ$35,30,FALSE),"")</f>
        <v>x</v>
      </c>
      <c r="AA49" s="59" t="str">
        <f>IFERROR(VLOOKUP(Tabelle32[[#This Row],[Device ID]],BOM!$B$3:$BQ$35,31,FALSE),"")</f>
        <v>x</v>
      </c>
      <c r="AB49" s="59" t="str">
        <f>IFERROR(VLOOKUP(Tabelle32[[#This Row],[Device ID]],BOM!$B$3:$BQ$35,32,FALSE),"")</f>
        <v>x</v>
      </c>
      <c r="AC49" s="59" t="str">
        <f>IFERROR(VLOOKUP(Tabelle32[[#This Row],[Device ID]],BOM!$B$3:$BQ$35,33,FALSE),"")</f>
        <v>x</v>
      </c>
      <c r="AD49" s="59" t="str">
        <f>IFERROR(VLOOKUP(Tabelle32[[#This Row],[Device ID]],BOM!$B$3:$BQ$35,34,FALSE),"")</f>
        <v>x</v>
      </c>
      <c r="AE49" s="59" t="str">
        <f>IFERROR(VLOOKUP(Tabelle32[[#This Row],[Device ID]],BOM!$B$3:$BQ$35,35,FALSE),"")</f>
        <v>x</v>
      </c>
      <c r="AF49" s="59" t="str">
        <f>IFERROR(VLOOKUP(Tabelle32[[#This Row],[Device ID]],BOM!$B$3:$BQ$35,36,FALSE),"")</f>
        <v>x</v>
      </c>
      <c r="AG49" s="59" t="str">
        <f>IFERROR(VLOOKUP(Tabelle32[[#This Row],[Device ID]],BOM!$B$3:$BQ$35,37,FALSE),"")</f>
        <v>x</v>
      </c>
      <c r="AH49" s="59"/>
      <c r="AI49" s="59"/>
      <c r="AJ49" s="59"/>
      <c r="AK49" s="59"/>
      <c r="AL49" s="59" t="str">
        <f>IFERROR(VLOOKUP(Tabelle32[[#This Row],[Device ID]],BOM!$B$3:$BQ$35,42,FALSE),"")</f>
        <v>Imagine Communications SNP</v>
      </c>
      <c r="AM49" s="59" t="str">
        <f>IFERROR(VLOOKUP(Tabelle32[[#This Row],[Device ID]],BOM!$B$3:$BQ$35,43,FALSE),"")</f>
        <v>no</v>
      </c>
      <c r="AN49" s="59" t="str">
        <f>IFERROR(VLOOKUP(Tabelle32[[#This Row],[Device ID]],BOM!$B$3:$BQ$35,44,FALSE),"")</f>
        <v>yes</v>
      </c>
      <c r="AO49" s="59" t="str">
        <f>IFERROR(VLOOKUP(Tabelle32[[#This Row],[Device ID]],BOM!$B$3:$BQ$35,45,FALSE),"")</f>
        <v>no</v>
      </c>
      <c r="AP49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73" t="s">
        <v>151</v>
      </c>
      <c r="BH49" s="30" t="str">
        <f>IF(COUNTA(Tabelle32[[#This Row],[Type:Vid_1080i50]:[Type:Anc_Prot]])&gt;0,"x","")</f>
        <v/>
      </c>
      <c r="BI49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49" s="59"/>
      <c r="BK49" s="59"/>
      <c r="BL49" s="63"/>
      <c r="BM49" s="63"/>
      <c r="BN49" s="90"/>
      <c r="BO49" s="90"/>
      <c r="BP49" s="63">
        <f>LEN(Tabelle32[[#This Row],[Label 1
GFX-Unit]])</f>
        <v>0</v>
      </c>
      <c r="BQ49" s="63"/>
      <c r="BR49" s="63"/>
      <c r="BS49" s="59"/>
      <c r="BT49" s="59"/>
      <c r="BU49" s="59" t="s">
        <v>158</v>
      </c>
      <c r="BV49" s="59" t="s">
        <v>159</v>
      </c>
      <c r="BW49" s="59" t="s">
        <v>241</v>
      </c>
      <c r="BX49" s="59">
        <v>3</v>
      </c>
    </row>
    <row r="50" spans="1:76" x14ac:dyDescent="0.2">
      <c r="A50" s="58" t="str">
        <f>CONCATENATE(Tabelle32[[#This Row],[Device ID]],".",Tabelle32[[#This Row],[Streamcounter]])</f>
        <v>3.03304</v>
      </c>
      <c r="B5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VGW-01_SDI03_ANCsend_0004_IPLASRF</v>
      </c>
      <c r="C50" s="60"/>
      <c r="D50" s="61"/>
      <c r="E50" s="62"/>
      <c r="F50" s="59" t="str">
        <f>IFERROR(VLOOKUP(Tabelle32[[#This Row],[Device ID]],BOM!$B$3:$BQ$35,16,FALSE),"")</f>
        <v>Player-04</v>
      </c>
      <c r="G50" s="63">
        <f>VLOOKUP(Tabelle32[[#This Row],[SDI Interface]],BOM!$A$4:$B$35,2,FALSE)</f>
        <v>3</v>
      </c>
      <c r="H50" s="59" t="str">
        <f>BOM!$C$4</f>
        <v>VGW-01</v>
      </c>
      <c r="I50" s="59">
        <f>IFERROR(VLOOKUP(Tabelle32[[#This Row],[Device ID]],BOM!$B$3:$BQ$35,12,FALSE),"")</f>
        <v>0</v>
      </c>
      <c r="J50" s="59" t="str">
        <f>IFERROR(VLOOKUP(Tabelle32[[#This Row],[Device ID]],BOM!$B$3:$BQ$35,13,FALSE),"")</f>
        <v>TC.U1.223 | MDC</v>
      </c>
      <c r="K50" s="59" t="str">
        <f>IFERROR(VLOOKUP(Tabelle32[[#This Row],[Device ID]],BOM!$B$3:$BQ$35,14,FALSE),"")</f>
        <v>Imagine Comunications</v>
      </c>
      <c r="L50" s="59" t="str">
        <f>IFERROR(VLOOKUP(Tabelle32[[#This Row],[Device ID]],BOM!$B$3:$BQ$35,16,FALSE),"")</f>
        <v>Player-04</v>
      </c>
      <c r="M50" s="63">
        <f>IFERROR(VLOOKUP(Tabelle32[[#This Row],[Device ID]],BOM!$B$3:$BQ$35,17,FALSE),"")</f>
        <v>0</v>
      </c>
      <c r="N50" s="59">
        <f>IFERROR(VLOOKUP(Tabelle32[[#This Row],[Device ID]],BOM!$B$3:$BQ$35,18,FALSE),"")</f>
        <v>0</v>
      </c>
      <c r="O50" s="64"/>
      <c r="P50" s="64"/>
      <c r="Q50" s="64"/>
      <c r="R50" s="64"/>
      <c r="S50" s="64"/>
      <c r="T50" s="64"/>
      <c r="U50" s="59">
        <f>IFERROR(VLOOKUP(Tabelle32[[#This Row],[Device ID]],BOM!$B$3:$BQ$35,25,FALSE),"")</f>
        <v>0</v>
      </c>
      <c r="V50" s="59" t="str">
        <f>IFERROR(VLOOKUP(Tabelle32[[#This Row],[Device ID]],BOM!$B$3:$BQ$35,26,FALSE),"")</f>
        <v>x</v>
      </c>
      <c r="W50" s="59" t="str">
        <f>IFERROR(VLOOKUP(Tabelle32[[#This Row],[Device ID]],BOM!$B$3:$BQ$35,27,FALSE),"")</f>
        <v>x</v>
      </c>
      <c r="X50" s="59" t="str">
        <f>IFERROR(VLOOKUP(Tabelle32[[#This Row],[Device ID]],BOM!$B$3:$BQ$35,28,FALSE),"")</f>
        <v>x</v>
      </c>
      <c r="Y50" s="59" t="str">
        <f>IFERROR(VLOOKUP(Tabelle32[[#This Row],[Device ID]],BOM!$B$3:$BQ$35,29,FALSE),"")</f>
        <v>x</v>
      </c>
      <c r="Z50" s="59" t="str">
        <f>IFERROR(VLOOKUP(Tabelle32[[#This Row],[Device ID]],BOM!$B$3:$BQ$35,30,FALSE),"")</f>
        <v>x</v>
      </c>
      <c r="AA50" s="59" t="str">
        <f>IFERROR(VLOOKUP(Tabelle32[[#This Row],[Device ID]],BOM!$B$3:$BQ$35,31,FALSE),"")</f>
        <v>x</v>
      </c>
      <c r="AB50" s="59" t="str">
        <f>IFERROR(VLOOKUP(Tabelle32[[#This Row],[Device ID]],BOM!$B$3:$BQ$35,32,FALSE),"")</f>
        <v>x</v>
      </c>
      <c r="AC50" s="59" t="str">
        <f>IFERROR(VLOOKUP(Tabelle32[[#This Row],[Device ID]],BOM!$B$3:$BQ$35,33,FALSE),"")</f>
        <v>x</v>
      </c>
      <c r="AD50" s="59" t="str">
        <f>IFERROR(VLOOKUP(Tabelle32[[#This Row],[Device ID]],BOM!$B$3:$BQ$35,34,FALSE),"")</f>
        <v>x</v>
      </c>
      <c r="AE50" s="59" t="str">
        <f>IFERROR(VLOOKUP(Tabelle32[[#This Row],[Device ID]],BOM!$B$3:$BQ$35,35,FALSE),"")</f>
        <v>x</v>
      </c>
      <c r="AF50" s="59" t="str">
        <f>IFERROR(VLOOKUP(Tabelle32[[#This Row],[Device ID]],BOM!$B$3:$BQ$35,36,FALSE),"")</f>
        <v>x</v>
      </c>
      <c r="AG50" s="59" t="str">
        <f>IFERROR(VLOOKUP(Tabelle32[[#This Row],[Device ID]],BOM!$B$3:$BQ$35,37,FALSE),"")</f>
        <v>x</v>
      </c>
      <c r="AH50" s="59"/>
      <c r="AI50" s="59"/>
      <c r="AJ50" s="59"/>
      <c r="AK50" s="59"/>
      <c r="AL50" s="59" t="str">
        <f>IFERROR(VLOOKUP(Tabelle32[[#This Row],[Device ID]],BOM!$B$3:$BQ$35,42,FALSE),"")</f>
        <v>Imagine Communications SNP</v>
      </c>
      <c r="AM50" s="59" t="str">
        <f>IFERROR(VLOOKUP(Tabelle32[[#This Row],[Device ID]],BOM!$B$3:$BQ$35,43,FALSE),"")</f>
        <v>no</v>
      </c>
      <c r="AN50" s="59" t="str">
        <f>IFERROR(VLOOKUP(Tabelle32[[#This Row],[Device ID]],BOM!$B$3:$BQ$35,44,FALSE),"")</f>
        <v>yes</v>
      </c>
      <c r="AO50" s="59" t="str">
        <f>IFERROR(VLOOKUP(Tabelle32[[#This Row],[Device ID]],BOM!$B$3:$BQ$35,45,FALSE),"")</f>
        <v>no</v>
      </c>
      <c r="AP50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73" t="s">
        <v>151</v>
      </c>
      <c r="BH50" s="30" t="str">
        <f>IF(COUNTA(Tabelle32[[#This Row],[Type:Vid_1080i50]:[Type:Anc_Prot]])&gt;0,"x","")</f>
        <v/>
      </c>
      <c r="BI50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50" s="59"/>
      <c r="BK50" s="59"/>
      <c r="BL50" s="63"/>
      <c r="BM50" s="63"/>
      <c r="BN50" s="90"/>
      <c r="BO50" s="90"/>
      <c r="BP50" s="63">
        <f>LEN(Tabelle32[[#This Row],[Label 1
GFX-Unit]])</f>
        <v>0</v>
      </c>
      <c r="BQ50" s="63"/>
      <c r="BR50" s="63"/>
      <c r="BS50" s="59"/>
      <c r="BT50" s="59"/>
      <c r="BU50" s="59" t="s">
        <v>161</v>
      </c>
      <c r="BV50" s="59" t="s">
        <v>162</v>
      </c>
      <c r="BW50" s="59" t="s">
        <v>242</v>
      </c>
      <c r="BX50" s="59">
        <v>3</v>
      </c>
    </row>
    <row r="51" spans="1:76" x14ac:dyDescent="0.2">
      <c r="A51" s="58" t="str">
        <f>CONCATENATE(Tabelle32[[#This Row],[Device ID]],".",Tabelle32[[#This Row],[Streamcounter]])</f>
        <v>3.03201</v>
      </c>
      <c r="B5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VGW-01_SDI03_AUDsend_0001_IPLASRF</v>
      </c>
      <c r="C51" s="67"/>
      <c r="D51" s="61"/>
      <c r="E51" s="67"/>
      <c r="F51" s="59" t="str">
        <f>IFERROR(VLOOKUP(Tabelle32[[#This Row],[Device ID]],BOM!$B$3:$BQ$35,16,FALSE),"")</f>
        <v>Player-04</v>
      </c>
      <c r="G51" s="63">
        <f>VLOOKUP(Tabelle32[[#This Row],[SDI Interface]],BOM!$A$4:$B$35,2,FALSE)</f>
        <v>3</v>
      </c>
      <c r="H51" s="59" t="str">
        <f>BOM!$C$4</f>
        <v>VGW-01</v>
      </c>
      <c r="I51" s="59">
        <f>IFERROR(VLOOKUP(Tabelle32[[#This Row],[Device ID]],BOM!$B$3:$BQ$35,12,FALSE),"")</f>
        <v>0</v>
      </c>
      <c r="J51" s="59" t="str">
        <f>IFERROR(VLOOKUP(Tabelle32[[#This Row],[Device ID]],BOM!$B$3:$BQ$35,13,FALSE),"")</f>
        <v>TC.U1.223 | MDC</v>
      </c>
      <c r="K51" s="59" t="str">
        <f>IFERROR(VLOOKUP(Tabelle32[[#This Row],[Device ID]],BOM!$B$3:$BQ$35,14,FALSE),"")</f>
        <v>Imagine Comunications</v>
      </c>
      <c r="L51" s="59" t="str">
        <f>IFERROR(VLOOKUP(Tabelle32[[#This Row],[Device ID]],BOM!$B$3:$BQ$35,16,FALSE),"")</f>
        <v>Player-04</v>
      </c>
      <c r="M51" s="63">
        <f>IFERROR(VLOOKUP(Tabelle32[[#This Row],[Device ID]],BOM!$B$3:$BQ$35,17,FALSE),"")</f>
        <v>0</v>
      </c>
      <c r="N51" s="59">
        <f>IFERROR(VLOOKUP(Tabelle32[[#This Row],[Device ID]],BOM!$B$3:$BQ$35,18,FALSE),"")</f>
        <v>0</v>
      </c>
      <c r="O51" s="64"/>
      <c r="P51" s="64"/>
      <c r="Q51" s="64"/>
      <c r="R51" s="64"/>
      <c r="S51" s="64"/>
      <c r="T51" s="64"/>
      <c r="U51" s="59">
        <f>IFERROR(VLOOKUP(Tabelle32[[#This Row],[Device ID]],BOM!$B$3:$BQ$35,25,FALSE),"")</f>
        <v>0</v>
      </c>
      <c r="V51" s="59" t="str">
        <f>IFERROR(VLOOKUP(Tabelle32[[#This Row],[Device ID]],BOM!$B$3:$BQ$35,26,FALSE),"")</f>
        <v>x</v>
      </c>
      <c r="W51" s="59" t="str">
        <f>IFERROR(VLOOKUP(Tabelle32[[#This Row],[Device ID]],BOM!$B$3:$BQ$35,27,FALSE),"")</f>
        <v>x</v>
      </c>
      <c r="X51" s="59" t="str">
        <f>IFERROR(VLOOKUP(Tabelle32[[#This Row],[Device ID]],BOM!$B$3:$BQ$35,28,FALSE),"")</f>
        <v>x</v>
      </c>
      <c r="Y51" s="59" t="str">
        <f>IFERROR(VLOOKUP(Tabelle32[[#This Row],[Device ID]],BOM!$B$3:$BQ$35,29,FALSE),"")</f>
        <v>x</v>
      </c>
      <c r="Z51" s="59" t="str">
        <f>IFERROR(VLOOKUP(Tabelle32[[#This Row],[Device ID]],BOM!$B$3:$BQ$35,30,FALSE),"")</f>
        <v>x</v>
      </c>
      <c r="AA51" s="59" t="str">
        <f>IFERROR(VLOOKUP(Tabelle32[[#This Row],[Device ID]],BOM!$B$3:$BQ$35,31,FALSE),"")</f>
        <v>x</v>
      </c>
      <c r="AB51" s="59" t="str">
        <f>IFERROR(VLOOKUP(Tabelle32[[#This Row],[Device ID]],BOM!$B$3:$BQ$35,32,FALSE),"")</f>
        <v>x</v>
      </c>
      <c r="AC51" s="59" t="str">
        <f>IFERROR(VLOOKUP(Tabelle32[[#This Row],[Device ID]],BOM!$B$3:$BQ$35,33,FALSE),"")</f>
        <v>x</v>
      </c>
      <c r="AD51" s="59" t="str">
        <f>IFERROR(VLOOKUP(Tabelle32[[#This Row],[Device ID]],BOM!$B$3:$BQ$35,34,FALSE),"")</f>
        <v>x</v>
      </c>
      <c r="AE51" s="59" t="str">
        <f>IFERROR(VLOOKUP(Tabelle32[[#This Row],[Device ID]],BOM!$B$3:$BQ$35,35,FALSE),"")</f>
        <v>x</v>
      </c>
      <c r="AF51" s="59" t="str">
        <f>IFERROR(VLOOKUP(Tabelle32[[#This Row],[Device ID]],BOM!$B$3:$BQ$35,36,FALSE),"")</f>
        <v>x</v>
      </c>
      <c r="AG51" s="59" t="str">
        <f>IFERROR(VLOOKUP(Tabelle32[[#This Row],[Device ID]],BOM!$B$3:$BQ$35,37,FALSE),"")</f>
        <v>x</v>
      </c>
      <c r="AH51" s="59"/>
      <c r="AI51" s="59"/>
      <c r="AJ51" s="59"/>
      <c r="AK51" s="59"/>
      <c r="AL51" s="59" t="str">
        <f>IFERROR(VLOOKUP(Tabelle32[[#This Row],[Device ID]],BOM!$B$3:$BQ$35,42,FALSE),"")</f>
        <v>Imagine Communications SNP</v>
      </c>
      <c r="AM51" s="59" t="str">
        <f>IFERROR(VLOOKUP(Tabelle32[[#This Row],[Device ID]],BOM!$B$3:$BQ$35,43,FALSE),"")</f>
        <v>no</v>
      </c>
      <c r="AN51" s="59" t="str">
        <f>IFERROR(VLOOKUP(Tabelle32[[#This Row],[Device ID]],BOM!$B$3:$BQ$35,44,FALSE),"")</f>
        <v>yes</v>
      </c>
      <c r="AO51" s="59" t="str">
        <f>IFERROR(VLOOKUP(Tabelle32[[#This Row],[Device ID]],BOM!$B$3:$BQ$35,45,FALSE),"")</f>
        <v>no</v>
      </c>
      <c r="AP51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51" s="28"/>
      <c r="AR51" s="28"/>
      <c r="AS51" s="28"/>
      <c r="AT51" s="28"/>
      <c r="AU51" s="28"/>
      <c r="AV51" s="28" t="s">
        <v>96</v>
      </c>
      <c r="AW51" s="28" t="s">
        <v>96</v>
      </c>
      <c r="AX51" s="28" t="s">
        <v>96</v>
      </c>
      <c r="AY51" s="28" t="s">
        <v>96</v>
      </c>
      <c r="AZ51" s="28" t="s">
        <v>96</v>
      </c>
      <c r="BA51" s="28" t="s">
        <v>96</v>
      </c>
      <c r="BB51" s="28" t="s">
        <v>96</v>
      </c>
      <c r="BC51" s="28" t="s">
        <v>96</v>
      </c>
      <c r="BD51" s="28" t="s">
        <v>96</v>
      </c>
      <c r="BE51" s="28"/>
      <c r="BF51" s="28"/>
      <c r="BG51" s="73" t="s">
        <v>151</v>
      </c>
      <c r="BH51" s="30" t="str">
        <f>IF(COUNTA(Tabelle32[[#This Row],[Type:Vid_1080i50]:[Type:Anc_Prot]])&gt;0,"x","")</f>
        <v>x</v>
      </c>
      <c r="BI51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1" s="59"/>
      <c r="BK51" s="59"/>
      <c r="BL51" s="63"/>
      <c r="BM51" s="63"/>
      <c r="BN51" s="90"/>
      <c r="BO51" s="90"/>
      <c r="BP51" s="63">
        <f>LEN(Tabelle32[[#This Row],[Label 1
GFX-Unit]])</f>
        <v>0</v>
      </c>
      <c r="BQ51" s="63"/>
      <c r="BR51" s="63"/>
      <c r="BS51" s="59"/>
      <c r="BT51" s="59"/>
      <c r="BU51" s="59" t="s">
        <v>164</v>
      </c>
      <c r="BV51" s="59" t="s">
        <v>165</v>
      </c>
      <c r="BW51" s="59" t="s">
        <v>243</v>
      </c>
      <c r="BX51" s="59">
        <v>3</v>
      </c>
    </row>
    <row r="52" spans="1:76" x14ac:dyDescent="0.2">
      <c r="A52" s="58" t="str">
        <f>CONCATENATE(Tabelle32[[#This Row],[Device ID]],".",Tabelle32[[#This Row],[Streamcounter]])</f>
        <v>3.03202</v>
      </c>
      <c r="B5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VGW-01_SDI03_AUDsend_0002_IPLASRF</v>
      </c>
      <c r="C52" s="67"/>
      <c r="D52" s="61"/>
      <c r="E52" s="67"/>
      <c r="F52" s="59" t="str">
        <f>IFERROR(VLOOKUP(Tabelle32[[#This Row],[Device ID]],BOM!$B$3:$BQ$35,16,FALSE),"")</f>
        <v>Player-04</v>
      </c>
      <c r="G52" s="63">
        <f>VLOOKUP(Tabelle32[[#This Row],[SDI Interface]],BOM!$A$4:$B$35,2,FALSE)</f>
        <v>3</v>
      </c>
      <c r="H52" s="59" t="str">
        <f>BOM!$C$4</f>
        <v>VGW-01</v>
      </c>
      <c r="I52" s="59">
        <f>IFERROR(VLOOKUP(Tabelle32[[#This Row],[Device ID]],BOM!$B$3:$BQ$35,12,FALSE),"")</f>
        <v>0</v>
      </c>
      <c r="J52" s="59" t="str">
        <f>IFERROR(VLOOKUP(Tabelle32[[#This Row],[Device ID]],BOM!$B$3:$BQ$35,13,FALSE),"")</f>
        <v>TC.U1.223 | MDC</v>
      </c>
      <c r="K52" s="59" t="str">
        <f>IFERROR(VLOOKUP(Tabelle32[[#This Row],[Device ID]],BOM!$B$3:$BQ$35,14,FALSE),"")</f>
        <v>Imagine Comunications</v>
      </c>
      <c r="L52" s="59" t="str">
        <f>IFERROR(VLOOKUP(Tabelle32[[#This Row],[Device ID]],BOM!$B$3:$BQ$35,16,FALSE),"")</f>
        <v>Player-04</v>
      </c>
      <c r="M52" s="63">
        <f>IFERROR(VLOOKUP(Tabelle32[[#This Row],[Device ID]],BOM!$B$3:$BQ$35,17,FALSE),"")</f>
        <v>0</v>
      </c>
      <c r="N52" s="59">
        <f>IFERROR(VLOOKUP(Tabelle32[[#This Row],[Device ID]],BOM!$B$3:$BQ$35,18,FALSE),"")</f>
        <v>0</v>
      </c>
      <c r="O52" s="64"/>
      <c r="P52" s="64"/>
      <c r="Q52" s="64"/>
      <c r="R52" s="64"/>
      <c r="S52" s="64"/>
      <c r="T52" s="64"/>
      <c r="U52" s="59">
        <f>IFERROR(VLOOKUP(Tabelle32[[#This Row],[Device ID]],BOM!$B$3:$BQ$35,25,FALSE),"")</f>
        <v>0</v>
      </c>
      <c r="V52" s="59" t="str">
        <f>IFERROR(VLOOKUP(Tabelle32[[#This Row],[Device ID]],BOM!$B$3:$BQ$35,26,FALSE),"")</f>
        <v>x</v>
      </c>
      <c r="W52" s="59" t="str">
        <f>IFERROR(VLOOKUP(Tabelle32[[#This Row],[Device ID]],BOM!$B$3:$BQ$35,27,FALSE),"")</f>
        <v>x</v>
      </c>
      <c r="X52" s="59" t="str">
        <f>IFERROR(VLOOKUP(Tabelle32[[#This Row],[Device ID]],BOM!$B$3:$BQ$35,28,FALSE),"")</f>
        <v>x</v>
      </c>
      <c r="Y52" s="59" t="str">
        <f>IFERROR(VLOOKUP(Tabelle32[[#This Row],[Device ID]],BOM!$B$3:$BQ$35,29,FALSE),"")</f>
        <v>x</v>
      </c>
      <c r="Z52" s="59" t="str">
        <f>IFERROR(VLOOKUP(Tabelle32[[#This Row],[Device ID]],BOM!$B$3:$BQ$35,30,FALSE),"")</f>
        <v>x</v>
      </c>
      <c r="AA52" s="59" t="str">
        <f>IFERROR(VLOOKUP(Tabelle32[[#This Row],[Device ID]],BOM!$B$3:$BQ$35,31,FALSE),"")</f>
        <v>x</v>
      </c>
      <c r="AB52" s="59" t="str">
        <f>IFERROR(VLOOKUP(Tabelle32[[#This Row],[Device ID]],BOM!$B$3:$BQ$35,32,FALSE),"")</f>
        <v>x</v>
      </c>
      <c r="AC52" s="59" t="str">
        <f>IFERROR(VLOOKUP(Tabelle32[[#This Row],[Device ID]],BOM!$B$3:$BQ$35,33,FALSE),"")</f>
        <v>x</v>
      </c>
      <c r="AD52" s="59" t="str">
        <f>IFERROR(VLOOKUP(Tabelle32[[#This Row],[Device ID]],BOM!$B$3:$BQ$35,34,FALSE),"")</f>
        <v>x</v>
      </c>
      <c r="AE52" s="59" t="str">
        <f>IFERROR(VLOOKUP(Tabelle32[[#This Row],[Device ID]],BOM!$B$3:$BQ$35,35,FALSE),"")</f>
        <v>x</v>
      </c>
      <c r="AF52" s="59" t="str">
        <f>IFERROR(VLOOKUP(Tabelle32[[#This Row],[Device ID]],BOM!$B$3:$BQ$35,36,FALSE),"")</f>
        <v>x</v>
      </c>
      <c r="AG52" s="59" t="str">
        <f>IFERROR(VLOOKUP(Tabelle32[[#This Row],[Device ID]],BOM!$B$3:$BQ$35,37,FALSE),"")</f>
        <v>x</v>
      </c>
      <c r="AH52" s="59"/>
      <c r="AI52" s="59"/>
      <c r="AJ52" s="59"/>
      <c r="AK52" s="59"/>
      <c r="AL52" s="59" t="str">
        <f>IFERROR(VLOOKUP(Tabelle32[[#This Row],[Device ID]],BOM!$B$3:$BQ$35,42,FALSE),"")</f>
        <v>Imagine Communications SNP</v>
      </c>
      <c r="AM52" s="59" t="str">
        <f>IFERROR(VLOOKUP(Tabelle32[[#This Row],[Device ID]],BOM!$B$3:$BQ$35,43,FALSE),"")</f>
        <v>no</v>
      </c>
      <c r="AN52" s="59" t="str">
        <f>IFERROR(VLOOKUP(Tabelle32[[#This Row],[Device ID]],BOM!$B$3:$BQ$35,44,FALSE),"")</f>
        <v>yes</v>
      </c>
      <c r="AO52" s="59" t="str">
        <f>IFERROR(VLOOKUP(Tabelle32[[#This Row],[Device ID]],BOM!$B$3:$BQ$35,45,FALSE),"")</f>
        <v>no</v>
      </c>
      <c r="AP52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52" s="28"/>
      <c r="AR52" s="28"/>
      <c r="AS52" s="28"/>
      <c r="AT52" s="28"/>
      <c r="AU52" s="28"/>
      <c r="AV52" s="28" t="s">
        <v>96</v>
      </c>
      <c r="AW52" s="28" t="s">
        <v>96</v>
      </c>
      <c r="AX52" s="28" t="s">
        <v>96</v>
      </c>
      <c r="AY52" s="28" t="s">
        <v>96</v>
      </c>
      <c r="AZ52" s="28" t="s">
        <v>96</v>
      </c>
      <c r="BA52" s="28" t="s">
        <v>96</v>
      </c>
      <c r="BB52" s="28" t="s">
        <v>96</v>
      </c>
      <c r="BC52" s="28" t="s">
        <v>96</v>
      </c>
      <c r="BD52" s="28" t="s">
        <v>96</v>
      </c>
      <c r="BE52" s="28"/>
      <c r="BF52" s="28"/>
      <c r="BG52" s="73" t="s">
        <v>151</v>
      </c>
      <c r="BH52" s="30" t="str">
        <f>IF(COUNTA(Tabelle32[[#This Row],[Type:Vid_1080i50]:[Type:Anc_Prot]])&gt;0,"x","")</f>
        <v>x</v>
      </c>
      <c r="BI52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2" s="59"/>
      <c r="BK52" s="59"/>
      <c r="BL52" s="63"/>
      <c r="BM52" s="63"/>
      <c r="BN52" s="90"/>
      <c r="BO52" s="90"/>
      <c r="BP52" s="63">
        <f>LEN(Tabelle32[[#This Row],[Label 1
GFX-Unit]])</f>
        <v>0</v>
      </c>
      <c r="BQ52" s="63"/>
      <c r="BR52" s="63"/>
      <c r="BS52" s="59"/>
      <c r="BT52" s="59"/>
      <c r="BU52" s="59" t="s">
        <v>167</v>
      </c>
      <c r="BV52" s="59" t="s">
        <v>168</v>
      </c>
      <c r="BW52" s="59" t="s">
        <v>244</v>
      </c>
      <c r="BX52" s="59">
        <v>3</v>
      </c>
    </row>
    <row r="53" spans="1:76" x14ac:dyDescent="0.2">
      <c r="A53" s="58" t="str">
        <f>CONCATENATE(Tabelle32[[#This Row],[Device ID]],".",Tabelle32[[#This Row],[Streamcounter]])</f>
        <v>3.03203</v>
      </c>
      <c r="B5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VGW-01_SDI03_AUDsend_0003_IPLASRF</v>
      </c>
      <c r="C53" s="67"/>
      <c r="D53" s="61"/>
      <c r="E53" s="67"/>
      <c r="F53" s="59" t="str">
        <f>IFERROR(VLOOKUP(Tabelle32[[#This Row],[Device ID]],BOM!$B$3:$BQ$35,16,FALSE),"")</f>
        <v>Player-04</v>
      </c>
      <c r="G53" s="63">
        <f>VLOOKUP(Tabelle32[[#This Row],[SDI Interface]],BOM!$A$4:$B$35,2,FALSE)</f>
        <v>3</v>
      </c>
      <c r="H53" s="59" t="str">
        <f>BOM!$C$4</f>
        <v>VGW-01</v>
      </c>
      <c r="I53" s="59">
        <f>IFERROR(VLOOKUP(Tabelle32[[#This Row],[Device ID]],BOM!$B$3:$BQ$35,12,FALSE),"")</f>
        <v>0</v>
      </c>
      <c r="J53" s="59" t="str">
        <f>IFERROR(VLOOKUP(Tabelle32[[#This Row],[Device ID]],BOM!$B$3:$BQ$35,13,FALSE),"")</f>
        <v>TC.U1.223 | MDC</v>
      </c>
      <c r="K53" s="59" t="str">
        <f>IFERROR(VLOOKUP(Tabelle32[[#This Row],[Device ID]],BOM!$B$3:$BQ$35,14,FALSE),"")</f>
        <v>Imagine Comunications</v>
      </c>
      <c r="L53" s="59" t="str">
        <f>IFERROR(VLOOKUP(Tabelle32[[#This Row],[Device ID]],BOM!$B$3:$BQ$35,16,FALSE),"")</f>
        <v>Player-04</v>
      </c>
      <c r="M53" s="63">
        <f>IFERROR(VLOOKUP(Tabelle32[[#This Row],[Device ID]],BOM!$B$3:$BQ$35,17,FALSE),"")</f>
        <v>0</v>
      </c>
      <c r="N53" s="59">
        <f>IFERROR(VLOOKUP(Tabelle32[[#This Row],[Device ID]],BOM!$B$3:$BQ$35,18,FALSE),"")</f>
        <v>0</v>
      </c>
      <c r="O53" s="64"/>
      <c r="P53" s="64"/>
      <c r="Q53" s="64"/>
      <c r="R53" s="64"/>
      <c r="S53" s="64"/>
      <c r="T53" s="64"/>
      <c r="U53" s="59">
        <f>IFERROR(VLOOKUP(Tabelle32[[#This Row],[Device ID]],BOM!$B$3:$BQ$35,25,FALSE),"")</f>
        <v>0</v>
      </c>
      <c r="V53" s="59" t="str">
        <f>IFERROR(VLOOKUP(Tabelle32[[#This Row],[Device ID]],BOM!$B$3:$BQ$35,26,FALSE),"")</f>
        <v>x</v>
      </c>
      <c r="W53" s="59" t="str">
        <f>IFERROR(VLOOKUP(Tabelle32[[#This Row],[Device ID]],BOM!$B$3:$BQ$35,27,FALSE),"")</f>
        <v>x</v>
      </c>
      <c r="X53" s="59" t="str">
        <f>IFERROR(VLOOKUP(Tabelle32[[#This Row],[Device ID]],BOM!$B$3:$BQ$35,28,FALSE),"")</f>
        <v>x</v>
      </c>
      <c r="Y53" s="59" t="str">
        <f>IFERROR(VLOOKUP(Tabelle32[[#This Row],[Device ID]],BOM!$B$3:$BQ$35,29,FALSE),"")</f>
        <v>x</v>
      </c>
      <c r="Z53" s="59" t="str">
        <f>IFERROR(VLOOKUP(Tabelle32[[#This Row],[Device ID]],BOM!$B$3:$BQ$35,30,FALSE),"")</f>
        <v>x</v>
      </c>
      <c r="AA53" s="59" t="str">
        <f>IFERROR(VLOOKUP(Tabelle32[[#This Row],[Device ID]],BOM!$B$3:$BQ$35,31,FALSE),"")</f>
        <v>x</v>
      </c>
      <c r="AB53" s="59" t="str">
        <f>IFERROR(VLOOKUP(Tabelle32[[#This Row],[Device ID]],BOM!$B$3:$BQ$35,32,FALSE),"")</f>
        <v>x</v>
      </c>
      <c r="AC53" s="59" t="str">
        <f>IFERROR(VLOOKUP(Tabelle32[[#This Row],[Device ID]],BOM!$B$3:$BQ$35,33,FALSE),"")</f>
        <v>x</v>
      </c>
      <c r="AD53" s="59" t="str">
        <f>IFERROR(VLOOKUP(Tabelle32[[#This Row],[Device ID]],BOM!$B$3:$BQ$35,34,FALSE),"")</f>
        <v>x</v>
      </c>
      <c r="AE53" s="59" t="str">
        <f>IFERROR(VLOOKUP(Tabelle32[[#This Row],[Device ID]],BOM!$B$3:$BQ$35,35,FALSE),"")</f>
        <v>x</v>
      </c>
      <c r="AF53" s="59" t="str">
        <f>IFERROR(VLOOKUP(Tabelle32[[#This Row],[Device ID]],BOM!$B$3:$BQ$35,36,FALSE),"")</f>
        <v>x</v>
      </c>
      <c r="AG53" s="59" t="str">
        <f>IFERROR(VLOOKUP(Tabelle32[[#This Row],[Device ID]],BOM!$B$3:$BQ$35,37,FALSE),"")</f>
        <v>x</v>
      </c>
      <c r="AH53" s="59"/>
      <c r="AI53" s="59"/>
      <c r="AJ53" s="59"/>
      <c r="AK53" s="59"/>
      <c r="AL53" s="59" t="str">
        <f>IFERROR(VLOOKUP(Tabelle32[[#This Row],[Device ID]],BOM!$B$3:$BQ$35,42,FALSE),"")</f>
        <v>Imagine Communications SNP</v>
      </c>
      <c r="AM53" s="59" t="str">
        <f>IFERROR(VLOOKUP(Tabelle32[[#This Row],[Device ID]],BOM!$B$3:$BQ$35,43,FALSE),"")</f>
        <v>no</v>
      </c>
      <c r="AN53" s="59" t="str">
        <f>IFERROR(VLOOKUP(Tabelle32[[#This Row],[Device ID]],BOM!$B$3:$BQ$35,44,FALSE),"")</f>
        <v>yes</v>
      </c>
      <c r="AO53" s="59" t="str">
        <f>IFERROR(VLOOKUP(Tabelle32[[#This Row],[Device ID]],BOM!$B$3:$BQ$35,45,FALSE),"")</f>
        <v>no</v>
      </c>
      <c r="AP53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53" s="28"/>
      <c r="AR53" s="28"/>
      <c r="AS53" s="28"/>
      <c r="AT53" s="28"/>
      <c r="AU53" s="28"/>
      <c r="AV53" s="28" t="s">
        <v>96</v>
      </c>
      <c r="AW53" s="28" t="s">
        <v>96</v>
      </c>
      <c r="AX53" s="28" t="s">
        <v>96</v>
      </c>
      <c r="AY53" s="28" t="s">
        <v>96</v>
      </c>
      <c r="AZ53" s="28" t="s">
        <v>96</v>
      </c>
      <c r="BA53" s="28" t="s">
        <v>96</v>
      </c>
      <c r="BB53" s="28" t="s">
        <v>96</v>
      </c>
      <c r="BC53" s="28" t="s">
        <v>96</v>
      </c>
      <c r="BD53" s="28" t="s">
        <v>96</v>
      </c>
      <c r="BE53" s="28"/>
      <c r="BF53" s="28"/>
      <c r="BG53" s="73" t="s">
        <v>151</v>
      </c>
      <c r="BH53" s="30" t="str">
        <f>IF(COUNTA(Tabelle32[[#This Row],[Type:Vid_1080i50]:[Type:Anc_Prot]])&gt;0,"x","")</f>
        <v>x</v>
      </c>
      <c r="BI53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3" s="59"/>
      <c r="BK53" s="59"/>
      <c r="BL53" s="63"/>
      <c r="BM53" s="63"/>
      <c r="BN53" s="90"/>
      <c r="BO53" s="90"/>
      <c r="BP53" s="63">
        <f>LEN(Tabelle32[[#This Row],[Label 1
GFX-Unit]])</f>
        <v>0</v>
      </c>
      <c r="BQ53" s="63"/>
      <c r="BR53" s="63"/>
      <c r="BS53" s="59"/>
      <c r="BT53" s="59"/>
      <c r="BU53" s="59" t="s">
        <v>170</v>
      </c>
      <c r="BV53" s="59" t="s">
        <v>171</v>
      </c>
      <c r="BW53" s="59" t="s">
        <v>245</v>
      </c>
      <c r="BX53" s="59">
        <v>3</v>
      </c>
    </row>
    <row r="54" spans="1:76" x14ac:dyDescent="0.2">
      <c r="A54" s="58" t="str">
        <f>CONCATENATE(Tabelle32[[#This Row],[Device ID]],".",Tabelle32[[#This Row],[Streamcounter]])</f>
        <v>3.03204</v>
      </c>
      <c r="B5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VGW-01_SDI03_AUDsend_0004_IPLASRF</v>
      </c>
      <c r="C54" s="60"/>
      <c r="D54" s="61"/>
      <c r="E54" s="62"/>
      <c r="F54" s="59" t="str">
        <f>IFERROR(VLOOKUP(Tabelle32[[#This Row],[Device ID]],BOM!$B$3:$BQ$35,16,FALSE),"")</f>
        <v>Player-04</v>
      </c>
      <c r="G54" s="63">
        <f>VLOOKUP(Tabelle32[[#This Row],[SDI Interface]],BOM!$A$4:$B$35,2,FALSE)</f>
        <v>3</v>
      </c>
      <c r="H54" s="59" t="str">
        <f>BOM!$C$4</f>
        <v>VGW-01</v>
      </c>
      <c r="I54" s="59">
        <f>IFERROR(VLOOKUP(Tabelle32[[#This Row],[Device ID]],BOM!$B$3:$BQ$35,12,FALSE),"")</f>
        <v>0</v>
      </c>
      <c r="J54" s="59" t="str">
        <f>IFERROR(VLOOKUP(Tabelle32[[#This Row],[Device ID]],BOM!$B$3:$BQ$35,13,FALSE),"")</f>
        <v>TC.U1.223 | MDC</v>
      </c>
      <c r="K54" s="59" t="str">
        <f>IFERROR(VLOOKUP(Tabelle32[[#This Row],[Device ID]],BOM!$B$3:$BQ$35,14,FALSE),"")</f>
        <v>Imagine Comunications</v>
      </c>
      <c r="L54" s="59" t="str">
        <f>IFERROR(VLOOKUP(Tabelle32[[#This Row],[Device ID]],BOM!$B$3:$BQ$35,16,FALSE),"")</f>
        <v>Player-04</v>
      </c>
      <c r="M54" s="63">
        <f>IFERROR(VLOOKUP(Tabelle32[[#This Row],[Device ID]],BOM!$B$3:$BQ$35,17,FALSE),"")</f>
        <v>0</v>
      </c>
      <c r="N54" s="59">
        <f>IFERROR(VLOOKUP(Tabelle32[[#This Row],[Device ID]],BOM!$B$3:$BQ$35,18,FALSE),"")</f>
        <v>0</v>
      </c>
      <c r="O54" s="64"/>
      <c r="P54" s="64"/>
      <c r="Q54" s="64"/>
      <c r="R54" s="64"/>
      <c r="S54" s="64"/>
      <c r="T54" s="64"/>
      <c r="U54" s="59">
        <f>IFERROR(VLOOKUP(Tabelle32[[#This Row],[Device ID]],BOM!$B$3:$BQ$35,25,FALSE),"")</f>
        <v>0</v>
      </c>
      <c r="V54" s="59" t="str">
        <f>IFERROR(VLOOKUP(Tabelle32[[#This Row],[Device ID]],BOM!$B$3:$BQ$35,26,FALSE),"")</f>
        <v>x</v>
      </c>
      <c r="W54" s="59" t="str">
        <f>IFERROR(VLOOKUP(Tabelle32[[#This Row],[Device ID]],BOM!$B$3:$BQ$35,27,FALSE),"")</f>
        <v>x</v>
      </c>
      <c r="X54" s="59" t="str">
        <f>IFERROR(VLOOKUP(Tabelle32[[#This Row],[Device ID]],BOM!$B$3:$BQ$35,28,FALSE),"")</f>
        <v>x</v>
      </c>
      <c r="Y54" s="59" t="str">
        <f>IFERROR(VLOOKUP(Tabelle32[[#This Row],[Device ID]],BOM!$B$3:$BQ$35,29,FALSE),"")</f>
        <v>x</v>
      </c>
      <c r="Z54" s="59" t="str">
        <f>IFERROR(VLOOKUP(Tabelle32[[#This Row],[Device ID]],BOM!$B$3:$BQ$35,30,FALSE),"")</f>
        <v>x</v>
      </c>
      <c r="AA54" s="59" t="str">
        <f>IFERROR(VLOOKUP(Tabelle32[[#This Row],[Device ID]],BOM!$B$3:$BQ$35,31,FALSE),"")</f>
        <v>x</v>
      </c>
      <c r="AB54" s="59" t="str">
        <f>IFERROR(VLOOKUP(Tabelle32[[#This Row],[Device ID]],BOM!$B$3:$BQ$35,32,FALSE),"")</f>
        <v>x</v>
      </c>
      <c r="AC54" s="59" t="str">
        <f>IFERROR(VLOOKUP(Tabelle32[[#This Row],[Device ID]],BOM!$B$3:$BQ$35,33,FALSE),"")</f>
        <v>x</v>
      </c>
      <c r="AD54" s="59" t="str">
        <f>IFERROR(VLOOKUP(Tabelle32[[#This Row],[Device ID]],BOM!$B$3:$BQ$35,34,FALSE),"")</f>
        <v>x</v>
      </c>
      <c r="AE54" s="59" t="str">
        <f>IFERROR(VLOOKUP(Tabelle32[[#This Row],[Device ID]],BOM!$B$3:$BQ$35,35,FALSE),"")</f>
        <v>x</v>
      </c>
      <c r="AF54" s="59" t="str">
        <f>IFERROR(VLOOKUP(Tabelle32[[#This Row],[Device ID]],BOM!$B$3:$BQ$35,36,FALSE),"")</f>
        <v>x</v>
      </c>
      <c r="AG54" s="59" t="str">
        <f>IFERROR(VLOOKUP(Tabelle32[[#This Row],[Device ID]],BOM!$B$3:$BQ$35,37,FALSE),"")</f>
        <v>x</v>
      </c>
      <c r="AH54" s="59"/>
      <c r="AI54" s="59"/>
      <c r="AJ54" s="59"/>
      <c r="AK54" s="59"/>
      <c r="AL54" s="59" t="str">
        <f>IFERROR(VLOOKUP(Tabelle32[[#This Row],[Device ID]],BOM!$B$3:$BQ$35,42,FALSE),"")</f>
        <v>Imagine Communications SNP</v>
      </c>
      <c r="AM54" s="59" t="str">
        <f>IFERROR(VLOOKUP(Tabelle32[[#This Row],[Device ID]],BOM!$B$3:$BQ$35,43,FALSE),"")</f>
        <v>no</v>
      </c>
      <c r="AN54" s="59" t="str">
        <f>IFERROR(VLOOKUP(Tabelle32[[#This Row],[Device ID]],BOM!$B$3:$BQ$35,44,FALSE),"")</f>
        <v>yes</v>
      </c>
      <c r="AO54" s="59" t="str">
        <f>IFERROR(VLOOKUP(Tabelle32[[#This Row],[Device ID]],BOM!$B$3:$BQ$35,45,FALSE),"")</f>
        <v>no</v>
      </c>
      <c r="AP54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54" s="28"/>
      <c r="AR54" s="28"/>
      <c r="AS54" s="28"/>
      <c r="AT54" s="28"/>
      <c r="AU54" s="28"/>
      <c r="AV54" s="28" t="s">
        <v>96</v>
      </c>
      <c r="AW54" s="28" t="s">
        <v>96</v>
      </c>
      <c r="AX54" s="28" t="s">
        <v>96</v>
      </c>
      <c r="AY54" s="28" t="s">
        <v>96</v>
      </c>
      <c r="AZ54" s="28" t="s">
        <v>96</v>
      </c>
      <c r="BA54" s="28" t="s">
        <v>96</v>
      </c>
      <c r="BB54" s="28" t="s">
        <v>96</v>
      </c>
      <c r="BC54" s="28" t="s">
        <v>96</v>
      </c>
      <c r="BD54" s="28" t="s">
        <v>96</v>
      </c>
      <c r="BE54" s="28"/>
      <c r="BF54" s="28"/>
      <c r="BG54" s="73" t="s">
        <v>151</v>
      </c>
      <c r="BH54" s="30" t="str">
        <f>IF(COUNTA(Tabelle32[[#This Row],[Type:Vid_1080i50]:[Type:Anc_Prot]])&gt;0,"x","")</f>
        <v>x</v>
      </c>
      <c r="BI54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4" s="59"/>
      <c r="BK54" s="59"/>
      <c r="BL54" s="63"/>
      <c r="BM54" s="63"/>
      <c r="BN54" s="90"/>
      <c r="BO54" s="90"/>
      <c r="BP54" s="63">
        <f>LEN(Tabelle32[[#This Row],[Label 1
GFX-Unit]])</f>
        <v>0</v>
      </c>
      <c r="BQ54" s="63"/>
      <c r="BR54" s="63"/>
      <c r="BS54" s="59"/>
      <c r="BT54" s="59"/>
      <c r="BU54" s="59" t="s">
        <v>173</v>
      </c>
      <c r="BV54" s="59" t="s">
        <v>174</v>
      </c>
      <c r="BW54" s="59" t="s">
        <v>246</v>
      </c>
      <c r="BX54" s="59">
        <v>3</v>
      </c>
    </row>
    <row r="55" spans="1:76" x14ac:dyDescent="0.2">
      <c r="A55" s="58" t="str">
        <f>CONCATENATE(Tabelle32[[#This Row],[Device ID]],".",Tabelle32[[#This Row],[Streamcounter]])</f>
        <v>3.03205</v>
      </c>
      <c r="B5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VGW-01_SDI03_AUDsend_0005_IPLASRF</v>
      </c>
      <c r="C55" s="60"/>
      <c r="D55" s="61"/>
      <c r="E55" s="62"/>
      <c r="F55" s="59" t="str">
        <f>IFERROR(VLOOKUP(Tabelle32[[#This Row],[Device ID]],BOM!$B$3:$BQ$35,16,FALSE),"")</f>
        <v>Player-04</v>
      </c>
      <c r="G55" s="63">
        <f>VLOOKUP(Tabelle32[[#This Row],[SDI Interface]],BOM!$A$4:$B$35,2,FALSE)</f>
        <v>3</v>
      </c>
      <c r="H55" s="59" t="str">
        <f>BOM!$C$4</f>
        <v>VGW-01</v>
      </c>
      <c r="I55" s="59">
        <f>IFERROR(VLOOKUP(Tabelle32[[#This Row],[Device ID]],BOM!$B$3:$BQ$35,12,FALSE),"")</f>
        <v>0</v>
      </c>
      <c r="J55" s="59" t="str">
        <f>IFERROR(VLOOKUP(Tabelle32[[#This Row],[Device ID]],BOM!$B$3:$BQ$35,13,FALSE),"")</f>
        <v>TC.U1.223 | MDC</v>
      </c>
      <c r="K55" s="59" t="str">
        <f>IFERROR(VLOOKUP(Tabelle32[[#This Row],[Device ID]],BOM!$B$3:$BQ$35,14,FALSE),"")</f>
        <v>Imagine Comunications</v>
      </c>
      <c r="L55" s="59" t="str">
        <f>IFERROR(VLOOKUP(Tabelle32[[#This Row],[Device ID]],BOM!$B$3:$BQ$35,16,FALSE),"")</f>
        <v>Player-04</v>
      </c>
      <c r="M55" s="63">
        <f>IFERROR(VLOOKUP(Tabelle32[[#This Row],[Device ID]],BOM!$B$3:$BQ$35,17,FALSE),"")</f>
        <v>0</v>
      </c>
      <c r="N55" s="59">
        <f>IFERROR(VLOOKUP(Tabelle32[[#This Row],[Device ID]],BOM!$B$3:$BQ$35,18,FALSE),"")</f>
        <v>0</v>
      </c>
      <c r="O55" s="64"/>
      <c r="P55" s="64"/>
      <c r="Q55" s="64"/>
      <c r="R55" s="64"/>
      <c r="S55" s="64"/>
      <c r="T55" s="64"/>
      <c r="U55" s="59">
        <f>IFERROR(VLOOKUP(Tabelle32[[#This Row],[Device ID]],BOM!$B$3:$BQ$35,25,FALSE),"")</f>
        <v>0</v>
      </c>
      <c r="V55" s="59" t="str">
        <f>IFERROR(VLOOKUP(Tabelle32[[#This Row],[Device ID]],BOM!$B$3:$BQ$35,26,FALSE),"")</f>
        <v>x</v>
      </c>
      <c r="W55" s="59" t="str">
        <f>IFERROR(VLOOKUP(Tabelle32[[#This Row],[Device ID]],BOM!$B$3:$BQ$35,27,FALSE),"")</f>
        <v>x</v>
      </c>
      <c r="X55" s="59" t="str">
        <f>IFERROR(VLOOKUP(Tabelle32[[#This Row],[Device ID]],BOM!$B$3:$BQ$35,28,FALSE),"")</f>
        <v>x</v>
      </c>
      <c r="Y55" s="59" t="str">
        <f>IFERROR(VLOOKUP(Tabelle32[[#This Row],[Device ID]],BOM!$B$3:$BQ$35,29,FALSE),"")</f>
        <v>x</v>
      </c>
      <c r="Z55" s="59" t="str">
        <f>IFERROR(VLOOKUP(Tabelle32[[#This Row],[Device ID]],BOM!$B$3:$BQ$35,30,FALSE),"")</f>
        <v>x</v>
      </c>
      <c r="AA55" s="59" t="str">
        <f>IFERROR(VLOOKUP(Tabelle32[[#This Row],[Device ID]],BOM!$B$3:$BQ$35,31,FALSE),"")</f>
        <v>x</v>
      </c>
      <c r="AB55" s="59" t="str">
        <f>IFERROR(VLOOKUP(Tabelle32[[#This Row],[Device ID]],BOM!$B$3:$BQ$35,32,FALSE),"")</f>
        <v>x</v>
      </c>
      <c r="AC55" s="59" t="str">
        <f>IFERROR(VLOOKUP(Tabelle32[[#This Row],[Device ID]],BOM!$B$3:$BQ$35,33,FALSE),"")</f>
        <v>x</v>
      </c>
      <c r="AD55" s="59" t="str">
        <f>IFERROR(VLOOKUP(Tabelle32[[#This Row],[Device ID]],BOM!$B$3:$BQ$35,34,FALSE),"")</f>
        <v>x</v>
      </c>
      <c r="AE55" s="59" t="str">
        <f>IFERROR(VLOOKUP(Tabelle32[[#This Row],[Device ID]],BOM!$B$3:$BQ$35,35,FALSE),"")</f>
        <v>x</v>
      </c>
      <c r="AF55" s="59" t="str">
        <f>IFERROR(VLOOKUP(Tabelle32[[#This Row],[Device ID]],BOM!$B$3:$BQ$35,36,FALSE),"")</f>
        <v>x</v>
      </c>
      <c r="AG55" s="59" t="str">
        <f>IFERROR(VLOOKUP(Tabelle32[[#This Row],[Device ID]],BOM!$B$3:$BQ$35,37,FALSE),"")</f>
        <v>x</v>
      </c>
      <c r="AH55" s="59"/>
      <c r="AI55" s="59"/>
      <c r="AJ55" s="59"/>
      <c r="AK55" s="59"/>
      <c r="AL55" s="59" t="str">
        <f>IFERROR(VLOOKUP(Tabelle32[[#This Row],[Device ID]],BOM!$B$3:$BQ$35,42,FALSE),"")</f>
        <v>Imagine Communications SNP</v>
      </c>
      <c r="AM55" s="59" t="str">
        <f>IFERROR(VLOOKUP(Tabelle32[[#This Row],[Device ID]],BOM!$B$3:$BQ$35,43,FALSE),"")</f>
        <v>no</v>
      </c>
      <c r="AN55" s="59" t="str">
        <f>IFERROR(VLOOKUP(Tabelle32[[#This Row],[Device ID]],BOM!$B$3:$BQ$35,44,FALSE),"")</f>
        <v>yes</v>
      </c>
      <c r="AO55" s="59" t="str">
        <f>IFERROR(VLOOKUP(Tabelle32[[#This Row],[Device ID]],BOM!$B$3:$BQ$35,45,FALSE),"")</f>
        <v>no</v>
      </c>
      <c r="AP55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55" s="28"/>
      <c r="AR55" s="28"/>
      <c r="AS55" s="28"/>
      <c r="AT55" s="28"/>
      <c r="AU55" s="28"/>
      <c r="AV55" s="28" t="s">
        <v>96</v>
      </c>
      <c r="AW55" s="28" t="s">
        <v>96</v>
      </c>
      <c r="AX55" s="28" t="s">
        <v>96</v>
      </c>
      <c r="AY55" s="28" t="s">
        <v>96</v>
      </c>
      <c r="AZ55" s="28" t="s">
        <v>96</v>
      </c>
      <c r="BA55" s="28" t="s">
        <v>96</v>
      </c>
      <c r="BB55" s="28" t="s">
        <v>96</v>
      </c>
      <c r="BC55" s="28" t="s">
        <v>96</v>
      </c>
      <c r="BD55" s="28" t="s">
        <v>96</v>
      </c>
      <c r="BE55" s="28"/>
      <c r="BF55" s="28"/>
      <c r="BG55" s="73" t="s">
        <v>151</v>
      </c>
      <c r="BH55" s="30" t="str">
        <f>IF(COUNTA(Tabelle32[[#This Row],[Type:Vid_1080i50]:[Type:Anc_Prot]])&gt;0,"x","")</f>
        <v>x</v>
      </c>
      <c r="BI55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5" s="59"/>
      <c r="BK55" s="59"/>
      <c r="BL55" s="63"/>
      <c r="BM55" s="63"/>
      <c r="BN55" s="90"/>
      <c r="BO55" s="90"/>
      <c r="BP55" s="63">
        <f>LEN(Tabelle32[[#This Row],[Label 1
GFX-Unit]])</f>
        <v>0</v>
      </c>
      <c r="BQ55" s="63"/>
      <c r="BR55" s="63"/>
      <c r="BS55" s="59"/>
      <c r="BT55" s="59"/>
      <c r="BU55" s="59" t="s">
        <v>176</v>
      </c>
      <c r="BV55" s="59" t="s">
        <v>177</v>
      </c>
      <c r="BW55" s="59" t="s">
        <v>247</v>
      </c>
      <c r="BX55" s="59">
        <v>3</v>
      </c>
    </row>
    <row r="56" spans="1:76" x14ac:dyDescent="0.2">
      <c r="A56" s="58" t="str">
        <f>CONCATENATE(Tabelle32[[#This Row],[Device ID]],".",Tabelle32[[#This Row],[Streamcounter]])</f>
        <v>3.03206</v>
      </c>
      <c r="B5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VGW-01_SDI03_AUDsend_0006_IPLASRF</v>
      </c>
      <c r="C56" s="60"/>
      <c r="D56" s="61"/>
      <c r="E56" s="62"/>
      <c r="F56" s="59" t="str">
        <f>IFERROR(VLOOKUP(Tabelle32[[#This Row],[Device ID]],BOM!$B$3:$BQ$35,16,FALSE),"")</f>
        <v>Player-04</v>
      </c>
      <c r="G56" s="63">
        <f>VLOOKUP(Tabelle32[[#This Row],[SDI Interface]],BOM!$A$4:$B$35,2,FALSE)</f>
        <v>3</v>
      </c>
      <c r="H56" s="59" t="str">
        <f>BOM!$C$4</f>
        <v>VGW-01</v>
      </c>
      <c r="I56" s="59">
        <f>IFERROR(VLOOKUP(Tabelle32[[#This Row],[Device ID]],BOM!$B$3:$BQ$35,12,FALSE),"")</f>
        <v>0</v>
      </c>
      <c r="J56" s="59" t="str">
        <f>IFERROR(VLOOKUP(Tabelle32[[#This Row],[Device ID]],BOM!$B$3:$BQ$35,13,FALSE),"")</f>
        <v>TC.U1.223 | MDC</v>
      </c>
      <c r="K56" s="59" t="str">
        <f>IFERROR(VLOOKUP(Tabelle32[[#This Row],[Device ID]],BOM!$B$3:$BQ$35,14,FALSE),"")</f>
        <v>Imagine Comunications</v>
      </c>
      <c r="L56" s="59" t="str">
        <f>IFERROR(VLOOKUP(Tabelle32[[#This Row],[Device ID]],BOM!$B$3:$BQ$35,16,FALSE),"")</f>
        <v>Player-04</v>
      </c>
      <c r="M56" s="63">
        <f>IFERROR(VLOOKUP(Tabelle32[[#This Row],[Device ID]],BOM!$B$3:$BQ$35,17,FALSE),"")</f>
        <v>0</v>
      </c>
      <c r="N56" s="59">
        <f>IFERROR(VLOOKUP(Tabelle32[[#This Row],[Device ID]],BOM!$B$3:$BQ$35,18,FALSE),"")</f>
        <v>0</v>
      </c>
      <c r="O56" s="64"/>
      <c r="P56" s="64"/>
      <c r="Q56" s="64"/>
      <c r="R56" s="64"/>
      <c r="S56" s="64"/>
      <c r="T56" s="64"/>
      <c r="U56" s="59">
        <f>IFERROR(VLOOKUP(Tabelle32[[#This Row],[Device ID]],BOM!$B$3:$BQ$35,25,FALSE),"")</f>
        <v>0</v>
      </c>
      <c r="V56" s="59" t="str">
        <f>IFERROR(VLOOKUP(Tabelle32[[#This Row],[Device ID]],BOM!$B$3:$BQ$35,26,FALSE),"")</f>
        <v>x</v>
      </c>
      <c r="W56" s="59" t="str">
        <f>IFERROR(VLOOKUP(Tabelle32[[#This Row],[Device ID]],BOM!$B$3:$BQ$35,27,FALSE),"")</f>
        <v>x</v>
      </c>
      <c r="X56" s="59" t="str">
        <f>IFERROR(VLOOKUP(Tabelle32[[#This Row],[Device ID]],BOM!$B$3:$BQ$35,28,FALSE),"")</f>
        <v>x</v>
      </c>
      <c r="Y56" s="59" t="str">
        <f>IFERROR(VLOOKUP(Tabelle32[[#This Row],[Device ID]],BOM!$B$3:$BQ$35,29,FALSE),"")</f>
        <v>x</v>
      </c>
      <c r="Z56" s="59" t="str">
        <f>IFERROR(VLOOKUP(Tabelle32[[#This Row],[Device ID]],BOM!$B$3:$BQ$35,30,FALSE),"")</f>
        <v>x</v>
      </c>
      <c r="AA56" s="59" t="str">
        <f>IFERROR(VLOOKUP(Tabelle32[[#This Row],[Device ID]],BOM!$B$3:$BQ$35,31,FALSE),"")</f>
        <v>x</v>
      </c>
      <c r="AB56" s="59" t="str">
        <f>IFERROR(VLOOKUP(Tabelle32[[#This Row],[Device ID]],BOM!$B$3:$BQ$35,32,FALSE),"")</f>
        <v>x</v>
      </c>
      <c r="AC56" s="59" t="str">
        <f>IFERROR(VLOOKUP(Tabelle32[[#This Row],[Device ID]],BOM!$B$3:$BQ$35,33,FALSE),"")</f>
        <v>x</v>
      </c>
      <c r="AD56" s="59" t="str">
        <f>IFERROR(VLOOKUP(Tabelle32[[#This Row],[Device ID]],BOM!$B$3:$BQ$35,34,FALSE),"")</f>
        <v>x</v>
      </c>
      <c r="AE56" s="59" t="str">
        <f>IFERROR(VLOOKUP(Tabelle32[[#This Row],[Device ID]],BOM!$B$3:$BQ$35,35,FALSE),"")</f>
        <v>x</v>
      </c>
      <c r="AF56" s="59" t="str">
        <f>IFERROR(VLOOKUP(Tabelle32[[#This Row],[Device ID]],BOM!$B$3:$BQ$35,36,FALSE),"")</f>
        <v>x</v>
      </c>
      <c r="AG56" s="59" t="str">
        <f>IFERROR(VLOOKUP(Tabelle32[[#This Row],[Device ID]],BOM!$B$3:$BQ$35,37,FALSE),"")</f>
        <v>x</v>
      </c>
      <c r="AH56" s="59"/>
      <c r="AI56" s="59"/>
      <c r="AJ56" s="59"/>
      <c r="AK56" s="59"/>
      <c r="AL56" s="59" t="str">
        <f>IFERROR(VLOOKUP(Tabelle32[[#This Row],[Device ID]],BOM!$B$3:$BQ$35,42,FALSE),"")</f>
        <v>Imagine Communications SNP</v>
      </c>
      <c r="AM56" s="59" t="str">
        <f>IFERROR(VLOOKUP(Tabelle32[[#This Row],[Device ID]],BOM!$B$3:$BQ$35,43,FALSE),"")</f>
        <v>no</v>
      </c>
      <c r="AN56" s="59" t="str">
        <f>IFERROR(VLOOKUP(Tabelle32[[#This Row],[Device ID]],BOM!$B$3:$BQ$35,44,FALSE),"")</f>
        <v>yes</v>
      </c>
      <c r="AO56" s="59" t="str">
        <f>IFERROR(VLOOKUP(Tabelle32[[#This Row],[Device ID]],BOM!$B$3:$BQ$35,45,FALSE),"")</f>
        <v>no</v>
      </c>
      <c r="AP56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56" s="28"/>
      <c r="AR56" s="28"/>
      <c r="AS56" s="28"/>
      <c r="AT56" s="28"/>
      <c r="AU56" s="28"/>
      <c r="AV56" s="28" t="s">
        <v>96</v>
      </c>
      <c r="AW56" s="28" t="s">
        <v>96</v>
      </c>
      <c r="AX56" s="28" t="s">
        <v>96</v>
      </c>
      <c r="AY56" s="28" t="s">
        <v>96</v>
      </c>
      <c r="AZ56" s="28" t="s">
        <v>96</v>
      </c>
      <c r="BA56" s="28" t="s">
        <v>96</v>
      </c>
      <c r="BB56" s="28" t="s">
        <v>96</v>
      </c>
      <c r="BC56" s="28" t="s">
        <v>96</v>
      </c>
      <c r="BD56" s="28" t="s">
        <v>96</v>
      </c>
      <c r="BE56" s="28"/>
      <c r="BF56" s="28"/>
      <c r="BG56" s="73" t="s">
        <v>151</v>
      </c>
      <c r="BH56" s="30" t="str">
        <f>IF(COUNTA(Tabelle32[[#This Row],[Type:Vid_1080i50]:[Type:Anc_Prot]])&gt;0,"x","")</f>
        <v>x</v>
      </c>
      <c r="BI56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6" s="59"/>
      <c r="BK56" s="59"/>
      <c r="BL56" s="63"/>
      <c r="BM56" s="63"/>
      <c r="BN56" s="90"/>
      <c r="BO56" s="90"/>
      <c r="BP56" s="63">
        <f>LEN(Tabelle32[[#This Row],[Label 1
GFX-Unit]])</f>
        <v>0</v>
      </c>
      <c r="BQ56" s="63"/>
      <c r="BR56" s="63"/>
      <c r="BS56" s="59"/>
      <c r="BT56" s="59"/>
      <c r="BU56" s="59" t="s">
        <v>179</v>
      </c>
      <c r="BV56" s="59" t="s">
        <v>180</v>
      </c>
      <c r="BW56" s="59" t="s">
        <v>248</v>
      </c>
      <c r="BX56" s="59">
        <v>3</v>
      </c>
    </row>
    <row r="57" spans="1:76" x14ac:dyDescent="0.2">
      <c r="A57" s="58" t="str">
        <f>CONCATENATE(Tabelle32[[#This Row],[Device ID]],".",Tabelle32[[#This Row],[Streamcounter]])</f>
        <v>3.03207</v>
      </c>
      <c r="B5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VGW-01_SDI03_AUDsend_0007_IPLASRF</v>
      </c>
      <c r="C57" s="60"/>
      <c r="D57" s="61"/>
      <c r="E57" s="62"/>
      <c r="F57" s="59" t="str">
        <f>IFERROR(VLOOKUP(Tabelle32[[#This Row],[Device ID]],BOM!$B$3:$BQ$35,16,FALSE),"")</f>
        <v>Player-04</v>
      </c>
      <c r="G57" s="63">
        <f>VLOOKUP(Tabelle32[[#This Row],[SDI Interface]],BOM!$A$4:$B$35,2,FALSE)</f>
        <v>3</v>
      </c>
      <c r="H57" s="59" t="str">
        <f>BOM!$C$4</f>
        <v>VGW-01</v>
      </c>
      <c r="I57" s="59">
        <f>IFERROR(VLOOKUP(Tabelle32[[#This Row],[Device ID]],BOM!$B$3:$BQ$35,12,FALSE),"")</f>
        <v>0</v>
      </c>
      <c r="J57" s="59" t="str">
        <f>IFERROR(VLOOKUP(Tabelle32[[#This Row],[Device ID]],BOM!$B$3:$BQ$35,13,FALSE),"")</f>
        <v>TC.U1.223 | MDC</v>
      </c>
      <c r="K57" s="59" t="str">
        <f>IFERROR(VLOOKUP(Tabelle32[[#This Row],[Device ID]],BOM!$B$3:$BQ$35,14,FALSE),"")</f>
        <v>Imagine Comunications</v>
      </c>
      <c r="L57" s="59" t="str">
        <f>IFERROR(VLOOKUP(Tabelle32[[#This Row],[Device ID]],BOM!$B$3:$BQ$35,16,FALSE),"")</f>
        <v>Player-04</v>
      </c>
      <c r="M57" s="63">
        <f>IFERROR(VLOOKUP(Tabelle32[[#This Row],[Device ID]],BOM!$B$3:$BQ$35,17,FALSE),"")</f>
        <v>0</v>
      </c>
      <c r="N57" s="59">
        <f>IFERROR(VLOOKUP(Tabelle32[[#This Row],[Device ID]],BOM!$B$3:$BQ$35,18,FALSE),"")</f>
        <v>0</v>
      </c>
      <c r="O57" s="64"/>
      <c r="P57" s="64"/>
      <c r="Q57" s="64"/>
      <c r="R57" s="64"/>
      <c r="S57" s="64"/>
      <c r="T57" s="64"/>
      <c r="U57" s="59">
        <f>IFERROR(VLOOKUP(Tabelle32[[#This Row],[Device ID]],BOM!$B$3:$BQ$35,25,FALSE),"")</f>
        <v>0</v>
      </c>
      <c r="V57" s="59" t="str">
        <f>IFERROR(VLOOKUP(Tabelle32[[#This Row],[Device ID]],BOM!$B$3:$BQ$35,26,FALSE),"")</f>
        <v>x</v>
      </c>
      <c r="W57" s="59" t="str">
        <f>IFERROR(VLOOKUP(Tabelle32[[#This Row],[Device ID]],BOM!$B$3:$BQ$35,27,FALSE),"")</f>
        <v>x</v>
      </c>
      <c r="X57" s="59" t="str">
        <f>IFERROR(VLOOKUP(Tabelle32[[#This Row],[Device ID]],BOM!$B$3:$BQ$35,28,FALSE),"")</f>
        <v>x</v>
      </c>
      <c r="Y57" s="59" t="str">
        <f>IFERROR(VLOOKUP(Tabelle32[[#This Row],[Device ID]],BOM!$B$3:$BQ$35,29,FALSE),"")</f>
        <v>x</v>
      </c>
      <c r="Z57" s="59" t="str">
        <f>IFERROR(VLOOKUP(Tabelle32[[#This Row],[Device ID]],BOM!$B$3:$BQ$35,30,FALSE),"")</f>
        <v>x</v>
      </c>
      <c r="AA57" s="59" t="str">
        <f>IFERROR(VLOOKUP(Tabelle32[[#This Row],[Device ID]],BOM!$B$3:$BQ$35,31,FALSE),"")</f>
        <v>x</v>
      </c>
      <c r="AB57" s="59" t="str">
        <f>IFERROR(VLOOKUP(Tabelle32[[#This Row],[Device ID]],BOM!$B$3:$BQ$35,32,FALSE),"")</f>
        <v>x</v>
      </c>
      <c r="AC57" s="59" t="str">
        <f>IFERROR(VLOOKUP(Tabelle32[[#This Row],[Device ID]],BOM!$B$3:$BQ$35,33,FALSE),"")</f>
        <v>x</v>
      </c>
      <c r="AD57" s="59" t="str">
        <f>IFERROR(VLOOKUP(Tabelle32[[#This Row],[Device ID]],BOM!$B$3:$BQ$35,34,FALSE),"")</f>
        <v>x</v>
      </c>
      <c r="AE57" s="59" t="str">
        <f>IFERROR(VLOOKUP(Tabelle32[[#This Row],[Device ID]],BOM!$B$3:$BQ$35,35,FALSE),"")</f>
        <v>x</v>
      </c>
      <c r="AF57" s="59" t="str">
        <f>IFERROR(VLOOKUP(Tabelle32[[#This Row],[Device ID]],BOM!$B$3:$BQ$35,36,FALSE),"")</f>
        <v>x</v>
      </c>
      <c r="AG57" s="59" t="str">
        <f>IFERROR(VLOOKUP(Tabelle32[[#This Row],[Device ID]],BOM!$B$3:$BQ$35,37,FALSE),"")</f>
        <v>x</v>
      </c>
      <c r="AH57" s="59"/>
      <c r="AI57" s="59"/>
      <c r="AJ57" s="59"/>
      <c r="AK57" s="59"/>
      <c r="AL57" s="59" t="str">
        <f>IFERROR(VLOOKUP(Tabelle32[[#This Row],[Device ID]],BOM!$B$3:$BQ$35,42,FALSE),"")</f>
        <v>Imagine Communications SNP</v>
      </c>
      <c r="AM57" s="59" t="str">
        <f>IFERROR(VLOOKUP(Tabelle32[[#This Row],[Device ID]],BOM!$B$3:$BQ$35,43,FALSE),"")</f>
        <v>no</v>
      </c>
      <c r="AN57" s="59" t="str">
        <f>IFERROR(VLOOKUP(Tabelle32[[#This Row],[Device ID]],BOM!$B$3:$BQ$35,44,FALSE),"")</f>
        <v>yes</v>
      </c>
      <c r="AO57" s="59" t="str">
        <f>IFERROR(VLOOKUP(Tabelle32[[#This Row],[Device ID]],BOM!$B$3:$BQ$35,45,FALSE),"")</f>
        <v>no</v>
      </c>
      <c r="AP57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57" s="28"/>
      <c r="AR57" s="28"/>
      <c r="AS57" s="28"/>
      <c r="AT57" s="28"/>
      <c r="AU57" s="28"/>
      <c r="AV57" s="28" t="s">
        <v>96</v>
      </c>
      <c r="AW57" s="28" t="s">
        <v>96</v>
      </c>
      <c r="AX57" s="28" t="s">
        <v>96</v>
      </c>
      <c r="AY57" s="28" t="s">
        <v>96</v>
      </c>
      <c r="AZ57" s="28" t="s">
        <v>96</v>
      </c>
      <c r="BA57" s="28" t="s">
        <v>96</v>
      </c>
      <c r="BB57" s="28" t="s">
        <v>96</v>
      </c>
      <c r="BC57" s="28" t="s">
        <v>96</v>
      </c>
      <c r="BD57" s="28" t="s">
        <v>96</v>
      </c>
      <c r="BE57" s="28"/>
      <c r="BF57" s="28"/>
      <c r="BG57" s="73" t="s">
        <v>151</v>
      </c>
      <c r="BH57" s="30" t="str">
        <f>IF(COUNTA(Tabelle32[[#This Row],[Type:Vid_1080i50]:[Type:Anc_Prot]])&gt;0,"x","")</f>
        <v>x</v>
      </c>
      <c r="BI57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7" s="59"/>
      <c r="BK57" s="59"/>
      <c r="BL57" s="63"/>
      <c r="BM57" s="63"/>
      <c r="BN57" s="90"/>
      <c r="BO57" s="90"/>
      <c r="BP57" s="63">
        <f>LEN(Tabelle32[[#This Row],[Label 1
GFX-Unit]])</f>
        <v>0</v>
      </c>
      <c r="BQ57" s="63"/>
      <c r="BR57" s="63"/>
      <c r="BS57" s="59"/>
      <c r="BT57" s="59"/>
      <c r="BU57" s="59" t="s">
        <v>182</v>
      </c>
      <c r="BV57" s="59" t="s">
        <v>183</v>
      </c>
      <c r="BW57" s="59" t="s">
        <v>249</v>
      </c>
      <c r="BX57" s="59">
        <v>3</v>
      </c>
    </row>
    <row r="58" spans="1:76" x14ac:dyDescent="0.2">
      <c r="A58" s="58" t="str">
        <f>CONCATENATE(Tabelle32[[#This Row],[Device ID]],".",Tabelle32[[#This Row],[Streamcounter]])</f>
        <v>3.03208</v>
      </c>
      <c r="B5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VGW-01_SDI03_AUDsend_0008_IPLASRF</v>
      </c>
      <c r="C58" s="60"/>
      <c r="D58" s="61"/>
      <c r="E58" s="62"/>
      <c r="F58" s="59" t="str">
        <f>IFERROR(VLOOKUP(Tabelle32[[#This Row],[Device ID]],BOM!$B$3:$BQ$35,16,FALSE),"")</f>
        <v>Player-04</v>
      </c>
      <c r="G58" s="63">
        <f>VLOOKUP(Tabelle32[[#This Row],[SDI Interface]],BOM!$A$4:$B$35,2,FALSE)</f>
        <v>3</v>
      </c>
      <c r="H58" s="59" t="str">
        <f>BOM!$C$4</f>
        <v>VGW-01</v>
      </c>
      <c r="I58" s="59">
        <f>IFERROR(VLOOKUP(Tabelle32[[#This Row],[Device ID]],BOM!$B$3:$BQ$35,12,FALSE),"")</f>
        <v>0</v>
      </c>
      <c r="J58" s="59" t="str">
        <f>IFERROR(VLOOKUP(Tabelle32[[#This Row],[Device ID]],BOM!$B$3:$BQ$35,13,FALSE),"")</f>
        <v>TC.U1.223 | MDC</v>
      </c>
      <c r="K58" s="59" t="str">
        <f>IFERROR(VLOOKUP(Tabelle32[[#This Row],[Device ID]],BOM!$B$3:$BQ$35,14,FALSE),"")</f>
        <v>Imagine Comunications</v>
      </c>
      <c r="L58" s="59" t="str">
        <f>IFERROR(VLOOKUP(Tabelle32[[#This Row],[Device ID]],BOM!$B$3:$BQ$35,16,FALSE),"")</f>
        <v>Player-04</v>
      </c>
      <c r="M58" s="63">
        <f>IFERROR(VLOOKUP(Tabelle32[[#This Row],[Device ID]],BOM!$B$3:$BQ$35,17,FALSE),"")</f>
        <v>0</v>
      </c>
      <c r="N58" s="59">
        <f>IFERROR(VLOOKUP(Tabelle32[[#This Row],[Device ID]],BOM!$B$3:$BQ$35,18,FALSE),"")</f>
        <v>0</v>
      </c>
      <c r="O58" s="64"/>
      <c r="P58" s="64"/>
      <c r="Q58" s="64"/>
      <c r="R58" s="64"/>
      <c r="S58" s="64"/>
      <c r="T58" s="64"/>
      <c r="U58" s="59">
        <f>IFERROR(VLOOKUP(Tabelle32[[#This Row],[Device ID]],BOM!$B$3:$BQ$35,25,FALSE),"")</f>
        <v>0</v>
      </c>
      <c r="V58" s="59" t="str">
        <f>IFERROR(VLOOKUP(Tabelle32[[#This Row],[Device ID]],BOM!$B$3:$BQ$35,26,FALSE),"")</f>
        <v>x</v>
      </c>
      <c r="W58" s="59" t="str">
        <f>IFERROR(VLOOKUP(Tabelle32[[#This Row],[Device ID]],BOM!$B$3:$BQ$35,27,FALSE),"")</f>
        <v>x</v>
      </c>
      <c r="X58" s="59" t="str">
        <f>IFERROR(VLOOKUP(Tabelle32[[#This Row],[Device ID]],BOM!$B$3:$BQ$35,28,FALSE),"")</f>
        <v>x</v>
      </c>
      <c r="Y58" s="59" t="str">
        <f>IFERROR(VLOOKUP(Tabelle32[[#This Row],[Device ID]],BOM!$B$3:$BQ$35,29,FALSE),"")</f>
        <v>x</v>
      </c>
      <c r="Z58" s="59" t="str">
        <f>IFERROR(VLOOKUP(Tabelle32[[#This Row],[Device ID]],BOM!$B$3:$BQ$35,30,FALSE),"")</f>
        <v>x</v>
      </c>
      <c r="AA58" s="59" t="str">
        <f>IFERROR(VLOOKUP(Tabelle32[[#This Row],[Device ID]],BOM!$B$3:$BQ$35,31,FALSE),"")</f>
        <v>x</v>
      </c>
      <c r="AB58" s="59" t="str">
        <f>IFERROR(VLOOKUP(Tabelle32[[#This Row],[Device ID]],BOM!$B$3:$BQ$35,32,FALSE),"")</f>
        <v>x</v>
      </c>
      <c r="AC58" s="59" t="str">
        <f>IFERROR(VLOOKUP(Tabelle32[[#This Row],[Device ID]],BOM!$B$3:$BQ$35,33,FALSE),"")</f>
        <v>x</v>
      </c>
      <c r="AD58" s="59" t="str">
        <f>IFERROR(VLOOKUP(Tabelle32[[#This Row],[Device ID]],BOM!$B$3:$BQ$35,34,FALSE),"")</f>
        <v>x</v>
      </c>
      <c r="AE58" s="59" t="str">
        <f>IFERROR(VLOOKUP(Tabelle32[[#This Row],[Device ID]],BOM!$B$3:$BQ$35,35,FALSE),"")</f>
        <v>x</v>
      </c>
      <c r="AF58" s="59" t="str">
        <f>IFERROR(VLOOKUP(Tabelle32[[#This Row],[Device ID]],BOM!$B$3:$BQ$35,36,FALSE),"")</f>
        <v>x</v>
      </c>
      <c r="AG58" s="59" t="str">
        <f>IFERROR(VLOOKUP(Tabelle32[[#This Row],[Device ID]],BOM!$B$3:$BQ$35,37,FALSE),"")</f>
        <v>x</v>
      </c>
      <c r="AH58" s="59"/>
      <c r="AI58" s="59"/>
      <c r="AJ58" s="59"/>
      <c r="AK58" s="59"/>
      <c r="AL58" s="59" t="str">
        <f>IFERROR(VLOOKUP(Tabelle32[[#This Row],[Device ID]],BOM!$B$3:$BQ$35,42,FALSE),"")</f>
        <v>Imagine Communications SNP</v>
      </c>
      <c r="AM58" s="59" t="str">
        <f>IFERROR(VLOOKUP(Tabelle32[[#This Row],[Device ID]],BOM!$B$3:$BQ$35,43,FALSE),"")</f>
        <v>no</v>
      </c>
      <c r="AN58" s="59" t="str">
        <f>IFERROR(VLOOKUP(Tabelle32[[#This Row],[Device ID]],BOM!$B$3:$BQ$35,44,FALSE),"")</f>
        <v>yes</v>
      </c>
      <c r="AO58" s="59" t="str">
        <f>IFERROR(VLOOKUP(Tabelle32[[#This Row],[Device ID]],BOM!$B$3:$BQ$35,45,FALSE),"")</f>
        <v>no</v>
      </c>
      <c r="AP58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58" s="28"/>
      <c r="AR58" s="28"/>
      <c r="AS58" s="28"/>
      <c r="AT58" s="28"/>
      <c r="AU58" s="28"/>
      <c r="AV58" s="28" t="s">
        <v>96</v>
      </c>
      <c r="AW58" s="28" t="s">
        <v>96</v>
      </c>
      <c r="AX58" s="28" t="s">
        <v>96</v>
      </c>
      <c r="AY58" s="28" t="s">
        <v>96</v>
      </c>
      <c r="AZ58" s="28" t="s">
        <v>96</v>
      </c>
      <c r="BA58" s="28" t="s">
        <v>96</v>
      </c>
      <c r="BB58" s="28" t="s">
        <v>96</v>
      </c>
      <c r="BC58" s="28" t="s">
        <v>96</v>
      </c>
      <c r="BD58" s="28" t="s">
        <v>96</v>
      </c>
      <c r="BE58" s="28"/>
      <c r="BF58" s="28"/>
      <c r="BG58" s="73" t="s">
        <v>151</v>
      </c>
      <c r="BH58" s="30" t="str">
        <f>IF(COUNTA(Tabelle32[[#This Row],[Type:Vid_1080i50]:[Type:Anc_Prot]])&gt;0,"x","")</f>
        <v>x</v>
      </c>
      <c r="BI58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8" s="59"/>
      <c r="BK58" s="59"/>
      <c r="BL58" s="63"/>
      <c r="BM58" s="63"/>
      <c r="BN58" s="90"/>
      <c r="BO58" s="90"/>
      <c r="BP58" s="63">
        <f>LEN(Tabelle32[[#This Row],[Label 1
GFX-Unit]])</f>
        <v>0</v>
      </c>
      <c r="BQ58" s="63"/>
      <c r="BR58" s="63"/>
      <c r="BS58" s="59"/>
      <c r="BT58" s="59"/>
      <c r="BU58" s="59" t="s">
        <v>185</v>
      </c>
      <c r="BV58" s="59" t="s">
        <v>186</v>
      </c>
      <c r="BW58" s="59" t="s">
        <v>250</v>
      </c>
      <c r="BX58" s="59">
        <v>3</v>
      </c>
    </row>
    <row r="59" spans="1:76" x14ac:dyDescent="0.2">
      <c r="A59" s="58" t="str">
        <f>CONCATENATE(Tabelle32[[#This Row],[Device ID]],".",Tabelle32[[#This Row],[Streamcounter]])</f>
        <v>3.03209</v>
      </c>
      <c r="B5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VGW-01_SDI03_AUDsend_0009_IPLASRF</v>
      </c>
      <c r="C59" s="60"/>
      <c r="D59" s="61"/>
      <c r="E59" s="62"/>
      <c r="F59" s="59" t="str">
        <f>IFERROR(VLOOKUP(Tabelle32[[#This Row],[Device ID]],BOM!$B$3:$BQ$35,16,FALSE),"")</f>
        <v>Player-04</v>
      </c>
      <c r="G59" s="63">
        <f>VLOOKUP(Tabelle32[[#This Row],[SDI Interface]],BOM!$A$4:$B$35,2,FALSE)</f>
        <v>3</v>
      </c>
      <c r="H59" s="59" t="str">
        <f>BOM!$C$4</f>
        <v>VGW-01</v>
      </c>
      <c r="I59" s="59">
        <f>IFERROR(VLOOKUP(Tabelle32[[#This Row],[Device ID]],BOM!$B$3:$BQ$35,12,FALSE),"")</f>
        <v>0</v>
      </c>
      <c r="J59" s="59" t="str">
        <f>IFERROR(VLOOKUP(Tabelle32[[#This Row],[Device ID]],BOM!$B$3:$BQ$35,13,FALSE),"")</f>
        <v>TC.U1.223 | MDC</v>
      </c>
      <c r="K59" s="59" t="str">
        <f>IFERROR(VLOOKUP(Tabelle32[[#This Row],[Device ID]],BOM!$B$3:$BQ$35,14,FALSE),"")</f>
        <v>Imagine Comunications</v>
      </c>
      <c r="L59" s="59" t="str">
        <f>IFERROR(VLOOKUP(Tabelle32[[#This Row],[Device ID]],BOM!$B$3:$BQ$35,16,FALSE),"")</f>
        <v>Player-04</v>
      </c>
      <c r="M59" s="63">
        <f>IFERROR(VLOOKUP(Tabelle32[[#This Row],[Device ID]],BOM!$B$3:$BQ$35,17,FALSE),"")</f>
        <v>0</v>
      </c>
      <c r="N59" s="59">
        <f>IFERROR(VLOOKUP(Tabelle32[[#This Row],[Device ID]],BOM!$B$3:$BQ$35,18,FALSE),"")</f>
        <v>0</v>
      </c>
      <c r="O59" s="64"/>
      <c r="P59" s="64"/>
      <c r="Q59" s="64"/>
      <c r="R59" s="64"/>
      <c r="S59" s="64"/>
      <c r="T59" s="64"/>
      <c r="U59" s="59">
        <f>IFERROR(VLOOKUP(Tabelle32[[#This Row],[Device ID]],BOM!$B$3:$BQ$35,25,FALSE),"")</f>
        <v>0</v>
      </c>
      <c r="V59" s="59" t="str">
        <f>IFERROR(VLOOKUP(Tabelle32[[#This Row],[Device ID]],BOM!$B$3:$BQ$35,26,FALSE),"")</f>
        <v>x</v>
      </c>
      <c r="W59" s="59" t="str">
        <f>IFERROR(VLOOKUP(Tabelle32[[#This Row],[Device ID]],BOM!$B$3:$BQ$35,27,FALSE),"")</f>
        <v>x</v>
      </c>
      <c r="X59" s="59" t="str">
        <f>IFERROR(VLOOKUP(Tabelle32[[#This Row],[Device ID]],BOM!$B$3:$BQ$35,28,FALSE),"")</f>
        <v>x</v>
      </c>
      <c r="Y59" s="59" t="str">
        <f>IFERROR(VLOOKUP(Tabelle32[[#This Row],[Device ID]],BOM!$B$3:$BQ$35,29,FALSE),"")</f>
        <v>x</v>
      </c>
      <c r="Z59" s="59" t="str">
        <f>IFERROR(VLOOKUP(Tabelle32[[#This Row],[Device ID]],BOM!$B$3:$BQ$35,30,FALSE),"")</f>
        <v>x</v>
      </c>
      <c r="AA59" s="59" t="str">
        <f>IFERROR(VLOOKUP(Tabelle32[[#This Row],[Device ID]],BOM!$B$3:$BQ$35,31,FALSE),"")</f>
        <v>x</v>
      </c>
      <c r="AB59" s="59" t="str">
        <f>IFERROR(VLOOKUP(Tabelle32[[#This Row],[Device ID]],BOM!$B$3:$BQ$35,32,FALSE),"")</f>
        <v>x</v>
      </c>
      <c r="AC59" s="59" t="str">
        <f>IFERROR(VLOOKUP(Tabelle32[[#This Row],[Device ID]],BOM!$B$3:$BQ$35,33,FALSE),"")</f>
        <v>x</v>
      </c>
      <c r="AD59" s="59" t="str">
        <f>IFERROR(VLOOKUP(Tabelle32[[#This Row],[Device ID]],BOM!$B$3:$BQ$35,34,FALSE),"")</f>
        <v>x</v>
      </c>
      <c r="AE59" s="59" t="str">
        <f>IFERROR(VLOOKUP(Tabelle32[[#This Row],[Device ID]],BOM!$B$3:$BQ$35,35,FALSE),"")</f>
        <v>x</v>
      </c>
      <c r="AF59" s="59" t="str">
        <f>IFERROR(VLOOKUP(Tabelle32[[#This Row],[Device ID]],BOM!$B$3:$BQ$35,36,FALSE),"")</f>
        <v>x</v>
      </c>
      <c r="AG59" s="59" t="str">
        <f>IFERROR(VLOOKUP(Tabelle32[[#This Row],[Device ID]],BOM!$B$3:$BQ$35,37,FALSE),"")</f>
        <v>x</v>
      </c>
      <c r="AH59" s="59"/>
      <c r="AI59" s="59"/>
      <c r="AJ59" s="59"/>
      <c r="AK59" s="59"/>
      <c r="AL59" s="59" t="str">
        <f>IFERROR(VLOOKUP(Tabelle32[[#This Row],[Device ID]],BOM!$B$3:$BQ$35,42,FALSE),"")</f>
        <v>Imagine Communications SNP</v>
      </c>
      <c r="AM59" s="59" t="str">
        <f>IFERROR(VLOOKUP(Tabelle32[[#This Row],[Device ID]],BOM!$B$3:$BQ$35,43,FALSE),"")</f>
        <v>no</v>
      </c>
      <c r="AN59" s="59" t="str">
        <f>IFERROR(VLOOKUP(Tabelle32[[#This Row],[Device ID]],BOM!$B$3:$BQ$35,44,FALSE),"")</f>
        <v>yes</v>
      </c>
      <c r="AO59" s="59" t="str">
        <f>IFERROR(VLOOKUP(Tabelle32[[#This Row],[Device ID]],BOM!$B$3:$BQ$35,45,FALSE),"")</f>
        <v>no</v>
      </c>
      <c r="AP59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59" s="28"/>
      <c r="AR59" s="28"/>
      <c r="AS59" s="28"/>
      <c r="AT59" s="28"/>
      <c r="AU59" s="28"/>
      <c r="AV59" s="28" t="s">
        <v>96</v>
      </c>
      <c r="AW59" s="28" t="s">
        <v>96</v>
      </c>
      <c r="AX59" s="28" t="s">
        <v>96</v>
      </c>
      <c r="AY59" s="28" t="s">
        <v>96</v>
      </c>
      <c r="AZ59" s="28" t="s">
        <v>96</v>
      </c>
      <c r="BA59" s="28" t="s">
        <v>96</v>
      </c>
      <c r="BB59" s="28" t="s">
        <v>96</v>
      </c>
      <c r="BC59" s="28" t="s">
        <v>96</v>
      </c>
      <c r="BD59" s="28" t="s">
        <v>96</v>
      </c>
      <c r="BE59" s="28"/>
      <c r="BF59" s="28"/>
      <c r="BG59" s="73" t="s">
        <v>151</v>
      </c>
      <c r="BH59" s="30" t="str">
        <f>IF(COUNTA(Tabelle32[[#This Row],[Type:Vid_1080i50]:[Type:Anc_Prot]])&gt;0,"x","")</f>
        <v>x</v>
      </c>
      <c r="BI59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9" s="59"/>
      <c r="BK59" s="59"/>
      <c r="BL59" s="63"/>
      <c r="BM59" s="63"/>
      <c r="BN59" s="90"/>
      <c r="BO59" s="90"/>
      <c r="BP59" s="63">
        <f>LEN(Tabelle32[[#This Row],[Label 1
GFX-Unit]])</f>
        <v>0</v>
      </c>
      <c r="BQ59" s="63"/>
      <c r="BR59" s="63"/>
      <c r="BS59" s="59"/>
      <c r="BT59" s="59"/>
      <c r="BU59" s="59" t="s">
        <v>188</v>
      </c>
      <c r="BV59" s="59" t="s">
        <v>189</v>
      </c>
      <c r="BW59" s="59" t="s">
        <v>251</v>
      </c>
      <c r="BX59" s="59">
        <v>3</v>
      </c>
    </row>
    <row r="60" spans="1:76" x14ac:dyDescent="0.2">
      <c r="A60" s="58" t="str">
        <f>CONCATENATE(Tabelle32[[#This Row],[Device ID]],".",Tabelle32[[#This Row],[Streamcounter]])</f>
        <v>3.03210</v>
      </c>
      <c r="B6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VGW-01_SDI03_AUDsend_0010_IPLASRF</v>
      </c>
      <c r="C60" s="60"/>
      <c r="D60" s="61"/>
      <c r="E60" s="62"/>
      <c r="F60" s="59" t="str">
        <f>IFERROR(VLOOKUP(Tabelle32[[#This Row],[Device ID]],BOM!$B$3:$BQ$35,16,FALSE),"")</f>
        <v>Player-04</v>
      </c>
      <c r="G60" s="63">
        <f>VLOOKUP(Tabelle32[[#This Row],[SDI Interface]],BOM!$A$4:$B$35,2,FALSE)</f>
        <v>3</v>
      </c>
      <c r="H60" s="59" t="str">
        <f>BOM!$C$4</f>
        <v>VGW-01</v>
      </c>
      <c r="I60" s="59">
        <f>IFERROR(VLOOKUP(Tabelle32[[#This Row],[Device ID]],BOM!$B$3:$BQ$35,12,FALSE),"")</f>
        <v>0</v>
      </c>
      <c r="J60" s="59" t="str">
        <f>IFERROR(VLOOKUP(Tabelle32[[#This Row],[Device ID]],BOM!$B$3:$BQ$35,13,FALSE),"")</f>
        <v>TC.U1.223 | MDC</v>
      </c>
      <c r="K60" s="59" t="str">
        <f>IFERROR(VLOOKUP(Tabelle32[[#This Row],[Device ID]],BOM!$B$3:$BQ$35,14,FALSE),"")</f>
        <v>Imagine Comunications</v>
      </c>
      <c r="L60" s="59" t="str">
        <f>IFERROR(VLOOKUP(Tabelle32[[#This Row],[Device ID]],BOM!$B$3:$BQ$35,16,FALSE),"")</f>
        <v>Player-04</v>
      </c>
      <c r="M60" s="63">
        <f>IFERROR(VLOOKUP(Tabelle32[[#This Row],[Device ID]],BOM!$B$3:$BQ$35,17,FALSE),"")</f>
        <v>0</v>
      </c>
      <c r="N60" s="59">
        <f>IFERROR(VLOOKUP(Tabelle32[[#This Row],[Device ID]],BOM!$B$3:$BQ$35,18,FALSE),"")</f>
        <v>0</v>
      </c>
      <c r="O60" s="64"/>
      <c r="P60" s="64"/>
      <c r="Q60" s="64"/>
      <c r="R60" s="64"/>
      <c r="S60" s="64"/>
      <c r="T60" s="64"/>
      <c r="U60" s="59">
        <f>IFERROR(VLOOKUP(Tabelle32[[#This Row],[Device ID]],BOM!$B$3:$BQ$35,25,FALSE),"")</f>
        <v>0</v>
      </c>
      <c r="V60" s="59" t="str">
        <f>IFERROR(VLOOKUP(Tabelle32[[#This Row],[Device ID]],BOM!$B$3:$BQ$35,26,FALSE),"")</f>
        <v>x</v>
      </c>
      <c r="W60" s="59" t="str">
        <f>IFERROR(VLOOKUP(Tabelle32[[#This Row],[Device ID]],BOM!$B$3:$BQ$35,27,FALSE),"")</f>
        <v>x</v>
      </c>
      <c r="X60" s="59" t="str">
        <f>IFERROR(VLOOKUP(Tabelle32[[#This Row],[Device ID]],BOM!$B$3:$BQ$35,28,FALSE),"")</f>
        <v>x</v>
      </c>
      <c r="Y60" s="59" t="str">
        <f>IFERROR(VLOOKUP(Tabelle32[[#This Row],[Device ID]],BOM!$B$3:$BQ$35,29,FALSE),"")</f>
        <v>x</v>
      </c>
      <c r="Z60" s="59" t="str">
        <f>IFERROR(VLOOKUP(Tabelle32[[#This Row],[Device ID]],BOM!$B$3:$BQ$35,30,FALSE),"")</f>
        <v>x</v>
      </c>
      <c r="AA60" s="59" t="str">
        <f>IFERROR(VLOOKUP(Tabelle32[[#This Row],[Device ID]],BOM!$B$3:$BQ$35,31,FALSE),"")</f>
        <v>x</v>
      </c>
      <c r="AB60" s="59" t="str">
        <f>IFERROR(VLOOKUP(Tabelle32[[#This Row],[Device ID]],BOM!$B$3:$BQ$35,32,FALSE),"")</f>
        <v>x</v>
      </c>
      <c r="AC60" s="59" t="str">
        <f>IFERROR(VLOOKUP(Tabelle32[[#This Row],[Device ID]],BOM!$B$3:$BQ$35,33,FALSE),"")</f>
        <v>x</v>
      </c>
      <c r="AD60" s="59" t="str">
        <f>IFERROR(VLOOKUP(Tabelle32[[#This Row],[Device ID]],BOM!$B$3:$BQ$35,34,FALSE),"")</f>
        <v>x</v>
      </c>
      <c r="AE60" s="59" t="str">
        <f>IFERROR(VLOOKUP(Tabelle32[[#This Row],[Device ID]],BOM!$B$3:$BQ$35,35,FALSE),"")</f>
        <v>x</v>
      </c>
      <c r="AF60" s="59" t="str">
        <f>IFERROR(VLOOKUP(Tabelle32[[#This Row],[Device ID]],BOM!$B$3:$BQ$35,36,FALSE),"")</f>
        <v>x</v>
      </c>
      <c r="AG60" s="59" t="str">
        <f>IFERROR(VLOOKUP(Tabelle32[[#This Row],[Device ID]],BOM!$B$3:$BQ$35,37,FALSE),"")</f>
        <v>x</v>
      </c>
      <c r="AH60" s="59"/>
      <c r="AI60" s="59"/>
      <c r="AJ60" s="59"/>
      <c r="AK60" s="59"/>
      <c r="AL60" s="59" t="str">
        <f>IFERROR(VLOOKUP(Tabelle32[[#This Row],[Device ID]],BOM!$B$3:$BQ$35,42,FALSE),"")</f>
        <v>Imagine Communications SNP</v>
      </c>
      <c r="AM60" s="59" t="str">
        <f>IFERROR(VLOOKUP(Tabelle32[[#This Row],[Device ID]],BOM!$B$3:$BQ$35,43,FALSE),"")</f>
        <v>no</v>
      </c>
      <c r="AN60" s="59" t="str">
        <f>IFERROR(VLOOKUP(Tabelle32[[#This Row],[Device ID]],BOM!$B$3:$BQ$35,44,FALSE),"")</f>
        <v>yes</v>
      </c>
      <c r="AO60" s="59" t="str">
        <f>IFERROR(VLOOKUP(Tabelle32[[#This Row],[Device ID]],BOM!$B$3:$BQ$35,45,FALSE),"")</f>
        <v>no</v>
      </c>
      <c r="AP60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60" s="28"/>
      <c r="AR60" s="28"/>
      <c r="AS60" s="28"/>
      <c r="AT60" s="28"/>
      <c r="AU60" s="28"/>
      <c r="AV60" s="28" t="s">
        <v>96</v>
      </c>
      <c r="AW60" s="28" t="s">
        <v>96</v>
      </c>
      <c r="AX60" s="28" t="s">
        <v>96</v>
      </c>
      <c r="AY60" s="28" t="s">
        <v>96</v>
      </c>
      <c r="AZ60" s="28" t="s">
        <v>96</v>
      </c>
      <c r="BA60" s="28" t="s">
        <v>96</v>
      </c>
      <c r="BB60" s="28" t="s">
        <v>96</v>
      </c>
      <c r="BC60" s="28" t="s">
        <v>96</v>
      </c>
      <c r="BD60" s="28" t="s">
        <v>96</v>
      </c>
      <c r="BE60" s="28"/>
      <c r="BF60" s="28"/>
      <c r="BG60" s="73" t="s">
        <v>151</v>
      </c>
      <c r="BH60" s="30" t="str">
        <f>IF(COUNTA(Tabelle32[[#This Row],[Type:Vid_1080i50]:[Type:Anc_Prot]])&gt;0,"x","")</f>
        <v>x</v>
      </c>
      <c r="BI60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0" s="59"/>
      <c r="BK60" s="59"/>
      <c r="BL60" s="63"/>
      <c r="BM60" s="63"/>
      <c r="BN60" s="90"/>
      <c r="BO60" s="90"/>
      <c r="BP60" s="63">
        <f>LEN(Tabelle32[[#This Row],[Label 1
GFX-Unit]])</f>
        <v>0</v>
      </c>
      <c r="BQ60" s="63"/>
      <c r="BR60" s="63"/>
      <c r="BS60" s="59"/>
      <c r="BT60" s="59"/>
      <c r="BU60" s="59" t="s">
        <v>191</v>
      </c>
      <c r="BV60" s="59" t="s">
        <v>192</v>
      </c>
      <c r="BW60" s="59" t="s">
        <v>252</v>
      </c>
      <c r="BX60" s="59">
        <v>3</v>
      </c>
    </row>
    <row r="61" spans="1:76" x14ac:dyDescent="0.2">
      <c r="A61" s="58" t="str">
        <f>CONCATENATE(Tabelle32[[#This Row],[Device ID]],".",Tabelle32[[#This Row],[Streamcounter]])</f>
        <v>3.03211</v>
      </c>
      <c r="B6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VGW-01_SDI03_AUDsend_0011_IPLASRF</v>
      </c>
      <c r="C61" s="60"/>
      <c r="D61" s="61"/>
      <c r="E61" s="62"/>
      <c r="F61" s="59" t="str">
        <f>IFERROR(VLOOKUP(Tabelle32[[#This Row],[Device ID]],BOM!$B$3:$BQ$35,16,FALSE),"")</f>
        <v>Player-04</v>
      </c>
      <c r="G61" s="63">
        <f>VLOOKUP(Tabelle32[[#This Row],[SDI Interface]],BOM!$A$4:$B$35,2,FALSE)</f>
        <v>3</v>
      </c>
      <c r="H61" s="59" t="str">
        <f>BOM!$C$4</f>
        <v>VGW-01</v>
      </c>
      <c r="I61" s="59">
        <f>IFERROR(VLOOKUP(Tabelle32[[#This Row],[Device ID]],BOM!$B$3:$BQ$35,12,FALSE),"")</f>
        <v>0</v>
      </c>
      <c r="J61" s="59" t="str">
        <f>IFERROR(VLOOKUP(Tabelle32[[#This Row],[Device ID]],BOM!$B$3:$BQ$35,13,FALSE),"")</f>
        <v>TC.U1.223 | MDC</v>
      </c>
      <c r="K61" s="59" t="str">
        <f>IFERROR(VLOOKUP(Tabelle32[[#This Row],[Device ID]],BOM!$B$3:$BQ$35,14,FALSE),"")</f>
        <v>Imagine Comunications</v>
      </c>
      <c r="L61" s="59" t="str">
        <f>IFERROR(VLOOKUP(Tabelle32[[#This Row],[Device ID]],BOM!$B$3:$BQ$35,16,FALSE),"")</f>
        <v>Player-04</v>
      </c>
      <c r="M61" s="63">
        <f>IFERROR(VLOOKUP(Tabelle32[[#This Row],[Device ID]],BOM!$B$3:$BQ$35,17,FALSE),"")</f>
        <v>0</v>
      </c>
      <c r="N61" s="59">
        <f>IFERROR(VLOOKUP(Tabelle32[[#This Row],[Device ID]],BOM!$B$3:$BQ$35,18,FALSE),"")</f>
        <v>0</v>
      </c>
      <c r="O61" s="64"/>
      <c r="P61" s="64"/>
      <c r="Q61" s="64"/>
      <c r="R61" s="64"/>
      <c r="S61" s="64"/>
      <c r="T61" s="64"/>
      <c r="U61" s="59">
        <f>IFERROR(VLOOKUP(Tabelle32[[#This Row],[Device ID]],BOM!$B$3:$BQ$35,25,FALSE),"")</f>
        <v>0</v>
      </c>
      <c r="V61" s="59" t="str">
        <f>IFERROR(VLOOKUP(Tabelle32[[#This Row],[Device ID]],BOM!$B$3:$BQ$35,26,FALSE),"")</f>
        <v>x</v>
      </c>
      <c r="W61" s="59" t="str">
        <f>IFERROR(VLOOKUP(Tabelle32[[#This Row],[Device ID]],BOM!$B$3:$BQ$35,27,FALSE),"")</f>
        <v>x</v>
      </c>
      <c r="X61" s="59" t="str">
        <f>IFERROR(VLOOKUP(Tabelle32[[#This Row],[Device ID]],BOM!$B$3:$BQ$35,28,FALSE),"")</f>
        <v>x</v>
      </c>
      <c r="Y61" s="59" t="str">
        <f>IFERROR(VLOOKUP(Tabelle32[[#This Row],[Device ID]],BOM!$B$3:$BQ$35,29,FALSE),"")</f>
        <v>x</v>
      </c>
      <c r="Z61" s="59" t="str">
        <f>IFERROR(VLOOKUP(Tabelle32[[#This Row],[Device ID]],BOM!$B$3:$BQ$35,30,FALSE),"")</f>
        <v>x</v>
      </c>
      <c r="AA61" s="59" t="str">
        <f>IFERROR(VLOOKUP(Tabelle32[[#This Row],[Device ID]],BOM!$B$3:$BQ$35,31,FALSE),"")</f>
        <v>x</v>
      </c>
      <c r="AB61" s="59" t="str">
        <f>IFERROR(VLOOKUP(Tabelle32[[#This Row],[Device ID]],BOM!$B$3:$BQ$35,32,FALSE),"")</f>
        <v>x</v>
      </c>
      <c r="AC61" s="59" t="str">
        <f>IFERROR(VLOOKUP(Tabelle32[[#This Row],[Device ID]],BOM!$B$3:$BQ$35,33,FALSE),"")</f>
        <v>x</v>
      </c>
      <c r="AD61" s="59" t="str">
        <f>IFERROR(VLOOKUP(Tabelle32[[#This Row],[Device ID]],BOM!$B$3:$BQ$35,34,FALSE),"")</f>
        <v>x</v>
      </c>
      <c r="AE61" s="59" t="str">
        <f>IFERROR(VLOOKUP(Tabelle32[[#This Row],[Device ID]],BOM!$B$3:$BQ$35,35,FALSE),"")</f>
        <v>x</v>
      </c>
      <c r="AF61" s="59" t="str">
        <f>IFERROR(VLOOKUP(Tabelle32[[#This Row],[Device ID]],BOM!$B$3:$BQ$35,36,FALSE),"")</f>
        <v>x</v>
      </c>
      <c r="AG61" s="59" t="str">
        <f>IFERROR(VLOOKUP(Tabelle32[[#This Row],[Device ID]],BOM!$B$3:$BQ$35,37,FALSE),"")</f>
        <v>x</v>
      </c>
      <c r="AH61" s="59"/>
      <c r="AI61" s="59"/>
      <c r="AJ61" s="59"/>
      <c r="AK61" s="59"/>
      <c r="AL61" s="59" t="str">
        <f>IFERROR(VLOOKUP(Tabelle32[[#This Row],[Device ID]],BOM!$B$3:$BQ$35,42,FALSE),"")</f>
        <v>Imagine Communications SNP</v>
      </c>
      <c r="AM61" s="59" t="str">
        <f>IFERROR(VLOOKUP(Tabelle32[[#This Row],[Device ID]],BOM!$B$3:$BQ$35,43,FALSE),"")</f>
        <v>no</v>
      </c>
      <c r="AN61" s="59" t="str">
        <f>IFERROR(VLOOKUP(Tabelle32[[#This Row],[Device ID]],BOM!$B$3:$BQ$35,44,FALSE),"")</f>
        <v>yes</v>
      </c>
      <c r="AO61" s="59" t="str">
        <f>IFERROR(VLOOKUP(Tabelle32[[#This Row],[Device ID]],BOM!$B$3:$BQ$35,45,FALSE),"")</f>
        <v>no</v>
      </c>
      <c r="AP61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61" s="28"/>
      <c r="AR61" s="28"/>
      <c r="AS61" s="28"/>
      <c r="AT61" s="28"/>
      <c r="AU61" s="28"/>
      <c r="AV61" s="28" t="s">
        <v>96</v>
      </c>
      <c r="AW61" s="28" t="s">
        <v>96</v>
      </c>
      <c r="AX61" s="28" t="s">
        <v>96</v>
      </c>
      <c r="AY61" s="28" t="s">
        <v>96</v>
      </c>
      <c r="AZ61" s="28" t="s">
        <v>96</v>
      </c>
      <c r="BA61" s="28" t="s">
        <v>96</v>
      </c>
      <c r="BB61" s="28" t="s">
        <v>96</v>
      </c>
      <c r="BC61" s="28" t="s">
        <v>96</v>
      </c>
      <c r="BD61" s="28" t="s">
        <v>96</v>
      </c>
      <c r="BE61" s="28"/>
      <c r="BF61" s="28"/>
      <c r="BG61" s="73" t="s">
        <v>151</v>
      </c>
      <c r="BH61" s="30" t="str">
        <f>IF(COUNTA(Tabelle32[[#This Row],[Type:Vid_1080i50]:[Type:Anc_Prot]])&gt;0,"x","")</f>
        <v>x</v>
      </c>
      <c r="BI61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1" s="59"/>
      <c r="BK61" s="59"/>
      <c r="BL61" s="63"/>
      <c r="BM61" s="63"/>
      <c r="BN61" s="90"/>
      <c r="BO61" s="90"/>
      <c r="BP61" s="63">
        <f>LEN(Tabelle32[[#This Row],[Label 1
GFX-Unit]])</f>
        <v>0</v>
      </c>
      <c r="BQ61" s="63"/>
      <c r="BR61" s="63"/>
      <c r="BS61" s="59"/>
      <c r="BT61" s="59"/>
      <c r="BU61" s="59" t="s">
        <v>194</v>
      </c>
      <c r="BV61" s="59" t="s">
        <v>195</v>
      </c>
      <c r="BW61" s="59" t="s">
        <v>253</v>
      </c>
      <c r="BX61" s="59">
        <v>3</v>
      </c>
    </row>
    <row r="62" spans="1:76" x14ac:dyDescent="0.2">
      <c r="A62" s="58" t="str">
        <f>CONCATENATE(Tabelle32[[#This Row],[Device ID]],".",Tabelle32[[#This Row],[Streamcounter]])</f>
        <v>3.03212</v>
      </c>
      <c r="B6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VGW-01_SDI03_AUDsend_0012_IPLASRF</v>
      </c>
      <c r="C62" s="60"/>
      <c r="D62" s="61"/>
      <c r="E62" s="62"/>
      <c r="F62" s="59" t="str">
        <f>IFERROR(VLOOKUP(Tabelle32[[#This Row],[Device ID]],BOM!$B$3:$BQ$35,16,FALSE),"")</f>
        <v>Player-04</v>
      </c>
      <c r="G62" s="63">
        <f>VLOOKUP(Tabelle32[[#This Row],[SDI Interface]],BOM!$A$4:$B$35,2,FALSE)</f>
        <v>3</v>
      </c>
      <c r="H62" s="59" t="str">
        <f>BOM!$C$4</f>
        <v>VGW-01</v>
      </c>
      <c r="I62" s="59">
        <f>IFERROR(VLOOKUP(Tabelle32[[#This Row],[Device ID]],BOM!$B$3:$BQ$35,12,FALSE),"")</f>
        <v>0</v>
      </c>
      <c r="J62" s="59" t="str">
        <f>IFERROR(VLOOKUP(Tabelle32[[#This Row],[Device ID]],BOM!$B$3:$BQ$35,13,FALSE),"")</f>
        <v>TC.U1.223 | MDC</v>
      </c>
      <c r="K62" s="59" t="str">
        <f>IFERROR(VLOOKUP(Tabelle32[[#This Row],[Device ID]],BOM!$B$3:$BQ$35,14,FALSE),"")</f>
        <v>Imagine Comunications</v>
      </c>
      <c r="L62" s="59" t="str">
        <f>IFERROR(VLOOKUP(Tabelle32[[#This Row],[Device ID]],BOM!$B$3:$BQ$35,16,FALSE),"")</f>
        <v>Player-04</v>
      </c>
      <c r="M62" s="63">
        <f>IFERROR(VLOOKUP(Tabelle32[[#This Row],[Device ID]],BOM!$B$3:$BQ$35,17,FALSE),"")</f>
        <v>0</v>
      </c>
      <c r="N62" s="59">
        <f>IFERROR(VLOOKUP(Tabelle32[[#This Row],[Device ID]],BOM!$B$3:$BQ$35,18,FALSE),"")</f>
        <v>0</v>
      </c>
      <c r="O62" s="64"/>
      <c r="P62" s="64"/>
      <c r="Q62" s="64"/>
      <c r="R62" s="64"/>
      <c r="S62" s="64"/>
      <c r="T62" s="64"/>
      <c r="U62" s="59">
        <f>IFERROR(VLOOKUP(Tabelle32[[#This Row],[Device ID]],BOM!$B$3:$BQ$35,25,FALSE),"")</f>
        <v>0</v>
      </c>
      <c r="V62" s="59" t="str">
        <f>IFERROR(VLOOKUP(Tabelle32[[#This Row],[Device ID]],BOM!$B$3:$BQ$35,26,FALSE),"")</f>
        <v>x</v>
      </c>
      <c r="W62" s="59" t="str">
        <f>IFERROR(VLOOKUP(Tabelle32[[#This Row],[Device ID]],BOM!$B$3:$BQ$35,27,FALSE),"")</f>
        <v>x</v>
      </c>
      <c r="X62" s="59" t="str">
        <f>IFERROR(VLOOKUP(Tabelle32[[#This Row],[Device ID]],BOM!$B$3:$BQ$35,28,FALSE),"")</f>
        <v>x</v>
      </c>
      <c r="Y62" s="59" t="str">
        <f>IFERROR(VLOOKUP(Tabelle32[[#This Row],[Device ID]],BOM!$B$3:$BQ$35,29,FALSE),"")</f>
        <v>x</v>
      </c>
      <c r="Z62" s="59" t="str">
        <f>IFERROR(VLOOKUP(Tabelle32[[#This Row],[Device ID]],BOM!$B$3:$BQ$35,30,FALSE),"")</f>
        <v>x</v>
      </c>
      <c r="AA62" s="59" t="str">
        <f>IFERROR(VLOOKUP(Tabelle32[[#This Row],[Device ID]],BOM!$B$3:$BQ$35,31,FALSE),"")</f>
        <v>x</v>
      </c>
      <c r="AB62" s="59" t="str">
        <f>IFERROR(VLOOKUP(Tabelle32[[#This Row],[Device ID]],BOM!$B$3:$BQ$35,32,FALSE),"")</f>
        <v>x</v>
      </c>
      <c r="AC62" s="59" t="str">
        <f>IFERROR(VLOOKUP(Tabelle32[[#This Row],[Device ID]],BOM!$B$3:$BQ$35,33,FALSE),"")</f>
        <v>x</v>
      </c>
      <c r="AD62" s="59" t="str">
        <f>IFERROR(VLOOKUP(Tabelle32[[#This Row],[Device ID]],BOM!$B$3:$BQ$35,34,FALSE),"")</f>
        <v>x</v>
      </c>
      <c r="AE62" s="59" t="str">
        <f>IFERROR(VLOOKUP(Tabelle32[[#This Row],[Device ID]],BOM!$B$3:$BQ$35,35,FALSE),"")</f>
        <v>x</v>
      </c>
      <c r="AF62" s="59" t="str">
        <f>IFERROR(VLOOKUP(Tabelle32[[#This Row],[Device ID]],BOM!$B$3:$BQ$35,36,FALSE),"")</f>
        <v>x</v>
      </c>
      <c r="AG62" s="59" t="str">
        <f>IFERROR(VLOOKUP(Tabelle32[[#This Row],[Device ID]],BOM!$B$3:$BQ$35,37,FALSE),"")</f>
        <v>x</v>
      </c>
      <c r="AH62" s="59"/>
      <c r="AI62" s="59"/>
      <c r="AJ62" s="59"/>
      <c r="AK62" s="59"/>
      <c r="AL62" s="59" t="str">
        <f>IFERROR(VLOOKUP(Tabelle32[[#This Row],[Device ID]],BOM!$B$3:$BQ$35,42,FALSE),"")</f>
        <v>Imagine Communications SNP</v>
      </c>
      <c r="AM62" s="59" t="str">
        <f>IFERROR(VLOOKUP(Tabelle32[[#This Row],[Device ID]],BOM!$B$3:$BQ$35,43,FALSE),"")</f>
        <v>no</v>
      </c>
      <c r="AN62" s="59" t="str">
        <f>IFERROR(VLOOKUP(Tabelle32[[#This Row],[Device ID]],BOM!$B$3:$BQ$35,44,FALSE),"")</f>
        <v>yes</v>
      </c>
      <c r="AO62" s="59" t="str">
        <f>IFERROR(VLOOKUP(Tabelle32[[#This Row],[Device ID]],BOM!$B$3:$BQ$35,45,FALSE),"")</f>
        <v>no</v>
      </c>
      <c r="AP62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62" s="28"/>
      <c r="AR62" s="28"/>
      <c r="AS62" s="28"/>
      <c r="AT62" s="28"/>
      <c r="AU62" s="28"/>
      <c r="AV62" s="28" t="s">
        <v>96</v>
      </c>
      <c r="AW62" s="28" t="s">
        <v>96</v>
      </c>
      <c r="AX62" s="28" t="s">
        <v>96</v>
      </c>
      <c r="AY62" s="28" t="s">
        <v>96</v>
      </c>
      <c r="AZ62" s="28" t="s">
        <v>96</v>
      </c>
      <c r="BA62" s="28" t="s">
        <v>96</v>
      </c>
      <c r="BB62" s="28" t="s">
        <v>96</v>
      </c>
      <c r="BC62" s="28" t="s">
        <v>96</v>
      </c>
      <c r="BD62" s="28" t="s">
        <v>96</v>
      </c>
      <c r="BE62" s="28"/>
      <c r="BF62" s="28"/>
      <c r="BG62" s="73" t="s">
        <v>151</v>
      </c>
      <c r="BH62" s="30" t="str">
        <f>IF(COUNTA(Tabelle32[[#This Row],[Type:Vid_1080i50]:[Type:Anc_Prot]])&gt;0,"x","")</f>
        <v>x</v>
      </c>
      <c r="BI62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2" s="59"/>
      <c r="BK62" s="59"/>
      <c r="BL62" s="63"/>
      <c r="BM62" s="63"/>
      <c r="BN62" s="90"/>
      <c r="BO62" s="90"/>
      <c r="BP62" s="63">
        <f>LEN(Tabelle32[[#This Row],[Label 1
GFX-Unit]])</f>
        <v>0</v>
      </c>
      <c r="BQ62" s="63"/>
      <c r="BR62" s="63"/>
      <c r="BS62" s="59"/>
      <c r="BT62" s="59"/>
      <c r="BU62" s="59" t="s">
        <v>197</v>
      </c>
      <c r="BV62" s="59" t="s">
        <v>198</v>
      </c>
      <c r="BW62" s="59" t="s">
        <v>254</v>
      </c>
      <c r="BX62" s="59">
        <v>3</v>
      </c>
    </row>
    <row r="63" spans="1:76" x14ac:dyDescent="0.2">
      <c r="A63" s="58" t="str">
        <f>CONCATENATE(Tabelle32[[#This Row],[Device ID]],".",Tabelle32[[#This Row],[Streamcounter]])</f>
        <v>3.03213</v>
      </c>
      <c r="B6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VGW-01_SDI03_AUDsend_0013_IPLASRF</v>
      </c>
      <c r="C63" s="60"/>
      <c r="D63" s="61"/>
      <c r="E63" s="62"/>
      <c r="F63" s="59" t="str">
        <f>IFERROR(VLOOKUP(Tabelle32[[#This Row],[Device ID]],BOM!$B$3:$BQ$35,16,FALSE),"")</f>
        <v>Player-04</v>
      </c>
      <c r="G63" s="63">
        <f>VLOOKUP(Tabelle32[[#This Row],[SDI Interface]],BOM!$A$4:$B$35,2,FALSE)</f>
        <v>3</v>
      </c>
      <c r="H63" s="59" t="str">
        <f>BOM!$C$4</f>
        <v>VGW-01</v>
      </c>
      <c r="I63" s="59">
        <f>IFERROR(VLOOKUP(Tabelle32[[#This Row],[Device ID]],BOM!$B$3:$BQ$35,12,FALSE),"")</f>
        <v>0</v>
      </c>
      <c r="J63" s="59" t="str">
        <f>IFERROR(VLOOKUP(Tabelle32[[#This Row],[Device ID]],BOM!$B$3:$BQ$35,13,FALSE),"")</f>
        <v>TC.U1.223 | MDC</v>
      </c>
      <c r="K63" s="59" t="str">
        <f>IFERROR(VLOOKUP(Tabelle32[[#This Row],[Device ID]],BOM!$B$3:$BQ$35,14,FALSE),"")</f>
        <v>Imagine Comunications</v>
      </c>
      <c r="L63" s="59" t="str">
        <f>IFERROR(VLOOKUP(Tabelle32[[#This Row],[Device ID]],BOM!$B$3:$BQ$35,16,FALSE),"")</f>
        <v>Player-04</v>
      </c>
      <c r="M63" s="63">
        <f>IFERROR(VLOOKUP(Tabelle32[[#This Row],[Device ID]],BOM!$B$3:$BQ$35,17,FALSE),"")</f>
        <v>0</v>
      </c>
      <c r="N63" s="59">
        <f>IFERROR(VLOOKUP(Tabelle32[[#This Row],[Device ID]],BOM!$B$3:$BQ$35,18,FALSE),"")</f>
        <v>0</v>
      </c>
      <c r="O63" s="64"/>
      <c r="P63" s="64"/>
      <c r="Q63" s="64"/>
      <c r="R63" s="64"/>
      <c r="S63" s="64"/>
      <c r="T63" s="64"/>
      <c r="U63" s="59">
        <f>IFERROR(VLOOKUP(Tabelle32[[#This Row],[Device ID]],BOM!$B$3:$BQ$35,25,FALSE),"")</f>
        <v>0</v>
      </c>
      <c r="V63" s="59" t="str">
        <f>IFERROR(VLOOKUP(Tabelle32[[#This Row],[Device ID]],BOM!$B$3:$BQ$35,26,FALSE),"")</f>
        <v>x</v>
      </c>
      <c r="W63" s="59" t="str">
        <f>IFERROR(VLOOKUP(Tabelle32[[#This Row],[Device ID]],BOM!$B$3:$BQ$35,27,FALSE),"")</f>
        <v>x</v>
      </c>
      <c r="X63" s="59" t="str">
        <f>IFERROR(VLOOKUP(Tabelle32[[#This Row],[Device ID]],BOM!$B$3:$BQ$35,28,FALSE),"")</f>
        <v>x</v>
      </c>
      <c r="Y63" s="59" t="str">
        <f>IFERROR(VLOOKUP(Tabelle32[[#This Row],[Device ID]],BOM!$B$3:$BQ$35,29,FALSE),"")</f>
        <v>x</v>
      </c>
      <c r="Z63" s="59" t="str">
        <f>IFERROR(VLOOKUP(Tabelle32[[#This Row],[Device ID]],BOM!$B$3:$BQ$35,30,FALSE),"")</f>
        <v>x</v>
      </c>
      <c r="AA63" s="59" t="str">
        <f>IFERROR(VLOOKUP(Tabelle32[[#This Row],[Device ID]],BOM!$B$3:$BQ$35,31,FALSE),"")</f>
        <v>x</v>
      </c>
      <c r="AB63" s="59" t="str">
        <f>IFERROR(VLOOKUP(Tabelle32[[#This Row],[Device ID]],BOM!$B$3:$BQ$35,32,FALSE),"")</f>
        <v>x</v>
      </c>
      <c r="AC63" s="59" t="str">
        <f>IFERROR(VLOOKUP(Tabelle32[[#This Row],[Device ID]],BOM!$B$3:$BQ$35,33,FALSE),"")</f>
        <v>x</v>
      </c>
      <c r="AD63" s="59" t="str">
        <f>IFERROR(VLOOKUP(Tabelle32[[#This Row],[Device ID]],BOM!$B$3:$BQ$35,34,FALSE),"")</f>
        <v>x</v>
      </c>
      <c r="AE63" s="59" t="str">
        <f>IFERROR(VLOOKUP(Tabelle32[[#This Row],[Device ID]],BOM!$B$3:$BQ$35,35,FALSE),"")</f>
        <v>x</v>
      </c>
      <c r="AF63" s="59" t="str">
        <f>IFERROR(VLOOKUP(Tabelle32[[#This Row],[Device ID]],BOM!$B$3:$BQ$35,36,FALSE),"")</f>
        <v>x</v>
      </c>
      <c r="AG63" s="59" t="str">
        <f>IFERROR(VLOOKUP(Tabelle32[[#This Row],[Device ID]],BOM!$B$3:$BQ$35,37,FALSE),"")</f>
        <v>x</v>
      </c>
      <c r="AH63" s="59"/>
      <c r="AI63" s="59"/>
      <c r="AJ63" s="59"/>
      <c r="AK63" s="59"/>
      <c r="AL63" s="59" t="str">
        <f>IFERROR(VLOOKUP(Tabelle32[[#This Row],[Device ID]],BOM!$B$3:$BQ$35,42,FALSE),"")</f>
        <v>Imagine Communications SNP</v>
      </c>
      <c r="AM63" s="59" t="str">
        <f>IFERROR(VLOOKUP(Tabelle32[[#This Row],[Device ID]],BOM!$B$3:$BQ$35,43,FALSE),"")</f>
        <v>no</v>
      </c>
      <c r="AN63" s="59" t="str">
        <f>IFERROR(VLOOKUP(Tabelle32[[#This Row],[Device ID]],BOM!$B$3:$BQ$35,44,FALSE),"")</f>
        <v>yes</v>
      </c>
      <c r="AO63" s="59" t="str">
        <f>IFERROR(VLOOKUP(Tabelle32[[#This Row],[Device ID]],BOM!$B$3:$BQ$35,45,FALSE),"")</f>
        <v>no</v>
      </c>
      <c r="AP63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63" s="28"/>
      <c r="AR63" s="28"/>
      <c r="AS63" s="28"/>
      <c r="AT63" s="28"/>
      <c r="AU63" s="28"/>
      <c r="AV63" s="28" t="s">
        <v>96</v>
      </c>
      <c r="AW63" s="28" t="s">
        <v>96</v>
      </c>
      <c r="AX63" s="28" t="s">
        <v>96</v>
      </c>
      <c r="AY63" s="28" t="s">
        <v>96</v>
      </c>
      <c r="AZ63" s="28" t="s">
        <v>96</v>
      </c>
      <c r="BA63" s="28" t="s">
        <v>96</v>
      </c>
      <c r="BB63" s="28" t="s">
        <v>96</v>
      </c>
      <c r="BC63" s="28" t="s">
        <v>96</v>
      </c>
      <c r="BD63" s="28" t="s">
        <v>96</v>
      </c>
      <c r="BE63" s="28"/>
      <c r="BF63" s="28"/>
      <c r="BG63" s="73" t="s">
        <v>151</v>
      </c>
      <c r="BH63" s="30" t="str">
        <f>IF(COUNTA(Tabelle32[[#This Row],[Type:Vid_1080i50]:[Type:Anc_Prot]])&gt;0,"x","")</f>
        <v>x</v>
      </c>
      <c r="BI63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3" s="59"/>
      <c r="BK63" s="59"/>
      <c r="BL63" s="63"/>
      <c r="BM63" s="63"/>
      <c r="BN63" s="90"/>
      <c r="BO63" s="90"/>
      <c r="BP63" s="63">
        <f>LEN(Tabelle32[[#This Row],[Label 1
GFX-Unit]])</f>
        <v>0</v>
      </c>
      <c r="BQ63" s="63"/>
      <c r="BR63" s="63"/>
      <c r="BS63" s="59"/>
      <c r="BT63" s="59"/>
      <c r="BU63" s="59" t="s">
        <v>200</v>
      </c>
      <c r="BV63" s="59" t="s">
        <v>201</v>
      </c>
      <c r="BW63" s="59" t="s">
        <v>255</v>
      </c>
      <c r="BX63" s="59">
        <v>3</v>
      </c>
    </row>
    <row r="64" spans="1:76" x14ac:dyDescent="0.2">
      <c r="A64" s="58" t="str">
        <f>CONCATENATE(Tabelle32[[#This Row],[Device ID]],".",Tabelle32[[#This Row],[Streamcounter]])</f>
        <v>3.03214</v>
      </c>
      <c r="B6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VGW-01_SDI03_AUDsend_0014_IPLASRF</v>
      </c>
      <c r="C64" s="60"/>
      <c r="D64" s="61"/>
      <c r="E64" s="62"/>
      <c r="F64" s="59" t="str">
        <f>IFERROR(VLOOKUP(Tabelle32[[#This Row],[Device ID]],BOM!$B$3:$BQ$35,16,FALSE),"")</f>
        <v>Player-04</v>
      </c>
      <c r="G64" s="63">
        <f>VLOOKUP(Tabelle32[[#This Row],[SDI Interface]],BOM!$A$4:$B$35,2,FALSE)</f>
        <v>3</v>
      </c>
      <c r="H64" s="59" t="str">
        <f>BOM!$C$4</f>
        <v>VGW-01</v>
      </c>
      <c r="I64" s="59">
        <f>IFERROR(VLOOKUP(Tabelle32[[#This Row],[Device ID]],BOM!$B$3:$BQ$35,12,FALSE),"")</f>
        <v>0</v>
      </c>
      <c r="J64" s="59" t="str">
        <f>IFERROR(VLOOKUP(Tabelle32[[#This Row],[Device ID]],BOM!$B$3:$BQ$35,13,FALSE),"")</f>
        <v>TC.U1.223 | MDC</v>
      </c>
      <c r="K64" s="59" t="str">
        <f>IFERROR(VLOOKUP(Tabelle32[[#This Row],[Device ID]],BOM!$B$3:$BQ$35,14,FALSE),"")</f>
        <v>Imagine Comunications</v>
      </c>
      <c r="L64" s="59" t="str">
        <f>IFERROR(VLOOKUP(Tabelle32[[#This Row],[Device ID]],BOM!$B$3:$BQ$35,16,FALSE),"")</f>
        <v>Player-04</v>
      </c>
      <c r="M64" s="63">
        <f>IFERROR(VLOOKUP(Tabelle32[[#This Row],[Device ID]],BOM!$B$3:$BQ$35,17,FALSE),"")</f>
        <v>0</v>
      </c>
      <c r="N64" s="59">
        <f>IFERROR(VLOOKUP(Tabelle32[[#This Row],[Device ID]],BOM!$B$3:$BQ$35,18,FALSE),"")</f>
        <v>0</v>
      </c>
      <c r="O64" s="64"/>
      <c r="P64" s="64"/>
      <c r="Q64" s="64"/>
      <c r="R64" s="64"/>
      <c r="S64" s="64"/>
      <c r="T64" s="64"/>
      <c r="U64" s="59">
        <f>IFERROR(VLOOKUP(Tabelle32[[#This Row],[Device ID]],BOM!$B$3:$BQ$35,25,FALSE),"")</f>
        <v>0</v>
      </c>
      <c r="V64" s="59" t="str">
        <f>IFERROR(VLOOKUP(Tabelle32[[#This Row],[Device ID]],BOM!$B$3:$BQ$35,26,FALSE),"")</f>
        <v>x</v>
      </c>
      <c r="W64" s="59" t="str">
        <f>IFERROR(VLOOKUP(Tabelle32[[#This Row],[Device ID]],BOM!$B$3:$BQ$35,27,FALSE),"")</f>
        <v>x</v>
      </c>
      <c r="X64" s="59" t="str">
        <f>IFERROR(VLOOKUP(Tabelle32[[#This Row],[Device ID]],BOM!$B$3:$BQ$35,28,FALSE),"")</f>
        <v>x</v>
      </c>
      <c r="Y64" s="59" t="str">
        <f>IFERROR(VLOOKUP(Tabelle32[[#This Row],[Device ID]],BOM!$B$3:$BQ$35,29,FALSE),"")</f>
        <v>x</v>
      </c>
      <c r="Z64" s="59" t="str">
        <f>IFERROR(VLOOKUP(Tabelle32[[#This Row],[Device ID]],BOM!$B$3:$BQ$35,30,FALSE),"")</f>
        <v>x</v>
      </c>
      <c r="AA64" s="59" t="str">
        <f>IFERROR(VLOOKUP(Tabelle32[[#This Row],[Device ID]],BOM!$B$3:$BQ$35,31,FALSE),"")</f>
        <v>x</v>
      </c>
      <c r="AB64" s="59" t="str">
        <f>IFERROR(VLOOKUP(Tabelle32[[#This Row],[Device ID]],BOM!$B$3:$BQ$35,32,FALSE),"")</f>
        <v>x</v>
      </c>
      <c r="AC64" s="59" t="str">
        <f>IFERROR(VLOOKUP(Tabelle32[[#This Row],[Device ID]],BOM!$B$3:$BQ$35,33,FALSE),"")</f>
        <v>x</v>
      </c>
      <c r="AD64" s="59" t="str">
        <f>IFERROR(VLOOKUP(Tabelle32[[#This Row],[Device ID]],BOM!$B$3:$BQ$35,34,FALSE),"")</f>
        <v>x</v>
      </c>
      <c r="AE64" s="59" t="str">
        <f>IFERROR(VLOOKUP(Tabelle32[[#This Row],[Device ID]],BOM!$B$3:$BQ$35,35,FALSE),"")</f>
        <v>x</v>
      </c>
      <c r="AF64" s="59" t="str">
        <f>IFERROR(VLOOKUP(Tabelle32[[#This Row],[Device ID]],BOM!$B$3:$BQ$35,36,FALSE),"")</f>
        <v>x</v>
      </c>
      <c r="AG64" s="59" t="str">
        <f>IFERROR(VLOOKUP(Tabelle32[[#This Row],[Device ID]],BOM!$B$3:$BQ$35,37,FALSE),"")</f>
        <v>x</v>
      </c>
      <c r="AH64" s="59"/>
      <c r="AI64" s="59"/>
      <c r="AJ64" s="59"/>
      <c r="AK64" s="59"/>
      <c r="AL64" s="59" t="str">
        <f>IFERROR(VLOOKUP(Tabelle32[[#This Row],[Device ID]],BOM!$B$3:$BQ$35,42,FALSE),"")</f>
        <v>Imagine Communications SNP</v>
      </c>
      <c r="AM64" s="59" t="str">
        <f>IFERROR(VLOOKUP(Tabelle32[[#This Row],[Device ID]],BOM!$B$3:$BQ$35,43,FALSE),"")</f>
        <v>no</v>
      </c>
      <c r="AN64" s="59" t="str">
        <f>IFERROR(VLOOKUP(Tabelle32[[#This Row],[Device ID]],BOM!$B$3:$BQ$35,44,FALSE),"")</f>
        <v>yes</v>
      </c>
      <c r="AO64" s="59" t="str">
        <f>IFERROR(VLOOKUP(Tabelle32[[#This Row],[Device ID]],BOM!$B$3:$BQ$35,45,FALSE),"")</f>
        <v>no</v>
      </c>
      <c r="AP64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64" s="28"/>
      <c r="AR64" s="28"/>
      <c r="AS64" s="28"/>
      <c r="AT64" s="28"/>
      <c r="AU64" s="28"/>
      <c r="AV64" s="28" t="s">
        <v>96</v>
      </c>
      <c r="AW64" s="28" t="s">
        <v>96</v>
      </c>
      <c r="AX64" s="28" t="s">
        <v>96</v>
      </c>
      <c r="AY64" s="28" t="s">
        <v>96</v>
      </c>
      <c r="AZ64" s="28" t="s">
        <v>96</v>
      </c>
      <c r="BA64" s="28" t="s">
        <v>96</v>
      </c>
      <c r="BB64" s="28" t="s">
        <v>96</v>
      </c>
      <c r="BC64" s="28" t="s">
        <v>96</v>
      </c>
      <c r="BD64" s="28" t="s">
        <v>96</v>
      </c>
      <c r="BE64" s="28"/>
      <c r="BF64" s="28"/>
      <c r="BG64" s="73" t="s">
        <v>151</v>
      </c>
      <c r="BH64" s="30" t="str">
        <f>IF(COUNTA(Tabelle32[[#This Row],[Type:Vid_1080i50]:[Type:Anc_Prot]])&gt;0,"x","")</f>
        <v>x</v>
      </c>
      <c r="BI64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4" s="59"/>
      <c r="BK64" s="59"/>
      <c r="BL64" s="63"/>
      <c r="BM64" s="63"/>
      <c r="BN64" s="90"/>
      <c r="BO64" s="90"/>
      <c r="BP64" s="63">
        <f>LEN(Tabelle32[[#This Row],[Label 1
GFX-Unit]])</f>
        <v>0</v>
      </c>
      <c r="BQ64" s="63"/>
      <c r="BR64" s="63"/>
      <c r="BS64" s="59"/>
      <c r="BT64" s="59"/>
      <c r="BU64" s="59" t="s">
        <v>203</v>
      </c>
      <c r="BV64" s="59" t="s">
        <v>204</v>
      </c>
      <c r="BW64" s="59" t="s">
        <v>256</v>
      </c>
      <c r="BX64" s="59">
        <v>3</v>
      </c>
    </row>
    <row r="65" spans="1:76" x14ac:dyDescent="0.2">
      <c r="A65" s="58" t="str">
        <f>CONCATENATE(Tabelle32[[#This Row],[Device ID]],".",Tabelle32[[#This Row],[Streamcounter]])</f>
        <v>3.03215</v>
      </c>
      <c r="B6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VGW-01_SDI03_AUDsend_0015_IPLASRF</v>
      </c>
      <c r="C65" s="60"/>
      <c r="D65" s="61"/>
      <c r="E65" s="62"/>
      <c r="F65" s="59" t="str">
        <f>IFERROR(VLOOKUP(Tabelle32[[#This Row],[Device ID]],BOM!$B$3:$BQ$35,16,FALSE),"")</f>
        <v>Player-04</v>
      </c>
      <c r="G65" s="63">
        <f>VLOOKUP(Tabelle32[[#This Row],[SDI Interface]],BOM!$A$4:$B$35,2,FALSE)</f>
        <v>3</v>
      </c>
      <c r="H65" s="59" t="str">
        <f>BOM!$C$4</f>
        <v>VGW-01</v>
      </c>
      <c r="I65" s="59">
        <f>IFERROR(VLOOKUP(Tabelle32[[#This Row],[Device ID]],BOM!$B$3:$BQ$35,12,FALSE),"")</f>
        <v>0</v>
      </c>
      <c r="J65" s="59" t="str">
        <f>IFERROR(VLOOKUP(Tabelle32[[#This Row],[Device ID]],BOM!$B$3:$BQ$35,13,FALSE),"")</f>
        <v>TC.U1.223 | MDC</v>
      </c>
      <c r="K65" s="59" t="str">
        <f>IFERROR(VLOOKUP(Tabelle32[[#This Row],[Device ID]],BOM!$B$3:$BQ$35,14,FALSE),"")</f>
        <v>Imagine Comunications</v>
      </c>
      <c r="L65" s="59" t="str">
        <f>IFERROR(VLOOKUP(Tabelle32[[#This Row],[Device ID]],BOM!$B$3:$BQ$35,16,FALSE),"")</f>
        <v>Player-04</v>
      </c>
      <c r="M65" s="63">
        <f>IFERROR(VLOOKUP(Tabelle32[[#This Row],[Device ID]],BOM!$B$3:$BQ$35,17,FALSE),"")</f>
        <v>0</v>
      </c>
      <c r="N65" s="59">
        <f>IFERROR(VLOOKUP(Tabelle32[[#This Row],[Device ID]],BOM!$B$3:$BQ$35,18,FALSE),"")</f>
        <v>0</v>
      </c>
      <c r="O65" s="64"/>
      <c r="P65" s="64"/>
      <c r="Q65" s="64"/>
      <c r="R65" s="64"/>
      <c r="S65" s="64"/>
      <c r="T65" s="64"/>
      <c r="U65" s="59">
        <f>IFERROR(VLOOKUP(Tabelle32[[#This Row],[Device ID]],BOM!$B$3:$BQ$35,25,FALSE),"")</f>
        <v>0</v>
      </c>
      <c r="V65" s="59" t="str">
        <f>IFERROR(VLOOKUP(Tabelle32[[#This Row],[Device ID]],BOM!$B$3:$BQ$35,26,FALSE),"")</f>
        <v>x</v>
      </c>
      <c r="W65" s="59" t="str">
        <f>IFERROR(VLOOKUP(Tabelle32[[#This Row],[Device ID]],BOM!$B$3:$BQ$35,27,FALSE),"")</f>
        <v>x</v>
      </c>
      <c r="X65" s="59" t="str">
        <f>IFERROR(VLOOKUP(Tabelle32[[#This Row],[Device ID]],BOM!$B$3:$BQ$35,28,FALSE),"")</f>
        <v>x</v>
      </c>
      <c r="Y65" s="59" t="str">
        <f>IFERROR(VLOOKUP(Tabelle32[[#This Row],[Device ID]],BOM!$B$3:$BQ$35,29,FALSE),"")</f>
        <v>x</v>
      </c>
      <c r="Z65" s="59" t="str">
        <f>IFERROR(VLOOKUP(Tabelle32[[#This Row],[Device ID]],BOM!$B$3:$BQ$35,30,FALSE),"")</f>
        <v>x</v>
      </c>
      <c r="AA65" s="59" t="str">
        <f>IFERROR(VLOOKUP(Tabelle32[[#This Row],[Device ID]],BOM!$B$3:$BQ$35,31,FALSE),"")</f>
        <v>x</v>
      </c>
      <c r="AB65" s="59" t="str">
        <f>IFERROR(VLOOKUP(Tabelle32[[#This Row],[Device ID]],BOM!$B$3:$BQ$35,32,FALSE),"")</f>
        <v>x</v>
      </c>
      <c r="AC65" s="59" t="str">
        <f>IFERROR(VLOOKUP(Tabelle32[[#This Row],[Device ID]],BOM!$B$3:$BQ$35,33,FALSE),"")</f>
        <v>x</v>
      </c>
      <c r="AD65" s="59" t="str">
        <f>IFERROR(VLOOKUP(Tabelle32[[#This Row],[Device ID]],BOM!$B$3:$BQ$35,34,FALSE),"")</f>
        <v>x</v>
      </c>
      <c r="AE65" s="59" t="str">
        <f>IFERROR(VLOOKUP(Tabelle32[[#This Row],[Device ID]],BOM!$B$3:$BQ$35,35,FALSE),"")</f>
        <v>x</v>
      </c>
      <c r="AF65" s="59" t="str">
        <f>IFERROR(VLOOKUP(Tabelle32[[#This Row],[Device ID]],BOM!$B$3:$BQ$35,36,FALSE),"")</f>
        <v>x</v>
      </c>
      <c r="AG65" s="59" t="str">
        <f>IFERROR(VLOOKUP(Tabelle32[[#This Row],[Device ID]],BOM!$B$3:$BQ$35,37,FALSE),"")</f>
        <v>x</v>
      </c>
      <c r="AH65" s="59"/>
      <c r="AI65" s="59"/>
      <c r="AJ65" s="59"/>
      <c r="AK65" s="59"/>
      <c r="AL65" s="59" t="str">
        <f>IFERROR(VLOOKUP(Tabelle32[[#This Row],[Device ID]],BOM!$B$3:$BQ$35,42,FALSE),"")</f>
        <v>Imagine Communications SNP</v>
      </c>
      <c r="AM65" s="59" t="str">
        <f>IFERROR(VLOOKUP(Tabelle32[[#This Row],[Device ID]],BOM!$B$3:$BQ$35,43,FALSE),"")</f>
        <v>no</v>
      </c>
      <c r="AN65" s="59" t="str">
        <f>IFERROR(VLOOKUP(Tabelle32[[#This Row],[Device ID]],BOM!$B$3:$BQ$35,44,FALSE),"")</f>
        <v>yes</v>
      </c>
      <c r="AO65" s="59" t="str">
        <f>IFERROR(VLOOKUP(Tabelle32[[#This Row],[Device ID]],BOM!$B$3:$BQ$35,45,FALSE),"")</f>
        <v>no</v>
      </c>
      <c r="AP65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65" s="28"/>
      <c r="AR65" s="28"/>
      <c r="AS65" s="28"/>
      <c r="AT65" s="28"/>
      <c r="AU65" s="28"/>
      <c r="AV65" s="28" t="s">
        <v>96</v>
      </c>
      <c r="AW65" s="28" t="s">
        <v>96</v>
      </c>
      <c r="AX65" s="28" t="s">
        <v>96</v>
      </c>
      <c r="AY65" s="28" t="s">
        <v>96</v>
      </c>
      <c r="AZ65" s="28" t="s">
        <v>96</v>
      </c>
      <c r="BA65" s="28" t="s">
        <v>96</v>
      </c>
      <c r="BB65" s="28" t="s">
        <v>96</v>
      </c>
      <c r="BC65" s="28" t="s">
        <v>96</v>
      </c>
      <c r="BD65" s="28" t="s">
        <v>96</v>
      </c>
      <c r="BE65" s="28"/>
      <c r="BF65" s="28"/>
      <c r="BG65" s="73" t="s">
        <v>151</v>
      </c>
      <c r="BH65" s="30" t="str">
        <f>IF(COUNTA(Tabelle32[[#This Row],[Type:Vid_1080i50]:[Type:Anc_Prot]])&gt;0,"x","")</f>
        <v>x</v>
      </c>
      <c r="BI65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5" s="59"/>
      <c r="BK65" s="59"/>
      <c r="BL65" s="63"/>
      <c r="BM65" s="63"/>
      <c r="BN65" s="90"/>
      <c r="BO65" s="90"/>
      <c r="BP65" s="63">
        <f>LEN(Tabelle32[[#This Row],[Label 1
GFX-Unit]])</f>
        <v>0</v>
      </c>
      <c r="BQ65" s="63"/>
      <c r="BR65" s="63"/>
      <c r="BS65" s="59"/>
      <c r="BT65" s="59"/>
      <c r="BU65" s="59" t="s">
        <v>206</v>
      </c>
      <c r="BV65" s="59" t="s">
        <v>207</v>
      </c>
      <c r="BW65" s="59" t="s">
        <v>257</v>
      </c>
      <c r="BX65" s="59">
        <v>3</v>
      </c>
    </row>
    <row r="66" spans="1:76" x14ac:dyDescent="0.2">
      <c r="A66" s="58" t="str">
        <f>CONCATENATE(Tabelle32[[#This Row],[Device ID]],".",Tabelle32[[#This Row],[Streamcounter]])</f>
        <v>3.03216</v>
      </c>
      <c r="B6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VGW-01_SDI03_AUDsend_0016_IPLASRF</v>
      </c>
      <c r="C66" s="60"/>
      <c r="D66" s="61"/>
      <c r="E66" s="62"/>
      <c r="F66" s="59" t="str">
        <f>IFERROR(VLOOKUP(Tabelle32[[#This Row],[Device ID]],BOM!$B$3:$BQ$35,16,FALSE),"")</f>
        <v>Player-04</v>
      </c>
      <c r="G66" s="63">
        <f>VLOOKUP(Tabelle32[[#This Row],[SDI Interface]],BOM!$A$4:$B$35,2,FALSE)</f>
        <v>3</v>
      </c>
      <c r="H66" s="59" t="str">
        <f>BOM!$C$4</f>
        <v>VGW-01</v>
      </c>
      <c r="I66" s="59">
        <f>IFERROR(VLOOKUP(Tabelle32[[#This Row],[Device ID]],BOM!$B$3:$BQ$35,12,FALSE),"")</f>
        <v>0</v>
      </c>
      <c r="J66" s="59" t="str">
        <f>IFERROR(VLOOKUP(Tabelle32[[#This Row],[Device ID]],BOM!$B$3:$BQ$35,13,FALSE),"")</f>
        <v>TC.U1.223 | MDC</v>
      </c>
      <c r="K66" s="59" t="str">
        <f>IFERROR(VLOOKUP(Tabelle32[[#This Row],[Device ID]],BOM!$B$3:$BQ$35,14,FALSE),"")</f>
        <v>Imagine Comunications</v>
      </c>
      <c r="L66" s="59" t="str">
        <f>IFERROR(VLOOKUP(Tabelle32[[#This Row],[Device ID]],BOM!$B$3:$BQ$35,16,FALSE),"")</f>
        <v>Player-04</v>
      </c>
      <c r="M66" s="63">
        <f>IFERROR(VLOOKUP(Tabelle32[[#This Row],[Device ID]],BOM!$B$3:$BQ$35,17,FALSE),"")</f>
        <v>0</v>
      </c>
      <c r="N66" s="59">
        <f>IFERROR(VLOOKUP(Tabelle32[[#This Row],[Device ID]],BOM!$B$3:$BQ$35,18,FALSE),"")</f>
        <v>0</v>
      </c>
      <c r="O66" s="64"/>
      <c r="P66" s="64"/>
      <c r="Q66" s="64"/>
      <c r="R66" s="64"/>
      <c r="S66" s="64"/>
      <c r="T66" s="64"/>
      <c r="U66" s="59">
        <f>IFERROR(VLOOKUP(Tabelle32[[#This Row],[Device ID]],BOM!$B$3:$BQ$35,25,FALSE),"")</f>
        <v>0</v>
      </c>
      <c r="V66" s="59" t="str">
        <f>IFERROR(VLOOKUP(Tabelle32[[#This Row],[Device ID]],BOM!$B$3:$BQ$35,26,FALSE),"")</f>
        <v>x</v>
      </c>
      <c r="W66" s="59" t="str">
        <f>IFERROR(VLOOKUP(Tabelle32[[#This Row],[Device ID]],BOM!$B$3:$BQ$35,27,FALSE),"")</f>
        <v>x</v>
      </c>
      <c r="X66" s="59" t="str">
        <f>IFERROR(VLOOKUP(Tabelle32[[#This Row],[Device ID]],BOM!$B$3:$BQ$35,28,FALSE),"")</f>
        <v>x</v>
      </c>
      <c r="Y66" s="59" t="str">
        <f>IFERROR(VLOOKUP(Tabelle32[[#This Row],[Device ID]],BOM!$B$3:$BQ$35,29,FALSE),"")</f>
        <v>x</v>
      </c>
      <c r="Z66" s="59" t="str">
        <f>IFERROR(VLOOKUP(Tabelle32[[#This Row],[Device ID]],BOM!$B$3:$BQ$35,30,FALSE),"")</f>
        <v>x</v>
      </c>
      <c r="AA66" s="59" t="str">
        <f>IFERROR(VLOOKUP(Tabelle32[[#This Row],[Device ID]],BOM!$B$3:$BQ$35,31,FALSE),"")</f>
        <v>x</v>
      </c>
      <c r="AB66" s="59" t="str">
        <f>IFERROR(VLOOKUP(Tabelle32[[#This Row],[Device ID]],BOM!$B$3:$BQ$35,32,FALSE),"")</f>
        <v>x</v>
      </c>
      <c r="AC66" s="59" t="str">
        <f>IFERROR(VLOOKUP(Tabelle32[[#This Row],[Device ID]],BOM!$B$3:$BQ$35,33,FALSE),"")</f>
        <v>x</v>
      </c>
      <c r="AD66" s="59" t="str">
        <f>IFERROR(VLOOKUP(Tabelle32[[#This Row],[Device ID]],BOM!$B$3:$BQ$35,34,FALSE),"")</f>
        <v>x</v>
      </c>
      <c r="AE66" s="59" t="str">
        <f>IFERROR(VLOOKUP(Tabelle32[[#This Row],[Device ID]],BOM!$B$3:$BQ$35,35,FALSE),"")</f>
        <v>x</v>
      </c>
      <c r="AF66" s="59" t="str">
        <f>IFERROR(VLOOKUP(Tabelle32[[#This Row],[Device ID]],BOM!$B$3:$BQ$35,36,FALSE),"")</f>
        <v>x</v>
      </c>
      <c r="AG66" s="59" t="str">
        <f>IFERROR(VLOOKUP(Tabelle32[[#This Row],[Device ID]],BOM!$B$3:$BQ$35,37,FALSE),"")</f>
        <v>x</v>
      </c>
      <c r="AH66" s="59"/>
      <c r="AI66" s="59"/>
      <c r="AJ66" s="59"/>
      <c r="AK66" s="59"/>
      <c r="AL66" s="59" t="str">
        <f>IFERROR(VLOOKUP(Tabelle32[[#This Row],[Device ID]],BOM!$B$3:$BQ$35,42,FALSE),"")</f>
        <v>Imagine Communications SNP</v>
      </c>
      <c r="AM66" s="59" t="str">
        <f>IFERROR(VLOOKUP(Tabelle32[[#This Row],[Device ID]],BOM!$B$3:$BQ$35,43,FALSE),"")</f>
        <v>no</v>
      </c>
      <c r="AN66" s="59" t="str">
        <f>IFERROR(VLOOKUP(Tabelle32[[#This Row],[Device ID]],BOM!$B$3:$BQ$35,44,FALSE),"")</f>
        <v>yes</v>
      </c>
      <c r="AO66" s="59" t="str">
        <f>IFERROR(VLOOKUP(Tabelle32[[#This Row],[Device ID]],BOM!$B$3:$BQ$35,45,FALSE),"")</f>
        <v>no</v>
      </c>
      <c r="AP66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66" s="28"/>
      <c r="AR66" s="28"/>
      <c r="AS66" s="28"/>
      <c r="AT66" s="28"/>
      <c r="AU66" s="28"/>
      <c r="AV66" s="28" t="s">
        <v>96</v>
      </c>
      <c r="AW66" s="28" t="s">
        <v>96</v>
      </c>
      <c r="AX66" s="28" t="s">
        <v>96</v>
      </c>
      <c r="AY66" s="28" t="s">
        <v>96</v>
      </c>
      <c r="AZ66" s="28" t="s">
        <v>96</v>
      </c>
      <c r="BA66" s="28" t="s">
        <v>96</v>
      </c>
      <c r="BB66" s="28" t="s">
        <v>96</v>
      </c>
      <c r="BC66" s="28" t="s">
        <v>96</v>
      </c>
      <c r="BD66" s="28" t="s">
        <v>96</v>
      </c>
      <c r="BE66" s="28"/>
      <c r="BF66" s="28"/>
      <c r="BG66" s="73" t="s">
        <v>151</v>
      </c>
      <c r="BH66" s="30" t="str">
        <f>IF(COUNTA(Tabelle32[[#This Row],[Type:Vid_1080i50]:[Type:Anc_Prot]])&gt;0,"x","")</f>
        <v>x</v>
      </c>
      <c r="BI66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6" s="59"/>
      <c r="BK66" s="59"/>
      <c r="BL66" s="63"/>
      <c r="BM66" s="63"/>
      <c r="BN66" s="90"/>
      <c r="BO66" s="90"/>
      <c r="BP66" s="63">
        <f>LEN(Tabelle32[[#This Row],[Label 1
GFX-Unit]])</f>
        <v>0</v>
      </c>
      <c r="BQ66" s="63"/>
      <c r="BR66" s="63"/>
      <c r="BS66" s="59"/>
      <c r="BT66" s="59"/>
      <c r="BU66" s="59" t="s">
        <v>209</v>
      </c>
      <c r="BV66" s="59" t="s">
        <v>210</v>
      </c>
      <c r="BW66" s="59" t="s">
        <v>258</v>
      </c>
      <c r="BX66" s="59">
        <v>3</v>
      </c>
    </row>
    <row r="67" spans="1:76" x14ac:dyDescent="0.2">
      <c r="A67" s="58" t="str">
        <f>CONCATENATE(Tabelle32[[#This Row],[Device ID]],".",Tabelle32[[#This Row],[Streamcounter]])</f>
        <v>3.03101</v>
      </c>
      <c r="B6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VGW-01_SDI03_VIDsend_0001_IPLASRF</v>
      </c>
      <c r="C67" s="60"/>
      <c r="D67" s="61"/>
      <c r="E67" s="62"/>
      <c r="F67" s="59" t="str">
        <f>IFERROR(VLOOKUP(Tabelle32[[#This Row],[Device ID]],BOM!$B$3:$BQ$35,16,FALSE),"")</f>
        <v>Player-04</v>
      </c>
      <c r="G67" s="63">
        <f>VLOOKUP(Tabelle32[[#This Row],[SDI Interface]],BOM!$A$4:$B$35,2,FALSE)</f>
        <v>3</v>
      </c>
      <c r="H67" s="59" t="str">
        <f>BOM!$C$4</f>
        <v>VGW-01</v>
      </c>
      <c r="I67" s="59">
        <f>IFERROR(VLOOKUP(Tabelle32[[#This Row],[Device ID]],BOM!$B$3:$BQ$35,12,FALSE),"")</f>
        <v>0</v>
      </c>
      <c r="J67" s="59" t="str">
        <f>IFERROR(VLOOKUP(Tabelle32[[#This Row],[Device ID]],BOM!$B$3:$BQ$35,13,FALSE),"")</f>
        <v>TC.U1.223 | MDC</v>
      </c>
      <c r="K67" s="59" t="str">
        <f>IFERROR(VLOOKUP(Tabelle32[[#This Row],[Device ID]],BOM!$B$3:$BQ$35,14,FALSE),"")</f>
        <v>Imagine Comunications</v>
      </c>
      <c r="L67" s="59" t="str">
        <f>IFERROR(VLOOKUP(Tabelle32[[#This Row],[Device ID]],BOM!$B$3:$BQ$35,16,FALSE),"")</f>
        <v>Player-04</v>
      </c>
      <c r="M67" s="63">
        <f>IFERROR(VLOOKUP(Tabelle32[[#This Row],[Device ID]],BOM!$B$3:$BQ$35,17,FALSE),"")</f>
        <v>0</v>
      </c>
      <c r="N67" s="59">
        <f>IFERROR(VLOOKUP(Tabelle32[[#This Row],[Device ID]],BOM!$B$3:$BQ$35,18,FALSE),"")</f>
        <v>0</v>
      </c>
      <c r="O67" s="64"/>
      <c r="P67" s="64"/>
      <c r="Q67" s="64"/>
      <c r="R67" s="64"/>
      <c r="S67" s="64"/>
      <c r="T67" s="64"/>
      <c r="U67" s="59">
        <f>IFERROR(VLOOKUP(Tabelle32[[#This Row],[Device ID]],BOM!$B$3:$BQ$35,25,FALSE),"")</f>
        <v>0</v>
      </c>
      <c r="V67" s="59" t="str">
        <f>IFERROR(VLOOKUP(Tabelle32[[#This Row],[Device ID]],BOM!$B$3:$BQ$35,26,FALSE),"")</f>
        <v>x</v>
      </c>
      <c r="W67" s="59" t="str">
        <f>IFERROR(VLOOKUP(Tabelle32[[#This Row],[Device ID]],BOM!$B$3:$BQ$35,27,FALSE),"")</f>
        <v>x</v>
      </c>
      <c r="X67" s="59" t="str">
        <f>IFERROR(VLOOKUP(Tabelle32[[#This Row],[Device ID]],BOM!$B$3:$BQ$35,28,FALSE),"")</f>
        <v>x</v>
      </c>
      <c r="Y67" s="59" t="str">
        <f>IFERROR(VLOOKUP(Tabelle32[[#This Row],[Device ID]],BOM!$B$3:$BQ$35,29,FALSE),"")</f>
        <v>x</v>
      </c>
      <c r="Z67" s="59" t="str">
        <f>IFERROR(VLOOKUP(Tabelle32[[#This Row],[Device ID]],BOM!$B$3:$BQ$35,30,FALSE),"")</f>
        <v>x</v>
      </c>
      <c r="AA67" s="59" t="str">
        <f>IFERROR(VLOOKUP(Tabelle32[[#This Row],[Device ID]],BOM!$B$3:$BQ$35,31,FALSE),"")</f>
        <v>x</v>
      </c>
      <c r="AB67" s="59" t="str">
        <f>IFERROR(VLOOKUP(Tabelle32[[#This Row],[Device ID]],BOM!$B$3:$BQ$35,32,FALSE),"")</f>
        <v>x</v>
      </c>
      <c r="AC67" s="59" t="str">
        <f>IFERROR(VLOOKUP(Tabelle32[[#This Row],[Device ID]],BOM!$B$3:$BQ$35,33,FALSE),"")</f>
        <v>x</v>
      </c>
      <c r="AD67" s="59" t="str">
        <f>IFERROR(VLOOKUP(Tabelle32[[#This Row],[Device ID]],BOM!$B$3:$BQ$35,34,FALSE),"")</f>
        <v>x</v>
      </c>
      <c r="AE67" s="59" t="str">
        <f>IFERROR(VLOOKUP(Tabelle32[[#This Row],[Device ID]],BOM!$B$3:$BQ$35,35,FALSE),"")</f>
        <v>x</v>
      </c>
      <c r="AF67" s="59" t="str">
        <f>IFERROR(VLOOKUP(Tabelle32[[#This Row],[Device ID]],BOM!$B$3:$BQ$35,36,FALSE),"")</f>
        <v>x</v>
      </c>
      <c r="AG67" s="59" t="str">
        <f>IFERROR(VLOOKUP(Tabelle32[[#This Row],[Device ID]],BOM!$B$3:$BQ$35,37,FALSE),"")</f>
        <v>x</v>
      </c>
      <c r="AH67" s="59"/>
      <c r="AI67" s="59"/>
      <c r="AJ67" s="59"/>
      <c r="AK67" s="59"/>
      <c r="AL67" s="59" t="str">
        <f>IFERROR(VLOOKUP(Tabelle32[[#This Row],[Device ID]],BOM!$B$3:$BQ$35,42,FALSE),"")</f>
        <v>Imagine Communications SNP</v>
      </c>
      <c r="AM67" s="59" t="str">
        <f>IFERROR(VLOOKUP(Tabelle32[[#This Row],[Device ID]],BOM!$B$3:$BQ$35,43,FALSE),"")</f>
        <v>no</v>
      </c>
      <c r="AN67" s="59" t="str">
        <f>IFERROR(VLOOKUP(Tabelle32[[#This Row],[Device ID]],BOM!$B$3:$BQ$35,44,FALSE),"")</f>
        <v>yes</v>
      </c>
      <c r="AO67" s="59" t="str">
        <f>IFERROR(VLOOKUP(Tabelle32[[#This Row],[Device ID]],BOM!$B$3:$BQ$35,45,FALSE),"")</f>
        <v>no</v>
      </c>
      <c r="AP67" s="59" t="str">
        <f>IFERROR(CONCATENATE(Tabelle32[[#This Row],[Family
GFX-Unit]]," | ",Tabelle32[[#This Row],[Label 1
GFX-Unit]]," | ",Tabelle32[[#This Row],[Attached Device if Gateway]]),"")</f>
        <v xml:space="preserve"> |  | Player-04</v>
      </c>
      <c r="AQ67" s="28" t="s">
        <v>96</v>
      </c>
      <c r="AR67" s="28" t="s">
        <v>96</v>
      </c>
      <c r="AS67" s="28" t="s">
        <v>96</v>
      </c>
      <c r="AT67" s="28" t="s">
        <v>96</v>
      </c>
      <c r="AU67" s="28" t="s">
        <v>96</v>
      </c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73" t="s">
        <v>151</v>
      </c>
      <c r="BH67" s="30" t="str">
        <f>IF(COUNTA(Tabelle32[[#This Row],[Type:Vid_1080i50]:[Type:Anc_Prot]])&gt;0,"x","")</f>
        <v>x</v>
      </c>
      <c r="BI67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67" s="59"/>
      <c r="BK67" s="59"/>
      <c r="BL67" s="63"/>
      <c r="BM67" s="63"/>
      <c r="BN67" s="90"/>
      <c r="BO67" s="90"/>
      <c r="BP67" s="63">
        <f>LEN(Tabelle32[[#This Row],[Label 1
GFX-Unit]])</f>
        <v>0</v>
      </c>
      <c r="BQ67" s="63"/>
      <c r="BR67" s="63"/>
      <c r="BS67" s="59"/>
      <c r="BT67" s="59"/>
      <c r="BU67" s="59" t="s">
        <v>212</v>
      </c>
      <c r="BV67" s="59" t="s">
        <v>213</v>
      </c>
      <c r="BW67" s="59" t="s">
        <v>259</v>
      </c>
      <c r="BX67" s="59">
        <v>3</v>
      </c>
    </row>
    <row r="68" spans="1:76" ht="13.5" x14ac:dyDescent="0.25">
      <c r="A68" s="58" t="str">
        <f>CONCATENATE(Tabelle32[[#This Row],[Device ID]],".",Tabelle32[[#This Row],[Streamcounter]])</f>
        <v>3.03102</v>
      </c>
      <c r="B68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VGW-01_SDI03_VIDsend_0002_IPLASRF</v>
      </c>
      <c r="C68" s="96"/>
      <c r="D68" s="96"/>
      <c r="E68" s="96"/>
      <c r="F68" s="93" t="str">
        <f>IFERROR(VLOOKUP(Tabelle32[[#This Row],[Device ID]],BOM!$B$3:$BQ$35,16,FALSE),"")</f>
        <v>Player-04</v>
      </c>
      <c r="G68" s="66">
        <f>VLOOKUP(Tabelle32[[#This Row],[SDI Interface]],BOM!$A$4:$B$35,2,FALSE)</f>
        <v>3</v>
      </c>
      <c r="H68" s="93" t="str">
        <f>BOM!$C$4</f>
        <v>VGW-01</v>
      </c>
      <c r="I68" s="93">
        <f>IFERROR(VLOOKUP(Tabelle32[[#This Row],[Device ID]],BOM!$B$3:$BQ$35,12,FALSE),"")</f>
        <v>0</v>
      </c>
      <c r="J68" s="93" t="str">
        <f>IFERROR(VLOOKUP(Tabelle32[[#This Row],[Device ID]],BOM!$B$3:$BQ$35,13,FALSE),"")</f>
        <v>TC.U1.223 | MDC</v>
      </c>
      <c r="K68" s="93" t="str">
        <f>IFERROR(VLOOKUP(Tabelle32[[#This Row],[Device ID]],BOM!$B$3:$BQ$35,14,FALSE),"")</f>
        <v>Imagine Comunications</v>
      </c>
      <c r="L68" s="93" t="str">
        <f>IFERROR(VLOOKUP(Tabelle32[[#This Row],[Device ID]],BOM!$B$3:$BQ$35,16,FALSE),"")</f>
        <v>Player-04</v>
      </c>
      <c r="M68" s="93">
        <f>IFERROR(VLOOKUP(Tabelle32[[#This Row],[Device ID]],BOM!$B$3:$BQ$35,17,FALSE),"")</f>
        <v>0</v>
      </c>
      <c r="N68" s="93">
        <f>IFERROR(VLOOKUP(Tabelle32[[#This Row],[Device ID]],BOM!$B$3:$BQ$35,18,FALSE),"")</f>
        <v>0</v>
      </c>
      <c r="O68" s="64"/>
      <c r="P68" s="64"/>
      <c r="Q68" s="64"/>
      <c r="R68" s="64"/>
      <c r="S68" s="64"/>
      <c r="T68" s="64"/>
      <c r="U68" s="93">
        <f>IFERROR(VLOOKUP(Tabelle32[[#This Row],[Device ID]],BOM!$B$3:$BQ$35,25,FALSE),"")</f>
        <v>0</v>
      </c>
      <c r="V68" s="94" t="str">
        <f>IFERROR(VLOOKUP(Tabelle32[[#This Row],[Device ID]],BOM!$B$3:$BQ$35,26,FALSE),"")</f>
        <v>x</v>
      </c>
      <c r="W68" s="94" t="str">
        <f>IFERROR(VLOOKUP(Tabelle32[[#This Row],[Device ID]],BOM!$B$3:$BQ$35,27,FALSE),"")</f>
        <v>x</v>
      </c>
      <c r="X68" s="94" t="str">
        <f>IFERROR(VLOOKUP(Tabelle32[[#This Row],[Device ID]],BOM!$B$3:$BQ$35,28,FALSE),"")</f>
        <v>x</v>
      </c>
      <c r="Y68" s="94" t="str">
        <f>IFERROR(VLOOKUP(Tabelle32[[#This Row],[Device ID]],BOM!$B$3:$BQ$35,29,FALSE),"")</f>
        <v>x</v>
      </c>
      <c r="Z68" s="94" t="str">
        <f>IFERROR(VLOOKUP(Tabelle32[[#This Row],[Device ID]],BOM!$B$3:$BQ$35,30,FALSE),"")</f>
        <v>x</v>
      </c>
      <c r="AA68" s="94" t="str">
        <f>IFERROR(VLOOKUP(Tabelle32[[#This Row],[Device ID]],BOM!$B$3:$BQ$35,31,FALSE),"")</f>
        <v>x</v>
      </c>
      <c r="AB68" s="94" t="str">
        <f>IFERROR(VLOOKUP(Tabelle32[[#This Row],[Device ID]],BOM!$B$3:$BQ$35,32,FALSE),"")</f>
        <v>x</v>
      </c>
      <c r="AC68" s="94" t="str">
        <f>IFERROR(VLOOKUP(Tabelle32[[#This Row],[Device ID]],BOM!$B$3:$BQ$35,33,FALSE),"")</f>
        <v>x</v>
      </c>
      <c r="AD68" s="94" t="str">
        <f>IFERROR(VLOOKUP(Tabelle32[[#This Row],[Device ID]],BOM!$B$3:$BQ$35,34,FALSE),"")</f>
        <v>x</v>
      </c>
      <c r="AE68" s="94" t="str">
        <f>IFERROR(VLOOKUP(Tabelle32[[#This Row],[Device ID]],BOM!$B$3:$BQ$35,35,FALSE),"")</f>
        <v>x</v>
      </c>
      <c r="AF68" s="94" t="str">
        <f>IFERROR(VLOOKUP(Tabelle32[[#This Row],[Device ID]],BOM!$B$3:$BQ$35,36,FALSE),"")</f>
        <v>x</v>
      </c>
      <c r="AG68" s="94" t="str">
        <f>IFERROR(VLOOKUP(Tabelle32[[#This Row],[Device ID]],BOM!$B$3:$BQ$35,37,FALSE),"")</f>
        <v>x</v>
      </c>
      <c r="AH68" s="59"/>
      <c r="AI68" s="59"/>
      <c r="AJ68" s="59"/>
      <c r="AK68" s="59"/>
      <c r="AL68" s="93" t="str">
        <f>IFERROR(VLOOKUP(Tabelle32[[#This Row],[Device ID]],BOM!$B$3:$BQ$35,42,FALSE),"")</f>
        <v>Imagine Communications SNP</v>
      </c>
      <c r="AM68" s="59" t="str">
        <f>IFERROR(VLOOKUP(Tabelle32[[#This Row],[Device ID]],BOM!$B$3:$BQ$35,43,FALSE),"")</f>
        <v>no</v>
      </c>
      <c r="AN68" s="93" t="str">
        <f>IFERROR(VLOOKUP(Tabelle32[[#This Row],[Device ID]],BOM!$B$3:$BQ$35,44,FALSE),"")</f>
        <v>yes</v>
      </c>
      <c r="AO68" s="59" t="str">
        <f>IFERROR(VLOOKUP(Tabelle32[[#This Row],[Device ID]],BOM!$B$3:$BQ$35,45,FALSE),"")</f>
        <v>no</v>
      </c>
      <c r="AP68" s="93" t="str">
        <f>IFERROR(CONCATENATE(Tabelle32[[#This Row],[Family
GFX-Unit]]," | ",Tabelle32[[#This Row],[Label 1
GFX-Unit]]," | ",Tabelle32[[#This Row],[Attached Device if Gateway]]),"")</f>
        <v xml:space="preserve"> |  | Player-04</v>
      </c>
      <c r="AQ68" s="28" t="s">
        <v>96</v>
      </c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90"/>
      <c r="BC68" s="90"/>
      <c r="BD68" s="90"/>
      <c r="BE68" s="90"/>
      <c r="BF68" s="90"/>
      <c r="BG68" s="66"/>
      <c r="BH68" s="30" t="str">
        <f>IF(COUNTA(Tabelle32[[#This Row],[Type:Vid_1080i50]:[Type:Anc_Prot]])&gt;0,"x","")</f>
        <v>x</v>
      </c>
      <c r="BI68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68" s="59"/>
      <c r="BK68" s="59"/>
      <c r="BL68" s="63"/>
      <c r="BM68" s="63"/>
      <c r="BN68" s="90"/>
      <c r="BO68" s="90"/>
      <c r="BP68" s="75">
        <f>LEN(Tabelle32[[#This Row],[Label 1
GFX-Unit]])</f>
        <v>0</v>
      </c>
      <c r="BQ68" s="63"/>
      <c r="BR68" s="63"/>
      <c r="BS68" s="59"/>
      <c r="BT68" s="59"/>
      <c r="BU68" s="59" t="s">
        <v>215</v>
      </c>
      <c r="BV68" s="59" t="s">
        <v>215</v>
      </c>
      <c r="BW68" s="59" t="s">
        <v>260</v>
      </c>
      <c r="BX68" s="59">
        <v>3</v>
      </c>
    </row>
    <row r="69" spans="1:76" x14ac:dyDescent="0.2">
      <c r="A69" s="58" t="str">
        <f>CONCATENATE(Tabelle32[[#This Row],[Device ID]],".",Tabelle32[[#This Row],[Streamcounter]])</f>
        <v>4.04301</v>
      </c>
      <c r="B6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VGW-01_SDI04_ANCsend_0001_IPLASRF</v>
      </c>
      <c r="C69" s="60"/>
      <c r="D69" s="61"/>
      <c r="E69" s="62"/>
      <c r="F69" s="59" t="str">
        <f>IFERROR(VLOOKUP(Tabelle32[[#This Row],[Device ID]],BOM!$B$3:$BQ$35,16,FALSE),"")</f>
        <v>Player-05</v>
      </c>
      <c r="G69" s="63">
        <f>VLOOKUP(Tabelle32[[#This Row],[SDI Interface]],BOM!$A$4:$B$35,2,FALSE)</f>
        <v>4</v>
      </c>
      <c r="H69" s="59" t="str">
        <f>BOM!$C$4</f>
        <v>VGW-01</v>
      </c>
      <c r="I69" s="59">
        <f>IFERROR(VLOOKUP(Tabelle32[[#This Row],[Device ID]],BOM!$B$3:$BQ$35,12,FALSE),"")</f>
        <v>0</v>
      </c>
      <c r="J69" s="59" t="str">
        <f>IFERROR(VLOOKUP(Tabelle32[[#This Row],[Device ID]],BOM!$B$3:$BQ$35,13,FALSE),"")</f>
        <v>TC.U1.223 | MDC</v>
      </c>
      <c r="K69" s="59" t="str">
        <f>IFERROR(VLOOKUP(Tabelle32[[#This Row],[Device ID]],BOM!$B$3:$BQ$35,14,FALSE),"")</f>
        <v>Imagine Comunications</v>
      </c>
      <c r="L69" s="59" t="str">
        <f>IFERROR(VLOOKUP(Tabelle32[[#This Row],[Device ID]],BOM!$B$3:$BQ$35,16,FALSE),"")</f>
        <v>Player-05</v>
      </c>
      <c r="M69" s="63">
        <f>IFERROR(VLOOKUP(Tabelle32[[#This Row],[Device ID]],BOM!$B$3:$BQ$35,17,FALSE),"")</f>
        <v>0</v>
      </c>
      <c r="N69" s="59">
        <f>IFERROR(VLOOKUP(Tabelle32[[#This Row],[Device ID]],BOM!$B$3:$BQ$35,18,FALSE),"")</f>
        <v>0</v>
      </c>
      <c r="O69" s="64"/>
      <c r="P69" s="64"/>
      <c r="Q69" s="64"/>
      <c r="R69" s="64"/>
      <c r="S69" s="64"/>
      <c r="T69" s="64"/>
      <c r="U69" s="59">
        <f>IFERROR(VLOOKUP(Tabelle32[[#This Row],[Device ID]],BOM!$B$3:$BQ$35,25,FALSE),"")</f>
        <v>0</v>
      </c>
      <c r="V69" s="59" t="str">
        <f>IFERROR(VLOOKUP(Tabelle32[[#This Row],[Device ID]],BOM!$B$3:$BQ$35,26,FALSE),"")</f>
        <v>x</v>
      </c>
      <c r="W69" s="59" t="str">
        <f>IFERROR(VLOOKUP(Tabelle32[[#This Row],[Device ID]],BOM!$B$3:$BQ$35,27,FALSE),"")</f>
        <v>x</v>
      </c>
      <c r="X69" s="59" t="str">
        <f>IFERROR(VLOOKUP(Tabelle32[[#This Row],[Device ID]],BOM!$B$3:$BQ$35,28,FALSE),"")</f>
        <v>x</v>
      </c>
      <c r="Y69" s="59" t="str">
        <f>IFERROR(VLOOKUP(Tabelle32[[#This Row],[Device ID]],BOM!$B$3:$BQ$35,29,FALSE),"")</f>
        <v>x</v>
      </c>
      <c r="Z69" s="59" t="str">
        <f>IFERROR(VLOOKUP(Tabelle32[[#This Row],[Device ID]],BOM!$B$3:$BQ$35,30,FALSE),"")</f>
        <v>x</v>
      </c>
      <c r="AA69" s="59" t="str">
        <f>IFERROR(VLOOKUP(Tabelle32[[#This Row],[Device ID]],BOM!$B$3:$BQ$35,31,FALSE),"")</f>
        <v>x</v>
      </c>
      <c r="AB69" s="59" t="str">
        <f>IFERROR(VLOOKUP(Tabelle32[[#This Row],[Device ID]],BOM!$B$3:$BQ$35,32,FALSE),"")</f>
        <v>x</v>
      </c>
      <c r="AC69" s="59" t="str">
        <f>IFERROR(VLOOKUP(Tabelle32[[#This Row],[Device ID]],BOM!$B$3:$BQ$35,33,FALSE),"")</f>
        <v>x</v>
      </c>
      <c r="AD69" s="59" t="str">
        <f>IFERROR(VLOOKUP(Tabelle32[[#This Row],[Device ID]],BOM!$B$3:$BQ$35,34,FALSE),"")</f>
        <v>x</v>
      </c>
      <c r="AE69" s="59" t="str">
        <f>IFERROR(VLOOKUP(Tabelle32[[#This Row],[Device ID]],BOM!$B$3:$BQ$35,35,FALSE),"")</f>
        <v>x</v>
      </c>
      <c r="AF69" s="59" t="str">
        <f>IFERROR(VLOOKUP(Tabelle32[[#This Row],[Device ID]],BOM!$B$3:$BQ$35,36,FALSE),"")</f>
        <v>x</v>
      </c>
      <c r="AG69" s="59" t="str">
        <f>IFERROR(VLOOKUP(Tabelle32[[#This Row],[Device ID]],BOM!$B$3:$BQ$35,37,FALSE),"")</f>
        <v>x</v>
      </c>
      <c r="AH69" s="59"/>
      <c r="AI69" s="59"/>
      <c r="AJ69" s="59"/>
      <c r="AK69" s="59"/>
      <c r="AL69" s="59" t="str">
        <f>IFERROR(VLOOKUP(Tabelle32[[#This Row],[Device ID]],BOM!$B$3:$BQ$35,42,FALSE),"")</f>
        <v>Imagine Communications SNP</v>
      </c>
      <c r="AM69" s="59" t="str">
        <f>IFERROR(VLOOKUP(Tabelle32[[#This Row],[Device ID]],BOM!$B$3:$BQ$35,43,FALSE),"")</f>
        <v>no</v>
      </c>
      <c r="AN69" s="59" t="str">
        <f>IFERROR(VLOOKUP(Tabelle32[[#This Row],[Device ID]],BOM!$B$3:$BQ$35,44,FALSE),"")</f>
        <v>yes</v>
      </c>
      <c r="AO69" s="59" t="str">
        <f>IFERROR(VLOOKUP(Tabelle32[[#This Row],[Device ID]],BOM!$B$3:$BQ$35,45,FALSE),"")</f>
        <v>no</v>
      </c>
      <c r="AP69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 t="s">
        <v>96</v>
      </c>
      <c r="BG69" s="73" t="s">
        <v>151</v>
      </c>
      <c r="BH69" s="30" t="str">
        <f>IF(COUNTA(Tabelle32[[#This Row],[Type:Vid_1080i50]:[Type:Anc_Prot]])&gt;0,"x","")</f>
        <v>x</v>
      </c>
      <c r="BI69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69" s="59"/>
      <c r="BK69" s="59"/>
      <c r="BL69" s="63"/>
      <c r="BM69" s="63"/>
      <c r="BN69" s="90"/>
      <c r="BO69" s="90"/>
      <c r="BP69" s="63">
        <f>LEN(Tabelle32[[#This Row],[Label 1
GFX-Unit]])</f>
        <v>0</v>
      </c>
      <c r="BQ69" s="63"/>
      <c r="BR69" s="63"/>
      <c r="BS69" s="59"/>
      <c r="BT69" s="59"/>
      <c r="BU69" s="59" t="s">
        <v>152</v>
      </c>
      <c r="BV69" s="59" t="s">
        <v>153</v>
      </c>
      <c r="BW69" s="59" t="s">
        <v>261</v>
      </c>
      <c r="BX69" s="59">
        <v>4</v>
      </c>
    </row>
    <row r="70" spans="1:76" x14ac:dyDescent="0.2">
      <c r="A70" s="58" t="str">
        <f>CONCATENATE(Tabelle32[[#This Row],[Device ID]],".",Tabelle32[[#This Row],[Streamcounter]])</f>
        <v>4.04302</v>
      </c>
      <c r="B7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VGW-01_SDI04_ANCsend_0002_IPLASRF</v>
      </c>
      <c r="C70" s="60"/>
      <c r="D70" s="61"/>
      <c r="E70" s="62"/>
      <c r="F70" s="59" t="str">
        <f>IFERROR(VLOOKUP(Tabelle32[[#This Row],[Device ID]],BOM!$B$3:$BQ$35,16,FALSE),"")</f>
        <v>Player-05</v>
      </c>
      <c r="G70" s="63">
        <f>VLOOKUP(Tabelle32[[#This Row],[SDI Interface]],BOM!$A$4:$B$35,2,FALSE)</f>
        <v>4</v>
      </c>
      <c r="H70" s="59" t="str">
        <f>BOM!$C$4</f>
        <v>VGW-01</v>
      </c>
      <c r="I70" s="59">
        <f>IFERROR(VLOOKUP(Tabelle32[[#This Row],[Device ID]],BOM!$B$3:$BQ$35,12,FALSE),"")</f>
        <v>0</v>
      </c>
      <c r="J70" s="59" t="str">
        <f>IFERROR(VLOOKUP(Tabelle32[[#This Row],[Device ID]],BOM!$B$3:$BQ$35,13,FALSE),"")</f>
        <v>TC.U1.223 | MDC</v>
      </c>
      <c r="K70" s="59" t="str">
        <f>IFERROR(VLOOKUP(Tabelle32[[#This Row],[Device ID]],BOM!$B$3:$BQ$35,14,FALSE),"")</f>
        <v>Imagine Comunications</v>
      </c>
      <c r="L70" s="59" t="str">
        <f>IFERROR(VLOOKUP(Tabelle32[[#This Row],[Device ID]],BOM!$B$3:$BQ$35,16,FALSE),"")</f>
        <v>Player-05</v>
      </c>
      <c r="M70" s="63">
        <f>IFERROR(VLOOKUP(Tabelle32[[#This Row],[Device ID]],BOM!$B$3:$BQ$35,17,FALSE),"")</f>
        <v>0</v>
      </c>
      <c r="N70" s="59">
        <f>IFERROR(VLOOKUP(Tabelle32[[#This Row],[Device ID]],BOM!$B$3:$BQ$35,18,FALSE),"")</f>
        <v>0</v>
      </c>
      <c r="O70" s="64"/>
      <c r="P70" s="64"/>
      <c r="Q70" s="64"/>
      <c r="R70" s="64"/>
      <c r="S70" s="64"/>
      <c r="T70" s="64"/>
      <c r="U70" s="59">
        <f>IFERROR(VLOOKUP(Tabelle32[[#This Row],[Device ID]],BOM!$B$3:$BQ$35,25,FALSE),"")</f>
        <v>0</v>
      </c>
      <c r="V70" s="59" t="str">
        <f>IFERROR(VLOOKUP(Tabelle32[[#This Row],[Device ID]],BOM!$B$3:$BQ$35,26,FALSE),"")</f>
        <v>x</v>
      </c>
      <c r="W70" s="59" t="str">
        <f>IFERROR(VLOOKUP(Tabelle32[[#This Row],[Device ID]],BOM!$B$3:$BQ$35,27,FALSE),"")</f>
        <v>x</v>
      </c>
      <c r="X70" s="59" t="str">
        <f>IFERROR(VLOOKUP(Tabelle32[[#This Row],[Device ID]],BOM!$B$3:$BQ$35,28,FALSE),"")</f>
        <v>x</v>
      </c>
      <c r="Y70" s="59" t="str">
        <f>IFERROR(VLOOKUP(Tabelle32[[#This Row],[Device ID]],BOM!$B$3:$BQ$35,29,FALSE),"")</f>
        <v>x</v>
      </c>
      <c r="Z70" s="59" t="str">
        <f>IFERROR(VLOOKUP(Tabelle32[[#This Row],[Device ID]],BOM!$B$3:$BQ$35,30,FALSE),"")</f>
        <v>x</v>
      </c>
      <c r="AA70" s="59" t="str">
        <f>IFERROR(VLOOKUP(Tabelle32[[#This Row],[Device ID]],BOM!$B$3:$BQ$35,31,FALSE),"")</f>
        <v>x</v>
      </c>
      <c r="AB70" s="59" t="str">
        <f>IFERROR(VLOOKUP(Tabelle32[[#This Row],[Device ID]],BOM!$B$3:$BQ$35,32,FALSE),"")</f>
        <v>x</v>
      </c>
      <c r="AC70" s="59" t="str">
        <f>IFERROR(VLOOKUP(Tabelle32[[#This Row],[Device ID]],BOM!$B$3:$BQ$35,33,FALSE),"")</f>
        <v>x</v>
      </c>
      <c r="AD70" s="59" t="str">
        <f>IFERROR(VLOOKUP(Tabelle32[[#This Row],[Device ID]],BOM!$B$3:$BQ$35,34,FALSE),"")</f>
        <v>x</v>
      </c>
      <c r="AE70" s="59" t="str">
        <f>IFERROR(VLOOKUP(Tabelle32[[#This Row],[Device ID]],BOM!$B$3:$BQ$35,35,FALSE),"")</f>
        <v>x</v>
      </c>
      <c r="AF70" s="59" t="str">
        <f>IFERROR(VLOOKUP(Tabelle32[[#This Row],[Device ID]],BOM!$B$3:$BQ$35,36,FALSE),"")</f>
        <v>x</v>
      </c>
      <c r="AG70" s="59" t="str">
        <f>IFERROR(VLOOKUP(Tabelle32[[#This Row],[Device ID]],BOM!$B$3:$BQ$35,37,FALSE),"")</f>
        <v>x</v>
      </c>
      <c r="AH70" s="59"/>
      <c r="AI70" s="59"/>
      <c r="AJ70" s="59"/>
      <c r="AK70" s="59"/>
      <c r="AL70" s="59" t="str">
        <f>IFERROR(VLOOKUP(Tabelle32[[#This Row],[Device ID]],BOM!$B$3:$BQ$35,42,FALSE),"")</f>
        <v>Imagine Communications SNP</v>
      </c>
      <c r="AM70" s="59" t="str">
        <f>IFERROR(VLOOKUP(Tabelle32[[#This Row],[Device ID]],BOM!$B$3:$BQ$35,43,FALSE),"")</f>
        <v>no</v>
      </c>
      <c r="AN70" s="59" t="str">
        <f>IFERROR(VLOOKUP(Tabelle32[[#This Row],[Device ID]],BOM!$B$3:$BQ$35,44,FALSE),"")</f>
        <v>yes</v>
      </c>
      <c r="AO70" s="59" t="str">
        <f>IFERROR(VLOOKUP(Tabelle32[[#This Row],[Device ID]],BOM!$B$3:$BQ$35,45,FALSE),"")</f>
        <v>no</v>
      </c>
      <c r="AP70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73" t="s">
        <v>151</v>
      </c>
      <c r="BH70" s="30" t="str">
        <f>IF(COUNTA(Tabelle32[[#This Row],[Type:Vid_1080i50]:[Type:Anc_Prot]])&gt;0,"x","")</f>
        <v/>
      </c>
      <c r="BI70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70" s="59"/>
      <c r="BK70" s="59"/>
      <c r="BL70" s="63"/>
      <c r="BM70" s="63"/>
      <c r="BN70" s="90"/>
      <c r="BO70" s="90"/>
      <c r="BP70" s="63">
        <f>LEN(Tabelle32[[#This Row],[Label 1
GFX-Unit]])</f>
        <v>0</v>
      </c>
      <c r="BQ70" s="63"/>
      <c r="BR70" s="63"/>
      <c r="BS70" s="59"/>
      <c r="BT70" s="59"/>
      <c r="BU70" s="59" t="s">
        <v>155</v>
      </c>
      <c r="BV70" s="59" t="s">
        <v>156</v>
      </c>
      <c r="BW70" s="59" t="s">
        <v>262</v>
      </c>
      <c r="BX70" s="59">
        <v>4</v>
      </c>
    </row>
    <row r="71" spans="1:76" x14ac:dyDescent="0.2">
      <c r="A71" s="58" t="str">
        <f>CONCATENATE(Tabelle32[[#This Row],[Device ID]],".",Tabelle32[[#This Row],[Streamcounter]])</f>
        <v>4.04303</v>
      </c>
      <c r="B7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VGW-01_SDI04_ANCsend_0003_IPLASRF</v>
      </c>
      <c r="C71" s="60"/>
      <c r="D71" s="61"/>
      <c r="E71" s="62"/>
      <c r="F71" s="59" t="str">
        <f>IFERROR(VLOOKUP(Tabelle32[[#This Row],[Device ID]],BOM!$B$3:$BQ$35,16,FALSE),"")</f>
        <v>Player-05</v>
      </c>
      <c r="G71" s="63">
        <f>VLOOKUP(Tabelle32[[#This Row],[SDI Interface]],BOM!$A$4:$B$35,2,FALSE)</f>
        <v>4</v>
      </c>
      <c r="H71" s="59" t="str">
        <f>BOM!$C$4</f>
        <v>VGW-01</v>
      </c>
      <c r="I71" s="59">
        <f>IFERROR(VLOOKUP(Tabelle32[[#This Row],[Device ID]],BOM!$B$3:$BQ$35,12,FALSE),"")</f>
        <v>0</v>
      </c>
      <c r="J71" s="59" t="str">
        <f>IFERROR(VLOOKUP(Tabelle32[[#This Row],[Device ID]],BOM!$B$3:$BQ$35,13,FALSE),"")</f>
        <v>TC.U1.223 | MDC</v>
      </c>
      <c r="K71" s="59" t="str">
        <f>IFERROR(VLOOKUP(Tabelle32[[#This Row],[Device ID]],BOM!$B$3:$BQ$35,14,FALSE),"")</f>
        <v>Imagine Comunications</v>
      </c>
      <c r="L71" s="59" t="str">
        <f>IFERROR(VLOOKUP(Tabelle32[[#This Row],[Device ID]],BOM!$B$3:$BQ$35,16,FALSE),"")</f>
        <v>Player-05</v>
      </c>
      <c r="M71" s="63">
        <f>IFERROR(VLOOKUP(Tabelle32[[#This Row],[Device ID]],BOM!$B$3:$BQ$35,17,FALSE),"")</f>
        <v>0</v>
      </c>
      <c r="N71" s="59">
        <f>IFERROR(VLOOKUP(Tabelle32[[#This Row],[Device ID]],BOM!$B$3:$BQ$35,18,FALSE),"")</f>
        <v>0</v>
      </c>
      <c r="O71" s="64"/>
      <c r="P71" s="64"/>
      <c r="Q71" s="64"/>
      <c r="R71" s="64"/>
      <c r="S71" s="64"/>
      <c r="T71" s="64"/>
      <c r="U71" s="59">
        <f>IFERROR(VLOOKUP(Tabelle32[[#This Row],[Device ID]],BOM!$B$3:$BQ$35,25,FALSE),"")</f>
        <v>0</v>
      </c>
      <c r="V71" s="59" t="str">
        <f>IFERROR(VLOOKUP(Tabelle32[[#This Row],[Device ID]],BOM!$B$3:$BQ$35,26,FALSE),"")</f>
        <v>x</v>
      </c>
      <c r="W71" s="59" t="str">
        <f>IFERROR(VLOOKUP(Tabelle32[[#This Row],[Device ID]],BOM!$B$3:$BQ$35,27,FALSE),"")</f>
        <v>x</v>
      </c>
      <c r="X71" s="59" t="str">
        <f>IFERROR(VLOOKUP(Tabelle32[[#This Row],[Device ID]],BOM!$B$3:$BQ$35,28,FALSE),"")</f>
        <v>x</v>
      </c>
      <c r="Y71" s="59" t="str">
        <f>IFERROR(VLOOKUP(Tabelle32[[#This Row],[Device ID]],BOM!$B$3:$BQ$35,29,FALSE),"")</f>
        <v>x</v>
      </c>
      <c r="Z71" s="59" t="str">
        <f>IFERROR(VLOOKUP(Tabelle32[[#This Row],[Device ID]],BOM!$B$3:$BQ$35,30,FALSE),"")</f>
        <v>x</v>
      </c>
      <c r="AA71" s="59" t="str">
        <f>IFERROR(VLOOKUP(Tabelle32[[#This Row],[Device ID]],BOM!$B$3:$BQ$35,31,FALSE),"")</f>
        <v>x</v>
      </c>
      <c r="AB71" s="59" t="str">
        <f>IFERROR(VLOOKUP(Tabelle32[[#This Row],[Device ID]],BOM!$B$3:$BQ$35,32,FALSE),"")</f>
        <v>x</v>
      </c>
      <c r="AC71" s="59" t="str">
        <f>IFERROR(VLOOKUP(Tabelle32[[#This Row],[Device ID]],BOM!$B$3:$BQ$35,33,FALSE),"")</f>
        <v>x</v>
      </c>
      <c r="AD71" s="59" t="str">
        <f>IFERROR(VLOOKUP(Tabelle32[[#This Row],[Device ID]],BOM!$B$3:$BQ$35,34,FALSE),"")</f>
        <v>x</v>
      </c>
      <c r="AE71" s="59" t="str">
        <f>IFERROR(VLOOKUP(Tabelle32[[#This Row],[Device ID]],BOM!$B$3:$BQ$35,35,FALSE),"")</f>
        <v>x</v>
      </c>
      <c r="AF71" s="59" t="str">
        <f>IFERROR(VLOOKUP(Tabelle32[[#This Row],[Device ID]],BOM!$B$3:$BQ$35,36,FALSE),"")</f>
        <v>x</v>
      </c>
      <c r="AG71" s="59" t="str">
        <f>IFERROR(VLOOKUP(Tabelle32[[#This Row],[Device ID]],BOM!$B$3:$BQ$35,37,FALSE),"")</f>
        <v>x</v>
      </c>
      <c r="AH71" s="59"/>
      <c r="AI71" s="59"/>
      <c r="AJ71" s="59"/>
      <c r="AK71" s="59"/>
      <c r="AL71" s="59" t="str">
        <f>IFERROR(VLOOKUP(Tabelle32[[#This Row],[Device ID]],BOM!$B$3:$BQ$35,42,FALSE),"")</f>
        <v>Imagine Communications SNP</v>
      </c>
      <c r="AM71" s="59" t="str">
        <f>IFERROR(VLOOKUP(Tabelle32[[#This Row],[Device ID]],BOM!$B$3:$BQ$35,43,FALSE),"")</f>
        <v>no</v>
      </c>
      <c r="AN71" s="59" t="str">
        <f>IFERROR(VLOOKUP(Tabelle32[[#This Row],[Device ID]],BOM!$B$3:$BQ$35,44,FALSE),"")</f>
        <v>yes</v>
      </c>
      <c r="AO71" s="59" t="str">
        <f>IFERROR(VLOOKUP(Tabelle32[[#This Row],[Device ID]],BOM!$B$3:$BQ$35,45,FALSE),"")</f>
        <v>no</v>
      </c>
      <c r="AP71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73" t="s">
        <v>151</v>
      </c>
      <c r="BH71" s="30" t="str">
        <f>IF(COUNTA(Tabelle32[[#This Row],[Type:Vid_1080i50]:[Type:Anc_Prot]])&gt;0,"x","")</f>
        <v/>
      </c>
      <c r="BI71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71" s="59"/>
      <c r="BK71" s="59"/>
      <c r="BL71" s="63"/>
      <c r="BM71" s="63"/>
      <c r="BN71" s="90"/>
      <c r="BO71" s="90"/>
      <c r="BP71" s="63">
        <f>LEN(Tabelle32[[#This Row],[Label 1
GFX-Unit]])</f>
        <v>0</v>
      </c>
      <c r="BQ71" s="63"/>
      <c r="BR71" s="63"/>
      <c r="BS71" s="59"/>
      <c r="BT71" s="59"/>
      <c r="BU71" s="59" t="s">
        <v>158</v>
      </c>
      <c r="BV71" s="59" t="s">
        <v>159</v>
      </c>
      <c r="BW71" s="59" t="s">
        <v>263</v>
      </c>
      <c r="BX71" s="59">
        <v>4</v>
      </c>
    </row>
    <row r="72" spans="1:76" x14ac:dyDescent="0.2">
      <c r="A72" s="58" t="str">
        <f>CONCATENATE(Tabelle32[[#This Row],[Device ID]],".",Tabelle32[[#This Row],[Streamcounter]])</f>
        <v>4.04304</v>
      </c>
      <c r="B7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VGW-01_SDI04_ANCsend_0004_IPLASRF</v>
      </c>
      <c r="C72" s="60"/>
      <c r="D72" s="61"/>
      <c r="E72" s="62"/>
      <c r="F72" s="59" t="str">
        <f>IFERROR(VLOOKUP(Tabelle32[[#This Row],[Device ID]],BOM!$B$3:$BQ$35,16,FALSE),"")</f>
        <v>Player-05</v>
      </c>
      <c r="G72" s="63">
        <f>VLOOKUP(Tabelle32[[#This Row],[SDI Interface]],BOM!$A$4:$B$35,2,FALSE)</f>
        <v>4</v>
      </c>
      <c r="H72" s="59" t="str">
        <f>BOM!$C$4</f>
        <v>VGW-01</v>
      </c>
      <c r="I72" s="59">
        <f>IFERROR(VLOOKUP(Tabelle32[[#This Row],[Device ID]],BOM!$B$3:$BQ$35,12,FALSE),"")</f>
        <v>0</v>
      </c>
      <c r="J72" s="59" t="str">
        <f>IFERROR(VLOOKUP(Tabelle32[[#This Row],[Device ID]],BOM!$B$3:$BQ$35,13,FALSE),"")</f>
        <v>TC.U1.223 | MDC</v>
      </c>
      <c r="K72" s="59" t="str">
        <f>IFERROR(VLOOKUP(Tabelle32[[#This Row],[Device ID]],BOM!$B$3:$BQ$35,14,FALSE),"")</f>
        <v>Imagine Comunications</v>
      </c>
      <c r="L72" s="59" t="str">
        <f>IFERROR(VLOOKUP(Tabelle32[[#This Row],[Device ID]],BOM!$B$3:$BQ$35,16,FALSE),"")</f>
        <v>Player-05</v>
      </c>
      <c r="M72" s="63">
        <f>IFERROR(VLOOKUP(Tabelle32[[#This Row],[Device ID]],BOM!$B$3:$BQ$35,17,FALSE),"")</f>
        <v>0</v>
      </c>
      <c r="N72" s="59">
        <f>IFERROR(VLOOKUP(Tabelle32[[#This Row],[Device ID]],BOM!$B$3:$BQ$35,18,FALSE),"")</f>
        <v>0</v>
      </c>
      <c r="O72" s="64"/>
      <c r="P72" s="64"/>
      <c r="Q72" s="64"/>
      <c r="R72" s="64"/>
      <c r="S72" s="64"/>
      <c r="T72" s="64"/>
      <c r="U72" s="59">
        <f>IFERROR(VLOOKUP(Tabelle32[[#This Row],[Device ID]],BOM!$B$3:$BQ$35,25,FALSE),"")</f>
        <v>0</v>
      </c>
      <c r="V72" s="59" t="str">
        <f>IFERROR(VLOOKUP(Tabelle32[[#This Row],[Device ID]],BOM!$B$3:$BQ$35,26,FALSE),"")</f>
        <v>x</v>
      </c>
      <c r="W72" s="59" t="str">
        <f>IFERROR(VLOOKUP(Tabelle32[[#This Row],[Device ID]],BOM!$B$3:$BQ$35,27,FALSE),"")</f>
        <v>x</v>
      </c>
      <c r="X72" s="59" t="str">
        <f>IFERROR(VLOOKUP(Tabelle32[[#This Row],[Device ID]],BOM!$B$3:$BQ$35,28,FALSE),"")</f>
        <v>x</v>
      </c>
      <c r="Y72" s="59" t="str">
        <f>IFERROR(VLOOKUP(Tabelle32[[#This Row],[Device ID]],BOM!$B$3:$BQ$35,29,FALSE),"")</f>
        <v>x</v>
      </c>
      <c r="Z72" s="59" t="str">
        <f>IFERROR(VLOOKUP(Tabelle32[[#This Row],[Device ID]],BOM!$B$3:$BQ$35,30,FALSE),"")</f>
        <v>x</v>
      </c>
      <c r="AA72" s="59" t="str">
        <f>IFERROR(VLOOKUP(Tabelle32[[#This Row],[Device ID]],BOM!$B$3:$BQ$35,31,FALSE),"")</f>
        <v>x</v>
      </c>
      <c r="AB72" s="59" t="str">
        <f>IFERROR(VLOOKUP(Tabelle32[[#This Row],[Device ID]],BOM!$B$3:$BQ$35,32,FALSE),"")</f>
        <v>x</v>
      </c>
      <c r="AC72" s="59" t="str">
        <f>IFERROR(VLOOKUP(Tabelle32[[#This Row],[Device ID]],BOM!$B$3:$BQ$35,33,FALSE),"")</f>
        <v>x</v>
      </c>
      <c r="AD72" s="59" t="str">
        <f>IFERROR(VLOOKUP(Tabelle32[[#This Row],[Device ID]],BOM!$B$3:$BQ$35,34,FALSE),"")</f>
        <v>x</v>
      </c>
      <c r="AE72" s="59" t="str">
        <f>IFERROR(VLOOKUP(Tabelle32[[#This Row],[Device ID]],BOM!$B$3:$BQ$35,35,FALSE),"")</f>
        <v>x</v>
      </c>
      <c r="AF72" s="59" t="str">
        <f>IFERROR(VLOOKUP(Tabelle32[[#This Row],[Device ID]],BOM!$B$3:$BQ$35,36,FALSE),"")</f>
        <v>x</v>
      </c>
      <c r="AG72" s="59" t="str">
        <f>IFERROR(VLOOKUP(Tabelle32[[#This Row],[Device ID]],BOM!$B$3:$BQ$35,37,FALSE),"")</f>
        <v>x</v>
      </c>
      <c r="AH72" s="59"/>
      <c r="AI72" s="59"/>
      <c r="AJ72" s="59"/>
      <c r="AK72" s="59"/>
      <c r="AL72" s="59" t="str">
        <f>IFERROR(VLOOKUP(Tabelle32[[#This Row],[Device ID]],BOM!$B$3:$BQ$35,42,FALSE),"")</f>
        <v>Imagine Communications SNP</v>
      </c>
      <c r="AM72" s="59" t="str">
        <f>IFERROR(VLOOKUP(Tabelle32[[#This Row],[Device ID]],BOM!$B$3:$BQ$35,43,FALSE),"")</f>
        <v>no</v>
      </c>
      <c r="AN72" s="59" t="str">
        <f>IFERROR(VLOOKUP(Tabelle32[[#This Row],[Device ID]],BOM!$B$3:$BQ$35,44,FALSE),"")</f>
        <v>yes</v>
      </c>
      <c r="AO72" s="59" t="str">
        <f>IFERROR(VLOOKUP(Tabelle32[[#This Row],[Device ID]],BOM!$B$3:$BQ$35,45,FALSE),"")</f>
        <v>no</v>
      </c>
      <c r="AP72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73" t="s">
        <v>151</v>
      </c>
      <c r="BH72" s="30" t="str">
        <f>IF(COUNTA(Tabelle32[[#This Row],[Type:Vid_1080i50]:[Type:Anc_Prot]])&gt;0,"x","")</f>
        <v/>
      </c>
      <c r="BI72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72" s="59"/>
      <c r="BK72" s="59"/>
      <c r="BL72" s="63"/>
      <c r="BM72" s="63"/>
      <c r="BN72" s="90"/>
      <c r="BO72" s="90"/>
      <c r="BP72" s="63">
        <f>LEN(Tabelle32[[#This Row],[Label 1
GFX-Unit]])</f>
        <v>0</v>
      </c>
      <c r="BQ72" s="63"/>
      <c r="BR72" s="63"/>
      <c r="BS72" s="59"/>
      <c r="BT72" s="59"/>
      <c r="BU72" s="59" t="s">
        <v>161</v>
      </c>
      <c r="BV72" s="59" t="s">
        <v>162</v>
      </c>
      <c r="BW72" s="59" t="s">
        <v>264</v>
      </c>
      <c r="BX72" s="59">
        <v>4</v>
      </c>
    </row>
    <row r="73" spans="1:76" x14ac:dyDescent="0.2">
      <c r="A73" s="58" t="str">
        <f>CONCATENATE(Tabelle32[[#This Row],[Device ID]],".",Tabelle32[[#This Row],[Streamcounter]])</f>
        <v>4.04201</v>
      </c>
      <c r="B7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VGW-01_SDI04_AUDsend_0001_IPLASRF</v>
      </c>
      <c r="C73" s="67"/>
      <c r="D73" s="61"/>
      <c r="E73" s="67"/>
      <c r="F73" s="59" t="str">
        <f>IFERROR(VLOOKUP(Tabelle32[[#This Row],[Device ID]],BOM!$B$3:$BQ$35,16,FALSE),"")</f>
        <v>Player-05</v>
      </c>
      <c r="G73" s="63">
        <f>VLOOKUP(Tabelle32[[#This Row],[SDI Interface]],BOM!$A$4:$B$35,2,FALSE)</f>
        <v>4</v>
      </c>
      <c r="H73" s="59" t="str">
        <f>BOM!$C$4</f>
        <v>VGW-01</v>
      </c>
      <c r="I73" s="59">
        <f>IFERROR(VLOOKUP(Tabelle32[[#This Row],[Device ID]],BOM!$B$3:$BQ$35,12,FALSE),"")</f>
        <v>0</v>
      </c>
      <c r="J73" s="59" t="str">
        <f>IFERROR(VLOOKUP(Tabelle32[[#This Row],[Device ID]],BOM!$B$3:$BQ$35,13,FALSE),"")</f>
        <v>TC.U1.223 | MDC</v>
      </c>
      <c r="K73" s="59" t="str">
        <f>IFERROR(VLOOKUP(Tabelle32[[#This Row],[Device ID]],BOM!$B$3:$BQ$35,14,FALSE),"")</f>
        <v>Imagine Comunications</v>
      </c>
      <c r="L73" s="59" t="str">
        <f>IFERROR(VLOOKUP(Tabelle32[[#This Row],[Device ID]],BOM!$B$3:$BQ$35,16,FALSE),"")</f>
        <v>Player-05</v>
      </c>
      <c r="M73" s="63">
        <f>IFERROR(VLOOKUP(Tabelle32[[#This Row],[Device ID]],BOM!$B$3:$BQ$35,17,FALSE),"")</f>
        <v>0</v>
      </c>
      <c r="N73" s="59">
        <f>IFERROR(VLOOKUP(Tabelle32[[#This Row],[Device ID]],BOM!$B$3:$BQ$35,18,FALSE),"")</f>
        <v>0</v>
      </c>
      <c r="O73" s="64"/>
      <c r="P73" s="64"/>
      <c r="Q73" s="64"/>
      <c r="R73" s="64"/>
      <c r="S73" s="64"/>
      <c r="T73" s="64"/>
      <c r="U73" s="59">
        <f>IFERROR(VLOOKUP(Tabelle32[[#This Row],[Device ID]],BOM!$B$3:$BQ$35,25,FALSE),"")</f>
        <v>0</v>
      </c>
      <c r="V73" s="59" t="str">
        <f>IFERROR(VLOOKUP(Tabelle32[[#This Row],[Device ID]],BOM!$B$3:$BQ$35,26,FALSE),"")</f>
        <v>x</v>
      </c>
      <c r="W73" s="59" t="str">
        <f>IFERROR(VLOOKUP(Tabelle32[[#This Row],[Device ID]],BOM!$B$3:$BQ$35,27,FALSE),"")</f>
        <v>x</v>
      </c>
      <c r="X73" s="59" t="str">
        <f>IFERROR(VLOOKUP(Tabelle32[[#This Row],[Device ID]],BOM!$B$3:$BQ$35,28,FALSE),"")</f>
        <v>x</v>
      </c>
      <c r="Y73" s="59" t="str">
        <f>IFERROR(VLOOKUP(Tabelle32[[#This Row],[Device ID]],BOM!$B$3:$BQ$35,29,FALSE),"")</f>
        <v>x</v>
      </c>
      <c r="Z73" s="59" t="str">
        <f>IFERROR(VLOOKUP(Tabelle32[[#This Row],[Device ID]],BOM!$B$3:$BQ$35,30,FALSE),"")</f>
        <v>x</v>
      </c>
      <c r="AA73" s="59" t="str">
        <f>IFERROR(VLOOKUP(Tabelle32[[#This Row],[Device ID]],BOM!$B$3:$BQ$35,31,FALSE),"")</f>
        <v>x</v>
      </c>
      <c r="AB73" s="59" t="str">
        <f>IFERROR(VLOOKUP(Tabelle32[[#This Row],[Device ID]],BOM!$B$3:$BQ$35,32,FALSE),"")</f>
        <v>x</v>
      </c>
      <c r="AC73" s="59" t="str">
        <f>IFERROR(VLOOKUP(Tabelle32[[#This Row],[Device ID]],BOM!$B$3:$BQ$35,33,FALSE),"")</f>
        <v>x</v>
      </c>
      <c r="AD73" s="59" t="str">
        <f>IFERROR(VLOOKUP(Tabelle32[[#This Row],[Device ID]],BOM!$B$3:$BQ$35,34,FALSE),"")</f>
        <v>x</v>
      </c>
      <c r="AE73" s="59" t="str">
        <f>IFERROR(VLOOKUP(Tabelle32[[#This Row],[Device ID]],BOM!$B$3:$BQ$35,35,FALSE),"")</f>
        <v>x</v>
      </c>
      <c r="AF73" s="59" t="str">
        <f>IFERROR(VLOOKUP(Tabelle32[[#This Row],[Device ID]],BOM!$B$3:$BQ$35,36,FALSE),"")</f>
        <v>x</v>
      </c>
      <c r="AG73" s="59" t="str">
        <f>IFERROR(VLOOKUP(Tabelle32[[#This Row],[Device ID]],BOM!$B$3:$BQ$35,37,FALSE),"")</f>
        <v>x</v>
      </c>
      <c r="AH73" s="59"/>
      <c r="AI73" s="59"/>
      <c r="AJ73" s="59"/>
      <c r="AK73" s="59"/>
      <c r="AL73" s="59" t="str">
        <f>IFERROR(VLOOKUP(Tabelle32[[#This Row],[Device ID]],BOM!$B$3:$BQ$35,42,FALSE),"")</f>
        <v>Imagine Communications SNP</v>
      </c>
      <c r="AM73" s="59" t="str">
        <f>IFERROR(VLOOKUP(Tabelle32[[#This Row],[Device ID]],BOM!$B$3:$BQ$35,43,FALSE),"")</f>
        <v>no</v>
      </c>
      <c r="AN73" s="59" t="str">
        <f>IFERROR(VLOOKUP(Tabelle32[[#This Row],[Device ID]],BOM!$B$3:$BQ$35,44,FALSE),"")</f>
        <v>yes</v>
      </c>
      <c r="AO73" s="59" t="str">
        <f>IFERROR(VLOOKUP(Tabelle32[[#This Row],[Device ID]],BOM!$B$3:$BQ$35,45,FALSE),"")</f>
        <v>no</v>
      </c>
      <c r="AP73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73" s="28"/>
      <c r="AR73" s="28"/>
      <c r="AS73" s="28"/>
      <c r="AT73" s="28"/>
      <c r="AU73" s="28"/>
      <c r="AV73" s="28" t="s">
        <v>96</v>
      </c>
      <c r="AW73" s="28" t="s">
        <v>96</v>
      </c>
      <c r="AX73" s="28" t="s">
        <v>96</v>
      </c>
      <c r="AY73" s="28" t="s">
        <v>96</v>
      </c>
      <c r="AZ73" s="28" t="s">
        <v>96</v>
      </c>
      <c r="BA73" s="28" t="s">
        <v>96</v>
      </c>
      <c r="BB73" s="28" t="s">
        <v>96</v>
      </c>
      <c r="BC73" s="28" t="s">
        <v>96</v>
      </c>
      <c r="BD73" s="28" t="s">
        <v>96</v>
      </c>
      <c r="BE73" s="28"/>
      <c r="BF73" s="28"/>
      <c r="BG73" s="73" t="s">
        <v>151</v>
      </c>
      <c r="BH73" s="30" t="str">
        <f>IF(COUNTA(Tabelle32[[#This Row],[Type:Vid_1080i50]:[Type:Anc_Prot]])&gt;0,"x","")</f>
        <v>x</v>
      </c>
      <c r="BI73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73" s="59"/>
      <c r="BK73" s="59"/>
      <c r="BL73" s="63"/>
      <c r="BM73" s="63"/>
      <c r="BN73" s="90"/>
      <c r="BO73" s="90"/>
      <c r="BP73" s="63">
        <f>LEN(Tabelle32[[#This Row],[Label 1
GFX-Unit]])</f>
        <v>0</v>
      </c>
      <c r="BQ73" s="63"/>
      <c r="BR73" s="63"/>
      <c r="BS73" s="59"/>
      <c r="BT73" s="59"/>
      <c r="BU73" s="59" t="s">
        <v>164</v>
      </c>
      <c r="BV73" s="59" t="s">
        <v>165</v>
      </c>
      <c r="BW73" s="59" t="s">
        <v>265</v>
      </c>
      <c r="BX73" s="59">
        <v>4</v>
      </c>
    </row>
    <row r="74" spans="1:76" x14ac:dyDescent="0.2">
      <c r="A74" s="58" t="str">
        <f>CONCATENATE(Tabelle32[[#This Row],[Device ID]],".",Tabelle32[[#This Row],[Streamcounter]])</f>
        <v>4.04202</v>
      </c>
      <c r="B7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VGW-01_SDI04_AUDsend_0002_IPLASRF</v>
      </c>
      <c r="C74" s="67"/>
      <c r="D74" s="61"/>
      <c r="E74" s="67"/>
      <c r="F74" s="59" t="str">
        <f>IFERROR(VLOOKUP(Tabelle32[[#This Row],[Device ID]],BOM!$B$3:$BQ$35,16,FALSE),"")</f>
        <v>Player-05</v>
      </c>
      <c r="G74" s="63">
        <f>VLOOKUP(Tabelle32[[#This Row],[SDI Interface]],BOM!$A$4:$B$35,2,FALSE)</f>
        <v>4</v>
      </c>
      <c r="H74" s="59" t="str">
        <f>BOM!$C$4</f>
        <v>VGW-01</v>
      </c>
      <c r="I74" s="59">
        <f>IFERROR(VLOOKUP(Tabelle32[[#This Row],[Device ID]],BOM!$B$3:$BQ$35,12,FALSE),"")</f>
        <v>0</v>
      </c>
      <c r="J74" s="59" t="str">
        <f>IFERROR(VLOOKUP(Tabelle32[[#This Row],[Device ID]],BOM!$B$3:$BQ$35,13,FALSE),"")</f>
        <v>TC.U1.223 | MDC</v>
      </c>
      <c r="K74" s="59" t="str">
        <f>IFERROR(VLOOKUP(Tabelle32[[#This Row],[Device ID]],BOM!$B$3:$BQ$35,14,FALSE),"")</f>
        <v>Imagine Comunications</v>
      </c>
      <c r="L74" s="59" t="str">
        <f>IFERROR(VLOOKUP(Tabelle32[[#This Row],[Device ID]],BOM!$B$3:$BQ$35,16,FALSE),"")</f>
        <v>Player-05</v>
      </c>
      <c r="M74" s="63">
        <f>IFERROR(VLOOKUP(Tabelle32[[#This Row],[Device ID]],BOM!$B$3:$BQ$35,17,FALSE),"")</f>
        <v>0</v>
      </c>
      <c r="N74" s="59">
        <f>IFERROR(VLOOKUP(Tabelle32[[#This Row],[Device ID]],BOM!$B$3:$BQ$35,18,FALSE),"")</f>
        <v>0</v>
      </c>
      <c r="O74" s="64"/>
      <c r="P74" s="64"/>
      <c r="Q74" s="64"/>
      <c r="R74" s="64"/>
      <c r="S74" s="64"/>
      <c r="T74" s="64"/>
      <c r="U74" s="59">
        <f>IFERROR(VLOOKUP(Tabelle32[[#This Row],[Device ID]],BOM!$B$3:$BQ$35,25,FALSE),"")</f>
        <v>0</v>
      </c>
      <c r="V74" s="59" t="str">
        <f>IFERROR(VLOOKUP(Tabelle32[[#This Row],[Device ID]],BOM!$B$3:$BQ$35,26,FALSE),"")</f>
        <v>x</v>
      </c>
      <c r="W74" s="59" t="str">
        <f>IFERROR(VLOOKUP(Tabelle32[[#This Row],[Device ID]],BOM!$B$3:$BQ$35,27,FALSE),"")</f>
        <v>x</v>
      </c>
      <c r="X74" s="59" t="str">
        <f>IFERROR(VLOOKUP(Tabelle32[[#This Row],[Device ID]],BOM!$B$3:$BQ$35,28,FALSE),"")</f>
        <v>x</v>
      </c>
      <c r="Y74" s="59" t="str">
        <f>IFERROR(VLOOKUP(Tabelle32[[#This Row],[Device ID]],BOM!$B$3:$BQ$35,29,FALSE),"")</f>
        <v>x</v>
      </c>
      <c r="Z74" s="59" t="str">
        <f>IFERROR(VLOOKUP(Tabelle32[[#This Row],[Device ID]],BOM!$B$3:$BQ$35,30,FALSE),"")</f>
        <v>x</v>
      </c>
      <c r="AA74" s="59" t="str">
        <f>IFERROR(VLOOKUP(Tabelle32[[#This Row],[Device ID]],BOM!$B$3:$BQ$35,31,FALSE),"")</f>
        <v>x</v>
      </c>
      <c r="AB74" s="59" t="str">
        <f>IFERROR(VLOOKUP(Tabelle32[[#This Row],[Device ID]],BOM!$B$3:$BQ$35,32,FALSE),"")</f>
        <v>x</v>
      </c>
      <c r="AC74" s="59" t="str">
        <f>IFERROR(VLOOKUP(Tabelle32[[#This Row],[Device ID]],BOM!$B$3:$BQ$35,33,FALSE),"")</f>
        <v>x</v>
      </c>
      <c r="AD74" s="59" t="str">
        <f>IFERROR(VLOOKUP(Tabelle32[[#This Row],[Device ID]],BOM!$B$3:$BQ$35,34,FALSE),"")</f>
        <v>x</v>
      </c>
      <c r="AE74" s="59" t="str">
        <f>IFERROR(VLOOKUP(Tabelle32[[#This Row],[Device ID]],BOM!$B$3:$BQ$35,35,FALSE),"")</f>
        <v>x</v>
      </c>
      <c r="AF74" s="59" t="str">
        <f>IFERROR(VLOOKUP(Tabelle32[[#This Row],[Device ID]],BOM!$B$3:$BQ$35,36,FALSE),"")</f>
        <v>x</v>
      </c>
      <c r="AG74" s="59" t="str">
        <f>IFERROR(VLOOKUP(Tabelle32[[#This Row],[Device ID]],BOM!$B$3:$BQ$35,37,FALSE),"")</f>
        <v>x</v>
      </c>
      <c r="AH74" s="59"/>
      <c r="AI74" s="59"/>
      <c r="AJ74" s="59"/>
      <c r="AK74" s="59"/>
      <c r="AL74" s="59" t="str">
        <f>IFERROR(VLOOKUP(Tabelle32[[#This Row],[Device ID]],BOM!$B$3:$BQ$35,42,FALSE),"")</f>
        <v>Imagine Communications SNP</v>
      </c>
      <c r="AM74" s="59" t="str">
        <f>IFERROR(VLOOKUP(Tabelle32[[#This Row],[Device ID]],BOM!$B$3:$BQ$35,43,FALSE),"")</f>
        <v>no</v>
      </c>
      <c r="AN74" s="59" t="str">
        <f>IFERROR(VLOOKUP(Tabelle32[[#This Row],[Device ID]],BOM!$B$3:$BQ$35,44,FALSE),"")</f>
        <v>yes</v>
      </c>
      <c r="AO74" s="59" t="str">
        <f>IFERROR(VLOOKUP(Tabelle32[[#This Row],[Device ID]],BOM!$B$3:$BQ$35,45,FALSE),"")</f>
        <v>no</v>
      </c>
      <c r="AP74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74" s="28"/>
      <c r="AR74" s="28"/>
      <c r="AS74" s="28"/>
      <c r="AT74" s="28"/>
      <c r="AU74" s="28"/>
      <c r="AV74" s="28" t="s">
        <v>96</v>
      </c>
      <c r="AW74" s="28" t="s">
        <v>96</v>
      </c>
      <c r="AX74" s="28" t="s">
        <v>96</v>
      </c>
      <c r="AY74" s="28" t="s">
        <v>96</v>
      </c>
      <c r="AZ74" s="28" t="s">
        <v>96</v>
      </c>
      <c r="BA74" s="28" t="s">
        <v>96</v>
      </c>
      <c r="BB74" s="28" t="s">
        <v>96</v>
      </c>
      <c r="BC74" s="28" t="s">
        <v>96</v>
      </c>
      <c r="BD74" s="28" t="s">
        <v>96</v>
      </c>
      <c r="BE74" s="28"/>
      <c r="BF74" s="28"/>
      <c r="BG74" s="73" t="s">
        <v>151</v>
      </c>
      <c r="BH74" s="30" t="str">
        <f>IF(COUNTA(Tabelle32[[#This Row],[Type:Vid_1080i50]:[Type:Anc_Prot]])&gt;0,"x","")</f>
        <v>x</v>
      </c>
      <c r="BI74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74" s="59"/>
      <c r="BK74" s="59"/>
      <c r="BL74" s="63"/>
      <c r="BM74" s="63"/>
      <c r="BN74" s="90"/>
      <c r="BO74" s="90"/>
      <c r="BP74" s="63">
        <f>LEN(Tabelle32[[#This Row],[Label 1
GFX-Unit]])</f>
        <v>0</v>
      </c>
      <c r="BQ74" s="63"/>
      <c r="BR74" s="63"/>
      <c r="BS74" s="59"/>
      <c r="BT74" s="59"/>
      <c r="BU74" s="59" t="s">
        <v>167</v>
      </c>
      <c r="BV74" s="59" t="s">
        <v>168</v>
      </c>
      <c r="BW74" s="59" t="s">
        <v>266</v>
      </c>
      <c r="BX74" s="59">
        <v>4</v>
      </c>
    </row>
    <row r="75" spans="1:76" x14ac:dyDescent="0.2">
      <c r="A75" s="58" t="str">
        <f>CONCATENATE(Tabelle32[[#This Row],[Device ID]],".",Tabelle32[[#This Row],[Streamcounter]])</f>
        <v>4.04203</v>
      </c>
      <c r="B7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VGW-01_SDI04_AUDsend_0003_IPLASRF</v>
      </c>
      <c r="C75" s="67"/>
      <c r="D75" s="61"/>
      <c r="E75" s="67"/>
      <c r="F75" s="59" t="str">
        <f>IFERROR(VLOOKUP(Tabelle32[[#This Row],[Device ID]],BOM!$B$3:$BQ$35,16,FALSE),"")</f>
        <v>Player-05</v>
      </c>
      <c r="G75" s="63">
        <f>VLOOKUP(Tabelle32[[#This Row],[SDI Interface]],BOM!$A$4:$B$35,2,FALSE)</f>
        <v>4</v>
      </c>
      <c r="H75" s="59" t="str">
        <f>BOM!$C$4</f>
        <v>VGW-01</v>
      </c>
      <c r="I75" s="59">
        <f>IFERROR(VLOOKUP(Tabelle32[[#This Row],[Device ID]],BOM!$B$3:$BQ$35,12,FALSE),"")</f>
        <v>0</v>
      </c>
      <c r="J75" s="59" t="str">
        <f>IFERROR(VLOOKUP(Tabelle32[[#This Row],[Device ID]],BOM!$B$3:$BQ$35,13,FALSE),"")</f>
        <v>TC.U1.223 | MDC</v>
      </c>
      <c r="K75" s="59" t="str">
        <f>IFERROR(VLOOKUP(Tabelle32[[#This Row],[Device ID]],BOM!$B$3:$BQ$35,14,FALSE),"")</f>
        <v>Imagine Comunications</v>
      </c>
      <c r="L75" s="59" t="str">
        <f>IFERROR(VLOOKUP(Tabelle32[[#This Row],[Device ID]],BOM!$B$3:$BQ$35,16,FALSE),"")</f>
        <v>Player-05</v>
      </c>
      <c r="M75" s="63">
        <f>IFERROR(VLOOKUP(Tabelle32[[#This Row],[Device ID]],BOM!$B$3:$BQ$35,17,FALSE),"")</f>
        <v>0</v>
      </c>
      <c r="N75" s="59">
        <f>IFERROR(VLOOKUP(Tabelle32[[#This Row],[Device ID]],BOM!$B$3:$BQ$35,18,FALSE),"")</f>
        <v>0</v>
      </c>
      <c r="O75" s="64"/>
      <c r="P75" s="64"/>
      <c r="Q75" s="64"/>
      <c r="R75" s="64"/>
      <c r="S75" s="64"/>
      <c r="T75" s="64"/>
      <c r="U75" s="59">
        <f>IFERROR(VLOOKUP(Tabelle32[[#This Row],[Device ID]],BOM!$B$3:$BQ$35,25,FALSE),"")</f>
        <v>0</v>
      </c>
      <c r="V75" s="59" t="str">
        <f>IFERROR(VLOOKUP(Tabelle32[[#This Row],[Device ID]],BOM!$B$3:$BQ$35,26,FALSE),"")</f>
        <v>x</v>
      </c>
      <c r="W75" s="59" t="str">
        <f>IFERROR(VLOOKUP(Tabelle32[[#This Row],[Device ID]],BOM!$B$3:$BQ$35,27,FALSE),"")</f>
        <v>x</v>
      </c>
      <c r="X75" s="59" t="str">
        <f>IFERROR(VLOOKUP(Tabelle32[[#This Row],[Device ID]],BOM!$B$3:$BQ$35,28,FALSE),"")</f>
        <v>x</v>
      </c>
      <c r="Y75" s="59" t="str">
        <f>IFERROR(VLOOKUP(Tabelle32[[#This Row],[Device ID]],BOM!$B$3:$BQ$35,29,FALSE),"")</f>
        <v>x</v>
      </c>
      <c r="Z75" s="59" t="str">
        <f>IFERROR(VLOOKUP(Tabelle32[[#This Row],[Device ID]],BOM!$B$3:$BQ$35,30,FALSE),"")</f>
        <v>x</v>
      </c>
      <c r="AA75" s="59" t="str">
        <f>IFERROR(VLOOKUP(Tabelle32[[#This Row],[Device ID]],BOM!$B$3:$BQ$35,31,FALSE),"")</f>
        <v>x</v>
      </c>
      <c r="AB75" s="59" t="str">
        <f>IFERROR(VLOOKUP(Tabelle32[[#This Row],[Device ID]],BOM!$B$3:$BQ$35,32,FALSE),"")</f>
        <v>x</v>
      </c>
      <c r="AC75" s="59" t="str">
        <f>IFERROR(VLOOKUP(Tabelle32[[#This Row],[Device ID]],BOM!$B$3:$BQ$35,33,FALSE),"")</f>
        <v>x</v>
      </c>
      <c r="AD75" s="59" t="str">
        <f>IFERROR(VLOOKUP(Tabelle32[[#This Row],[Device ID]],BOM!$B$3:$BQ$35,34,FALSE),"")</f>
        <v>x</v>
      </c>
      <c r="AE75" s="59" t="str">
        <f>IFERROR(VLOOKUP(Tabelle32[[#This Row],[Device ID]],BOM!$B$3:$BQ$35,35,FALSE),"")</f>
        <v>x</v>
      </c>
      <c r="AF75" s="59" t="str">
        <f>IFERROR(VLOOKUP(Tabelle32[[#This Row],[Device ID]],BOM!$B$3:$BQ$35,36,FALSE),"")</f>
        <v>x</v>
      </c>
      <c r="AG75" s="59" t="str">
        <f>IFERROR(VLOOKUP(Tabelle32[[#This Row],[Device ID]],BOM!$B$3:$BQ$35,37,FALSE),"")</f>
        <v>x</v>
      </c>
      <c r="AH75" s="59"/>
      <c r="AI75" s="59"/>
      <c r="AJ75" s="59"/>
      <c r="AK75" s="59"/>
      <c r="AL75" s="59" t="str">
        <f>IFERROR(VLOOKUP(Tabelle32[[#This Row],[Device ID]],BOM!$B$3:$BQ$35,42,FALSE),"")</f>
        <v>Imagine Communications SNP</v>
      </c>
      <c r="AM75" s="59" t="str">
        <f>IFERROR(VLOOKUP(Tabelle32[[#This Row],[Device ID]],BOM!$B$3:$BQ$35,43,FALSE),"")</f>
        <v>no</v>
      </c>
      <c r="AN75" s="59" t="str">
        <f>IFERROR(VLOOKUP(Tabelle32[[#This Row],[Device ID]],BOM!$B$3:$BQ$35,44,FALSE),"")</f>
        <v>yes</v>
      </c>
      <c r="AO75" s="59" t="str">
        <f>IFERROR(VLOOKUP(Tabelle32[[#This Row],[Device ID]],BOM!$B$3:$BQ$35,45,FALSE),"")</f>
        <v>no</v>
      </c>
      <c r="AP75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75" s="28"/>
      <c r="AR75" s="28"/>
      <c r="AS75" s="28"/>
      <c r="AT75" s="28"/>
      <c r="AU75" s="28"/>
      <c r="AV75" s="28" t="s">
        <v>96</v>
      </c>
      <c r="AW75" s="28" t="s">
        <v>96</v>
      </c>
      <c r="AX75" s="28" t="s">
        <v>96</v>
      </c>
      <c r="AY75" s="28" t="s">
        <v>96</v>
      </c>
      <c r="AZ75" s="28" t="s">
        <v>96</v>
      </c>
      <c r="BA75" s="28" t="s">
        <v>96</v>
      </c>
      <c r="BB75" s="28" t="s">
        <v>96</v>
      </c>
      <c r="BC75" s="28" t="s">
        <v>96</v>
      </c>
      <c r="BD75" s="28" t="s">
        <v>96</v>
      </c>
      <c r="BE75" s="28"/>
      <c r="BF75" s="28"/>
      <c r="BG75" s="73" t="s">
        <v>151</v>
      </c>
      <c r="BH75" s="30" t="str">
        <f>IF(COUNTA(Tabelle32[[#This Row],[Type:Vid_1080i50]:[Type:Anc_Prot]])&gt;0,"x","")</f>
        <v>x</v>
      </c>
      <c r="BI75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75" s="59"/>
      <c r="BK75" s="59"/>
      <c r="BL75" s="63"/>
      <c r="BM75" s="63"/>
      <c r="BN75" s="90"/>
      <c r="BO75" s="90"/>
      <c r="BP75" s="63">
        <f>LEN(Tabelle32[[#This Row],[Label 1
GFX-Unit]])</f>
        <v>0</v>
      </c>
      <c r="BQ75" s="63"/>
      <c r="BR75" s="63"/>
      <c r="BS75" s="59"/>
      <c r="BT75" s="59"/>
      <c r="BU75" s="59" t="s">
        <v>170</v>
      </c>
      <c r="BV75" s="59" t="s">
        <v>171</v>
      </c>
      <c r="BW75" s="59" t="s">
        <v>267</v>
      </c>
      <c r="BX75" s="59">
        <v>4</v>
      </c>
    </row>
    <row r="76" spans="1:76" x14ac:dyDescent="0.2">
      <c r="A76" s="58" t="str">
        <f>CONCATENATE(Tabelle32[[#This Row],[Device ID]],".",Tabelle32[[#This Row],[Streamcounter]])</f>
        <v>4.04204</v>
      </c>
      <c r="B7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VGW-01_SDI04_AUDsend_0004_IPLASRF</v>
      </c>
      <c r="C76" s="60"/>
      <c r="D76" s="61"/>
      <c r="E76" s="62"/>
      <c r="F76" s="59" t="str">
        <f>IFERROR(VLOOKUP(Tabelle32[[#This Row],[Device ID]],BOM!$B$3:$BQ$35,16,FALSE),"")</f>
        <v>Player-05</v>
      </c>
      <c r="G76" s="63">
        <f>VLOOKUP(Tabelle32[[#This Row],[SDI Interface]],BOM!$A$4:$B$35,2,FALSE)</f>
        <v>4</v>
      </c>
      <c r="H76" s="59" t="str">
        <f>BOM!$C$4</f>
        <v>VGW-01</v>
      </c>
      <c r="I76" s="59">
        <f>IFERROR(VLOOKUP(Tabelle32[[#This Row],[Device ID]],BOM!$B$3:$BQ$35,12,FALSE),"")</f>
        <v>0</v>
      </c>
      <c r="J76" s="59" t="str">
        <f>IFERROR(VLOOKUP(Tabelle32[[#This Row],[Device ID]],BOM!$B$3:$BQ$35,13,FALSE),"")</f>
        <v>TC.U1.223 | MDC</v>
      </c>
      <c r="K76" s="59" t="str">
        <f>IFERROR(VLOOKUP(Tabelle32[[#This Row],[Device ID]],BOM!$B$3:$BQ$35,14,FALSE),"")</f>
        <v>Imagine Comunications</v>
      </c>
      <c r="L76" s="59" t="str">
        <f>IFERROR(VLOOKUP(Tabelle32[[#This Row],[Device ID]],BOM!$B$3:$BQ$35,16,FALSE),"")</f>
        <v>Player-05</v>
      </c>
      <c r="M76" s="63">
        <f>IFERROR(VLOOKUP(Tabelle32[[#This Row],[Device ID]],BOM!$B$3:$BQ$35,17,FALSE),"")</f>
        <v>0</v>
      </c>
      <c r="N76" s="59">
        <f>IFERROR(VLOOKUP(Tabelle32[[#This Row],[Device ID]],BOM!$B$3:$BQ$35,18,FALSE),"")</f>
        <v>0</v>
      </c>
      <c r="O76" s="64"/>
      <c r="P76" s="64"/>
      <c r="Q76" s="64"/>
      <c r="R76" s="64"/>
      <c r="S76" s="64"/>
      <c r="T76" s="64"/>
      <c r="U76" s="59">
        <f>IFERROR(VLOOKUP(Tabelle32[[#This Row],[Device ID]],BOM!$B$3:$BQ$35,25,FALSE),"")</f>
        <v>0</v>
      </c>
      <c r="V76" s="59" t="str">
        <f>IFERROR(VLOOKUP(Tabelle32[[#This Row],[Device ID]],BOM!$B$3:$BQ$35,26,FALSE),"")</f>
        <v>x</v>
      </c>
      <c r="W76" s="59" t="str">
        <f>IFERROR(VLOOKUP(Tabelle32[[#This Row],[Device ID]],BOM!$B$3:$BQ$35,27,FALSE),"")</f>
        <v>x</v>
      </c>
      <c r="X76" s="59" t="str">
        <f>IFERROR(VLOOKUP(Tabelle32[[#This Row],[Device ID]],BOM!$B$3:$BQ$35,28,FALSE),"")</f>
        <v>x</v>
      </c>
      <c r="Y76" s="59" t="str">
        <f>IFERROR(VLOOKUP(Tabelle32[[#This Row],[Device ID]],BOM!$B$3:$BQ$35,29,FALSE),"")</f>
        <v>x</v>
      </c>
      <c r="Z76" s="59" t="str">
        <f>IFERROR(VLOOKUP(Tabelle32[[#This Row],[Device ID]],BOM!$B$3:$BQ$35,30,FALSE),"")</f>
        <v>x</v>
      </c>
      <c r="AA76" s="59" t="str">
        <f>IFERROR(VLOOKUP(Tabelle32[[#This Row],[Device ID]],BOM!$B$3:$BQ$35,31,FALSE),"")</f>
        <v>x</v>
      </c>
      <c r="AB76" s="59" t="str">
        <f>IFERROR(VLOOKUP(Tabelle32[[#This Row],[Device ID]],BOM!$B$3:$BQ$35,32,FALSE),"")</f>
        <v>x</v>
      </c>
      <c r="AC76" s="59" t="str">
        <f>IFERROR(VLOOKUP(Tabelle32[[#This Row],[Device ID]],BOM!$B$3:$BQ$35,33,FALSE),"")</f>
        <v>x</v>
      </c>
      <c r="AD76" s="59" t="str">
        <f>IFERROR(VLOOKUP(Tabelle32[[#This Row],[Device ID]],BOM!$B$3:$BQ$35,34,FALSE),"")</f>
        <v>x</v>
      </c>
      <c r="AE76" s="59" t="str">
        <f>IFERROR(VLOOKUP(Tabelle32[[#This Row],[Device ID]],BOM!$B$3:$BQ$35,35,FALSE),"")</f>
        <v>x</v>
      </c>
      <c r="AF76" s="59" t="str">
        <f>IFERROR(VLOOKUP(Tabelle32[[#This Row],[Device ID]],BOM!$B$3:$BQ$35,36,FALSE),"")</f>
        <v>x</v>
      </c>
      <c r="AG76" s="59" t="str">
        <f>IFERROR(VLOOKUP(Tabelle32[[#This Row],[Device ID]],BOM!$B$3:$BQ$35,37,FALSE),"")</f>
        <v>x</v>
      </c>
      <c r="AH76" s="59"/>
      <c r="AI76" s="59"/>
      <c r="AJ76" s="59"/>
      <c r="AK76" s="59"/>
      <c r="AL76" s="59" t="str">
        <f>IFERROR(VLOOKUP(Tabelle32[[#This Row],[Device ID]],BOM!$B$3:$BQ$35,42,FALSE),"")</f>
        <v>Imagine Communications SNP</v>
      </c>
      <c r="AM76" s="59" t="str">
        <f>IFERROR(VLOOKUP(Tabelle32[[#This Row],[Device ID]],BOM!$B$3:$BQ$35,43,FALSE),"")</f>
        <v>no</v>
      </c>
      <c r="AN76" s="59" t="str">
        <f>IFERROR(VLOOKUP(Tabelle32[[#This Row],[Device ID]],BOM!$B$3:$BQ$35,44,FALSE),"")</f>
        <v>yes</v>
      </c>
      <c r="AO76" s="59" t="str">
        <f>IFERROR(VLOOKUP(Tabelle32[[#This Row],[Device ID]],BOM!$B$3:$BQ$35,45,FALSE),"")</f>
        <v>no</v>
      </c>
      <c r="AP76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76" s="28"/>
      <c r="AR76" s="28"/>
      <c r="AS76" s="28"/>
      <c r="AT76" s="28"/>
      <c r="AU76" s="28"/>
      <c r="AV76" s="28" t="s">
        <v>96</v>
      </c>
      <c r="AW76" s="28" t="s">
        <v>96</v>
      </c>
      <c r="AX76" s="28" t="s">
        <v>96</v>
      </c>
      <c r="AY76" s="28" t="s">
        <v>96</v>
      </c>
      <c r="AZ76" s="28" t="s">
        <v>96</v>
      </c>
      <c r="BA76" s="28" t="s">
        <v>96</v>
      </c>
      <c r="BB76" s="28" t="s">
        <v>96</v>
      </c>
      <c r="BC76" s="28" t="s">
        <v>96</v>
      </c>
      <c r="BD76" s="28" t="s">
        <v>96</v>
      </c>
      <c r="BE76" s="28"/>
      <c r="BF76" s="28"/>
      <c r="BG76" s="73" t="s">
        <v>151</v>
      </c>
      <c r="BH76" s="30" t="str">
        <f>IF(COUNTA(Tabelle32[[#This Row],[Type:Vid_1080i50]:[Type:Anc_Prot]])&gt;0,"x","")</f>
        <v>x</v>
      </c>
      <c r="BI76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76" s="59"/>
      <c r="BK76" s="59"/>
      <c r="BL76" s="63"/>
      <c r="BM76" s="63"/>
      <c r="BN76" s="90"/>
      <c r="BO76" s="90"/>
      <c r="BP76" s="63">
        <f>LEN(Tabelle32[[#This Row],[Label 1
GFX-Unit]])</f>
        <v>0</v>
      </c>
      <c r="BQ76" s="63"/>
      <c r="BR76" s="63"/>
      <c r="BS76" s="59"/>
      <c r="BT76" s="59"/>
      <c r="BU76" s="59" t="s">
        <v>173</v>
      </c>
      <c r="BV76" s="59" t="s">
        <v>174</v>
      </c>
      <c r="BW76" s="59" t="s">
        <v>268</v>
      </c>
      <c r="BX76" s="59">
        <v>4</v>
      </c>
    </row>
    <row r="77" spans="1:76" x14ac:dyDescent="0.2">
      <c r="A77" s="58" t="str">
        <f>CONCATENATE(Tabelle32[[#This Row],[Device ID]],".",Tabelle32[[#This Row],[Streamcounter]])</f>
        <v>4.04205</v>
      </c>
      <c r="B7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VGW-01_SDI04_AUDsend_0005_IPLASRF</v>
      </c>
      <c r="C77" s="60"/>
      <c r="D77" s="61"/>
      <c r="E77" s="62"/>
      <c r="F77" s="59" t="str">
        <f>IFERROR(VLOOKUP(Tabelle32[[#This Row],[Device ID]],BOM!$B$3:$BQ$35,16,FALSE),"")</f>
        <v>Player-05</v>
      </c>
      <c r="G77" s="63">
        <f>VLOOKUP(Tabelle32[[#This Row],[SDI Interface]],BOM!$A$4:$B$35,2,FALSE)</f>
        <v>4</v>
      </c>
      <c r="H77" s="59" t="str">
        <f>BOM!$C$4</f>
        <v>VGW-01</v>
      </c>
      <c r="I77" s="59">
        <f>IFERROR(VLOOKUP(Tabelle32[[#This Row],[Device ID]],BOM!$B$3:$BQ$35,12,FALSE),"")</f>
        <v>0</v>
      </c>
      <c r="J77" s="59" t="str">
        <f>IFERROR(VLOOKUP(Tabelle32[[#This Row],[Device ID]],BOM!$B$3:$BQ$35,13,FALSE),"")</f>
        <v>TC.U1.223 | MDC</v>
      </c>
      <c r="K77" s="59" t="str">
        <f>IFERROR(VLOOKUP(Tabelle32[[#This Row],[Device ID]],BOM!$B$3:$BQ$35,14,FALSE),"")</f>
        <v>Imagine Comunications</v>
      </c>
      <c r="L77" s="59" t="str">
        <f>IFERROR(VLOOKUP(Tabelle32[[#This Row],[Device ID]],BOM!$B$3:$BQ$35,16,FALSE),"")</f>
        <v>Player-05</v>
      </c>
      <c r="M77" s="63">
        <f>IFERROR(VLOOKUP(Tabelle32[[#This Row],[Device ID]],BOM!$B$3:$BQ$35,17,FALSE),"")</f>
        <v>0</v>
      </c>
      <c r="N77" s="59">
        <f>IFERROR(VLOOKUP(Tabelle32[[#This Row],[Device ID]],BOM!$B$3:$BQ$35,18,FALSE),"")</f>
        <v>0</v>
      </c>
      <c r="O77" s="64"/>
      <c r="P77" s="64"/>
      <c r="Q77" s="64"/>
      <c r="R77" s="64"/>
      <c r="S77" s="64"/>
      <c r="T77" s="64"/>
      <c r="U77" s="59">
        <f>IFERROR(VLOOKUP(Tabelle32[[#This Row],[Device ID]],BOM!$B$3:$BQ$35,25,FALSE),"")</f>
        <v>0</v>
      </c>
      <c r="V77" s="59" t="str">
        <f>IFERROR(VLOOKUP(Tabelle32[[#This Row],[Device ID]],BOM!$B$3:$BQ$35,26,FALSE),"")</f>
        <v>x</v>
      </c>
      <c r="W77" s="59" t="str">
        <f>IFERROR(VLOOKUP(Tabelle32[[#This Row],[Device ID]],BOM!$B$3:$BQ$35,27,FALSE),"")</f>
        <v>x</v>
      </c>
      <c r="X77" s="59" t="str">
        <f>IFERROR(VLOOKUP(Tabelle32[[#This Row],[Device ID]],BOM!$B$3:$BQ$35,28,FALSE),"")</f>
        <v>x</v>
      </c>
      <c r="Y77" s="59" t="str">
        <f>IFERROR(VLOOKUP(Tabelle32[[#This Row],[Device ID]],BOM!$B$3:$BQ$35,29,FALSE),"")</f>
        <v>x</v>
      </c>
      <c r="Z77" s="59" t="str">
        <f>IFERROR(VLOOKUP(Tabelle32[[#This Row],[Device ID]],BOM!$B$3:$BQ$35,30,FALSE),"")</f>
        <v>x</v>
      </c>
      <c r="AA77" s="59" t="str">
        <f>IFERROR(VLOOKUP(Tabelle32[[#This Row],[Device ID]],BOM!$B$3:$BQ$35,31,FALSE),"")</f>
        <v>x</v>
      </c>
      <c r="AB77" s="59" t="str">
        <f>IFERROR(VLOOKUP(Tabelle32[[#This Row],[Device ID]],BOM!$B$3:$BQ$35,32,FALSE),"")</f>
        <v>x</v>
      </c>
      <c r="AC77" s="59" t="str">
        <f>IFERROR(VLOOKUP(Tabelle32[[#This Row],[Device ID]],BOM!$B$3:$BQ$35,33,FALSE),"")</f>
        <v>x</v>
      </c>
      <c r="AD77" s="59" t="str">
        <f>IFERROR(VLOOKUP(Tabelle32[[#This Row],[Device ID]],BOM!$B$3:$BQ$35,34,FALSE),"")</f>
        <v>x</v>
      </c>
      <c r="AE77" s="59" t="str">
        <f>IFERROR(VLOOKUP(Tabelle32[[#This Row],[Device ID]],BOM!$B$3:$BQ$35,35,FALSE),"")</f>
        <v>x</v>
      </c>
      <c r="AF77" s="59" t="str">
        <f>IFERROR(VLOOKUP(Tabelle32[[#This Row],[Device ID]],BOM!$B$3:$BQ$35,36,FALSE),"")</f>
        <v>x</v>
      </c>
      <c r="AG77" s="59" t="str">
        <f>IFERROR(VLOOKUP(Tabelle32[[#This Row],[Device ID]],BOM!$B$3:$BQ$35,37,FALSE),"")</f>
        <v>x</v>
      </c>
      <c r="AH77" s="59"/>
      <c r="AI77" s="59"/>
      <c r="AJ77" s="59"/>
      <c r="AK77" s="59"/>
      <c r="AL77" s="59" t="str">
        <f>IFERROR(VLOOKUP(Tabelle32[[#This Row],[Device ID]],BOM!$B$3:$BQ$35,42,FALSE),"")</f>
        <v>Imagine Communications SNP</v>
      </c>
      <c r="AM77" s="59" t="str">
        <f>IFERROR(VLOOKUP(Tabelle32[[#This Row],[Device ID]],BOM!$B$3:$BQ$35,43,FALSE),"")</f>
        <v>no</v>
      </c>
      <c r="AN77" s="59" t="str">
        <f>IFERROR(VLOOKUP(Tabelle32[[#This Row],[Device ID]],BOM!$B$3:$BQ$35,44,FALSE),"")</f>
        <v>yes</v>
      </c>
      <c r="AO77" s="59" t="str">
        <f>IFERROR(VLOOKUP(Tabelle32[[#This Row],[Device ID]],BOM!$B$3:$BQ$35,45,FALSE),"")</f>
        <v>no</v>
      </c>
      <c r="AP77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77" s="28"/>
      <c r="AR77" s="28"/>
      <c r="AS77" s="28"/>
      <c r="AT77" s="28"/>
      <c r="AU77" s="28"/>
      <c r="AV77" s="28" t="s">
        <v>96</v>
      </c>
      <c r="AW77" s="28" t="s">
        <v>96</v>
      </c>
      <c r="AX77" s="28" t="s">
        <v>96</v>
      </c>
      <c r="AY77" s="28" t="s">
        <v>96</v>
      </c>
      <c r="AZ77" s="28" t="s">
        <v>96</v>
      </c>
      <c r="BA77" s="28" t="s">
        <v>96</v>
      </c>
      <c r="BB77" s="28" t="s">
        <v>96</v>
      </c>
      <c r="BC77" s="28" t="s">
        <v>96</v>
      </c>
      <c r="BD77" s="28" t="s">
        <v>96</v>
      </c>
      <c r="BE77" s="28"/>
      <c r="BF77" s="28"/>
      <c r="BG77" s="73" t="s">
        <v>151</v>
      </c>
      <c r="BH77" s="30" t="str">
        <f>IF(COUNTA(Tabelle32[[#This Row],[Type:Vid_1080i50]:[Type:Anc_Prot]])&gt;0,"x","")</f>
        <v>x</v>
      </c>
      <c r="BI77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77" s="59"/>
      <c r="BK77" s="59"/>
      <c r="BL77" s="63"/>
      <c r="BM77" s="63"/>
      <c r="BN77" s="90"/>
      <c r="BO77" s="90"/>
      <c r="BP77" s="63">
        <f>LEN(Tabelle32[[#This Row],[Label 1
GFX-Unit]])</f>
        <v>0</v>
      </c>
      <c r="BQ77" s="63"/>
      <c r="BR77" s="63"/>
      <c r="BS77" s="59"/>
      <c r="BT77" s="59"/>
      <c r="BU77" s="59" t="s">
        <v>176</v>
      </c>
      <c r="BV77" s="59" t="s">
        <v>177</v>
      </c>
      <c r="BW77" s="59" t="s">
        <v>269</v>
      </c>
      <c r="BX77" s="59">
        <v>4</v>
      </c>
    </row>
    <row r="78" spans="1:76" x14ac:dyDescent="0.2">
      <c r="A78" s="58" t="str">
        <f>CONCATENATE(Tabelle32[[#This Row],[Device ID]],".",Tabelle32[[#This Row],[Streamcounter]])</f>
        <v>4.04206</v>
      </c>
      <c r="B7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VGW-01_SDI04_AUDsend_0006_IPLASRF</v>
      </c>
      <c r="C78" s="60"/>
      <c r="D78" s="61"/>
      <c r="E78" s="62"/>
      <c r="F78" s="59" t="str">
        <f>IFERROR(VLOOKUP(Tabelle32[[#This Row],[Device ID]],BOM!$B$3:$BQ$35,16,FALSE),"")</f>
        <v>Player-05</v>
      </c>
      <c r="G78" s="63">
        <f>VLOOKUP(Tabelle32[[#This Row],[SDI Interface]],BOM!$A$4:$B$35,2,FALSE)</f>
        <v>4</v>
      </c>
      <c r="H78" s="59" t="str">
        <f>BOM!$C$4</f>
        <v>VGW-01</v>
      </c>
      <c r="I78" s="59">
        <f>IFERROR(VLOOKUP(Tabelle32[[#This Row],[Device ID]],BOM!$B$3:$BQ$35,12,FALSE),"")</f>
        <v>0</v>
      </c>
      <c r="J78" s="59" t="str">
        <f>IFERROR(VLOOKUP(Tabelle32[[#This Row],[Device ID]],BOM!$B$3:$BQ$35,13,FALSE),"")</f>
        <v>TC.U1.223 | MDC</v>
      </c>
      <c r="K78" s="59" t="str">
        <f>IFERROR(VLOOKUP(Tabelle32[[#This Row],[Device ID]],BOM!$B$3:$BQ$35,14,FALSE),"")</f>
        <v>Imagine Comunications</v>
      </c>
      <c r="L78" s="59" t="str">
        <f>IFERROR(VLOOKUP(Tabelle32[[#This Row],[Device ID]],BOM!$B$3:$BQ$35,16,FALSE),"")</f>
        <v>Player-05</v>
      </c>
      <c r="M78" s="63">
        <f>IFERROR(VLOOKUP(Tabelle32[[#This Row],[Device ID]],BOM!$B$3:$BQ$35,17,FALSE),"")</f>
        <v>0</v>
      </c>
      <c r="N78" s="59">
        <f>IFERROR(VLOOKUP(Tabelle32[[#This Row],[Device ID]],BOM!$B$3:$BQ$35,18,FALSE),"")</f>
        <v>0</v>
      </c>
      <c r="O78" s="64"/>
      <c r="P78" s="64"/>
      <c r="Q78" s="64"/>
      <c r="R78" s="64"/>
      <c r="S78" s="64"/>
      <c r="T78" s="64"/>
      <c r="U78" s="59">
        <f>IFERROR(VLOOKUP(Tabelle32[[#This Row],[Device ID]],BOM!$B$3:$BQ$35,25,FALSE),"")</f>
        <v>0</v>
      </c>
      <c r="V78" s="59" t="str">
        <f>IFERROR(VLOOKUP(Tabelle32[[#This Row],[Device ID]],BOM!$B$3:$BQ$35,26,FALSE),"")</f>
        <v>x</v>
      </c>
      <c r="W78" s="59" t="str">
        <f>IFERROR(VLOOKUP(Tabelle32[[#This Row],[Device ID]],BOM!$B$3:$BQ$35,27,FALSE),"")</f>
        <v>x</v>
      </c>
      <c r="X78" s="59" t="str">
        <f>IFERROR(VLOOKUP(Tabelle32[[#This Row],[Device ID]],BOM!$B$3:$BQ$35,28,FALSE),"")</f>
        <v>x</v>
      </c>
      <c r="Y78" s="59" t="str">
        <f>IFERROR(VLOOKUP(Tabelle32[[#This Row],[Device ID]],BOM!$B$3:$BQ$35,29,FALSE),"")</f>
        <v>x</v>
      </c>
      <c r="Z78" s="59" t="str">
        <f>IFERROR(VLOOKUP(Tabelle32[[#This Row],[Device ID]],BOM!$B$3:$BQ$35,30,FALSE),"")</f>
        <v>x</v>
      </c>
      <c r="AA78" s="59" t="str">
        <f>IFERROR(VLOOKUP(Tabelle32[[#This Row],[Device ID]],BOM!$B$3:$BQ$35,31,FALSE),"")</f>
        <v>x</v>
      </c>
      <c r="AB78" s="59" t="str">
        <f>IFERROR(VLOOKUP(Tabelle32[[#This Row],[Device ID]],BOM!$B$3:$BQ$35,32,FALSE),"")</f>
        <v>x</v>
      </c>
      <c r="AC78" s="59" t="str">
        <f>IFERROR(VLOOKUP(Tabelle32[[#This Row],[Device ID]],BOM!$B$3:$BQ$35,33,FALSE),"")</f>
        <v>x</v>
      </c>
      <c r="AD78" s="59" t="str">
        <f>IFERROR(VLOOKUP(Tabelle32[[#This Row],[Device ID]],BOM!$B$3:$BQ$35,34,FALSE),"")</f>
        <v>x</v>
      </c>
      <c r="AE78" s="59" t="str">
        <f>IFERROR(VLOOKUP(Tabelle32[[#This Row],[Device ID]],BOM!$B$3:$BQ$35,35,FALSE),"")</f>
        <v>x</v>
      </c>
      <c r="AF78" s="59" t="str">
        <f>IFERROR(VLOOKUP(Tabelle32[[#This Row],[Device ID]],BOM!$B$3:$BQ$35,36,FALSE),"")</f>
        <v>x</v>
      </c>
      <c r="AG78" s="59" t="str">
        <f>IFERROR(VLOOKUP(Tabelle32[[#This Row],[Device ID]],BOM!$B$3:$BQ$35,37,FALSE),"")</f>
        <v>x</v>
      </c>
      <c r="AH78" s="59"/>
      <c r="AI78" s="59"/>
      <c r="AJ78" s="59"/>
      <c r="AK78" s="59"/>
      <c r="AL78" s="59" t="str">
        <f>IFERROR(VLOOKUP(Tabelle32[[#This Row],[Device ID]],BOM!$B$3:$BQ$35,42,FALSE),"")</f>
        <v>Imagine Communications SNP</v>
      </c>
      <c r="AM78" s="59" t="str">
        <f>IFERROR(VLOOKUP(Tabelle32[[#This Row],[Device ID]],BOM!$B$3:$BQ$35,43,FALSE),"")</f>
        <v>no</v>
      </c>
      <c r="AN78" s="59" t="str">
        <f>IFERROR(VLOOKUP(Tabelle32[[#This Row],[Device ID]],BOM!$B$3:$BQ$35,44,FALSE),"")</f>
        <v>yes</v>
      </c>
      <c r="AO78" s="59" t="str">
        <f>IFERROR(VLOOKUP(Tabelle32[[#This Row],[Device ID]],BOM!$B$3:$BQ$35,45,FALSE),"")</f>
        <v>no</v>
      </c>
      <c r="AP78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78" s="28"/>
      <c r="AR78" s="28"/>
      <c r="AS78" s="28"/>
      <c r="AT78" s="28"/>
      <c r="AU78" s="28"/>
      <c r="AV78" s="28" t="s">
        <v>96</v>
      </c>
      <c r="AW78" s="28" t="s">
        <v>96</v>
      </c>
      <c r="AX78" s="28" t="s">
        <v>96</v>
      </c>
      <c r="AY78" s="28" t="s">
        <v>96</v>
      </c>
      <c r="AZ78" s="28" t="s">
        <v>96</v>
      </c>
      <c r="BA78" s="28" t="s">
        <v>96</v>
      </c>
      <c r="BB78" s="28" t="s">
        <v>96</v>
      </c>
      <c r="BC78" s="28" t="s">
        <v>96</v>
      </c>
      <c r="BD78" s="28" t="s">
        <v>96</v>
      </c>
      <c r="BE78" s="28"/>
      <c r="BF78" s="28"/>
      <c r="BG78" s="73" t="s">
        <v>151</v>
      </c>
      <c r="BH78" s="30" t="str">
        <f>IF(COUNTA(Tabelle32[[#This Row],[Type:Vid_1080i50]:[Type:Anc_Prot]])&gt;0,"x","")</f>
        <v>x</v>
      </c>
      <c r="BI78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78" s="59"/>
      <c r="BK78" s="59"/>
      <c r="BL78" s="63"/>
      <c r="BM78" s="63"/>
      <c r="BN78" s="90"/>
      <c r="BO78" s="90"/>
      <c r="BP78" s="63">
        <f>LEN(Tabelle32[[#This Row],[Label 1
GFX-Unit]])</f>
        <v>0</v>
      </c>
      <c r="BQ78" s="63"/>
      <c r="BR78" s="63"/>
      <c r="BS78" s="59"/>
      <c r="BT78" s="59"/>
      <c r="BU78" s="59" t="s">
        <v>179</v>
      </c>
      <c r="BV78" s="59" t="s">
        <v>180</v>
      </c>
      <c r="BW78" s="59" t="s">
        <v>270</v>
      </c>
      <c r="BX78" s="59">
        <v>4</v>
      </c>
    </row>
    <row r="79" spans="1:76" x14ac:dyDescent="0.2">
      <c r="A79" s="58" t="str">
        <f>CONCATENATE(Tabelle32[[#This Row],[Device ID]],".",Tabelle32[[#This Row],[Streamcounter]])</f>
        <v>4.04207</v>
      </c>
      <c r="B7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VGW-01_SDI04_AUDsend_0007_IPLASRF</v>
      </c>
      <c r="C79" s="60"/>
      <c r="D79" s="61"/>
      <c r="E79" s="62"/>
      <c r="F79" s="59" t="str">
        <f>IFERROR(VLOOKUP(Tabelle32[[#This Row],[Device ID]],BOM!$B$3:$BQ$35,16,FALSE),"")</f>
        <v>Player-05</v>
      </c>
      <c r="G79" s="63">
        <f>VLOOKUP(Tabelle32[[#This Row],[SDI Interface]],BOM!$A$4:$B$35,2,FALSE)</f>
        <v>4</v>
      </c>
      <c r="H79" s="59" t="str">
        <f>BOM!$C$4</f>
        <v>VGW-01</v>
      </c>
      <c r="I79" s="59">
        <f>IFERROR(VLOOKUP(Tabelle32[[#This Row],[Device ID]],BOM!$B$3:$BQ$35,12,FALSE),"")</f>
        <v>0</v>
      </c>
      <c r="J79" s="59" t="str">
        <f>IFERROR(VLOOKUP(Tabelle32[[#This Row],[Device ID]],BOM!$B$3:$BQ$35,13,FALSE),"")</f>
        <v>TC.U1.223 | MDC</v>
      </c>
      <c r="K79" s="59" t="str">
        <f>IFERROR(VLOOKUP(Tabelle32[[#This Row],[Device ID]],BOM!$B$3:$BQ$35,14,FALSE),"")</f>
        <v>Imagine Comunications</v>
      </c>
      <c r="L79" s="59" t="str">
        <f>IFERROR(VLOOKUP(Tabelle32[[#This Row],[Device ID]],BOM!$B$3:$BQ$35,16,FALSE),"")</f>
        <v>Player-05</v>
      </c>
      <c r="M79" s="63">
        <f>IFERROR(VLOOKUP(Tabelle32[[#This Row],[Device ID]],BOM!$B$3:$BQ$35,17,FALSE),"")</f>
        <v>0</v>
      </c>
      <c r="N79" s="59">
        <f>IFERROR(VLOOKUP(Tabelle32[[#This Row],[Device ID]],BOM!$B$3:$BQ$35,18,FALSE),"")</f>
        <v>0</v>
      </c>
      <c r="O79" s="64"/>
      <c r="P79" s="64"/>
      <c r="Q79" s="64"/>
      <c r="R79" s="64"/>
      <c r="S79" s="64"/>
      <c r="T79" s="64"/>
      <c r="U79" s="59">
        <f>IFERROR(VLOOKUP(Tabelle32[[#This Row],[Device ID]],BOM!$B$3:$BQ$35,25,FALSE),"")</f>
        <v>0</v>
      </c>
      <c r="V79" s="59" t="str">
        <f>IFERROR(VLOOKUP(Tabelle32[[#This Row],[Device ID]],BOM!$B$3:$BQ$35,26,FALSE),"")</f>
        <v>x</v>
      </c>
      <c r="W79" s="59" t="str">
        <f>IFERROR(VLOOKUP(Tabelle32[[#This Row],[Device ID]],BOM!$B$3:$BQ$35,27,FALSE),"")</f>
        <v>x</v>
      </c>
      <c r="X79" s="59" t="str">
        <f>IFERROR(VLOOKUP(Tabelle32[[#This Row],[Device ID]],BOM!$B$3:$BQ$35,28,FALSE),"")</f>
        <v>x</v>
      </c>
      <c r="Y79" s="59" t="str">
        <f>IFERROR(VLOOKUP(Tabelle32[[#This Row],[Device ID]],BOM!$B$3:$BQ$35,29,FALSE),"")</f>
        <v>x</v>
      </c>
      <c r="Z79" s="59" t="str">
        <f>IFERROR(VLOOKUP(Tabelle32[[#This Row],[Device ID]],BOM!$B$3:$BQ$35,30,FALSE),"")</f>
        <v>x</v>
      </c>
      <c r="AA79" s="59" t="str">
        <f>IFERROR(VLOOKUP(Tabelle32[[#This Row],[Device ID]],BOM!$B$3:$BQ$35,31,FALSE),"")</f>
        <v>x</v>
      </c>
      <c r="AB79" s="59" t="str">
        <f>IFERROR(VLOOKUP(Tabelle32[[#This Row],[Device ID]],BOM!$B$3:$BQ$35,32,FALSE),"")</f>
        <v>x</v>
      </c>
      <c r="AC79" s="59" t="str">
        <f>IFERROR(VLOOKUP(Tabelle32[[#This Row],[Device ID]],BOM!$B$3:$BQ$35,33,FALSE),"")</f>
        <v>x</v>
      </c>
      <c r="AD79" s="59" t="str">
        <f>IFERROR(VLOOKUP(Tabelle32[[#This Row],[Device ID]],BOM!$B$3:$BQ$35,34,FALSE),"")</f>
        <v>x</v>
      </c>
      <c r="AE79" s="59" t="str">
        <f>IFERROR(VLOOKUP(Tabelle32[[#This Row],[Device ID]],BOM!$B$3:$BQ$35,35,FALSE),"")</f>
        <v>x</v>
      </c>
      <c r="AF79" s="59" t="str">
        <f>IFERROR(VLOOKUP(Tabelle32[[#This Row],[Device ID]],BOM!$B$3:$BQ$35,36,FALSE),"")</f>
        <v>x</v>
      </c>
      <c r="AG79" s="59" t="str">
        <f>IFERROR(VLOOKUP(Tabelle32[[#This Row],[Device ID]],BOM!$B$3:$BQ$35,37,FALSE),"")</f>
        <v>x</v>
      </c>
      <c r="AH79" s="59"/>
      <c r="AI79" s="59"/>
      <c r="AJ79" s="59"/>
      <c r="AK79" s="59"/>
      <c r="AL79" s="59" t="str">
        <f>IFERROR(VLOOKUP(Tabelle32[[#This Row],[Device ID]],BOM!$B$3:$BQ$35,42,FALSE),"")</f>
        <v>Imagine Communications SNP</v>
      </c>
      <c r="AM79" s="59" t="str">
        <f>IFERROR(VLOOKUP(Tabelle32[[#This Row],[Device ID]],BOM!$B$3:$BQ$35,43,FALSE),"")</f>
        <v>no</v>
      </c>
      <c r="AN79" s="59" t="str">
        <f>IFERROR(VLOOKUP(Tabelle32[[#This Row],[Device ID]],BOM!$B$3:$BQ$35,44,FALSE),"")</f>
        <v>yes</v>
      </c>
      <c r="AO79" s="59" t="str">
        <f>IFERROR(VLOOKUP(Tabelle32[[#This Row],[Device ID]],BOM!$B$3:$BQ$35,45,FALSE),"")</f>
        <v>no</v>
      </c>
      <c r="AP79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79" s="28"/>
      <c r="AR79" s="28"/>
      <c r="AS79" s="28"/>
      <c r="AT79" s="28"/>
      <c r="AU79" s="28"/>
      <c r="AV79" s="28" t="s">
        <v>96</v>
      </c>
      <c r="AW79" s="28" t="s">
        <v>96</v>
      </c>
      <c r="AX79" s="28" t="s">
        <v>96</v>
      </c>
      <c r="AY79" s="28" t="s">
        <v>96</v>
      </c>
      <c r="AZ79" s="28" t="s">
        <v>96</v>
      </c>
      <c r="BA79" s="28" t="s">
        <v>96</v>
      </c>
      <c r="BB79" s="28" t="s">
        <v>96</v>
      </c>
      <c r="BC79" s="28" t="s">
        <v>96</v>
      </c>
      <c r="BD79" s="28" t="s">
        <v>96</v>
      </c>
      <c r="BE79" s="28"/>
      <c r="BF79" s="28"/>
      <c r="BG79" s="73" t="s">
        <v>151</v>
      </c>
      <c r="BH79" s="30" t="str">
        <f>IF(COUNTA(Tabelle32[[#This Row],[Type:Vid_1080i50]:[Type:Anc_Prot]])&gt;0,"x","")</f>
        <v>x</v>
      </c>
      <c r="BI79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79" s="59"/>
      <c r="BK79" s="59"/>
      <c r="BL79" s="63"/>
      <c r="BM79" s="63"/>
      <c r="BN79" s="90"/>
      <c r="BO79" s="90"/>
      <c r="BP79" s="63">
        <f>LEN(Tabelle32[[#This Row],[Label 1
GFX-Unit]])</f>
        <v>0</v>
      </c>
      <c r="BQ79" s="63"/>
      <c r="BR79" s="63"/>
      <c r="BS79" s="59"/>
      <c r="BT79" s="59"/>
      <c r="BU79" s="59" t="s">
        <v>182</v>
      </c>
      <c r="BV79" s="59" t="s">
        <v>183</v>
      </c>
      <c r="BW79" s="59" t="s">
        <v>271</v>
      </c>
      <c r="BX79" s="59">
        <v>4</v>
      </c>
    </row>
    <row r="80" spans="1:76" x14ac:dyDescent="0.2">
      <c r="A80" s="58" t="str">
        <f>CONCATENATE(Tabelle32[[#This Row],[Device ID]],".",Tabelle32[[#This Row],[Streamcounter]])</f>
        <v>4.04208</v>
      </c>
      <c r="B8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VGW-01_SDI04_AUDsend_0008_IPLASRF</v>
      </c>
      <c r="C80" s="60"/>
      <c r="D80" s="61"/>
      <c r="E80" s="62"/>
      <c r="F80" s="59" t="str">
        <f>IFERROR(VLOOKUP(Tabelle32[[#This Row],[Device ID]],BOM!$B$3:$BQ$35,16,FALSE),"")</f>
        <v>Player-05</v>
      </c>
      <c r="G80" s="63">
        <f>VLOOKUP(Tabelle32[[#This Row],[SDI Interface]],BOM!$A$4:$B$35,2,FALSE)</f>
        <v>4</v>
      </c>
      <c r="H80" s="59" t="str">
        <f>BOM!$C$4</f>
        <v>VGW-01</v>
      </c>
      <c r="I80" s="59">
        <f>IFERROR(VLOOKUP(Tabelle32[[#This Row],[Device ID]],BOM!$B$3:$BQ$35,12,FALSE),"")</f>
        <v>0</v>
      </c>
      <c r="J80" s="59" t="str">
        <f>IFERROR(VLOOKUP(Tabelle32[[#This Row],[Device ID]],BOM!$B$3:$BQ$35,13,FALSE),"")</f>
        <v>TC.U1.223 | MDC</v>
      </c>
      <c r="K80" s="59" t="str">
        <f>IFERROR(VLOOKUP(Tabelle32[[#This Row],[Device ID]],BOM!$B$3:$BQ$35,14,FALSE),"")</f>
        <v>Imagine Comunications</v>
      </c>
      <c r="L80" s="59" t="str">
        <f>IFERROR(VLOOKUP(Tabelle32[[#This Row],[Device ID]],BOM!$B$3:$BQ$35,16,FALSE),"")</f>
        <v>Player-05</v>
      </c>
      <c r="M80" s="63">
        <f>IFERROR(VLOOKUP(Tabelle32[[#This Row],[Device ID]],BOM!$B$3:$BQ$35,17,FALSE),"")</f>
        <v>0</v>
      </c>
      <c r="N80" s="59">
        <f>IFERROR(VLOOKUP(Tabelle32[[#This Row],[Device ID]],BOM!$B$3:$BQ$35,18,FALSE),"")</f>
        <v>0</v>
      </c>
      <c r="O80" s="64"/>
      <c r="P80" s="64"/>
      <c r="Q80" s="64"/>
      <c r="R80" s="64"/>
      <c r="S80" s="64"/>
      <c r="T80" s="64"/>
      <c r="U80" s="59">
        <f>IFERROR(VLOOKUP(Tabelle32[[#This Row],[Device ID]],BOM!$B$3:$BQ$35,25,FALSE),"")</f>
        <v>0</v>
      </c>
      <c r="V80" s="59" t="str">
        <f>IFERROR(VLOOKUP(Tabelle32[[#This Row],[Device ID]],BOM!$B$3:$BQ$35,26,FALSE),"")</f>
        <v>x</v>
      </c>
      <c r="W80" s="59" t="str">
        <f>IFERROR(VLOOKUP(Tabelle32[[#This Row],[Device ID]],BOM!$B$3:$BQ$35,27,FALSE),"")</f>
        <v>x</v>
      </c>
      <c r="X80" s="59" t="str">
        <f>IFERROR(VLOOKUP(Tabelle32[[#This Row],[Device ID]],BOM!$B$3:$BQ$35,28,FALSE),"")</f>
        <v>x</v>
      </c>
      <c r="Y80" s="59" t="str">
        <f>IFERROR(VLOOKUP(Tabelle32[[#This Row],[Device ID]],BOM!$B$3:$BQ$35,29,FALSE),"")</f>
        <v>x</v>
      </c>
      <c r="Z80" s="59" t="str">
        <f>IFERROR(VLOOKUP(Tabelle32[[#This Row],[Device ID]],BOM!$B$3:$BQ$35,30,FALSE),"")</f>
        <v>x</v>
      </c>
      <c r="AA80" s="59" t="str">
        <f>IFERROR(VLOOKUP(Tabelle32[[#This Row],[Device ID]],BOM!$B$3:$BQ$35,31,FALSE),"")</f>
        <v>x</v>
      </c>
      <c r="AB80" s="59" t="str">
        <f>IFERROR(VLOOKUP(Tabelle32[[#This Row],[Device ID]],BOM!$B$3:$BQ$35,32,FALSE),"")</f>
        <v>x</v>
      </c>
      <c r="AC80" s="59" t="str">
        <f>IFERROR(VLOOKUP(Tabelle32[[#This Row],[Device ID]],BOM!$B$3:$BQ$35,33,FALSE),"")</f>
        <v>x</v>
      </c>
      <c r="AD80" s="59" t="str">
        <f>IFERROR(VLOOKUP(Tabelle32[[#This Row],[Device ID]],BOM!$B$3:$BQ$35,34,FALSE),"")</f>
        <v>x</v>
      </c>
      <c r="AE80" s="59" t="str">
        <f>IFERROR(VLOOKUP(Tabelle32[[#This Row],[Device ID]],BOM!$B$3:$BQ$35,35,FALSE),"")</f>
        <v>x</v>
      </c>
      <c r="AF80" s="59" t="str">
        <f>IFERROR(VLOOKUP(Tabelle32[[#This Row],[Device ID]],BOM!$B$3:$BQ$35,36,FALSE),"")</f>
        <v>x</v>
      </c>
      <c r="AG80" s="59" t="str">
        <f>IFERROR(VLOOKUP(Tabelle32[[#This Row],[Device ID]],BOM!$B$3:$BQ$35,37,FALSE),"")</f>
        <v>x</v>
      </c>
      <c r="AH80" s="59"/>
      <c r="AI80" s="59"/>
      <c r="AJ80" s="59"/>
      <c r="AK80" s="59"/>
      <c r="AL80" s="59" t="str">
        <f>IFERROR(VLOOKUP(Tabelle32[[#This Row],[Device ID]],BOM!$B$3:$BQ$35,42,FALSE),"")</f>
        <v>Imagine Communications SNP</v>
      </c>
      <c r="AM80" s="59" t="str">
        <f>IFERROR(VLOOKUP(Tabelle32[[#This Row],[Device ID]],BOM!$B$3:$BQ$35,43,FALSE),"")</f>
        <v>no</v>
      </c>
      <c r="AN80" s="59" t="str">
        <f>IFERROR(VLOOKUP(Tabelle32[[#This Row],[Device ID]],BOM!$B$3:$BQ$35,44,FALSE),"")</f>
        <v>yes</v>
      </c>
      <c r="AO80" s="59" t="str">
        <f>IFERROR(VLOOKUP(Tabelle32[[#This Row],[Device ID]],BOM!$B$3:$BQ$35,45,FALSE),"")</f>
        <v>no</v>
      </c>
      <c r="AP80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80" s="28"/>
      <c r="AR80" s="28"/>
      <c r="AS80" s="28"/>
      <c r="AT80" s="28"/>
      <c r="AU80" s="28"/>
      <c r="AV80" s="28" t="s">
        <v>96</v>
      </c>
      <c r="AW80" s="28" t="s">
        <v>96</v>
      </c>
      <c r="AX80" s="28" t="s">
        <v>96</v>
      </c>
      <c r="AY80" s="28" t="s">
        <v>96</v>
      </c>
      <c r="AZ80" s="28" t="s">
        <v>96</v>
      </c>
      <c r="BA80" s="28" t="s">
        <v>96</v>
      </c>
      <c r="BB80" s="28" t="s">
        <v>96</v>
      </c>
      <c r="BC80" s="28" t="s">
        <v>96</v>
      </c>
      <c r="BD80" s="28" t="s">
        <v>96</v>
      </c>
      <c r="BE80" s="28"/>
      <c r="BF80" s="28"/>
      <c r="BG80" s="73" t="s">
        <v>151</v>
      </c>
      <c r="BH80" s="30" t="str">
        <f>IF(COUNTA(Tabelle32[[#This Row],[Type:Vid_1080i50]:[Type:Anc_Prot]])&gt;0,"x","")</f>
        <v>x</v>
      </c>
      <c r="BI80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80" s="59"/>
      <c r="BK80" s="59"/>
      <c r="BL80" s="63"/>
      <c r="BM80" s="63"/>
      <c r="BN80" s="90"/>
      <c r="BO80" s="90"/>
      <c r="BP80" s="63">
        <f>LEN(Tabelle32[[#This Row],[Label 1
GFX-Unit]])</f>
        <v>0</v>
      </c>
      <c r="BQ80" s="63"/>
      <c r="BR80" s="63"/>
      <c r="BS80" s="59"/>
      <c r="BT80" s="59"/>
      <c r="BU80" s="59" t="s">
        <v>185</v>
      </c>
      <c r="BV80" s="59" t="s">
        <v>186</v>
      </c>
      <c r="BW80" s="59" t="s">
        <v>272</v>
      </c>
      <c r="BX80" s="59">
        <v>4</v>
      </c>
    </row>
    <row r="81" spans="1:76" x14ac:dyDescent="0.2">
      <c r="A81" s="58" t="str">
        <f>CONCATENATE(Tabelle32[[#This Row],[Device ID]],".",Tabelle32[[#This Row],[Streamcounter]])</f>
        <v>4.04209</v>
      </c>
      <c r="B8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VGW-01_SDI04_AUDsend_0009_IPLASRF</v>
      </c>
      <c r="C81" s="60"/>
      <c r="D81" s="61"/>
      <c r="E81" s="62"/>
      <c r="F81" s="59" t="str">
        <f>IFERROR(VLOOKUP(Tabelle32[[#This Row],[Device ID]],BOM!$B$3:$BQ$35,16,FALSE),"")</f>
        <v>Player-05</v>
      </c>
      <c r="G81" s="63">
        <f>VLOOKUP(Tabelle32[[#This Row],[SDI Interface]],BOM!$A$4:$B$35,2,FALSE)</f>
        <v>4</v>
      </c>
      <c r="H81" s="59" t="str">
        <f>BOM!$C$4</f>
        <v>VGW-01</v>
      </c>
      <c r="I81" s="59">
        <f>IFERROR(VLOOKUP(Tabelle32[[#This Row],[Device ID]],BOM!$B$3:$BQ$35,12,FALSE),"")</f>
        <v>0</v>
      </c>
      <c r="J81" s="59" t="str">
        <f>IFERROR(VLOOKUP(Tabelle32[[#This Row],[Device ID]],BOM!$B$3:$BQ$35,13,FALSE),"")</f>
        <v>TC.U1.223 | MDC</v>
      </c>
      <c r="K81" s="59" t="str">
        <f>IFERROR(VLOOKUP(Tabelle32[[#This Row],[Device ID]],BOM!$B$3:$BQ$35,14,FALSE),"")</f>
        <v>Imagine Comunications</v>
      </c>
      <c r="L81" s="59" t="str">
        <f>IFERROR(VLOOKUP(Tabelle32[[#This Row],[Device ID]],BOM!$B$3:$BQ$35,16,FALSE),"")</f>
        <v>Player-05</v>
      </c>
      <c r="M81" s="63">
        <f>IFERROR(VLOOKUP(Tabelle32[[#This Row],[Device ID]],BOM!$B$3:$BQ$35,17,FALSE),"")</f>
        <v>0</v>
      </c>
      <c r="N81" s="59">
        <f>IFERROR(VLOOKUP(Tabelle32[[#This Row],[Device ID]],BOM!$B$3:$BQ$35,18,FALSE),"")</f>
        <v>0</v>
      </c>
      <c r="O81" s="64"/>
      <c r="P81" s="64"/>
      <c r="Q81" s="64"/>
      <c r="R81" s="64"/>
      <c r="S81" s="64"/>
      <c r="T81" s="64"/>
      <c r="U81" s="59">
        <f>IFERROR(VLOOKUP(Tabelle32[[#This Row],[Device ID]],BOM!$B$3:$BQ$35,25,FALSE),"")</f>
        <v>0</v>
      </c>
      <c r="V81" s="59" t="str">
        <f>IFERROR(VLOOKUP(Tabelle32[[#This Row],[Device ID]],BOM!$B$3:$BQ$35,26,FALSE),"")</f>
        <v>x</v>
      </c>
      <c r="W81" s="59" t="str">
        <f>IFERROR(VLOOKUP(Tabelle32[[#This Row],[Device ID]],BOM!$B$3:$BQ$35,27,FALSE),"")</f>
        <v>x</v>
      </c>
      <c r="X81" s="59" t="str">
        <f>IFERROR(VLOOKUP(Tabelle32[[#This Row],[Device ID]],BOM!$B$3:$BQ$35,28,FALSE),"")</f>
        <v>x</v>
      </c>
      <c r="Y81" s="59" t="str">
        <f>IFERROR(VLOOKUP(Tabelle32[[#This Row],[Device ID]],BOM!$B$3:$BQ$35,29,FALSE),"")</f>
        <v>x</v>
      </c>
      <c r="Z81" s="59" t="str">
        <f>IFERROR(VLOOKUP(Tabelle32[[#This Row],[Device ID]],BOM!$B$3:$BQ$35,30,FALSE),"")</f>
        <v>x</v>
      </c>
      <c r="AA81" s="59" t="str">
        <f>IFERROR(VLOOKUP(Tabelle32[[#This Row],[Device ID]],BOM!$B$3:$BQ$35,31,FALSE),"")</f>
        <v>x</v>
      </c>
      <c r="AB81" s="59" t="str">
        <f>IFERROR(VLOOKUP(Tabelle32[[#This Row],[Device ID]],BOM!$B$3:$BQ$35,32,FALSE),"")</f>
        <v>x</v>
      </c>
      <c r="AC81" s="59" t="str">
        <f>IFERROR(VLOOKUP(Tabelle32[[#This Row],[Device ID]],BOM!$B$3:$BQ$35,33,FALSE),"")</f>
        <v>x</v>
      </c>
      <c r="AD81" s="59" t="str">
        <f>IFERROR(VLOOKUP(Tabelle32[[#This Row],[Device ID]],BOM!$B$3:$BQ$35,34,FALSE),"")</f>
        <v>x</v>
      </c>
      <c r="AE81" s="59" t="str">
        <f>IFERROR(VLOOKUP(Tabelle32[[#This Row],[Device ID]],BOM!$B$3:$BQ$35,35,FALSE),"")</f>
        <v>x</v>
      </c>
      <c r="AF81" s="59" t="str">
        <f>IFERROR(VLOOKUP(Tabelle32[[#This Row],[Device ID]],BOM!$B$3:$BQ$35,36,FALSE),"")</f>
        <v>x</v>
      </c>
      <c r="AG81" s="59" t="str">
        <f>IFERROR(VLOOKUP(Tabelle32[[#This Row],[Device ID]],BOM!$B$3:$BQ$35,37,FALSE),"")</f>
        <v>x</v>
      </c>
      <c r="AH81" s="59"/>
      <c r="AI81" s="59"/>
      <c r="AJ81" s="59"/>
      <c r="AK81" s="59"/>
      <c r="AL81" s="59" t="str">
        <f>IFERROR(VLOOKUP(Tabelle32[[#This Row],[Device ID]],BOM!$B$3:$BQ$35,42,FALSE),"")</f>
        <v>Imagine Communications SNP</v>
      </c>
      <c r="AM81" s="59" t="str">
        <f>IFERROR(VLOOKUP(Tabelle32[[#This Row],[Device ID]],BOM!$B$3:$BQ$35,43,FALSE),"")</f>
        <v>no</v>
      </c>
      <c r="AN81" s="59" t="str">
        <f>IFERROR(VLOOKUP(Tabelle32[[#This Row],[Device ID]],BOM!$B$3:$BQ$35,44,FALSE),"")</f>
        <v>yes</v>
      </c>
      <c r="AO81" s="59" t="str">
        <f>IFERROR(VLOOKUP(Tabelle32[[#This Row],[Device ID]],BOM!$B$3:$BQ$35,45,FALSE),"")</f>
        <v>no</v>
      </c>
      <c r="AP81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81" s="28"/>
      <c r="AR81" s="28"/>
      <c r="AS81" s="28"/>
      <c r="AT81" s="28"/>
      <c r="AU81" s="28"/>
      <c r="AV81" s="28" t="s">
        <v>96</v>
      </c>
      <c r="AW81" s="28" t="s">
        <v>96</v>
      </c>
      <c r="AX81" s="28" t="s">
        <v>96</v>
      </c>
      <c r="AY81" s="28" t="s">
        <v>96</v>
      </c>
      <c r="AZ81" s="28" t="s">
        <v>96</v>
      </c>
      <c r="BA81" s="28" t="s">
        <v>96</v>
      </c>
      <c r="BB81" s="28" t="s">
        <v>96</v>
      </c>
      <c r="BC81" s="28" t="s">
        <v>96</v>
      </c>
      <c r="BD81" s="28" t="s">
        <v>96</v>
      </c>
      <c r="BE81" s="28"/>
      <c r="BF81" s="28"/>
      <c r="BG81" s="73" t="s">
        <v>151</v>
      </c>
      <c r="BH81" s="30" t="str">
        <f>IF(COUNTA(Tabelle32[[#This Row],[Type:Vid_1080i50]:[Type:Anc_Prot]])&gt;0,"x","")</f>
        <v>x</v>
      </c>
      <c r="BI81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81" s="59"/>
      <c r="BK81" s="59"/>
      <c r="BL81" s="63"/>
      <c r="BM81" s="63"/>
      <c r="BN81" s="90"/>
      <c r="BO81" s="90"/>
      <c r="BP81" s="63">
        <f>LEN(Tabelle32[[#This Row],[Label 1
GFX-Unit]])</f>
        <v>0</v>
      </c>
      <c r="BQ81" s="63"/>
      <c r="BR81" s="63"/>
      <c r="BS81" s="59"/>
      <c r="BT81" s="59"/>
      <c r="BU81" s="59" t="s">
        <v>188</v>
      </c>
      <c r="BV81" s="59" t="s">
        <v>189</v>
      </c>
      <c r="BW81" s="59" t="s">
        <v>273</v>
      </c>
      <c r="BX81" s="59">
        <v>4</v>
      </c>
    </row>
    <row r="82" spans="1:76" x14ac:dyDescent="0.2">
      <c r="A82" s="58" t="str">
        <f>CONCATENATE(Tabelle32[[#This Row],[Device ID]],".",Tabelle32[[#This Row],[Streamcounter]])</f>
        <v>4.04210</v>
      </c>
      <c r="B8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VGW-01_SDI04_AUDsend_0010_IPLASRF</v>
      </c>
      <c r="C82" s="60"/>
      <c r="D82" s="61"/>
      <c r="E82" s="62"/>
      <c r="F82" s="59" t="str">
        <f>IFERROR(VLOOKUP(Tabelle32[[#This Row],[Device ID]],BOM!$B$3:$BQ$35,16,FALSE),"")</f>
        <v>Player-05</v>
      </c>
      <c r="G82" s="63">
        <f>VLOOKUP(Tabelle32[[#This Row],[SDI Interface]],BOM!$A$4:$B$35,2,FALSE)</f>
        <v>4</v>
      </c>
      <c r="H82" s="59" t="str">
        <f>BOM!$C$4</f>
        <v>VGW-01</v>
      </c>
      <c r="I82" s="59">
        <f>IFERROR(VLOOKUP(Tabelle32[[#This Row],[Device ID]],BOM!$B$3:$BQ$35,12,FALSE),"")</f>
        <v>0</v>
      </c>
      <c r="J82" s="59" t="str">
        <f>IFERROR(VLOOKUP(Tabelle32[[#This Row],[Device ID]],BOM!$B$3:$BQ$35,13,FALSE),"")</f>
        <v>TC.U1.223 | MDC</v>
      </c>
      <c r="K82" s="59" t="str">
        <f>IFERROR(VLOOKUP(Tabelle32[[#This Row],[Device ID]],BOM!$B$3:$BQ$35,14,FALSE),"")</f>
        <v>Imagine Comunications</v>
      </c>
      <c r="L82" s="59" t="str">
        <f>IFERROR(VLOOKUP(Tabelle32[[#This Row],[Device ID]],BOM!$B$3:$BQ$35,16,FALSE),"")</f>
        <v>Player-05</v>
      </c>
      <c r="M82" s="63">
        <f>IFERROR(VLOOKUP(Tabelle32[[#This Row],[Device ID]],BOM!$B$3:$BQ$35,17,FALSE),"")</f>
        <v>0</v>
      </c>
      <c r="N82" s="59">
        <f>IFERROR(VLOOKUP(Tabelle32[[#This Row],[Device ID]],BOM!$B$3:$BQ$35,18,FALSE),"")</f>
        <v>0</v>
      </c>
      <c r="O82" s="64"/>
      <c r="P82" s="64"/>
      <c r="Q82" s="64"/>
      <c r="R82" s="64"/>
      <c r="S82" s="64"/>
      <c r="T82" s="64"/>
      <c r="U82" s="59">
        <f>IFERROR(VLOOKUP(Tabelle32[[#This Row],[Device ID]],BOM!$B$3:$BQ$35,25,FALSE),"")</f>
        <v>0</v>
      </c>
      <c r="V82" s="59" t="str">
        <f>IFERROR(VLOOKUP(Tabelle32[[#This Row],[Device ID]],BOM!$B$3:$BQ$35,26,FALSE),"")</f>
        <v>x</v>
      </c>
      <c r="W82" s="59" t="str">
        <f>IFERROR(VLOOKUP(Tabelle32[[#This Row],[Device ID]],BOM!$B$3:$BQ$35,27,FALSE),"")</f>
        <v>x</v>
      </c>
      <c r="X82" s="59" t="str">
        <f>IFERROR(VLOOKUP(Tabelle32[[#This Row],[Device ID]],BOM!$B$3:$BQ$35,28,FALSE),"")</f>
        <v>x</v>
      </c>
      <c r="Y82" s="59" t="str">
        <f>IFERROR(VLOOKUP(Tabelle32[[#This Row],[Device ID]],BOM!$B$3:$BQ$35,29,FALSE),"")</f>
        <v>x</v>
      </c>
      <c r="Z82" s="59" t="str">
        <f>IFERROR(VLOOKUP(Tabelle32[[#This Row],[Device ID]],BOM!$B$3:$BQ$35,30,FALSE),"")</f>
        <v>x</v>
      </c>
      <c r="AA82" s="59" t="str">
        <f>IFERROR(VLOOKUP(Tabelle32[[#This Row],[Device ID]],BOM!$B$3:$BQ$35,31,FALSE),"")</f>
        <v>x</v>
      </c>
      <c r="AB82" s="59" t="str">
        <f>IFERROR(VLOOKUP(Tabelle32[[#This Row],[Device ID]],BOM!$B$3:$BQ$35,32,FALSE),"")</f>
        <v>x</v>
      </c>
      <c r="AC82" s="59" t="str">
        <f>IFERROR(VLOOKUP(Tabelle32[[#This Row],[Device ID]],BOM!$B$3:$BQ$35,33,FALSE),"")</f>
        <v>x</v>
      </c>
      <c r="AD82" s="59" t="str">
        <f>IFERROR(VLOOKUP(Tabelle32[[#This Row],[Device ID]],BOM!$B$3:$BQ$35,34,FALSE),"")</f>
        <v>x</v>
      </c>
      <c r="AE82" s="59" t="str">
        <f>IFERROR(VLOOKUP(Tabelle32[[#This Row],[Device ID]],BOM!$B$3:$BQ$35,35,FALSE),"")</f>
        <v>x</v>
      </c>
      <c r="AF82" s="59" t="str">
        <f>IFERROR(VLOOKUP(Tabelle32[[#This Row],[Device ID]],BOM!$B$3:$BQ$35,36,FALSE),"")</f>
        <v>x</v>
      </c>
      <c r="AG82" s="59" t="str">
        <f>IFERROR(VLOOKUP(Tabelle32[[#This Row],[Device ID]],BOM!$B$3:$BQ$35,37,FALSE),"")</f>
        <v>x</v>
      </c>
      <c r="AH82" s="59"/>
      <c r="AI82" s="59"/>
      <c r="AJ82" s="59"/>
      <c r="AK82" s="59"/>
      <c r="AL82" s="59" t="str">
        <f>IFERROR(VLOOKUP(Tabelle32[[#This Row],[Device ID]],BOM!$B$3:$BQ$35,42,FALSE),"")</f>
        <v>Imagine Communications SNP</v>
      </c>
      <c r="AM82" s="59" t="str">
        <f>IFERROR(VLOOKUP(Tabelle32[[#This Row],[Device ID]],BOM!$B$3:$BQ$35,43,FALSE),"")</f>
        <v>no</v>
      </c>
      <c r="AN82" s="59" t="str">
        <f>IFERROR(VLOOKUP(Tabelle32[[#This Row],[Device ID]],BOM!$B$3:$BQ$35,44,FALSE),"")</f>
        <v>yes</v>
      </c>
      <c r="AO82" s="59" t="str">
        <f>IFERROR(VLOOKUP(Tabelle32[[#This Row],[Device ID]],BOM!$B$3:$BQ$35,45,FALSE),"")</f>
        <v>no</v>
      </c>
      <c r="AP82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82" s="28"/>
      <c r="AR82" s="28"/>
      <c r="AS82" s="28"/>
      <c r="AT82" s="28"/>
      <c r="AU82" s="28"/>
      <c r="AV82" s="28" t="s">
        <v>96</v>
      </c>
      <c r="AW82" s="28" t="s">
        <v>96</v>
      </c>
      <c r="AX82" s="28" t="s">
        <v>96</v>
      </c>
      <c r="AY82" s="28" t="s">
        <v>96</v>
      </c>
      <c r="AZ82" s="28" t="s">
        <v>96</v>
      </c>
      <c r="BA82" s="28" t="s">
        <v>96</v>
      </c>
      <c r="BB82" s="28" t="s">
        <v>96</v>
      </c>
      <c r="BC82" s="28" t="s">
        <v>96</v>
      </c>
      <c r="BD82" s="28" t="s">
        <v>96</v>
      </c>
      <c r="BE82" s="28"/>
      <c r="BF82" s="28"/>
      <c r="BG82" s="73" t="s">
        <v>151</v>
      </c>
      <c r="BH82" s="30" t="str">
        <f>IF(COUNTA(Tabelle32[[#This Row],[Type:Vid_1080i50]:[Type:Anc_Prot]])&gt;0,"x","")</f>
        <v>x</v>
      </c>
      <c r="BI82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82" s="59"/>
      <c r="BK82" s="59"/>
      <c r="BL82" s="63"/>
      <c r="BM82" s="63"/>
      <c r="BN82" s="90"/>
      <c r="BO82" s="90"/>
      <c r="BP82" s="63">
        <f>LEN(Tabelle32[[#This Row],[Label 1
GFX-Unit]])</f>
        <v>0</v>
      </c>
      <c r="BQ82" s="63"/>
      <c r="BR82" s="63"/>
      <c r="BS82" s="59"/>
      <c r="BT82" s="59"/>
      <c r="BU82" s="59" t="s">
        <v>191</v>
      </c>
      <c r="BV82" s="59" t="s">
        <v>192</v>
      </c>
      <c r="BW82" s="59" t="s">
        <v>274</v>
      </c>
      <c r="BX82" s="59">
        <v>4</v>
      </c>
    </row>
    <row r="83" spans="1:76" x14ac:dyDescent="0.2">
      <c r="A83" s="58" t="str">
        <f>CONCATENATE(Tabelle32[[#This Row],[Device ID]],".",Tabelle32[[#This Row],[Streamcounter]])</f>
        <v>4.04211</v>
      </c>
      <c r="B8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VGW-01_SDI04_AUDsend_0011_IPLASRF</v>
      </c>
      <c r="C83" s="60"/>
      <c r="D83" s="61"/>
      <c r="E83" s="62"/>
      <c r="F83" s="59" t="str">
        <f>IFERROR(VLOOKUP(Tabelle32[[#This Row],[Device ID]],BOM!$B$3:$BQ$35,16,FALSE),"")</f>
        <v>Player-05</v>
      </c>
      <c r="G83" s="63">
        <f>VLOOKUP(Tabelle32[[#This Row],[SDI Interface]],BOM!$A$4:$B$35,2,FALSE)</f>
        <v>4</v>
      </c>
      <c r="H83" s="59" t="str">
        <f>BOM!$C$4</f>
        <v>VGW-01</v>
      </c>
      <c r="I83" s="59">
        <f>IFERROR(VLOOKUP(Tabelle32[[#This Row],[Device ID]],BOM!$B$3:$BQ$35,12,FALSE),"")</f>
        <v>0</v>
      </c>
      <c r="J83" s="59" t="str">
        <f>IFERROR(VLOOKUP(Tabelle32[[#This Row],[Device ID]],BOM!$B$3:$BQ$35,13,FALSE),"")</f>
        <v>TC.U1.223 | MDC</v>
      </c>
      <c r="K83" s="59" t="str">
        <f>IFERROR(VLOOKUP(Tabelle32[[#This Row],[Device ID]],BOM!$B$3:$BQ$35,14,FALSE),"")</f>
        <v>Imagine Comunications</v>
      </c>
      <c r="L83" s="59" t="str">
        <f>IFERROR(VLOOKUP(Tabelle32[[#This Row],[Device ID]],BOM!$B$3:$BQ$35,16,FALSE),"")</f>
        <v>Player-05</v>
      </c>
      <c r="M83" s="63">
        <f>IFERROR(VLOOKUP(Tabelle32[[#This Row],[Device ID]],BOM!$B$3:$BQ$35,17,FALSE),"")</f>
        <v>0</v>
      </c>
      <c r="N83" s="59">
        <f>IFERROR(VLOOKUP(Tabelle32[[#This Row],[Device ID]],BOM!$B$3:$BQ$35,18,FALSE),"")</f>
        <v>0</v>
      </c>
      <c r="O83" s="64"/>
      <c r="P83" s="64"/>
      <c r="Q83" s="64"/>
      <c r="R83" s="64"/>
      <c r="S83" s="64"/>
      <c r="T83" s="64"/>
      <c r="U83" s="59">
        <f>IFERROR(VLOOKUP(Tabelle32[[#This Row],[Device ID]],BOM!$B$3:$BQ$35,25,FALSE),"")</f>
        <v>0</v>
      </c>
      <c r="V83" s="59" t="str">
        <f>IFERROR(VLOOKUP(Tabelle32[[#This Row],[Device ID]],BOM!$B$3:$BQ$35,26,FALSE),"")</f>
        <v>x</v>
      </c>
      <c r="W83" s="59" t="str">
        <f>IFERROR(VLOOKUP(Tabelle32[[#This Row],[Device ID]],BOM!$B$3:$BQ$35,27,FALSE),"")</f>
        <v>x</v>
      </c>
      <c r="X83" s="59" t="str">
        <f>IFERROR(VLOOKUP(Tabelle32[[#This Row],[Device ID]],BOM!$B$3:$BQ$35,28,FALSE),"")</f>
        <v>x</v>
      </c>
      <c r="Y83" s="59" t="str">
        <f>IFERROR(VLOOKUP(Tabelle32[[#This Row],[Device ID]],BOM!$B$3:$BQ$35,29,FALSE),"")</f>
        <v>x</v>
      </c>
      <c r="Z83" s="59" t="str">
        <f>IFERROR(VLOOKUP(Tabelle32[[#This Row],[Device ID]],BOM!$B$3:$BQ$35,30,FALSE),"")</f>
        <v>x</v>
      </c>
      <c r="AA83" s="59" t="str">
        <f>IFERROR(VLOOKUP(Tabelle32[[#This Row],[Device ID]],BOM!$B$3:$BQ$35,31,FALSE),"")</f>
        <v>x</v>
      </c>
      <c r="AB83" s="59" t="str">
        <f>IFERROR(VLOOKUP(Tabelle32[[#This Row],[Device ID]],BOM!$B$3:$BQ$35,32,FALSE),"")</f>
        <v>x</v>
      </c>
      <c r="AC83" s="59" t="str">
        <f>IFERROR(VLOOKUP(Tabelle32[[#This Row],[Device ID]],BOM!$B$3:$BQ$35,33,FALSE),"")</f>
        <v>x</v>
      </c>
      <c r="AD83" s="59" t="str">
        <f>IFERROR(VLOOKUP(Tabelle32[[#This Row],[Device ID]],BOM!$B$3:$BQ$35,34,FALSE),"")</f>
        <v>x</v>
      </c>
      <c r="AE83" s="59" t="str">
        <f>IFERROR(VLOOKUP(Tabelle32[[#This Row],[Device ID]],BOM!$B$3:$BQ$35,35,FALSE),"")</f>
        <v>x</v>
      </c>
      <c r="AF83" s="59" t="str">
        <f>IFERROR(VLOOKUP(Tabelle32[[#This Row],[Device ID]],BOM!$B$3:$BQ$35,36,FALSE),"")</f>
        <v>x</v>
      </c>
      <c r="AG83" s="59" t="str">
        <f>IFERROR(VLOOKUP(Tabelle32[[#This Row],[Device ID]],BOM!$B$3:$BQ$35,37,FALSE),"")</f>
        <v>x</v>
      </c>
      <c r="AH83" s="59"/>
      <c r="AI83" s="59"/>
      <c r="AJ83" s="59"/>
      <c r="AK83" s="59"/>
      <c r="AL83" s="59" t="str">
        <f>IFERROR(VLOOKUP(Tabelle32[[#This Row],[Device ID]],BOM!$B$3:$BQ$35,42,FALSE),"")</f>
        <v>Imagine Communications SNP</v>
      </c>
      <c r="AM83" s="59" t="str">
        <f>IFERROR(VLOOKUP(Tabelle32[[#This Row],[Device ID]],BOM!$B$3:$BQ$35,43,FALSE),"")</f>
        <v>no</v>
      </c>
      <c r="AN83" s="59" t="str">
        <f>IFERROR(VLOOKUP(Tabelle32[[#This Row],[Device ID]],BOM!$B$3:$BQ$35,44,FALSE),"")</f>
        <v>yes</v>
      </c>
      <c r="AO83" s="59" t="str">
        <f>IFERROR(VLOOKUP(Tabelle32[[#This Row],[Device ID]],BOM!$B$3:$BQ$35,45,FALSE),"")</f>
        <v>no</v>
      </c>
      <c r="AP83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83" s="28"/>
      <c r="AR83" s="28"/>
      <c r="AS83" s="28"/>
      <c r="AT83" s="28"/>
      <c r="AU83" s="28"/>
      <c r="AV83" s="28" t="s">
        <v>96</v>
      </c>
      <c r="AW83" s="28" t="s">
        <v>96</v>
      </c>
      <c r="AX83" s="28" t="s">
        <v>96</v>
      </c>
      <c r="AY83" s="28" t="s">
        <v>96</v>
      </c>
      <c r="AZ83" s="28" t="s">
        <v>96</v>
      </c>
      <c r="BA83" s="28" t="s">
        <v>96</v>
      </c>
      <c r="BB83" s="28" t="s">
        <v>96</v>
      </c>
      <c r="BC83" s="28" t="s">
        <v>96</v>
      </c>
      <c r="BD83" s="28" t="s">
        <v>96</v>
      </c>
      <c r="BE83" s="28"/>
      <c r="BF83" s="28"/>
      <c r="BG83" s="73" t="s">
        <v>151</v>
      </c>
      <c r="BH83" s="30" t="str">
        <f>IF(COUNTA(Tabelle32[[#This Row],[Type:Vid_1080i50]:[Type:Anc_Prot]])&gt;0,"x","")</f>
        <v>x</v>
      </c>
      <c r="BI83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83" s="59"/>
      <c r="BK83" s="59"/>
      <c r="BL83" s="63"/>
      <c r="BM83" s="63"/>
      <c r="BN83" s="90"/>
      <c r="BO83" s="90"/>
      <c r="BP83" s="63">
        <f>LEN(Tabelle32[[#This Row],[Label 1
GFX-Unit]])</f>
        <v>0</v>
      </c>
      <c r="BQ83" s="63"/>
      <c r="BR83" s="63"/>
      <c r="BS83" s="59"/>
      <c r="BT83" s="59"/>
      <c r="BU83" s="59" t="s">
        <v>194</v>
      </c>
      <c r="BV83" s="59" t="s">
        <v>195</v>
      </c>
      <c r="BW83" s="59" t="s">
        <v>275</v>
      </c>
      <c r="BX83" s="59">
        <v>4</v>
      </c>
    </row>
    <row r="84" spans="1:76" x14ac:dyDescent="0.2">
      <c r="A84" s="58" t="str">
        <f>CONCATENATE(Tabelle32[[#This Row],[Device ID]],".",Tabelle32[[#This Row],[Streamcounter]])</f>
        <v>4.04212</v>
      </c>
      <c r="B8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VGW-01_SDI04_AUDsend_0012_IPLASRF</v>
      </c>
      <c r="C84" s="60"/>
      <c r="D84" s="61"/>
      <c r="E84" s="62"/>
      <c r="F84" s="59" t="str">
        <f>IFERROR(VLOOKUP(Tabelle32[[#This Row],[Device ID]],BOM!$B$3:$BQ$35,16,FALSE),"")</f>
        <v>Player-05</v>
      </c>
      <c r="G84" s="63">
        <f>VLOOKUP(Tabelle32[[#This Row],[SDI Interface]],BOM!$A$4:$B$35,2,FALSE)</f>
        <v>4</v>
      </c>
      <c r="H84" s="59" t="str">
        <f>BOM!$C$4</f>
        <v>VGW-01</v>
      </c>
      <c r="I84" s="59">
        <f>IFERROR(VLOOKUP(Tabelle32[[#This Row],[Device ID]],BOM!$B$3:$BQ$35,12,FALSE),"")</f>
        <v>0</v>
      </c>
      <c r="J84" s="59" t="str">
        <f>IFERROR(VLOOKUP(Tabelle32[[#This Row],[Device ID]],BOM!$B$3:$BQ$35,13,FALSE),"")</f>
        <v>TC.U1.223 | MDC</v>
      </c>
      <c r="K84" s="59" t="str">
        <f>IFERROR(VLOOKUP(Tabelle32[[#This Row],[Device ID]],BOM!$B$3:$BQ$35,14,FALSE),"")</f>
        <v>Imagine Comunications</v>
      </c>
      <c r="L84" s="59" t="str">
        <f>IFERROR(VLOOKUP(Tabelle32[[#This Row],[Device ID]],BOM!$B$3:$BQ$35,16,FALSE),"")</f>
        <v>Player-05</v>
      </c>
      <c r="M84" s="63">
        <f>IFERROR(VLOOKUP(Tabelle32[[#This Row],[Device ID]],BOM!$B$3:$BQ$35,17,FALSE),"")</f>
        <v>0</v>
      </c>
      <c r="N84" s="59">
        <f>IFERROR(VLOOKUP(Tabelle32[[#This Row],[Device ID]],BOM!$B$3:$BQ$35,18,FALSE),"")</f>
        <v>0</v>
      </c>
      <c r="O84" s="64"/>
      <c r="P84" s="64"/>
      <c r="Q84" s="64"/>
      <c r="R84" s="64"/>
      <c r="S84" s="64"/>
      <c r="T84" s="64"/>
      <c r="U84" s="59">
        <f>IFERROR(VLOOKUP(Tabelle32[[#This Row],[Device ID]],BOM!$B$3:$BQ$35,25,FALSE),"")</f>
        <v>0</v>
      </c>
      <c r="V84" s="59" t="str">
        <f>IFERROR(VLOOKUP(Tabelle32[[#This Row],[Device ID]],BOM!$B$3:$BQ$35,26,FALSE),"")</f>
        <v>x</v>
      </c>
      <c r="W84" s="59" t="str">
        <f>IFERROR(VLOOKUP(Tabelle32[[#This Row],[Device ID]],BOM!$B$3:$BQ$35,27,FALSE),"")</f>
        <v>x</v>
      </c>
      <c r="X84" s="59" t="str">
        <f>IFERROR(VLOOKUP(Tabelle32[[#This Row],[Device ID]],BOM!$B$3:$BQ$35,28,FALSE),"")</f>
        <v>x</v>
      </c>
      <c r="Y84" s="59" t="str">
        <f>IFERROR(VLOOKUP(Tabelle32[[#This Row],[Device ID]],BOM!$B$3:$BQ$35,29,FALSE),"")</f>
        <v>x</v>
      </c>
      <c r="Z84" s="59" t="str">
        <f>IFERROR(VLOOKUP(Tabelle32[[#This Row],[Device ID]],BOM!$B$3:$BQ$35,30,FALSE),"")</f>
        <v>x</v>
      </c>
      <c r="AA84" s="59" t="str">
        <f>IFERROR(VLOOKUP(Tabelle32[[#This Row],[Device ID]],BOM!$B$3:$BQ$35,31,FALSE),"")</f>
        <v>x</v>
      </c>
      <c r="AB84" s="59" t="str">
        <f>IFERROR(VLOOKUP(Tabelle32[[#This Row],[Device ID]],BOM!$B$3:$BQ$35,32,FALSE),"")</f>
        <v>x</v>
      </c>
      <c r="AC84" s="59" t="str">
        <f>IFERROR(VLOOKUP(Tabelle32[[#This Row],[Device ID]],BOM!$B$3:$BQ$35,33,FALSE),"")</f>
        <v>x</v>
      </c>
      <c r="AD84" s="59" t="str">
        <f>IFERROR(VLOOKUP(Tabelle32[[#This Row],[Device ID]],BOM!$B$3:$BQ$35,34,FALSE),"")</f>
        <v>x</v>
      </c>
      <c r="AE84" s="59" t="str">
        <f>IFERROR(VLOOKUP(Tabelle32[[#This Row],[Device ID]],BOM!$B$3:$BQ$35,35,FALSE),"")</f>
        <v>x</v>
      </c>
      <c r="AF84" s="59" t="str">
        <f>IFERROR(VLOOKUP(Tabelle32[[#This Row],[Device ID]],BOM!$B$3:$BQ$35,36,FALSE),"")</f>
        <v>x</v>
      </c>
      <c r="AG84" s="59" t="str">
        <f>IFERROR(VLOOKUP(Tabelle32[[#This Row],[Device ID]],BOM!$B$3:$BQ$35,37,FALSE),"")</f>
        <v>x</v>
      </c>
      <c r="AH84" s="59"/>
      <c r="AI84" s="59"/>
      <c r="AJ84" s="59"/>
      <c r="AK84" s="59"/>
      <c r="AL84" s="59" t="str">
        <f>IFERROR(VLOOKUP(Tabelle32[[#This Row],[Device ID]],BOM!$B$3:$BQ$35,42,FALSE),"")</f>
        <v>Imagine Communications SNP</v>
      </c>
      <c r="AM84" s="59" t="str">
        <f>IFERROR(VLOOKUP(Tabelle32[[#This Row],[Device ID]],BOM!$B$3:$BQ$35,43,FALSE),"")</f>
        <v>no</v>
      </c>
      <c r="AN84" s="59" t="str">
        <f>IFERROR(VLOOKUP(Tabelle32[[#This Row],[Device ID]],BOM!$B$3:$BQ$35,44,FALSE),"")</f>
        <v>yes</v>
      </c>
      <c r="AO84" s="59" t="str">
        <f>IFERROR(VLOOKUP(Tabelle32[[#This Row],[Device ID]],BOM!$B$3:$BQ$35,45,FALSE),"")</f>
        <v>no</v>
      </c>
      <c r="AP84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84" s="28"/>
      <c r="AR84" s="28"/>
      <c r="AS84" s="28"/>
      <c r="AT84" s="28"/>
      <c r="AU84" s="28"/>
      <c r="AV84" s="28" t="s">
        <v>96</v>
      </c>
      <c r="AW84" s="28" t="s">
        <v>96</v>
      </c>
      <c r="AX84" s="28" t="s">
        <v>96</v>
      </c>
      <c r="AY84" s="28" t="s">
        <v>96</v>
      </c>
      <c r="AZ84" s="28" t="s">
        <v>96</v>
      </c>
      <c r="BA84" s="28" t="s">
        <v>96</v>
      </c>
      <c r="BB84" s="28" t="s">
        <v>96</v>
      </c>
      <c r="BC84" s="28" t="s">
        <v>96</v>
      </c>
      <c r="BD84" s="28" t="s">
        <v>96</v>
      </c>
      <c r="BE84" s="28"/>
      <c r="BF84" s="28"/>
      <c r="BG84" s="73" t="s">
        <v>151</v>
      </c>
      <c r="BH84" s="30" t="str">
        <f>IF(COUNTA(Tabelle32[[#This Row],[Type:Vid_1080i50]:[Type:Anc_Prot]])&gt;0,"x","")</f>
        <v>x</v>
      </c>
      <c r="BI84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84" s="59"/>
      <c r="BK84" s="59"/>
      <c r="BL84" s="63"/>
      <c r="BM84" s="63"/>
      <c r="BN84" s="90"/>
      <c r="BO84" s="90"/>
      <c r="BP84" s="63">
        <f>LEN(Tabelle32[[#This Row],[Label 1
GFX-Unit]])</f>
        <v>0</v>
      </c>
      <c r="BQ84" s="63"/>
      <c r="BR84" s="63"/>
      <c r="BS84" s="59"/>
      <c r="BT84" s="59"/>
      <c r="BU84" s="59" t="s">
        <v>197</v>
      </c>
      <c r="BV84" s="59" t="s">
        <v>198</v>
      </c>
      <c r="BW84" s="59" t="s">
        <v>276</v>
      </c>
      <c r="BX84" s="59">
        <v>4</v>
      </c>
    </row>
    <row r="85" spans="1:76" x14ac:dyDescent="0.2">
      <c r="A85" s="58" t="str">
        <f>CONCATENATE(Tabelle32[[#This Row],[Device ID]],".",Tabelle32[[#This Row],[Streamcounter]])</f>
        <v>4.04213</v>
      </c>
      <c r="B8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VGW-01_SDI04_AUDsend_0013_IPLASRF</v>
      </c>
      <c r="C85" s="60"/>
      <c r="D85" s="61"/>
      <c r="E85" s="62"/>
      <c r="F85" s="59" t="str">
        <f>IFERROR(VLOOKUP(Tabelle32[[#This Row],[Device ID]],BOM!$B$3:$BQ$35,16,FALSE),"")</f>
        <v>Player-05</v>
      </c>
      <c r="G85" s="63">
        <f>VLOOKUP(Tabelle32[[#This Row],[SDI Interface]],BOM!$A$4:$B$35,2,FALSE)</f>
        <v>4</v>
      </c>
      <c r="H85" s="59" t="str">
        <f>BOM!$C$4</f>
        <v>VGW-01</v>
      </c>
      <c r="I85" s="59">
        <f>IFERROR(VLOOKUP(Tabelle32[[#This Row],[Device ID]],BOM!$B$3:$BQ$35,12,FALSE),"")</f>
        <v>0</v>
      </c>
      <c r="J85" s="59" t="str">
        <f>IFERROR(VLOOKUP(Tabelle32[[#This Row],[Device ID]],BOM!$B$3:$BQ$35,13,FALSE),"")</f>
        <v>TC.U1.223 | MDC</v>
      </c>
      <c r="K85" s="59" t="str">
        <f>IFERROR(VLOOKUP(Tabelle32[[#This Row],[Device ID]],BOM!$B$3:$BQ$35,14,FALSE),"")</f>
        <v>Imagine Comunications</v>
      </c>
      <c r="L85" s="59" t="str">
        <f>IFERROR(VLOOKUP(Tabelle32[[#This Row],[Device ID]],BOM!$B$3:$BQ$35,16,FALSE),"")</f>
        <v>Player-05</v>
      </c>
      <c r="M85" s="63">
        <f>IFERROR(VLOOKUP(Tabelle32[[#This Row],[Device ID]],BOM!$B$3:$BQ$35,17,FALSE),"")</f>
        <v>0</v>
      </c>
      <c r="N85" s="59">
        <f>IFERROR(VLOOKUP(Tabelle32[[#This Row],[Device ID]],BOM!$B$3:$BQ$35,18,FALSE),"")</f>
        <v>0</v>
      </c>
      <c r="O85" s="64"/>
      <c r="P85" s="64"/>
      <c r="Q85" s="64"/>
      <c r="R85" s="64"/>
      <c r="S85" s="64"/>
      <c r="T85" s="64"/>
      <c r="U85" s="59">
        <f>IFERROR(VLOOKUP(Tabelle32[[#This Row],[Device ID]],BOM!$B$3:$BQ$35,25,FALSE),"")</f>
        <v>0</v>
      </c>
      <c r="V85" s="59" t="str">
        <f>IFERROR(VLOOKUP(Tabelle32[[#This Row],[Device ID]],BOM!$B$3:$BQ$35,26,FALSE),"")</f>
        <v>x</v>
      </c>
      <c r="W85" s="59" t="str">
        <f>IFERROR(VLOOKUP(Tabelle32[[#This Row],[Device ID]],BOM!$B$3:$BQ$35,27,FALSE),"")</f>
        <v>x</v>
      </c>
      <c r="X85" s="59" t="str">
        <f>IFERROR(VLOOKUP(Tabelle32[[#This Row],[Device ID]],BOM!$B$3:$BQ$35,28,FALSE),"")</f>
        <v>x</v>
      </c>
      <c r="Y85" s="59" t="str">
        <f>IFERROR(VLOOKUP(Tabelle32[[#This Row],[Device ID]],BOM!$B$3:$BQ$35,29,FALSE),"")</f>
        <v>x</v>
      </c>
      <c r="Z85" s="59" t="str">
        <f>IFERROR(VLOOKUP(Tabelle32[[#This Row],[Device ID]],BOM!$B$3:$BQ$35,30,FALSE),"")</f>
        <v>x</v>
      </c>
      <c r="AA85" s="59" t="str">
        <f>IFERROR(VLOOKUP(Tabelle32[[#This Row],[Device ID]],BOM!$B$3:$BQ$35,31,FALSE),"")</f>
        <v>x</v>
      </c>
      <c r="AB85" s="59" t="str">
        <f>IFERROR(VLOOKUP(Tabelle32[[#This Row],[Device ID]],BOM!$B$3:$BQ$35,32,FALSE),"")</f>
        <v>x</v>
      </c>
      <c r="AC85" s="59" t="str">
        <f>IFERROR(VLOOKUP(Tabelle32[[#This Row],[Device ID]],BOM!$B$3:$BQ$35,33,FALSE),"")</f>
        <v>x</v>
      </c>
      <c r="AD85" s="59" t="str">
        <f>IFERROR(VLOOKUP(Tabelle32[[#This Row],[Device ID]],BOM!$B$3:$BQ$35,34,FALSE),"")</f>
        <v>x</v>
      </c>
      <c r="AE85" s="59" t="str">
        <f>IFERROR(VLOOKUP(Tabelle32[[#This Row],[Device ID]],BOM!$B$3:$BQ$35,35,FALSE),"")</f>
        <v>x</v>
      </c>
      <c r="AF85" s="59" t="str">
        <f>IFERROR(VLOOKUP(Tabelle32[[#This Row],[Device ID]],BOM!$B$3:$BQ$35,36,FALSE),"")</f>
        <v>x</v>
      </c>
      <c r="AG85" s="59" t="str">
        <f>IFERROR(VLOOKUP(Tabelle32[[#This Row],[Device ID]],BOM!$B$3:$BQ$35,37,FALSE),"")</f>
        <v>x</v>
      </c>
      <c r="AH85" s="59"/>
      <c r="AI85" s="59"/>
      <c r="AJ85" s="59"/>
      <c r="AK85" s="59"/>
      <c r="AL85" s="59" t="str">
        <f>IFERROR(VLOOKUP(Tabelle32[[#This Row],[Device ID]],BOM!$B$3:$BQ$35,42,FALSE),"")</f>
        <v>Imagine Communications SNP</v>
      </c>
      <c r="AM85" s="59" t="str">
        <f>IFERROR(VLOOKUP(Tabelle32[[#This Row],[Device ID]],BOM!$B$3:$BQ$35,43,FALSE),"")</f>
        <v>no</v>
      </c>
      <c r="AN85" s="59" t="str">
        <f>IFERROR(VLOOKUP(Tabelle32[[#This Row],[Device ID]],BOM!$B$3:$BQ$35,44,FALSE),"")</f>
        <v>yes</v>
      </c>
      <c r="AO85" s="59" t="str">
        <f>IFERROR(VLOOKUP(Tabelle32[[#This Row],[Device ID]],BOM!$B$3:$BQ$35,45,FALSE),"")</f>
        <v>no</v>
      </c>
      <c r="AP85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85" s="28"/>
      <c r="AR85" s="28"/>
      <c r="AS85" s="28"/>
      <c r="AT85" s="28"/>
      <c r="AU85" s="28"/>
      <c r="AV85" s="28" t="s">
        <v>96</v>
      </c>
      <c r="AW85" s="28" t="s">
        <v>96</v>
      </c>
      <c r="AX85" s="28" t="s">
        <v>96</v>
      </c>
      <c r="AY85" s="28" t="s">
        <v>96</v>
      </c>
      <c r="AZ85" s="28" t="s">
        <v>96</v>
      </c>
      <c r="BA85" s="28" t="s">
        <v>96</v>
      </c>
      <c r="BB85" s="28" t="s">
        <v>96</v>
      </c>
      <c r="BC85" s="28" t="s">
        <v>96</v>
      </c>
      <c r="BD85" s="28" t="s">
        <v>96</v>
      </c>
      <c r="BE85" s="28"/>
      <c r="BF85" s="28"/>
      <c r="BG85" s="73" t="s">
        <v>151</v>
      </c>
      <c r="BH85" s="30" t="str">
        <f>IF(COUNTA(Tabelle32[[#This Row],[Type:Vid_1080i50]:[Type:Anc_Prot]])&gt;0,"x","")</f>
        <v>x</v>
      </c>
      <c r="BI85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85" s="59"/>
      <c r="BK85" s="59"/>
      <c r="BL85" s="63"/>
      <c r="BM85" s="63"/>
      <c r="BN85" s="90"/>
      <c r="BO85" s="90"/>
      <c r="BP85" s="63">
        <f>LEN(Tabelle32[[#This Row],[Label 1
GFX-Unit]])</f>
        <v>0</v>
      </c>
      <c r="BQ85" s="63"/>
      <c r="BR85" s="63"/>
      <c r="BS85" s="59"/>
      <c r="BT85" s="59"/>
      <c r="BU85" s="59" t="s">
        <v>200</v>
      </c>
      <c r="BV85" s="59" t="s">
        <v>201</v>
      </c>
      <c r="BW85" s="59" t="s">
        <v>277</v>
      </c>
      <c r="BX85" s="59">
        <v>4</v>
      </c>
    </row>
    <row r="86" spans="1:76" x14ac:dyDescent="0.2">
      <c r="A86" s="58" t="str">
        <f>CONCATENATE(Tabelle32[[#This Row],[Device ID]],".",Tabelle32[[#This Row],[Streamcounter]])</f>
        <v>4.04214</v>
      </c>
      <c r="B8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VGW-01_SDI04_AUDsend_0014_IPLASRF</v>
      </c>
      <c r="C86" s="60"/>
      <c r="D86" s="61"/>
      <c r="E86" s="62"/>
      <c r="F86" s="59" t="str">
        <f>IFERROR(VLOOKUP(Tabelle32[[#This Row],[Device ID]],BOM!$B$3:$BQ$35,16,FALSE),"")</f>
        <v>Player-05</v>
      </c>
      <c r="G86" s="63">
        <f>VLOOKUP(Tabelle32[[#This Row],[SDI Interface]],BOM!$A$4:$B$35,2,FALSE)</f>
        <v>4</v>
      </c>
      <c r="H86" s="59" t="str">
        <f>BOM!$C$4</f>
        <v>VGW-01</v>
      </c>
      <c r="I86" s="59">
        <f>IFERROR(VLOOKUP(Tabelle32[[#This Row],[Device ID]],BOM!$B$3:$BQ$35,12,FALSE),"")</f>
        <v>0</v>
      </c>
      <c r="J86" s="59" t="str">
        <f>IFERROR(VLOOKUP(Tabelle32[[#This Row],[Device ID]],BOM!$B$3:$BQ$35,13,FALSE),"")</f>
        <v>TC.U1.223 | MDC</v>
      </c>
      <c r="K86" s="59" t="str">
        <f>IFERROR(VLOOKUP(Tabelle32[[#This Row],[Device ID]],BOM!$B$3:$BQ$35,14,FALSE),"")</f>
        <v>Imagine Comunications</v>
      </c>
      <c r="L86" s="59" t="str">
        <f>IFERROR(VLOOKUP(Tabelle32[[#This Row],[Device ID]],BOM!$B$3:$BQ$35,16,FALSE),"")</f>
        <v>Player-05</v>
      </c>
      <c r="M86" s="63">
        <f>IFERROR(VLOOKUP(Tabelle32[[#This Row],[Device ID]],BOM!$B$3:$BQ$35,17,FALSE),"")</f>
        <v>0</v>
      </c>
      <c r="N86" s="59">
        <f>IFERROR(VLOOKUP(Tabelle32[[#This Row],[Device ID]],BOM!$B$3:$BQ$35,18,FALSE),"")</f>
        <v>0</v>
      </c>
      <c r="O86" s="64"/>
      <c r="P86" s="64"/>
      <c r="Q86" s="64"/>
      <c r="R86" s="64"/>
      <c r="S86" s="64"/>
      <c r="T86" s="64"/>
      <c r="U86" s="59">
        <f>IFERROR(VLOOKUP(Tabelle32[[#This Row],[Device ID]],BOM!$B$3:$BQ$35,25,FALSE),"")</f>
        <v>0</v>
      </c>
      <c r="V86" s="59" t="str">
        <f>IFERROR(VLOOKUP(Tabelle32[[#This Row],[Device ID]],BOM!$B$3:$BQ$35,26,FALSE),"")</f>
        <v>x</v>
      </c>
      <c r="W86" s="59" t="str">
        <f>IFERROR(VLOOKUP(Tabelle32[[#This Row],[Device ID]],BOM!$B$3:$BQ$35,27,FALSE),"")</f>
        <v>x</v>
      </c>
      <c r="X86" s="59" t="str">
        <f>IFERROR(VLOOKUP(Tabelle32[[#This Row],[Device ID]],BOM!$B$3:$BQ$35,28,FALSE),"")</f>
        <v>x</v>
      </c>
      <c r="Y86" s="59" t="str">
        <f>IFERROR(VLOOKUP(Tabelle32[[#This Row],[Device ID]],BOM!$B$3:$BQ$35,29,FALSE),"")</f>
        <v>x</v>
      </c>
      <c r="Z86" s="59" t="str">
        <f>IFERROR(VLOOKUP(Tabelle32[[#This Row],[Device ID]],BOM!$B$3:$BQ$35,30,FALSE),"")</f>
        <v>x</v>
      </c>
      <c r="AA86" s="59" t="str">
        <f>IFERROR(VLOOKUP(Tabelle32[[#This Row],[Device ID]],BOM!$B$3:$BQ$35,31,FALSE),"")</f>
        <v>x</v>
      </c>
      <c r="AB86" s="59" t="str">
        <f>IFERROR(VLOOKUP(Tabelle32[[#This Row],[Device ID]],BOM!$B$3:$BQ$35,32,FALSE),"")</f>
        <v>x</v>
      </c>
      <c r="AC86" s="59" t="str">
        <f>IFERROR(VLOOKUP(Tabelle32[[#This Row],[Device ID]],BOM!$B$3:$BQ$35,33,FALSE),"")</f>
        <v>x</v>
      </c>
      <c r="AD86" s="59" t="str">
        <f>IFERROR(VLOOKUP(Tabelle32[[#This Row],[Device ID]],BOM!$B$3:$BQ$35,34,FALSE),"")</f>
        <v>x</v>
      </c>
      <c r="AE86" s="59" t="str">
        <f>IFERROR(VLOOKUP(Tabelle32[[#This Row],[Device ID]],BOM!$B$3:$BQ$35,35,FALSE),"")</f>
        <v>x</v>
      </c>
      <c r="AF86" s="59" t="str">
        <f>IFERROR(VLOOKUP(Tabelle32[[#This Row],[Device ID]],BOM!$B$3:$BQ$35,36,FALSE),"")</f>
        <v>x</v>
      </c>
      <c r="AG86" s="59" t="str">
        <f>IFERROR(VLOOKUP(Tabelle32[[#This Row],[Device ID]],BOM!$B$3:$BQ$35,37,FALSE),"")</f>
        <v>x</v>
      </c>
      <c r="AH86" s="59"/>
      <c r="AI86" s="59"/>
      <c r="AJ86" s="59"/>
      <c r="AK86" s="59"/>
      <c r="AL86" s="59" t="str">
        <f>IFERROR(VLOOKUP(Tabelle32[[#This Row],[Device ID]],BOM!$B$3:$BQ$35,42,FALSE),"")</f>
        <v>Imagine Communications SNP</v>
      </c>
      <c r="AM86" s="59" t="str">
        <f>IFERROR(VLOOKUP(Tabelle32[[#This Row],[Device ID]],BOM!$B$3:$BQ$35,43,FALSE),"")</f>
        <v>no</v>
      </c>
      <c r="AN86" s="59" t="str">
        <f>IFERROR(VLOOKUP(Tabelle32[[#This Row],[Device ID]],BOM!$B$3:$BQ$35,44,FALSE),"")</f>
        <v>yes</v>
      </c>
      <c r="AO86" s="59" t="str">
        <f>IFERROR(VLOOKUP(Tabelle32[[#This Row],[Device ID]],BOM!$B$3:$BQ$35,45,FALSE),"")</f>
        <v>no</v>
      </c>
      <c r="AP86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86" s="28"/>
      <c r="AR86" s="28"/>
      <c r="AS86" s="28"/>
      <c r="AT86" s="28"/>
      <c r="AU86" s="28"/>
      <c r="AV86" s="28" t="s">
        <v>96</v>
      </c>
      <c r="AW86" s="28" t="s">
        <v>96</v>
      </c>
      <c r="AX86" s="28" t="s">
        <v>96</v>
      </c>
      <c r="AY86" s="28" t="s">
        <v>96</v>
      </c>
      <c r="AZ86" s="28" t="s">
        <v>96</v>
      </c>
      <c r="BA86" s="28" t="s">
        <v>96</v>
      </c>
      <c r="BB86" s="28" t="s">
        <v>96</v>
      </c>
      <c r="BC86" s="28" t="s">
        <v>96</v>
      </c>
      <c r="BD86" s="28" t="s">
        <v>96</v>
      </c>
      <c r="BE86" s="28"/>
      <c r="BF86" s="28"/>
      <c r="BG86" s="73" t="s">
        <v>151</v>
      </c>
      <c r="BH86" s="30" t="str">
        <f>IF(COUNTA(Tabelle32[[#This Row],[Type:Vid_1080i50]:[Type:Anc_Prot]])&gt;0,"x","")</f>
        <v>x</v>
      </c>
      <c r="BI86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86" s="59"/>
      <c r="BK86" s="59"/>
      <c r="BL86" s="63"/>
      <c r="BM86" s="63"/>
      <c r="BN86" s="90"/>
      <c r="BO86" s="90"/>
      <c r="BP86" s="63">
        <f>LEN(Tabelle32[[#This Row],[Label 1
GFX-Unit]])</f>
        <v>0</v>
      </c>
      <c r="BQ86" s="63"/>
      <c r="BR86" s="63"/>
      <c r="BS86" s="59"/>
      <c r="BT86" s="59"/>
      <c r="BU86" s="59" t="s">
        <v>203</v>
      </c>
      <c r="BV86" s="59" t="s">
        <v>204</v>
      </c>
      <c r="BW86" s="59" t="s">
        <v>278</v>
      </c>
      <c r="BX86" s="59">
        <v>4</v>
      </c>
    </row>
    <row r="87" spans="1:76" x14ac:dyDescent="0.2">
      <c r="A87" s="58" t="str">
        <f>CONCATENATE(Tabelle32[[#This Row],[Device ID]],".",Tabelle32[[#This Row],[Streamcounter]])</f>
        <v>4.04215</v>
      </c>
      <c r="B8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VGW-01_SDI04_AUDsend_0015_IPLASRF</v>
      </c>
      <c r="C87" s="60"/>
      <c r="D87" s="61"/>
      <c r="E87" s="62"/>
      <c r="F87" s="59" t="str">
        <f>IFERROR(VLOOKUP(Tabelle32[[#This Row],[Device ID]],BOM!$B$3:$BQ$35,16,FALSE),"")</f>
        <v>Player-05</v>
      </c>
      <c r="G87" s="63">
        <f>VLOOKUP(Tabelle32[[#This Row],[SDI Interface]],BOM!$A$4:$B$35,2,FALSE)</f>
        <v>4</v>
      </c>
      <c r="H87" s="59" t="str">
        <f>BOM!$C$4</f>
        <v>VGW-01</v>
      </c>
      <c r="I87" s="59">
        <f>IFERROR(VLOOKUP(Tabelle32[[#This Row],[Device ID]],BOM!$B$3:$BQ$35,12,FALSE),"")</f>
        <v>0</v>
      </c>
      <c r="J87" s="59" t="str">
        <f>IFERROR(VLOOKUP(Tabelle32[[#This Row],[Device ID]],BOM!$B$3:$BQ$35,13,FALSE),"")</f>
        <v>TC.U1.223 | MDC</v>
      </c>
      <c r="K87" s="59" t="str">
        <f>IFERROR(VLOOKUP(Tabelle32[[#This Row],[Device ID]],BOM!$B$3:$BQ$35,14,FALSE),"")</f>
        <v>Imagine Comunications</v>
      </c>
      <c r="L87" s="59" t="str">
        <f>IFERROR(VLOOKUP(Tabelle32[[#This Row],[Device ID]],BOM!$B$3:$BQ$35,16,FALSE),"")</f>
        <v>Player-05</v>
      </c>
      <c r="M87" s="63">
        <f>IFERROR(VLOOKUP(Tabelle32[[#This Row],[Device ID]],BOM!$B$3:$BQ$35,17,FALSE),"")</f>
        <v>0</v>
      </c>
      <c r="N87" s="59">
        <f>IFERROR(VLOOKUP(Tabelle32[[#This Row],[Device ID]],BOM!$B$3:$BQ$35,18,FALSE),"")</f>
        <v>0</v>
      </c>
      <c r="O87" s="64"/>
      <c r="P87" s="64"/>
      <c r="Q87" s="64"/>
      <c r="R87" s="64"/>
      <c r="S87" s="64"/>
      <c r="T87" s="64"/>
      <c r="U87" s="59">
        <f>IFERROR(VLOOKUP(Tabelle32[[#This Row],[Device ID]],BOM!$B$3:$BQ$35,25,FALSE),"")</f>
        <v>0</v>
      </c>
      <c r="V87" s="59" t="str">
        <f>IFERROR(VLOOKUP(Tabelle32[[#This Row],[Device ID]],BOM!$B$3:$BQ$35,26,FALSE),"")</f>
        <v>x</v>
      </c>
      <c r="W87" s="59" t="str">
        <f>IFERROR(VLOOKUP(Tabelle32[[#This Row],[Device ID]],BOM!$B$3:$BQ$35,27,FALSE),"")</f>
        <v>x</v>
      </c>
      <c r="X87" s="59" t="str">
        <f>IFERROR(VLOOKUP(Tabelle32[[#This Row],[Device ID]],BOM!$B$3:$BQ$35,28,FALSE),"")</f>
        <v>x</v>
      </c>
      <c r="Y87" s="59" t="str">
        <f>IFERROR(VLOOKUP(Tabelle32[[#This Row],[Device ID]],BOM!$B$3:$BQ$35,29,FALSE),"")</f>
        <v>x</v>
      </c>
      <c r="Z87" s="59" t="str">
        <f>IFERROR(VLOOKUP(Tabelle32[[#This Row],[Device ID]],BOM!$B$3:$BQ$35,30,FALSE),"")</f>
        <v>x</v>
      </c>
      <c r="AA87" s="59" t="str">
        <f>IFERROR(VLOOKUP(Tabelle32[[#This Row],[Device ID]],BOM!$B$3:$BQ$35,31,FALSE),"")</f>
        <v>x</v>
      </c>
      <c r="AB87" s="59" t="str">
        <f>IFERROR(VLOOKUP(Tabelle32[[#This Row],[Device ID]],BOM!$B$3:$BQ$35,32,FALSE),"")</f>
        <v>x</v>
      </c>
      <c r="AC87" s="59" t="str">
        <f>IFERROR(VLOOKUP(Tabelle32[[#This Row],[Device ID]],BOM!$B$3:$BQ$35,33,FALSE),"")</f>
        <v>x</v>
      </c>
      <c r="AD87" s="59" t="str">
        <f>IFERROR(VLOOKUP(Tabelle32[[#This Row],[Device ID]],BOM!$B$3:$BQ$35,34,FALSE),"")</f>
        <v>x</v>
      </c>
      <c r="AE87" s="59" t="str">
        <f>IFERROR(VLOOKUP(Tabelle32[[#This Row],[Device ID]],BOM!$B$3:$BQ$35,35,FALSE),"")</f>
        <v>x</v>
      </c>
      <c r="AF87" s="59" t="str">
        <f>IFERROR(VLOOKUP(Tabelle32[[#This Row],[Device ID]],BOM!$B$3:$BQ$35,36,FALSE),"")</f>
        <v>x</v>
      </c>
      <c r="AG87" s="59" t="str">
        <f>IFERROR(VLOOKUP(Tabelle32[[#This Row],[Device ID]],BOM!$B$3:$BQ$35,37,FALSE),"")</f>
        <v>x</v>
      </c>
      <c r="AH87" s="59"/>
      <c r="AI87" s="59"/>
      <c r="AJ87" s="59"/>
      <c r="AK87" s="59"/>
      <c r="AL87" s="59" t="str">
        <f>IFERROR(VLOOKUP(Tabelle32[[#This Row],[Device ID]],BOM!$B$3:$BQ$35,42,FALSE),"")</f>
        <v>Imagine Communications SNP</v>
      </c>
      <c r="AM87" s="59" t="str">
        <f>IFERROR(VLOOKUP(Tabelle32[[#This Row],[Device ID]],BOM!$B$3:$BQ$35,43,FALSE),"")</f>
        <v>no</v>
      </c>
      <c r="AN87" s="59" t="str">
        <f>IFERROR(VLOOKUP(Tabelle32[[#This Row],[Device ID]],BOM!$B$3:$BQ$35,44,FALSE),"")</f>
        <v>yes</v>
      </c>
      <c r="AO87" s="59" t="str">
        <f>IFERROR(VLOOKUP(Tabelle32[[#This Row],[Device ID]],BOM!$B$3:$BQ$35,45,FALSE),"")</f>
        <v>no</v>
      </c>
      <c r="AP87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87" s="28"/>
      <c r="AR87" s="28"/>
      <c r="AS87" s="28"/>
      <c r="AT87" s="28"/>
      <c r="AU87" s="28"/>
      <c r="AV87" s="28" t="s">
        <v>96</v>
      </c>
      <c r="AW87" s="28" t="s">
        <v>96</v>
      </c>
      <c r="AX87" s="28" t="s">
        <v>96</v>
      </c>
      <c r="AY87" s="28" t="s">
        <v>96</v>
      </c>
      <c r="AZ87" s="28" t="s">
        <v>96</v>
      </c>
      <c r="BA87" s="28" t="s">
        <v>96</v>
      </c>
      <c r="BB87" s="28" t="s">
        <v>96</v>
      </c>
      <c r="BC87" s="28" t="s">
        <v>96</v>
      </c>
      <c r="BD87" s="28" t="s">
        <v>96</v>
      </c>
      <c r="BE87" s="28"/>
      <c r="BF87" s="28"/>
      <c r="BG87" s="73" t="s">
        <v>151</v>
      </c>
      <c r="BH87" s="30" t="str">
        <f>IF(COUNTA(Tabelle32[[#This Row],[Type:Vid_1080i50]:[Type:Anc_Prot]])&gt;0,"x","")</f>
        <v>x</v>
      </c>
      <c r="BI87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87" s="59"/>
      <c r="BK87" s="59"/>
      <c r="BL87" s="63"/>
      <c r="BM87" s="63"/>
      <c r="BN87" s="90"/>
      <c r="BO87" s="90"/>
      <c r="BP87" s="63">
        <f>LEN(Tabelle32[[#This Row],[Label 1
GFX-Unit]])</f>
        <v>0</v>
      </c>
      <c r="BQ87" s="63"/>
      <c r="BR87" s="63"/>
      <c r="BS87" s="59"/>
      <c r="BT87" s="59"/>
      <c r="BU87" s="59" t="s">
        <v>206</v>
      </c>
      <c r="BV87" s="59" t="s">
        <v>207</v>
      </c>
      <c r="BW87" s="59" t="s">
        <v>279</v>
      </c>
      <c r="BX87" s="59">
        <v>4</v>
      </c>
    </row>
    <row r="88" spans="1:76" x14ac:dyDescent="0.2">
      <c r="A88" s="58" t="str">
        <f>CONCATENATE(Tabelle32[[#This Row],[Device ID]],".",Tabelle32[[#This Row],[Streamcounter]])</f>
        <v>4.04216</v>
      </c>
      <c r="B8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VGW-01_SDI04_AUDsend_0016_IPLASRF</v>
      </c>
      <c r="C88" s="60"/>
      <c r="D88" s="61"/>
      <c r="E88" s="62"/>
      <c r="F88" s="59" t="str">
        <f>IFERROR(VLOOKUP(Tabelle32[[#This Row],[Device ID]],BOM!$B$3:$BQ$35,16,FALSE),"")</f>
        <v>Player-05</v>
      </c>
      <c r="G88" s="63">
        <f>VLOOKUP(Tabelle32[[#This Row],[SDI Interface]],BOM!$A$4:$B$35,2,FALSE)</f>
        <v>4</v>
      </c>
      <c r="H88" s="59" t="str">
        <f>BOM!$C$4</f>
        <v>VGW-01</v>
      </c>
      <c r="I88" s="59">
        <f>IFERROR(VLOOKUP(Tabelle32[[#This Row],[Device ID]],BOM!$B$3:$BQ$35,12,FALSE),"")</f>
        <v>0</v>
      </c>
      <c r="J88" s="59" t="str">
        <f>IFERROR(VLOOKUP(Tabelle32[[#This Row],[Device ID]],BOM!$B$3:$BQ$35,13,FALSE),"")</f>
        <v>TC.U1.223 | MDC</v>
      </c>
      <c r="K88" s="59" t="str">
        <f>IFERROR(VLOOKUP(Tabelle32[[#This Row],[Device ID]],BOM!$B$3:$BQ$35,14,FALSE),"")</f>
        <v>Imagine Comunications</v>
      </c>
      <c r="L88" s="59" t="str">
        <f>IFERROR(VLOOKUP(Tabelle32[[#This Row],[Device ID]],BOM!$B$3:$BQ$35,16,FALSE),"")</f>
        <v>Player-05</v>
      </c>
      <c r="M88" s="63">
        <f>IFERROR(VLOOKUP(Tabelle32[[#This Row],[Device ID]],BOM!$B$3:$BQ$35,17,FALSE),"")</f>
        <v>0</v>
      </c>
      <c r="N88" s="59">
        <f>IFERROR(VLOOKUP(Tabelle32[[#This Row],[Device ID]],BOM!$B$3:$BQ$35,18,FALSE),"")</f>
        <v>0</v>
      </c>
      <c r="O88" s="64"/>
      <c r="P88" s="64"/>
      <c r="Q88" s="64"/>
      <c r="R88" s="64"/>
      <c r="S88" s="64"/>
      <c r="T88" s="64"/>
      <c r="U88" s="59">
        <f>IFERROR(VLOOKUP(Tabelle32[[#This Row],[Device ID]],BOM!$B$3:$BQ$35,25,FALSE),"")</f>
        <v>0</v>
      </c>
      <c r="V88" s="59" t="str">
        <f>IFERROR(VLOOKUP(Tabelle32[[#This Row],[Device ID]],BOM!$B$3:$BQ$35,26,FALSE),"")</f>
        <v>x</v>
      </c>
      <c r="W88" s="59" t="str">
        <f>IFERROR(VLOOKUP(Tabelle32[[#This Row],[Device ID]],BOM!$B$3:$BQ$35,27,FALSE),"")</f>
        <v>x</v>
      </c>
      <c r="X88" s="59" t="str">
        <f>IFERROR(VLOOKUP(Tabelle32[[#This Row],[Device ID]],BOM!$B$3:$BQ$35,28,FALSE),"")</f>
        <v>x</v>
      </c>
      <c r="Y88" s="59" t="str">
        <f>IFERROR(VLOOKUP(Tabelle32[[#This Row],[Device ID]],BOM!$B$3:$BQ$35,29,FALSE),"")</f>
        <v>x</v>
      </c>
      <c r="Z88" s="59" t="str">
        <f>IFERROR(VLOOKUP(Tabelle32[[#This Row],[Device ID]],BOM!$B$3:$BQ$35,30,FALSE),"")</f>
        <v>x</v>
      </c>
      <c r="AA88" s="59" t="str">
        <f>IFERROR(VLOOKUP(Tabelle32[[#This Row],[Device ID]],BOM!$B$3:$BQ$35,31,FALSE),"")</f>
        <v>x</v>
      </c>
      <c r="AB88" s="59" t="str">
        <f>IFERROR(VLOOKUP(Tabelle32[[#This Row],[Device ID]],BOM!$B$3:$BQ$35,32,FALSE),"")</f>
        <v>x</v>
      </c>
      <c r="AC88" s="59" t="str">
        <f>IFERROR(VLOOKUP(Tabelle32[[#This Row],[Device ID]],BOM!$B$3:$BQ$35,33,FALSE),"")</f>
        <v>x</v>
      </c>
      <c r="AD88" s="59" t="str">
        <f>IFERROR(VLOOKUP(Tabelle32[[#This Row],[Device ID]],BOM!$B$3:$BQ$35,34,FALSE),"")</f>
        <v>x</v>
      </c>
      <c r="AE88" s="59" t="str">
        <f>IFERROR(VLOOKUP(Tabelle32[[#This Row],[Device ID]],BOM!$B$3:$BQ$35,35,FALSE),"")</f>
        <v>x</v>
      </c>
      <c r="AF88" s="59" t="str">
        <f>IFERROR(VLOOKUP(Tabelle32[[#This Row],[Device ID]],BOM!$B$3:$BQ$35,36,FALSE),"")</f>
        <v>x</v>
      </c>
      <c r="AG88" s="59" t="str">
        <f>IFERROR(VLOOKUP(Tabelle32[[#This Row],[Device ID]],BOM!$B$3:$BQ$35,37,FALSE),"")</f>
        <v>x</v>
      </c>
      <c r="AH88" s="59"/>
      <c r="AI88" s="59"/>
      <c r="AJ88" s="59"/>
      <c r="AK88" s="59"/>
      <c r="AL88" s="59" t="str">
        <f>IFERROR(VLOOKUP(Tabelle32[[#This Row],[Device ID]],BOM!$B$3:$BQ$35,42,FALSE),"")</f>
        <v>Imagine Communications SNP</v>
      </c>
      <c r="AM88" s="59" t="str">
        <f>IFERROR(VLOOKUP(Tabelle32[[#This Row],[Device ID]],BOM!$B$3:$BQ$35,43,FALSE),"")</f>
        <v>no</v>
      </c>
      <c r="AN88" s="59" t="str">
        <f>IFERROR(VLOOKUP(Tabelle32[[#This Row],[Device ID]],BOM!$B$3:$BQ$35,44,FALSE),"")</f>
        <v>yes</v>
      </c>
      <c r="AO88" s="59" t="str">
        <f>IFERROR(VLOOKUP(Tabelle32[[#This Row],[Device ID]],BOM!$B$3:$BQ$35,45,FALSE),"")</f>
        <v>no</v>
      </c>
      <c r="AP88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88" s="28"/>
      <c r="AR88" s="28"/>
      <c r="AS88" s="28"/>
      <c r="AT88" s="28"/>
      <c r="AU88" s="28"/>
      <c r="AV88" s="28" t="s">
        <v>96</v>
      </c>
      <c r="AW88" s="28" t="s">
        <v>96</v>
      </c>
      <c r="AX88" s="28" t="s">
        <v>96</v>
      </c>
      <c r="AY88" s="28" t="s">
        <v>96</v>
      </c>
      <c r="AZ88" s="28" t="s">
        <v>96</v>
      </c>
      <c r="BA88" s="28" t="s">
        <v>96</v>
      </c>
      <c r="BB88" s="28" t="s">
        <v>96</v>
      </c>
      <c r="BC88" s="28" t="s">
        <v>96</v>
      </c>
      <c r="BD88" s="28" t="s">
        <v>96</v>
      </c>
      <c r="BE88" s="28"/>
      <c r="BF88" s="28"/>
      <c r="BG88" s="73" t="s">
        <v>151</v>
      </c>
      <c r="BH88" s="30" t="str">
        <f>IF(COUNTA(Tabelle32[[#This Row],[Type:Vid_1080i50]:[Type:Anc_Prot]])&gt;0,"x","")</f>
        <v>x</v>
      </c>
      <c r="BI88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88" s="59"/>
      <c r="BK88" s="59"/>
      <c r="BL88" s="63"/>
      <c r="BM88" s="63"/>
      <c r="BN88" s="90"/>
      <c r="BO88" s="90"/>
      <c r="BP88" s="63">
        <f>LEN(Tabelle32[[#This Row],[Label 1
GFX-Unit]])</f>
        <v>0</v>
      </c>
      <c r="BQ88" s="63"/>
      <c r="BR88" s="63"/>
      <c r="BS88" s="59"/>
      <c r="BT88" s="59"/>
      <c r="BU88" s="59" t="s">
        <v>209</v>
      </c>
      <c r="BV88" s="59" t="s">
        <v>210</v>
      </c>
      <c r="BW88" s="59" t="s">
        <v>280</v>
      </c>
      <c r="BX88" s="59">
        <v>4</v>
      </c>
    </row>
    <row r="89" spans="1:76" x14ac:dyDescent="0.2">
      <c r="A89" s="58" t="str">
        <f>CONCATENATE(Tabelle32[[#This Row],[Device ID]],".",Tabelle32[[#This Row],[Streamcounter]])</f>
        <v>4.04101</v>
      </c>
      <c r="B8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VGW-01_SDI04_VIDsend_0001_IPLASRF</v>
      </c>
      <c r="C89" s="60"/>
      <c r="D89" s="61"/>
      <c r="E89" s="62"/>
      <c r="F89" s="59" t="str">
        <f>IFERROR(VLOOKUP(Tabelle32[[#This Row],[Device ID]],BOM!$B$3:$BQ$35,16,FALSE),"")</f>
        <v>Player-05</v>
      </c>
      <c r="G89" s="63">
        <f>VLOOKUP(Tabelle32[[#This Row],[SDI Interface]],BOM!$A$4:$B$35,2,FALSE)</f>
        <v>4</v>
      </c>
      <c r="H89" s="59" t="str">
        <f>BOM!$C$4</f>
        <v>VGW-01</v>
      </c>
      <c r="I89" s="59">
        <f>IFERROR(VLOOKUP(Tabelle32[[#This Row],[Device ID]],BOM!$B$3:$BQ$35,12,FALSE),"")</f>
        <v>0</v>
      </c>
      <c r="J89" s="59" t="str">
        <f>IFERROR(VLOOKUP(Tabelle32[[#This Row],[Device ID]],BOM!$B$3:$BQ$35,13,FALSE),"")</f>
        <v>TC.U1.223 | MDC</v>
      </c>
      <c r="K89" s="59" t="str">
        <f>IFERROR(VLOOKUP(Tabelle32[[#This Row],[Device ID]],BOM!$B$3:$BQ$35,14,FALSE),"")</f>
        <v>Imagine Comunications</v>
      </c>
      <c r="L89" s="59" t="str">
        <f>IFERROR(VLOOKUP(Tabelle32[[#This Row],[Device ID]],BOM!$B$3:$BQ$35,16,FALSE),"")</f>
        <v>Player-05</v>
      </c>
      <c r="M89" s="63">
        <f>IFERROR(VLOOKUP(Tabelle32[[#This Row],[Device ID]],BOM!$B$3:$BQ$35,17,FALSE),"")</f>
        <v>0</v>
      </c>
      <c r="N89" s="59">
        <f>IFERROR(VLOOKUP(Tabelle32[[#This Row],[Device ID]],BOM!$B$3:$BQ$35,18,FALSE),"")</f>
        <v>0</v>
      </c>
      <c r="O89" s="64"/>
      <c r="P89" s="64"/>
      <c r="Q89" s="64"/>
      <c r="R89" s="64"/>
      <c r="S89" s="64"/>
      <c r="T89" s="64"/>
      <c r="U89" s="59">
        <f>IFERROR(VLOOKUP(Tabelle32[[#This Row],[Device ID]],BOM!$B$3:$BQ$35,25,FALSE),"")</f>
        <v>0</v>
      </c>
      <c r="V89" s="59" t="str">
        <f>IFERROR(VLOOKUP(Tabelle32[[#This Row],[Device ID]],BOM!$B$3:$BQ$35,26,FALSE),"")</f>
        <v>x</v>
      </c>
      <c r="W89" s="59" t="str">
        <f>IFERROR(VLOOKUP(Tabelle32[[#This Row],[Device ID]],BOM!$B$3:$BQ$35,27,FALSE),"")</f>
        <v>x</v>
      </c>
      <c r="X89" s="59" t="str">
        <f>IFERROR(VLOOKUP(Tabelle32[[#This Row],[Device ID]],BOM!$B$3:$BQ$35,28,FALSE),"")</f>
        <v>x</v>
      </c>
      <c r="Y89" s="59" t="str">
        <f>IFERROR(VLOOKUP(Tabelle32[[#This Row],[Device ID]],BOM!$B$3:$BQ$35,29,FALSE),"")</f>
        <v>x</v>
      </c>
      <c r="Z89" s="59" t="str">
        <f>IFERROR(VLOOKUP(Tabelle32[[#This Row],[Device ID]],BOM!$B$3:$BQ$35,30,FALSE),"")</f>
        <v>x</v>
      </c>
      <c r="AA89" s="59" t="str">
        <f>IFERROR(VLOOKUP(Tabelle32[[#This Row],[Device ID]],BOM!$B$3:$BQ$35,31,FALSE),"")</f>
        <v>x</v>
      </c>
      <c r="AB89" s="59" t="str">
        <f>IFERROR(VLOOKUP(Tabelle32[[#This Row],[Device ID]],BOM!$B$3:$BQ$35,32,FALSE),"")</f>
        <v>x</v>
      </c>
      <c r="AC89" s="59" t="str">
        <f>IFERROR(VLOOKUP(Tabelle32[[#This Row],[Device ID]],BOM!$B$3:$BQ$35,33,FALSE),"")</f>
        <v>x</v>
      </c>
      <c r="AD89" s="59" t="str">
        <f>IFERROR(VLOOKUP(Tabelle32[[#This Row],[Device ID]],BOM!$B$3:$BQ$35,34,FALSE),"")</f>
        <v>x</v>
      </c>
      <c r="AE89" s="59" t="str">
        <f>IFERROR(VLOOKUP(Tabelle32[[#This Row],[Device ID]],BOM!$B$3:$BQ$35,35,FALSE),"")</f>
        <v>x</v>
      </c>
      <c r="AF89" s="59" t="str">
        <f>IFERROR(VLOOKUP(Tabelle32[[#This Row],[Device ID]],BOM!$B$3:$BQ$35,36,FALSE),"")</f>
        <v>x</v>
      </c>
      <c r="AG89" s="59" t="str">
        <f>IFERROR(VLOOKUP(Tabelle32[[#This Row],[Device ID]],BOM!$B$3:$BQ$35,37,FALSE),"")</f>
        <v>x</v>
      </c>
      <c r="AH89" s="59"/>
      <c r="AI89" s="59"/>
      <c r="AJ89" s="59"/>
      <c r="AK89" s="59"/>
      <c r="AL89" s="59" t="str">
        <f>IFERROR(VLOOKUP(Tabelle32[[#This Row],[Device ID]],BOM!$B$3:$BQ$35,42,FALSE),"")</f>
        <v>Imagine Communications SNP</v>
      </c>
      <c r="AM89" s="59" t="str">
        <f>IFERROR(VLOOKUP(Tabelle32[[#This Row],[Device ID]],BOM!$B$3:$BQ$35,43,FALSE),"")</f>
        <v>no</v>
      </c>
      <c r="AN89" s="59" t="str">
        <f>IFERROR(VLOOKUP(Tabelle32[[#This Row],[Device ID]],BOM!$B$3:$BQ$35,44,FALSE),"")</f>
        <v>yes</v>
      </c>
      <c r="AO89" s="59" t="str">
        <f>IFERROR(VLOOKUP(Tabelle32[[#This Row],[Device ID]],BOM!$B$3:$BQ$35,45,FALSE),"")</f>
        <v>no</v>
      </c>
      <c r="AP89" s="59" t="str">
        <f>IFERROR(CONCATENATE(Tabelle32[[#This Row],[Family
GFX-Unit]]," | ",Tabelle32[[#This Row],[Label 1
GFX-Unit]]," | ",Tabelle32[[#This Row],[Attached Device if Gateway]]),"")</f>
        <v xml:space="preserve"> |  | Player-05</v>
      </c>
      <c r="AQ89" s="28" t="s">
        <v>96</v>
      </c>
      <c r="AR89" s="28" t="s">
        <v>96</v>
      </c>
      <c r="AS89" s="28" t="s">
        <v>96</v>
      </c>
      <c r="AT89" s="28" t="s">
        <v>96</v>
      </c>
      <c r="AU89" s="28" t="s">
        <v>96</v>
      </c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73" t="s">
        <v>151</v>
      </c>
      <c r="BH89" s="30" t="str">
        <f>IF(COUNTA(Tabelle32[[#This Row],[Type:Vid_1080i50]:[Type:Anc_Prot]])&gt;0,"x","")</f>
        <v>x</v>
      </c>
      <c r="BI89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89" s="59"/>
      <c r="BK89" s="59"/>
      <c r="BL89" s="63"/>
      <c r="BM89" s="63"/>
      <c r="BN89" s="90"/>
      <c r="BO89" s="90"/>
      <c r="BP89" s="63">
        <f>LEN(Tabelle32[[#This Row],[Label 1
GFX-Unit]])</f>
        <v>0</v>
      </c>
      <c r="BQ89" s="63"/>
      <c r="BR89" s="63"/>
      <c r="BS89" s="59"/>
      <c r="BT89" s="59"/>
      <c r="BU89" s="59" t="s">
        <v>212</v>
      </c>
      <c r="BV89" s="59" t="s">
        <v>213</v>
      </c>
      <c r="BW89" s="59" t="s">
        <v>281</v>
      </c>
      <c r="BX89" s="59">
        <v>4</v>
      </c>
    </row>
    <row r="90" spans="1:76" ht="13.5" x14ac:dyDescent="0.25">
      <c r="A90" s="58" t="str">
        <f>CONCATENATE(Tabelle32[[#This Row],[Device ID]],".",Tabelle32[[#This Row],[Streamcounter]])</f>
        <v>4.04102</v>
      </c>
      <c r="B90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VGW-01_SDI04_VIDsend_0002_IPLASRF</v>
      </c>
      <c r="C90" s="96"/>
      <c r="D90" s="96"/>
      <c r="E90" s="96"/>
      <c r="F90" s="93" t="str">
        <f>IFERROR(VLOOKUP(Tabelle32[[#This Row],[Device ID]],BOM!$B$3:$BQ$35,16,FALSE),"")</f>
        <v>Player-05</v>
      </c>
      <c r="G90" s="66">
        <f>VLOOKUP(Tabelle32[[#This Row],[SDI Interface]],BOM!$A$4:$B$35,2,FALSE)</f>
        <v>4</v>
      </c>
      <c r="H90" s="93" t="str">
        <f>BOM!$C$4</f>
        <v>VGW-01</v>
      </c>
      <c r="I90" s="93">
        <f>IFERROR(VLOOKUP(Tabelle32[[#This Row],[Device ID]],BOM!$B$3:$BQ$35,12,FALSE),"")</f>
        <v>0</v>
      </c>
      <c r="J90" s="93" t="str">
        <f>IFERROR(VLOOKUP(Tabelle32[[#This Row],[Device ID]],BOM!$B$3:$BQ$35,13,FALSE),"")</f>
        <v>TC.U1.223 | MDC</v>
      </c>
      <c r="K90" s="93" t="str">
        <f>IFERROR(VLOOKUP(Tabelle32[[#This Row],[Device ID]],BOM!$B$3:$BQ$35,14,FALSE),"")</f>
        <v>Imagine Comunications</v>
      </c>
      <c r="L90" s="93" t="str">
        <f>IFERROR(VLOOKUP(Tabelle32[[#This Row],[Device ID]],BOM!$B$3:$BQ$35,16,FALSE),"")</f>
        <v>Player-05</v>
      </c>
      <c r="M90" s="93">
        <f>IFERROR(VLOOKUP(Tabelle32[[#This Row],[Device ID]],BOM!$B$3:$BQ$35,17,FALSE),"")</f>
        <v>0</v>
      </c>
      <c r="N90" s="93">
        <f>IFERROR(VLOOKUP(Tabelle32[[#This Row],[Device ID]],BOM!$B$3:$BQ$35,18,FALSE),"")</f>
        <v>0</v>
      </c>
      <c r="O90" s="64"/>
      <c r="P90" s="64"/>
      <c r="Q90" s="64"/>
      <c r="R90" s="64"/>
      <c r="S90" s="64"/>
      <c r="T90" s="64"/>
      <c r="U90" s="93">
        <f>IFERROR(VLOOKUP(Tabelle32[[#This Row],[Device ID]],BOM!$B$3:$BQ$35,25,FALSE),"")</f>
        <v>0</v>
      </c>
      <c r="V90" s="94" t="str">
        <f>IFERROR(VLOOKUP(Tabelle32[[#This Row],[Device ID]],BOM!$B$3:$BQ$35,26,FALSE),"")</f>
        <v>x</v>
      </c>
      <c r="W90" s="94" t="str">
        <f>IFERROR(VLOOKUP(Tabelle32[[#This Row],[Device ID]],BOM!$B$3:$BQ$35,27,FALSE),"")</f>
        <v>x</v>
      </c>
      <c r="X90" s="94" t="str">
        <f>IFERROR(VLOOKUP(Tabelle32[[#This Row],[Device ID]],BOM!$B$3:$BQ$35,28,FALSE),"")</f>
        <v>x</v>
      </c>
      <c r="Y90" s="94" t="str">
        <f>IFERROR(VLOOKUP(Tabelle32[[#This Row],[Device ID]],BOM!$B$3:$BQ$35,29,FALSE),"")</f>
        <v>x</v>
      </c>
      <c r="Z90" s="94" t="str">
        <f>IFERROR(VLOOKUP(Tabelle32[[#This Row],[Device ID]],BOM!$B$3:$BQ$35,30,FALSE),"")</f>
        <v>x</v>
      </c>
      <c r="AA90" s="94" t="str">
        <f>IFERROR(VLOOKUP(Tabelle32[[#This Row],[Device ID]],BOM!$B$3:$BQ$35,31,FALSE),"")</f>
        <v>x</v>
      </c>
      <c r="AB90" s="94" t="str">
        <f>IFERROR(VLOOKUP(Tabelle32[[#This Row],[Device ID]],BOM!$B$3:$BQ$35,32,FALSE),"")</f>
        <v>x</v>
      </c>
      <c r="AC90" s="94" t="str">
        <f>IFERROR(VLOOKUP(Tabelle32[[#This Row],[Device ID]],BOM!$B$3:$BQ$35,33,FALSE),"")</f>
        <v>x</v>
      </c>
      <c r="AD90" s="94" t="str">
        <f>IFERROR(VLOOKUP(Tabelle32[[#This Row],[Device ID]],BOM!$B$3:$BQ$35,34,FALSE),"")</f>
        <v>x</v>
      </c>
      <c r="AE90" s="94" t="str">
        <f>IFERROR(VLOOKUP(Tabelle32[[#This Row],[Device ID]],BOM!$B$3:$BQ$35,35,FALSE),"")</f>
        <v>x</v>
      </c>
      <c r="AF90" s="94" t="str">
        <f>IFERROR(VLOOKUP(Tabelle32[[#This Row],[Device ID]],BOM!$B$3:$BQ$35,36,FALSE),"")</f>
        <v>x</v>
      </c>
      <c r="AG90" s="94" t="str">
        <f>IFERROR(VLOOKUP(Tabelle32[[#This Row],[Device ID]],BOM!$B$3:$BQ$35,37,FALSE),"")</f>
        <v>x</v>
      </c>
      <c r="AH90" s="59"/>
      <c r="AI90" s="59"/>
      <c r="AJ90" s="59"/>
      <c r="AK90" s="59"/>
      <c r="AL90" s="93" t="str">
        <f>IFERROR(VLOOKUP(Tabelle32[[#This Row],[Device ID]],BOM!$B$3:$BQ$35,42,FALSE),"")</f>
        <v>Imagine Communications SNP</v>
      </c>
      <c r="AM90" s="59" t="str">
        <f>IFERROR(VLOOKUP(Tabelle32[[#This Row],[Device ID]],BOM!$B$3:$BQ$35,43,FALSE),"")</f>
        <v>no</v>
      </c>
      <c r="AN90" s="93" t="str">
        <f>IFERROR(VLOOKUP(Tabelle32[[#This Row],[Device ID]],BOM!$B$3:$BQ$35,44,FALSE),"")</f>
        <v>yes</v>
      </c>
      <c r="AO90" s="59" t="str">
        <f>IFERROR(VLOOKUP(Tabelle32[[#This Row],[Device ID]],BOM!$B$3:$BQ$35,45,FALSE),"")</f>
        <v>no</v>
      </c>
      <c r="AP90" s="93" t="str">
        <f>IFERROR(CONCATENATE(Tabelle32[[#This Row],[Family
GFX-Unit]]," | ",Tabelle32[[#This Row],[Label 1
GFX-Unit]]," | ",Tabelle32[[#This Row],[Attached Device if Gateway]]),"")</f>
        <v xml:space="preserve"> |  | Player-05</v>
      </c>
      <c r="AQ90" s="28" t="s">
        <v>96</v>
      </c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66"/>
      <c r="BH90" s="30" t="str">
        <f>IF(COUNTA(Tabelle32[[#This Row],[Type:Vid_1080i50]:[Type:Anc_Prot]])&gt;0,"x","")</f>
        <v>x</v>
      </c>
      <c r="BI90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90" s="59"/>
      <c r="BK90" s="59"/>
      <c r="BL90" s="63"/>
      <c r="BM90" s="63"/>
      <c r="BN90" s="90"/>
      <c r="BO90" s="90"/>
      <c r="BP90" s="75">
        <f>LEN(Tabelle32[[#This Row],[Label 1
GFX-Unit]])</f>
        <v>0</v>
      </c>
      <c r="BQ90" s="63"/>
      <c r="BR90" s="63"/>
      <c r="BS90" s="59"/>
      <c r="BT90" s="59"/>
      <c r="BU90" s="59" t="s">
        <v>215</v>
      </c>
      <c r="BV90" s="59" t="s">
        <v>215</v>
      </c>
      <c r="BW90" s="59" t="s">
        <v>282</v>
      </c>
      <c r="BX90" s="59">
        <v>4</v>
      </c>
    </row>
    <row r="91" spans="1:76" x14ac:dyDescent="0.2">
      <c r="A91" s="58" t="str">
        <f>CONCATENATE(Tabelle32[[#This Row],[Device ID]],".",Tabelle32[[#This Row],[Streamcounter]])</f>
        <v>5.05301</v>
      </c>
      <c r="B9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VGW-01_SDI05_ANCsend_0001_IPLASRF</v>
      </c>
      <c r="C91" s="60"/>
      <c r="D91" s="61"/>
      <c r="E91" s="62"/>
      <c r="F91" s="59" t="str">
        <f>IFERROR(VLOOKUP(Tabelle32[[#This Row],[Device ID]],BOM!$B$3:$BQ$35,16,FALSE),"")</f>
        <v>VKS (12G)</v>
      </c>
      <c r="G91" s="63">
        <f>VLOOKUP(Tabelle32[[#This Row],[SDI Interface]],BOM!$A$4:$B$35,2,FALSE)</f>
        <v>5</v>
      </c>
      <c r="H91" s="59" t="str">
        <f>BOM!$C$4</f>
        <v>VGW-01</v>
      </c>
      <c r="I91" s="59">
        <f>IFERROR(VLOOKUP(Tabelle32[[#This Row],[Device ID]],BOM!$B$3:$BQ$35,12,FALSE),"")</f>
        <v>0</v>
      </c>
      <c r="J91" s="59" t="str">
        <f>IFERROR(VLOOKUP(Tabelle32[[#This Row],[Device ID]],BOM!$B$3:$BQ$35,13,FALSE),"")</f>
        <v>TC.U1.223 | MDC</v>
      </c>
      <c r="K91" s="59" t="str">
        <f>IFERROR(VLOOKUP(Tabelle32[[#This Row],[Device ID]],BOM!$B$3:$BQ$35,14,FALSE),"")</f>
        <v>Imagine Comunications</v>
      </c>
      <c r="L91" s="59" t="str">
        <f>IFERROR(VLOOKUP(Tabelle32[[#This Row],[Device ID]],BOM!$B$3:$BQ$35,16,FALSE),"")</f>
        <v>VKS (12G)</v>
      </c>
      <c r="M91" s="63">
        <f>IFERROR(VLOOKUP(Tabelle32[[#This Row],[Device ID]],BOM!$B$3:$BQ$35,17,FALSE),"")</f>
        <v>0</v>
      </c>
      <c r="N91" s="59">
        <f>IFERROR(VLOOKUP(Tabelle32[[#This Row],[Device ID]],BOM!$B$3:$BQ$35,18,FALSE),"")</f>
        <v>0</v>
      </c>
      <c r="O91" s="64"/>
      <c r="P91" s="64"/>
      <c r="Q91" s="64"/>
      <c r="R91" s="64"/>
      <c r="S91" s="64"/>
      <c r="T91" s="64"/>
      <c r="U91" s="59">
        <f>IFERROR(VLOOKUP(Tabelle32[[#This Row],[Device ID]],BOM!$B$3:$BQ$35,25,FALSE),"")</f>
        <v>0</v>
      </c>
      <c r="V91" s="59" t="str">
        <f>IFERROR(VLOOKUP(Tabelle32[[#This Row],[Device ID]],BOM!$B$3:$BQ$35,26,FALSE),"")</f>
        <v>x</v>
      </c>
      <c r="W91" s="59" t="str">
        <f>IFERROR(VLOOKUP(Tabelle32[[#This Row],[Device ID]],BOM!$B$3:$BQ$35,27,FALSE),"")</f>
        <v>x</v>
      </c>
      <c r="X91" s="59" t="str">
        <f>IFERROR(VLOOKUP(Tabelle32[[#This Row],[Device ID]],BOM!$B$3:$BQ$35,28,FALSE),"")</f>
        <v>x</v>
      </c>
      <c r="Y91" s="59" t="str">
        <f>IFERROR(VLOOKUP(Tabelle32[[#This Row],[Device ID]],BOM!$B$3:$BQ$35,29,FALSE),"")</f>
        <v>x</v>
      </c>
      <c r="Z91" s="59" t="str">
        <f>IFERROR(VLOOKUP(Tabelle32[[#This Row],[Device ID]],BOM!$B$3:$BQ$35,30,FALSE),"")</f>
        <v>x</v>
      </c>
      <c r="AA91" s="59" t="str">
        <f>IFERROR(VLOOKUP(Tabelle32[[#This Row],[Device ID]],BOM!$B$3:$BQ$35,31,FALSE),"")</f>
        <v>x</v>
      </c>
      <c r="AB91" s="59" t="str">
        <f>IFERROR(VLOOKUP(Tabelle32[[#This Row],[Device ID]],BOM!$B$3:$BQ$35,32,FALSE),"")</f>
        <v>x</v>
      </c>
      <c r="AC91" s="59" t="str">
        <f>IFERROR(VLOOKUP(Tabelle32[[#This Row],[Device ID]],BOM!$B$3:$BQ$35,33,FALSE),"")</f>
        <v>x</v>
      </c>
      <c r="AD91" s="59" t="str">
        <f>IFERROR(VLOOKUP(Tabelle32[[#This Row],[Device ID]],BOM!$B$3:$BQ$35,34,FALSE),"")</f>
        <v>x</v>
      </c>
      <c r="AE91" s="59" t="str">
        <f>IFERROR(VLOOKUP(Tabelle32[[#This Row],[Device ID]],BOM!$B$3:$BQ$35,35,FALSE),"")</f>
        <v>x</v>
      </c>
      <c r="AF91" s="59" t="str">
        <f>IFERROR(VLOOKUP(Tabelle32[[#This Row],[Device ID]],BOM!$B$3:$BQ$35,36,FALSE),"")</f>
        <v>x</v>
      </c>
      <c r="AG91" s="59" t="str">
        <f>IFERROR(VLOOKUP(Tabelle32[[#This Row],[Device ID]],BOM!$B$3:$BQ$35,37,FALSE),"")</f>
        <v>x</v>
      </c>
      <c r="AH91" s="59"/>
      <c r="AI91" s="59"/>
      <c r="AJ91" s="59"/>
      <c r="AK91" s="59"/>
      <c r="AL91" s="59" t="str">
        <f>IFERROR(VLOOKUP(Tabelle32[[#This Row],[Device ID]],BOM!$B$3:$BQ$35,42,FALSE),"")</f>
        <v>Imagine Communications SNP</v>
      </c>
      <c r="AM91" s="59" t="str">
        <f>IFERROR(VLOOKUP(Tabelle32[[#This Row],[Device ID]],BOM!$B$3:$BQ$35,43,FALSE),"")</f>
        <v>no</v>
      </c>
      <c r="AN91" s="59" t="str">
        <f>IFERROR(VLOOKUP(Tabelle32[[#This Row],[Device ID]],BOM!$B$3:$BQ$35,44,FALSE),"")</f>
        <v>yes</v>
      </c>
      <c r="AO91" s="59" t="str">
        <f>IFERROR(VLOOKUP(Tabelle32[[#This Row],[Device ID]],BOM!$B$3:$BQ$35,45,FALSE),"")</f>
        <v>no</v>
      </c>
      <c r="AP91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 t="s">
        <v>96</v>
      </c>
      <c r="BG91" s="73" t="s">
        <v>151</v>
      </c>
      <c r="BH91" s="30" t="str">
        <f>IF(COUNTA(Tabelle32[[#This Row],[Type:Vid_1080i50]:[Type:Anc_Prot]])&gt;0,"x","")</f>
        <v>x</v>
      </c>
      <c r="BI9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91" s="59"/>
      <c r="BK91" s="59"/>
      <c r="BL91" s="63"/>
      <c r="BM91" s="63"/>
      <c r="BN91" s="90"/>
      <c r="BO91" s="90"/>
      <c r="BP91" s="75">
        <f>LEN(Tabelle32[[#This Row],[Label 1
GFX-Unit]])</f>
        <v>0</v>
      </c>
      <c r="BQ91" s="63"/>
      <c r="BR91" s="63"/>
      <c r="BS91" s="59"/>
      <c r="BT91" s="59"/>
      <c r="BU91" s="59" t="s">
        <v>152</v>
      </c>
      <c r="BV91" s="59" t="s">
        <v>153</v>
      </c>
      <c r="BW91" s="59" t="s">
        <v>283</v>
      </c>
      <c r="BX91" s="59">
        <v>5</v>
      </c>
    </row>
    <row r="92" spans="1:76" x14ac:dyDescent="0.2">
      <c r="A92" s="58" t="str">
        <f>CONCATENATE(Tabelle32[[#This Row],[Device ID]],".",Tabelle32[[#This Row],[Streamcounter]])</f>
        <v>5.05302</v>
      </c>
      <c r="B9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VGW-01_SDI05_ANCsend_0002_IPLASRF</v>
      </c>
      <c r="C92" s="60"/>
      <c r="D92" s="61"/>
      <c r="E92" s="62"/>
      <c r="F92" s="59" t="str">
        <f>IFERROR(VLOOKUP(Tabelle32[[#This Row],[Device ID]],BOM!$B$3:$BQ$35,16,FALSE),"")</f>
        <v>VKS (12G)</v>
      </c>
      <c r="G92" s="63">
        <f>VLOOKUP(Tabelle32[[#This Row],[SDI Interface]],BOM!$A$4:$B$35,2,FALSE)</f>
        <v>5</v>
      </c>
      <c r="H92" s="59" t="str">
        <f>BOM!$C$4</f>
        <v>VGW-01</v>
      </c>
      <c r="I92" s="59">
        <f>IFERROR(VLOOKUP(Tabelle32[[#This Row],[Device ID]],BOM!$B$3:$BQ$35,12,FALSE),"")</f>
        <v>0</v>
      </c>
      <c r="J92" s="59" t="str">
        <f>IFERROR(VLOOKUP(Tabelle32[[#This Row],[Device ID]],BOM!$B$3:$BQ$35,13,FALSE),"")</f>
        <v>TC.U1.223 | MDC</v>
      </c>
      <c r="K92" s="59" t="str">
        <f>IFERROR(VLOOKUP(Tabelle32[[#This Row],[Device ID]],BOM!$B$3:$BQ$35,14,FALSE),"")</f>
        <v>Imagine Comunications</v>
      </c>
      <c r="L92" s="59" t="str">
        <f>IFERROR(VLOOKUP(Tabelle32[[#This Row],[Device ID]],BOM!$B$3:$BQ$35,16,FALSE),"")</f>
        <v>VKS (12G)</v>
      </c>
      <c r="M92" s="63">
        <f>IFERROR(VLOOKUP(Tabelle32[[#This Row],[Device ID]],BOM!$B$3:$BQ$35,17,FALSE),"")</f>
        <v>0</v>
      </c>
      <c r="N92" s="59">
        <f>IFERROR(VLOOKUP(Tabelle32[[#This Row],[Device ID]],BOM!$B$3:$BQ$35,18,FALSE),"")</f>
        <v>0</v>
      </c>
      <c r="O92" s="64"/>
      <c r="P92" s="64"/>
      <c r="Q92" s="64"/>
      <c r="R92" s="64"/>
      <c r="S92" s="64"/>
      <c r="T92" s="64"/>
      <c r="U92" s="59">
        <f>IFERROR(VLOOKUP(Tabelle32[[#This Row],[Device ID]],BOM!$B$3:$BQ$35,25,FALSE),"")</f>
        <v>0</v>
      </c>
      <c r="V92" s="59" t="str">
        <f>IFERROR(VLOOKUP(Tabelle32[[#This Row],[Device ID]],BOM!$B$3:$BQ$35,26,FALSE),"")</f>
        <v>x</v>
      </c>
      <c r="W92" s="59" t="str">
        <f>IFERROR(VLOOKUP(Tabelle32[[#This Row],[Device ID]],BOM!$B$3:$BQ$35,27,FALSE),"")</f>
        <v>x</v>
      </c>
      <c r="X92" s="59" t="str">
        <f>IFERROR(VLOOKUP(Tabelle32[[#This Row],[Device ID]],BOM!$B$3:$BQ$35,28,FALSE),"")</f>
        <v>x</v>
      </c>
      <c r="Y92" s="59" t="str">
        <f>IFERROR(VLOOKUP(Tabelle32[[#This Row],[Device ID]],BOM!$B$3:$BQ$35,29,FALSE),"")</f>
        <v>x</v>
      </c>
      <c r="Z92" s="59" t="str">
        <f>IFERROR(VLOOKUP(Tabelle32[[#This Row],[Device ID]],BOM!$B$3:$BQ$35,30,FALSE),"")</f>
        <v>x</v>
      </c>
      <c r="AA92" s="59" t="str">
        <f>IFERROR(VLOOKUP(Tabelle32[[#This Row],[Device ID]],BOM!$B$3:$BQ$35,31,FALSE),"")</f>
        <v>x</v>
      </c>
      <c r="AB92" s="59" t="str">
        <f>IFERROR(VLOOKUP(Tabelle32[[#This Row],[Device ID]],BOM!$B$3:$BQ$35,32,FALSE),"")</f>
        <v>x</v>
      </c>
      <c r="AC92" s="59" t="str">
        <f>IFERROR(VLOOKUP(Tabelle32[[#This Row],[Device ID]],BOM!$B$3:$BQ$35,33,FALSE),"")</f>
        <v>x</v>
      </c>
      <c r="AD92" s="59" t="str">
        <f>IFERROR(VLOOKUP(Tabelle32[[#This Row],[Device ID]],BOM!$B$3:$BQ$35,34,FALSE),"")</f>
        <v>x</v>
      </c>
      <c r="AE92" s="59" t="str">
        <f>IFERROR(VLOOKUP(Tabelle32[[#This Row],[Device ID]],BOM!$B$3:$BQ$35,35,FALSE),"")</f>
        <v>x</v>
      </c>
      <c r="AF92" s="59" t="str">
        <f>IFERROR(VLOOKUP(Tabelle32[[#This Row],[Device ID]],BOM!$B$3:$BQ$35,36,FALSE),"")</f>
        <v>x</v>
      </c>
      <c r="AG92" s="59" t="str">
        <f>IFERROR(VLOOKUP(Tabelle32[[#This Row],[Device ID]],BOM!$B$3:$BQ$35,37,FALSE),"")</f>
        <v>x</v>
      </c>
      <c r="AH92" s="59"/>
      <c r="AI92" s="59"/>
      <c r="AJ92" s="59"/>
      <c r="AK92" s="59"/>
      <c r="AL92" s="59" t="str">
        <f>IFERROR(VLOOKUP(Tabelle32[[#This Row],[Device ID]],BOM!$B$3:$BQ$35,42,FALSE),"")</f>
        <v>Imagine Communications SNP</v>
      </c>
      <c r="AM92" s="59" t="str">
        <f>IFERROR(VLOOKUP(Tabelle32[[#This Row],[Device ID]],BOM!$B$3:$BQ$35,43,FALSE),"")</f>
        <v>no</v>
      </c>
      <c r="AN92" s="59" t="str">
        <f>IFERROR(VLOOKUP(Tabelle32[[#This Row],[Device ID]],BOM!$B$3:$BQ$35,44,FALSE),"")</f>
        <v>yes</v>
      </c>
      <c r="AO92" s="59" t="str">
        <f>IFERROR(VLOOKUP(Tabelle32[[#This Row],[Device ID]],BOM!$B$3:$BQ$35,45,FALSE),"")</f>
        <v>no</v>
      </c>
      <c r="AP92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73" t="s">
        <v>151</v>
      </c>
      <c r="BH92" s="30" t="str">
        <f>IF(COUNTA(Tabelle32[[#This Row],[Type:Vid_1080i50]:[Type:Anc_Prot]])&gt;0,"x","")</f>
        <v/>
      </c>
      <c r="BI9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92" s="59"/>
      <c r="BK92" s="59"/>
      <c r="BL92" s="63"/>
      <c r="BM92" s="63"/>
      <c r="BN92" s="90"/>
      <c r="BO92" s="90"/>
      <c r="BP92" s="75">
        <f>LEN(Tabelle32[[#This Row],[Label 1
GFX-Unit]])</f>
        <v>0</v>
      </c>
      <c r="BQ92" s="63"/>
      <c r="BR92" s="63"/>
      <c r="BS92" s="59"/>
      <c r="BT92" s="59"/>
      <c r="BU92" s="59" t="s">
        <v>155</v>
      </c>
      <c r="BV92" s="59" t="s">
        <v>156</v>
      </c>
      <c r="BW92" s="59" t="s">
        <v>284</v>
      </c>
      <c r="BX92" s="59">
        <v>5</v>
      </c>
    </row>
    <row r="93" spans="1:76" x14ac:dyDescent="0.2">
      <c r="A93" s="58" t="str">
        <f>CONCATENATE(Tabelle32[[#This Row],[Device ID]],".",Tabelle32[[#This Row],[Streamcounter]])</f>
        <v>5.05303</v>
      </c>
      <c r="B9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VGW-01_SDI05_ANCsend_0003_IPLASRF</v>
      </c>
      <c r="C93" s="60"/>
      <c r="D93" s="61"/>
      <c r="E93" s="62"/>
      <c r="F93" s="59" t="str">
        <f>IFERROR(VLOOKUP(Tabelle32[[#This Row],[Device ID]],BOM!$B$3:$BQ$35,16,FALSE),"")</f>
        <v>VKS (12G)</v>
      </c>
      <c r="G93" s="63">
        <f>VLOOKUP(Tabelle32[[#This Row],[SDI Interface]],BOM!$A$4:$B$35,2,FALSE)</f>
        <v>5</v>
      </c>
      <c r="H93" s="59" t="str">
        <f>BOM!$C$4</f>
        <v>VGW-01</v>
      </c>
      <c r="I93" s="59">
        <f>IFERROR(VLOOKUP(Tabelle32[[#This Row],[Device ID]],BOM!$B$3:$BQ$35,12,FALSE),"")</f>
        <v>0</v>
      </c>
      <c r="J93" s="59" t="str">
        <f>IFERROR(VLOOKUP(Tabelle32[[#This Row],[Device ID]],BOM!$B$3:$BQ$35,13,FALSE),"")</f>
        <v>TC.U1.223 | MDC</v>
      </c>
      <c r="K93" s="59" t="str">
        <f>IFERROR(VLOOKUP(Tabelle32[[#This Row],[Device ID]],BOM!$B$3:$BQ$35,14,FALSE),"")</f>
        <v>Imagine Comunications</v>
      </c>
      <c r="L93" s="59" t="str">
        <f>IFERROR(VLOOKUP(Tabelle32[[#This Row],[Device ID]],BOM!$B$3:$BQ$35,16,FALSE),"")</f>
        <v>VKS (12G)</v>
      </c>
      <c r="M93" s="63">
        <f>IFERROR(VLOOKUP(Tabelle32[[#This Row],[Device ID]],BOM!$B$3:$BQ$35,17,FALSE),"")</f>
        <v>0</v>
      </c>
      <c r="N93" s="59">
        <f>IFERROR(VLOOKUP(Tabelle32[[#This Row],[Device ID]],BOM!$B$3:$BQ$35,18,FALSE),"")</f>
        <v>0</v>
      </c>
      <c r="O93" s="64"/>
      <c r="P93" s="64"/>
      <c r="Q93" s="64"/>
      <c r="R93" s="64"/>
      <c r="S93" s="64"/>
      <c r="T93" s="64"/>
      <c r="U93" s="59">
        <f>IFERROR(VLOOKUP(Tabelle32[[#This Row],[Device ID]],BOM!$B$3:$BQ$35,25,FALSE),"")</f>
        <v>0</v>
      </c>
      <c r="V93" s="59" t="str">
        <f>IFERROR(VLOOKUP(Tabelle32[[#This Row],[Device ID]],BOM!$B$3:$BQ$35,26,FALSE),"")</f>
        <v>x</v>
      </c>
      <c r="W93" s="59" t="str">
        <f>IFERROR(VLOOKUP(Tabelle32[[#This Row],[Device ID]],BOM!$B$3:$BQ$35,27,FALSE),"")</f>
        <v>x</v>
      </c>
      <c r="X93" s="59" t="str">
        <f>IFERROR(VLOOKUP(Tabelle32[[#This Row],[Device ID]],BOM!$B$3:$BQ$35,28,FALSE),"")</f>
        <v>x</v>
      </c>
      <c r="Y93" s="59" t="str">
        <f>IFERROR(VLOOKUP(Tabelle32[[#This Row],[Device ID]],BOM!$B$3:$BQ$35,29,FALSE),"")</f>
        <v>x</v>
      </c>
      <c r="Z93" s="59" t="str">
        <f>IFERROR(VLOOKUP(Tabelle32[[#This Row],[Device ID]],BOM!$B$3:$BQ$35,30,FALSE),"")</f>
        <v>x</v>
      </c>
      <c r="AA93" s="59" t="str">
        <f>IFERROR(VLOOKUP(Tabelle32[[#This Row],[Device ID]],BOM!$B$3:$BQ$35,31,FALSE),"")</f>
        <v>x</v>
      </c>
      <c r="AB93" s="59" t="str">
        <f>IFERROR(VLOOKUP(Tabelle32[[#This Row],[Device ID]],BOM!$B$3:$BQ$35,32,FALSE),"")</f>
        <v>x</v>
      </c>
      <c r="AC93" s="59" t="str">
        <f>IFERROR(VLOOKUP(Tabelle32[[#This Row],[Device ID]],BOM!$B$3:$BQ$35,33,FALSE),"")</f>
        <v>x</v>
      </c>
      <c r="AD93" s="59" t="str">
        <f>IFERROR(VLOOKUP(Tabelle32[[#This Row],[Device ID]],BOM!$B$3:$BQ$35,34,FALSE),"")</f>
        <v>x</v>
      </c>
      <c r="AE93" s="59" t="str">
        <f>IFERROR(VLOOKUP(Tabelle32[[#This Row],[Device ID]],BOM!$B$3:$BQ$35,35,FALSE),"")</f>
        <v>x</v>
      </c>
      <c r="AF93" s="59" t="str">
        <f>IFERROR(VLOOKUP(Tabelle32[[#This Row],[Device ID]],BOM!$B$3:$BQ$35,36,FALSE),"")</f>
        <v>x</v>
      </c>
      <c r="AG93" s="59" t="str">
        <f>IFERROR(VLOOKUP(Tabelle32[[#This Row],[Device ID]],BOM!$B$3:$BQ$35,37,FALSE),"")</f>
        <v>x</v>
      </c>
      <c r="AH93" s="59"/>
      <c r="AI93" s="59"/>
      <c r="AJ93" s="59"/>
      <c r="AK93" s="59"/>
      <c r="AL93" s="59" t="str">
        <f>IFERROR(VLOOKUP(Tabelle32[[#This Row],[Device ID]],BOM!$B$3:$BQ$35,42,FALSE),"")</f>
        <v>Imagine Communications SNP</v>
      </c>
      <c r="AM93" s="59" t="str">
        <f>IFERROR(VLOOKUP(Tabelle32[[#This Row],[Device ID]],BOM!$B$3:$BQ$35,43,FALSE),"")</f>
        <v>no</v>
      </c>
      <c r="AN93" s="59" t="str">
        <f>IFERROR(VLOOKUP(Tabelle32[[#This Row],[Device ID]],BOM!$B$3:$BQ$35,44,FALSE),"")</f>
        <v>yes</v>
      </c>
      <c r="AO93" s="59" t="str">
        <f>IFERROR(VLOOKUP(Tabelle32[[#This Row],[Device ID]],BOM!$B$3:$BQ$35,45,FALSE),"")</f>
        <v>no</v>
      </c>
      <c r="AP93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73" t="s">
        <v>151</v>
      </c>
      <c r="BH93" s="30" t="str">
        <f>IF(COUNTA(Tabelle32[[#This Row],[Type:Vid_1080i50]:[Type:Anc_Prot]])&gt;0,"x","")</f>
        <v/>
      </c>
      <c r="BI9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93" s="59"/>
      <c r="BK93" s="59"/>
      <c r="BL93" s="63"/>
      <c r="BM93" s="63"/>
      <c r="BN93" s="90"/>
      <c r="BO93" s="90"/>
      <c r="BP93" s="75">
        <f>LEN(Tabelle32[[#This Row],[Label 1
GFX-Unit]])</f>
        <v>0</v>
      </c>
      <c r="BQ93" s="63"/>
      <c r="BR93" s="63"/>
      <c r="BS93" s="59"/>
      <c r="BT93" s="59"/>
      <c r="BU93" s="59" t="s">
        <v>158</v>
      </c>
      <c r="BV93" s="59" t="s">
        <v>159</v>
      </c>
      <c r="BW93" s="59" t="s">
        <v>285</v>
      </c>
      <c r="BX93" s="59">
        <v>5</v>
      </c>
    </row>
    <row r="94" spans="1:76" x14ac:dyDescent="0.2">
      <c r="A94" s="58" t="str">
        <f>CONCATENATE(Tabelle32[[#This Row],[Device ID]],".",Tabelle32[[#This Row],[Streamcounter]])</f>
        <v>5.05304</v>
      </c>
      <c r="B9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VGW-01_SDI05_ANCsend_0004_IPLASRF</v>
      </c>
      <c r="C94" s="60"/>
      <c r="D94" s="61"/>
      <c r="E94" s="62"/>
      <c r="F94" s="59" t="str">
        <f>IFERROR(VLOOKUP(Tabelle32[[#This Row],[Device ID]],BOM!$B$3:$BQ$35,16,FALSE),"")</f>
        <v>VKS (12G)</v>
      </c>
      <c r="G94" s="63">
        <f>VLOOKUP(Tabelle32[[#This Row],[SDI Interface]],BOM!$A$4:$B$35,2,FALSE)</f>
        <v>5</v>
      </c>
      <c r="H94" s="59" t="str">
        <f>BOM!$C$4</f>
        <v>VGW-01</v>
      </c>
      <c r="I94" s="59">
        <f>IFERROR(VLOOKUP(Tabelle32[[#This Row],[Device ID]],BOM!$B$3:$BQ$35,12,FALSE),"")</f>
        <v>0</v>
      </c>
      <c r="J94" s="59" t="str">
        <f>IFERROR(VLOOKUP(Tabelle32[[#This Row],[Device ID]],BOM!$B$3:$BQ$35,13,FALSE),"")</f>
        <v>TC.U1.223 | MDC</v>
      </c>
      <c r="K94" s="59" t="str">
        <f>IFERROR(VLOOKUP(Tabelle32[[#This Row],[Device ID]],BOM!$B$3:$BQ$35,14,FALSE),"")</f>
        <v>Imagine Comunications</v>
      </c>
      <c r="L94" s="59" t="str">
        <f>IFERROR(VLOOKUP(Tabelle32[[#This Row],[Device ID]],BOM!$B$3:$BQ$35,16,FALSE),"")</f>
        <v>VKS (12G)</v>
      </c>
      <c r="M94" s="63">
        <f>IFERROR(VLOOKUP(Tabelle32[[#This Row],[Device ID]],BOM!$B$3:$BQ$35,17,FALSE),"")</f>
        <v>0</v>
      </c>
      <c r="N94" s="59">
        <f>IFERROR(VLOOKUP(Tabelle32[[#This Row],[Device ID]],BOM!$B$3:$BQ$35,18,FALSE),"")</f>
        <v>0</v>
      </c>
      <c r="O94" s="64"/>
      <c r="P94" s="64"/>
      <c r="Q94" s="64"/>
      <c r="R94" s="64"/>
      <c r="S94" s="64"/>
      <c r="T94" s="64"/>
      <c r="U94" s="59">
        <f>IFERROR(VLOOKUP(Tabelle32[[#This Row],[Device ID]],BOM!$B$3:$BQ$35,25,FALSE),"")</f>
        <v>0</v>
      </c>
      <c r="V94" s="59" t="str">
        <f>IFERROR(VLOOKUP(Tabelle32[[#This Row],[Device ID]],BOM!$B$3:$BQ$35,26,FALSE),"")</f>
        <v>x</v>
      </c>
      <c r="W94" s="59" t="str">
        <f>IFERROR(VLOOKUP(Tabelle32[[#This Row],[Device ID]],BOM!$B$3:$BQ$35,27,FALSE),"")</f>
        <v>x</v>
      </c>
      <c r="X94" s="59" t="str">
        <f>IFERROR(VLOOKUP(Tabelle32[[#This Row],[Device ID]],BOM!$B$3:$BQ$35,28,FALSE),"")</f>
        <v>x</v>
      </c>
      <c r="Y94" s="59" t="str">
        <f>IFERROR(VLOOKUP(Tabelle32[[#This Row],[Device ID]],BOM!$B$3:$BQ$35,29,FALSE),"")</f>
        <v>x</v>
      </c>
      <c r="Z94" s="59" t="str">
        <f>IFERROR(VLOOKUP(Tabelle32[[#This Row],[Device ID]],BOM!$B$3:$BQ$35,30,FALSE),"")</f>
        <v>x</v>
      </c>
      <c r="AA94" s="59" t="str">
        <f>IFERROR(VLOOKUP(Tabelle32[[#This Row],[Device ID]],BOM!$B$3:$BQ$35,31,FALSE),"")</f>
        <v>x</v>
      </c>
      <c r="AB94" s="59" t="str">
        <f>IFERROR(VLOOKUP(Tabelle32[[#This Row],[Device ID]],BOM!$B$3:$BQ$35,32,FALSE),"")</f>
        <v>x</v>
      </c>
      <c r="AC94" s="59" t="str">
        <f>IFERROR(VLOOKUP(Tabelle32[[#This Row],[Device ID]],BOM!$B$3:$BQ$35,33,FALSE),"")</f>
        <v>x</v>
      </c>
      <c r="AD94" s="59" t="str">
        <f>IFERROR(VLOOKUP(Tabelle32[[#This Row],[Device ID]],BOM!$B$3:$BQ$35,34,FALSE),"")</f>
        <v>x</v>
      </c>
      <c r="AE94" s="59" t="str">
        <f>IFERROR(VLOOKUP(Tabelle32[[#This Row],[Device ID]],BOM!$B$3:$BQ$35,35,FALSE),"")</f>
        <v>x</v>
      </c>
      <c r="AF94" s="59" t="str">
        <f>IFERROR(VLOOKUP(Tabelle32[[#This Row],[Device ID]],BOM!$B$3:$BQ$35,36,FALSE),"")</f>
        <v>x</v>
      </c>
      <c r="AG94" s="59" t="str">
        <f>IFERROR(VLOOKUP(Tabelle32[[#This Row],[Device ID]],BOM!$B$3:$BQ$35,37,FALSE),"")</f>
        <v>x</v>
      </c>
      <c r="AH94" s="59"/>
      <c r="AI94" s="59"/>
      <c r="AJ94" s="59"/>
      <c r="AK94" s="59"/>
      <c r="AL94" s="59" t="str">
        <f>IFERROR(VLOOKUP(Tabelle32[[#This Row],[Device ID]],BOM!$B$3:$BQ$35,42,FALSE),"")</f>
        <v>Imagine Communications SNP</v>
      </c>
      <c r="AM94" s="59" t="str">
        <f>IFERROR(VLOOKUP(Tabelle32[[#This Row],[Device ID]],BOM!$B$3:$BQ$35,43,FALSE),"")</f>
        <v>no</v>
      </c>
      <c r="AN94" s="59" t="str">
        <f>IFERROR(VLOOKUP(Tabelle32[[#This Row],[Device ID]],BOM!$B$3:$BQ$35,44,FALSE),"")</f>
        <v>yes</v>
      </c>
      <c r="AO94" s="59" t="str">
        <f>IFERROR(VLOOKUP(Tabelle32[[#This Row],[Device ID]],BOM!$B$3:$BQ$35,45,FALSE),"")</f>
        <v>no</v>
      </c>
      <c r="AP94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73" t="s">
        <v>151</v>
      </c>
      <c r="BH94" s="30" t="str">
        <f>IF(COUNTA(Tabelle32[[#This Row],[Type:Vid_1080i50]:[Type:Anc_Prot]])&gt;0,"x","")</f>
        <v/>
      </c>
      <c r="BI9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94" s="59"/>
      <c r="BK94" s="59"/>
      <c r="BL94" s="63"/>
      <c r="BM94" s="63"/>
      <c r="BN94" s="90"/>
      <c r="BO94" s="90"/>
      <c r="BP94" s="75">
        <f>LEN(Tabelle32[[#This Row],[Label 1
GFX-Unit]])</f>
        <v>0</v>
      </c>
      <c r="BQ94" s="63"/>
      <c r="BR94" s="63"/>
      <c r="BS94" s="59"/>
      <c r="BT94" s="59"/>
      <c r="BU94" s="59" t="s">
        <v>161</v>
      </c>
      <c r="BV94" s="59" t="s">
        <v>162</v>
      </c>
      <c r="BW94" s="59" t="s">
        <v>286</v>
      </c>
      <c r="BX94" s="59">
        <v>5</v>
      </c>
    </row>
    <row r="95" spans="1:76" x14ac:dyDescent="0.2">
      <c r="A95" s="58" t="str">
        <f>CONCATENATE(Tabelle32[[#This Row],[Device ID]],".",Tabelle32[[#This Row],[Streamcounter]])</f>
        <v>5.05201</v>
      </c>
      <c r="B9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VGW-01_SDI05_AUDsend_0001_IPLASRF</v>
      </c>
      <c r="C95" s="67"/>
      <c r="D95" s="61"/>
      <c r="E95" s="67"/>
      <c r="F95" s="59" t="str">
        <f>IFERROR(VLOOKUP(Tabelle32[[#This Row],[Device ID]],BOM!$B$3:$BQ$35,16,FALSE),"")</f>
        <v>VKS (12G)</v>
      </c>
      <c r="G95" s="63">
        <f>VLOOKUP(Tabelle32[[#This Row],[SDI Interface]],BOM!$A$4:$B$35,2,FALSE)</f>
        <v>5</v>
      </c>
      <c r="H95" s="59" t="str">
        <f>BOM!$C$4</f>
        <v>VGW-01</v>
      </c>
      <c r="I95" s="59">
        <f>IFERROR(VLOOKUP(Tabelle32[[#This Row],[Device ID]],BOM!$B$3:$BQ$35,12,FALSE),"")</f>
        <v>0</v>
      </c>
      <c r="J95" s="59" t="str">
        <f>IFERROR(VLOOKUP(Tabelle32[[#This Row],[Device ID]],BOM!$B$3:$BQ$35,13,FALSE),"")</f>
        <v>TC.U1.223 | MDC</v>
      </c>
      <c r="K95" s="59" t="str">
        <f>IFERROR(VLOOKUP(Tabelle32[[#This Row],[Device ID]],BOM!$B$3:$BQ$35,14,FALSE),"")</f>
        <v>Imagine Comunications</v>
      </c>
      <c r="L95" s="59" t="str">
        <f>IFERROR(VLOOKUP(Tabelle32[[#This Row],[Device ID]],BOM!$B$3:$BQ$35,16,FALSE),"")</f>
        <v>VKS (12G)</v>
      </c>
      <c r="M95" s="63">
        <f>IFERROR(VLOOKUP(Tabelle32[[#This Row],[Device ID]],BOM!$B$3:$BQ$35,17,FALSE),"")</f>
        <v>0</v>
      </c>
      <c r="N95" s="59">
        <f>IFERROR(VLOOKUP(Tabelle32[[#This Row],[Device ID]],BOM!$B$3:$BQ$35,18,FALSE),"")</f>
        <v>0</v>
      </c>
      <c r="O95" s="64"/>
      <c r="P95" s="64"/>
      <c r="Q95" s="64"/>
      <c r="R95" s="64"/>
      <c r="S95" s="64"/>
      <c r="T95" s="64"/>
      <c r="U95" s="59">
        <f>IFERROR(VLOOKUP(Tabelle32[[#This Row],[Device ID]],BOM!$B$3:$BQ$35,25,FALSE),"")</f>
        <v>0</v>
      </c>
      <c r="V95" s="59" t="str">
        <f>IFERROR(VLOOKUP(Tabelle32[[#This Row],[Device ID]],BOM!$B$3:$BQ$35,26,FALSE),"")</f>
        <v>x</v>
      </c>
      <c r="W95" s="59" t="str">
        <f>IFERROR(VLOOKUP(Tabelle32[[#This Row],[Device ID]],BOM!$B$3:$BQ$35,27,FALSE),"")</f>
        <v>x</v>
      </c>
      <c r="X95" s="59" t="str">
        <f>IFERROR(VLOOKUP(Tabelle32[[#This Row],[Device ID]],BOM!$B$3:$BQ$35,28,FALSE),"")</f>
        <v>x</v>
      </c>
      <c r="Y95" s="59" t="str">
        <f>IFERROR(VLOOKUP(Tabelle32[[#This Row],[Device ID]],BOM!$B$3:$BQ$35,29,FALSE),"")</f>
        <v>x</v>
      </c>
      <c r="Z95" s="59" t="str">
        <f>IFERROR(VLOOKUP(Tabelle32[[#This Row],[Device ID]],BOM!$B$3:$BQ$35,30,FALSE),"")</f>
        <v>x</v>
      </c>
      <c r="AA95" s="59" t="str">
        <f>IFERROR(VLOOKUP(Tabelle32[[#This Row],[Device ID]],BOM!$B$3:$BQ$35,31,FALSE),"")</f>
        <v>x</v>
      </c>
      <c r="AB95" s="59" t="str">
        <f>IFERROR(VLOOKUP(Tabelle32[[#This Row],[Device ID]],BOM!$B$3:$BQ$35,32,FALSE),"")</f>
        <v>x</v>
      </c>
      <c r="AC95" s="59" t="str">
        <f>IFERROR(VLOOKUP(Tabelle32[[#This Row],[Device ID]],BOM!$B$3:$BQ$35,33,FALSE),"")</f>
        <v>x</v>
      </c>
      <c r="AD95" s="59" t="str">
        <f>IFERROR(VLOOKUP(Tabelle32[[#This Row],[Device ID]],BOM!$B$3:$BQ$35,34,FALSE),"")</f>
        <v>x</v>
      </c>
      <c r="AE95" s="59" t="str">
        <f>IFERROR(VLOOKUP(Tabelle32[[#This Row],[Device ID]],BOM!$B$3:$BQ$35,35,FALSE),"")</f>
        <v>x</v>
      </c>
      <c r="AF95" s="59" t="str">
        <f>IFERROR(VLOOKUP(Tabelle32[[#This Row],[Device ID]],BOM!$B$3:$BQ$35,36,FALSE),"")</f>
        <v>x</v>
      </c>
      <c r="AG95" s="59" t="str">
        <f>IFERROR(VLOOKUP(Tabelle32[[#This Row],[Device ID]],BOM!$B$3:$BQ$35,37,FALSE),"")</f>
        <v>x</v>
      </c>
      <c r="AH95" s="59"/>
      <c r="AI95" s="59"/>
      <c r="AJ95" s="59"/>
      <c r="AK95" s="59"/>
      <c r="AL95" s="59" t="str">
        <f>IFERROR(VLOOKUP(Tabelle32[[#This Row],[Device ID]],BOM!$B$3:$BQ$35,42,FALSE),"")</f>
        <v>Imagine Communications SNP</v>
      </c>
      <c r="AM95" s="59" t="str">
        <f>IFERROR(VLOOKUP(Tabelle32[[#This Row],[Device ID]],BOM!$B$3:$BQ$35,43,FALSE),"")</f>
        <v>no</v>
      </c>
      <c r="AN95" s="59" t="str">
        <f>IFERROR(VLOOKUP(Tabelle32[[#This Row],[Device ID]],BOM!$B$3:$BQ$35,44,FALSE),"")</f>
        <v>yes</v>
      </c>
      <c r="AO95" s="59" t="str">
        <f>IFERROR(VLOOKUP(Tabelle32[[#This Row],[Device ID]],BOM!$B$3:$BQ$35,45,FALSE),"")</f>
        <v>no</v>
      </c>
      <c r="AP95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95" s="28"/>
      <c r="AR95" s="28"/>
      <c r="AS95" s="28"/>
      <c r="AT95" s="28"/>
      <c r="AU95" s="28"/>
      <c r="AV95" s="28" t="s">
        <v>96</v>
      </c>
      <c r="AW95" s="28" t="s">
        <v>96</v>
      </c>
      <c r="AX95" s="28" t="s">
        <v>96</v>
      </c>
      <c r="AY95" s="28" t="s">
        <v>96</v>
      </c>
      <c r="AZ95" s="28" t="s">
        <v>96</v>
      </c>
      <c r="BA95" s="28" t="s">
        <v>96</v>
      </c>
      <c r="BB95" s="28" t="s">
        <v>96</v>
      </c>
      <c r="BC95" s="28" t="s">
        <v>96</v>
      </c>
      <c r="BD95" s="28" t="s">
        <v>96</v>
      </c>
      <c r="BE95" s="28"/>
      <c r="BF95" s="28"/>
      <c r="BG95" s="73" t="s">
        <v>151</v>
      </c>
      <c r="BH95" s="30" t="str">
        <f>IF(COUNTA(Tabelle32[[#This Row],[Type:Vid_1080i50]:[Type:Anc_Prot]])&gt;0,"x","")</f>
        <v>x</v>
      </c>
      <c r="BI95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95" s="59"/>
      <c r="BK95" s="59"/>
      <c r="BL95" s="63"/>
      <c r="BM95" s="63"/>
      <c r="BN95" s="90"/>
      <c r="BO95" s="90"/>
      <c r="BP95" s="63">
        <f>LEN(Tabelle32[[#This Row],[Label 1
GFX-Unit]])</f>
        <v>0</v>
      </c>
      <c r="BQ95" s="63"/>
      <c r="BR95" s="63"/>
      <c r="BS95" s="59"/>
      <c r="BT95" s="59"/>
      <c r="BU95" s="59" t="s">
        <v>164</v>
      </c>
      <c r="BV95" s="59" t="s">
        <v>165</v>
      </c>
      <c r="BW95" s="59" t="s">
        <v>287</v>
      </c>
      <c r="BX95" s="59">
        <v>5</v>
      </c>
    </row>
    <row r="96" spans="1:76" x14ac:dyDescent="0.2">
      <c r="A96" s="58" t="str">
        <f>CONCATENATE(Tabelle32[[#This Row],[Device ID]],".",Tabelle32[[#This Row],[Streamcounter]])</f>
        <v>5.05202</v>
      </c>
      <c r="B9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VGW-01_SDI05_AUDsend_0002_IPLASRF</v>
      </c>
      <c r="C96" s="67"/>
      <c r="D96" s="61"/>
      <c r="E96" s="67"/>
      <c r="F96" s="59" t="str">
        <f>IFERROR(VLOOKUP(Tabelle32[[#This Row],[Device ID]],BOM!$B$3:$BQ$35,16,FALSE),"")</f>
        <v>VKS (12G)</v>
      </c>
      <c r="G96" s="63">
        <f>VLOOKUP(Tabelle32[[#This Row],[SDI Interface]],BOM!$A$4:$B$35,2,FALSE)</f>
        <v>5</v>
      </c>
      <c r="H96" s="59" t="str">
        <f>BOM!$C$4</f>
        <v>VGW-01</v>
      </c>
      <c r="I96" s="59">
        <f>IFERROR(VLOOKUP(Tabelle32[[#This Row],[Device ID]],BOM!$B$3:$BQ$35,12,FALSE),"")</f>
        <v>0</v>
      </c>
      <c r="J96" s="59" t="str">
        <f>IFERROR(VLOOKUP(Tabelle32[[#This Row],[Device ID]],BOM!$B$3:$BQ$35,13,FALSE),"")</f>
        <v>TC.U1.223 | MDC</v>
      </c>
      <c r="K96" s="59" t="str">
        <f>IFERROR(VLOOKUP(Tabelle32[[#This Row],[Device ID]],BOM!$B$3:$BQ$35,14,FALSE),"")</f>
        <v>Imagine Comunications</v>
      </c>
      <c r="L96" s="59" t="str">
        <f>IFERROR(VLOOKUP(Tabelle32[[#This Row],[Device ID]],BOM!$B$3:$BQ$35,16,FALSE),"")</f>
        <v>VKS (12G)</v>
      </c>
      <c r="M96" s="63">
        <f>IFERROR(VLOOKUP(Tabelle32[[#This Row],[Device ID]],BOM!$B$3:$BQ$35,17,FALSE),"")</f>
        <v>0</v>
      </c>
      <c r="N96" s="59">
        <f>IFERROR(VLOOKUP(Tabelle32[[#This Row],[Device ID]],BOM!$B$3:$BQ$35,18,FALSE),"")</f>
        <v>0</v>
      </c>
      <c r="O96" s="64"/>
      <c r="P96" s="64"/>
      <c r="Q96" s="64"/>
      <c r="R96" s="64"/>
      <c r="S96" s="64"/>
      <c r="T96" s="64"/>
      <c r="U96" s="59">
        <f>IFERROR(VLOOKUP(Tabelle32[[#This Row],[Device ID]],BOM!$B$3:$BQ$35,25,FALSE),"")</f>
        <v>0</v>
      </c>
      <c r="V96" s="59" t="str">
        <f>IFERROR(VLOOKUP(Tabelle32[[#This Row],[Device ID]],BOM!$B$3:$BQ$35,26,FALSE),"")</f>
        <v>x</v>
      </c>
      <c r="W96" s="59" t="str">
        <f>IFERROR(VLOOKUP(Tabelle32[[#This Row],[Device ID]],BOM!$B$3:$BQ$35,27,FALSE),"")</f>
        <v>x</v>
      </c>
      <c r="X96" s="59" t="str">
        <f>IFERROR(VLOOKUP(Tabelle32[[#This Row],[Device ID]],BOM!$B$3:$BQ$35,28,FALSE),"")</f>
        <v>x</v>
      </c>
      <c r="Y96" s="59" t="str">
        <f>IFERROR(VLOOKUP(Tabelle32[[#This Row],[Device ID]],BOM!$B$3:$BQ$35,29,FALSE),"")</f>
        <v>x</v>
      </c>
      <c r="Z96" s="59" t="str">
        <f>IFERROR(VLOOKUP(Tabelle32[[#This Row],[Device ID]],BOM!$B$3:$BQ$35,30,FALSE),"")</f>
        <v>x</v>
      </c>
      <c r="AA96" s="59" t="str">
        <f>IFERROR(VLOOKUP(Tabelle32[[#This Row],[Device ID]],BOM!$B$3:$BQ$35,31,FALSE),"")</f>
        <v>x</v>
      </c>
      <c r="AB96" s="59" t="str">
        <f>IFERROR(VLOOKUP(Tabelle32[[#This Row],[Device ID]],BOM!$B$3:$BQ$35,32,FALSE),"")</f>
        <v>x</v>
      </c>
      <c r="AC96" s="59" t="str">
        <f>IFERROR(VLOOKUP(Tabelle32[[#This Row],[Device ID]],BOM!$B$3:$BQ$35,33,FALSE),"")</f>
        <v>x</v>
      </c>
      <c r="AD96" s="59" t="str">
        <f>IFERROR(VLOOKUP(Tabelle32[[#This Row],[Device ID]],BOM!$B$3:$BQ$35,34,FALSE),"")</f>
        <v>x</v>
      </c>
      <c r="AE96" s="59" t="str">
        <f>IFERROR(VLOOKUP(Tabelle32[[#This Row],[Device ID]],BOM!$B$3:$BQ$35,35,FALSE),"")</f>
        <v>x</v>
      </c>
      <c r="AF96" s="59" t="str">
        <f>IFERROR(VLOOKUP(Tabelle32[[#This Row],[Device ID]],BOM!$B$3:$BQ$35,36,FALSE),"")</f>
        <v>x</v>
      </c>
      <c r="AG96" s="59" t="str">
        <f>IFERROR(VLOOKUP(Tabelle32[[#This Row],[Device ID]],BOM!$B$3:$BQ$35,37,FALSE),"")</f>
        <v>x</v>
      </c>
      <c r="AH96" s="59"/>
      <c r="AI96" s="59"/>
      <c r="AJ96" s="59"/>
      <c r="AK96" s="59"/>
      <c r="AL96" s="59" t="str">
        <f>IFERROR(VLOOKUP(Tabelle32[[#This Row],[Device ID]],BOM!$B$3:$BQ$35,42,FALSE),"")</f>
        <v>Imagine Communications SNP</v>
      </c>
      <c r="AM96" s="59" t="str">
        <f>IFERROR(VLOOKUP(Tabelle32[[#This Row],[Device ID]],BOM!$B$3:$BQ$35,43,FALSE),"")</f>
        <v>no</v>
      </c>
      <c r="AN96" s="59" t="str">
        <f>IFERROR(VLOOKUP(Tabelle32[[#This Row],[Device ID]],BOM!$B$3:$BQ$35,44,FALSE),"")</f>
        <v>yes</v>
      </c>
      <c r="AO96" s="59" t="str">
        <f>IFERROR(VLOOKUP(Tabelle32[[#This Row],[Device ID]],BOM!$B$3:$BQ$35,45,FALSE),"")</f>
        <v>no</v>
      </c>
      <c r="AP96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96" s="28"/>
      <c r="AR96" s="28"/>
      <c r="AS96" s="28"/>
      <c r="AT96" s="28"/>
      <c r="AU96" s="28"/>
      <c r="AV96" s="28" t="s">
        <v>96</v>
      </c>
      <c r="AW96" s="28" t="s">
        <v>96</v>
      </c>
      <c r="AX96" s="28" t="s">
        <v>96</v>
      </c>
      <c r="AY96" s="28" t="s">
        <v>96</v>
      </c>
      <c r="AZ96" s="28" t="s">
        <v>96</v>
      </c>
      <c r="BA96" s="28" t="s">
        <v>96</v>
      </c>
      <c r="BB96" s="28" t="s">
        <v>96</v>
      </c>
      <c r="BC96" s="28" t="s">
        <v>96</v>
      </c>
      <c r="BD96" s="28" t="s">
        <v>96</v>
      </c>
      <c r="BE96" s="28"/>
      <c r="BF96" s="28"/>
      <c r="BG96" s="73" t="s">
        <v>151</v>
      </c>
      <c r="BH96" s="30" t="str">
        <f>IF(COUNTA(Tabelle32[[#This Row],[Type:Vid_1080i50]:[Type:Anc_Prot]])&gt;0,"x","")</f>
        <v>x</v>
      </c>
      <c r="BI96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96" s="59"/>
      <c r="BK96" s="59"/>
      <c r="BL96" s="63"/>
      <c r="BM96" s="63"/>
      <c r="BN96" s="90"/>
      <c r="BO96" s="90"/>
      <c r="BP96" s="63">
        <f>LEN(Tabelle32[[#This Row],[Label 1
GFX-Unit]])</f>
        <v>0</v>
      </c>
      <c r="BQ96" s="63"/>
      <c r="BR96" s="63"/>
      <c r="BS96" s="59"/>
      <c r="BT96" s="59"/>
      <c r="BU96" s="59" t="s">
        <v>167</v>
      </c>
      <c r="BV96" s="59" t="s">
        <v>168</v>
      </c>
      <c r="BW96" s="59" t="s">
        <v>288</v>
      </c>
      <c r="BX96" s="59">
        <v>5</v>
      </c>
    </row>
    <row r="97" spans="1:76" x14ac:dyDescent="0.2">
      <c r="A97" s="58" t="str">
        <f>CONCATENATE(Tabelle32[[#This Row],[Device ID]],".",Tabelle32[[#This Row],[Streamcounter]])</f>
        <v>5.05203</v>
      </c>
      <c r="B9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VGW-01_SDI05_AUDsend_0003_IPLASRF</v>
      </c>
      <c r="C97" s="67"/>
      <c r="D97" s="61"/>
      <c r="E97" s="67"/>
      <c r="F97" s="59" t="str">
        <f>IFERROR(VLOOKUP(Tabelle32[[#This Row],[Device ID]],BOM!$B$3:$BQ$35,16,FALSE),"")</f>
        <v>VKS (12G)</v>
      </c>
      <c r="G97" s="63">
        <f>VLOOKUP(Tabelle32[[#This Row],[SDI Interface]],BOM!$A$4:$B$35,2,FALSE)</f>
        <v>5</v>
      </c>
      <c r="H97" s="59" t="str">
        <f>BOM!$C$4</f>
        <v>VGW-01</v>
      </c>
      <c r="I97" s="59">
        <f>IFERROR(VLOOKUP(Tabelle32[[#This Row],[Device ID]],BOM!$B$3:$BQ$35,12,FALSE),"")</f>
        <v>0</v>
      </c>
      <c r="J97" s="59" t="str">
        <f>IFERROR(VLOOKUP(Tabelle32[[#This Row],[Device ID]],BOM!$B$3:$BQ$35,13,FALSE),"")</f>
        <v>TC.U1.223 | MDC</v>
      </c>
      <c r="K97" s="59" t="str">
        <f>IFERROR(VLOOKUP(Tabelle32[[#This Row],[Device ID]],BOM!$B$3:$BQ$35,14,FALSE),"")</f>
        <v>Imagine Comunications</v>
      </c>
      <c r="L97" s="59" t="str">
        <f>IFERROR(VLOOKUP(Tabelle32[[#This Row],[Device ID]],BOM!$B$3:$BQ$35,16,FALSE),"")</f>
        <v>VKS (12G)</v>
      </c>
      <c r="M97" s="63">
        <f>IFERROR(VLOOKUP(Tabelle32[[#This Row],[Device ID]],BOM!$B$3:$BQ$35,17,FALSE),"")</f>
        <v>0</v>
      </c>
      <c r="N97" s="59">
        <f>IFERROR(VLOOKUP(Tabelle32[[#This Row],[Device ID]],BOM!$B$3:$BQ$35,18,FALSE),"")</f>
        <v>0</v>
      </c>
      <c r="O97" s="64"/>
      <c r="P97" s="64"/>
      <c r="Q97" s="64"/>
      <c r="R97" s="64"/>
      <c r="S97" s="64"/>
      <c r="T97" s="64"/>
      <c r="U97" s="59">
        <f>IFERROR(VLOOKUP(Tabelle32[[#This Row],[Device ID]],BOM!$B$3:$BQ$35,25,FALSE),"")</f>
        <v>0</v>
      </c>
      <c r="V97" s="59" t="str">
        <f>IFERROR(VLOOKUP(Tabelle32[[#This Row],[Device ID]],BOM!$B$3:$BQ$35,26,FALSE),"")</f>
        <v>x</v>
      </c>
      <c r="W97" s="59" t="str">
        <f>IFERROR(VLOOKUP(Tabelle32[[#This Row],[Device ID]],BOM!$B$3:$BQ$35,27,FALSE),"")</f>
        <v>x</v>
      </c>
      <c r="X97" s="59" t="str">
        <f>IFERROR(VLOOKUP(Tabelle32[[#This Row],[Device ID]],BOM!$B$3:$BQ$35,28,FALSE),"")</f>
        <v>x</v>
      </c>
      <c r="Y97" s="59" t="str">
        <f>IFERROR(VLOOKUP(Tabelle32[[#This Row],[Device ID]],BOM!$B$3:$BQ$35,29,FALSE),"")</f>
        <v>x</v>
      </c>
      <c r="Z97" s="59" t="str">
        <f>IFERROR(VLOOKUP(Tabelle32[[#This Row],[Device ID]],BOM!$B$3:$BQ$35,30,FALSE),"")</f>
        <v>x</v>
      </c>
      <c r="AA97" s="59" t="str">
        <f>IFERROR(VLOOKUP(Tabelle32[[#This Row],[Device ID]],BOM!$B$3:$BQ$35,31,FALSE),"")</f>
        <v>x</v>
      </c>
      <c r="AB97" s="59" t="str">
        <f>IFERROR(VLOOKUP(Tabelle32[[#This Row],[Device ID]],BOM!$B$3:$BQ$35,32,FALSE),"")</f>
        <v>x</v>
      </c>
      <c r="AC97" s="59" t="str">
        <f>IFERROR(VLOOKUP(Tabelle32[[#This Row],[Device ID]],BOM!$B$3:$BQ$35,33,FALSE),"")</f>
        <v>x</v>
      </c>
      <c r="AD97" s="59" t="str">
        <f>IFERROR(VLOOKUP(Tabelle32[[#This Row],[Device ID]],BOM!$B$3:$BQ$35,34,FALSE),"")</f>
        <v>x</v>
      </c>
      <c r="AE97" s="59" t="str">
        <f>IFERROR(VLOOKUP(Tabelle32[[#This Row],[Device ID]],BOM!$B$3:$BQ$35,35,FALSE),"")</f>
        <v>x</v>
      </c>
      <c r="AF97" s="59" t="str">
        <f>IFERROR(VLOOKUP(Tabelle32[[#This Row],[Device ID]],BOM!$B$3:$BQ$35,36,FALSE),"")</f>
        <v>x</v>
      </c>
      <c r="AG97" s="59" t="str">
        <f>IFERROR(VLOOKUP(Tabelle32[[#This Row],[Device ID]],BOM!$B$3:$BQ$35,37,FALSE),"")</f>
        <v>x</v>
      </c>
      <c r="AH97" s="59"/>
      <c r="AI97" s="59"/>
      <c r="AJ97" s="59"/>
      <c r="AK97" s="59"/>
      <c r="AL97" s="59" t="str">
        <f>IFERROR(VLOOKUP(Tabelle32[[#This Row],[Device ID]],BOM!$B$3:$BQ$35,42,FALSE),"")</f>
        <v>Imagine Communications SNP</v>
      </c>
      <c r="AM97" s="59" t="str">
        <f>IFERROR(VLOOKUP(Tabelle32[[#This Row],[Device ID]],BOM!$B$3:$BQ$35,43,FALSE),"")</f>
        <v>no</v>
      </c>
      <c r="AN97" s="59" t="str">
        <f>IFERROR(VLOOKUP(Tabelle32[[#This Row],[Device ID]],BOM!$B$3:$BQ$35,44,FALSE),"")</f>
        <v>yes</v>
      </c>
      <c r="AO97" s="59" t="str">
        <f>IFERROR(VLOOKUP(Tabelle32[[#This Row],[Device ID]],BOM!$B$3:$BQ$35,45,FALSE),"")</f>
        <v>no</v>
      </c>
      <c r="AP97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97" s="28"/>
      <c r="AR97" s="28"/>
      <c r="AS97" s="28"/>
      <c r="AT97" s="28"/>
      <c r="AU97" s="28"/>
      <c r="AV97" s="28" t="s">
        <v>96</v>
      </c>
      <c r="AW97" s="28" t="s">
        <v>96</v>
      </c>
      <c r="AX97" s="28" t="s">
        <v>96</v>
      </c>
      <c r="AY97" s="28" t="s">
        <v>96</v>
      </c>
      <c r="AZ97" s="28" t="s">
        <v>96</v>
      </c>
      <c r="BA97" s="28" t="s">
        <v>96</v>
      </c>
      <c r="BB97" s="28" t="s">
        <v>96</v>
      </c>
      <c r="BC97" s="28" t="s">
        <v>96</v>
      </c>
      <c r="BD97" s="28" t="s">
        <v>96</v>
      </c>
      <c r="BE97" s="28"/>
      <c r="BF97" s="28"/>
      <c r="BG97" s="73" t="s">
        <v>151</v>
      </c>
      <c r="BH97" s="30" t="str">
        <f>IF(COUNTA(Tabelle32[[#This Row],[Type:Vid_1080i50]:[Type:Anc_Prot]])&gt;0,"x","")</f>
        <v>x</v>
      </c>
      <c r="BI97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97" s="59"/>
      <c r="BK97" s="59"/>
      <c r="BL97" s="63"/>
      <c r="BM97" s="63"/>
      <c r="BN97" s="90"/>
      <c r="BO97" s="90"/>
      <c r="BP97" s="63">
        <f>LEN(Tabelle32[[#This Row],[Label 1
GFX-Unit]])</f>
        <v>0</v>
      </c>
      <c r="BQ97" s="63"/>
      <c r="BR97" s="63"/>
      <c r="BS97" s="59"/>
      <c r="BT97" s="59"/>
      <c r="BU97" s="59" t="s">
        <v>170</v>
      </c>
      <c r="BV97" s="59" t="s">
        <v>171</v>
      </c>
      <c r="BW97" s="59" t="s">
        <v>289</v>
      </c>
      <c r="BX97" s="59">
        <v>5</v>
      </c>
    </row>
    <row r="98" spans="1:76" x14ac:dyDescent="0.2">
      <c r="A98" s="58" t="str">
        <f>CONCATENATE(Tabelle32[[#This Row],[Device ID]],".",Tabelle32[[#This Row],[Streamcounter]])</f>
        <v>5.05204</v>
      </c>
      <c r="B9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VGW-01_SDI05_AUDsend_0004_IPLASRF</v>
      </c>
      <c r="C98" s="60"/>
      <c r="D98" s="61"/>
      <c r="E98" s="62"/>
      <c r="F98" s="59" t="str">
        <f>IFERROR(VLOOKUP(Tabelle32[[#This Row],[Device ID]],BOM!$B$3:$BQ$35,16,FALSE),"")</f>
        <v>VKS (12G)</v>
      </c>
      <c r="G98" s="63">
        <f>VLOOKUP(Tabelle32[[#This Row],[SDI Interface]],BOM!$A$4:$B$35,2,FALSE)</f>
        <v>5</v>
      </c>
      <c r="H98" s="59" t="str">
        <f>BOM!$C$4</f>
        <v>VGW-01</v>
      </c>
      <c r="I98" s="59">
        <f>IFERROR(VLOOKUP(Tabelle32[[#This Row],[Device ID]],BOM!$B$3:$BQ$35,12,FALSE),"")</f>
        <v>0</v>
      </c>
      <c r="J98" s="59" t="str">
        <f>IFERROR(VLOOKUP(Tabelle32[[#This Row],[Device ID]],BOM!$B$3:$BQ$35,13,FALSE),"")</f>
        <v>TC.U1.223 | MDC</v>
      </c>
      <c r="K98" s="59" t="str">
        <f>IFERROR(VLOOKUP(Tabelle32[[#This Row],[Device ID]],BOM!$B$3:$BQ$35,14,FALSE),"")</f>
        <v>Imagine Comunications</v>
      </c>
      <c r="L98" s="59" t="str">
        <f>IFERROR(VLOOKUP(Tabelle32[[#This Row],[Device ID]],BOM!$B$3:$BQ$35,16,FALSE),"")</f>
        <v>VKS (12G)</v>
      </c>
      <c r="M98" s="63">
        <f>IFERROR(VLOOKUP(Tabelle32[[#This Row],[Device ID]],BOM!$B$3:$BQ$35,17,FALSE),"")</f>
        <v>0</v>
      </c>
      <c r="N98" s="59">
        <f>IFERROR(VLOOKUP(Tabelle32[[#This Row],[Device ID]],BOM!$B$3:$BQ$35,18,FALSE),"")</f>
        <v>0</v>
      </c>
      <c r="O98" s="64"/>
      <c r="P98" s="64"/>
      <c r="Q98" s="64"/>
      <c r="R98" s="64"/>
      <c r="S98" s="64"/>
      <c r="T98" s="64"/>
      <c r="U98" s="59">
        <f>IFERROR(VLOOKUP(Tabelle32[[#This Row],[Device ID]],BOM!$B$3:$BQ$35,25,FALSE),"")</f>
        <v>0</v>
      </c>
      <c r="V98" s="59" t="str">
        <f>IFERROR(VLOOKUP(Tabelle32[[#This Row],[Device ID]],BOM!$B$3:$BQ$35,26,FALSE),"")</f>
        <v>x</v>
      </c>
      <c r="W98" s="59" t="str">
        <f>IFERROR(VLOOKUP(Tabelle32[[#This Row],[Device ID]],BOM!$B$3:$BQ$35,27,FALSE),"")</f>
        <v>x</v>
      </c>
      <c r="X98" s="59" t="str">
        <f>IFERROR(VLOOKUP(Tabelle32[[#This Row],[Device ID]],BOM!$B$3:$BQ$35,28,FALSE),"")</f>
        <v>x</v>
      </c>
      <c r="Y98" s="59" t="str">
        <f>IFERROR(VLOOKUP(Tabelle32[[#This Row],[Device ID]],BOM!$B$3:$BQ$35,29,FALSE),"")</f>
        <v>x</v>
      </c>
      <c r="Z98" s="59" t="str">
        <f>IFERROR(VLOOKUP(Tabelle32[[#This Row],[Device ID]],BOM!$B$3:$BQ$35,30,FALSE),"")</f>
        <v>x</v>
      </c>
      <c r="AA98" s="59" t="str">
        <f>IFERROR(VLOOKUP(Tabelle32[[#This Row],[Device ID]],BOM!$B$3:$BQ$35,31,FALSE),"")</f>
        <v>x</v>
      </c>
      <c r="AB98" s="59" t="str">
        <f>IFERROR(VLOOKUP(Tabelle32[[#This Row],[Device ID]],BOM!$B$3:$BQ$35,32,FALSE),"")</f>
        <v>x</v>
      </c>
      <c r="AC98" s="59" t="str">
        <f>IFERROR(VLOOKUP(Tabelle32[[#This Row],[Device ID]],BOM!$B$3:$BQ$35,33,FALSE),"")</f>
        <v>x</v>
      </c>
      <c r="AD98" s="59" t="str">
        <f>IFERROR(VLOOKUP(Tabelle32[[#This Row],[Device ID]],BOM!$B$3:$BQ$35,34,FALSE),"")</f>
        <v>x</v>
      </c>
      <c r="AE98" s="59" t="str">
        <f>IFERROR(VLOOKUP(Tabelle32[[#This Row],[Device ID]],BOM!$B$3:$BQ$35,35,FALSE),"")</f>
        <v>x</v>
      </c>
      <c r="AF98" s="59" t="str">
        <f>IFERROR(VLOOKUP(Tabelle32[[#This Row],[Device ID]],BOM!$B$3:$BQ$35,36,FALSE),"")</f>
        <v>x</v>
      </c>
      <c r="AG98" s="59" t="str">
        <f>IFERROR(VLOOKUP(Tabelle32[[#This Row],[Device ID]],BOM!$B$3:$BQ$35,37,FALSE),"")</f>
        <v>x</v>
      </c>
      <c r="AH98" s="59"/>
      <c r="AI98" s="59"/>
      <c r="AJ98" s="59"/>
      <c r="AK98" s="59"/>
      <c r="AL98" s="59" t="str">
        <f>IFERROR(VLOOKUP(Tabelle32[[#This Row],[Device ID]],BOM!$B$3:$BQ$35,42,FALSE),"")</f>
        <v>Imagine Communications SNP</v>
      </c>
      <c r="AM98" s="59" t="str">
        <f>IFERROR(VLOOKUP(Tabelle32[[#This Row],[Device ID]],BOM!$B$3:$BQ$35,43,FALSE),"")</f>
        <v>no</v>
      </c>
      <c r="AN98" s="59" t="str">
        <f>IFERROR(VLOOKUP(Tabelle32[[#This Row],[Device ID]],BOM!$B$3:$BQ$35,44,FALSE),"")</f>
        <v>yes</v>
      </c>
      <c r="AO98" s="59" t="str">
        <f>IFERROR(VLOOKUP(Tabelle32[[#This Row],[Device ID]],BOM!$B$3:$BQ$35,45,FALSE),"")</f>
        <v>no</v>
      </c>
      <c r="AP98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98" s="28"/>
      <c r="AR98" s="28"/>
      <c r="AS98" s="28"/>
      <c r="AT98" s="28"/>
      <c r="AU98" s="28"/>
      <c r="AV98" s="28" t="s">
        <v>96</v>
      </c>
      <c r="AW98" s="28" t="s">
        <v>96</v>
      </c>
      <c r="AX98" s="28" t="s">
        <v>96</v>
      </c>
      <c r="AY98" s="28" t="s">
        <v>96</v>
      </c>
      <c r="AZ98" s="28" t="s">
        <v>96</v>
      </c>
      <c r="BA98" s="28" t="s">
        <v>96</v>
      </c>
      <c r="BB98" s="28" t="s">
        <v>96</v>
      </c>
      <c r="BC98" s="28" t="s">
        <v>96</v>
      </c>
      <c r="BD98" s="28" t="s">
        <v>96</v>
      </c>
      <c r="BE98" s="28"/>
      <c r="BF98" s="28"/>
      <c r="BG98" s="73" t="s">
        <v>151</v>
      </c>
      <c r="BH98" s="30" t="str">
        <f>IF(COUNTA(Tabelle32[[#This Row],[Type:Vid_1080i50]:[Type:Anc_Prot]])&gt;0,"x","")</f>
        <v>x</v>
      </c>
      <c r="BI98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98" s="59"/>
      <c r="BK98" s="59"/>
      <c r="BL98" s="63"/>
      <c r="BM98" s="63"/>
      <c r="BN98" s="90"/>
      <c r="BO98" s="90"/>
      <c r="BP98" s="63">
        <f>LEN(Tabelle32[[#This Row],[Label 1
GFX-Unit]])</f>
        <v>0</v>
      </c>
      <c r="BQ98" s="63"/>
      <c r="BR98" s="63"/>
      <c r="BS98" s="59"/>
      <c r="BT98" s="59"/>
      <c r="BU98" s="59" t="s">
        <v>173</v>
      </c>
      <c r="BV98" s="59" t="s">
        <v>174</v>
      </c>
      <c r="BW98" s="59" t="s">
        <v>290</v>
      </c>
      <c r="BX98" s="59">
        <v>5</v>
      </c>
    </row>
    <row r="99" spans="1:76" x14ac:dyDescent="0.2">
      <c r="A99" s="58" t="str">
        <f>CONCATENATE(Tabelle32[[#This Row],[Device ID]],".",Tabelle32[[#This Row],[Streamcounter]])</f>
        <v>5.05205</v>
      </c>
      <c r="B9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VGW-01_SDI05_AUDsend_0005_IPLASRF</v>
      </c>
      <c r="C99" s="60"/>
      <c r="D99" s="61"/>
      <c r="E99" s="62"/>
      <c r="F99" s="59" t="str">
        <f>IFERROR(VLOOKUP(Tabelle32[[#This Row],[Device ID]],BOM!$B$3:$BQ$35,16,FALSE),"")</f>
        <v>VKS (12G)</v>
      </c>
      <c r="G99" s="63">
        <f>VLOOKUP(Tabelle32[[#This Row],[SDI Interface]],BOM!$A$4:$B$35,2,FALSE)</f>
        <v>5</v>
      </c>
      <c r="H99" s="59" t="str">
        <f>BOM!$C$4</f>
        <v>VGW-01</v>
      </c>
      <c r="I99" s="59">
        <f>IFERROR(VLOOKUP(Tabelle32[[#This Row],[Device ID]],BOM!$B$3:$BQ$35,12,FALSE),"")</f>
        <v>0</v>
      </c>
      <c r="J99" s="59" t="str">
        <f>IFERROR(VLOOKUP(Tabelle32[[#This Row],[Device ID]],BOM!$B$3:$BQ$35,13,FALSE),"")</f>
        <v>TC.U1.223 | MDC</v>
      </c>
      <c r="K99" s="59" t="str">
        <f>IFERROR(VLOOKUP(Tabelle32[[#This Row],[Device ID]],BOM!$B$3:$BQ$35,14,FALSE),"")</f>
        <v>Imagine Comunications</v>
      </c>
      <c r="L99" s="59" t="str">
        <f>IFERROR(VLOOKUP(Tabelle32[[#This Row],[Device ID]],BOM!$B$3:$BQ$35,16,FALSE),"")</f>
        <v>VKS (12G)</v>
      </c>
      <c r="M99" s="63">
        <f>IFERROR(VLOOKUP(Tabelle32[[#This Row],[Device ID]],BOM!$B$3:$BQ$35,17,FALSE),"")</f>
        <v>0</v>
      </c>
      <c r="N99" s="59">
        <f>IFERROR(VLOOKUP(Tabelle32[[#This Row],[Device ID]],BOM!$B$3:$BQ$35,18,FALSE),"")</f>
        <v>0</v>
      </c>
      <c r="O99" s="64"/>
      <c r="P99" s="64"/>
      <c r="Q99" s="64"/>
      <c r="R99" s="64"/>
      <c r="S99" s="64"/>
      <c r="T99" s="64"/>
      <c r="U99" s="59">
        <f>IFERROR(VLOOKUP(Tabelle32[[#This Row],[Device ID]],BOM!$B$3:$BQ$35,25,FALSE),"")</f>
        <v>0</v>
      </c>
      <c r="V99" s="59" t="str">
        <f>IFERROR(VLOOKUP(Tabelle32[[#This Row],[Device ID]],BOM!$B$3:$BQ$35,26,FALSE),"")</f>
        <v>x</v>
      </c>
      <c r="W99" s="59" t="str">
        <f>IFERROR(VLOOKUP(Tabelle32[[#This Row],[Device ID]],BOM!$B$3:$BQ$35,27,FALSE),"")</f>
        <v>x</v>
      </c>
      <c r="X99" s="59" t="str">
        <f>IFERROR(VLOOKUP(Tabelle32[[#This Row],[Device ID]],BOM!$B$3:$BQ$35,28,FALSE),"")</f>
        <v>x</v>
      </c>
      <c r="Y99" s="59" t="str">
        <f>IFERROR(VLOOKUP(Tabelle32[[#This Row],[Device ID]],BOM!$B$3:$BQ$35,29,FALSE),"")</f>
        <v>x</v>
      </c>
      <c r="Z99" s="59" t="str">
        <f>IFERROR(VLOOKUP(Tabelle32[[#This Row],[Device ID]],BOM!$B$3:$BQ$35,30,FALSE),"")</f>
        <v>x</v>
      </c>
      <c r="AA99" s="59" t="str">
        <f>IFERROR(VLOOKUP(Tabelle32[[#This Row],[Device ID]],BOM!$B$3:$BQ$35,31,FALSE),"")</f>
        <v>x</v>
      </c>
      <c r="AB99" s="59" t="str">
        <f>IFERROR(VLOOKUP(Tabelle32[[#This Row],[Device ID]],BOM!$B$3:$BQ$35,32,FALSE),"")</f>
        <v>x</v>
      </c>
      <c r="AC99" s="59" t="str">
        <f>IFERROR(VLOOKUP(Tabelle32[[#This Row],[Device ID]],BOM!$B$3:$BQ$35,33,FALSE),"")</f>
        <v>x</v>
      </c>
      <c r="AD99" s="59" t="str">
        <f>IFERROR(VLOOKUP(Tabelle32[[#This Row],[Device ID]],BOM!$B$3:$BQ$35,34,FALSE),"")</f>
        <v>x</v>
      </c>
      <c r="AE99" s="59" t="str">
        <f>IFERROR(VLOOKUP(Tabelle32[[#This Row],[Device ID]],BOM!$B$3:$BQ$35,35,FALSE),"")</f>
        <v>x</v>
      </c>
      <c r="AF99" s="59" t="str">
        <f>IFERROR(VLOOKUP(Tabelle32[[#This Row],[Device ID]],BOM!$B$3:$BQ$35,36,FALSE),"")</f>
        <v>x</v>
      </c>
      <c r="AG99" s="59" t="str">
        <f>IFERROR(VLOOKUP(Tabelle32[[#This Row],[Device ID]],BOM!$B$3:$BQ$35,37,FALSE),"")</f>
        <v>x</v>
      </c>
      <c r="AH99" s="59"/>
      <c r="AI99" s="59"/>
      <c r="AJ99" s="59"/>
      <c r="AK99" s="59"/>
      <c r="AL99" s="59" t="str">
        <f>IFERROR(VLOOKUP(Tabelle32[[#This Row],[Device ID]],BOM!$B$3:$BQ$35,42,FALSE),"")</f>
        <v>Imagine Communications SNP</v>
      </c>
      <c r="AM99" s="59" t="str">
        <f>IFERROR(VLOOKUP(Tabelle32[[#This Row],[Device ID]],BOM!$B$3:$BQ$35,43,FALSE),"")</f>
        <v>no</v>
      </c>
      <c r="AN99" s="59" t="str">
        <f>IFERROR(VLOOKUP(Tabelle32[[#This Row],[Device ID]],BOM!$B$3:$BQ$35,44,FALSE),"")</f>
        <v>yes</v>
      </c>
      <c r="AO99" s="59" t="str">
        <f>IFERROR(VLOOKUP(Tabelle32[[#This Row],[Device ID]],BOM!$B$3:$BQ$35,45,FALSE),"")</f>
        <v>no</v>
      </c>
      <c r="AP99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99" s="28"/>
      <c r="AR99" s="28"/>
      <c r="AS99" s="28"/>
      <c r="AT99" s="28"/>
      <c r="AU99" s="28"/>
      <c r="AV99" s="28" t="s">
        <v>96</v>
      </c>
      <c r="AW99" s="28" t="s">
        <v>96</v>
      </c>
      <c r="AX99" s="28" t="s">
        <v>96</v>
      </c>
      <c r="AY99" s="28" t="s">
        <v>96</v>
      </c>
      <c r="AZ99" s="28" t="s">
        <v>96</v>
      </c>
      <c r="BA99" s="28" t="s">
        <v>96</v>
      </c>
      <c r="BB99" s="28" t="s">
        <v>96</v>
      </c>
      <c r="BC99" s="28" t="s">
        <v>96</v>
      </c>
      <c r="BD99" s="28" t="s">
        <v>96</v>
      </c>
      <c r="BE99" s="28"/>
      <c r="BF99" s="28"/>
      <c r="BG99" s="73" t="s">
        <v>151</v>
      </c>
      <c r="BH99" s="30" t="str">
        <f>IF(COUNTA(Tabelle32[[#This Row],[Type:Vid_1080i50]:[Type:Anc_Prot]])&gt;0,"x","")</f>
        <v>x</v>
      </c>
      <c r="BI99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99" s="59"/>
      <c r="BK99" s="59"/>
      <c r="BL99" s="63"/>
      <c r="BM99" s="63"/>
      <c r="BN99" s="90"/>
      <c r="BO99" s="90"/>
      <c r="BP99" s="63">
        <f>LEN(Tabelle32[[#This Row],[Label 1
GFX-Unit]])</f>
        <v>0</v>
      </c>
      <c r="BQ99" s="63"/>
      <c r="BR99" s="63"/>
      <c r="BS99" s="59"/>
      <c r="BT99" s="59"/>
      <c r="BU99" s="59" t="s">
        <v>176</v>
      </c>
      <c r="BV99" s="59" t="s">
        <v>177</v>
      </c>
      <c r="BW99" s="59" t="s">
        <v>291</v>
      </c>
      <c r="BX99" s="59">
        <v>5</v>
      </c>
    </row>
    <row r="100" spans="1:76" x14ac:dyDescent="0.2">
      <c r="A100" s="58" t="str">
        <f>CONCATENATE(Tabelle32[[#This Row],[Device ID]],".",Tabelle32[[#This Row],[Streamcounter]])</f>
        <v>5.05206</v>
      </c>
      <c r="B10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VGW-01_SDI05_AUDsend_0006_IPLASRF</v>
      </c>
      <c r="C100" s="60"/>
      <c r="D100" s="61"/>
      <c r="E100" s="62"/>
      <c r="F100" s="59" t="str">
        <f>IFERROR(VLOOKUP(Tabelle32[[#This Row],[Device ID]],BOM!$B$3:$BQ$35,16,FALSE),"")</f>
        <v>VKS (12G)</v>
      </c>
      <c r="G100" s="63">
        <f>VLOOKUP(Tabelle32[[#This Row],[SDI Interface]],BOM!$A$4:$B$35,2,FALSE)</f>
        <v>5</v>
      </c>
      <c r="H100" s="59" t="str">
        <f>BOM!$C$4</f>
        <v>VGW-01</v>
      </c>
      <c r="I100" s="59">
        <f>IFERROR(VLOOKUP(Tabelle32[[#This Row],[Device ID]],BOM!$B$3:$BQ$35,12,FALSE),"")</f>
        <v>0</v>
      </c>
      <c r="J100" s="59" t="str">
        <f>IFERROR(VLOOKUP(Tabelle32[[#This Row],[Device ID]],BOM!$B$3:$BQ$35,13,FALSE),"")</f>
        <v>TC.U1.223 | MDC</v>
      </c>
      <c r="K100" s="59" t="str">
        <f>IFERROR(VLOOKUP(Tabelle32[[#This Row],[Device ID]],BOM!$B$3:$BQ$35,14,FALSE),"")</f>
        <v>Imagine Comunications</v>
      </c>
      <c r="L100" s="59" t="str">
        <f>IFERROR(VLOOKUP(Tabelle32[[#This Row],[Device ID]],BOM!$B$3:$BQ$35,16,FALSE),"")</f>
        <v>VKS (12G)</v>
      </c>
      <c r="M100" s="63">
        <f>IFERROR(VLOOKUP(Tabelle32[[#This Row],[Device ID]],BOM!$B$3:$BQ$35,17,FALSE),"")</f>
        <v>0</v>
      </c>
      <c r="N100" s="59">
        <f>IFERROR(VLOOKUP(Tabelle32[[#This Row],[Device ID]],BOM!$B$3:$BQ$35,18,FALSE),"")</f>
        <v>0</v>
      </c>
      <c r="O100" s="64"/>
      <c r="P100" s="64"/>
      <c r="Q100" s="64"/>
      <c r="R100" s="64"/>
      <c r="S100" s="64"/>
      <c r="T100" s="64"/>
      <c r="U100" s="59">
        <f>IFERROR(VLOOKUP(Tabelle32[[#This Row],[Device ID]],BOM!$B$3:$BQ$35,25,FALSE),"")</f>
        <v>0</v>
      </c>
      <c r="V100" s="59" t="str">
        <f>IFERROR(VLOOKUP(Tabelle32[[#This Row],[Device ID]],BOM!$B$3:$BQ$35,26,FALSE),"")</f>
        <v>x</v>
      </c>
      <c r="W100" s="59" t="str">
        <f>IFERROR(VLOOKUP(Tabelle32[[#This Row],[Device ID]],BOM!$B$3:$BQ$35,27,FALSE),"")</f>
        <v>x</v>
      </c>
      <c r="X100" s="59" t="str">
        <f>IFERROR(VLOOKUP(Tabelle32[[#This Row],[Device ID]],BOM!$B$3:$BQ$35,28,FALSE),"")</f>
        <v>x</v>
      </c>
      <c r="Y100" s="59" t="str">
        <f>IFERROR(VLOOKUP(Tabelle32[[#This Row],[Device ID]],BOM!$B$3:$BQ$35,29,FALSE),"")</f>
        <v>x</v>
      </c>
      <c r="Z100" s="59" t="str">
        <f>IFERROR(VLOOKUP(Tabelle32[[#This Row],[Device ID]],BOM!$B$3:$BQ$35,30,FALSE),"")</f>
        <v>x</v>
      </c>
      <c r="AA100" s="59" t="str">
        <f>IFERROR(VLOOKUP(Tabelle32[[#This Row],[Device ID]],BOM!$B$3:$BQ$35,31,FALSE),"")</f>
        <v>x</v>
      </c>
      <c r="AB100" s="59" t="str">
        <f>IFERROR(VLOOKUP(Tabelle32[[#This Row],[Device ID]],BOM!$B$3:$BQ$35,32,FALSE),"")</f>
        <v>x</v>
      </c>
      <c r="AC100" s="59" t="str">
        <f>IFERROR(VLOOKUP(Tabelle32[[#This Row],[Device ID]],BOM!$B$3:$BQ$35,33,FALSE),"")</f>
        <v>x</v>
      </c>
      <c r="AD100" s="59" t="str">
        <f>IFERROR(VLOOKUP(Tabelle32[[#This Row],[Device ID]],BOM!$B$3:$BQ$35,34,FALSE),"")</f>
        <v>x</v>
      </c>
      <c r="AE100" s="59" t="str">
        <f>IFERROR(VLOOKUP(Tabelle32[[#This Row],[Device ID]],BOM!$B$3:$BQ$35,35,FALSE),"")</f>
        <v>x</v>
      </c>
      <c r="AF100" s="59" t="str">
        <f>IFERROR(VLOOKUP(Tabelle32[[#This Row],[Device ID]],BOM!$B$3:$BQ$35,36,FALSE),"")</f>
        <v>x</v>
      </c>
      <c r="AG100" s="59" t="str">
        <f>IFERROR(VLOOKUP(Tabelle32[[#This Row],[Device ID]],BOM!$B$3:$BQ$35,37,FALSE),"")</f>
        <v>x</v>
      </c>
      <c r="AH100" s="59"/>
      <c r="AI100" s="59"/>
      <c r="AJ100" s="59"/>
      <c r="AK100" s="59"/>
      <c r="AL100" s="59" t="str">
        <f>IFERROR(VLOOKUP(Tabelle32[[#This Row],[Device ID]],BOM!$B$3:$BQ$35,42,FALSE),"")</f>
        <v>Imagine Communications SNP</v>
      </c>
      <c r="AM100" s="59" t="str">
        <f>IFERROR(VLOOKUP(Tabelle32[[#This Row],[Device ID]],BOM!$B$3:$BQ$35,43,FALSE),"")</f>
        <v>no</v>
      </c>
      <c r="AN100" s="59" t="str">
        <f>IFERROR(VLOOKUP(Tabelle32[[#This Row],[Device ID]],BOM!$B$3:$BQ$35,44,FALSE),"")</f>
        <v>yes</v>
      </c>
      <c r="AO100" s="59" t="str">
        <f>IFERROR(VLOOKUP(Tabelle32[[#This Row],[Device ID]],BOM!$B$3:$BQ$35,45,FALSE),"")</f>
        <v>no</v>
      </c>
      <c r="AP100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00" s="28"/>
      <c r="AR100" s="28"/>
      <c r="AS100" s="28"/>
      <c r="AT100" s="28"/>
      <c r="AU100" s="28"/>
      <c r="AV100" s="28" t="s">
        <v>96</v>
      </c>
      <c r="AW100" s="28" t="s">
        <v>96</v>
      </c>
      <c r="AX100" s="28" t="s">
        <v>96</v>
      </c>
      <c r="AY100" s="28" t="s">
        <v>96</v>
      </c>
      <c r="AZ100" s="28" t="s">
        <v>96</v>
      </c>
      <c r="BA100" s="28" t="s">
        <v>96</v>
      </c>
      <c r="BB100" s="28" t="s">
        <v>96</v>
      </c>
      <c r="BC100" s="28" t="s">
        <v>96</v>
      </c>
      <c r="BD100" s="28" t="s">
        <v>96</v>
      </c>
      <c r="BE100" s="28"/>
      <c r="BF100" s="28"/>
      <c r="BG100" s="73" t="s">
        <v>151</v>
      </c>
      <c r="BH100" s="30" t="str">
        <f>IF(COUNTA(Tabelle32[[#This Row],[Type:Vid_1080i50]:[Type:Anc_Prot]])&gt;0,"x","")</f>
        <v>x</v>
      </c>
      <c r="BI100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00" s="59"/>
      <c r="BK100" s="59"/>
      <c r="BL100" s="63"/>
      <c r="BM100" s="63"/>
      <c r="BN100" s="90"/>
      <c r="BO100" s="90"/>
      <c r="BP100" s="63">
        <f>LEN(Tabelle32[[#This Row],[Label 1
GFX-Unit]])</f>
        <v>0</v>
      </c>
      <c r="BQ100" s="63"/>
      <c r="BR100" s="63"/>
      <c r="BS100" s="59"/>
      <c r="BT100" s="59"/>
      <c r="BU100" s="59" t="s">
        <v>179</v>
      </c>
      <c r="BV100" s="59" t="s">
        <v>180</v>
      </c>
      <c r="BW100" s="59" t="s">
        <v>292</v>
      </c>
      <c r="BX100" s="59">
        <v>5</v>
      </c>
    </row>
    <row r="101" spans="1:76" x14ac:dyDescent="0.2">
      <c r="A101" s="58" t="str">
        <f>CONCATENATE(Tabelle32[[#This Row],[Device ID]],".",Tabelle32[[#This Row],[Streamcounter]])</f>
        <v>5.05207</v>
      </c>
      <c r="B10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VGW-01_SDI05_AUDsend_0007_IPLASRF</v>
      </c>
      <c r="C101" s="60"/>
      <c r="D101" s="61"/>
      <c r="E101" s="62"/>
      <c r="F101" s="59" t="str">
        <f>IFERROR(VLOOKUP(Tabelle32[[#This Row],[Device ID]],BOM!$B$3:$BQ$35,16,FALSE),"")</f>
        <v>VKS (12G)</v>
      </c>
      <c r="G101" s="63">
        <f>VLOOKUP(Tabelle32[[#This Row],[SDI Interface]],BOM!$A$4:$B$35,2,FALSE)</f>
        <v>5</v>
      </c>
      <c r="H101" s="59" t="str">
        <f>BOM!$C$4</f>
        <v>VGW-01</v>
      </c>
      <c r="I101" s="59">
        <f>IFERROR(VLOOKUP(Tabelle32[[#This Row],[Device ID]],BOM!$B$3:$BQ$35,12,FALSE),"")</f>
        <v>0</v>
      </c>
      <c r="J101" s="59" t="str">
        <f>IFERROR(VLOOKUP(Tabelle32[[#This Row],[Device ID]],BOM!$B$3:$BQ$35,13,FALSE),"")</f>
        <v>TC.U1.223 | MDC</v>
      </c>
      <c r="K101" s="59" t="str">
        <f>IFERROR(VLOOKUP(Tabelle32[[#This Row],[Device ID]],BOM!$B$3:$BQ$35,14,FALSE),"")</f>
        <v>Imagine Comunications</v>
      </c>
      <c r="L101" s="59" t="str">
        <f>IFERROR(VLOOKUP(Tabelle32[[#This Row],[Device ID]],BOM!$B$3:$BQ$35,16,FALSE),"")</f>
        <v>VKS (12G)</v>
      </c>
      <c r="M101" s="63">
        <f>IFERROR(VLOOKUP(Tabelle32[[#This Row],[Device ID]],BOM!$B$3:$BQ$35,17,FALSE),"")</f>
        <v>0</v>
      </c>
      <c r="N101" s="59">
        <f>IFERROR(VLOOKUP(Tabelle32[[#This Row],[Device ID]],BOM!$B$3:$BQ$35,18,FALSE),"")</f>
        <v>0</v>
      </c>
      <c r="O101" s="64"/>
      <c r="P101" s="64"/>
      <c r="Q101" s="64"/>
      <c r="R101" s="64"/>
      <c r="S101" s="64"/>
      <c r="T101" s="64"/>
      <c r="U101" s="59">
        <f>IFERROR(VLOOKUP(Tabelle32[[#This Row],[Device ID]],BOM!$B$3:$BQ$35,25,FALSE),"")</f>
        <v>0</v>
      </c>
      <c r="V101" s="59" t="str">
        <f>IFERROR(VLOOKUP(Tabelle32[[#This Row],[Device ID]],BOM!$B$3:$BQ$35,26,FALSE),"")</f>
        <v>x</v>
      </c>
      <c r="W101" s="59" t="str">
        <f>IFERROR(VLOOKUP(Tabelle32[[#This Row],[Device ID]],BOM!$B$3:$BQ$35,27,FALSE),"")</f>
        <v>x</v>
      </c>
      <c r="X101" s="59" t="str">
        <f>IFERROR(VLOOKUP(Tabelle32[[#This Row],[Device ID]],BOM!$B$3:$BQ$35,28,FALSE),"")</f>
        <v>x</v>
      </c>
      <c r="Y101" s="59" t="str">
        <f>IFERROR(VLOOKUP(Tabelle32[[#This Row],[Device ID]],BOM!$B$3:$BQ$35,29,FALSE),"")</f>
        <v>x</v>
      </c>
      <c r="Z101" s="59" t="str">
        <f>IFERROR(VLOOKUP(Tabelle32[[#This Row],[Device ID]],BOM!$B$3:$BQ$35,30,FALSE),"")</f>
        <v>x</v>
      </c>
      <c r="AA101" s="59" t="str">
        <f>IFERROR(VLOOKUP(Tabelle32[[#This Row],[Device ID]],BOM!$B$3:$BQ$35,31,FALSE),"")</f>
        <v>x</v>
      </c>
      <c r="AB101" s="59" t="str">
        <f>IFERROR(VLOOKUP(Tabelle32[[#This Row],[Device ID]],BOM!$B$3:$BQ$35,32,FALSE),"")</f>
        <v>x</v>
      </c>
      <c r="AC101" s="59" t="str">
        <f>IFERROR(VLOOKUP(Tabelle32[[#This Row],[Device ID]],BOM!$B$3:$BQ$35,33,FALSE),"")</f>
        <v>x</v>
      </c>
      <c r="AD101" s="59" t="str">
        <f>IFERROR(VLOOKUP(Tabelle32[[#This Row],[Device ID]],BOM!$B$3:$BQ$35,34,FALSE),"")</f>
        <v>x</v>
      </c>
      <c r="AE101" s="59" t="str">
        <f>IFERROR(VLOOKUP(Tabelle32[[#This Row],[Device ID]],BOM!$B$3:$BQ$35,35,FALSE),"")</f>
        <v>x</v>
      </c>
      <c r="AF101" s="59" t="str">
        <f>IFERROR(VLOOKUP(Tabelle32[[#This Row],[Device ID]],BOM!$B$3:$BQ$35,36,FALSE),"")</f>
        <v>x</v>
      </c>
      <c r="AG101" s="59" t="str">
        <f>IFERROR(VLOOKUP(Tabelle32[[#This Row],[Device ID]],BOM!$B$3:$BQ$35,37,FALSE),"")</f>
        <v>x</v>
      </c>
      <c r="AH101" s="59"/>
      <c r="AI101" s="59"/>
      <c r="AJ101" s="59"/>
      <c r="AK101" s="59"/>
      <c r="AL101" s="59" t="str">
        <f>IFERROR(VLOOKUP(Tabelle32[[#This Row],[Device ID]],BOM!$B$3:$BQ$35,42,FALSE),"")</f>
        <v>Imagine Communications SNP</v>
      </c>
      <c r="AM101" s="59" t="str">
        <f>IFERROR(VLOOKUP(Tabelle32[[#This Row],[Device ID]],BOM!$B$3:$BQ$35,43,FALSE),"")</f>
        <v>no</v>
      </c>
      <c r="AN101" s="59" t="str">
        <f>IFERROR(VLOOKUP(Tabelle32[[#This Row],[Device ID]],BOM!$B$3:$BQ$35,44,FALSE),"")</f>
        <v>yes</v>
      </c>
      <c r="AO101" s="59" t="str">
        <f>IFERROR(VLOOKUP(Tabelle32[[#This Row],[Device ID]],BOM!$B$3:$BQ$35,45,FALSE),"")</f>
        <v>no</v>
      </c>
      <c r="AP101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01" s="28"/>
      <c r="AR101" s="28"/>
      <c r="AS101" s="28"/>
      <c r="AT101" s="28"/>
      <c r="AU101" s="28"/>
      <c r="AV101" s="28" t="s">
        <v>96</v>
      </c>
      <c r="AW101" s="28" t="s">
        <v>96</v>
      </c>
      <c r="AX101" s="28" t="s">
        <v>96</v>
      </c>
      <c r="AY101" s="28" t="s">
        <v>96</v>
      </c>
      <c r="AZ101" s="28" t="s">
        <v>96</v>
      </c>
      <c r="BA101" s="28" t="s">
        <v>96</v>
      </c>
      <c r="BB101" s="28" t="s">
        <v>96</v>
      </c>
      <c r="BC101" s="28" t="s">
        <v>96</v>
      </c>
      <c r="BD101" s="28" t="s">
        <v>96</v>
      </c>
      <c r="BE101" s="28"/>
      <c r="BF101" s="28"/>
      <c r="BG101" s="73" t="s">
        <v>151</v>
      </c>
      <c r="BH101" s="30" t="str">
        <f>IF(COUNTA(Tabelle32[[#This Row],[Type:Vid_1080i50]:[Type:Anc_Prot]])&gt;0,"x","")</f>
        <v>x</v>
      </c>
      <c r="BI101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01" s="59"/>
      <c r="BK101" s="59"/>
      <c r="BL101" s="63"/>
      <c r="BM101" s="63"/>
      <c r="BN101" s="90"/>
      <c r="BO101" s="90"/>
      <c r="BP101" s="63">
        <f>LEN(Tabelle32[[#This Row],[Label 1
GFX-Unit]])</f>
        <v>0</v>
      </c>
      <c r="BQ101" s="63"/>
      <c r="BR101" s="63"/>
      <c r="BS101" s="59"/>
      <c r="BT101" s="59"/>
      <c r="BU101" s="59" t="s">
        <v>182</v>
      </c>
      <c r="BV101" s="59" t="s">
        <v>183</v>
      </c>
      <c r="BW101" s="59" t="s">
        <v>293</v>
      </c>
      <c r="BX101" s="59">
        <v>5</v>
      </c>
    </row>
    <row r="102" spans="1:76" x14ac:dyDescent="0.2">
      <c r="A102" s="58" t="str">
        <f>CONCATENATE(Tabelle32[[#This Row],[Device ID]],".",Tabelle32[[#This Row],[Streamcounter]])</f>
        <v>5.05208</v>
      </c>
      <c r="B10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VGW-01_SDI05_AUDsend_0008_IPLASRF</v>
      </c>
      <c r="C102" s="60"/>
      <c r="D102" s="61"/>
      <c r="E102" s="62"/>
      <c r="F102" s="59" t="str">
        <f>IFERROR(VLOOKUP(Tabelle32[[#This Row],[Device ID]],BOM!$B$3:$BQ$35,16,FALSE),"")</f>
        <v>VKS (12G)</v>
      </c>
      <c r="G102" s="63">
        <f>VLOOKUP(Tabelle32[[#This Row],[SDI Interface]],BOM!$A$4:$B$35,2,FALSE)</f>
        <v>5</v>
      </c>
      <c r="H102" s="59" t="str">
        <f>BOM!$C$4</f>
        <v>VGW-01</v>
      </c>
      <c r="I102" s="59">
        <f>IFERROR(VLOOKUP(Tabelle32[[#This Row],[Device ID]],BOM!$B$3:$BQ$35,12,FALSE),"")</f>
        <v>0</v>
      </c>
      <c r="J102" s="59" t="str">
        <f>IFERROR(VLOOKUP(Tabelle32[[#This Row],[Device ID]],BOM!$B$3:$BQ$35,13,FALSE),"")</f>
        <v>TC.U1.223 | MDC</v>
      </c>
      <c r="K102" s="59" t="str">
        <f>IFERROR(VLOOKUP(Tabelle32[[#This Row],[Device ID]],BOM!$B$3:$BQ$35,14,FALSE),"")</f>
        <v>Imagine Comunications</v>
      </c>
      <c r="L102" s="59" t="str">
        <f>IFERROR(VLOOKUP(Tabelle32[[#This Row],[Device ID]],BOM!$B$3:$BQ$35,16,FALSE),"")</f>
        <v>VKS (12G)</v>
      </c>
      <c r="M102" s="63">
        <f>IFERROR(VLOOKUP(Tabelle32[[#This Row],[Device ID]],BOM!$B$3:$BQ$35,17,FALSE),"")</f>
        <v>0</v>
      </c>
      <c r="N102" s="59">
        <f>IFERROR(VLOOKUP(Tabelle32[[#This Row],[Device ID]],BOM!$B$3:$BQ$35,18,FALSE),"")</f>
        <v>0</v>
      </c>
      <c r="O102" s="64"/>
      <c r="P102" s="64"/>
      <c r="Q102" s="64"/>
      <c r="R102" s="64"/>
      <c r="S102" s="64"/>
      <c r="T102" s="64"/>
      <c r="U102" s="59">
        <f>IFERROR(VLOOKUP(Tabelle32[[#This Row],[Device ID]],BOM!$B$3:$BQ$35,25,FALSE),"")</f>
        <v>0</v>
      </c>
      <c r="V102" s="59" t="str">
        <f>IFERROR(VLOOKUP(Tabelle32[[#This Row],[Device ID]],BOM!$B$3:$BQ$35,26,FALSE),"")</f>
        <v>x</v>
      </c>
      <c r="W102" s="59" t="str">
        <f>IFERROR(VLOOKUP(Tabelle32[[#This Row],[Device ID]],BOM!$B$3:$BQ$35,27,FALSE),"")</f>
        <v>x</v>
      </c>
      <c r="X102" s="59" t="str">
        <f>IFERROR(VLOOKUP(Tabelle32[[#This Row],[Device ID]],BOM!$B$3:$BQ$35,28,FALSE),"")</f>
        <v>x</v>
      </c>
      <c r="Y102" s="59" t="str">
        <f>IFERROR(VLOOKUP(Tabelle32[[#This Row],[Device ID]],BOM!$B$3:$BQ$35,29,FALSE),"")</f>
        <v>x</v>
      </c>
      <c r="Z102" s="59" t="str">
        <f>IFERROR(VLOOKUP(Tabelle32[[#This Row],[Device ID]],BOM!$B$3:$BQ$35,30,FALSE),"")</f>
        <v>x</v>
      </c>
      <c r="AA102" s="59" t="str">
        <f>IFERROR(VLOOKUP(Tabelle32[[#This Row],[Device ID]],BOM!$B$3:$BQ$35,31,FALSE),"")</f>
        <v>x</v>
      </c>
      <c r="AB102" s="59" t="str">
        <f>IFERROR(VLOOKUP(Tabelle32[[#This Row],[Device ID]],BOM!$B$3:$BQ$35,32,FALSE),"")</f>
        <v>x</v>
      </c>
      <c r="AC102" s="59" t="str">
        <f>IFERROR(VLOOKUP(Tabelle32[[#This Row],[Device ID]],BOM!$B$3:$BQ$35,33,FALSE),"")</f>
        <v>x</v>
      </c>
      <c r="AD102" s="59" t="str">
        <f>IFERROR(VLOOKUP(Tabelle32[[#This Row],[Device ID]],BOM!$B$3:$BQ$35,34,FALSE),"")</f>
        <v>x</v>
      </c>
      <c r="AE102" s="59" t="str">
        <f>IFERROR(VLOOKUP(Tabelle32[[#This Row],[Device ID]],BOM!$B$3:$BQ$35,35,FALSE),"")</f>
        <v>x</v>
      </c>
      <c r="AF102" s="59" t="str">
        <f>IFERROR(VLOOKUP(Tabelle32[[#This Row],[Device ID]],BOM!$B$3:$BQ$35,36,FALSE),"")</f>
        <v>x</v>
      </c>
      <c r="AG102" s="59" t="str">
        <f>IFERROR(VLOOKUP(Tabelle32[[#This Row],[Device ID]],BOM!$B$3:$BQ$35,37,FALSE),"")</f>
        <v>x</v>
      </c>
      <c r="AH102" s="59"/>
      <c r="AI102" s="59"/>
      <c r="AJ102" s="59"/>
      <c r="AK102" s="59"/>
      <c r="AL102" s="59" t="str">
        <f>IFERROR(VLOOKUP(Tabelle32[[#This Row],[Device ID]],BOM!$B$3:$BQ$35,42,FALSE),"")</f>
        <v>Imagine Communications SNP</v>
      </c>
      <c r="AM102" s="59" t="str">
        <f>IFERROR(VLOOKUP(Tabelle32[[#This Row],[Device ID]],BOM!$B$3:$BQ$35,43,FALSE),"")</f>
        <v>no</v>
      </c>
      <c r="AN102" s="59" t="str">
        <f>IFERROR(VLOOKUP(Tabelle32[[#This Row],[Device ID]],BOM!$B$3:$BQ$35,44,FALSE),"")</f>
        <v>yes</v>
      </c>
      <c r="AO102" s="59" t="str">
        <f>IFERROR(VLOOKUP(Tabelle32[[#This Row],[Device ID]],BOM!$B$3:$BQ$35,45,FALSE),"")</f>
        <v>no</v>
      </c>
      <c r="AP102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02" s="28"/>
      <c r="AR102" s="28"/>
      <c r="AS102" s="28"/>
      <c r="AT102" s="28"/>
      <c r="AU102" s="28"/>
      <c r="AV102" s="28" t="s">
        <v>96</v>
      </c>
      <c r="AW102" s="28" t="s">
        <v>96</v>
      </c>
      <c r="AX102" s="28" t="s">
        <v>96</v>
      </c>
      <c r="AY102" s="28" t="s">
        <v>96</v>
      </c>
      <c r="AZ102" s="28" t="s">
        <v>96</v>
      </c>
      <c r="BA102" s="28" t="s">
        <v>96</v>
      </c>
      <c r="BB102" s="28" t="s">
        <v>96</v>
      </c>
      <c r="BC102" s="28" t="s">
        <v>96</v>
      </c>
      <c r="BD102" s="28" t="s">
        <v>96</v>
      </c>
      <c r="BE102" s="28"/>
      <c r="BF102" s="28"/>
      <c r="BG102" s="73" t="s">
        <v>151</v>
      </c>
      <c r="BH102" s="30" t="str">
        <f>IF(COUNTA(Tabelle32[[#This Row],[Type:Vid_1080i50]:[Type:Anc_Prot]])&gt;0,"x","")</f>
        <v>x</v>
      </c>
      <c r="BI102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02" s="59"/>
      <c r="BK102" s="59"/>
      <c r="BL102" s="63"/>
      <c r="BM102" s="63"/>
      <c r="BN102" s="90"/>
      <c r="BO102" s="90"/>
      <c r="BP102" s="63">
        <f>LEN(Tabelle32[[#This Row],[Label 1
GFX-Unit]])</f>
        <v>0</v>
      </c>
      <c r="BQ102" s="63"/>
      <c r="BR102" s="63"/>
      <c r="BS102" s="59"/>
      <c r="BT102" s="59"/>
      <c r="BU102" s="59" t="s">
        <v>185</v>
      </c>
      <c r="BV102" s="59" t="s">
        <v>186</v>
      </c>
      <c r="BW102" s="59" t="s">
        <v>294</v>
      </c>
      <c r="BX102" s="59">
        <v>5</v>
      </c>
    </row>
    <row r="103" spans="1:76" x14ac:dyDescent="0.2">
      <c r="A103" s="58" t="str">
        <f>CONCATENATE(Tabelle32[[#This Row],[Device ID]],".",Tabelle32[[#This Row],[Streamcounter]])</f>
        <v>5.05209</v>
      </c>
      <c r="B10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VGW-01_SDI05_AUDsend_0009_IPLASRF</v>
      </c>
      <c r="C103" s="60"/>
      <c r="D103" s="61"/>
      <c r="E103" s="62"/>
      <c r="F103" s="59" t="str">
        <f>IFERROR(VLOOKUP(Tabelle32[[#This Row],[Device ID]],BOM!$B$3:$BQ$35,16,FALSE),"")</f>
        <v>VKS (12G)</v>
      </c>
      <c r="G103" s="63">
        <f>VLOOKUP(Tabelle32[[#This Row],[SDI Interface]],BOM!$A$4:$B$35,2,FALSE)</f>
        <v>5</v>
      </c>
      <c r="H103" s="59" t="str">
        <f>BOM!$C$4</f>
        <v>VGW-01</v>
      </c>
      <c r="I103" s="59">
        <f>IFERROR(VLOOKUP(Tabelle32[[#This Row],[Device ID]],BOM!$B$3:$BQ$35,12,FALSE),"")</f>
        <v>0</v>
      </c>
      <c r="J103" s="59" t="str">
        <f>IFERROR(VLOOKUP(Tabelle32[[#This Row],[Device ID]],BOM!$B$3:$BQ$35,13,FALSE),"")</f>
        <v>TC.U1.223 | MDC</v>
      </c>
      <c r="K103" s="59" t="str">
        <f>IFERROR(VLOOKUP(Tabelle32[[#This Row],[Device ID]],BOM!$B$3:$BQ$35,14,FALSE),"")</f>
        <v>Imagine Comunications</v>
      </c>
      <c r="L103" s="59" t="str">
        <f>IFERROR(VLOOKUP(Tabelle32[[#This Row],[Device ID]],BOM!$B$3:$BQ$35,16,FALSE),"")</f>
        <v>VKS (12G)</v>
      </c>
      <c r="M103" s="63">
        <f>IFERROR(VLOOKUP(Tabelle32[[#This Row],[Device ID]],BOM!$B$3:$BQ$35,17,FALSE),"")</f>
        <v>0</v>
      </c>
      <c r="N103" s="59">
        <f>IFERROR(VLOOKUP(Tabelle32[[#This Row],[Device ID]],BOM!$B$3:$BQ$35,18,FALSE),"")</f>
        <v>0</v>
      </c>
      <c r="O103" s="64"/>
      <c r="P103" s="64"/>
      <c r="Q103" s="64"/>
      <c r="R103" s="64"/>
      <c r="S103" s="64"/>
      <c r="T103" s="64"/>
      <c r="U103" s="59">
        <f>IFERROR(VLOOKUP(Tabelle32[[#This Row],[Device ID]],BOM!$B$3:$BQ$35,25,FALSE),"")</f>
        <v>0</v>
      </c>
      <c r="V103" s="59" t="str">
        <f>IFERROR(VLOOKUP(Tabelle32[[#This Row],[Device ID]],BOM!$B$3:$BQ$35,26,FALSE),"")</f>
        <v>x</v>
      </c>
      <c r="W103" s="59" t="str">
        <f>IFERROR(VLOOKUP(Tabelle32[[#This Row],[Device ID]],BOM!$B$3:$BQ$35,27,FALSE),"")</f>
        <v>x</v>
      </c>
      <c r="X103" s="59" t="str">
        <f>IFERROR(VLOOKUP(Tabelle32[[#This Row],[Device ID]],BOM!$B$3:$BQ$35,28,FALSE),"")</f>
        <v>x</v>
      </c>
      <c r="Y103" s="59" t="str">
        <f>IFERROR(VLOOKUP(Tabelle32[[#This Row],[Device ID]],BOM!$B$3:$BQ$35,29,FALSE),"")</f>
        <v>x</v>
      </c>
      <c r="Z103" s="59" t="str">
        <f>IFERROR(VLOOKUP(Tabelle32[[#This Row],[Device ID]],BOM!$B$3:$BQ$35,30,FALSE),"")</f>
        <v>x</v>
      </c>
      <c r="AA103" s="59" t="str">
        <f>IFERROR(VLOOKUP(Tabelle32[[#This Row],[Device ID]],BOM!$B$3:$BQ$35,31,FALSE),"")</f>
        <v>x</v>
      </c>
      <c r="AB103" s="59" t="str">
        <f>IFERROR(VLOOKUP(Tabelle32[[#This Row],[Device ID]],BOM!$B$3:$BQ$35,32,FALSE),"")</f>
        <v>x</v>
      </c>
      <c r="AC103" s="59" t="str">
        <f>IFERROR(VLOOKUP(Tabelle32[[#This Row],[Device ID]],BOM!$B$3:$BQ$35,33,FALSE),"")</f>
        <v>x</v>
      </c>
      <c r="AD103" s="59" t="str">
        <f>IFERROR(VLOOKUP(Tabelle32[[#This Row],[Device ID]],BOM!$B$3:$BQ$35,34,FALSE),"")</f>
        <v>x</v>
      </c>
      <c r="AE103" s="59" t="str">
        <f>IFERROR(VLOOKUP(Tabelle32[[#This Row],[Device ID]],BOM!$B$3:$BQ$35,35,FALSE),"")</f>
        <v>x</v>
      </c>
      <c r="AF103" s="59" t="str">
        <f>IFERROR(VLOOKUP(Tabelle32[[#This Row],[Device ID]],BOM!$B$3:$BQ$35,36,FALSE),"")</f>
        <v>x</v>
      </c>
      <c r="AG103" s="59" t="str">
        <f>IFERROR(VLOOKUP(Tabelle32[[#This Row],[Device ID]],BOM!$B$3:$BQ$35,37,FALSE),"")</f>
        <v>x</v>
      </c>
      <c r="AH103" s="59"/>
      <c r="AI103" s="59"/>
      <c r="AJ103" s="59"/>
      <c r="AK103" s="59"/>
      <c r="AL103" s="59" t="str">
        <f>IFERROR(VLOOKUP(Tabelle32[[#This Row],[Device ID]],BOM!$B$3:$BQ$35,42,FALSE),"")</f>
        <v>Imagine Communications SNP</v>
      </c>
      <c r="AM103" s="59" t="str">
        <f>IFERROR(VLOOKUP(Tabelle32[[#This Row],[Device ID]],BOM!$B$3:$BQ$35,43,FALSE),"")</f>
        <v>no</v>
      </c>
      <c r="AN103" s="59" t="str">
        <f>IFERROR(VLOOKUP(Tabelle32[[#This Row],[Device ID]],BOM!$B$3:$BQ$35,44,FALSE),"")</f>
        <v>yes</v>
      </c>
      <c r="AO103" s="59" t="str">
        <f>IFERROR(VLOOKUP(Tabelle32[[#This Row],[Device ID]],BOM!$B$3:$BQ$35,45,FALSE),"")</f>
        <v>no</v>
      </c>
      <c r="AP103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03" s="28"/>
      <c r="AR103" s="28"/>
      <c r="AS103" s="28"/>
      <c r="AT103" s="28"/>
      <c r="AU103" s="28"/>
      <c r="AV103" s="28" t="s">
        <v>96</v>
      </c>
      <c r="AW103" s="28" t="s">
        <v>96</v>
      </c>
      <c r="AX103" s="28" t="s">
        <v>96</v>
      </c>
      <c r="AY103" s="28" t="s">
        <v>96</v>
      </c>
      <c r="AZ103" s="28" t="s">
        <v>96</v>
      </c>
      <c r="BA103" s="28" t="s">
        <v>96</v>
      </c>
      <c r="BB103" s="28" t="s">
        <v>96</v>
      </c>
      <c r="BC103" s="28" t="s">
        <v>96</v>
      </c>
      <c r="BD103" s="28" t="s">
        <v>96</v>
      </c>
      <c r="BE103" s="28"/>
      <c r="BF103" s="28"/>
      <c r="BG103" s="73" t="s">
        <v>151</v>
      </c>
      <c r="BH103" s="30" t="str">
        <f>IF(COUNTA(Tabelle32[[#This Row],[Type:Vid_1080i50]:[Type:Anc_Prot]])&gt;0,"x","")</f>
        <v>x</v>
      </c>
      <c r="BI103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03" s="59"/>
      <c r="BK103" s="59"/>
      <c r="BL103" s="63"/>
      <c r="BM103" s="63"/>
      <c r="BN103" s="90"/>
      <c r="BO103" s="90"/>
      <c r="BP103" s="63">
        <f>LEN(Tabelle32[[#This Row],[Label 1
GFX-Unit]])</f>
        <v>0</v>
      </c>
      <c r="BQ103" s="63"/>
      <c r="BR103" s="63"/>
      <c r="BS103" s="59"/>
      <c r="BT103" s="59"/>
      <c r="BU103" s="59" t="s">
        <v>188</v>
      </c>
      <c r="BV103" s="59" t="s">
        <v>189</v>
      </c>
      <c r="BW103" s="59" t="s">
        <v>295</v>
      </c>
      <c r="BX103" s="59">
        <v>5</v>
      </c>
    </row>
    <row r="104" spans="1:76" x14ac:dyDescent="0.2">
      <c r="A104" s="58" t="str">
        <f>CONCATENATE(Tabelle32[[#This Row],[Device ID]],".",Tabelle32[[#This Row],[Streamcounter]])</f>
        <v>5.05210</v>
      </c>
      <c r="B10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VGW-01_SDI05_AUDsend_0010_IPLASRF</v>
      </c>
      <c r="C104" s="60"/>
      <c r="D104" s="61"/>
      <c r="E104" s="62"/>
      <c r="F104" s="59" t="str">
        <f>IFERROR(VLOOKUP(Tabelle32[[#This Row],[Device ID]],BOM!$B$3:$BQ$35,16,FALSE),"")</f>
        <v>VKS (12G)</v>
      </c>
      <c r="G104" s="63">
        <f>VLOOKUP(Tabelle32[[#This Row],[SDI Interface]],BOM!$A$4:$B$35,2,FALSE)</f>
        <v>5</v>
      </c>
      <c r="H104" s="59" t="str">
        <f>BOM!$C$4</f>
        <v>VGW-01</v>
      </c>
      <c r="I104" s="59">
        <f>IFERROR(VLOOKUP(Tabelle32[[#This Row],[Device ID]],BOM!$B$3:$BQ$35,12,FALSE),"")</f>
        <v>0</v>
      </c>
      <c r="J104" s="59" t="str">
        <f>IFERROR(VLOOKUP(Tabelle32[[#This Row],[Device ID]],BOM!$B$3:$BQ$35,13,FALSE),"")</f>
        <v>TC.U1.223 | MDC</v>
      </c>
      <c r="K104" s="59" t="str">
        <f>IFERROR(VLOOKUP(Tabelle32[[#This Row],[Device ID]],BOM!$B$3:$BQ$35,14,FALSE),"")</f>
        <v>Imagine Comunications</v>
      </c>
      <c r="L104" s="59" t="str">
        <f>IFERROR(VLOOKUP(Tabelle32[[#This Row],[Device ID]],BOM!$B$3:$BQ$35,16,FALSE),"")</f>
        <v>VKS (12G)</v>
      </c>
      <c r="M104" s="63">
        <f>IFERROR(VLOOKUP(Tabelle32[[#This Row],[Device ID]],BOM!$B$3:$BQ$35,17,FALSE),"")</f>
        <v>0</v>
      </c>
      <c r="N104" s="59">
        <f>IFERROR(VLOOKUP(Tabelle32[[#This Row],[Device ID]],BOM!$B$3:$BQ$35,18,FALSE),"")</f>
        <v>0</v>
      </c>
      <c r="O104" s="64"/>
      <c r="P104" s="64"/>
      <c r="Q104" s="64"/>
      <c r="R104" s="64"/>
      <c r="S104" s="64"/>
      <c r="T104" s="64"/>
      <c r="U104" s="59">
        <f>IFERROR(VLOOKUP(Tabelle32[[#This Row],[Device ID]],BOM!$B$3:$BQ$35,25,FALSE),"")</f>
        <v>0</v>
      </c>
      <c r="V104" s="59" t="str">
        <f>IFERROR(VLOOKUP(Tabelle32[[#This Row],[Device ID]],BOM!$B$3:$BQ$35,26,FALSE),"")</f>
        <v>x</v>
      </c>
      <c r="W104" s="59" t="str">
        <f>IFERROR(VLOOKUP(Tabelle32[[#This Row],[Device ID]],BOM!$B$3:$BQ$35,27,FALSE),"")</f>
        <v>x</v>
      </c>
      <c r="X104" s="59" t="str">
        <f>IFERROR(VLOOKUP(Tabelle32[[#This Row],[Device ID]],BOM!$B$3:$BQ$35,28,FALSE),"")</f>
        <v>x</v>
      </c>
      <c r="Y104" s="59" t="str">
        <f>IFERROR(VLOOKUP(Tabelle32[[#This Row],[Device ID]],BOM!$B$3:$BQ$35,29,FALSE),"")</f>
        <v>x</v>
      </c>
      <c r="Z104" s="59" t="str">
        <f>IFERROR(VLOOKUP(Tabelle32[[#This Row],[Device ID]],BOM!$B$3:$BQ$35,30,FALSE),"")</f>
        <v>x</v>
      </c>
      <c r="AA104" s="59" t="str">
        <f>IFERROR(VLOOKUP(Tabelle32[[#This Row],[Device ID]],BOM!$B$3:$BQ$35,31,FALSE),"")</f>
        <v>x</v>
      </c>
      <c r="AB104" s="59" t="str">
        <f>IFERROR(VLOOKUP(Tabelle32[[#This Row],[Device ID]],BOM!$B$3:$BQ$35,32,FALSE),"")</f>
        <v>x</v>
      </c>
      <c r="AC104" s="59" t="str">
        <f>IFERROR(VLOOKUP(Tabelle32[[#This Row],[Device ID]],BOM!$B$3:$BQ$35,33,FALSE),"")</f>
        <v>x</v>
      </c>
      <c r="AD104" s="59" t="str">
        <f>IFERROR(VLOOKUP(Tabelle32[[#This Row],[Device ID]],BOM!$B$3:$BQ$35,34,FALSE),"")</f>
        <v>x</v>
      </c>
      <c r="AE104" s="59" t="str">
        <f>IFERROR(VLOOKUP(Tabelle32[[#This Row],[Device ID]],BOM!$B$3:$BQ$35,35,FALSE),"")</f>
        <v>x</v>
      </c>
      <c r="AF104" s="59" t="str">
        <f>IFERROR(VLOOKUP(Tabelle32[[#This Row],[Device ID]],BOM!$B$3:$BQ$35,36,FALSE),"")</f>
        <v>x</v>
      </c>
      <c r="AG104" s="59" t="str">
        <f>IFERROR(VLOOKUP(Tabelle32[[#This Row],[Device ID]],BOM!$B$3:$BQ$35,37,FALSE),"")</f>
        <v>x</v>
      </c>
      <c r="AH104" s="59"/>
      <c r="AI104" s="59"/>
      <c r="AJ104" s="59"/>
      <c r="AK104" s="59"/>
      <c r="AL104" s="59" t="str">
        <f>IFERROR(VLOOKUP(Tabelle32[[#This Row],[Device ID]],BOM!$B$3:$BQ$35,42,FALSE),"")</f>
        <v>Imagine Communications SNP</v>
      </c>
      <c r="AM104" s="59" t="str">
        <f>IFERROR(VLOOKUP(Tabelle32[[#This Row],[Device ID]],BOM!$B$3:$BQ$35,43,FALSE),"")</f>
        <v>no</v>
      </c>
      <c r="AN104" s="59" t="str">
        <f>IFERROR(VLOOKUP(Tabelle32[[#This Row],[Device ID]],BOM!$B$3:$BQ$35,44,FALSE),"")</f>
        <v>yes</v>
      </c>
      <c r="AO104" s="59" t="str">
        <f>IFERROR(VLOOKUP(Tabelle32[[#This Row],[Device ID]],BOM!$B$3:$BQ$35,45,FALSE),"")</f>
        <v>no</v>
      </c>
      <c r="AP104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04" s="28"/>
      <c r="AR104" s="28"/>
      <c r="AS104" s="28"/>
      <c r="AT104" s="28"/>
      <c r="AU104" s="28"/>
      <c r="AV104" s="28" t="s">
        <v>96</v>
      </c>
      <c r="AW104" s="28" t="s">
        <v>96</v>
      </c>
      <c r="AX104" s="28" t="s">
        <v>96</v>
      </c>
      <c r="AY104" s="28" t="s">
        <v>96</v>
      </c>
      <c r="AZ104" s="28" t="s">
        <v>96</v>
      </c>
      <c r="BA104" s="28" t="s">
        <v>96</v>
      </c>
      <c r="BB104" s="28" t="s">
        <v>96</v>
      </c>
      <c r="BC104" s="28" t="s">
        <v>96</v>
      </c>
      <c r="BD104" s="28" t="s">
        <v>96</v>
      </c>
      <c r="BE104" s="28"/>
      <c r="BF104" s="28"/>
      <c r="BG104" s="73" t="s">
        <v>151</v>
      </c>
      <c r="BH104" s="30" t="str">
        <f>IF(COUNTA(Tabelle32[[#This Row],[Type:Vid_1080i50]:[Type:Anc_Prot]])&gt;0,"x","")</f>
        <v>x</v>
      </c>
      <c r="BI104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04" s="59"/>
      <c r="BK104" s="59"/>
      <c r="BL104" s="63"/>
      <c r="BM104" s="63"/>
      <c r="BN104" s="90"/>
      <c r="BO104" s="90"/>
      <c r="BP104" s="63">
        <f>LEN(Tabelle32[[#This Row],[Label 1
GFX-Unit]])</f>
        <v>0</v>
      </c>
      <c r="BQ104" s="63"/>
      <c r="BR104" s="63"/>
      <c r="BS104" s="59"/>
      <c r="BT104" s="59"/>
      <c r="BU104" s="59" t="s">
        <v>191</v>
      </c>
      <c r="BV104" s="59" t="s">
        <v>192</v>
      </c>
      <c r="BW104" s="59" t="s">
        <v>296</v>
      </c>
      <c r="BX104" s="59">
        <v>5</v>
      </c>
    </row>
    <row r="105" spans="1:76" x14ac:dyDescent="0.2">
      <c r="A105" s="58" t="str">
        <f>CONCATENATE(Tabelle32[[#This Row],[Device ID]],".",Tabelle32[[#This Row],[Streamcounter]])</f>
        <v>5.05211</v>
      </c>
      <c r="B10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VGW-01_SDI05_AUDsend_0011_IPLASRF</v>
      </c>
      <c r="C105" s="60"/>
      <c r="D105" s="61"/>
      <c r="E105" s="62"/>
      <c r="F105" s="59" t="str">
        <f>IFERROR(VLOOKUP(Tabelle32[[#This Row],[Device ID]],BOM!$B$3:$BQ$35,16,FALSE),"")</f>
        <v>VKS (12G)</v>
      </c>
      <c r="G105" s="63">
        <f>VLOOKUP(Tabelle32[[#This Row],[SDI Interface]],BOM!$A$4:$B$35,2,FALSE)</f>
        <v>5</v>
      </c>
      <c r="H105" s="59" t="str">
        <f>BOM!$C$4</f>
        <v>VGW-01</v>
      </c>
      <c r="I105" s="59">
        <f>IFERROR(VLOOKUP(Tabelle32[[#This Row],[Device ID]],BOM!$B$3:$BQ$35,12,FALSE),"")</f>
        <v>0</v>
      </c>
      <c r="J105" s="59" t="str">
        <f>IFERROR(VLOOKUP(Tabelle32[[#This Row],[Device ID]],BOM!$B$3:$BQ$35,13,FALSE),"")</f>
        <v>TC.U1.223 | MDC</v>
      </c>
      <c r="K105" s="59" t="str">
        <f>IFERROR(VLOOKUP(Tabelle32[[#This Row],[Device ID]],BOM!$B$3:$BQ$35,14,FALSE),"")</f>
        <v>Imagine Comunications</v>
      </c>
      <c r="L105" s="59" t="str">
        <f>IFERROR(VLOOKUP(Tabelle32[[#This Row],[Device ID]],BOM!$B$3:$BQ$35,16,FALSE),"")</f>
        <v>VKS (12G)</v>
      </c>
      <c r="M105" s="63">
        <f>IFERROR(VLOOKUP(Tabelle32[[#This Row],[Device ID]],BOM!$B$3:$BQ$35,17,FALSE),"")</f>
        <v>0</v>
      </c>
      <c r="N105" s="59">
        <f>IFERROR(VLOOKUP(Tabelle32[[#This Row],[Device ID]],BOM!$B$3:$BQ$35,18,FALSE),"")</f>
        <v>0</v>
      </c>
      <c r="O105" s="64"/>
      <c r="P105" s="64"/>
      <c r="Q105" s="64"/>
      <c r="R105" s="64"/>
      <c r="S105" s="64"/>
      <c r="T105" s="64"/>
      <c r="U105" s="59">
        <f>IFERROR(VLOOKUP(Tabelle32[[#This Row],[Device ID]],BOM!$B$3:$BQ$35,25,FALSE),"")</f>
        <v>0</v>
      </c>
      <c r="V105" s="59" t="str">
        <f>IFERROR(VLOOKUP(Tabelle32[[#This Row],[Device ID]],BOM!$B$3:$BQ$35,26,FALSE),"")</f>
        <v>x</v>
      </c>
      <c r="W105" s="59" t="str">
        <f>IFERROR(VLOOKUP(Tabelle32[[#This Row],[Device ID]],BOM!$B$3:$BQ$35,27,FALSE),"")</f>
        <v>x</v>
      </c>
      <c r="X105" s="59" t="str">
        <f>IFERROR(VLOOKUP(Tabelle32[[#This Row],[Device ID]],BOM!$B$3:$BQ$35,28,FALSE),"")</f>
        <v>x</v>
      </c>
      <c r="Y105" s="59" t="str">
        <f>IFERROR(VLOOKUP(Tabelle32[[#This Row],[Device ID]],BOM!$B$3:$BQ$35,29,FALSE),"")</f>
        <v>x</v>
      </c>
      <c r="Z105" s="59" t="str">
        <f>IFERROR(VLOOKUP(Tabelle32[[#This Row],[Device ID]],BOM!$B$3:$BQ$35,30,FALSE),"")</f>
        <v>x</v>
      </c>
      <c r="AA105" s="59" t="str">
        <f>IFERROR(VLOOKUP(Tabelle32[[#This Row],[Device ID]],BOM!$B$3:$BQ$35,31,FALSE),"")</f>
        <v>x</v>
      </c>
      <c r="AB105" s="59" t="str">
        <f>IFERROR(VLOOKUP(Tabelle32[[#This Row],[Device ID]],BOM!$B$3:$BQ$35,32,FALSE),"")</f>
        <v>x</v>
      </c>
      <c r="AC105" s="59" t="str">
        <f>IFERROR(VLOOKUP(Tabelle32[[#This Row],[Device ID]],BOM!$B$3:$BQ$35,33,FALSE),"")</f>
        <v>x</v>
      </c>
      <c r="AD105" s="59" t="str">
        <f>IFERROR(VLOOKUP(Tabelle32[[#This Row],[Device ID]],BOM!$B$3:$BQ$35,34,FALSE),"")</f>
        <v>x</v>
      </c>
      <c r="AE105" s="59" t="str">
        <f>IFERROR(VLOOKUP(Tabelle32[[#This Row],[Device ID]],BOM!$B$3:$BQ$35,35,FALSE),"")</f>
        <v>x</v>
      </c>
      <c r="AF105" s="59" t="str">
        <f>IFERROR(VLOOKUP(Tabelle32[[#This Row],[Device ID]],BOM!$B$3:$BQ$35,36,FALSE),"")</f>
        <v>x</v>
      </c>
      <c r="AG105" s="59" t="str">
        <f>IFERROR(VLOOKUP(Tabelle32[[#This Row],[Device ID]],BOM!$B$3:$BQ$35,37,FALSE),"")</f>
        <v>x</v>
      </c>
      <c r="AH105" s="59"/>
      <c r="AI105" s="59"/>
      <c r="AJ105" s="59"/>
      <c r="AK105" s="59"/>
      <c r="AL105" s="59" t="str">
        <f>IFERROR(VLOOKUP(Tabelle32[[#This Row],[Device ID]],BOM!$B$3:$BQ$35,42,FALSE),"")</f>
        <v>Imagine Communications SNP</v>
      </c>
      <c r="AM105" s="59" t="str">
        <f>IFERROR(VLOOKUP(Tabelle32[[#This Row],[Device ID]],BOM!$B$3:$BQ$35,43,FALSE),"")</f>
        <v>no</v>
      </c>
      <c r="AN105" s="59" t="str">
        <f>IFERROR(VLOOKUP(Tabelle32[[#This Row],[Device ID]],BOM!$B$3:$BQ$35,44,FALSE),"")</f>
        <v>yes</v>
      </c>
      <c r="AO105" s="59" t="str">
        <f>IFERROR(VLOOKUP(Tabelle32[[#This Row],[Device ID]],BOM!$B$3:$BQ$35,45,FALSE),"")</f>
        <v>no</v>
      </c>
      <c r="AP105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05" s="28"/>
      <c r="AR105" s="28"/>
      <c r="AS105" s="28"/>
      <c r="AT105" s="28"/>
      <c r="AU105" s="28"/>
      <c r="AV105" s="28" t="s">
        <v>96</v>
      </c>
      <c r="AW105" s="28" t="s">
        <v>96</v>
      </c>
      <c r="AX105" s="28" t="s">
        <v>96</v>
      </c>
      <c r="AY105" s="28" t="s">
        <v>96</v>
      </c>
      <c r="AZ105" s="28" t="s">
        <v>96</v>
      </c>
      <c r="BA105" s="28" t="s">
        <v>96</v>
      </c>
      <c r="BB105" s="28" t="s">
        <v>96</v>
      </c>
      <c r="BC105" s="28" t="s">
        <v>96</v>
      </c>
      <c r="BD105" s="28" t="s">
        <v>96</v>
      </c>
      <c r="BE105" s="28"/>
      <c r="BF105" s="28"/>
      <c r="BG105" s="73" t="s">
        <v>151</v>
      </c>
      <c r="BH105" s="30" t="str">
        <f>IF(COUNTA(Tabelle32[[#This Row],[Type:Vid_1080i50]:[Type:Anc_Prot]])&gt;0,"x","")</f>
        <v>x</v>
      </c>
      <c r="BI105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05" s="59"/>
      <c r="BK105" s="59"/>
      <c r="BL105" s="63"/>
      <c r="BM105" s="63"/>
      <c r="BN105" s="90"/>
      <c r="BO105" s="90"/>
      <c r="BP105" s="63">
        <f>LEN(Tabelle32[[#This Row],[Label 1
GFX-Unit]])</f>
        <v>0</v>
      </c>
      <c r="BQ105" s="63"/>
      <c r="BR105" s="63"/>
      <c r="BS105" s="59"/>
      <c r="BT105" s="59"/>
      <c r="BU105" s="59" t="s">
        <v>194</v>
      </c>
      <c r="BV105" s="59" t="s">
        <v>195</v>
      </c>
      <c r="BW105" s="59" t="s">
        <v>297</v>
      </c>
      <c r="BX105" s="59">
        <v>5</v>
      </c>
    </row>
    <row r="106" spans="1:76" x14ac:dyDescent="0.2">
      <c r="A106" s="58" t="str">
        <f>CONCATENATE(Tabelle32[[#This Row],[Device ID]],".",Tabelle32[[#This Row],[Streamcounter]])</f>
        <v>5.05212</v>
      </c>
      <c r="B10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VGW-01_SDI05_AUDsend_0012_IPLASRF</v>
      </c>
      <c r="C106" s="60"/>
      <c r="D106" s="61"/>
      <c r="E106" s="62"/>
      <c r="F106" s="59" t="str">
        <f>IFERROR(VLOOKUP(Tabelle32[[#This Row],[Device ID]],BOM!$B$3:$BQ$35,16,FALSE),"")</f>
        <v>VKS (12G)</v>
      </c>
      <c r="G106" s="63">
        <f>VLOOKUP(Tabelle32[[#This Row],[SDI Interface]],BOM!$A$4:$B$35,2,FALSE)</f>
        <v>5</v>
      </c>
      <c r="H106" s="59" t="str">
        <f>BOM!$C$4</f>
        <v>VGW-01</v>
      </c>
      <c r="I106" s="59">
        <f>IFERROR(VLOOKUP(Tabelle32[[#This Row],[Device ID]],BOM!$B$3:$BQ$35,12,FALSE),"")</f>
        <v>0</v>
      </c>
      <c r="J106" s="59" t="str">
        <f>IFERROR(VLOOKUP(Tabelle32[[#This Row],[Device ID]],BOM!$B$3:$BQ$35,13,FALSE),"")</f>
        <v>TC.U1.223 | MDC</v>
      </c>
      <c r="K106" s="59" t="str">
        <f>IFERROR(VLOOKUP(Tabelle32[[#This Row],[Device ID]],BOM!$B$3:$BQ$35,14,FALSE),"")</f>
        <v>Imagine Comunications</v>
      </c>
      <c r="L106" s="59" t="str">
        <f>IFERROR(VLOOKUP(Tabelle32[[#This Row],[Device ID]],BOM!$B$3:$BQ$35,16,FALSE),"")</f>
        <v>VKS (12G)</v>
      </c>
      <c r="M106" s="63">
        <f>IFERROR(VLOOKUP(Tabelle32[[#This Row],[Device ID]],BOM!$B$3:$BQ$35,17,FALSE),"")</f>
        <v>0</v>
      </c>
      <c r="N106" s="59">
        <f>IFERROR(VLOOKUP(Tabelle32[[#This Row],[Device ID]],BOM!$B$3:$BQ$35,18,FALSE),"")</f>
        <v>0</v>
      </c>
      <c r="O106" s="64"/>
      <c r="P106" s="64"/>
      <c r="Q106" s="64"/>
      <c r="R106" s="64"/>
      <c r="S106" s="64"/>
      <c r="T106" s="64"/>
      <c r="U106" s="59">
        <f>IFERROR(VLOOKUP(Tabelle32[[#This Row],[Device ID]],BOM!$B$3:$BQ$35,25,FALSE),"")</f>
        <v>0</v>
      </c>
      <c r="V106" s="59" t="str">
        <f>IFERROR(VLOOKUP(Tabelle32[[#This Row],[Device ID]],BOM!$B$3:$BQ$35,26,FALSE),"")</f>
        <v>x</v>
      </c>
      <c r="W106" s="59" t="str">
        <f>IFERROR(VLOOKUP(Tabelle32[[#This Row],[Device ID]],BOM!$B$3:$BQ$35,27,FALSE),"")</f>
        <v>x</v>
      </c>
      <c r="X106" s="59" t="str">
        <f>IFERROR(VLOOKUP(Tabelle32[[#This Row],[Device ID]],BOM!$B$3:$BQ$35,28,FALSE),"")</f>
        <v>x</v>
      </c>
      <c r="Y106" s="59" t="str">
        <f>IFERROR(VLOOKUP(Tabelle32[[#This Row],[Device ID]],BOM!$B$3:$BQ$35,29,FALSE),"")</f>
        <v>x</v>
      </c>
      <c r="Z106" s="59" t="str">
        <f>IFERROR(VLOOKUP(Tabelle32[[#This Row],[Device ID]],BOM!$B$3:$BQ$35,30,FALSE),"")</f>
        <v>x</v>
      </c>
      <c r="AA106" s="59" t="str">
        <f>IFERROR(VLOOKUP(Tabelle32[[#This Row],[Device ID]],BOM!$B$3:$BQ$35,31,FALSE),"")</f>
        <v>x</v>
      </c>
      <c r="AB106" s="59" t="str">
        <f>IFERROR(VLOOKUP(Tabelle32[[#This Row],[Device ID]],BOM!$B$3:$BQ$35,32,FALSE),"")</f>
        <v>x</v>
      </c>
      <c r="AC106" s="59" t="str">
        <f>IFERROR(VLOOKUP(Tabelle32[[#This Row],[Device ID]],BOM!$B$3:$BQ$35,33,FALSE),"")</f>
        <v>x</v>
      </c>
      <c r="AD106" s="59" t="str">
        <f>IFERROR(VLOOKUP(Tabelle32[[#This Row],[Device ID]],BOM!$B$3:$BQ$35,34,FALSE),"")</f>
        <v>x</v>
      </c>
      <c r="AE106" s="59" t="str">
        <f>IFERROR(VLOOKUP(Tabelle32[[#This Row],[Device ID]],BOM!$B$3:$BQ$35,35,FALSE),"")</f>
        <v>x</v>
      </c>
      <c r="AF106" s="59" t="str">
        <f>IFERROR(VLOOKUP(Tabelle32[[#This Row],[Device ID]],BOM!$B$3:$BQ$35,36,FALSE),"")</f>
        <v>x</v>
      </c>
      <c r="AG106" s="59" t="str">
        <f>IFERROR(VLOOKUP(Tabelle32[[#This Row],[Device ID]],BOM!$B$3:$BQ$35,37,FALSE),"")</f>
        <v>x</v>
      </c>
      <c r="AH106" s="59"/>
      <c r="AI106" s="59"/>
      <c r="AJ106" s="59"/>
      <c r="AK106" s="59"/>
      <c r="AL106" s="59" t="str">
        <f>IFERROR(VLOOKUP(Tabelle32[[#This Row],[Device ID]],BOM!$B$3:$BQ$35,42,FALSE),"")</f>
        <v>Imagine Communications SNP</v>
      </c>
      <c r="AM106" s="59" t="str">
        <f>IFERROR(VLOOKUP(Tabelle32[[#This Row],[Device ID]],BOM!$B$3:$BQ$35,43,FALSE),"")</f>
        <v>no</v>
      </c>
      <c r="AN106" s="59" t="str">
        <f>IFERROR(VLOOKUP(Tabelle32[[#This Row],[Device ID]],BOM!$B$3:$BQ$35,44,FALSE),"")</f>
        <v>yes</v>
      </c>
      <c r="AO106" s="59" t="str">
        <f>IFERROR(VLOOKUP(Tabelle32[[#This Row],[Device ID]],BOM!$B$3:$BQ$35,45,FALSE),"")</f>
        <v>no</v>
      </c>
      <c r="AP106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06" s="28"/>
      <c r="AR106" s="28"/>
      <c r="AS106" s="28"/>
      <c r="AT106" s="28"/>
      <c r="AU106" s="28"/>
      <c r="AV106" s="28" t="s">
        <v>96</v>
      </c>
      <c r="AW106" s="28" t="s">
        <v>96</v>
      </c>
      <c r="AX106" s="28" t="s">
        <v>96</v>
      </c>
      <c r="AY106" s="28" t="s">
        <v>96</v>
      </c>
      <c r="AZ106" s="28" t="s">
        <v>96</v>
      </c>
      <c r="BA106" s="28" t="s">
        <v>96</v>
      </c>
      <c r="BB106" s="28" t="s">
        <v>96</v>
      </c>
      <c r="BC106" s="28" t="s">
        <v>96</v>
      </c>
      <c r="BD106" s="28" t="s">
        <v>96</v>
      </c>
      <c r="BE106" s="28"/>
      <c r="BF106" s="28"/>
      <c r="BG106" s="73" t="s">
        <v>151</v>
      </c>
      <c r="BH106" s="30" t="str">
        <f>IF(COUNTA(Tabelle32[[#This Row],[Type:Vid_1080i50]:[Type:Anc_Prot]])&gt;0,"x","")</f>
        <v>x</v>
      </c>
      <c r="BI106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06" s="59"/>
      <c r="BK106" s="59"/>
      <c r="BL106" s="63"/>
      <c r="BM106" s="63"/>
      <c r="BN106" s="90"/>
      <c r="BO106" s="90"/>
      <c r="BP106" s="63">
        <f>LEN(Tabelle32[[#This Row],[Label 1
GFX-Unit]])</f>
        <v>0</v>
      </c>
      <c r="BQ106" s="63"/>
      <c r="BR106" s="63"/>
      <c r="BS106" s="59"/>
      <c r="BT106" s="59"/>
      <c r="BU106" s="59" t="s">
        <v>197</v>
      </c>
      <c r="BV106" s="59" t="s">
        <v>198</v>
      </c>
      <c r="BW106" s="59" t="s">
        <v>298</v>
      </c>
      <c r="BX106" s="59">
        <v>5</v>
      </c>
    </row>
    <row r="107" spans="1:76" x14ac:dyDescent="0.2">
      <c r="A107" s="58" t="str">
        <f>CONCATENATE(Tabelle32[[#This Row],[Device ID]],".",Tabelle32[[#This Row],[Streamcounter]])</f>
        <v>5.05213</v>
      </c>
      <c r="B10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VGW-01_SDI05_AUDsend_0013_IPLASRF</v>
      </c>
      <c r="C107" s="60"/>
      <c r="D107" s="61"/>
      <c r="E107" s="62"/>
      <c r="F107" s="59" t="str">
        <f>IFERROR(VLOOKUP(Tabelle32[[#This Row],[Device ID]],BOM!$B$3:$BQ$35,16,FALSE),"")</f>
        <v>VKS (12G)</v>
      </c>
      <c r="G107" s="63">
        <f>VLOOKUP(Tabelle32[[#This Row],[SDI Interface]],BOM!$A$4:$B$35,2,FALSE)</f>
        <v>5</v>
      </c>
      <c r="H107" s="59" t="str">
        <f>BOM!$C$4</f>
        <v>VGW-01</v>
      </c>
      <c r="I107" s="59">
        <f>IFERROR(VLOOKUP(Tabelle32[[#This Row],[Device ID]],BOM!$B$3:$BQ$35,12,FALSE),"")</f>
        <v>0</v>
      </c>
      <c r="J107" s="59" t="str">
        <f>IFERROR(VLOOKUP(Tabelle32[[#This Row],[Device ID]],BOM!$B$3:$BQ$35,13,FALSE),"")</f>
        <v>TC.U1.223 | MDC</v>
      </c>
      <c r="K107" s="59" t="str">
        <f>IFERROR(VLOOKUP(Tabelle32[[#This Row],[Device ID]],BOM!$B$3:$BQ$35,14,FALSE),"")</f>
        <v>Imagine Comunications</v>
      </c>
      <c r="L107" s="59" t="str">
        <f>IFERROR(VLOOKUP(Tabelle32[[#This Row],[Device ID]],BOM!$B$3:$BQ$35,16,FALSE),"")</f>
        <v>VKS (12G)</v>
      </c>
      <c r="M107" s="63">
        <f>IFERROR(VLOOKUP(Tabelle32[[#This Row],[Device ID]],BOM!$B$3:$BQ$35,17,FALSE),"")</f>
        <v>0</v>
      </c>
      <c r="N107" s="59">
        <f>IFERROR(VLOOKUP(Tabelle32[[#This Row],[Device ID]],BOM!$B$3:$BQ$35,18,FALSE),"")</f>
        <v>0</v>
      </c>
      <c r="O107" s="64"/>
      <c r="P107" s="64"/>
      <c r="Q107" s="64"/>
      <c r="R107" s="64"/>
      <c r="S107" s="64"/>
      <c r="T107" s="64"/>
      <c r="U107" s="59">
        <f>IFERROR(VLOOKUP(Tabelle32[[#This Row],[Device ID]],BOM!$B$3:$BQ$35,25,FALSE),"")</f>
        <v>0</v>
      </c>
      <c r="V107" s="59" t="str">
        <f>IFERROR(VLOOKUP(Tabelle32[[#This Row],[Device ID]],BOM!$B$3:$BQ$35,26,FALSE),"")</f>
        <v>x</v>
      </c>
      <c r="W107" s="59" t="str">
        <f>IFERROR(VLOOKUP(Tabelle32[[#This Row],[Device ID]],BOM!$B$3:$BQ$35,27,FALSE),"")</f>
        <v>x</v>
      </c>
      <c r="X107" s="59" t="str">
        <f>IFERROR(VLOOKUP(Tabelle32[[#This Row],[Device ID]],BOM!$B$3:$BQ$35,28,FALSE),"")</f>
        <v>x</v>
      </c>
      <c r="Y107" s="59" t="str">
        <f>IFERROR(VLOOKUP(Tabelle32[[#This Row],[Device ID]],BOM!$B$3:$BQ$35,29,FALSE),"")</f>
        <v>x</v>
      </c>
      <c r="Z107" s="59" t="str">
        <f>IFERROR(VLOOKUP(Tabelle32[[#This Row],[Device ID]],BOM!$B$3:$BQ$35,30,FALSE),"")</f>
        <v>x</v>
      </c>
      <c r="AA107" s="59" t="str">
        <f>IFERROR(VLOOKUP(Tabelle32[[#This Row],[Device ID]],BOM!$B$3:$BQ$35,31,FALSE),"")</f>
        <v>x</v>
      </c>
      <c r="AB107" s="59" t="str">
        <f>IFERROR(VLOOKUP(Tabelle32[[#This Row],[Device ID]],BOM!$B$3:$BQ$35,32,FALSE),"")</f>
        <v>x</v>
      </c>
      <c r="AC107" s="59" t="str">
        <f>IFERROR(VLOOKUP(Tabelle32[[#This Row],[Device ID]],BOM!$B$3:$BQ$35,33,FALSE),"")</f>
        <v>x</v>
      </c>
      <c r="AD107" s="59" t="str">
        <f>IFERROR(VLOOKUP(Tabelle32[[#This Row],[Device ID]],BOM!$B$3:$BQ$35,34,FALSE),"")</f>
        <v>x</v>
      </c>
      <c r="AE107" s="59" t="str">
        <f>IFERROR(VLOOKUP(Tabelle32[[#This Row],[Device ID]],BOM!$B$3:$BQ$35,35,FALSE),"")</f>
        <v>x</v>
      </c>
      <c r="AF107" s="59" t="str">
        <f>IFERROR(VLOOKUP(Tabelle32[[#This Row],[Device ID]],BOM!$B$3:$BQ$35,36,FALSE),"")</f>
        <v>x</v>
      </c>
      <c r="AG107" s="59" t="str">
        <f>IFERROR(VLOOKUP(Tabelle32[[#This Row],[Device ID]],BOM!$B$3:$BQ$35,37,FALSE),"")</f>
        <v>x</v>
      </c>
      <c r="AH107" s="59"/>
      <c r="AI107" s="59"/>
      <c r="AJ107" s="59"/>
      <c r="AK107" s="59"/>
      <c r="AL107" s="59" t="str">
        <f>IFERROR(VLOOKUP(Tabelle32[[#This Row],[Device ID]],BOM!$B$3:$BQ$35,42,FALSE),"")</f>
        <v>Imagine Communications SNP</v>
      </c>
      <c r="AM107" s="59" t="str">
        <f>IFERROR(VLOOKUP(Tabelle32[[#This Row],[Device ID]],BOM!$B$3:$BQ$35,43,FALSE),"")</f>
        <v>no</v>
      </c>
      <c r="AN107" s="59" t="str">
        <f>IFERROR(VLOOKUP(Tabelle32[[#This Row],[Device ID]],BOM!$B$3:$BQ$35,44,FALSE),"")</f>
        <v>yes</v>
      </c>
      <c r="AO107" s="59" t="str">
        <f>IFERROR(VLOOKUP(Tabelle32[[#This Row],[Device ID]],BOM!$B$3:$BQ$35,45,FALSE),"")</f>
        <v>no</v>
      </c>
      <c r="AP107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07" s="28"/>
      <c r="AR107" s="28"/>
      <c r="AS107" s="28"/>
      <c r="AT107" s="28"/>
      <c r="AU107" s="28"/>
      <c r="AV107" s="28" t="s">
        <v>96</v>
      </c>
      <c r="AW107" s="28" t="s">
        <v>96</v>
      </c>
      <c r="AX107" s="28" t="s">
        <v>96</v>
      </c>
      <c r="AY107" s="28" t="s">
        <v>96</v>
      </c>
      <c r="AZ107" s="28" t="s">
        <v>96</v>
      </c>
      <c r="BA107" s="28" t="s">
        <v>96</v>
      </c>
      <c r="BB107" s="28" t="s">
        <v>96</v>
      </c>
      <c r="BC107" s="28" t="s">
        <v>96</v>
      </c>
      <c r="BD107" s="28" t="s">
        <v>96</v>
      </c>
      <c r="BE107" s="28"/>
      <c r="BF107" s="28"/>
      <c r="BG107" s="73" t="s">
        <v>151</v>
      </c>
      <c r="BH107" s="30" t="str">
        <f>IF(COUNTA(Tabelle32[[#This Row],[Type:Vid_1080i50]:[Type:Anc_Prot]])&gt;0,"x","")</f>
        <v>x</v>
      </c>
      <c r="BI107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07" s="59"/>
      <c r="BK107" s="59"/>
      <c r="BL107" s="63"/>
      <c r="BM107" s="63"/>
      <c r="BN107" s="90"/>
      <c r="BO107" s="90"/>
      <c r="BP107" s="63">
        <f>LEN(Tabelle32[[#This Row],[Label 1
GFX-Unit]])</f>
        <v>0</v>
      </c>
      <c r="BQ107" s="63"/>
      <c r="BR107" s="63"/>
      <c r="BS107" s="59"/>
      <c r="BT107" s="59"/>
      <c r="BU107" s="59" t="s">
        <v>200</v>
      </c>
      <c r="BV107" s="59" t="s">
        <v>201</v>
      </c>
      <c r="BW107" s="59" t="s">
        <v>299</v>
      </c>
      <c r="BX107" s="59">
        <v>5</v>
      </c>
    </row>
    <row r="108" spans="1:76" x14ac:dyDescent="0.2">
      <c r="A108" s="58" t="str">
        <f>CONCATENATE(Tabelle32[[#This Row],[Device ID]],".",Tabelle32[[#This Row],[Streamcounter]])</f>
        <v>5.05214</v>
      </c>
      <c r="B10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VGW-01_SDI05_AUDsend_0014_IPLASRF</v>
      </c>
      <c r="C108" s="60"/>
      <c r="D108" s="61"/>
      <c r="E108" s="62"/>
      <c r="F108" s="59" t="str">
        <f>IFERROR(VLOOKUP(Tabelle32[[#This Row],[Device ID]],BOM!$B$3:$BQ$35,16,FALSE),"")</f>
        <v>VKS (12G)</v>
      </c>
      <c r="G108" s="63">
        <f>VLOOKUP(Tabelle32[[#This Row],[SDI Interface]],BOM!$A$4:$B$35,2,FALSE)</f>
        <v>5</v>
      </c>
      <c r="H108" s="59" t="str">
        <f>BOM!$C$4</f>
        <v>VGW-01</v>
      </c>
      <c r="I108" s="59">
        <f>IFERROR(VLOOKUP(Tabelle32[[#This Row],[Device ID]],BOM!$B$3:$BQ$35,12,FALSE),"")</f>
        <v>0</v>
      </c>
      <c r="J108" s="59" t="str">
        <f>IFERROR(VLOOKUP(Tabelle32[[#This Row],[Device ID]],BOM!$B$3:$BQ$35,13,FALSE),"")</f>
        <v>TC.U1.223 | MDC</v>
      </c>
      <c r="K108" s="59" t="str">
        <f>IFERROR(VLOOKUP(Tabelle32[[#This Row],[Device ID]],BOM!$B$3:$BQ$35,14,FALSE),"")</f>
        <v>Imagine Comunications</v>
      </c>
      <c r="L108" s="59" t="str">
        <f>IFERROR(VLOOKUP(Tabelle32[[#This Row],[Device ID]],BOM!$B$3:$BQ$35,16,FALSE),"")</f>
        <v>VKS (12G)</v>
      </c>
      <c r="M108" s="63">
        <f>IFERROR(VLOOKUP(Tabelle32[[#This Row],[Device ID]],BOM!$B$3:$BQ$35,17,FALSE),"")</f>
        <v>0</v>
      </c>
      <c r="N108" s="59">
        <f>IFERROR(VLOOKUP(Tabelle32[[#This Row],[Device ID]],BOM!$B$3:$BQ$35,18,FALSE),"")</f>
        <v>0</v>
      </c>
      <c r="O108" s="64"/>
      <c r="P108" s="64"/>
      <c r="Q108" s="64"/>
      <c r="R108" s="64"/>
      <c r="S108" s="64"/>
      <c r="T108" s="64"/>
      <c r="U108" s="59">
        <f>IFERROR(VLOOKUP(Tabelle32[[#This Row],[Device ID]],BOM!$B$3:$BQ$35,25,FALSE),"")</f>
        <v>0</v>
      </c>
      <c r="V108" s="59" t="str">
        <f>IFERROR(VLOOKUP(Tabelle32[[#This Row],[Device ID]],BOM!$B$3:$BQ$35,26,FALSE),"")</f>
        <v>x</v>
      </c>
      <c r="W108" s="59" t="str">
        <f>IFERROR(VLOOKUP(Tabelle32[[#This Row],[Device ID]],BOM!$B$3:$BQ$35,27,FALSE),"")</f>
        <v>x</v>
      </c>
      <c r="X108" s="59" t="str">
        <f>IFERROR(VLOOKUP(Tabelle32[[#This Row],[Device ID]],BOM!$B$3:$BQ$35,28,FALSE),"")</f>
        <v>x</v>
      </c>
      <c r="Y108" s="59" t="str">
        <f>IFERROR(VLOOKUP(Tabelle32[[#This Row],[Device ID]],BOM!$B$3:$BQ$35,29,FALSE),"")</f>
        <v>x</v>
      </c>
      <c r="Z108" s="59" t="str">
        <f>IFERROR(VLOOKUP(Tabelle32[[#This Row],[Device ID]],BOM!$B$3:$BQ$35,30,FALSE),"")</f>
        <v>x</v>
      </c>
      <c r="AA108" s="59" t="str">
        <f>IFERROR(VLOOKUP(Tabelle32[[#This Row],[Device ID]],BOM!$B$3:$BQ$35,31,FALSE),"")</f>
        <v>x</v>
      </c>
      <c r="AB108" s="59" t="str">
        <f>IFERROR(VLOOKUP(Tabelle32[[#This Row],[Device ID]],BOM!$B$3:$BQ$35,32,FALSE),"")</f>
        <v>x</v>
      </c>
      <c r="AC108" s="59" t="str">
        <f>IFERROR(VLOOKUP(Tabelle32[[#This Row],[Device ID]],BOM!$B$3:$BQ$35,33,FALSE),"")</f>
        <v>x</v>
      </c>
      <c r="AD108" s="59" t="str">
        <f>IFERROR(VLOOKUP(Tabelle32[[#This Row],[Device ID]],BOM!$B$3:$BQ$35,34,FALSE),"")</f>
        <v>x</v>
      </c>
      <c r="AE108" s="59" t="str">
        <f>IFERROR(VLOOKUP(Tabelle32[[#This Row],[Device ID]],BOM!$B$3:$BQ$35,35,FALSE),"")</f>
        <v>x</v>
      </c>
      <c r="AF108" s="59" t="str">
        <f>IFERROR(VLOOKUP(Tabelle32[[#This Row],[Device ID]],BOM!$B$3:$BQ$35,36,FALSE),"")</f>
        <v>x</v>
      </c>
      <c r="AG108" s="59" t="str">
        <f>IFERROR(VLOOKUP(Tabelle32[[#This Row],[Device ID]],BOM!$B$3:$BQ$35,37,FALSE),"")</f>
        <v>x</v>
      </c>
      <c r="AH108" s="59"/>
      <c r="AI108" s="59"/>
      <c r="AJ108" s="59"/>
      <c r="AK108" s="59"/>
      <c r="AL108" s="59" t="str">
        <f>IFERROR(VLOOKUP(Tabelle32[[#This Row],[Device ID]],BOM!$B$3:$BQ$35,42,FALSE),"")</f>
        <v>Imagine Communications SNP</v>
      </c>
      <c r="AM108" s="59" t="str">
        <f>IFERROR(VLOOKUP(Tabelle32[[#This Row],[Device ID]],BOM!$B$3:$BQ$35,43,FALSE),"")</f>
        <v>no</v>
      </c>
      <c r="AN108" s="59" t="str">
        <f>IFERROR(VLOOKUP(Tabelle32[[#This Row],[Device ID]],BOM!$B$3:$BQ$35,44,FALSE),"")</f>
        <v>yes</v>
      </c>
      <c r="AO108" s="59" t="str">
        <f>IFERROR(VLOOKUP(Tabelle32[[#This Row],[Device ID]],BOM!$B$3:$BQ$35,45,FALSE),"")</f>
        <v>no</v>
      </c>
      <c r="AP108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08" s="28"/>
      <c r="AR108" s="28"/>
      <c r="AS108" s="28"/>
      <c r="AT108" s="28"/>
      <c r="AU108" s="28"/>
      <c r="AV108" s="28" t="s">
        <v>96</v>
      </c>
      <c r="AW108" s="28" t="s">
        <v>96</v>
      </c>
      <c r="AX108" s="28" t="s">
        <v>96</v>
      </c>
      <c r="AY108" s="28" t="s">
        <v>96</v>
      </c>
      <c r="AZ108" s="28" t="s">
        <v>96</v>
      </c>
      <c r="BA108" s="28" t="s">
        <v>96</v>
      </c>
      <c r="BB108" s="28" t="s">
        <v>96</v>
      </c>
      <c r="BC108" s="28" t="s">
        <v>96</v>
      </c>
      <c r="BD108" s="28" t="s">
        <v>96</v>
      </c>
      <c r="BE108" s="28"/>
      <c r="BF108" s="28"/>
      <c r="BG108" s="73" t="s">
        <v>151</v>
      </c>
      <c r="BH108" s="30" t="str">
        <f>IF(COUNTA(Tabelle32[[#This Row],[Type:Vid_1080i50]:[Type:Anc_Prot]])&gt;0,"x","")</f>
        <v>x</v>
      </c>
      <c r="BI108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08" s="59"/>
      <c r="BK108" s="59"/>
      <c r="BL108" s="63"/>
      <c r="BM108" s="63"/>
      <c r="BN108" s="90"/>
      <c r="BO108" s="90"/>
      <c r="BP108" s="63">
        <f>LEN(Tabelle32[[#This Row],[Label 1
GFX-Unit]])</f>
        <v>0</v>
      </c>
      <c r="BQ108" s="63"/>
      <c r="BR108" s="63"/>
      <c r="BS108" s="59"/>
      <c r="BT108" s="59"/>
      <c r="BU108" s="59" t="s">
        <v>203</v>
      </c>
      <c r="BV108" s="59" t="s">
        <v>204</v>
      </c>
      <c r="BW108" s="59" t="s">
        <v>300</v>
      </c>
      <c r="BX108" s="59">
        <v>5</v>
      </c>
    </row>
    <row r="109" spans="1:76" x14ac:dyDescent="0.2">
      <c r="A109" s="58" t="str">
        <f>CONCATENATE(Tabelle32[[#This Row],[Device ID]],".",Tabelle32[[#This Row],[Streamcounter]])</f>
        <v>5.05215</v>
      </c>
      <c r="B10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VGW-01_SDI05_AUDsend_0015_IPLASRF</v>
      </c>
      <c r="C109" s="60"/>
      <c r="D109" s="61"/>
      <c r="E109" s="62"/>
      <c r="F109" s="59" t="str">
        <f>IFERROR(VLOOKUP(Tabelle32[[#This Row],[Device ID]],BOM!$B$3:$BQ$35,16,FALSE),"")</f>
        <v>VKS (12G)</v>
      </c>
      <c r="G109" s="63">
        <f>VLOOKUP(Tabelle32[[#This Row],[SDI Interface]],BOM!$A$4:$B$35,2,FALSE)</f>
        <v>5</v>
      </c>
      <c r="H109" s="59" t="str">
        <f>BOM!$C$4</f>
        <v>VGW-01</v>
      </c>
      <c r="I109" s="59">
        <f>IFERROR(VLOOKUP(Tabelle32[[#This Row],[Device ID]],BOM!$B$3:$BQ$35,12,FALSE),"")</f>
        <v>0</v>
      </c>
      <c r="J109" s="59" t="str">
        <f>IFERROR(VLOOKUP(Tabelle32[[#This Row],[Device ID]],BOM!$B$3:$BQ$35,13,FALSE),"")</f>
        <v>TC.U1.223 | MDC</v>
      </c>
      <c r="K109" s="59" t="str">
        <f>IFERROR(VLOOKUP(Tabelle32[[#This Row],[Device ID]],BOM!$B$3:$BQ$35,14,FALSE),"")</f>
        <v>Imagine Comunications</v>
      </c>
      <c r="L109" s="59" t="str">
        <f>IFERROR(VLOOKUP(Tabelle32[[#This Row],[Device ID]],BOM!$B$3:$BQ$35,16,FALSE),"")</f>
        <v>VKS (12G)</v>
      </c>
      <c r="M109" s="63">
        <f>IFERROR(VLOOKUP(Tabelle32[[#This Row],[Device ID]],BOM!$B$3:$BQ$35,17,FALSE),"")</f>
        <v>0</v>
      </c>
      <c r="N109" s="59">
        <f>IFERROR(VLOOKUP(Tabelle32[[#This Row],[Device ID]],BOM!$B$3:$BQ$35,18,FALSE),"")</f>
        <v>0</v>
      </c>
      <c r="O109" s="64"/>
      <c r="P109" s="64"/>
      <c r="Q109" s="64"/>
      <c r="R109" s="64"/>
      <c r="S109" s="64"/>
      <c r="T109" s="64"/>
      <c r="U109" s="59">
        <f>IFERROR(VLOOKUP(Tabelle32[[#This Row],[Device ID]],BOM!$B$3:$BQ$35,25,FALSE),"")</f>
        <v>0</v>
      </c>
      <c r="V109" s="59" t="str">
        <f>IFERROR(VLOOKUP(Tabelle32[[#This Row],[Device ID]],BOM!$B$3:$BQ$35,26,FALSE),"")</f>
        <v>x</v>
      </c>
      <c r="W109" s="59" t="str">
        <f>IFERROR(VLOOKUP(Tabelle32[[#This Row],[Device ID]],BOM!$B$3:$BQ$35,27,FALSE),"")</f>
        <v>x</v>
      </c>
      <c r="X109" s="59" t="str">
        <f>IFERROR(VLOOKUP(Tabelle32[[#This Row],[Device ID]],BOM!$B$3:$BQ$35,28,FALSE),"")</f>
        <v>x</v>
      </c>
      <c r="Y109" s="59" t="str">
        <f>IFERROR(VLOOKUP(Tabelle32[[#This Row],[Device ID]],BOM!$B$3:$BQ$35,29,FALSE),"")</f>
        <v>x</v>
      </c>
      <c r="Z109" s="59" t="str">
        <f>IFERROR(VLOOKUP(Tabelle32[[#This Row],[Device ID]],BOM!$B$3:$BQ$35,30,FALSE),"")</f>
        <v>x</v>
      </c>
      <c r="AA109" s="59" t="str">
        <f>IFERROR(VLOOKUP(Tabelle32[[#This Row],[Device ID]],BOM!$B$3:$BQ$35,31,FALSE),"")</f>
        <v>x</v>
      </c>
      <c r="AB109" s="59" t="str">
        <f>IFERROR(VLOOKUP(Tabelle32[[#This Row],[Device ID]],BOM!$B$3:$BQ$35,32,FALSE),"")</f>
        <v>x</v>
      </c>
      <c r="AC109" s="59" t="str">
        <f>IFERROR(VLOOKUP(Tabelle32[[#This Row],[Device ID]],BOM!$B$3:$BQ$35,33,FALSE),"")</f>
        <v>x</v>
      </c>
      <c r="AD109" s="59" t="str">
        <f>IFERROR(VLOOKUP(Tabelle32[[#This Row],[Device ID]],BOM!$B$3:$BQ$35,34,FALSE),"")</f>
        <v>x</v>
      </c>
      <c r="AE109" s="59" t="str">
        <f>IFERROR(VLOOKUP(Tabelle32[[#This Row],[Device ID]],BOM!$B$3:$BQ$35,35,FALSE),"")</f>
        <v>x</v>
      </c>
      <c r="AF109" s="59" t="str">
        <f>IFERROR(VLOOKUP(Tabelle32[[#This Row],[Device ID]],BOM!$B$3:$BQ$35,36,FALSE),"")</f>
        <v>x</v>
      </c>
      <c r="AG109" s="59" t="str">
        <f>IFERROR(VLOOKUP(Tabelle32[[#This Row],[Device ID]],BOM!$B$3:$BQ$35,37,FALSE),"")</f>
        <v>x</v>
      </c>
      <c r="AH109" s="59"/>
      <c r="AI109" s="59"/>
      <c r="AJ109" s="59"/>
      <c r="AK109" s="59"/>
      <c r="AL109" s="59" t="str">
        <f>IFERROR(VLOOKUP(Tabelle32[[#This Row],[Device ID]],BOM!$B$3:$BQ$35,42,FALSE),"")</f>
        <v>Imagine Communications SNP</v>
      </c>
      <c r="AM109" s="59" t="str">
        <f>IFERROR(VLOOKUP(Tabelle32[[#This Row],[Device ID]],BOM!$B$3:$BQ$35,43,FALSE),"")</f>
        <v>no</v>
      </c>
      <c r="AN109" s="59" t="str">
        <f>IFERROR(VLOOKUP(Tabelle32[[#This Row],[Device ID]],BOM!$B$3:$BQ$35,44,FALSE),"")</f>
        <v>yes</v>
      </c>
      <c r="AO109" s="59" t="str">
        <f>IFERROR(VLOOKUP(Tabelle32[[#This Row],[Device ID]],BOM!$B$3:$BQ$35,45,FALSE),"")</f>
        <v>no</v>
      </c>
      <c r="AP109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09" s="28"/>
      <c r="AR109" s="28"/>
      <c r="AS109" s="28"/>
      <c r="AT109" s="28"/>
      <c r="AU109" s="28"/>
      <c r="AV109" s="28" t="s">
        <v>96</v>
      </c>
      <c r="AW109" s="28" t="s">
        <v>96</v>
      </c>
      <c r="AX109" s="28" t="s">
        <v>96</v>
      </c>
      <c r="AY109" s="28" t="s">
        <v>96</v>
      </c>
      <c r="AZ109" s="28" t="s">
        <v>96</v>
      </c>
      <c r="BA109" s="28" t="s">
        <v>96</v>
      </c>
      <c r="BB109" s="28" t="s">
        <v>96</v>
      </c>
      <c r="BC109" s="28" t="s">
        <v>96</v>
      </c>
      <c r="BD109" s="28" t="s">
        <v>96</v>
      </c>
      <c r="BE109" s="28"/>
      <c r="BF109" s="28"/>
      <c r="BG109" s="73" t="s">
        <v>151</v>
      </c>
      <c r="BH109" s="30" t="str">
        <f>IF(COUNTA(Tabelle32[[#This Row],[Type:Vid_1080i50]:[Type:Anc_Prot]])&gt;0,"x","")</f>
        <v>x</v>
      </c>
      <c r="BI109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09" s="59"/>
      <c r="BK109" s="59"/>
      <c r="BL109" s="63"/>
      <c r="BM109" s="63"/>
      <c r="BN109" s="90"/>
      <c r="BO109" s="90"/>
      <c r="BP109" s="63">
        <f>LEN(Tabelle32[[#This Row],[Label 1
GFX-Unit]])</f>
        <v>0</v>
      </c>
      <c r="BQ109" s="63"/>
      <c r="BR109" s="63"/>
      <c r="BS109" s="59"/>
      <c r="BT109" s="59"/>
      <c r="BU109" s="59" t="s">
        <v>206</v>
      </c>
      <c r="BV109" s="59" t="s">
        <v>207</v>
      </c>
      <c r="BW109" s="59" t="s">
        <v>301</v>
      </c>
      <c r="BX109" s="59">
        <v>5</v>
      </c>
    </row>
    <row r="110" spans="1:76" x14ac:dyDescent="0.2">
      <c r="A110" s="58" t="str">
        <f>CONCATENATE(Tabelle32[[#This Row],[Device ID]],".",Tabelle32[[#This Row],[Streamcounter]])</f>
        <v>5.05216</v>
      </c>
      <c r="B11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VGW-01_SDI05_AUDsend_0016_IPLASRF</v>
      </c>
      <c r="C110" s="60"/>
      <c r="D110" s="61"/>
      <c r="E110" s="62"/>
      <c r="F110" s="59" t="str">
        <f>IFERROR(VLOOKUP(Tabelle32[[#This Row],[Device ID]],BOM!$B$3:$BQ$35,16,FALSE),"")</f>
        <v>VKS (12G)</v>
      </c>
      <c r="G110" s="63">
        <f>VLOOKUP(Tabelle32[[#This Row],[SDI Interface]],BOM!$A$4:$B$35,2,FALSE)</f>
        <v>5</v>
      </c>
      <c r="H110" s="59" t="str">
        <f>BOM!$C$4</f>
        <v>VGW-01</v>
      </c>
      <c r="I110" s="59">
        <f>IFERROR(VLOOKUP(Tabelle32[[#This Row],[Device ID]],BOM!$B$3:$BQ$35,12,FALSE),"")</f>
        <v>0</v>
      </c>
      <c r="J110" s="59" t="str">
        <f>IFERROR(VLOOKUP(Tabelle32[[#This Row],[Device ID]],BOM!$B$3:$BQ$35,13,FALSE),"")</f>
        <v>TC.U1.223 | MDC</v>
      </c>
      <c r="K110" s="59" t="str">
        <f>IFERROR(VLOOKUP(Tabelle32[[#This Row],[Device ID]],BOM!$B$3:$BQ$35,14,FALSE),"")</f>
        <v>Imagine Comunications</v>
      </c>
      <c r="L110" s="59" t="str">
        <f>IFERROR(VLOOKUP(Tabelle32[[#This Row],[Device ID]],BOM!$B$3:$BQ$35,16,FALSE),"")</f>
        <v>VKS (12G)</v>
      </c>
      <c r="M110" s="63">
        <f>IFERROR(VLOOKUP(Tabelle32[[#This Row],[Device ID]],BOM!$B$3:$BQ$35,17,FALSE),"")</f>
        <v>0</v>
      </c>
      <c r="N110" s="59">
        <f>IFERROR(VLOOKUP(Tabelle32[[#This Row],[Device ID]],BOM!$B$3:$BQ$35,18,FALSE),"")</f>
        <v>0</v>
      </c>
      <c r="O110" s="64"/>
      <c r="P110" s="64"/>
      <c r="Q110" s="64"/>
      <c r="R110" s="64"/>
      <c r="S110" s="64"/>
      <c r="T110" s="64"/>
      <c r="U110" s="59">
        <f>IFERROR(VLOOKUP(Tabelle32[[#This Row],[Device ID]],BOM!$B$3:$BQ$35,25,FALSE),"")</f>
        <v>0</v>
      </c>
      <c r="V110" s="59" t="str">
        <f>IFERROR(VLOOKUP(Tabelle32[[#This Row],[Device ID]],BOM!$B$3:$BQ$35,26,FALSE),"")</f>
        <v>x</v>
      </c>
      <c r="W110" s="59" t="str">
        <f>IFERROR(VLOOKUP(Tabelle32[[#This Row],[Device ID]],BOM!$B$3:$BQ$35,27,FALSE),"")</f>
        <v>x</v>
      </c>
      <c r="X110" s="59" t="str">
        <f>IFERROR(VLOOKUP(Tabelle32[[#This Row],[Device ID]],BOM!$B$3:$BQ$35,28,FALSE),"")</f>
        <v>x</v>
      </c>
      <c r="Y110" s="59" t="str">
        <f>IFERROR(VLOOKUP(Tabelle32[[#This Row],[Device ID]],BOM!$B$3:$BQ$35,29,FALSE),"")</f>
        <v>x</v>
      </c>
      <c r="Z110" s="59" t="str">
        <f>IFERROR(VLOOKUP(Tabelle32[[#This Row],[Device ID]],BOM!$B$3:$BQ$35,30,FALSE),"")</f>
        <v>x</v>
      </c>
      <c r="AA110" s="59" t="str">
        <f>IFERROR(VLOOKUP(Tabelle32[[#This Row],[Device ID]],BOM!$B$3:$BQ$35,31,FALSE),"")</f>
        <v>x</v>
      </c>
      <c r="AB110" s="59" t="str">
        <f>IFERROR(VLOOKUP(Tabelle32[[#This Row],[Device ID]],BOM!$B$3:$BQ$35,32,FALSE),"")</f>
        <v>x</v>
      </c>
      <c r="AC110" s="59" t="str">
        <f>IFERROR(VLOOKUP(Tabelle32[[#This Row],[Device ID]],BOM!$B$3:$BQ$35,33,FALSE),"")</f>
        <v>x</v>
      </c>
      <c r="AD110" s="59" t="str">
        <f>IFERROR(VLOOKUP(Tabelle32[[#This Row],[Device ID]],BOM!$B$3:$BQ$35,34,FALSE),"")</f>
        <v>x</v>
      </c>
      <c r="AE110" s="59" t="str">
        <f>IFERROR(VLOOKUP(Tabelle32[[#This Row],[Device ID]],BOM!$B$3:$BQ$35,35,FALSE),"")</f>
        <v>x</v>
      </c>
      <c r="AF110" s="59" t="str">
        <f>IFERROR(VLOOKUP(Tabelle32[[#This Row],[Device ID]],BOM!$B$3:$BQ$35,36,FALSE),"")</f>
        <v>x</v>
      </c>
      <c r="AG110" s="59" t="str">
        <f>IFERROR(VLOOKUP(Tabelle32[[#This Row],[Device ID]],BOM!$B$3:$BQ$35,37,FALSE),"")</f>
        <v>x</v>
      </c>
      <c r="AH110" s="59"/>
      <c r="AI110" s="59"/>
      <c r="AJ110" s="59"/>
      <c r="AK110" s="59"/>
      <c r="AL110" s="59" t="str">
        <f>IFERROR(VLOOKUP(Tabelle32[[#This Row],[Device ID]],BOM!$B$3:$BQ$35,42,FALSE),"")</f>
        <v>Imagine Communications SNP</v>
      </c>
      <c r="AM110" s="59" t="str">
        <f>IFERROR(VLOOKUP(Tabelle32[[#This Row],[Device ID]],BOM!$B$3:$BQ$35,43,FALSE),"")</f>
        <v>no</v>
      </c>
      <c r="AN110" s="59" t="str">
        <f>IFERROR(VLOOKUP(Tabelle32[[#This Row],[Device ID]],BOM!$B$3:$BQ$35,44,FALSE),"")</f>
        <v>yes</v>
      </c>
      <c r="AO110" s="59" t="str">
        <f>IFERROR(VLOOKUP(Tabelle32[[#This Row],[Device ID]],BOM!$B$3:$BQ$35,45,FALSE),"")</f>
        <v>no</v>
      </c>
      <c r="AP110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10" s="28"/>
      <c r="AR110" s="28"/>
      <c r="AS110" s="28"/>
      <c r="AT110" s="28"/>
      <c r="AU110" s="28"/>
      <c r="AV110" s="28" t="s">
        <v>96</v>
      </c>
      <c r="AW110" s="28" t="s">
        <v>96</v>
      </c>
      <c r="AX110" s="28" t="s">
        <v>96</v>
      </c>
      <c r="AY110" s="28" t="s">
        <v>96</v>
      </c>
      <c r="AZ110" s="28" t="s">
        <v>96</v>
      </c>
      <c r="BA110" s="28" t="s">
        <v>96</v>
      </c>
      <c r="BB110" s="28" t="s">
        <v>96</v>
      </c>
      <c r="BC110" s="28" t="s">
        <v>96</v>
      </c>
      <c r="BD110" s="28" t="s">
        <v>96</v>
      </c>
      <c r="BE110" s="28"/>
      <c r="BF110" s="28"/>
      <c r="BG110" s="73" t="s">
        <v>151</v>
      </c>
      <c r="BH110" s="30" t="str">
        <f>IF(COUNTA(Tabelle32[[#This Row],[Type:Vid_1080i50]:[Type:Anc_Prot]])&gt;0,"x","")</f>
        <v>x</v>
      </c>
      <c r="BI11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10" s="59"/>
      <c r="BK110" s="59"/>
      <c r="BL110" s="63"/>
      <c r="BM110" s="63"/>
      <c r="BN110" s="90"/>
      <c r="BO110" s="90"/>
      <c r="BP110" s="75">
        <f>LEN(Tabelle32[[#This Row],[Label 1
GFX-Unit]])</f>
        <v>0</v>
      </c>
      <c r="BQ110" s="63"/>
      <c r="BR110" s="63"/>
      <c r="BS110" s="59"/>
      <c r="BT110" s="59"/>
      <c r="BU110" s="59" t="s">
        <v>209</v>
      </c>
      <c r="BV110" s="59" t="s">
        <v>210</v>
      </c>
      <c r="BW110" s="59" t="s">
        <v>302</v>
      </c>
      <c r="BX110" s="59">
        <v>5</v>
      </c>
    </row>
    <row r="111" spans="1:76" x14ac:dyDescent="0.2">
      <c r="A111" s="58" t="str">
        <f>CONCATENATE(Tabelle32[[#This Row],[Device ID]],".",Tabelle32[[#This Row],[Streamcounter]])</f>
        <v>5.05101</v>
      </c>
      <c r="B11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VGW-01_SDI05_VIDsend_0001_IPLASRF</v>
      </c>
      <c r="C111" s="60"/>
      <c r="D111" s="61"/>
      <c r="E111" s="62"/>
      <c r="F111" s="59" t="str">
        <f>IFERROR(VLOOKUP(Tabelle32[[#This Row],[Device ID]],BOM!$B$3:$BQ$35,16,FALSE),"")</f>
        <v>VKS (12G)</v>
      </c>
      <c r="G111" s="63">
        <f>VLOOKUP(Tabelle32[[#This Row],[SDI Interface]],BOM!$A$4:$B$35,2,FALSE)</f>
        <v>5</v>
      </c>
      <c r="H111" s="59" t="str">
        <f>BOM!$C$4</f>
        <v>VGW-01</v>
      </c>
      <c r="I111" s="59">
        <f>IFERROR(VLOOKUP(Tabelle32[[#This Row],[Device ID]],BOM!$B$3:$BQ$35,12,FALSE),"")</f>
        <v>0</v>
      </c>
      <c r="J111" s="59" t="str">
        <f>IFERROR(VLOOKUP(Tabelle32[[#This Row],[Device ID]],BOM!$B$3:$BQ$35,13,FALSE),"")</f>
        <v>TC.U1.223 | MDC</v>
      </c>
      <c r="K111" s="59" t="str">
        <f>IFERROR(VLOOKUP(Tabelle32[[#This Row],[Device ID]],BOM!$B$3:$BQ$35,14,FALSE),"")</f>
        <v>Imagine Comunications</v>
      </c>
      <c r="L111" s="59" t="str">
        <f>IFERROR(VLOOKUP(Tabelle32[[#This Row],[Device ID]],BOM!$B$3:$BQ$35,16,FALSE),"")</f>
        <v>VKS (12G)</v>
      </c>
      <c r="M111" s="63">
        <f>IFERROR(VLOOKUP(Tabelle32[[#This Row],[Device ID]],BOM!$B$3:$BQ$35,17,FALSE),"")</f>
        <v>0</v>
      </c>
      <c r="N111" s="59">
        <f>IFERROR(VLOOKUP(Tabelle32[[#This Row],[Device ID]],BOM!$B$3:$BQ$35,18,FALSE),"")</f>
        <v>0</v>
      </c>
      <c r="O111" s="64"/>
      <c r="P111" s="64"/>
      <c r="Q111" s="64"/>
      <c r="R111" s="64"/>
      <c r="S111" s="64"/>
      <c r="T111" s="64"/>
      <c r="U111" s="59">
        <f>IFERROR(VLOOKUP(Tabelle32[[#This Row],[Device ID]],BOM!$B$3:$BQ$35,25,FALSE),"")</f>
        <v>0</v>
      </c>
      <c r="V111" s="59" t="str">
        <f>IFERROR(VLOOKUP(Tabelle32[[#This Row],[Device ID]],BOM!$B$3:$BQ$35,26,FALSE),"")</f>
        <v>x</v>
      </c>
      <c r="W111" s="59" t="str">
        <f>IFERROR(VLOOKUP(Tabelle32[[#This Row],[Device ID]],BOM!$B$3:$BQ$35,27,FALSE),"")</f>
        <v>x</v>
      </c>
      <c r="X111" s="59" t="str">
        <f>IFERROR(VLOOKUP(Tabelle32[[#This Row],[Device ID]],BOM!$B$3:$BQ$35,28,FALSE),"")</f>
        <v>x</v>
      </c>
      <c r="Y111" s="59" t="str">
        <f>IFERROR(VLOOKUP(Tabelle32[[#This Row],[Device ID]],BOM!$B$3:$BQ$35,29,FALSE),"")</f>
        <v>x</v>
      </c>
      <c r="Z111" s="59" t="str">
        <f>IFERROR(VLOOKUP(Tabelle32[[#This Row],[Device ID]],BOM!$B$3:$BQ$35,30,FALSE),"")</f>
        <v>x</v>
      </c>
      <c r="AA111" s="59" t="str">
        <f>IFERROR(VLOOKUP(Tabelle32[[#This Row],[Device ID]],BOM!$B$3:$BQ$35,31,FALSE),"")</f>
        <v>x</v>
      </c>
      <c r="AB111" s="59" t="str">
        <f>IFERROR(VLOOKUP(Tabelle32[[#This Row],[Device ID]],BOM!$B$3:$BQ$35,32,FALSE),"")</f>
        <v>x</v>
      </c>
      <c r="AC111" s="59" t="str">
        <f>IFERROR(VLOOKUP(Tabelle32[[#This Row],[Device ID]],BOM!$B$3:$BQ$35,33,FALSE),"")</f>
        <v>x</v>
      </c>
      <c r="AD111" s="59" t="str">
        <f>IFERROR(VLOOKUP(Tabelle32[[#This Row],[Device ID]],BOM!$B$3:$BQ$35,34,FALSE),"")</f>
        <v>x</v>
      </c>
      <c r="AE111" s="59" t="str">
        <f>IFERROR(VLOOKUP(Tabelle32[[#This Row],[Device ID]],BOM!$B$3:$BQ$35,35,FALSE),"")</f>
        <v>x</v>
      </c>
      <c r="AF111" s="59" t="str">
        <f>IFERROR(VLOOKUP(Tabelle32[[#This Row],[Device ID]],BOM!$B$3:$BQ$35,36,FALSE),"")</f>
        <v>x</v>
      </c>
      <c r="AG111" s="59" t="str">
        <f>IFERROR(VLOOKUP(Tabelle32[[#This Row],[Device ID]],BOM!$B$3:$BQ$35,37,FALSE),"")</f>
        <v>x</v>
      </c>
      <c r="AH111" s="59"/>
      <c r="AI111" s="59"/>
      <c r="AJ111" s="59"/>
      <c r="AK111" s="59"/>
      <c r="AL111" s="59" t="str">
        <f>IFERROR(VLOOKUP(Tabelle32[[#This Row],[Device ID]],BOM!$B$3:$BQ$35,42,FALSE),"")</f>
        <v>Imagine Communications SNP</v>
      </c>
      <c r="AM111" s="59" t="str">
        <f>IFERROR(VLOOKUP(Tabelle32[[#This Row],[Device ID]],BOM!$B$3:$BQ$35,43,FALSE),"")</f>
        <v>no</v>
      </c>
      <c r="AN111" s="59" t="str">
        <f>IFERROR(VLOOKUP(Tabelle32[[#This Row],[Device ID]],BOM!$B$3:$BQ$35,44,FALSE),"")</f>
        <v>yes</v>
      </c>
      <c r="AO111" s="59" t="str">
        <f>IFERROR(VLOOKUP(Tabelle32[[#This Row],[Device ID]],BOM!$B$3:$BQ$35,45,FALSE),"")</f>
        <v>no</v>
      </c>
      <c r="AP111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11" s="28" t="s">
        <v>96</v>
      </c>
      <c r="AR111" s="28" t="s">
        <v>96</v>
      </c>
      <c r="AS111" s="28" t="s">
        <v>96</v>
      </c>
      <c r="AT111" s="28" t="s">
        <v>96</v>
      </c>
      <c r="AU111" s="28" t="s">
        <v>96</v>
      </c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73" t="s">
        <v>151</v>
      </c>
      <c r="BH111" s="30" t="str">
        <f>IF(COUNTA(Tabelle32[[#This Row],[Type:Vid_1080i50]:[Type:Anc_Prot]])&gt;0,"x","")</f>
        <v>x</v>
      </c>
      <c r="BI111" s="67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111" s="59"/>
      <c r="BK111" s="59"/>
      <c r="BL111" s="63"/>
      <c r="BM111" s="63"/>
      <c r="BN111" s="90"/>
      <c r="BO111" s="90"/>
      <c r="BP111" s="63">
        <f>LEN(Tabelle32[[#This Row],[Label 1
GFX-Unit]])</f>
        <v>0</v>
      </c>
      <c r="BQ111" s="63"/>
      <c r="BR111" s="63"/>
      <c r="BS111" s="59"/>
      <c r="BT111" s="59"/>
      <c r="BU111" s="59" t="s">
        <v>212</v>
      </c>
      <c r="BV111" s="59" t="s">
        <v>213</v>
      </c>
      <c r="BW111" s="59" t="s">
        <v>303</v>
      </c>
      <c r="BX111" s="59">
        <v>5</v>
      </c>
    </row>
    <row r="112" spans="1:76" ht="13.5" x14ac:dyDescent="0.25">
      <c r="A112" s="58" t="str">
        <f>CONCATENATE(Tabelle32[[#This Row],[Device ID]],".",Tabelle32[[#This Row],[Streamcounter]])</f>
        <v>5.05102</v>
      </c>
      <c r="B112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VGW-01_SDI05_VIDsend_0002_IPLASRF</v>
      </c>
      <c r="C112" s="96"/>
      <c r="D112" s="96"/>
      <c r="E112" s="96"/>
      <c r="F112" s="93" t="str">
        <f>IFERROR(VLOOKUP(Tabelle32[[#This Row],[Device ID]],BOM!$B$3:$BQ$35,16,FALSE),"")</f>
        <v>VKS (12G)</v>
      </c>
      <c r="G112" s="66">
        <f>VLOOKUP(Tabelle32[[#This Row],[SDI Interface]],BOM!$A$4:$B$35,2,FALSE)</f>
        <v>5</v>
      </c>
      <c r="H112" s="93" t="str">
        <f>BOM!$C$4</f>
        <v>VGW-01</v>
      </c>
      <c r="I112" s="93">
        <f>IFERROR(VLOOKUP(Tabelle32[[#This Row],[Device ID]],BOM!$B$3:$BQ$35,12,FALSE),"")</f>
        <v>0</v>
      </c>
      <c r="J112" s="93" t="str">
        <f>IFERROR(VLOOKUP(Tabelle32[[#This Row],[Device ID]],BOM!$B$3:$BQ$35,13,FALSE),"")</f>
        <v>TC.U1.223 | MDC</v>
      </c>
      <c r="K112" s="93" t="str">
        <f>IFERROR(VLOOKUP(Tabelle32[[#This Row],[Device ID]],BOM!$B$3:$BQ$35,14,FALSE),"")</f>
        <v>Imagine Comunications</v>
      </c>
      <c r="L112" s="93" t="str">
        <f>IFERROR(VLOOKUP(Tabelle32[[#This Row],[Device ID]],BOM!$B$3:$BQ$35,16,FALSE),"")</f>
        <v>VKS (12G)</v>
      </c>
      <c r="M112" s="93">
        <f>IFERROR(VLOOKUP(Tabelle32[[#This Row],[Device ID]],BOM!$B$3:$BQ$35,17,FALSE),"")</f>
        <v>0</v>
      </c>
      <c r="N112" s="93">
        <f>IFERROR(VLOOKUP(Tabelle32[[#This Row],[Device ID]],BOM!$B$3:$BQ$35,18,FALSE),"")</f>
        <v>0</v>
      </c>
      <c r="O112" s="64"/>
      <c r="P112" s="64"/>
      <c r="Q112" s="64"/>
      <c r="R112" s="64"/>
      <c r="S112" s="64"/>
      <c r="T112" s="64"/>
      <c r="U112" s="93">
        <f>IFERROR(VLOOKUP(Tabelle32[[#This Row],[Device ID]],BOM!$B$3:$BQ$35,25,FALSE),"")</f>
        <v>0</v>
      </c>
      <c r="V112" s="94" t="str">
        <f>IFERROR(VLOOKUP(Tabelle32[[#This Row],[Device ID]],BOM!$B$3:$BQ$35,26,FALSE),"")</f>
        <v>x</v>
      </c>
      <c r="W112" s="94" t="str">
        <f>IFERROR(VLOOKUP(Tabelle32[[#This Row],[Device ID]],BOM!$B$3:$BQ$35,27,FALSE),"")</f>
        <v>x</v>
      </c>
      <c r="X112" s="94" t="str">
        <f>IFERROR(VLOOKUP(Tabelle32[[#This Row],[Device ID]],BOM!$B$3:$BQ$35,28,FALSE),"")</f>
        <v>x</v>
      </c>
      <c r="Y112" s="94" t="str">
        <f>IFERROR(VLOOKUP(Tabelle32[[#This Row],[Device ID]],BOM!$B$3:$BQ$35,29,FALSE),"")</f>
        <v>x</v>
      </c>
      <c r="Z112" s="94" t="str">
        <f>IFERROR(VLOOKUP(Tabelle32[[#This Row],[Device ID]],BOM!$B$3:$BQ$35,30,FALSE),"")</f>
        <v>x</v>
      </c>
      <c r="AA112" s="94" t="str">
        <f>IFERROR(VLOOKUP(Tabelle32[[#This Row],[Device ID]],BOM!$B$3:$BQ$35,31,FALSE),"")</f>
        <v>x</v>
      </c>
      <c r="AB112" s="94" t="str">
        <f>IFERROR(VLOOKUP(Tabelle32[[#This Row],[Device ID]],BOM!$B$3:$BQ$35,32,FALSE),"")</f>
        <v>x</v>
      </c>
      <c r="AC112" s="94" t="str">
        <f>IFERROR(VLOOKUP(Tabelle32[[#This Row],[Device ID]],BOM!$B$3:$BQ$35,33,FALSE),"")</f>
        <v>x</v>
      </c>
      <c r="AD112" s="94" t="str">
        <f>IFERROR(VLOOKUP(Tabelle32[[#This Row],[Device ID]],BOM!$B$3:$BQ$35,34,FALSE),"")</f>
        <v>x</v>
      </c>
      <c r="AE112" s="94" t="str">
        <f>IFERROR(VLOOKUP(Tabelle32[[#This Row],[Device ID]],BOM!$B$3:$BQ$35,35,FALSE),"")</f>
        <v>x</v>
      </c>
      <c r="AF112" s="94" t="str">
        <f>IFERROR(VLOOKUP(Tabelle32[[#This Row],[Device ID]],BOM!$B$3:$BQ$35,36,FALSE),"")</f>
        <v>x</v>
      </c>
      <c r="AG112" s="94" t="str">
        <f>IFERROR(VLOOKUP(Tabelle32[[#This Row],[Device ID]],BOM!$B$3:$BQ$35,37,FALSE),"")</f>
        <v>x</v>
      </c>
      <c r="AH112" s="59"/>
      <c r="AI112" s="59"/>
      <c r="AJ112" s="59"/>
      <c r="AK112" s="59"/>
      <c r="AL112" s="93" t="str">
        <f>IFERROR(VLOOKUP(Tabelle32[[#This Row],[Device ID]],BOM!$B$3:$BQ$35,42,FALSE),"")</f>
        <v>Imagine Communications SNP</v>
      </c>
      <c r="AM112" s="59" t="str">
        <f>IFERROR(VLOOKUP(Tabelle32[[#This Row],[Device ID]],BOM!$B$3:$BQ$35,43,FALSE),"")</f>
        <v>no</v>
      </c>
      <c r="AN112" s="93" t="str">
        <f>IFERROR(VLOOKUP(Tabelle32[[#This Row],[Device ID]],BOM!$B$3:$BQ$35,44,FALSE),"")</f>
        <v>yes</v>
      </c>
      <c r="AO112" s="59" t="str">
        <f>IFERROR(VLOOKUP(Tabelle32[[#This Row],[Device ID]],BOM!$B$3:$BQ$35,45,FALSE),"")</f>
        <v>no</v>
      </c>
      <c r="AP112" s="93" t="str">
        <f>IFERROR(CONCATENATE(Tabelle32[[#This Row],[Family
GFX-Unit]]," | ",Tabelle32[[#This Row],[Label 1
GFX-Unit]]," | ",Tabelle32[[#This Row],[Attached Device if Gateway]]),"")</f>
        <v xml:space="preserve"> |  | VKS (12G)</v>
      </c>
      <c r="AQ112" s="28" t="s">
        <v>96</v>
      </c>
      <c r="AR112" s="90"/>
      <c r="AS112" s="90"/>
      <c r="AT112" s="90"/>
      <c r="AU112" s="90"/>
      <c r="AV112" s="90"/>
      <c r="AW112" s="90"/>
      <c r="AX112" s="90"/>
      <c r="AY112" s="90"/>
      <c r="AZ112" s="90"/>
      <c r="BA112" s="90"/>
      <c r="BB112" s="90"/>
      <c r="BC112" s="90"/>
      <c r="BD112" s="90"/>
      <c r="BE112" s="90"/>
      <c r="BF112" s="90"/>
      <c r="BG112" s="66"/>
      <c r="BH112" s="30" t="str">
        <f>IF(COUNTA(Tabelle32[[#This Row],[Type:Vid_1080i50]:[Type:Anc_Prot]])&gt;0,"x","")</f>
        <v>x</v>
      </c>
      <c r="BI112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112" s="59"/>
      <c r="BK112" s="59"/>
      <c r="BL112" s="63"/>
      <c r="BM112" s="63"/>
      <c r="BN112" s="90"/>
      <c r="BO112" s="90"/>
      <c r="BP112" s="75">
        <f>LEN(Tabelle32[[#This Row],[Label 1
GFX-Unit]])</f>
        <v>0</v>
      </c>
      <c r="BQ112" s="63"/>
      <c r="BR112" s="63"/>
      <c r="BS112" s="59"/>
      <c r="BT112" s="59"/>
      <c r="BU112" s="59" t="s">
        <v>215</v>
      </c>
      <c r="BV112" s="59" t="s">
        <v>215</v>
      </c>
      <c r="BW112" s="59" t="s">
        <v>304</v>
      </c>
      <c r="BX112" s="59">
        <v>5</v>
      </c>
    </row>
    <row r="113" spans="1:76" x14ac:dyDescent="0.2">
      <c r="A113" s="58" t="str">
        <f>CONCATENATE(Tabelle32[[#This Row],[Device ID]],".",Tabelle32[[#This Row],[Streamcounter]])</f>
        <v>6.06301</v>
      </c>
      <c r="B11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VGW-01_SDI06_ANCsend_0001_IPLASRF</v>
      </c>
      <c r="C113" s="60"/>
      <c r="D113" s="61"/>
      <c r="E113" s="62"/>
      <c r="F113" s="59" t="str">
        <f>IFERROR(VLOOKUP(Tabelle32[[#This Row],[Device ID]],BOM!$B$3:$BQ$35,16,FALSE),"")</f>
        <v>TG-01/a</v>
      </c>
      <c r="G113" s="63">
        <f>VLOOKUP(Tabelle32[[#This Row],[SDI Interface]],BOM!$A$4:$B$35,2,FALSE)</f>
        <v>6</v>
      </c>
      <c r="H113" s="59" t="str">
        <f>BOM!$C$4</f>
        <v>VGW-01</v>
      </c>
      <c r="I113" s="59">
        <f>IFERROR(VLOOKUP(Tabelle32[[#This Row],[Device ID]],BOM!$B$3:$BQ$35,12,FALSE),"")</f>
        <v>0</v>
      </c>
      <c r="J113" s="59" t="str">
        <f>IFERROR(VLOOKUP(Tabelle32[[#This Row],[Device ID]],BOM!$B$3:$BQ$35,13,FALSE),"")</f>
        <v>TC.U1.223 | MDC</v>
      </c>
      <c r="K113" s="59" t="str">
        <f>IFERROR(VLOOKUP(Tabelle32[[#This Row],[Device ID]],BOM!$B$3:$BQ$35,14,FALSE),"")</f>
        <v>Imagine Comunications</v>
      </c>
      <c r="L113" s="59" t="str">
        <f>IFERROR(VLOOKUP(Tabelle32[[#This Row],[Device ID]],BOM!$B$3:$BQ$35,16,FALSE),"")</f>
        <v>TG-01/a</v>
      </c>
      <c r="M113" s="63">
        <f>IFERROR(VLOOKUP(Tabelle32[[#This Row],[Device ID]],BOM!$B$3:$BQ$35,17,FALSE),"")</f>
        <v>0</v>
      </c>
      <c r="N113" s="59">
        <f>IFERROR(VLOOKUP(Tabelle32[[#This Row],[Device ID]],BOM!$B$3:$BQ$35,18,FALSE),"")</f>
        <v>0</v>
      </c>
      <c r="O113" s="64"/>
      <c r="P113" s="64"/>
      <c r="Q113" s="64"/>
      <c r="R113" s="64"/>
      <c r="S113" s="64"/>
      <c r="T113" s="64"/>
      <c r="U113" s="59">
        <f>IFERROR(VLOOKUP(Tabelle32[[#This Row],[Device ID]],BOM!$B$3:$BQ$35,25,FALSE),"")</f>
        <v>0</v>
      </c>
      <c r="V113" s="59" t="str">
        <f>IFERROR(VLOOKUP(Tabelle32[[#This Row],[Device ID]],BOM!$B$3:$BQ$35,26,FALSE),"")</f>
        <v>x</v>
      </c>
      <c r="W113" s="59" t="str">
        <f>IFERROR(VLOOKUP(Tabelle32[[#This Row],[Device ID]],BOM!$B$3:$BQ$35,27,FALSE),"")</f>
        <v>x</v>
      </c>
      <c r="X113" s="59" t="str">
        <f>IFERROR(VLOOKUP(Tabelle32[[#This Row],[Device ID]],BOM!$B$3:$BQ$35,28,FALSE),"")</f>
        <v>x</v>
      </c>
      <c r="Y113" s="59" t="str">
        <f>IFERROR(VLOOKUP(Tabelle32[[#This Row],[Device ID]],BOM!$B$3:$BQ$35,29,FALSE),"")</f>
        <v>x</v>
      </c>
      <c r="Z113" s="59" t="str">
        <f>IFERROR(VLOOKUP(Tabelle32[[#This Row],[Device ID]],BOM!$B$3:$BQ$35,30,FALSE),"")</f>
        <v>x</v>
      </c>
      <c r="AA113" s="59" t="str">
        <f>IFERROR(VLOOKUP(Tabelle32[[#This Row],[Device ID]],BOM!$B$3:$BQ$35,31,FALSE),"")</f>
        <v>x</v>
      </c>
      <c r="AB113" s="59" t="str">
        <f>IFERROR(VLOOKUP(Tabelle32[[#This Row],[Device ID]],BOM!$B$3:$BQ$35,32,FALSE),"")</f>
        <v>x</v>
      </c>
      <c r="AC113" s="59" t="str">
        <f>IFERROR(VLOOKUP(Tabelle32[[#This Row],[Device ID]],BOM!$B$3:$BQ$35,33,FALSE),"")</f>
        <v>x</v>
      </c>
      <c r="AD113" s="59" t="str">
        <f>IFERROR(VLOOKUP(Tabelle32[[#This Row],[Device ID]],BOM!$B$3:$BQ$35,34,FALSE),"")</f>
        <v>x</v>
      </c>
      <c r="AE113" s="59" t="str">
        <f>IFERROR(VLOOKUP(Tabelle32[[#This Row],[Device ID]],BOM!$B$3:$BQ$35,35,FALSE),"")</f>
        <v>x</v>
      </c>
      <c r="AF113" s="59" t="str">
        <f>IFERROR(VLOOKUP(Tabelle32[[#This Row],[Device ID]],BOM!$B$3:$BQ$35,36,FALSE),"")</f>
        <v>x</v>
      </c>
      <c r="AG113" s="59" t="str">
        <f>IFERROR(VLOOKUP(Tabelle32[[#This Row],[Device ID]],BOM!$B$3:$BQ$35,37,FALSE),"")</f>
        <v>x</v>
      </c>
      <c r="AH113" s="59"/>
      <c r="AI113" s="59"/>
      <c r="AJ113" s="59"/>
      <c r="AK113" s="59"/>
      <c r="AL113" s="59" t="str">
        <f>IFERROR(VLOOKUP(Tabelle32[[#This Row],[Device ID]],BOM!$B$3:$BQ$35,42,FALSE),"")</f>
        <v>Imagine Communications SNP</v>
      </c>
      <c r="AM113" s="59" t="str">
        <f>IFERROR(VLOOKUP(Tabelle32[[#This Row],[Device ID]],BOM!$B$3:$BQ$35,43,FALSE),"")</f>
        <v>no</v>
      </c>
      <c r="AN113" s="59" t="str">
        <f>IFERROR(VLOOKUP(Tabelle32[[#This Row],[Device ID]],BOM!$B$3:$BQ$35,44,FALSE),"")</f>
        <v>yes</v>
      </c>
      <c r="AO113" s="59" t="str">
        <f>IFERROR(VLOOKUP(Tabelle32[[#This Row],[Device ID]],BOM!$B$3:$BQ$35,45,FALSE),"")</f>
        <v>no</v>
      </c>
      <c r="AP113" s="59" t="str">
        <f>IFERROR(CONCATENATE(Tabelle32[[#This Row],[Family
GFX-Unit]]," | ",Tabelle32[[#This Row],[Label 1
GFX-Unit]]," | ",Tabelle32[[#This Row],[Attached Device if Gateway]]),"")</f>
        <v>SNP | TG-01/a-01 | TG-01/a</v>
      </c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 t="s">
        <v>96</v>
      </c>
      <c r="BG113" s="73" t="s">
        <v>151</v>
      </c>
      <c r="BH113" s="30" t="str">
        <f>IF(COUNTA(Tabelle32[[#This Row],[Type:Vid_1080i50]:[Type:Anc_Prot]])&gt;0,"x","")</f>
        <v>x</v>
      </c>
      <c r="BI11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113" s="59"/>
      <c r="BK113" s="59"/>
      <c r="BL113" s="63"/>
      <c r="BM113" s="63"/>
      <c r="BN113" s="108" t="s">
        <v>305</v>
      </c>
      <c r="BO113" s="109" t="s">
        <v>306</v>
      </c>
      <c r="BP113" s="75">
        <f>LEN(Tabelle32[[#This Row],[Label 1
GFX-Unit]])</f>
        <v>10</v>
      </c>
      <c r="BQ113" s="63"/>
      <c r="BR113" s="63"/>
      <c r="BS113" s="59"/>
      <c r="BT113" s="59"/>
      <c r="BU113" s="59" t="s">
        <v>152</v>
      </c>
      <c r="BV113" s="59" t="s">
        <v>153</v>
      </c>
      <c r="BW113" s="59" t="s">
        <v>307</v>
      </c>
      <c r="BX113" s="59">
        <v>6</v>
      </c>
    </row>
    <row r="114" spans="1:76" x14ac:dyDescent="0.2">
      <c r="A114" s="58" t="str">
        <f>CONCATENATE(Tabelle32[[#This Row],[Device ID]],".",Tabelle32[[#This Row],[Streamcounter]])</f>
        <v>6.06302</v>
      </c>
      <c r="B11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VGW-01_SDI06_ANCsend_0002_IPLASRF</v>
      </c>
      <c r="C114" s="60"/>
      <c r="D114" s="61"/>
      <c r="E114" s="62"/>
      <c r="F114" s="59" t="str">
        <f>IFERROR(VLOOKUP(Tabelle32[[#This Row],[Device ID]],BOM!$B$3:$BQ$35,16,FALSE),"")</f>
        <v>TG-01/a</v>
      </c>
      <c r="G114" s="63">
        <f>VLOOKUP(Tabelle32[[#This Row],[SDI Interface]],BOM!$A$4:$B$35,2,FALSE)</f>
        <v>6</v>
      </c>
      <c r="H114" s="59" t="str">
        <f>BOM!$C$4</f>
        <v>VGW-01</v>
      </c>
      <c r="I114" s="59">
        <f>IFERROR(VLOOKUP(Tabelle32[[#This Row],[Device ID]],BOM!$B$3:$BQ$35,12,FALSE),"")</f>
        <v>0</v>
      </c>
      <c r="J114" s="59" t="str">
        <f>IFERROR(VLOOKUP(Tabelle32[[#This Row],[Device ID]],BOM!$B$3:$BQ$35,13,FALSE),"")</f>
        <v>TC.U1.223 | MDC</v>
      </c>
      <c r="K114" s="59" t="str">
        <f>IFERROR(VLOOKUP(Tabelle32[[#This Row],[Device ID]],BOM!$B$3:$BQ$35,14,FALSE),"")</f>
        <v>Imagine Comunications</v>
      </c>
      <c r="L114" s="59" t="str">
        <f>IFERROR(VLOOKUP(Tabelle32[[#This Row],[Device ID]],BOM!$B$3:$BQ$35,16,FALSE),"")</f>
        <v>TG-01/a</v>
      </c>
      <c r="M114" s="63">
        <f>IFERROR(VLOOKUP(Tabelle32[[#This Row],[Device ID]],BOM!$B$3:$BQ$35,17,FALSE),"")</f>
        <v>0</v>
      </c>
      <c r="N114" s="59">
        <f>IFERROR(VLOOKUP(Tabelle32[[#This Row],[Device ID]],BOM!$B$3:$BQ$35,18,FALSE),"")</f>
        <v>0</v>
      </c>
      <c r="O114" s="64"/>
      <c r="P114" s="64"/>
      <c r="Q114" s="64"/>
      <c r="R114" s="64"/>
      <c r="S114" s="64"/>
      <c r="T114" s="64"/>
      <c r="U114" s="59">
        <f>IFERROR(VLOOKUP(Tabelle32[[#This Row],[Device ID]],BOM!$B$3:$BQ$35,25,FALSE),"")</f>
        <v>0</v>
      </c>
      <c r="V114" s="59" t="str">
        <f>IFERROR(VLOOKUP(Tabelle32[[#This Row],[Device ID]],BOM!$B$3:$BQ$35,26,FALSE),"")</f>
        <v>x</v>
      </c>
      <c r="W114" s="59" t="str">
        <f>IFERROR(VLOOKUP(Tabelle32[[#This Row],[Device ID]],BOM!$B$3:$BQ$35,27,FALSE),"")</f>
        <v>x</v>
      </c>
      <c r="X114" s="59" t="str">
        <f>IFERROR(VLOOKUP(Tabelle32[[#This Row],[Device ID]],BOM!$B$3:$BQ$35,28,FALSE),"")</f>
        <v>x</v>
      </c>
      <c r="Y114" s="59" t="str">
        <f>IFERROR(VLOOKUP(Tabelle32[[#This Row],[Device ID]],BOM!$B$3:$BQ$35,29,FALSE),"")</f>
        <v>x</v>
      </c>
      <c r="Z114" s="59" t="str">
        <f>IFERROR(VLOOKUP(Tabelle32[[#This Row],[Device ID]],BOM!$B$3:$BQ$35,30,FALSE),"")</f>
        <v>x</v>
      </c>
      <c r="AA114" s="59" t="str">
        <f>IFERROR(VLOOKUP(Tabelle32[[#This Row],[Device ID]],BOM!$B$3:$BQ$35,31,FALSE),"")</f>
        <v>x</v>
      </c>
      <c r="AB114" s="59" t="str">
        <f>IFERROR(VLOOKUP(Tabelle32[[#This Row],[Device ID]],BOM!$B$3:$BQ$35,32,FALSE),"")</f>
        <v>x</v>
      </c>
      <c r="AC114" s="59" t="str">
        <f>IFERROR(VLOOKUP(Tabelle32[[#This Row],[Device ID]],BOM!$B$3:$BQ$35,33,FALSE),"")</f>
        <v>x</v>
      </c>
      <c r="AD114" s="59" t="str">
        <f>IFERROR(VLOOKUP(Tabelle32[[#This Row],[Device ID]],BOM!$B$3:$BQ$35,34,FALSE),"")</f>
        <v>x</v>
      </c>
      <c r="AE114" s="59" t="str">
        <f>IFERROR(VLOOKUP(Tabelle32[[#This Row],[Device ID]],BOM!$B$3:$BQ$35,35,FALSE),"")</f>
        <v>x</v>
      </c>
      <c r="AF114" s="59" t="str">
        <f>IFERROR(VLOOKUP(Tabelle32[[#This Row],[Device ID]],BOM!$B$3:$BQ$35,36,FALSE),"")</f>
        <v>x</v>
      </c>
      <c r="AG114" s="59" t="str">
        <f>IFERROR(VLOOKUP(Tabelle32[[#This Row],[Device ID]],BOM!$B$3:$BQ$35,37,FALSE),"")</f>
        <v>x</v>
      </c>
      <c r="AH114" s="59"/>
      <c r="AI114" s="59"/>
      <c r="AJ114" s="59"/>
      <c r="AK114" s="59"/>
      <c r="AL114" s="59" t="str">
        <f>IFERROR(VLOOKUP(Tabelle32[[#This Row],[Device ID]],BOM!$B$3:$BQ$35,42,FALSE),"")</f>
        <v>Imagine Communications SNP</v>
      </c>
      <c r="AM114" s="59" t="str">
        <f>IFERROR(VLOOKUP(Tabelle32[[#This Row],[Device ID]],BOM!$B$3:$BQ$35,43,FALSE),"")</f>
        <v>no</v>
      </c>
      <c r="AN114" s="59" t="str">
        <f>IFERROR(VLOOKUP(Tabelle32[[#This Row],[Device ID]],BOM!$B$3:$BQ$35,44,FALSE),"")</f>
        <v>yes</v>
      </c>
      <c r="AO114" s="59" t="str">
        <f>IFERROR(VLOOKUP(Tabelle32[[#This Row],[Device ID]],BOM!$B$3:$BQ$35,45,FALSE),"")</f>
        <v>no</v>
      </c>
      <c r="AP114" s="59" t="str">
        <f>IFERROR(CONCATENATE(Tabelle32[[#This Row],[Family
GFX-Unit]]," | ",Tabelle32[[#This Row],[Label 1
GFX-Unit]]," | ",Tabelle32[[#This Row],[Attached Device if Gateway]]),"")</f>
        <v xml:space="preserve"> |  | TG-01/a</v>
      </c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1" t="s">
        <v>151</v>
      </c>
      <c r="BH114" s="30" t="str">
        <f>IF(COUNTA(Tabelle32[[#This Row],[Type:Vid_1080i50]:[Type:Anc_Prot]])&gt;0,"x","")</f>
        <v/>
      </c>
      <c r="BI114" s="112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114" s="63"/>
      <c r="BK114" s="63"/>
      <c r="BL114" s="63"/>
      <c r="BM114" s="63"/>
      <c r="BN114" s="113"/>
      <c r="BO114" s="113"/>
      <c r="BP114" s="75">
        <f>LEN(Tabelle32[[#This Row],[Label 1
GFX-Unit]])</f>
        <v>0</v>
      </c>
      <c r="BQ114" s="63"/>
      <c r="BR114" s="63"/>
      <c r="BS114" s="59"/>
      <c r="BT114" s="59"/>
      <c r="BU114" s="59" t="s">
        <v>155</v>
      </c>
      <c r="BV114" s="59" t="s">
        <v>156</v>
      </c>
      <c r="BW114" s="59" t="s">
        <v>308</v>
      </c>
      <c r="BX114" s="59">
        <v>6</v>
      </c>
    </row>
    <row r="115" spans="1:76" x14ac:dyDescent="0.2">
      <c r="A115" s="58" t="str">
        <f>CONCATENATE(Tabelle32[[#This Row],[Device ID]],".",Tabelle32[[#This Row],[Streamcounter]])</f>
        <v>6.06303</v>
      </c>
      <c r="B11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VGW-01_SDI06_ANCsend_0003_IPLASRF</v>
      </c>
      <c r="C115" s="60"/>
      <c r="D115" s="61"/>
      <c r="E115" s="62"/>
      <c r="F115" s="59" t="str">
        <f>IFERROR(VLOOKUP(Tabelle32[[#This Row],[Device ID]],BOM!$B$3:$BQ$35,16,FALSE),"")</f>
        <v>TG-01/a</v>
      </c>
      <c r="G115" s="63">
        <f>VLOOKUP(Tabelle32[[#This Row],[SDI Interface]],BOM!$A$4:$B$35,2,FALSE)</f>
        <v>6</v>
      </c>
      <c r="H115" s="59" t="str">
        <f>BOM!$C$4</f>
        <v>VGW-01</v>
      </c>
      <c r="I115" s="59">
        <f>IFERROR(VLOOKUP(Tabelle32[[#This Row],[Device ID]],BOM!$B$3:$BQ$35,12,FALSE),"")</f>
        <v>0</v>
      </c>
      <c r="J115" s="59" t="str">
        <f>IFERROR(VLOOKUP(Tabelle32[[#This Row],[Device ID]],BOM!$B$3:$BQ$35,13,FALSE),"")</f>
        <v>TC.U1.223 | MDC</v>
      </c>
      <c r="K115" s="59" t="str">
        <f>IFERROR(VLOOKUP(Tabelle32[[#This Row],[Device ID]],BOM!$B$3:$BQ$35,14,FALSE),"")</f>
        <v>Imagine Comunications</v>
      </c>
      <c r="L115" s="59" t="str">
        <f>IFERROR(VLOOKUP(Tabelle32[[#This Row],[Device ID]],BOM!$B$3:$BQ$35,16,FALSE),"")</f>
        <v>TG-01/a</v>
      </c>
      <c r="M115" s="63">
        <f>IFERROR(VLOOKUP(Tabelle32[[#This Row],[Device ID]],BOM!$B$3:$BQ$35,17,FALSE),"")</f>
        <v>0</v>
      </c>
      <c r="N115" s="59">
        <f>IFERROR(VLOOKUP(Tabelle32[[#This Row],[Device ID]],BOM!$B$3:$BQ$35,18,FALSE),"")</f>
        <v>0</v>
      </c>
      <c r="O115" s="64"/>
      <c r="P115" s="64"/>
      <c r="Q115" s="64"/>
      <c r="R115" s="64"/>
      <c r="S115" s="64"/>
      <c r="T115" s="64"/>
      <c r="U115" s="59">
        <f>IFERROR(VLOOKUP(Tabelle32[[#This Row],[Device ID]],BOM!$B$3:$BQ$35,25,FALSE),"")</f>
        <v>0</v>
      </c>
      <c r="V115" s="59" t="str">
        <f>IFERROR(VLOOKUP(Tabelle32[[#This Row],[Device ID]],BOM!$B$3:$BQ$35,26,FALSE),"")</f>
        <v>x</v>
      </c>
      <c r="W115" s="59" t="str">
        <f>IFERROR(VLOOKUP(Tabelle32[[#This Row],[Device ID]],BOM!$B$3:$BQ$35,27,FALSE),"")</f>
        <v>x</v>
      </c>
      <c r="X115" s="59" t="str">
        <f>IFERROR(VLOOKUP(Tabelle32[[#This Row],[Device ID]],BOM!$B$3:$BQ$35,28,FALSE),"")</f>
        <v>x</v>
      </c>
      <c r="Y115" s="59" t="str">
        <f>IFERROR(VLOOKUP(Tabelle32[[#This Row],[Device ID]],BOM!$B$3:$BQ$35,29,FALSE),"")</f>
        <v>x</v>
      </c>
      <c r="Z115" s="59" t="str">
        <f>IFERROR(VLOOKUP(Tabelle32[[#This Row],[Device ID]],BOM!$B$3:$BQ$35,30,FALSE),"")</f>
        <v>x</v>
      </c>
      <c r="AA115" s="59" t="str">
        <f>IFERROR(VLOOKUP(Tabelle32[[#This Row],[Device ID]],BOM!$B$3:$BQ$35,31,FALSE),"")</f>
        <v>x</v>
      </c>
      <c r="AB115" s="59" t="str">
        <f>IFERROR(VLOOKUP(Tabelle32[[#This Row],[Device ID]],BOM!$B$3:$BQ$35,32,FALSE),"")</f>
        <v>x</v>
      </c>
      <c r="AC115" s="59" t="str">
        <f>IFERROR(VLOOKUP(Tabelle32[[#This Row],[Device ID]],BOM!$B$3:$BQ$35,33,FALSE),"")</f>
        <v>x</v>
      </c>
      <c r="AD115" s="59" t="str">
        <f>IFERROR(VLOOKUP(Tabelle32[[#This Row],[Device ID]],BOM!$B$3:$BQ$35,34,FALSE),"")</f>
        <v>x</v>
      </c>
      <c r="AE115" s="59" t="str">
        <f>IFERROR(VLOOKUP(Tabelle32[[#This Row],[Device ID]],BOM!$B$3:$BQ$35,35,FALSE),"")</f>
        <v>x</v>
      </c>
      <c r="AF115" s="59" t="str">
        <f>IFERROR(VLOOKUP(Tabelle32[[#This Row],[Device ID]],BOM!$B$3:$BQ$35,36,FALSE),"")</f>
        <v>x</v>
      </c>
      <c r="AG115" s="59" t="str">
        <f>IFERROR(VLOOKUP(Tabelle32[[#This Row],[Device ID]],BOM!$B$3:$BQ$35,37,FALSE),"")</f>
        <v>x</v>
      </c>
      <c r="AH115" s="59"/>
      <c r="AI115" s="59"/>
      <c r="AJ115" s="59"/>
      <c r="AK115" s="59"/>
      <c r="AL115" s="59" t="str">
        <f>IFERROR(VLOOKUP(Tabelle32[[#This Row],[Device ID]],BOM!$B$3:$BQ$35,42,FALSE),"")</f>
        <v>Imagine Communications SNP</v>
      </c>
      <c r="AM115" s="59" t="str">
        <f>IFERROR(VLOOKUP(Tabelle32[[#This Row],[Device ID]],BOM!$B$3:$BQ$35,43,FALSE),"")</f>
        <v>no</v>
      </c>
      <c r="AN115" s="59" t="str">
        <f>IFERROR(VLOOKUP(Tabelle32[[#This Row],[Device ID]],BOM!$B$3:$BQ$35,44,FALSE),"")</f>
        <v>yes</v>
      </c>
      <c r="AO115" s="59" t="str">
        <f>IFERROR(VLOOKUP(Tabelle32[[#This Row],[Device ID]],BOM!$B$3:$BQ$35,45,FALSE),"")</f>
        <v>no</v>
      </c>
      <c r="AP115" s="59" t="str">
        <f>IFERROR(CONCATENATE(Tabelle32[[#This Row],[Family
GFX-Unit]]," | ",Tabelle32[[#This Row],[Label 1
GFX-Unit]]," | ",Tabelle32[[#This Row],[Attached Device if Gateway]]),"")</f>
        <v xml:space="preserve"> |  | TG-01/a</v>
      </c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1" t="s">
        <v>151</v>
      </c>
      <c r="BH115" s="30" t="str">
        <f>IF(COUNTA(Tabelle32[[#This Row],[Type:Vid_1080i50]:[Type:Anc_Prot]])&gt;0,"x","")</f>
        <v/>
      </c>
      <c r="BI115" s="112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115" s="63"/>
      <c r="BK115" s="63"/>
      <c r="BL115" s="63"/>
      <c r="BM115" s="63"/>
      <c r="BN115" s="113"/>
      <c r="BO115" s="113"/>
      <c r="BP115" s="75">
        <f>LEN(Tabelle32[[#This Row],[Label 1
GFX-Unit]])</f>
        <v>0</v>
      </c>
      <c r="BQ115" s="63"/>
      <c r="BR115" s="63"/>
      <c r="BS115" s="59"/>
      <c r="BT115" s="59"/>
      <c r="BU115" s="59" t="s">
        <v>158</v>
      </c>
      <c r="BV115" s="59" t="s">
        <v>159</v>
      </c>
      <c r="BW115" s="59" t="s">
        <v>309</v>
      </c>
      <c r="BX115" s="59">
        <v>6</v>
      </c>
    </row>
    <row r="116" spans="1:76" x14ac:dyDescent="0.2">
      <c r="A116" s="58" t="str">
        <f>CONCATENATE(Tabelle32[[#This Row],[Device ID]],".",Tabelle32[[#This Row],[Streamcounter]])</f>
        <v>6.06304</v>
      </c>
      <c r="B11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VGW-01_SDI06_ANCsend_0004_IPLASRF</v>
      </c>
      <c r="C116" s="60"/>
      <c r="D116" s="61"/>
      <c r="E116" s="62"/>
      <c r="F116" s="59" t="str">
        <f>IFERROR(VLOOKUP(Tabelle32[[#This Row],[Device ID]],BOM!$B$3:$BQ$35,16,FALSE),"")</f>
        <v>TG-01/a</v>
      </c>
      <c r="G116" s="63">
        <f>VLOOKUP(Tabelle32[[#This Row],[SDI Interface]],BOM!$A$4:$B$35,2,FALSE)</f>
        <v>6</v>
      </c>
      <c r="H116" s="59" t="str">
        <f>BOM!$C$4</f>
        <v>VGW-01</v>
      </c>
      <c r="I116" s="59">
        <f>IFERROR(VLOOKUP(Tabelle32[[#This Row],[Device ID]],BOM!$B$3:$BQ$35,12,FALSE),"")</f>
        <v>0</v>
      </c>
      <c r="J116" s="59" t="str">
        <f>IFERROR(VLOOKUP(Tabelle32[[#This Row],[Device ID]],BOM!$B$3:$BQ$35,13,FALSE),"")</f>
        <v>TC.U1.223 | MDC</v>
      </c>
      <c r="K116" s="59" t="str">
        <f>IFERROR(VLOOKUP(Tabelle32[[#This Row],[Device ID]],BOM!$B$3:$BQ$35,14,FALSE),"")</f>
        <v>Imagine Comunications</v>
      </c>
      <c r="L116" s="59" t="str">
        <f>IFERROR(VLOOKUP(Tabelle32[[#This Row],[Device ID]],BOM!$B$3:$BQ$35,16,FALSE),"")</f>
        <v>TG-01/a</v>
      </c>
      <c r="M116" s="63">
        <f>IFERROR(VLOOKUP(Tabelle32[[#This Row],[Device ID]],BOM!$B$3:$BQ$35,17,FALSE),"")</f>
        <v>0</v>
      </c>
      <c r="N116" s="59">
        <f>IFERROR(VLOOKUP(Tabelle32[[#This Row],[Device ID]],BOM!$B$3:$BQ$35,18,FALSE),"")</f>
        <v>0</v>
      </c>
      <c r="O116" s="64"/>
      <c r="P116" s="64"/>
      <c r="Q116" s="64"/>
      <c r="R116" s="64"/>
      <c r="S116" s="64"/>
      <c r="T116" s="64"/>
      <c r="U116" s="59">
        <f>IFERROR(VLOOKUP(Tabelle32[[#This Row],[Device ID]],BOM!$B$3:$BQ$35,25,FALSE),"")</f>
        <v>0</v>
      </c>
      <c r="V116" s="59" t="str">
        <f>IFERROR(VLOOKUP(Tabelle32[[#This Row],[Device ID]],BOM!$B$3:$BQ$35,26,FALSE),"")</f>
        <v>x</v>
      </c>
      <c r="W116" s="59" t="str">
        <f>IFERROR(VLOOKUP(Tabelle32[[#This Row],[Device ID]],BOM!$B$3:$BQ$35,27,FALSE),"")</f>
        <v>x</v>
      </c>
      <c r="X116" s="59" t="str">
        <f>IFERROR(VLOOKUP(Tabelle32[[#This Row],[Device ID]],BOM!$B$3:$BQ$35,28,FALSE),"")</f>
        <v>x</v>
      </c>
      <c r="Y116" s="59" t="str">
        <f>IFERROR(VLOOKUP(Tabelle32[[#This Row],[Device ID]],BOM!$B$3:$BQ$35,29,FALSE),"")</f>
        <v>x</v>
      </c>
      <c r="Z116" s="59" t="str">
        <f>IFERROR(VLOOKUP(Tabelle32[[#This Row],[Device ID]],BOM!$B$3:$BQ$35,30,FALSE),"")</f>
        <v>x</v>
      </c>
      <c r="AA116" s="59" t="str">
        <f>IFERROR(VLOOKUP(Tabelle32[[#This Row],[Device ID]],BOM!$B$3:$BQ$35,31,FALSE),"")</f>
        <v>x</v>
      </c>
      <c r="AB116" s="59" t="str">
        <f>IFERROR(VLOOKUP(Tabelle32[[#This Row],[Device ID]],BOM!$B$3:$BQ$35,32,FALSE),"")</f>
        <v>x</v>
      </c>
      <c r="AC116" s="59" t="str">
        <f>IFERROR(VLOOKUP(Tabelle32[[#This Row],[Device ID]],BOM!$B$3:$BQ$35,33,FALSE),"")</f>
        <v>x</v>
      </c>
      <c r="AD116" s="59" t="str">
        <f>IFERROR(VLOOKUP(Tabelle32[[#This Row],[Device ID]],BOM!$B$3:$BQ$35,34,FALSE),"")</f>
        <v>x</v>
      </c>
      <c r="AE116" s="59" t="str">
        <f>IFERROR(VLOOKUP(Tabelle32[[#This Row],[Device ID]],BOM!$B$3:$BQ$35,35,FALSE),"")</f>
        <v>x</v>
      </c>
      <c r="AF116" s="59" t="str">
        <f>IFERROR(VLOOKUP(Tabelle32[[#This Row],[Device ID]],BOM!$B$3:$BQ$35,36,FALSE),"")</f>
        <v>x</v>
      </c>
      <c r="AG116" s="59" t="str">
        <f>IFERROR(VLOOKUP(Tabelle32[[#This Row],[Device ID]],BOM!$B$3:$BQ$35,37,FALSE),"")</f>
        <v>x</v>
      </c>
      <c r="AH116" s="59"/>
      <c r="AI116" s="59"/>
      <c r="AJ116" s="59"/>
      <c r="AK116" s="59"/>
      <c r="AL116" s="59" t="str">
        <f>IFERROR(VLOOKUP(Tabelle32[[#This Row],[Device ID]],BOM!$B$3:$BQ$35,42,FALSE),"")</f>
        <v>Imagine Communications SNP</v>
      </c>
      <c r="AM116" s="59" t="str">
        <f>IFERROR(VLOOKUP(Tabelle32[[#This Row],[Device ID]],BOM!$B$3:$BQ$35,43,FALSE),"")</f>
        <v>no</v>
      </c>
      <c r="AN116" s="59" t="str">
        <f>IFERROR(VLOOKUP(Tabelle32[[#This Row],[Device ID]],BOM!$B$3:$BQ$35,44,FALSE),"")</f>
        <v>yes</v>
      </c>
      <c r="AO116" s="59" t="str">
        <f>IFERROR(VLOOKUP(Tabelle32[[#This Row],[Device ID]],BOM!$B$3:$BQ$35,45,FALSE),"")</f>
        <v>no</v>
      </c>
      <c r="AP116" s="59" t="str">
        <f>IFERROR(CONCATENATE(Tabelle32[[#This Row],[Family
GFX-Unit]]," | ",Tabelle32[[#This Row],[Label 1
GFX-Unit]]," | ",Tabelle32[[#This Row],[Attached Device if Gateway]]),"")</f>
        <v xml:space="preserve"> |  | TG-01/a</v>
      </c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1" t="s">
        <v>151</v>
      </c>
      <c r="BH116" s="30" t="str">
        <f>IF(COUNTA(Tabelle32[[#This Row],[Type:Vid_1080i50]:[Type:Anc_Prot]])&gt;0,"x","")</f>
        <v/>
      </c>
      <c r="BI116" s="112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116" s="63"/>
      <c r="BK116" s="63"/>
      <c r="BL116" s="63"/>
      <c r="BM116" s="63"/>
      <c r="BN116" s="113"/>
      <c r="BO116" s="113"/>
      <c r="BP116" s="75">
        <f>LEN(Tabelle32[[#This Row],[Label 1
GFX-Unit]])</f>
        <v>0</v>
      </c>
      <c r="BQ116" s="63"/>
      <c r="BR116" s="63"/>
      <c r="BS116" s="59"/>
      <c r="BT116" s="59"/>
      <c r="BU116" s="59" t="s">
        <v>161</v>
      </c>
      <c r="BV116" s="59" t="s">
        <v>162</v>
      </c>
      <c r="BW116" s="59" t="s">
        <v>310</v>
      </c>
      <c r="BX116" s="59">
        <v>6</v>
      </c>
    </row>
    <row r="117" spans="1:76" x14ac:dyDescent="0.2">
      <c r="A117" s="58" t="str">
        <f>CONCATENATE(Tabelle32[[#This Row],[Device ID]],".",Tabelle32[[#This Row],[Streamcounter]])</f>
        <v>6.06201</v>
      </c>
      <c r="B11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VGW-01_SDI06_AUDsend_0001_IPLASRF</v>
      </c>
      <c r="C117" s="67"/>
      <c r="D117" s="61"/>
      <c r="E117" s="67"/>
      <c r="F117" s="59" t="str">
        <f>IFERROR(VLOOKUP(Tabelle32[[#This Row],[Device ID]],BOM!$B$3:$BQ$35,16,FALSE),"")</f>
        <v>TG-01/a</v>
      </c>
      <c r="G117" s="63">
        <f>VLOOKUP(Tabelle32[[#This Row],[SDI Interface]],BOM!$A$4:$B$35,2,FALSE)</f>
        <v>6</v>
      </c>
      <c r="H117" s="59" t="str">
        <f>BOM!$C$4</f>
        <v>VGW-01</v>
      </c>
      <c r="I117" s="59">
        <f>IFERROR(VLOOKUP(Tabelle32[[#This Row],[Device ID]],BOM!$B$3:$BQ$35,12,FALSE),"")</f>
        <v>0</v>
      </c>
      <c r="J117" s="59" t="str">
        <f>IFERROR(VLOOKUP(Tabelle32[[#This Row],[Device ID]],BOM!$B$3:$BQ$35,13,FALSE),"")</f>
        <v>TC.U1.223 | MDC</v>
      </c>
      <c r="K117" s="59" t="str">
        <f>IFERROR(VLOOKUP(Tabelle32[[#This Row],[Device ID]],BOM!$B$3:$BQ$35,14,FALSE),"")</f>
        <v>Imagine Comunications</v>
      </c>
      <c r="L117" s="59" t="str">
        <f>IFERROR(VLOOKUP(Tabelle32[[#This Row],[Device ID]],BOM!$B$3:$BQ$35,16,FALSE),"")</f>
        <v>TG-01/a</v>
      </c>
      <c r="M117" s="63">
        <f>IFERROR(VLOOKUP(Tabelle32[[#This Row],[Device ID]],BOM!$B$3:$BQ$35,17,FALSE),"")</f>
        <v>0</v>
      </c>
      <c r="N117" s="59">
        <f>IFERROR(VLOOKUP(Tabelle32[[#This Row],[Device ID]],BOM!$B$3:$BQ$35,18,FALSE),"")</f>
        <v>0</v>
      </c>
      <c r="O117" s="64"/>
      <c r="P117" s="64"/>
      <c r="Q117" s="64"/>
      <c r="R117" s="64"/>
      <c r="S117" s="64"/>
      <c r="T117" s="64"/>
      <c r="U117" s="59">
        <f>IFERROR(VLOOKUP(Tabelle32[[#This Row],[Device ID]],BOM!$B$3:$BQ$35,25,FALSE),"")</f>
        <v>0</v>
      </c>
      <c r="V117" s="59" t="str">
        <f>IFERROR(VLOOKUP(Tabelle32[[#This Row],[Device ID]],BOM!$B$3:$BQ$35,26,FALSE),"")</f>
        <v>x</v>
      </c>
      <c r="W117" s="59" t="str">
        <f>IFERROR(VLOOKUP(Tabelle32[[#This Row],[Device ID]],BOM!$B$3:$BQ$35,27,FALSE),"")</f>
        <v>x</v>
      </c>
      <c r="X117" s="59" t="str">
        <f>IFERROR(VLOOKUP(Tabelle32[[#This Row],[Device ID]],BOM!$B$3:$BQ$35,28,FALSE),"")</f>
        <v>x</v>
      </c>
      <c r="Y117" s="59" t="str">
        <f>IFERROR(VLOOKUP(Tabelle32[[#This Row],[Device ID]],BOM!$B$3:$BQ$35,29,FALSE),"")</f>
        <v>x</v>
      </c>
      <c r="Z117" s="59" t="str">
        <f>IFERROR(VLOOKUP(Tabelle32[[#This Row],[Device ID]],BOM!$B$3:$BQ$35,30,FALSE),"")</f>
        <v>x</v>
      </c>
      <c r="AA117" s="59" t="str">
        <f>IFERROR(VLOOKUP(Tabelle32[[#This Row],[Device ID]],BOM!$B$3:$BQ$35,31,FALSE),"")</f>
        <v>x</v>
      </c>
      <c r="AB117" s="59" t="str">
        <f>IFERROR(VLOOKUP(Tabelle32[[#This Row],[Device ID]],BOM!$B$3:$BQ$35,32,FALSE),"")</f>
        <v>x</v>
      </c>
      <c r="AC117" s="59" t="str">
        <f>IFERROR(VLOOKUP(Tabelle32[[#This Row],[Device ID]],BOM!$B$3:$BQ$35,33,FALSE),"")</f>
        <v>x</v>
      </c>
      <c r="AD117" s="59" t="str">
        <f>IFERROR(VLOOKUP(Tabelle32[[#This Row],[Device ID]],BOM!$B$3:$BQ$35,34,FALSE),"")</f>
        <v>x</v>
      </c>
      <c r="AE117" s="59" t="str">
        <f>IFERROR(VLOOKUP(Tabelle32[[#This Row],[Device ID]],BOM!$B$3:$BQ$35,35,FALSE),"")</f>
        <v>x</v>
      </c>
      <c r="AF117" s="59" t="str">
        <f>IFERROR(VLOOKUP(Tabelle32[[#This Row],[Device ID]],BOM!$B$3:$BQ$35,36,FALSE),"")</f>
        <v>x</v>
      </c>
      <c r="AG117" s="59" t="str">
        <f>IFERROR(VLOOKUP(Tabelle32[[#This Row],[Device ID]],BOM!$B$3:$BQ$35,37,FALSE),"")</f>
        <v>x</v>
      </c>
      <c r="AH117" s="59"/>
      <c r="AI117" s="59"/>
      <c r="AJ117" s="59"/>
      <c r="AK117" s="59"/>
      <c r="AL117" s="59" t="str">
        <f>IFERROR(VLOOKUP(Tabelle32[[#This Row],[Device ID]],BOM!$B$3:$BQ$35,42,FALSE),"")</f>
        <v>Imagine Communications SNP</v>
      </c>
      <c r="AM117" s="59" t="str">
        <f>IFERROR(VLOOKUP(Tabelle32[[#This Row],[Device ID]],BOM!$B$3:$BQ$35,43,FALSE),"")</f>
        <v>no</v>
      </c>
      <c r="AN117" s="59" t="str">
        <f>IFERROR(VLOOKUP(Tabelle32[[#This Row],[Device ID]],BOM!$B$3:$BQ$35,44,FALSE),"")</f>
        <v>yes</v>
      </c>
      <c r="AO117" s="59" t="str">
        <f>IFERROR(VLOOKUP(Tabelle32[[#This Row],[Device ID]],BOM!$B$3:$BQ$35,45,FALSE),"")</f>
        <v>no</v>
      </c>
      <c r="AP117" s="59" t="str">
        <f>IFERROR(CONCATENATE(Tabelle32[[#This Row],[Family
GFX-Unit]]," | ",Tabelle32[[#This Row],[Label 1
GFX-Unit]]," | ",Tabelle32[[#This Row],[Attached Device if Gateway]]),"")</f>
        <v>SNP | TG-01/a-01 | TG-01/a</v>
      </c>
      <c r="AQ117" s="110"/>
      <c r="AR117" s="110"/>
      <c r="AS117" s="110"/>
      <c r="AT117" s="110"/>
      <c r="AU117" s="110"/>
      <c r="AV117" s="110" t="s">
        <v>96</v>
      </c>
      <c r="AW117" s="110" t="s">
        <v>96</v>
      </c>
      <c r="AX117" s="110" t="s">
        <v>96</v>
      </c>
      <c r="AY117" s="110" t="s">
        <v>96</v>
      </c>
      <c r="AZ117" s="110" t="s">
        <v>96</v>
      </c>
      <c r="BA117" s="110" t="s">
        <v>96</v>
      </c>
      <c r="BB117" s="110" t="s">
        <v>96</v>
      </c>
      <c r="BC117" s="110" t="s">
        <v>96</v>
      </c>
      <c r="BD117" s="110" t="s">
        <v>96</v>
      </c>
      <c r="BE117" s="110"/>
      <c r="BF117" s="110"/>
      <c r="BG117" s="73" t="s">
        <v>151</v>
      </c>
      <c r="BH117" s="30" t="str">
        <f>IF(COUNTA(Tabelle32[[#This Row],[Type:Vid_1080i50]:[Type:Anc_Prot]])&gt;0,"x","")</f>
        <v>x</v>
      </c>
      <c r="BI11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17" s="59"/>
      <c r="BK117" s="59"/>
      <c r="BL117" s="63"/>
      <c r="BM117" s="63"/>
      <c r="BN117" s="108" t="s">
        <v>305</v>
      </c>
      <c r="BO117" s="108" t="s">
        <v>306</v>
      </c>
      <c r="BP117" s="75">
        <f>LEN(Tabelle32[[#This Row],[Label 1
GFX-Unit]])</f>
        <v>10</v>
      </c>
      <c r="BQ117" s="63"/>
      <c r="BR117" s="63"/>
      <c r="BS117" s="59"/>
      <c r="BT117" s="59"/>
      <c r="BU117" s="59" t="s">
        <v>164</v>
      </c>
      <c r="BV117" s="59" t="s">
        <v>165</v>
      </c>
      <c r="BW117" s="59" t="s">
        <v>311</v>
      </c>
      <c r="BX117" s="59">
        <v>6</v>
      </c>
    </row>
    <row r="118" spans="1:76" x14ac:dyDescent="0.2">
      <c r="A118" s="58" t="str">
        <f>CONCATENATE(Tabelle32[[#This Row],[Device ID]],".",Tabelle32[[#This Row],[Streamcounter]])</f>
        <v>6.06202</v>
      </c>
      <c r="B11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VGW-01_SDI06_AUDsend_0002_IPLASRF</v>
      </c>
      <c r="C118" s="67"/>
      <c r="D118" s="61"/>
      <c r="E118" s="67"/>
      <c r="F118" s="59" t="str">
        <f>IFERROR(VLOOKUP(Tabelle32[[#This Row],[Device ID]],BOM!$B$3:$BQ$35,16,FALSE),"")</f>
        <v>TG-01/a</v>
      </c>
      <c r="G118" s="63">
        <f>VLOOKUP(Tabelle32[[#This Row],[SDI Interface]],BOM!$A$4:$B$35,2,FALSE)</f>
        <v>6</v>
      </c>
      <c r="H118" s="59" t="str">
        <f>BOM!$C$4</f>
        <v>VGW-01</v>
      </c>
      <c r="I118" s="59">
        <f>IFERROR(VLOOKUP(Tabelle32[[#This Row],[Device ID]],BOM!$B$3:$BQ$35,12,FALSE),"")</f>
        <v>0</v>
      </c>
      <c r="J118" s="59" t="str">
        <f>IFERROR(VLOOKUP(Tabelle32[[#This Row],[Device ID]],BOM!$B$3:$BQ$35,13,FALSE),"")</f>
        <v>TC.U1.223 | MDC</v>
      </c>
      <c r="K118" s="59" t="str">
        <f>IFERROR(VLOOKUP(Tabelle32[[#This Row],[Device ID]],BOM!$B$3:$BQ$35,14,FALSE),"")</f>
        <v>Imagine Comunications</v>
      </c>
      <c r="L118" s="59" t="str">
        <f>IFERROR(VLOOKUP(Tabelle32[[#This Row],[Device ID]],BOM!$B$3:$BQ$35,16,FALSE),"")</f>
        <v>TG-01/a</v>
      </c>
      <c r="M118" s="63">
        <f>IFERROR(VLOOKUP(Tabelle32[[#This Row],[Device ID]],BOM!$B$3:$BQ$35,17,FALSE),"")</f>
        <v>0</v>
      </c>
      <c r="N118" s="59">
        <f>IFERROR(VLOOKUP(Tabelle32[[#This Row],[Device ID]],BOM!$B$3:$BQ$35,18,FALSE),"")</f>
        <v>0</v>
      </c>
      <c r="O118" s="64"/>
      <c r="P118" s="64"/>
      <c r="Q118" s="64"/>
      <c r="R118" s="64"/>
      <c r="S118" s="64"/>
      <c r="T118" s="64"/>
      <c r="U118" s="59">
        <f>IFERROR(VLOOKUP(Tabelle32[[#This Row],[Device ID]],BOM!$B$3:$BQ$35,25,FALSE),"")</f>
        <v>0</v>
      </c>
      <c r="V118" s="59" t="str">
        <f>IFERROR(VLOOKUP(Tabelle32[[#This Row],[Device ID]],BOM!$B$3:$BQ$35,26,FALSE),"")</f>
        <v>x</v>
      </c>
      <c r="W118" s="59" t="str">
        <f>IFERROR(VLOOKUP(Tabelle32[[#This Row],[Device ID]],BOM!$B$3:$BQ$35,27,FALSE),"")</f>
        <v>x</v>
      </c>
      <c r="X118" s="59" t="str">
        <f>IFERROR(VLOOKUP(Tabelle32[[#This Row],[Device ID]],BOM!$B$3:$BQ$35,28,FALSE),"")</f>
        <v>x</v>
      </c>
      <c r="Y118" s="59" t="str">
        <f>IFERROR(VLOOKUP(Tabelle32[[#This Row],[Device ID]],BOM!$B$3:$BQ$35,29,FALSE),"")</f>
        <v>x</v>
      </c>
      <c r="Z118" s="59" t="str">
        <f>IFERROR(VLOOKUP(Tabelle32[[#This Row],[Device ID]],BOM!$B$3:$BQ$35,30,FALSE),"")</f>
        <v>x</v>
      </c>
      <c r="AA118" s="59" t="str">
        <f>IFERROR(VLOOKUP(Tabelle32[[#This Row],[Device ID]],BOM!$B$3:$BQ$35,31,FALSE),"")</f>
        <v>x</v>
      </c>
      <c r="AB118" s="59" t="str">
        <f>IFERROR(VLOOKUP(Tabelle32[[#This Row],[Device ID]],BOM!$B$3:$BQ$35,32,FALSE),"")</f>
        <v>x</v>
      </c>
      <c r="AC118" s="59" t="str">
        <f>IFERROR(VLOOKUP(Tabelle32[[#This Row],[Device ID]],BOM!$B$3:$BQ$35,33,FALSE),"")</f>
        <v>x</v>
      </c>
      <c r="AD118" s="59" t="str">
        <f>IFERROR(VLOOKUP(Tabelle32[[#This Row],[Device ID]],BOM!$B$3:$BQ$35,34,FALSE),"")</f>
        <v>x</v>
      </c>
      <c r="AE118" s="59" t="str">
        <f>IFERROR(VLOOKUP(Tabelle32[[#This Row],[Device ID]],BOM!$B$3:$BQ$35,35,FALSE),"")</f>
        <v>x</v>
      </c>
      <c r="AF118" s="59" t="str">
        <f>IFERROR(VLOOKUP(Tabelle32[[#This Row],[Device ID]],BOM!$B$3:$BQ$35,36,FALSE),"")</f>
        <v>x</v>
      </c>
      <c r="AG118" s="59" t="str">
        <f>IFERROR(VLOOKUP(Tabelle32[[#This Row],[Device ID]],BOM!$B$3:$BQ$35,37,FALSE),"")</f>
        <v>x</v>
      </c>
      <c r="AH118" s="59"/>
      <c r="AI118" s="59"/>
      <c r="AJ118" s="59"/>
      <c r="AK118" s="59"/>
      <c r="AL118" s="59" t="str">
        <f>IFERROR(VLOOKUP(Tabelle32[[#This Row],[Device ID]],BOM!$B$3:$BQ$35,42,FALSE),"")</f>
        <v>Imagine Communications SNP</v>
      </c>
      <c r="AM118" s="59" t="str">
        <f>IFERROR(VLOOKUP(Tabelle32[[#This Row],[Device ID]],BOM!$B$3:$BQ$35,43,FALSE),"")</f>
        <v>no</v>
      </c>
      <c r="AN118" s="59" t="str">
        <f>IFERROR(VLOOKUP(Tabelle32[[#This Row],[Device ID]],BOM!$B$3:$BQ$35,44,FALSE),"")</f>
        <v>yes</v>
      </c>
      <c r="AO118" s="59" t="str">
        <f>IFERROR(VLOOKUP(Tabelle32[[#This Row],[Device ID]],BOM!$B$3:$BQ$35,45,FALSE),"")</f>
        <v>no</v>
      </c>
      <c r="AP118" s="59" t="str">
        <f>IFERROR(CONCATENATE(Tabelle32[[#This Row],[Family
GFX-Unit]]," | ",Tabelle32[[#This Row],[Label 1
GFX-Unit]]," | ",Tabelle32[[#This Row],[Attached Device if Gateway]]),"")</f>
        <v>SNP | TG-01/a-02 | TG-01/a</v>
      </c>
      <c r="AQ118" s="110"/>
      <c r="AR118" s="110"/>
      <c r="AS118" s="110"/>
      <c r="AT118" s="110"/>
      <c r="AU118" s="110"/>
      <c r="AV118" s="110" t="s">
        <v>96</v>
      </c>
      <c r="AW118" s="110" t="s">
        <v>96</v>
      </c>
      <c r="AX118" s="110" t="s">
        <v>96</v>
      </c>
      <c r="AY118" s="110" t="s">
        <v>96</v>
      </c>
      <c r="AZ118" s="110" t="s">
        <v>96</v>
      </c>
      <c r="BA118" s="110" t="s">
        <v>96</v>
      </c>
      <c r="BB118" s="110" t="s">
        <v>96</v>
      </c>
      <c r="BC118" s="110" t="s">
        <v>96</v>
      </c>
      <c r="BD118" s="110" t="s">
        <v>96</v>
      </c>
      <c r="BE118" s="110"/>
      <c r="BF118" s="110"/>
      <c r="BG118" s="73" t="s">
        <v>151</v>
      </c>
      <c r="BH118" s="30" t="str">
        <f>IF(COUNTA(Tabelle32[[#This Row],[Type:Vid_1080i50]:[Type:Anc_Prot]])&gt;0,"x","")</f>
        <v>x</v>
      </c>
      <c r="BI11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18" s="59"/>
      <c r="BK118" s="59"/>
      <c r="BL118" s="63"/>
      <c r="BM118" s="63"/>
      <c r="BN118" s="108" t="s">
        <v>305</v>
      </c>
      <c r="BO118" s="108" t="s">
        <v>312</v>
      </c>
      <c r="BP118" s="75">
        <f>LEN(Tabelle32[[#This Row],[Label 1
GFX-Unit]])</f>
        <v>10</v>
      </c>
      <c r="BQ118" s="63"/>
      <c r="BR118" s="63"/>
      <c r="BS118" s="59"/>
      <c r="BT118" s="59"/>
      <c r="BU118" s="59" t="s">
        <v>167</v>
      </c>
      <c r="BV118" s="59" t="s">
        <v>168</v>
      </c>
      <c r="BW118" s="59" t="s">
        <v>313</v>
      </c>
      <c r="BX118" s="59">
        <v>6</v>
      </c>
    </row>
    <row r="119" spans="1:76" x14ac:dyDescent="0.2">
      <c r="A119" s="58" t="str">
        <f>CONCATENATE(Tabelle32[[#This Row],[Device ID]],".",Tabelle32[[#This Row],[Streamcounter]])</f>
        <v>6.06203</v>
      </c>
      <c r="B11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VGW-01_SDI06_AUDsend_0003_IPLASRF</v>
      </c>
      <c r="C119" s="67"/>
      <c r="D119" s="61"/>
      <c r="E119" s="67"/>
      <c r="F119" s="59" t="str">
        <f>IFERROR(VLOOKUP(Tabelle32[[#This Row],[Device ID]],BOM!$B$3:$BQ$35,16,FALSE),"")</f>
        <v>TG-01/a</v>
      </c>
      <c r="G119" s="63">
        <f>VLOOKUP(Tabelle32[[#This Row],[SDI Interface]],BOM!$A$4:$B$35,2,FALSE)</f>
        <v>6</v>
      </c>
      <c r="H119" s="59" t="str">
        <f>BOM!$C$4</f>
        <v>VGW-01</v>
      </c>
      <c r="I119" s="59">
        <f>IFERROR(VLOOKUP(Tabelle32[[#This Row],[Device ID]],BOM!$B$3:$BQ$35,12,FALSE),"")</f>
        <v>0</v>
      </c>
      <c r="J119" s="59" t="str">
        <f>IFERROR(VLOOKUP(Tabelle32[[#This Row],[Device ID]],BOM!$B$3:$BQ$35,13,FALSE),"")</f>
        <v>TC.U1.223 | MDC</v>
      </c>
      <c r="K119" s="59" t="str">
        <f>IFERROR(VLOOKUP(Tabelle32[[#This Row],[Device ID]],BOM!$B$3:$BQ$35,14,FALSE),"")</f>
        <v>Imagine Comunications</v>
      </c>
      <c r="L119" s="59" t="str">
        <f>IFERROR(VLOOKUP(Tabelle32[[#This Row],[Device ID]],BOM!$B$3:$BQ$35,16,FALSE),"")</f>
        <v>TG-01/a</v>
      </c>
      <c r="M119" s="63">
        <f>IFERROR(VLOOKUP(Tabelle32[[#This Row],[Device ID]],BOM!$B$3:$BQ$35,17,FALSE),"")</f>
        <v>0</v>
      </c>
      <c r="N119" s="59">
        <f>IFERROR(VLOOKUP(Tabelle32[[#This Row],[Device ID]],BOM!$B$3:$BQ$35,18,FALSE),"")</f>
        <v>0</v>
      </c>
      <c r="O119" s="64"/>
      <c r="P119" s="64"/>
      <c r="Q119" s="64"/>
      <c r="R119" s="64"/>
      <c r="S119" s="64"/>
      <c r="T119" s="64"/>
      <c r="U119" s="59">
        <f>IFERROR(VLOOKUP(Tabelle32[[#This Row],[Device ID]],BOM!$B$3:$BQ$35,25,FALSE),"")</f>
        <v>0</v>
      </c>
      <c r="V119" s="59" t="str">
        <f>IFERROR(VLOOKUP(Tabelle32[[#This Row],[Device ID]],BOM!$B$3:$BQ$35,26,FALSE),"")</f>
        <v>x</v>
      </c>
      <c r="W119" s="59" t="str">
        <f>IFERROR(VLOOKUP(Tabelle32[[#This Row],[Device ID]],BOM!$B$3:$BQ$35,27,FALSE),"")</f>
        <v>x</v>
      </c>
      <c r="X119" s="59" t="str">
        <f>IFERROR(VLOOKUP(Tabelle32[[#This Row],[Device ID]],BOM!$B$3:$BQ$35,28,FALSE),"")</f>
        <v>x</v>
      </c>
      <c r="Y119" s="59" t="str">
        <f>IFERROR(VLOOKUP(Tabelle32[[#This Row],[Device ID]],BOM!$B$3:$BQ$35,29,FALSE),"")</f>
        <v>x</v>
      </c>
      <c r="Z119" s="59" t="str">
        <f>IFERROR(VLOOKUP(Tabelle32[[#This Row],[Device ID]],BOM!$B$3:$BQ$35,30,FALSE),"")</f>
        <v>x</v>
      </c>
      <c r="AA119" s="59" t="str">
        <f>IFERROR(VLOOKUP(Tabelle32[[#This Row],[Device ID]],BOM!$B$3:$BQ$35,31,FALSE),"")</f>
        <v>x</v>
      </c>
      <c r="AB119" s="59" t="str">
        <f>IFERROR(VLOOKUP(Tabelle32[[#This Row],[Device ID]],BOM!$B$3:$BQ$35,32,FALSE),"")</f>
        <v>x</v>
      </c>
      <c r="AC119" s="59" t="str">
        <f>IFERROR(VLOOKUP(Tabelle32[[#This Row],[Device ID]],BOM!$B$3:$BQ$35,33,FALSE),"")</f>
        <v>x</v>
      </c>
      <c r="AD119" s="59" t="str">
        <f>IFERROR(VLOOKUP(Tabelle32[[#This Row],[Device ID]],BOM!$B$3:$BQ$35,34,FALSE),"")</f>
        <v>x</v>
      </c>
      <c r="AE119" s="59" t="str">
        <f>IFERROR(VLOOKUP(Tabelle32[[#This Row],[Device ID]],BOM!$B$3:$BQ$35,35,FALSE),"")</f>
        <v>x</v>
      </c>
      <c r="AF119" s="59" t="str">
        <f>IFERROR(VLOOKUP(Tabelle32[[#This Row],[Device ID]],BOM!$B$3:$BQ$35,36,FALSE),"")</f>
        <v>x</v>
      </c>
      <c r="AG119" s="59" t="str">
        <f>IFERROR(VLOOKUP(Tabelle32[[#This Row],[Device ID]],BOM!$B$3:$BQ$35,37,FALSE),"")</f>
        <v>x</v>
      </c>
      <c r="AH119" s="59"/>
      <c r="AI119" s="59"/>
      <c r="AJ119" s="59"/>
      <c r="AK119" s="59"/>
      <c r="AL119" s="59" t="str">
        <f>IFERROR(VLOOKUP(Tabelle32[[#This Row],[Device ID]],BOM!$B$3:$BQ$35,42,FALSE),"")</f>
        <v>Imagine Communications SNP</v>
      </c>
      <c r="AM119" s="59" t="str">
        <f>IFERROR(VLOOKUP(Tabelle32[[#This Row],[Device ID]],BOM!$B$3:$BQ$35,43,FALSE),"")</f>
        <v>no</v>
      </c>
      <c r="AN119" s="59" t="str">
        <f>IFERROR(VLOOKUP(Tabelle32[[#This Row],[Device ID]],BOM!$B$3:$BQ$35,44,FALSE),"")</f>
        <v>yes</v>
      </c>
      <c r="AO119" s="59" t="str">
        <f>IFERROR(VLOOKUP(Tabelle32[[#This Row],[Device ID]],BOM!$B$3:$BQ$35,45,FALSE),"")</f>
        <v>no</v>
      </c>
      <c r="AP119" s="59" t="str">
        <f>IFERROR(CONCATENATE(Tabelle32[[#This Row],[Family
GFX-Unit]]," | ",Tabelle32[[#This Row],[Label 1
GFX-Unit]]," | ",Tabelle32[[#This Row],[Attached Device if Gateway]]),"")</f>
        <v>SNP | TG-01/a-03 | TG-01/a</v>
      </c>
      <c r="AQ119" s="110"/>
      <c r="AR119" s="110"/>
      <c r="AS119" s="110"/>
      <c r="AT119" s="110"/>
      <c r="AU119" s="110"/>
      <c r="AV119" s="110" t="s">
        <v>96</v>
      </c>
      <c r="AW119" s="110" t="s">
        <v>96</v>
      </c>
      <c r="AX119" s="110" t="s">
        <v>96</v>
      </c>
      <c r="AY119" s="110" t="s">
        <v>96</v>
      </c>
      <c r="AZ119" s="110" t="s">
        <v>96</v>
      </c>
      <c r="BA119" s="110" t="s">
        <v>96</v>
      </c>
      <c r="BB119" s="110" t="s">
        <v>96</v>
      </c>
      <c r="BC119" s="110" t="s">
        <v>96</v>
      </c>
      <c r="BD119" s="110" t="s">
        <v>96</v>
      </c>
      <c r="BE119" s="110"/>
      <c r="BF119" s="110"/>
      <c r="BG119" s="73" t="s">
        <v>151</v>
      </c>
      <c r="BH119" s="30" t="str">
        <f>IF(COUNTA(Tabelle32[[#This Row],[Type:Vid_1080i50]:[Type:Anc_Prot]])&gt;0,"x","")</f>
        <v>x</v>
      </c>
      <c r="BI11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19" s="59"/>
      <c r="BK119" s="59"/>
      <c r="BL119" s="63"/>
      <c r="BM119" s="63"/>
      <c r="BN119" s="108" t="s">
        <v>305</v>
      </c>
      <c r="BO119" s="108" t="s">
        <v>314</v>
      </c>
      <c r="BP119" s="75">
        <f>LEN(Tabelle32[[#This Row],[Label 1
GFX-Unit]])</f>
        <v>10</v>
      </c>
      <c r="BQ119" s="63"/>
      <c r="BR119" s="63"/>
      <c r="BS119" s="59"/>
      <c r="BT119" s="59"/>
      <c r="BU119" s="59" t="s">
        <v>170</v>
      </c>
      <c r="BV119" s="59" t="s">
        <v>171</v>
      </c>
      <c r="BW119" s="59" t="s">
        <v>315</v>
      </c>
      <c r="BX119" s="59">
        <v>6</v>
      </c>
    </row>
    <row r="120" spans="1:76" x14ac:dyDescent="0.2">
      <c r="A120" s="58" t="str">
        <f>CONCATENATE(Tabelle32[[#This Row],[Device ID]],".",Tabelle32[[#This Row],[Streamcounter]])</f>
        <v>6.06204</v>
      </c>
      <c r="B12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VGW-01_SDI06_AUDsend_0004_IPLASRF</v>
      </c>
      <c r="C120" s="60"/>
      <c r="D120" s="61"/>
      <c r="E120" s="62"/>
      <c r="F120" s="59" t="str">
        <f>IFERROR(VLOOKUP(Tabelle32[[#This Row],[Device ID]],BOM!$B$3:$BQ$35,16,FALSE),"")</f>
        <v>TG-01/a</v>
      </c>
      <c r="G120" s="63">
        <f>VLOOKUP(Tabelle32[[#This Row],[SDI Interface]],BOM!$A$4:$B$35,2,FALSE)</f>
        <v>6</v>
      </c>
      <c r="H120" s="59" t="str">
        <f>BOM!$C$4</f>
        <v>VGW-01</v>
      </c>
      <c r="I120" s="59">
        <f>IFERROR(VLOOKUP(Tabelle32[[#This Row],[Device ID]],BOM!$B$3:$BQ$35,12,FALSE),"")</f>
        <v>0</v>
      </c>
      <c r="J120" s="59" t="str">
        <f>IFERROR(VLOOKUP(Tabelle32[[#This Row],[Device ID]],BOM!$B$3:$BQ$35,13,FALSE),"")</f>
        <v>TC.U1.223 | MDC</v>
      </c>
      <c r="K120" s="59" t="str">
        <f>IFERROR(VLOOKUP(Tabelle32[[#This Row],[Device ID]],BOM!$B$3:$BQ$35,14,FALSE),"")</f>
        <v>Imagine Comunications</v>
      </c>
      <c r="L120" s="59" t="str">
        <f>IFERROR(VLOOKUP(Tabelle32[[#This Row],[Device ID]],BOM!$B$3:$BQ$35,16,FALSE),"")</f>
        <v>TG-01/a</v>
      </c>
      <c r="M120" s="63">
        <f>IFERROR(VLOOKUP(Tabelle32[[#This Row],[Device ID]],BOM!$B$3:$BQ$35,17,FALSE),"")</f>
        <v>0</v>
      </c>
      <c r="N120" s="59">
        <f>IFERROR(VLOOKUP(Tabelle32[[#This Row],[Device ID]],BOM!$B$3:$BQ$35,18,FALSE),"")</f>
        <v>0</v>
      </c>
      <c r="O120" s="64"/>
      <c r="P120" s="64"/>
      <c r="Q120" s="64"/>
      <c r="R120" s="64"/>
      <c r="S120" s="64"/>
      <c r="T120" s="64"/>
      <c r="U120" s="59">
        <f>IFERROR(VLOOKUP(Tabelle32[[#This Row],[Device ID]],BOM!$B$3:$BQ$35,25,FALSE),"")</f>
        <v>0</v>
      </c>
      <c r="V120" s="59" t="str">
        <f>IFERROR(VLOOKUP(Tabelle32[[#This Row],[Device ID]],BOM!$B$3:$BQ$35,26,FALSE),"")</f>
        <v>x</v>
      </c>
      <c r="W120" s="59" t="str">
        <f>IFERROR(VLOOKUP(Tabelle32[[#This Row],[Device ID]],BOM!$B$3:$BQ$35,27,FALSE),"")</f>
        <v>x</v>
      </c>
      <c r="X120" s="59" t="str">
        <f>IFERROR(VLOOKUP(Tabelle32[[#This Row],[Device ID]],BOM!$B$3:$BQ$35,28,FALSE),"")</f>
        <v>x</v>
      </c>
      <c r="Y120" s="59" t="str">
        <f>IFERROR(VLOOKUP(Tabelle32[[#This Row],[Device ID]],BOM!$B$3:$BQ$35,29,FALSE),"")</f>
        <v>x</v>
      </c>
      <c r="Z120" s="59" t="str">
        <f>IFERROR(VLOOKUP(Tabelle32[[#This Row],[Device ID]],BOM!$B$3:$BQ$35,30,FALSE),"")</f>
        <v>x</v>
      </c>
      <c r="AA120" s="59" t="str">
        <f>IFERROR(VLOOKUP(Tabelle32[[#This Row],[Device ID]],BOM!$B$3:$BQ$35,31,FALSE),"")</f>
        <v>x</v>
      </c>
      <c r="AB120" s="59" t="str">
        <f>IFERROR(VLOOKUP(Tabelle32[[#This Row],[Device ID]],BOM!$B$3:$BQ$35,32,FALSE),"")</f>
        <v>x</v>
      </c>
      <c r="AC120" s="59" t="str">
        <f>IFERROR(VLOOKUP(Tabelle32[[#This Row],[Device ID]],BOM!$B$3:$BQ$35,33,FALSE),"")</f>
        <v>x</v>
      </c>
      <c r="AD120" s="59" t="str">
        <f>IFERROR(VLOOKUP(Tabelle32[[#This Row],[Device ID]],BOM!$B$3:$BQ$35,34,FALSE),"")</f>
        <v>x</v>
      </c>
      <c r="AE120" s="59" t="str">
        <f>IFERROR(VLOOKUP(Tabelle32[[#This Row],[Device ID]],BOM!$B$3:$BQ$35,35,FALSE),"")</f>
        <v>x</v>
      </c>
      <c r="AF120" s="59" t="str">
        <f>IFERROR(VLOOKUP(Tabelle32[[#This Row],[Device ID]],BOM!$B$3:$BQ$35,36,FALSE),"")</f>
        <v>x</v>
      </c>
      <c r="AG120" s="59" t="str">
        <f>IFERROR(VLOOKUP(Tabelle32[[#This Row],[Device ID]],BOM!$B$3:$BQ$35,37,FALSE),"")</f>
        <v>x</v>
      </c>
      <c r="AH120" s="59"/>
      <c r="AI120" s="59"/>
      <c r="AJ120" s="59"/>
      <c r="AK120" s="59"/>
      <c r="AL120" s="59" t="str">
        <f>IFERROR(VLOOKUP(Tabelle32[[#This Row],[Device ID]],BOM!$B$3:$BQ$35,42,FALSE),"")</f>
        <v>Imagine Communications SNP</v>
      </c>
      <c r="AM120" s="59" t="str">
        <f>IFERROR(VLOOKUP(Tabelle32[[#This Row],[Device ID]],BOM!$B$3:$BQ$35,43,FALSE),"")</f>
        <v>no</v>
      </c>
      <c r="AN120" s="59" t="str">
        <f>IFERROR(VLOOKUP(Tabelle32[[#This Row],[Device ID]],BOM!$B$3:$BQ$35,44,FALSE),"")</f>
        <v>yes</v>
      </c>
      <c r="AO120" s="59" t="str">
        <f>IFERROR(VLOOKUP(Tabelle32[[#This Row],[Device ID]],BOM!$B$3:$BQ$35,45,FALSE),"")</f>
        <v>no</v>
      </c>
      <c r="AP120" s="59" t="str">
        <f>IFERROR(CONCATENATE(Tabelle32[[#This Row],[Family
GFX-Unit]]," | ",Tabelle32[[#This Row],[Label 1
GFX-Unit]]," | ",Tabelle32[[#This Row],[Attached Device if Gateway]]),"")</f>
        <v>SNP | TG-01/a-04 | TG-01/a</v>
      </c>
      <c r="AQ120" s="110"/>
      <c r="AR120" s="110"/>
      <c r="AS120" s="110"/>
      <c r="AT120" s="110"/>
      <c r="AU120" s="110"/>
      <c r="AV120" s="110" t="s">
        <v>96</v>
      </c>
      <c r="AW120" s="110" t="s">
        <v>96</v>
      </c>
      <c r="AX120" s="110" t="s">
        <v>96</v>
      </c>
      <c r="AY120" s="110" t="s">
        <v>96</v>
      </c>
      <c r="AZ120" s="110" t="s">
        <v>96</v>
      </c>
      <c r="BA120" s="110" t="s">
        <v>96</v>
      </c>
      <c r="BB120" s="110" t="s">
        <v>96</v>
      </c>
      <c r="BC120" s="110" t="s">
        <v>96</v>
      </c>
      <c r="BD120" s="110" t="s">
        <v>96</v>
      </c>
      <c r="BE120" s="110"/>
      <c r="BF120" s="110"/>
      <c r="BG120" s="73" t="s">
        <v>151</v>
      </c>
      <c r="BH120" s="30" t="str">
        <f>IF(COUNTA(Tabelle32[[#This Row],[Type:Vid_1080i50]:[Type:Anc_Prot]])&gt;0,"x","")</f>
        <v>x</v>
      </c>
      <c r="BI12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20" s="59"/>
      <c r="BK120" s="59"/>
      <c r="BL120" s="63"/>
      <c r="BM120" s="63"/>
      <c r="BN120" s="108" t="s">
        <v>305</v>
      </c>
      <c r="BO120" s="108" t="s">
        <v>316</v>
      </c>
      <c r="BP120" s="75">
        <f>LEN(Tabelle32[[#This Row],[Label 1
GFX-Unit]])</f>
        <v>10</v>
      </c>
      <c r="BQ120" s="63"/>
      <c r="BR120" s="63"/>
      <c r="BS120" s="59"/>
      <c r="BT120" s="59"/>
      <c r="BU120" s="59" t="s">
        <v>173</v>
      </c>
      <c r="BV120" s="59" t="s">
        <v>174</v>
      </c>
      <c r="BW120" s="59" t="s">
        <v>317</v>
      </c>
      <c r="BX120" s="59">
        <v>6</v>
      </c>
    </row>
    <row r="121" spans="1:76" x14ac:dyDescent="0.2">
      <c r="A121" s="58" t="str">
        <f>CONCATENATE(Tabelle32[[#This Row],[Device ID]],".",Tabelle32[[#This Row],[Streamcounter]])</f>
        <v>6.06205</v>
      </c>
      <c r="B12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VGW-01_SDI06_AUDsend_0005_IPLASRF</v>
      </c>
      <c r="C121" s="60"/>
      <c r="D121" s="61"/>
      <c r="E121" s="62"/>
      <c r="F121" s="59" t="str">
        <f>IFERROR(VLOOKUP(Tabelle32[[#This Row],[Device ID]],BOM!$B$3:$BQ$35,16,FALSE),"")</f>
        <v>TG-01/a</v>
      </c>
      <c r="G121" s="63">
        <f>VLOOKUP(Tabelle32[[#This Row],[SDI Interface]],BOM!$A$4:$B$35,2,FALSE)</f>
        <v>6</v>
      </c>
      <c r="H121" s="59" t="str">
        <f>BOM!$C$4</f>
        <v>VGW-01</v>
      </c>
      <c r="I121" s="59">
        <f>IFERROR(VLOOKUP(Tabelle32[[#This Row],[Device ID]],BOM!$B$3:$BQ$35,12,FALSE),"")</f>
        <v>0</v>
      </c>
      <c r="J121" s="59" t="str">
        <f>IFERROR(VLOOKUP(Tabelle32[[#This Row],[Device ID]],BOM!$B$3:$BQ$35,13,FALSE),"")</f>
        <v>TC.U1.223 | MDC</v>
      </c>
      <c r="K121" s="59" t="str">
        <f>IFERROR(VLOOKUP(Tabelle32[[#This Row],[Device ID]],BOM!$B$3:$BQ$35,14,FALSE),"")</f>
        <v>Imagine Comunications</v>
      </c>
      <c r="L121" s="59" t="str">
        <f>IFERROR(VLOOKUP(Tabelle32[[#This Row],[Device ID]],BOM!$B$3:$BQ$35,16,FALSE),"")</f>
        <v>TG-01/a</v>
      </c>
      <c r="M121" s="63">
        <f>IFERROR(VLOOKUP(Tabelle32[[#This Row],[Device ID]],BOM!$B$3:$BQ$35,17,FALSE),"")</f>
        <v>0</v>
      </c>
      <c r="N121" s="59">
        <f>IFERROR(VLOOKUP(Tabelle32[[#This Row],[Device ID]],BOM!$B$3:$BQ$35,18,FALSE),"")</f>
        <v>0</v>
      </c>
      <c r="O121" s="64"/>
      <c r="P121" s="64"/>
      <c r="Q121" s="64"/>
      <c r="R121" s="64"/>
      <c r="S121" s="64"/>
      <c r="T121" s="64"/>
      <c r="U121" s="59">
        <f>IFERROR(VLOOKUP(Tabelle32[[#This Row],[Device ID]],BOM!$B$3:$BQ$35,25,FALSE),"")</f>
        <v>0</v>
      </c>
      <c r="V121" s="59" t="str">
        <f>IFERROR(VLOOKUP(Tabelle32[[#This Row],[Device ID]],BOM!$B$3:$BQ$35,26,FALSE),"")</f>
        <v>x</v>
      </c>
      <c r="W121" s="59" t="str">
        <f>IFERROR(VLOOKUP(Tabelle32[[#This Row],[Device ID]],BOM!$B$3:$BQ$35,27,FALSE),"")</f>
        <v>x</v>
      </c>
      <c r="X121" s="59" t="str">
        <f>IFERROR(VLOOKUP(Tabelle32[[#This Row],[Device ID]],BOM!$B$3:$BQ$35,28,FALSE),"")</f>
        <v>x</v>
      </c>
      <c r="Y121" s="59" t="str">
        <f>IFERROR(VLOOKUP(Tabelle32[[#This Row],[Device ID]],BOM!$B$3:$BQ$35,29,FALSE),"")</f>
        <v>x</v>
      </c>
      <c r="Z121" s="59" t="str">
        <f>IFERROR(VLOOKUP(Tabelle32[[#This Row],[Device ID]],BOM!$B$3:$BQ$35,30,FALSE),"")</f>
        <v>x</v>
      </c>
      <c r="AA121" s="59" t="str">
        <f>IFERROR(VLOOKUP(Tabelle32[[#This Row],[Device ID]],BOM!$B$3:$BQ$35,31,FALSE),"")</f>
        <v>x</v>
      </c>
      <c r="AB121" s="59" t="str">
        <f>IFERROR(VLOOKUP(Tabelle32[[#This Row],[Device ID]],BOM!$B$3:$BQ$35,32,FALSE),"")</f>
        <v>x</v>
      </c>
      <c r="AC121" s="59" t="str">
        <f>IFERROR(VLOOKUP(Tabelle32[[#This Row],[Device ID]],BOM!$B$3:$BQ$35,33,FALSE),"")</f>
        <v>x</v>
      </c>
      <c r="AD121" s="59" t="str">
        <f>IFERROR(VLOOKUP(Tabelle32[[#This Row],[Device ID]],BOM!$B$3:$BQ$35,34,FALSE),"")</f>
        <v>x</v>
      </c>
      <c r="AE121" s="59" t="str">
        <f>IFERROR(VLOOKUP(Tabelle32[[#This Row],[Device ID]],BOM!$B$3:$BQ$35,35,FALSE),"")</f>
        <v>x</v>
      </c>
      <c r="AF121" s="59" t="str">
        <f>IFERROR(VLOOKUP(Tabelle32[[#This Row],[Device ID]],BOM!$B$3:$BQ$35,36,FALSE),"")</f>
        <v>x</v>
      </c>
      <c r="AG121" s="59" t="str">
        <f>IFERROR(VLOOKUP(Tabelle32[[#This Row],[Device ID]],BOM!$B$3:$BQ$35,37,FALSE),"")</f>
        <v>x</v>
      </c>
      <c r="AH121" s="59"/>
      <c r="AI121" s="59"/>
      <c r="AJ121" s="59"/>
      <c r="AK121" s="59"/>
      <c r="AL121" s="59" t="str">
        <f>IFERROR(VLOOKUP(Tabelle32[[#This Row],[Device ID]],BOM!$B$3:$BQ$35,42,FALSE),"")</f>
        <v>Imagine Communications SNP</v>
      </c>
      <c r="AM121" s="59" t="str">
        <f>IFERROR(VLOOKUP(Tabelle32[[#This Row],[Device ID]],BOM!$B$3:$BQ$35,43,FALSE),"")</f>
        <v>no</v>
      </c>
      <c r="AN121" s="59" t="str">
        <f>IFERROR(VLOOKUP(Tabelle32[[#This Row],[Device ID]],BOM!$B$3:$BQ$35,44,FALSE),"")</f>
        <v>yes</v>
      </c>
      <c r="AO121" s="59" t="str">
        <f>IFERROR(VLOOKUP(Tabelle32[[#This Row],[Device ID]],BOM!$B$3:$BQ$35,45,FALSE),"")</f>
        <v>no</v>
      </c>
      <c r="AP121" s="59" t="str">
        <f>IFERROR(CONCATENATE(Tabelle32[[#This Row],[Family
GFX-Unit]]," | ",Tabelle32[[#This Row],[Label 1
GFX-Unit]]," | ",Tabelle32[[#This Row],[Attached Device if Gateway]]),"")</f>
        <v>SNP | TG-01/a-05 | TG-01/a</v>
      </c>
      <c r="AQ121" s="110"/>
      <c r="AR121" s="110"/>
      <c r="AS121" s="110"/>
      <c r="AT121" s="110"/>
      <c r="AU121" s="110"/>
      <c r="AV121" s="110" t="s">
        <v>96</v>
      </c>
      <c r="AW121" s="110" t="s">
        <v>96</v>
      </c>
      <c r="AX121" s="110" t="s">
        <v>96</v>
      </c>
      <c r="AY121" s="110" t="s">
        <v>96</v>
      </c>
      <c r="AZ121" s="110" t="s">
        <v>96</v>
      </c>
      <c r="BA121" s="110" t="s">
        <v>96</v>
      </c>
      <c r="BB121" s="110" t="s">
        <v>96</v>
      </c>
      <c r="BC121" s="110" t="s">
        <v>96</v>
      </c>
      <c r="BD121" s="110" t="s">
        <v>96</v>
      </c>
      <c r="BE121" s="110"/>
      <c r="BF121" s="110"/>
      <c r="BG121" s="73" t="s">
        <v>151</v>
      </c>
      <c r="BH121" s="30" t="str">
        <f>IF(COUNTA(Tabelle32[[#This Row],[Type:Vid_1080i50]:[Type:Anc_Prot]])&gt;0,"x","")</f>
        <v>x</v>
      </c>
      <c r="BI12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21" s="59"/>
      <c r="BK121" s="59"/>
      <c r="BL121" s="63"/>
      <c r="BM121" s="63"/>
      <c r="BN121" s="108" t="s">
        <v>305</v>
      </c>
      <c r="BO121" s="108" t="s">
        <v>318</v>
      </c>
      <c r="BP121" s="75">
        <f>LEN(Tabelle32[[#This Row],[Label 1
GFX-Unit]])</f>
        <v>10</v>
      </c>
      <c r="BQ121" s="63"/>
      <c r="BR121" s="63"/>
      <c r="BS121" s="59"/>
      <c r="BT121" s="59"/>
      <c r="BU121" s="59" t="s">
        <v>176</v>
      </c>
      <c r="BV121" s="59" t="s">
        <v>177</v>
      </c>
      <c r="BW121" s="59" t="s">
        <v>319</v>
      </c>
      <c r="BX121" s="59">
        <v>6</v>
      </c>
    </row>
    <row r="122" spans="1:76" x14ac:dyDescent="0.2">
      <c r="A122" s="58" t="str">
        <f>CONCATENATE(Tabelle32[[#This Row],[Device ID]],".",Tabelle32[[#This Row],[Streamcounter]])</f>
        <v>6.06206</v>
      </c>
      <c r="B12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VGW-01_SDI06_AUDsend_0006_IPLASRF</v>
      </c>
      <c r="C122" s="60"/>
      <c r="D122" s="61"/>
      <c r="E122" s="62"/>
      <c r="F122" s="59" t="str">
        <f>IFERROR(VLOOKUP(Tabelle32[[#This Row],[Device ID]],BOM!$B$3:$BQ$35,16,FALSE),"")</f>
        <v>TG-01/a</v>
      </c>
      <c r="G122" s="63">
        <f>VLOOKUP(Tabelle32[[#This Row],[SDI Interface]],BOM!$A$4:$B$35,2,FALSE)</f>
        <v>6</v>
      </c>
      <c r="H122" s="59" t="str">
        <f>BOM!$C$4</f>
        <v>VGW-01</v>
      </c>
      <c r="I122" s="59">
        <f>IFERROR(VLOOKUP(Tabelle32[[#This Row],[Device ID]],BOM!$B$3:$BQ$35,12,FALSE),"")</f>
        <v>0</v>
      </c>
      <c r="J122" s="59" t="str">
        <f>IFERROR(VLOOKUP(Tabelle32[[#This Row],[Device ID]],BOM!$B$3:$BQ$35,13,FALSE),"")</f>
        <v>TC.U1.223 | MDC</v>
      </c>
      <c r="K122" s="59" t="str">
        <f>IFERROR(VLOOKUP(Tabelle32[[#This Row],[Device ID]],BOM!$B$3:$BQ$35,14,FALSE),"")</f>
        <v>Imagine Comunications</v>
      </c>
      <c r="L122" s="59" t="str">
        <f>IFERROR(VLOOKUP(Tabelle32[[#This Row],[Device ID]],BOM!$B$3:$BQ$35,16,FALSE),"")</f>
        <v>TG-01/a</v>
      </c>
      <c r="M122" s="63">
        <f>IFERROR(VLOOKUP(Tabelle32[[#This Row],[Device ID]],BOM!$B$3:$BQ$35,17,FALSE),"")</f>
        <v>0</v>
      </c>
      <c r="N122" s="59">
        <f>IFERROR(VLOOKUP(Tabelle32[[#This Row],[Device ID]],BOM!$B$3:$BQ$35,18,FALSE),"")</f>
        <v>0</v>
      </c>
      <c r="O122" s="64"/>
      <c r="P122" s="64"/>
      <c r="Q122" s="64"/>
      <c r="R122" s="64"/>
      <c r="S122" s="64"/>
      <c r="T122" s="64"/>
      <c r="U122" s="59">
        <f>IFERROR(VLOOKUP(Tabelle32[[#This Row],[Device ID]],BOM!$B$3:$BQ$35,25,FALSE),"")</f>
        <v>0</v>
      </c>
      <c r="V122" s="59" t="str">
        <f>IFERROR(VLOOKUP(Tabelle32[[#This Row],[Device ID]],BOM!$B$3:$BQ$35,26,FALSE),"")</f>
        <v>x</v>
      </c>
      <c r="W122" s="59" t="str">
        <f>IFERROR(VLOOKUP(Tabelle32[[#This Row],[Device ID]],BOM!$B$3:$BQ$35,27,FALSE),"")</f>
        <v>x</v>
      </c>
      <c r="X122" s="59" t="str">
        <f>IFERROR(VLOOKUP(Tabelle32[[#This Row],[Device ID]],BOM!$B$3:$BQ$35,28,FALSE),"")</f>
        <v>x</v>
      </c>
      <c r="Y122" s="59" t="str">
        <f>IFERROR(VLOOKUP(Tabelle32[[#This Row],[Device ID]],BOM!$B$3:$BQ$35,29,FALSE),"")</f>
        <v>x</v>
      </c>
      <c r="Z122" s="59" t="str">
        <f>IFERROR(VLOOKUP(Tabelle32[[#This Row],[Device ID]],BOM!$B$3:$BQ$35,30,FALSE),"")</f>
        <v>x</v>
      </c>
      <c r="AA122" s="59" t="str">
        <f>IFERROR(VLOOKUP(Tabelle32[[#This Row],[Device ID]],BOM!$B$3:$BQ$35,31,FALSE),"")</f>
        <v>x</v>
      </c>
      <c r="AB122" s="59" t="str">
        <f>IFERROR(VLOOKUP(Tabelle32[[#This Row],[Device ID]],BOM!$B$3:$BQ$35,32,FALSE),"")</f>
        <v>x</v>
      </c>
      <c r="AC122" s="59" t="str">
        <f>IFERROR(VLOOKUP(Tabelle32[[#This Row],[Device ID]],BOM!$B$3:$BQ$35,33,FALSE),"")</f>
        <v>x</v>
      </c>
      <c r="AD122" s="59" t="str">
        <f>IFERROR(VLOOKUP(Tabelle32[[#This Row],[Device ID]],BOM!$B$3:$BQ$35,34,FALSE),"")</f>
        <v>x</v>
      </c>
      <c r="AE122" s="59" t="str">
        <f>IFERROR(VLOOKUP(Tabelle32[[#This Row],[Device ID]],BOM!$B$3:$BQ$35,35,FALSE),"")</f>
        <v>x</v>
      </c>
      <c r="AF122" s="59" t="str">
        <f>IFERROR(VLOOKUP(Tabelle32[[#This Row],[Device ID]],BOM!$B$3:$BQ$35,36,FALSE),"")</f>
        <v>x</v>
      </c>
      <c r="AG122" s="59" t="str">
        <f>IFERROR(VLOOKUP(Tabelle32[[#This Row],[Device ID]],BOM!$B$3:$BQ$35,37,FALSE),"")</f>
        <v>x</v>
      </c>
      <c r="AH122" s="59"/>
      <c r="AI122" s="59"/>
      <c r="AJ122" s="59"/>
      <c r="AK122" s="59"/>
      <c r="AL122" s="59" t="str">
        <f>IFERROR(VLOOKUP(Tabelle32[[#This Row],[Device ID]],BOM!$B$3:$BQ$35,42,FALSE),"")</f>
        <v>Imagine Communications SNP</v>
      </c>
      <c r="AM122" s="59" t="str">
        <f>IFERROR(VLOOKUP(Tabelle32[[#This Row],[Device ID]],BOM!$B$3:$BQ$35,43,FALSE),"")</f>
        <v>no</v>
      </c>
      <c r="AN122" s="59" t="str">
        <f>IFERROR(VLOOKUP(Tabelle32[[#This Row],[Device ID]],BOM!$B$3:$BQ$35,44,FALSE),"")</f>
        <v>yes</v>
      </c>
      <c r="AO122" s="59" t="str">
        <f>IFERROR(VLOOKUP(Tabelle32[[#This Row],[Device ID]],BOM!$B$3:$BQ$35,45,FALSE),"")</f>
        <v>no</v>
      </c>
      <c r="AP122" s="59" t="str">
        <f>IFERROR(CONCATENATE(Tabelle32[[#This Row],[Family
GFX-Unit]]," | ",Tabelle32[[#This Row],[Label 1
GFX-Unit]]," | ",Tabelle32[[#This Row],[Attached Device if Gateway]]),"")</f>
        <v>SNP | TG-01/a-06 | TG-01/a</v>
      </c>
      <c r="AQ122" s="110"/>
      <c r="AR122" s="110"/>
      <c r="AS122" s="110"/>
      <c r="AT122" s="110"/>
      <c r="AU122" s="110"/>
      <c r="AV122" s="110" t="s">
        <v>96</v>
      </c>
      <c r="AW122" s="110" t="s">
        <v>96</v>
      </c>
      <c r="AX122" s="110" t="s">
        <v>96</v>
      </c>
      <c r="AY122" s="110" t="s">
        <v>96</v>
      </c>
      <c r="AZ122" s="110" t="s">
        <v>96</v>
      </c>
      <c r="BA122" s="110" t="s">
        <v>96</v>
      </c>
      <c r="BB122" s="110" t="s">
        <v>96</v>
      </c>
      <c r="BC122" s="110" t="s">
        <v>96</v>
      </c>
      <c r="BD122" s="110" t="s">
        <v>96</v>
      </c>
      <c r="BE122" s="110"/>
      <c r="BF122" s="110"/>
      <c r="BG122" s="73" t="s">
        <v>151</v>
      </c>
      <c r="BH122" s="30" t="str">
        <f>IF(COUNTA(Tabelle32[[#This Row],[Type:Vid_1080i50]:[Type:Anc_Prot]])&gt;0,"x","")</f>
        <v>x</v>
      </c>
      <c r="BI12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22" s="59"/>
      <c r="BK122" s="59"/>
      <c r="BL122" s="63"/>
      <c r="BM122" s="63"/>
      <c r="BN122" s="108" t="s">
        <v>305</v>
      </c>
      <c r="BO122" s="108" t="s">
        <v>320</v>
      </c>
      <c r="BP122" s="75">
        <f>LEN(Tabelle32[[#This Row],[Label 1
GFX-Unit]])</f>
        <v>10</v>
      </c>
      <c r="BQ122" s="63"/>
      <c r="BR122" s="63"/>
      <c r="BS122" s="59"/>
      <c r="BT122" s="59"/>
      <c r="BU122" s="59" t="s">
        <v>179</v>
      </c>
      <c r="BV122" s="59" t="s">
        <v>180</v>
      </c>
      <c r="BW122" s="59" t="s">
        <v>321</v>
      </c>
      <c r="BX122" s="59">
        <v>6</v>
      </c>
    </row>
    <row r="123" spans="1:76" x14ac:dyDescent="0.2">
      <c r="A123" s="58" t="str">
        <f>CONCATENATE(Tabelle32[[#This Row],[Device ID]],".",Tabelle32[[#This Row],[Streamcounter]])</f>
        <v>6.06207</v>
      </c>
      <c r="B12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VGW-01_SDI06_AUDsend_0007_IPLASRF</v>
      </c>
      <c r="C123" s="60"/>
      <c r="D123" s="61"/>
      <c r="E123" s="62"/>
      <c r="F123" s="59" t="str">
        <f>IFERROR(VLOOKUP(Tabelle32[[#This Row],[Device ID]],BOM!$B$3:$BQ$35,16,FALSE),"")</f>
        <v>TG-01/a</v>
      </c>
      <c r="G123" s="63">
        <f>VLOOKUP(Tabelle32[[#This Row],[SDI Interface]],BOM!$A$4:$B$35,2,FALSE)</f>
        <v>6</v>
      </c>
      <c r="H123" s="59" t="str">
        <f>BOM!$C$4</f>
        <v>VGW-01</v>
      </c>
      <c r="I123" s="59">
        <f>IFERROR(VLOOKUP(Tabelle32[[#This Row],[Device ID]],BOM!$B$3:$BQ$35,12,FALSE),"")</f>
        <v>0</v>
      </c>
      <c r="J123" s="59" t="str">
        <f>IFERROR(VLOOKUP(Tabelle32[[#This Row],[Device ID]],BOM!$B$3:$BQ$35,13,FALSE),"")</f>
        <v>TC.U1.223 | MDC</v>
      </c>
      <c r="K123" s="59" t="str">
        <f>IFERROR(VLOOKUP(Tabelle32[[#This Row],[Device ID]],BOM!$B$3:$BQ$35,14,FALSE),"")</f>
        <v>Imagine Comunications</v>
      </c>
      <c r="L123" s="59" t="str">
        <f>IFERROR(VLOOKUP(Tabelle32[[#This Row],[Device ID]],BOM!$B$3:$BQ$35,16,FALSE),"")</f>
        <v>TG-01/a</v>
      </c>
      <c r="M123" s="63">
        <f>IFERROR(VLOOKUP(Tabelle32[[#This Row],[Device ID]],BOM!$B$3:$BQ$35,17,FALSE),"")</f>
        <v>0</v>
      </c>
      <c r="N123" s="59">
        <f>IFERROR(VLOOKUP(Tabelle32[[#This Row],[Device ID]],BOM!$B$3:$BQ$35,18,FALSE),"")</f>
        <v>0</v>
      </c>
      <c r="O123" s="64"/>
      <c r="P123" s="64"/>
      <c r="Q123" s="64"/>
      <c r="R123" s="64"/>
      <c r="S123" s="64"/>
      <c r="T123" s="64"/>
      <c r="U123" s="59">
        <f>IFERROR(VLOOKUP(Tabelle32[[#This Row],[Device ID]],BOM!$B$3:$BQ$35,25,FALSE),"")</f>
        <v>0</v>
      </c>
      <c r="V123" s="59" t="str">
        <f>IFERROR(VLOOKUP(Tabelle32[[#This Row],[Device ID]],BOM!$B$3:$BQ$35,26,FALSE),"")</f>
        <v>x</v>
      </c>
      <c r="W123" s="59" t="str">
        <f>IFERROR(VLOOKUP(Tabelle32[[#This Row],[Device ID]],BOM!$B$3:$BQ$35,27,FALSE),"")</f>
        <v>x</v>
      </c>
      <c r="X123" s="59" t="str">
        <f>IFERROR(VLOOKUP(Tabelle32[[#This Row],[Device ID]],BOM!$B$3:$BQ$35,28,FALSE),"")</f>
        <v>x</v>
      </c>
      <c r="Y123" s="59" t="str">
        <f>IFERROR(VLOOKUP(Tabelle32[[#This Row],[Device ID]],BOM!$B$3:$BQ$35,29,FALSE),"")</f>
        <v>x</v>
      </c>
      <c r="Z123" s="59" t="str">
        <f>IFERROR(VLOOKUP(Tabelle32[[#This Row],[Device ID]],BOM!$B$3:$BQ$35,30,FALSE),"")</f>
        <v>x</v>
      </c>
      <c r="AA123" s="59" t="str">
        <f>IFERROR(VLOOKUP(Tabelle32[[#This Row],[Device ID]],BOM!$B$3:$BQ$35,31,FALSE),"")</f>
        <v>x</v>
      </c>
      <c r="AB123" s="59" t="str">
        <f>IFERROR(VLOOKUP(Tabelle32[[#This Row],[Device ID]],BOM!$B$3:$BQ$35,32,FALSE),"")</f>
        <v>x</v>
      </c>
      <c r="AC123" s="59" t="str">
        <f>IFERROR(VLOOKUP(Tabelle32[[#This Row],[Device ID]],BOM!$B$3:$BQ$35,33,FALSE),"")</f>
        <v>x</v>
      </c>
      <c r="AD123" s="59" t="str">
        <f>IFERROR(VLOOKUP(Tabelle32[[#This Row],[Device ID]],BOM!$B$3:$BQ$35,34,FALSE),"")</f>
        <v>x</v>
      </c>
      <c r="AE123" s="59" t="str">
        <f>IFERROR(VLOOKUP(Tabelle32[[#This Row],[Device ID]],BOM!$B$3:$BQ$35,35,FALSE),"")</f>
        <v>x</v>
      </c>
      <c r="AF123" s="59" t="str">
        <f>IFERROR(VLOOKUP(Tabelle32[[#This Row],[Device ID]],BOM!$B$3:$BQ$35,36,FALSE),"")</f>
        <v>x</v>
      </c>
      <c r="AG123" s="59" t="str">
        <f>IFERROR(VLOOKUP(Tabelle32[[#This Row],[Device ID]],BOM!$B$3:$BQ$35,37,FALSE),"")</f>
        <v>x</v>
      </c>
      <c r="AH123" s="59"/>
      <c r="AI123" s="59"/>
      <c r="AJ123" s="59"/>
      <c r="AK123" s="59"/>
      <c r="AL123" s="59" t="str">
        <f>IFERROR(VLOOKUP(Tabelle32[[#This Row],[Device ID]],BOM!$B$3:$BQ$35,42,FALSE),"")</f>
        <v>Imagine Communications SNP</v>
      </c>
      <c r="AM123" s="59" t="str">
        <f>IFERROR(VLOOKUP(Tabelle32[[#This Row],[Device ID]],BOM!$B$3:$BQ$35,43,FALSE),"")</f>
        <v>no</v>
      </c>
      <c r="AN123" s="59" t="str">
        <f>IFERROR(VLOOKUP(Tabelle32[[#This Row],[Device ID]],BOM!$B$3:$BQ$35,44,FALSE),"")</f>
        <v>yes</v>
      </c>
      <c r="AO123" s="59" t="str">
        <f>IFERROR(VLOOKUP(Tabelle32[[#This Row],[Device ID]],BOM!$B$3:$BQ$35,45,FALSE),"")</f>
        <v>no</v>
      </c>
      <c r="AP123" s="59" t="str">
        <f>IFERROR(CONCATENATE(Tabelle32[[#This Row],[Family
GFX-Unit]]," | ",Tabelle32[[#This Row],[Label 1
GFX-Unit]]," | ",Tabelle32[[#This Row],[Attached Device if Gateway]]),"")</f>
        <v>SNP | TG-01/a-07 | TG-01/a</v>
      </c>
      <c r="AQ123" s="110"/>
      <c r="AR123" s="110"/>
      <c r="AS123" s="110"/>
      <c r="AT123" s="110"/>
      <c r="AU123" s="110"/>
      <c r="AV123" s="110" t="s">
        <v>96</v>
      </c>
      <c r="AW123" s="110" t="s">
        <v>96</v>
      </c>
      <c r="AX123" s="110" t="s">
        <v>96</v>
      </c>
      <c r="AY123" s="110" t="s">
        <v>96</v>
      </c>
      <c r="AZ123" s="110" t="s">
        <v>96</v>
      </c>
      <c r="BA123" s="110" t="s">
        <v>96</v>
      </c>
      <c r="BB123" s="110" t="s">
        <v>96</v>
      </c>
      <c r="BC123" s="110" t="s">
        <v>96</v>
      </c>
      <c r="BD123" s="110" t="s">
        <v>96</v>
      </c>
      <c r="BE123" s="110"/>
      <c r="BF123" s="110"/>
      <c r="BG123" s="73" t="s">
        <v>151</v>
      </c>
      <c r="BH123" s="30" t="str">
        <f>IF(COUNTA(Tabelle32[[#This Row],[Type:Vid_1080i50]:[Type:Anc_Prot]])&gt;0,"x","")</f>
        <v>x</v>
      </c>
      <c r="BI12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23" s="59"/>
      <c r="BK123" s="59"/>
      <c r="BL123" s="63"/>
      <c r="BM123" s="63"/>
      <c r="BN123" s="108" t="s">
        <v>305</v>
      </c>
      <c r="BO123" s="108" t="s">
        <v>322</v>
      </c>
      <c r="BP123" s="75">
        <f>LEN(Tabelle32[[#This Row],[Label 1
GFX-Unit]])</f>
        <v>10</v>
      </c>
      <c r="BQ123" s="63"/>
      <c r="BR123" s="63"/>
      <c r="BS123" s="59"/>
      <c r="BT123" s="59"/>
      <c r="BU123" s="59" t="s">
        <v>182</v>
      </c>
      <c r="BV123" s="59" t="s">
        <v>183</v>
      </c>
      <c r="BW123" s="59" t="s">
        <v>323</v>
      </c>
      <c r="BX123" s="59">
        <v>6</v>
      </c>
    </row>
    <row r="124" spans="1:76" x14ac:dyDescent="0.2">
      <c r="A124" s="58" t="str">
        <f>CONCATENATE(Tabelle32[[#This Row],[Device ID]],".",Tabelle32[[#This Row],[Streamcounter]])</f>
        <v>6.06208</v>
      </c>
      <c r="B12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VGW-01_SDI06_AUDsend_0008_IPLASRF</v>
      </c>
      <c r="C124" s="60"/>
      <c r="D124" s="61"/>
      <c r="E124" s="62"/>
      <c r="F124" s="59" t="str">
        <f>IFERROR(VLOOKUP(Tabelle32[[#This Row],[Device ID]],BOM!$B$3:$BQ$35,16,FALSE),"")</f>
        <v>TG-01/a</v>
      </c>
      <c r="G124" s="63">
        <f>VLOOKUP(Tabelle32[[#This Row],[SDI Interface]],BOM!$A$4:$B$35,2,FALSE)</f>
        <v>6</v>
      </c>
      <c r="H124" s="59" t="str">
        <f>BOM!$C$4</f>
        <v>VGW-01</v>
      </c>
      <c r="I124" s="59">
        <f>IFERROR(VLOOKUP(Tabelle32[[#This Row],[Device ID]],BOM!$B$3:$BQ$35,12,FALSE),"")</f>
        <v>0</v>
      </c>
      <c r="J124" s="59" t="str">
        <f>IFERROR(VLOOKUP(Tabelle32[[#This Row],[Device ID]],BOM!$B$3:$BQ$35,13,FALSE),"")</f>
        <v>TC.U1.223 | MDC</v>
      </c>
      <c r="K124" s="59" t="str">
        <f>IFERROR(VLOOKUP(Tabelle32[[#This Row],[Device ID]],BOM!$B$3:$BQ$35,14,FALSE),"")</f>
        <v>Imagine Comunications</v>
      </c>
      <c r="L124" s="59" t="str">
        <f>IFERROR(VLOOKUP(Tabelle32[[#This Row],[Device ID]],BOM!$B$3:$BQ$35,16,FALSE),"")</f>
        <v>TG-01/a</v>
      </c>
      <c r="M124" s="63">
        <f>IFERROR(VLOOKUP(Tabelle32[[#This Row],[Device ID]],BOM!$B$3:$BQ$35,17,FALSE),"")</f>
        <v>0</v>
      </c>
      <c r="N124" s="59">
        <f>IFERROR(VLOOKUP(Tabelle32[[#This Row],[Device ID]],BOM!$B$3:$BQ$35,18,FALSE),"")</f>
        <v>0</v>
      </c>
      <c r="O124" s="64"/>
      <c r="P124" s="64"/>
      <c r="Q124" s="64"/>
      <c r="R124" s="64"/>
      <c r="S124" s="64"/>
      <c r="T124" s="64"/>
      <c r="U124" s="59">
        <f>IFERROR(VLOOKUP(Tabelle32[[#This Row],[Device ID]],BOM!$B$3:$BQ$35,25,FALSE),"")</f>
        <v>0</v>
      </c>
      <c r="V124" s="59" t="str">
        <f>IFERROR(VLOOKUP(Tabelle32[[#This Row],[Device ID]],BOM!$B$3:$BQ$35,26,FALSE),"")</f>
        <v>x</v>
      </c>
      <c r="W124" s="59" t="str">
        <f>IFERROR(VLOOKUP(Tabelle32[[#This Row],[Device ID]],BOM!$B$3:$BQ$35,27,FALSE),"")</f>
        <v>x</v>
      </c>
      <c r="X124" s="59" t="str">
        <f>IFERROR(VLOOKUP(Tabelle32[[#This Row],[Device ID]],BOM!$B$3:$BQ$35,28,FALSE),"")</f>
        <v>x</v>
      </c>
      <c r="Y124" s="59" t="str">
        <f>IFERROR(VLOOKUP(Tabelle32[[#This Row],[Device ID]],BOM!$B$3:$BQ$35,29,FALSE),"")</f>
        <v>x</v>
      </c>
      <c r="Z124" s="59" t="str">
        <f>IFERROR(VLOOKUP(Tabelle32[[#This Row],[Device ID]],BOM!$B$3:$BQ$35,30,FALSE),"")</f>
        <v>x</v>
      </c>
      <c r="AA124" s="59" t="str">
        <f>IFERROR(VLOOKUP(Tabelle32[[#This Row],[Device ID]],BOM!$B$3:$BQ$35,31,FALSE),"")</f>
        <v>x</v>
      </c>
      <c r="AB124" s="59" t="str">
        <f>IFERROR(VLOOKUP(Tabelle32[[#This Row],[Device ID]],BOM!$B$3:$BQ$35,32,FALSE),"")</f>
        <v>x</v>
      </c>
      <c r="AC124" s="59" t="str">
        <f>IFERROR(VLOOKUP(Tabelle32[[#This Row],[Device ID]],BOM!$B$3:$BQ$35,33,FALSE),"")</f>
        <v>x</v>
      </c>
      <c r="AD124" s="59" t="str">
        <f>IFERROR(VLOOKUP(Tabelle32[[#This Row],[Device ID]],BOM!$B$3:$BQ$35,34,FALSE),"")</f>
        <v>x</v>
      </c>
      <c r="AE124" s="59" t="str">
        <f>IFERROR(VLOOKUP(Tabelle32[[#This Row],[Device ID]],BOM!$B$3:$BQ$35,35,FALSE),"")</f>
        <v>x</v>
      </c>
      <c r="AF124" s="59" t="str">
        <f>IFERROR(VLOOKUP(Tabelle32[[#This Row],[Device ID]],BOM!$B$3:$BQ$35,36,FALSE),"")</f>
        <v>x</v>
      </c>
      <c r="AG124" s="59" t="str">
        <f>IFERROR(VLOOKUP(Tabelle32[[#This Row],[Device ID]],BOM!$B$3:$BQ$35,37,FALSE),"")</f>
        <v>x</v>
      </c>
      <c r="AH124" s="59"/>
      <c r="AI124" s="59"/>
      <c r="AJ124" s="59"/>
      <c r="AK124" s="59"/>
      <c r="AL124" s="59" t="str">
        <f>IFERROR(VLOOKUP(Tabelle32[[#This Row],[Device ID]],BOM!$B$3:$BQ$35,42,FALSE),"")</f>
        <v>Imagine Communications SNP</v>
      </c>
      <c r="AM124" s="59" t="str">
        <f>IFERROR(VLOOKUP(Tabelle32[[#This Row],[Device ID]],BOM!$B$3:$BQ$35,43,FALSE),"")</f>
        <v>no</v>
      </c>
      <c r="AN124" s="59" t="str">
        <f>IFERROR(VLOOKUP(Tabelle32[[#This Row],[Device ID]],BOM!$B$3:$BQ$35,44,FALSE),"")</f>
        <v>yes</v>
      </c>
      <c r="AO124" s="59" t="str">
        <f>IFERROR(VLOOKUP(Tabelle32[[#This Row],[Device ID]],BOM!$B$3:$BQ$35,45,FALSE),"")</f>
        <v>no</v>
      </c>
      <c r="AP124" s="59" t="str">
        <f>IFERROR(CONCATENATE(Tabelle32[[#This Row],[Family
GFX-Unit]]," | ",Tabelle32[[#This Row],[Label 1
GFX-Unit]]," | ",Tabelle32[[#This Row],[Attached Device if Gateway]]),"")</f>
        <v>SNP | TG-01/a-08 | TG-01/a</v>
      </c>
      <c r="AQ124" s="110"/>
      <c r="AR124" s="110"/>
      <c r="AS124" s="110"/>
      <c r="AT124" s="110"/>
      <c r="AU124" s="110"/>
      <c r="AV124" s="110" t="s">
        <v>96</v>
      </c>
      <c r="AW124" s="110" t="s">
        <v>96</v>
      </c>
      <c r="AX124" s="110" t="s">
        <v>96</v>
      </c>
      <c r="AY124" s="110" t="s">
        <v>96</v>
      </c>
      <c r="AZ124" s="110" t="s">
        <v>96</v>
      </c>
      <c r="BA124" s="110" t="s">
        <v>96</v>
      </c>
      <c r="BB124" s="110" t="s">
        <v>96</v>
      </c>
      <c r="BC124" s="110" t="s">
        <v>96</v>
      </c>
      <c r="BD124" s="110" t="s">
        <v>96</v>
      </c>
      <c r="BE124" s="110"/>
      <c r="BF124" s="110"/>
      <c r="BG124" s="73" t="s">
        <v>151</v>
      </c>
      <c r="BH124" s="30" t="str">
        <f>IF(COUNTA(Tabelle32[[#This Row],[Type:Vid_1080i50]:[Type:Anc_Prot]])&gt;0,"x","")</f>
        <v>x</v>
      </c>
      <c r="BI12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24" s="59"/>
      <c r="BK124" s="59"/>
      <c r="BL124" s="63"/>
      <c r="BM124" s="63"/>
      <c r="BN124" s="108" t="s">
        <v>305</v>
      </c>
      <c r="BO124" s="108" t="s">
        <v>324</v>
      </c>
      <c r="BP124" s="75">
        <f>LEN(Tabelle32[[#This Row],[Label 1
GFX-Unit]])</f>
        <v>10</v>
      </c>
      <c r="BQ124" s="63"/>
      <c r="BR124" s="63"/>
      <c r="BS124" s="59"/>
      <c r="BT124" s="59"/>
      <c r="BU124" s="59" t="s">
        <v>185</v>
      </c>
      <c r="BV124" s="59" t="s">
        <v>186</v>
      </c>
      <c r="BW124" s="59" t="s">
        <v>325</v>
      </c>
      <c r="BX124" s="59">
        <v>6</v>
      </c>
    </row>
    <row r="125" spans="1:76" x14ac:dyDescent="0.2">
      <c r="A125" s="58" t="str">
        <f>CONCATENATE(Tabelle32[[#This Row],[Device ID]],".",Tabelle32[[#This Row],[Streamcounter]])</f>
        <v>6.06209</v>
      </c>
      <c r="B12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VGW-01_SDI06_AUDsend_0009_IPLASRF</v>
      </c>
      <c r="C125" s="60"/>
      <c r="D125" s="61"/>
      <c r="E125" s="62"/>
      <c r="F125" s="59" t="str">
        <f>IFERROR(VLOOKUP(Tabelle32[[#This Row],[Device ID]],BOM!$B$3:$BQ$35,16,FALSE),"")</f>
        <v>TG-01/a</v>
      </c>
      <c r="G125" s="63">
        <f>VLOOKUP(Tabelle32[[#This Row],[SDI Interface]],BOM!$A$4:$B$35,2,FALSE)</f>
        <v>6</v>
      </c>
      <c r="H125" s="59" t="str">
        <f>BOM!$C$4</f>
        <v>VGW-01</v>
      </c>
      <c r="I125" s="59">
        <f>IFERROR(VLOOKUP(Tabelle32[[#This Row],[Device ID]],BOM!$B$3:$BQ$35,12,FALSE),"")</f>
        <v>0</v>
      </c>
      <c r="J125" s="59" t="str">
        <f>IFERROR(VLOOKUP(Tabelle32[[#This Row],[Device ID]],BOM!$B$3:$BQ$35,13,FALSE),"")</f>
        <v>TC.U1.223 | MDC</v>
      </c>
      <c r="K125" s="59" t="str">
        <f>IFERROR(VLOOKUP(Tabelle32[[#This Row],[Device ID]],BOM!$B$3:$BQ$35,14,FALSE),"")</f>
        <v>Imagine Comunications</v>
      </c>
      <c r="L125" s="59" t="str">
        <f>IFERROR(VLOOKUP(Tabelle32[[#This Row],[Device ID]],BOM!$B$3:$BQ$35,16,FALSE),"")</f>
        <v>TG-01/a</v>
      </c>
      <c r="M125" s="63">
        <f>IFERROR(VLOOKUP(Tabelle32[[#This Row],[Device ID]],BOM!$B$3:$BQ$35,17,FALSE),"")</f>
        <v>0</v>
      </c>
      <c r="N125" s="59">
        <f>IFERROR(VLOOKUP(Tabelle32[[#This Row],[Device ID]],BOM!$B$3:$BQ$35,18,FALSE),"")</f>
        <v>0</v>
      </c>
      <c r="O125" s="64"/>
      <c r="P125" s="64"/>
      <c r="Q125" s="64"/>
      <c r="R125" s="64"/>
      <c r="S125" s="64"/>
      <c r="T125" s="64"/>
      <c r="U125" s="59">
        <f>IFERROR(VLOOKUP(Tabelle32[[#This Row],[Device ID]],BOM!$B$3:$BQ$35,25,FALSE),"")</f>
        <v>0</v>
      </c>
      <c r="V125" s="59" t="str">
        <f>IFERROR(VLOOKUP(Tabelle32[[#This Row],[Device ID]],BOM!$B$3:$BQ$35,26,FALSE),"")</f>
        <v>x</v>
      </c>
      <c r="W125" s="59" t="str">
        <f>IFERROR(VLOOKUP(Tabelle32[[#This Row],[Device ID]],BOM!$B$3:$BQ$35,27,FALSE),"")</f>
        <v>x</v>
      </c>
      <c r="X125" s="59" t="str">
        <f>IFERROR(VLOOKUP(Tabelle32[[#This Row],[Device ID]],BOM!$B$3:$BQ$35,28,FALSE),"")</f>
        <v>x</v>
      </c>
      <c r="Y125" s="59" t="str">
        <f>IFERROR(VLOOKUP(Tabelle32[[#This Row],[Device ID]],BOM!$B$3:$BQ$35,29,FALSE),"")</f>
        <v>x</v>
      </c>
      <c r="Z125" s="59" t="str">
        <f>IFERROR(VLOOKUP(Tabelle32[[#This Row],[Device ID]],BOM!$B$3:$BQ$35,30,FALSE),"")</f>
        <v>x</v>
      </c>
      <c r="AA125" s="59" t="str">
        <f>IFERROR(VLOOKUP(Tabelle32[[#This Row],[Device ID]],BOM!$B$3:$BQ$35,31,FALSE),"")</f>
        <v>x</v>
      </c>
      <c r="AB125" s="59" t="str">
        <f>IFERROR(VLOOKUP(Tabelle32[[#This Row],[Device ID]],BOM!$B$3:$BQ$35,32,FALSE),"")</f>
        <v>x</v>
      </c>
      <c r="AC125" s="59" t="str">
        <f>IFERROR(VLOOKUP(Tabelle32[[#This Row],[Device ID]],BOM!$B$3:$BQ$35,33,FALSE),"")</f>
        <v>x</v>
      </c>
      <c r="AD125" s="59" t="str">
        <f>IFERROR(VLOOKUP(Tabelle32[[#This Row],[Device ID]],BOM!$B$3:$BQ$35,34,FALSE),"")</f>
        <v>x</v>
      </c>
      <c r="AE125" s="59" t="str">
        <f>IFERROR(VLOOKUP(Tabelle32[[#This Row],[Device ID]],BOM!$B$3:$BQ$35,35,FALSE),"")</f>
        <v>x</v>
      </c>
      <c r="AF125" s="59" t="str">
        <f>IFERROR(VLOOKUP(Tabelle32[[#This Row],[Device ID]],BOM!$B$3:$BQ$35,36,FALSE),"")</f>
        <v>x</v>
      </c>
      <c r="AG125" s="59" t="str">
        <f>IFERROR(VLOOKUP(Tabelle32[[#This Row],[Device ID]],BOM!$B$3:$BQ$35,37,FALSE),"")</f>
        <v>x</v>
      </c>
      <c r="AH125" s="59"/>
      <c r="AI125" s="59"/>
      <c r="AJ125" s="59"/>
      <c r="AK125" s="59"/>
      <c r="AL125" s="59" t="str">
        <f>IFERROR(VLOOKUP(Tabelle32[[#This Row],[Device ID]],BOM!$B$3:$BQ$35,42,FALSE),"")</f>
        <v>Imagine Communications SNP</v>
      </c>
      <c r="AM125" s="59" t="str">
        <f>IFERROR(VLOOKUP(Tabelle32[[#This Row],[Device ID]],BOM!$B$3:$BQ$35,43,FALSE),"")</f>
        <v>no</v>
      </c>
      <c r="AN125" s="59" t="str">
        <f>IFERROR(VLOOKUP(Tabelle32[[#This Row],[Device ID]],BOM!$B$3:$BQ$35,44,FALSE),"")</f>
        <v>yes</v>
      </c>
      <c r="AO125" s="59" t="str">
        <f>IFERROR(VLOOKUP(Tabelle32[[#This Row],[Device ID]],BOM!$B$3:$BQ$35,45,FALSE),"")</f>
        <v>no</v>
      </c>
      <c r="AP125" s="59" t="str">
        <f>IFERROR(CONCATENATE(Tabelle32[[#This Row],[Family
GFX-Unit]]," | ",Tabelle32[[#This Row],[Label 1
GFX-Unit]]," | ",Tabelle32[[#This Row],[Attached Device if Gateway]]),"")</f>
        <v>SNP | TG-01/a-09 | TG-01/a</v>
      </c>
      <c r="AQ125" s="110"/>
      <c r="AR125" s="110"/>
      <c r="AS125" s="110"/>
      <c r="AT125" s="110"/>
      <c r="AU125" s="110"/>
      <c r="AV125" s="110" t="s">
        <v>96</v>
      </c>
      <c r="AW125" s="110" t="s">
        <v>96</v>
      </c>
      <c r="AX125" s="110" t="s">
        <v>96</v>
      </c>
      <c r="AY125" s="110" t="s">
        <v>96</v>
      </c>
      <c r="AZ125" s="110" t="s">
        <v>96</v>
      </c>
      <c r="BA125" s="110" t="s">
        <v>96</v>
      </c>
      <c r="BB125" s="110" t="s">
        <v>96</v>
      </c>
      <c r="BC125" s="110" t="s">
        <v>96</v>
      </c>
      <c r="BD125" s="110" t="s">
        <v>96</v>
      </c>
      <c r="BE125" s="110"/>
      <c r="BF125" s="110"/>
      <c r="BG125" s="73" t="s">
        <v>151</v>
      </c>
      <c r="BH125" s="30" t="str">
        <f>IF(COUNTA(Tabelle32[[#This Row],[Type:Vid_1080i50]:[Type:Anc_Prot]])&gt;0,"x","")</f>
        <v>x</v>
      </c>
      <c r="BI12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25" s="59"/>
      <c r="BK125" s="59"/>
      <c r="BL125" s="63"/>
      <c r="BM125" s="63"/>
      <c r="BN125" s="108" t="s">
        <v>305</v>
      </c>
      <c r="BO125" s="108" t="s">
        <v>326</v>
      </c>
      <c r="BP125" s="75">
        <f>LEN(Tabelle32[[#This Row],[Label 1
GFX-Unit]])</f>
        <v>10</v>
      </c>
      <c r="BQ125" s="63"/>
      <c r="BR125" s="63"/>
      <c r="BS125" s="59"/>
      <c r="BT125" s="59"/>
      <c r="BU125" s="59" t="s">
        <v>188</v>
      </c>
      <c r="BV125" s="59" t="s">
        <v>189</v>
      </c>
      <c r="BW125" s="59" t="s">
        <v>327</v>
      </c>
      <c r="BX125" s="59">
        <v>6</v>
      </c>
    </row>
    <row r="126" spans="1:76" x14ac:dyDescent="0.2">
      <c r="A126" s="58" t="str">
        <f>CONCATENATE(Tabelle32[[#This Row],[Device ID]],".",Tabelle32[[#This Row],[Streamcounter]])</f>
        <v>6.06210</v>
      </c>
      <c r="B12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VGW-01_SDI06_AUDsend_0010_IPLASRF</v>
      </c>
      <c r="C126" s="60"/>
      <c r="D126" s="61"/>
      <c r="E126" s="62"/>
      <c r="F126" s="59" t="str">
        <f>IFERROR(VLOOKUP(Tabelle32[[#This Row],[Device ID]],BOM!$B$3:$BQ$35,16,FALSE),"")</f>
        <v>TG-01/a</v>
      </c>
      <c r="G126" s="63">
        <f>VLOOKUP(Tabelle32[[#This Row],[SDI Interface]],BOM!$A$4:$B$35,2,FALSE)</f>
        <v>6</v>
      </c>
      <c r="H126" s="59" t="str">
        <f>BOM!$C$4</f>
        <v>VGW-01</v>
      </c>
      <c r="I126" s="59">
        <f>IFERROR(VLOOKUP(Tabelle32[[#This Row],[Device ID]],BOM!$B$3:$BQ$35,12,FALSE),"")</f>
        <v>0</v>
      </c>
      <c r="J126" s="59" t="str">
        <f>IFERROR(VLOOKUP(Tabelle32[[#This Row],[Device ID]],BOM!$B$3:$BQ$35,13,FALSE),"")</f>
        <v>TC.U1.223 | MDC</v>
      </c>
      <c r="K126" s="59" t="str">
        <f>IFERROR(VLOOKUP(Tabelle32[[#This Row],[Device ID]],BOM!$B$3:$BQ$35,14,FALSE),"")</f>
        <v>Imagine Comunications</v>
      </c>
      <c r="L126" s="59" t="str">
        <f>IFERROR(VLOOKUP(Tabelle32[[#This Row],[Device ID]],BOM!$B$3:$BQ$35,16,FALSE),"")</f>
        <v>TG-01/a</v>
      </c>
      <c r="M126" s="63">
        <f>IFERROR(VLOOKUP(Tabelle32[[#This Row],[Device ID]],BOM!$B$3:$BQ$35,17,FALSE),"")</f>
        <v>0</v>
      </c>
      <c r="N126" s="59">
        <f>IFERROR(VLOOKUP(Tabelle32[[#This Row],[Device ID]],BOM!$B$3:$BQ$35,18,FALSE),"")</f>
        <v>0</v>
      </c>
      <c r="O126" s="64"/>
      <c r="P126" s="64"/>
      <c r="Q126" s="64"/>
      <c r="R126" s="64"/>
      <c r="S126" s="64"/>
      <c r="T126" s="64"/>
      <c r="U126" s="59">
        <f>IFERROR(VLOOKUP(Tabelle32[[#This Row],[Device ID]],BOM!$B$3:$BQ$35,25,FALSE),"")</f>
        <v>0</v>
      </c>
      <c r="V126" s="59" t="str">
        <f>IFERROR(VLOOKUP(Tabelle32[[#This Row],[Device ID]],BOM!$B$3:$BQ$35,26,FALSE),"")</f>
        <v>x</v>
      </c>
      <c r="W126" s="59" t="str">
        <f>IFERROR(VLOOKUP(Tabelle32[[#This Row],[Device ID]],BOM!$B$3:$BQ$35,27,FALSE),"")</f>
        <v>x</v>
      </c>
      <c r="X126" s="59" t="str">
        <f>IFERROR(VLOOKUP(Tabelle32[[#This Row],[Device ID]],BOM!$B$3:$BQ$35,28,FALSE),"")</f>
        <v>x</v>
      </c>
      <c r="Y126" s="59" t="str">
        <f>IFERROR(VLOOKUP(Tabelle32[[#This Row],[Device ID]],BOM!$B$3:$BQ$35,29,FALSE),"")</f>
        <v>x</v>
      </c>
      <c r="Z126" s="59" t="str">
        <f>IFERROR(VLOOKUP(Tabelle32[[#This Row],[Device ID]],BOM!$B$3:$BQ$35,30,FALSE),"")</f>
        <v>x</v>
      </c>
      <c r="AA126" s="59" t="str">
        <f>IFERROR(VLOOKUP(Tabelle32[[#This Row],[Device ID]],BOM!$B$3:$BQ$35,31,FALSE),"")</f>
        <v>x</v>
      </c>
      <c r="AB126" s="59" t="str">
        <f>IFERROR(VLOOKUP(Tabelle32[[#This Row],[Device ID]],BOM!$B$3:$BQ$35,32,FALSE),"")</f>
        <v>x</v>
      </c>
      <c r="AC126" s="59" t="str">
        <f>IFERROR(VLOOKUP(Tabelle32[[#This Row],[Device ID]],BOM!$B$3:$BQ$35,33,FALSE),"")</f>
        <v>x</v>
      </c>
      <c r="AD126" s="59" t="str">
        <f>IFERROR(VLOOKUP(Tabelle32[[#This Row],[Device ID]],BOM!$B$3:$BQ$35,34,FALSE),"")</f>
        <v>x</v>
      </c>
      <c r="AE126" s="59" t="str">
        <f>IFERROR(VLOOKUP(Tabelle32[[#This Row],[Device ID]],BOM!$B$3:$BQ$35,35,FALSE),"")</f>
        <v>x</v>
      </c>
      <c r="AF126" s="59" t="str">
        <f>IFERROR(VLOOKUP(Tabelle32[[#This Row],[Device ID]],BOM!$B$3:$BQ$35,36,FALSE),"")</f>
        <v>x</v>
      </c>
      <c r="AG126" s="59" t="str">
        <f>IFERROR(VLOOKUP(Tabelle32[[#This Row],[Device ID]],BOM!$B$3:$BQ$35,37,FALSE),"")</f>
        <v>x</v>
      </c>
      <c r="AH126" s="59"/>
      <c r="AI126" s="59"/>
      <c r="AJ126" s="59"/>
      <c r="AK126" s="59"/>
      <c r="AL126" s="59" t="str">
        <f>IFERROR(VLOOKUP(Tabelle32[[#This Row],[Device ID]],BOM!$B$3:$BQ$35,42,FALSE),"")</f>
        <v>Imagine Communications SNP</v>
      </c>
      <c r="AM126" s="59" t="str">
        <f>IFERROR(VLOOKUP(Tabelle32[[#This Row],[Device ID]],BOM!$B$3:$BQ$35,43,FALSE),"")</f>
        <v>no</v>
      </c>
      <c r="AN126" s="59" t="str">
        <f>IFERROR(VLOOKUP(Tabelle32[[#This Row],[Device ID]],BOM!$B$3:$BQ$35,44,FALSE),"")</f>
        <v>yes</v>
      </c>
      <c r="AO126" s="59" t="str">
        <f>IFERROR(VLOOKUP(Tabelle32[[#This Row],[Device ID]],BOM!$B$3:$BQ$35,45,FALSE),"")</f>
        <v>no</v>
      </c>
      <c r="AP126" s="59" t="str">
        <f>IFERROR(CONCATENATE(Tabelle32[[#This Row],[Family
GFX-Unit]]," | ",Tabelle32[[#This Row],[Label 1
GFX-Unit]]," | ",Tabelle32[[#This Row],[Attached Device if Gateway]]),"")</f>
        <v>SNP | TG-01/a-10 | TG-01/a</v>
      </c>
      <c r="AQ126" s="110"/>
      <c r="AR126" s="110"/>
      <c r="AS126" s="110"/>
      <c r="AT126" s="110"/>
      <c r="AU126" s="110"/>
      <c r="AV126" s="110" t="s">
        <v>96</v>
      </c>
      <c r="AW126" s="110" t="s">
        <v>96</v>
      </c>
      <c r="AX126" s="110" t="s">
        <v>96</v>
      </c>
      <c r="AY126" s="110" t="s">
        <v>96</v>
      </c>
      <c r="AZ126" s="110" t="s">
        <v>96</v>
      </c>
      <c r="BA126" s="110" t="s">
        <v>96</v>
      </c>
      <c r="BB126" s="110" t="s">
        <v>96</v>
      </c>
      <c r="BC126" s="110" t="s">
        <v>96</v>
      </c>
      <c r="BD126" s="110" t="s">
        <v>96</v>
      </c>
      <c r="BE126" s="110"/>
      <c r="BF126" s="110"/>
      <c r="BG126" s="73" t="s">
        <v>151</v>
      </c>
      <c r="BH126" s="30" t="str">
        <f>IF(COUNTA(Tabelle32[[#This Row],[Type:Vid_1080i50]:[Type:Anc_Prot]])&gt;0,"x","")</f>
        <v>x</v>
      </c>
      <c r="BI12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26" s="59"/>
      <c r="BK126" s="59"/>
      <c r="BL126" s="63"/>
      <c r="BM126" s="63"/>
      <c r="BN126" s="108" t="s">
        <v>305</v>
      </c>
      <c r="BO126" s="108" t="s">
        <v>328</v>
      </c>
      <c r="BP126" s="75">
        <f>LEN(Tabelle32[[#This Row],[Label 1
GFX-Unit]])</f>
        <v>10</v>
      </c>
      <c r="BQ126" s="63"/>
      <c r="BR126" s="63"/>
      <c r="BS126" s="59"/>
      <c r="BT126" s="59"/>
      <c r="BU126" s="59" t="s">
        <v>191</v>
      </c>
      <c r="BV126" s="59" t="s">
        <v>192</v>
      </c>
      <c r="BW126" s="59" t="s">
        <v>329</v>
      </c>
      <c r="BX126" s="59">
        <v>6</v>
      </c>
    </row>
    <row r="127" spans="1:76" x14ac:dyDescent="0.2">
      <c r="A127" s="58" t="str">
        <f>CONCATENATE(Tabelle32[[#This Row],[Device ID]],".",Tabelle32[[#This Row],[Streamcounter]])</f>
        <v>6.06211</v>
      </c>
      <c r="B12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VGW-01_SDI06_AUDsend_0011_IPLASRF</v>
      </c>
      <c r="C127" s="60"/>
      <c r="D127" s="61"/>
      <c r="E127" s="62"/>
      <c r="F127" s="59" t="str">
        <f>IFERROR(VLOOKUP(Tabelle32[[#This Row],[Device ID]],BOM!$B$3:$BQ$35,16,FALSE),"")</f>
        <v>TG-01/a</v>
      </c>
      <c r="G127" s="63">
        <f>VLOOKUP(Tabelle32[[#This Row],[SDI Interface]],BOM!$A$4:$B$35,2,FALSE)</f>
        <v>6</v>
      </c>
      <c r="H127" s="59" t="str">
        <f>BOM!$C$4</f>
        <v>VGW-01</v>
      </c>
      <c r="I127" s="59">
        <f>IFERROR(VLOOKUP(Tabelle32[[#This Row],[Device ID]],BOM!$B$3:$BQ$35,12,FALSE),"")</f>
        <v>0</v>
      </c>
      <c r="J127" s="59" t="str">
        <f>IFERROR(VLOOKUP(Tabelle32[[#This Row],[Device ID]],BOM!$B$3:$BQ$35,13,FALSE),"")</f>
        <v>TC.U1.223 | MDC</v>
      </c>
      <c r="K127" s="59" t="str">
        <f>IFERROR(VLOOKUP(Tabelle32[[#This Row],[Device ID]],BOM!$B$3:$BQ$35,14,FALSE),"")</f>
        <v>Imagine Comunications</v>
      </c>
      <c r="L127" s="59" t="str">
        <f>IFERROR(VLOOKUP(Tabelle32[[#This Row],[Device ID]],BOM!$B$3:$BQ$35,16,FALSE),"")</f>
        <v>TG-01/a</v>
      </c>
      <c r="M127" s="63">
        <f>IFERROR(VLOOKUP(Tabelle32[[#This Row],[Device ID]],BOM!$B$3:$BQ$35,17,FALSE),"")</f>
        <v>0</v>
      </c>
      <c r="N127" s="59">
        <f>IFERROR(VLOOKUP(Tabelle32[[#This Row],[Device ID]],BOM!$B$3:$BQ$35,18,FALSE),"")</f>
        <v>0</v>
      </c>
      <c r="O127" s="64"/>
      <c r="P127" s="64"/>
      <c r="Q127" s="64"/>
      <c r="R127" s="64"/>
      <c r="S127" s="64"/>
      <c r="T127" s="64"/>
      <c r="U127" s="59">
        <f>IFERROR(VLOOKUP(Tabelle32[[#This Row],[Device ID]],BOM!$B$3:$BQ$35,25,FALSE),"")</f>
        <v>0</v>
      </c>
      <c r="V127" s="59" t="str">
        <f>IFERROR(VLOOKUP(Tabelle32[[#This Row],[Device ID]],BOM!$B$3:$BQ$35,26,FALSE),"")</f>
        <v>x</v>
      </c>
      <c r="W127" s="59" t="str">
        <f>IFERROR(VLOOKUP(Tabelle32[[#This Row],[Device ID]],BOM!$B$3:$BQ$35,27,FALSE),"")</f>
        <v>x</v>
      </c>
      <c r="X127" s="59" t="str">
        <f>IFERROR(VLOOKUP(Tabelle32[[#This Row],[Device ID]],BOM!$B$3:$BQ$35,28,FALSE),"")</f>
        <v>x</v>
      </c>
      <c r="Y127" s="59" t="str">
        <f>IFERROR(VLOOKUP(Tabelle32[[#This Row],[Device ID]],BOM!$B$3:$BQ$35,29,FALSE),"")</f>
        <v>x</v>
      </c>
      <c r="Z127" s="59" t="str">
        <f>IFERROR(VLOOKUP(Tabelle32[[#This Row],[Device ID]],BOM!$B$3:$BQ$35,30,FALSE),"")</f>
        <v>x</v>
      </c>
      <c r="AA127" s="59" t="str">
        <f>IFERROR(VLOOKUP(Tabelle32[[#This Row],[Device ID]],BOM!$B$3:$BQ$35,31,FALSE),"")</f>
        <v>x</v>
      </c>
      <c r="AB127" s="59" t="str">
        <f>IFERROR(VLOOKUP(Tabelle32[[#This Row],[Device ID]],BOM!$B$3:$BQ$35,32,FALSE),"")</f>
        <v>x</v>
      </c>
      <c r="AC127" s="59" t="str">
        <f>IFERROR(VLOOKUP(Tabelle32[[#This Row],[Device ID]],BOM!$B$3:$BQ$35,33,FALSE),"")</f>
        <v>x</v>
      </c>
      <c r="AD127" s="59" t="str">
        <f>IFERROR(VLOOKUP(Tabelle32[[#This Row],[Device ID]],BOM!$B$3:$BQ$35,34,FALSE),"")</f>
        <v>x</v>
      </c>
      <c r="AE127" s="59" t="str">
        <f>IFERROR(VLOOKUP(Tabelle32[[#This Row],[Device ID]],BOM!$B$3:$BQ$35,35,FALSE),"")</f>
        <v>x</v>
      </c>
      <c r="AF127" s="59" t="str">
        <f>IFERROR(VLOOKUP(Tabelle32[[#This Row],[Device ID]],BOM!$B$3:$BQ$35,36,FALSE),"")</f>
        <v>x</v>
      </c>
      <c r="AG127" s="59" t="str">
        <f>IFERROR(VLOOKUP(Tabelle32[[#This Row],[Device ID]],BOM!$B$3:$BQ$35,37,FALSE),"")</f>
        <v>x</v>
      </c>
      <c r="AH127" s="59"/>
      <c r="AI127" s="59"/>
      <c r="AJ127" s="59"/>
      <c r="AK127" s="59"/>
      <c r="AL127" s="59" t="str">
        <f>IFERROR(VLOOKUP(Tabelle32[[#This Row],[Device ID]],BOM!$B$3:$BQ$35,42,FALSE),"")</f>
        <v>Imagine Communications SNP</v>
      </c>
      <c r="AM127" s="59" t="str">
        <f>IFERROR(VLOOKUP(Tabelle32[[#This Row],[Device ID]],BOM!$B$3:$BQ$35,43,FALSE),"")</f>
        <v>no</v>
      </c>
      <c r="AN127" s="59" t="str">
        <f>IFERROR(VLOOKUP(Tabelle32[[#This Row],[Device ID]],BOM!$B$3:$BQ$35,44,FALSE),"")</f>
        <v>yes</v>
      </c>
      <c r="AO127" s="59" t="str">
        <f>IFERROR(VLOOKUP(Tabelle32[[#This Row],[Device ID]],BOM!$B$3:$BQ$35,45,FALSE),"")</f>
        <v>no</v>
      </c>
      <c r="AP127" s="59" t="str">
        <f>IFERROR(CONCATENATE(Tabelle32[[#This Row],[Family
GFX-Unit]]," | ",Tabelle32[[#This Row],[Label 1
GFX-Unit]]," | ",Tabelle32[[#This Row],[Attached Device if Gateway]]),"")</f>
        <v>SNP | TG-01/a-11 | TG-01/a</v>
      </c>
      <c r="AQ127" s="110"/>
      <c r="AR127" s="110"/>
      <c r="AS127" s="110"/>
      <c r="AT127" s="110"/>
      <c r="AU127" s="110"/>
      <c r="AV127" s="110" t="s">
        <v>96</v>
      </c>
      <c r="AW127" s="110" t="s">
        <v>96</v>
      </c>
      <c r="AX127" s="110" t="s">
        <v>96</v>
      </c>
      <c r="AY127" s="110" t="s">
        <v>96</v>
      </c>
      <c r="AZ127" s="110" t="s">
        <v>96</v>
      </c>
      <c r="BA127" s="110" t="s">
        <v>96</v>
      </c>
      <c r="BB127" s="110" t="s">
        <v>96</v>
      </c>
      <c r="BC127" s="110" t="s">
        <v>96</v>
      </c>
      <c r="BD127" s="110" t="s">
        <v>96</v>
      </c>
      <c r="BE127" s="110"/>
      <c r="BF127" s="110"/>
      <c r="BG127" s="73" t="s">
        <v>151</v>
      </c>
      <c r="BH127" s="30" t="str">
        <f>IF(COUNTA(Tabelle32[[#This Row],[Type:Vid_1080i50]:[Type:Anc_Prot]])&gt;0,"x","")</f>
        <v>x</v>
      </c>
      <c r="BI12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27" s="59"/>
      <c r="BK127" s="59"/>
      <c r="BL127" s="63"/>
      <c r="BM127" s="63"/>
      <c r="BN127" s="108" t="s">
        <v>305</v>
      </c>
      <c r="BO127" s="108" t="s">
        <v>330</v>
      </c>
      <c r="BP127" s="75">
        <f>LEN(Tabelle32[[#This Row],[Label 1
GFX-Unit]])</f>
        <v>10</v>
      </c>
      <c r="BQ127" s="63"/>
      <c r="BR127" s="63"/>
      <c r="BS127" s="59"/>
      <c r="BT127" s="59"/>
      <c r="BU127" s="59" t="s">
        <v>194</v>
      </c>
      <c r="BV127" s="59" t="s">
        <v>195</v>
      </c>
      <c r="BW127" s="59" t="s">
        <v>331</v>
      </c>
      <c r="BX127" s="59">
        <v>6</v>
      </c>
    </row>
    <row r="128" spans="1:76" x14ac:dyDescent="0.2">
      <c r="A128" s="58" t="str">
        <f>CONCATENATE(Tabelle32[[#This Row],[Device ID]],".",Tabelle32[[#This Row],[Streamcounter]])</f>
        <v>6.06212</v>
      </c>
      <c r="B12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VGW-01_SDI06_AUDsend_0012_IPLASRF</v>
      </c>
      <c r="C128" s="60"/>
      <c r="D128" s="61"/>
      <c r="E128" s="62"/>
      <c r="F128" s="59" t="str">
        <f>IFERROR(VLOOKUP(Tabelle32[[#This Row],[Device ID]],BOM!$B$3:$BQ$35,16,FALSE),"")</f>
        <v>TG-01/a</v>
      </c>
      <c r="G128" s="63">
        <f>VLOOKUP(Tabelle32[[#This Row],[SDI Interface]],BOM!$A$4:$B$35,2,FALSE)</f>
        <v>6</v>
      </c>
      <c r="H128" s="59" t="str">
        <f>BOM!$C$4</f>
        <v>VGW-01</v>
      </c>
      <c r="I128" s="59">
        <f>IFERROR(VLOOKUP(Tabelle32[[#This Row],[Device ID]],BOM!$B$3:$BQ$35,12,FALSE),"")</f>
        <v>0</v>
      </c>
      <c r="J128" s="59" t="str">
        <f>IFERROR(VLOOKUP(Tabelle32[[#This Row],[Device ID]],BOM!$B$3:$BQ$35,13,FALSE),"")</f>
        <v>TC.U1.223 | MDC</v>
      </c>
      <c r="K128" s="59" t="str">
        <f>IFERROR(VLOOKUP(Tabelle32[[#This Row],[Device ID]],BOM!$B$3:$BQ$35,14,FALSE),"")</f>
        <v>Imagine Comunications</v>
      </c>
      <c r="L128" s="59" t="str">
        <f>IFERROR(VLOOKUP(Tabelle32[[#This Row],[Device ID]],BOM!$B$3:$BQ$35,16,FALSE),"")</f>
        <v>TG-01/a</v>
      </c>
      <c r="M128" s="63">
        <f>IFERROR(VLOOKUP(Tabelle32[[#This Row],[Device ID]],BOM!$B$3:$BQ$35,17,FALSE),"")</f>
        <v>0</v>
      </c>
      <c r="N128" s="59">
        <f>IFERROR(VLOOKUP(Tabelle32[[#This Row],[Device ID]],BOM!$B$3:$BQ$35,18,FALSE),"")</f>
        <v>0</v>
      </c>
      <c r="O128" s="64"/>
      <c r="P128" s="64"/>
      <c r="Q128" s="64"/>
      <c r="R128" s="64"/>
      <c r="S128" s="64"/>
      <c r="T128" s="64"/>
      <c r="U128" s="59">
        <f>IFERROR(VLOOKUP(Tabelle32[[#This Row],[Device ID]],BOM!$B$3:$BQ$35,25,FALSE),"")</f>
        <v>0</v>
      </c>
      <c r="V128" s="59" t="str">
        <f>IFERROR(VLOOKUP(Tabelle32[[#This Row],[Device ID]],BOM!$B$3:$BQ$35,26,FALSE),"")</f>
        <v>x</v>
      </c>
      <c r="W128" s="59" t="str">
        <f>IFERROR(VLOOKUP(Tabelle32[[#This Row],[Device ID]],BOM!$B$3:$BQ$35,27,FALSE),"")</f>
        <v>x</v>
      </c>
      <c r="X128" s="59" t="str">
        <f>IFERROR(VLOOKUP(Tabelle32[[#This Row],[Device ID]],BOM!$B$3:$BQ$35,28,FALSE),"")</f>
        <v>x</v>
      </c>
      <c r="Y128" s="59" t="str">
        <f>IFERROR(VLOOKUP(Tabelle32[[#This Row],[Device ID]],BOM!$B$3:$BQ$35,29,FALSE),"")</f>
        <v>x</v>
      </c>
      <c r="Z128" s="59" t="str">
        <f>IFERROR(VLOOKUP(Tabelle32[[#This Row],[Device ID]],BOM!$B$3:$BQ$35,30,FALSE),"")</f>
        <v>x</v>
      </c>
      <c r="AA128" s="59" t="str">
        <f>IFERROR(VLOOKUP(Tabelle32[[#This Row],[Device ID]],BOM!$B$3:$BQ$35,31,FALSE),"")</f>
        <v>x</v>
      </c>
      <c r="AB128" s="59" t="str">
        <f>IFERROR(VLOOKUP(Tabelle32[[#This Row],[Device ID]],BOM!$B$3:$BQ$35,32,FALSE),"")</f>
        <v>x</v>
      </c>
      <c r="AC128" s="59" t="str">
        <f>IFERROR(VLOOKUP(Tabelle32[[#This Row],[Device ID]],BOM!$B$3:$BQ$35,33,FALSE),"")</f>
        <v>x</v>
      </c>
      <c r="AD128" s="59" t="str">
        <f>IFERROR(VLOOKUP(Tabelle32[[#This Row],[Device ID]],BOM!$B$3:$BQ$35,34,FALSE),"")</f>
        <v>x</v>
      </c>
      <c r="AE128" s="59" t="str">
        <f>IFERROR(VLOOKUP(Tabelle32[[#This Row],[Device ID]],BOM!$B$3:$BQ$35,35,FALSE),"")</f>
        <v>x</v>
      </c>
      <c r="AF128" s="59" t="str">
        <f>IFERROR(VLOOKUP(Tabelle32[[#This Row],[Device ID]],BOM!$B$3:$BQ$35,36,FALSE),"")</f>
        <v>x</v>
      </c>
      <c r="AG128" s="59" t="str">
        <f>IFERROR(VLOOKUP(Tabelle32[[#This Row],[Device ID]],BOM!$B$3:$BQ$35,37,FALSE),"")</f>
        <v>x</v>
      </c>
      <c r="AH128" s="59"/>
      <c r="AI128" s="59"/>
      <c r="AJ128" s="59"/>
      <c r="AK128" s="59"/>
      <c r="AL128" s="59" t="str">
        <f>IFERROR(VLOOKUP(Tabelle32[[#This Row],[Device ID]],BOM!$B$3:$BQ$35,42,FALSE),"")</f>
        <v>Imagine Communications SNP</v>
      </c>
      <c r="AM128" s="59" t="str">
        <f>IFERROR(VLOOKUP(Tabelle32[[#This Row],[Device ID]],BOM!$B$3:$BQ$35,43,FALSE),"")</f>
        <v>no</v>
      </c>
      <c r="AN128" s="59" t="str">
        <f>IFERROR(VLOOKUP(Tabelle32[[#This Row],[Device ID]],BOM!$B$3:$BQ$35,44,FALSE),"")</f>
        <v>yes</v>
      </c>
      <c r="AO128" s="59" t="str">
        <f>IFERROR(VLOOKUP(Tabelle32[[#This Row],[Device ID]],BOM!$B$3:$BQ$35,45,FALSE),"")</f>
        <v>no</v>
      </c>
      <c r="AP128" s="59" t="str">
        <f>IFERROR(CONCATENATE(Tabelle32[[#This Row],[Family
GFX-Unit]]," | ",Tabelle32[[#This Row],[Label 1
GFX-Unit]]," | ",Tabelle32[[#This Row],[Attached Device if Gateway]]),"")</f>
        <v>SNP | TG-01/a-12 | TG-01/a</v>
      </c>
      <c r="AQ128" s="110"/>
      <c r="AR128" s="110"/>
      <c r="AS128" s="110"/>
      <c r="AT128" s="110"/>
      <c r="AU128" s="110"/>
      <c r="AV128" s="110" t="s">
        <v>96</v>
      </c>
      <c r="AW128" s="110" t="s">
        <v>96</v>
      </c>
      <c r="AX128" s="110" t="s">
        <v>96</v>
      </c>
      <c r="AY128" s="110" t="s">
        <v>96</v>
      </c>
      <c r="AZ128" s="110" t="s">
        <v>96</v>
      </c>
      <c r="BA128" s="110" t="s">
        <v>96</v>
      </c>
      <c r="BB128" s="110" t="s">
        <v>96</v>
      </c>
      <c r="BC128" s="110" t="s">
        <v>96</v>
      </c>
      <c r="BD128" s="110" t="s">
        <v>96</v>
      </c>
      <c r="BE128" s="110"/>
      <c r="BF128" s="110"/>
      <c r="BG128" s="73" t="s">
        <v>151</v>
      </c>
      <c r="BH128" s="30" t="str">
        <f>IF(COUNTA(Tabelle32[[#This Row],[Type:Vid_1080i50]:[Type:Anc_Prot]])&gt;0,"x","")</f>
        <v>x</v>
      </c>
      <c r="BI12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28" s="59"/>
      <c r="BK128" s="59"/>
      <c r="BL128" s="63"/>
      <c r="BM128" s="63"/>
      <c r="BN128" s="108" t="s">
        <v>305</v>
      </c>
      <c r="BO128" s="108" t="s">
        <v>332</v>
      </c>
      <c r="BP128" s="75">
        <f>LEN(Tabelle32[[#This Row],[Label 1
GFX-Unit]])</f>
        <v>10</v>
      </c>
      <c r="BQ128" s="63"/>
      <c r="BR128" s="63"/>
      <c r="BS128" s="59"/>
      <c r="BT128" s="59"/>
      <c r="BU128" s="59" t="s">
        <v>197</v>
      </c>
      <c r="BV128" s="59" t="s">
        <v>198</v>
      </c>
      <c r="BW128" s="59" t="s">
        <v>333</v>
      </c>
      <c r="BX128" s="59">
        <v>6</v>
      </c>
    </row>
    <row r="129" spans="1:76" x14ac:dyDescent="0.2">
      <c r="A129" s="58" t="str">
        <f>CONCATENATE(Tabelle32[[#This Row],[Device ID]],".",Tabelle32[[#This Row],[Streamcounter]])</f>
        <v>6.06213</v>
      </c>
      <c r="B12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VGW-01_SDI06_AUDsend_0013_IPLASRF</v>
      </c>
      <c r="C129" s="60"/>
      <c r="D129" s="61"/>
      <c r="E129" s="62"/>
      <c r="F129" s="59" t="str">
        <f>IFERROR(VLOOKUP(Tabelle32[[#This Row],[Device ID]],BOM!$B$3:$BQ$35,16,FALSE),"")</f>
        <v>TG-01/a</v>
      </c>
      <c r="G129" s="63">
        <f>VLOOKUP(Tabelle32[[#This Row],[SDI Interface]],BOM!$A$4:$B$35,2,FALSE)</f>
        <v>6</v>
      </c>
      <c r="H129" s="59" t="str">
        <f>BOM!$C$4</f>
        <v>VGW-01</v>
      </c>
      <c r="I129" s="59">
        <f>IFERROR(VLOOKUP(Tabelle32[[#This Row],[Device ID]],BOM!$B$3:$BQ$35,12,FALSE),"")</f>
        <v>0</v>
      </c>
      <c r="J129" s="59" t="str">
        <f>IFERROR(VLOOKUP(Tabelle32[[#This Row],[Device ID]],BOM!$B$3:$BQ$35,13,FALSE),"")</f>
        <v>TC.U1.223 | MDC</v>
      </c>
      <c r="K129" s="59" t="str">
        <f>IFERROR(VLOOKUP(Tabelle32[[#This Row],[Device ID]],BOM!$B$3:$BQ$35,14,FALSE),"")</f>
        <v>Imagine Comunications</v>
      </c>
      <c r="L129" s="59" t="str">
        <f>IFERROR(VLOOKUP(Tabelle32[[#This Row],[Device ID]],BOM!$B$3:$BQ$35,16,FALSE),"")</f>
        <v>TG-01/a</v>
      </c>
      <c r="M129" s="63">
        <f>IFERROR(VLOOKUP(Tabelle32[[#This Row],[Device ID]],BOM!$B$3:$BQ$35,17,FALSE),"")</f>
        <v>0</v>
      </c>
      <c r="N129" s="59">
        <f>IFERROR(VLOOKUP(Tabelle32[[#This Row],[Device ID]],BOM!$B$3:$BQ$35,18,FALSE),"")</f>
        <v>0</v>
      </c>
      <c r="O129" s="64"/>
      <c r="P129" s="64"/>
      <c r="Q129" s="64"/>
      <c r="R129" s="64"/>
      <c r="S129" s="64"/>
      <c r="T129" s="64"/>
      <c r="U129" s="59">
        <f>IFERROR(VLOOKUP(Tabelle32[[#This Row],[Device ID]],BOM!$B$3:$BQ$35,25,FALSE),"")</f>
        <v>0</v>
      </c>
      <c r="V129" s="59" t="str">
        <f>IFERROR(VLOOKUP(Tabelle32[[#This Row],[Device ID]],BOM!$B$3:$BQ$35,26,FALSE),"")</f>
        <v>x</v>
      </c>
      <c r="W129" s="59" t="str">
        <f>IFERROR(VLOOKUP(Tabelle32[[#This Row],[Device ID]],BOM!$B$3:$BQ$35,27,FALSE),"")</f>
        <v>x</v>
      </c>
      <c r="X129" s="59" t="str">
        <f>IFERROR(VLOOKUP(Tabelle32[[#This Row],[Device ID]],BOM!$B$3:$BQ$35,28,FALSE),"")</f>
        <v>x</v>
      </c>
      <c r="Y129" s="59" t="str">
        <f>IFERROR(VLOOKUP(Tabelle32[[#This Row],[Device ID]],BOM!$B$3:$BQ$35,29,FALSE),"")</f>
        <v>x</v>
      </c>
      <c r="Z129" s="59" t="str">
        <f>IFERROR(VLOOKUP(Tabelle32[[#This Row],[Device ID]],BOM!$B$3:$BQ$35,30,FALSE),"")</f>
        <v>x</v>
      </c>
      <c r="AA129" s="59" t="str">
        <f>IFERROR(VLOOKUP(Tabelle32[[#This Row],[Device ID]],BOM!$B$3:$BQ$35,31,FALSE),"")</f>
        <v>x</v>
      </c>
      <c r="AB129" s="59" t="str">
        <f>IFERROR(VLOOKUP(Tabelle32[[#This Row],[Device ID]],BOM!$B$3:$BQ$35,32,FALSE),"")</f>
        <v>x</v>
      </c>
      <c r="AC129" s="59" t="str">
        <f>IFERROR(VLOOKUP(Tabelle32[[#This Row],[Device ID]],BOM!$B$3:$BQ$35,33,FALSE),"")</f>
        <v>x</v>
      </c>
      <c r="AD129" s="59" t="str">
        <f>IFERROR(VLOOKUP(Tabelle32[[#This Row],[Device ID]],BOM!$B$3:$BQ$35,34,FALSE),"")</f>
        <v>x</v>
      </c>
      <c r="AE129" s="59" t="str">
        <f>IFERROR(VLOOKUP(Tabelle32[[#This Row],[Device ID]],BOM!$B$3:$BQ$35,35,FALSE),"")</f>
        <v>x</v>
      </c>
      <c r="AF129" s="59" t="str">
        <f>IFERROR(VLOOKUP(Tabelle32[[#This Row],[Device ID]],BOM!$B$3:$BQ$35,36,FALSE),"")</f>
        <v>x</v>
      </c>
      <c r="AG129" s="59" t="str">
        <f>IFERROR(VLOOKUP(Tabelle32[[#This Row],[Device ID]],BOM!$B$3:$BQ$35,37,FALSE),"")</f>
        <v>x</v>
      </c>
      <c r="AH129" s="59"/>
      <c r="AI129" s="59"/>
      <c r="AJ129" s="59"/>
      <c r="AK129" s="59"/>
      <c r="AL129" s="59" t="str">
        <f>IFERROR(VLOOKUP(Tabelle32[[#This Row],[Device ID]],BOM!$B$3:$BQ$35,42,FALSE),"")</f>
        <v>Imagine Communications SNP</v>
      </c>
      <c r="AM129" s="59" t="str">
        <f>IFERROR(VLOOKUP(Tabelle32[[#This Row],[Device ID]],BOM!$B$3:$BQ$35,43,FALSE),"")</f>
        <v>no</v>
      </c>
      <c r="AN129" s="59" t="str">
        <f>IFERROR(VLOOKUP(Tabelle32[[#This Row],[Device ID]],BOM!$B$3:$BQ$35,44,FALSE),"")</f>
        <v>yes</v>
      </c>
      <c r="AO129" s="59" t="str">
        <f>IFERROR(VLOOKUP(Tabelle32[[#This Row],[Device ID]],BOM!$B$3:$BQ$35,45,FALSE),"")</f>
        <v>no</v>
      </c>
      <c r="AP129" s="59" t="str">
        <f>IFERROR(CONCATENATE(Tabelle32[[#This Row],[Family
GFX-Unit]]," | ",Tabelle32[[#This Row],[Label 1
GFX-Unit]]," | ",Tabelle32[[#This Row],[Attached Device if Gateway]]),"")</f>
        <v>SNP | TG-01/a-13 | TG-01/a</v>
      </c>
      <c r="AQ129" s="110"/>
      <c r="AR129" s="110"/>
      <c r="AS129" s="110"/>
      <c r="AT129" s="110"/>
      <c r="AU129" s="110"/>
      <c r="AV129" s="110" t="s">
        <v>96</v>
      </c>
      <c r="AW129" s="110" t="s">
        <v>96</v>
      </c>
      <c r="AX129" s="110" t="s">
        <v>96</v>
      </c>
      <c r="AY129" s="110" t="s">
        <v>96</v>
      </c>
      <c r="AZ129" s="110" t="s">
        <v>96</v>
      </c>
      <c r="BA129" s="110" t="s">
        <v>96</v>
      </c>
      <c r="BB129" s="110" t="s">
        <v>96</v>
      </c>
      <c r="BC129" s="110" t="s">
        <v>96</v>
      </c>
      <c r="BD129" s="110" t="s">
        <v>96</v>
      </c>
      <c r="BE129" s="110"/>
      <c r="BF129" s="110"/>
      <c r="BG129" s="73" t="s">
        <v>151</v>
      </c>
      <c r="BH129" s="30" t="str">
        <f>IF(COUNTA(Tabelle32[[#This Row],[Type:Vid_1080i50]:[Type:Anc_Prot]])&gt;0,"x","")</f>
        <v>x</v>
      </c>
      <c r="BI12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29" s="59"/>
      <c r="BK129" s="59"/>
      <c r="BL129" s="63"/>
      <c r="BM129" s="63"/>
      <c r="BN129" s="108" t="s">
        <v>305</v>
      </c>
      <c r="BO129" s="108" t="s">
        <v>334</v>
      </c>
      <c r="BP129" s="75">
        <f>LEN(Tabelle32[[#This Row],[Label 1
GFX-Unit]])</f>
        <v>10</v>
      </c>
      <c r="BQ129" s="63"/>
      <c r="BR129" s="63"/>
      <c r="BS129" s="59"/>
      <c r="BT129" s="59"/>
      <c r="BU129" s="59" t="s">
        <v>200</v>
      </c>
      <c r="BV129" s="59" t="s">
        <v>201</v>
      </c>
      <c r="BW129" s="59" t="s">
        <v>335</v>
      </c>
      <c r="BX129" s="59">
        <v>6</v>
      </c>
    </row>
    <row r="130" spans="1:76" x14ac:dyDescent="0.2">
      <c r="A130" s="58" t="str">
        <f>CONCATENATE(Tabelle32[[#This Row],[Device ID]],".",Tabelle32[[#This Row],[Streamcounter]])</f>
        <v>6.06214</v>
      </c>
      <c r="B13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VGW-01_SDI06_AUDsend_0014_IPLASRF</v>
      </c>
      <c r="C130" s="60"/>
      <c r="D130" s="61"/>
      <c r="E130" s="62"/>
      <c r="F130" s="59" t="str">
        <f>IFERROR(VLOOKUP(Tabelle32[[#This Row],[Device ID]],BOM!$B$3:$BQ$35,16,FALSE),"")</f>
        <v>TG-01/a</v>
      </c>
      <c r="G130" s="63">
        <f>VLOOKUP(Tabelle32[[#This Row],[SDI Interface]],BOM!$A$4:$B$35,2,FALSE)</f>
        <v>6</v>
      </c>
      <c r="H130" s="59" t="str">
        <f>BOM!$C$4</f>
        <v>VGW-01</v>
      </c>
      <c r="I130" s="59">
        <f>IFERROR(VLOOKUP(Tabelle32[[#This Row],[Device ID]],BOM!$B$3:$BQ$35,12,FALSE),"")</f>
        <v>0</v>
      </c>
      <c r="J130" s="59" t="str">
        <f>IFERROR(VLOOKUP(Tabelle32[[#This Row],[Device ID]],BOM!$B$3:$BQ$35,13,FALSE),"")</f>
        <v>TC.U1.223 | MDC</v>
      </c>
      <c r="K130" s="59" t="str">
        <f>IFERROR(VLOOKUP(Tabelle32[[#This Row],[Device ID]],BOM!$B$3:$BQ$35,14,FALSE),"")</f>
        <v>Imagine Comunications</v>
      </c>
      <c r="L130" s="59" t="str">
        <f>IFERROR(VLOOKUP(Tabelle32[[#This Row],[Device ID]],BOM!$B$3:$BQ$35,16,FALSE),"")</f>
        <v>TG-01/a</v>
      </c>
      <c r="M130" s="63">
        <f>IFERROR(VLOOKUP(Tabelle32[[#This Row],[Device ID]],BOM!$B$3:$BQ$35,17,FALSE),"")</f>
        <v>0</v>
      </c>
      <c r="N130" s="59">
        <f>IFERROR(VLOOKUP(Tabelle32[[#This Row],[Device ID]],BOM!$B$3:$BQ$35,18,FALSE),"")</f>
        <v>0</v>
      </c>
      <c r="O130" s="64"/>
      <c r="P130" s="64"/>
      <c r="Q130" s="64"/>
      <c r="R130" s="64"/>
      <c r="S130" s="64"/>
      <c r="T130" s="64"/>
      <c r="U130" s="59">
        <f>IFERROR(VLOOKUP(Tabelle32[[#This Row],[Device ID]],BOM!$B$3:$BQ$35,25,FALSE),"")</f>
        <v>0</v>
      </c>
      <c r="V130" s="59" t="str">
        <f>IFERROR(VLOOKUP(Tabelle32[[#This Row],[Device ID]],BOM!$B$3:$BQ$35,26,FALSE),"")</f>
        <v>x</v>
      </c>
      <c r="W130" s="59" t="str">
        <f>IFERROR(VLOOKUP(Tabelle32[[#This Row],[Device ID]],BOM!$B$3:$BQ$35,27,FALSE),"")</f>
        <v>x</v>
      </c>
      <c r="X130" s="59" t="str">
        <f>IFERROR(VLOOKUP(Tabelle32[[#This Row],[Device ID]],BOM!$B$3:$BQ$35,28,FALSE),"")</f>
        <v>x</v>
      </c>
      <c r="Y130" s="59" t="str">
        <f>IFERROR(VLOOKUP(Tabelle32[[#This Row],[Device ID]],BOM!$B$3:$BQ$35,29,FALSE),"")</f>
        <v>x</v>
      </c>
      <c r="Z130" s="59" t="str">
        <f>IFERROR(VLOOKUP(Tabelle32[[#This Row],[Device ID]],BOM!$B$3:$BQ$35,30,FALSE),"")</f>
        <v>x</v>
      </c>
      <c r="AA130" s="59" t="str">
        <f>IFERROR(VLOOKUP(Tabelle32[[#This Row],[Device ID]],BOM!$B$3:$BQ$35,31,FALSE),"")</f>
        <v>x</v>
      </c>
      <c r="AB130" s="59" t="str">
        <f>IFERROR(VLOOKUP(Tabelle32[[#This Row],[Device ID]],BOM!$B$3:$BQ$35,32,FALSE),"")</f>
        <v>x</v>
      </c>
      <c r="AC130" s="59" t="str">
        <f>IFERROR(VLOOKUP(Tabelle32[[#This Row],[Device ID]],BOM!$B$3:$BQ$35,33,FALSE),"")</f>
        <v>x</v>
      </c>
      <c r="AD130" s="59" t="str">
        <f>IFERROR(VLOOKUP(Tabelle32[[#This Row],[Device ID]],BOM!$B$3:$BQ$35,34,FALSE),"")</f>
        <v>x</v>
      </c>
      <c r="AE130" s="59" t="str">
        <f>IFERROR(VLOOKUP(Tabelle32[[#This Row],[Device ID]],BOM!$B$3:$BQ$35,35,FALSE),"")</f>
        <v>x</v>
      </c>
      <c r="AF130" s="59" t="str">
        <f>IFERROR(VLOOKUP(Tabelle32[[#This Row],[Device ID]],BOM!$B$3:$BQ$35,36,FALSE),"")</f>
        <v>x</v>
      </c>
      <c r="AG130" s="59" t="str">
        <f>IFERROR(VLOOKUP(Tabelle32[[#This Row],[Device ID]],BOM!$B$3:$BQ$35,37,FALSE),"")</f>
        <v>x</v>
      </c>
      <c r="AH130" s="59"/>
      <c r="AI130" s="59"/>
      <c r="AJ130" s="59"/>
      <c r="AK130" s="59"/>
      <c r="AL130" s="59" t="str">
        <f>IFERROR(VLOOKUP(Tabelle32[[#This Row],[Device ID]],BOM!$B$3:$BQ$35,42,FALSE),"")</f>
        <v>Imagine Communications SNP</v>
      </c>
      <c r="AM130" s="59" t="str">
        <f>IFERROR(VLOOKUP(Tabelle32[[#This Row],[Device ID]],BOM!$B$3:$BQ$35,43,FALSE),"")</f>
        <v>no</v>
      </c>
      <c r="AN130" s="59" t="str">
        <f>IFERROR(VLOOKUP(Tabelle32[[#This Row],[Device ID]],BOM!$B$3:$BQ$35,44,FALSE),"")</f>
        <v>yes</v>
      </c>
      <c r="AO130" s="59" t="str">
        <f>IFERROR(VLOOKUP(Tabelle32[[#This Row],[Device ID]],BOM!$B$3:$BQ$35,45,FALSE),"")</f>
        <v>no</v>
      </c>
      <c r="AP130" s="59" t="str">
        <f>IFERROR(CONCATENATE(Tabelle32[[#This Row],[Family
GFX-Unit]]," | ",Tabelle32[[#This Row],[Label 1
GFX-Unit]]," | ",Tabelle32[[#This Row],[Attached Device if Gateway]]),"")</f>
        <v>SNP | TG-01/a-14 | TG-01/a</v>
      </c>
      <c r="AQ130" s="110"/>
      <c r="AR130" s="110"/>
      <c r="AS130" s="110"/>
      <c r="AT130" s="110"/>
      <c r="AU130" s="110"/>
      <c r="AV130" s="110" t="s">
        <v>96</v>
      </c>
      <c r="AW130" s="110" t="s">
        <v>96</v>
      </c>
      <c r="AX130" s="110" t="s">
        <v>96</v>
      </c>
      <c r="AY130" s="110" t="s">
        <v>96</v>
      </c>
      <c r="AZ130" s="110" t="s">
        <v>96</v>
      </c>
      <c r="BA130" s="110" t="s">
        <v>96</v>
      </c>
      <c r="BB130" s="110" t="s">
        <v>96</v>
      </c>
      <c r="BC130" s="110" t="s">
        <v>96</v>
      </c>
      <c r="BD130" s="110" t="s">
        <v>96</v>
      </c>
      <c r="BE130" s="110"/>
      <c r="BF130" s="110"/>
      <c r="BG130" s="73" t="s">
        <v>151</v>
      </c>
      <c r="BH130" s="30" t="str">
        <f>IF(COUNTA(Tabelle32[[#This Row],[Type:Vid_1080i50]:[Type:Anc_Prot]])&gt;0,"x","")</f>
        <v>x</v>
      </c>
      <c r="BI13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30" s="59"/>
      <c r="BK130" s="59"/>
      <c r="BL130" s="63"/>
      <c r="BM130" s="63"/>
      <c r="BN130" s="108" t="s">
        <v>305</v>
      </c>
      <c r="BO130" s="108" t="s">
        <v>336</v>
      </c>
      <c r="BP130" s="75">
        <f>LEN(Tabelle32[[#This Row],[Label 1
GFX-Unit]])</f>
        <v>10</v>
      </c>
      <c r="BQ130" s="63"/>
      <c r="BR130" s="63"/>
      <c r="BS130" s="59"/>
      <c r="BT130" s="59"/>
      <c r="BU130" s="59" t="s">
        <v>203</v>
      </c>
      <c r="BV130" s="59" t="s">
        <v>204</v>
      </c>
      <c r="BW130" s="59" t="s">
        <v>337</v>
      </c>
      <c r="BX130" s="59">
        <v>6</v>
      </c>
    </row>
    <row r="131" spans="1:76" x14ac:dyDescent="0.2">
      <c r="A131" s="58" t="str">
        <f>CONCATENATE(Tabelle32[[#This Row],[Device ID]],".",Tabelle32[[#This Row],[Streamcounter]])</f>
        <v>6.06215</v>
      </c>
      <c r="B13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VGW-01_SDI06_AUDsend_0015_IPLASRF</v>
      </c>
      <c r="C131" s="60"/>
      <c r="D131" s="61"/>
      <c r="E131" s="62"/>
      <c r="F131" s="59" t="str">
        <f>IFERROR(VLOOKUP(Tabelle32[[#This Row],[Device ID]],BOM!$B$3:$BQ$35,16,FALSE),"")</f>
        <v>TG-01/a</v>
      </c>
      <c r="G131" s="63">
        <f>VLOOKUP(Tabelle32[[#This Row],[SDI Interface]],BOM!$A$4:$B$35,2,FALSE)</f>
        <v>6</v>
      </c>
      <c r="H131" s="59" t="str">
        <f>BOM!$C$4</f>
        <v>VGW-01</v>
      </c>
      <c r="I131" s="59">
        <f>IFERROR(VLOOKUP(Tabelle32[[#This Row],[Device ID]],BOM!$B$3:$BQ$35,12,FALSE),"")</f>
        <v>0</v>
      </c>
      <c r="J131" s="59" t="str">
        <f>IFERROR(VLOOKUP(Tabelle32[[#This Row],[Device ID]],BOM!$B$3:$BQ$35,13,FALSE),"")</f>
        <v>TC.U1.223 | MDC</v>
      </c>
      <c r="K131" s="59" t="str">
        <f>IFERROR(VLOOKUP(Tabelle32[[#This Row],[Device ID]],BOM!$B$3:$BQ$35,14,FALSE),"")</f>
        <v>Imagine Comunications</v>
      </c>
      <c r="L131" s="59" t="str">
        <f>IFERROR(VLOOKUP(Tabelle32[[#This Row],[Device ID]],BOM!$B$3:$BQ$35,16,FALSE),"")</f>
        <v>TG-01/a</v>
      </c>
      <c r="M131" s="63">
        <f>IFERROR(VLOOKUP(Tabelle32[[#This Row],[Device ID]],BOM!$B$3:$BQ$35,17,FALSE),"")</f>
        <v>0</v>
      </c>
      <c r="N131" s="59">
        <f>IFERROR(VLOOKUP(Tabelle32[[#This Row],[Device ID]],BOM!$B$3:$BQ$35,18,FALSE),"")</f>
        <v>0</v>
      </c>
      <c r="O131" s="64"/>
      <c r="P131" s="64"/>
      <c r="Q131" s="64"/>
      <c r="R131" s="64"/>
      <c r="S131" s="64"/>
      <c r="T131" s="64"/>
      <c r="U131" s="59">
        <f>IFERROR(VLOOKUP(Tabelle32[[#This Row],[Device ID]],BOM!$B$3:$BQ$35,25,FALSE),"")</f>
        <v>0</v>
      </c>
      <c r="V131" s="59" t="str">
        <f>IFERROR(VLOOKUP(Tabelle32[[#This Row],[Device ID]],BOM!$B$3:$BQ$35,26,FALSE),"")</f>
        <v>x</v>
      </c>
      <c r="W131" s="59" t="str">
        <f>IFERROR(VLOOKUP(Tabelle32[[#This Row],[Device ID]],BOM!$B$3:$BQ$35,27,FALSE),"")</f>
        <v>x</v>
      </c>
      <c r="X131" s="59" t="str">
        <f>IFERROR(VLOOKUP(Tabelle32[[#This Row],[Device ID]],BOM!$B$3:$BQ$35,28,FALSE),"")</f>
        <v>x</v>
      </c>
      <c r="Y131" s="59" t="str">
        <f>IFERROR(VLOOKUP(Tabelle32[[#This Row],[Device ID]],BOM!$B$3:$BQ$35,29,FALSE),"")</f>
        <v>x</v>
      </c>
      <c r="Z131" s="59" t="str">
        <f>IFERROR(VLOOKUP(Tabelle32[[#This Row],[Device ID]],BOM!$B$3:$BQ$35,30,FALSE),"")</f>
        <v>x</v>
      </c>
      <c r="AA131" s="59" t="str">
        <f>IFERROR(VLOOKUP(Tabelle32[[#This Row],[Device ID]],BOM!$B$3:$BQ$35,31,FALSE),"")</f>
        <v>x</v>
      </c>
      <c r="AB131" s="59" t="str">
        <f>IFERROR(VLOOKUP(Tabelle32[[#This Row],[Device ID]],BOM!$B$3:$BQ$35,32,FALSE),"")</f>
        <v>x</v>
      </c>
      <c r="AC131" s="59" t="str">
        <f>IFERROR(VLOOKUP(Tabelle32[[#This Row],[Device ID]],BOM!$B$3:$BQ$35,33,FALSE),"")</f>
        <v>x</v>
      </c>
      <c r="AD131" s="59" t="str">
        <f>IFERROR(VLOOKUP(Tabelle32[[#This Row],[Device ID]],BOM!$B$3:$BQ$35,34,FALSE),"")</f>
        <v>x</v>
      </c>
      <c r="AE131" s="59" t="str">
        <f>IFERROR(VLOOKUP(Tabelle32[[#This Row],[Device ID]],BOM!$B$3:$BQ$35,35,FALSE),"")</f>
        <v>x</v>
      </c>
      <c r="AF131" s="59" t="str">
        <f>IFERROR(VLOOKUP(Tabelle32[[#This Row],[Device ID]],BOM!$B$3:$BQ$35,36,FALSE),"")</f>
        <v>x</v>
      </c>
      <c r="AG131" s="59" t="str">
        <f>IFERROR(VLOOKUP(Tabelle32[[#This Row],[Device ID]],BOM!$B$3:$BQ$35,37,FALSE),"")</f>
        <v>x</v>
      </c>
      <c r="AH131" s="59"/>
      <c r="AI131" s="59"/>
      <c r="AJ131" s="59"/>
      <c r="AK131" s="59"/>
      <c r="AL131" s="59" t="str">
        <f>IFERROR(VLOOKUP(Tabelle32[[#This Row],[Device ID]],BOM!$B$3:$BQ$35,42,FALSE),"")</f>
        <v>Imagine Communications SNP</v>
      </c>
      <c r="AM131" s="59" t="str">
        <f>IFERROR(VLOOKUP(Tabelle32[[#This Row],[Device ID]],BOM!$B$3:$BQ$35,43,FALSE),"")</f>
        <v>no</v>
      </c>
      <c r="AN131" s="59" t="str">
        <f>IFERROR(VLOOKUP(Tabelle32[[#This Row],[Device ID]],BOM!$B$3:$BQ$35,44,FALSE),"")</f>
        <v>yes</v>
      </c>
      <c r="AO131" s="59" t="str">
        <f>IFERROR(VLOOKUP(Tabelle32[[#This Row],[Device ID]],BOM!$B$3:$BQ$35,45,FALSE),"")</f>
        <v>no</v>
      </c>
      <c r="AP131" s="59" t="str">
        <f>IFERROR(CONCATENATE(Tabelle32[[#This Row],[Family
GFX-Unit]]," | ",Tabelle32[[#This Row],[Label 1
GFX-Unit]]," | ",Tabelle32[[#This Row],[Attached Device if Gateway]]),"")</f>
        <v>SNP | TG-01/a-15 | TG-01/a</v>
      </c>
      <c r="AQ131" s="110"/>
      <c r="AR131" s="110"/>
      <c r="AS131" s="110"/>
      <c r="AT131" s="110"/>
      <c r="AU131" s="110"/>
      <c r="AV131" s="110" t="s">
        <v>96</v>
      </c>
      <c r="AW131" s="110" t="s">
        <v>96</v>
      </c>
      <c r="AX131" s="110" t="s">
        <v>96</v>
      </c>
      <c r="AY131" s="110" t="s">
        <v>96</v>
      </c>
      <c r="AZ131" s="110" t="s">
        <v>96</v>
      </c>
      <c r="BA131" s="110" t="s">
        <v>96</v>
      </c>
      <c r="BB131" s="110" t="s">
        <v>96</v>
      </c>
      <c r="BC131" s="110" t="s">
        <v>96</v>
      </c>
      <c r="BD131" s="110" t="s">
        <v>96</v>
      </c>
      <c r="BE131" s="110"/>
      <c r="BF131" s="110"/>
      <c r="BG131" s="73" t="s">
        <v>151</v>
      </c>
      <c r="BH131" s="30" t="str">
        <f>IF(COUNTA(Tabelle32[[#This Row],[Type:Vid_1080i50]:[Type:Anc_Prot]])&gt;0,"x","")</f>
        <v>x</v>
      </c>
      <c r="BI13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31" s="59"/>
      <c r="BK131" s="59"/>
      <c r="BL131" s="63"/>
      <c r="BM131" s="63"/>
      <c r="BN131" s="108" t="s">
        <v>305</v>
      </c>
      <c r="BO131" s="108" t="s">
        <v>338</v>
      </c>
      <c r="BP131" s="75">
        <f>LEN(Tabelle32[[#This Row],[Label 1
GFX-Unit]])</f>
        <v>10</v>
      </c>
      <c r="BQ131" s="63"/>
      <c r="BR131" s="63"/>
      <c r="BS131" s="59"/>
      <c r="BT131" s="59"/>
      <c r="BU131" s="59" t="s">
        <v>206</v>
      </c>
      <c r="BV131" s="59" t="s">
        <v>207</v>
      </c>
      <c r="BW131" s="59" t="s">
        <v>339</v>
      </c>
      <c r="BX131" s="59">
        <v>6</v>
      </c>
    </row>
    <row r="132" spans="1:76" x14ac:dyDescent="0.2">
      <c r="A132" s="58" t="str">
        <f>CONCATENATE(Tabelle32[[#This Row],[Device ID]],".",Tabelle32[[#This Row],[Streamcounter]])</f>
        <v>6.06216</v>
      </c>
      <c r="B13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VGW-01_SDI06_AUDsend_0016_IPLASRF</v>
      </c>
      <c r="C132" s="60"/>
      <c r="D132" s="61"/>
      <c r="E132" s="62"/>
      <c r="F132" s="59" t="str">
        <f>IFERROR(VLOOKUP(Tabelle32[[#This Row],[Device ID]],BOM!$B$3:$BQ$35,16,FALSE),"")</f>
        <v>TG-01/a</v>
      </c>
      <c r="G132" s="63">
        <f>VLOOKUP(Tabelle32[[#This Row],[SDI Interface]],BOM!$A$4:$B$35,2,FALSE)</f>
        <v>6</v>
      </c>
      <c r="H132" s="59" t="str">
        <f>BOM!$C$4</f>
        <v>VGW-01</v>
      </c>
      <c r="I132" s="59">
        <f>IFERROR(VLOOKUP(Tabelle32[[#This Row],[Device ID]],BOM!$B$3:$BQ$35,12,FALSE),"")</f>
        <v>0</v>
      </c>
      <c r="J132" s="59" t="str">
        <f>IFERROR(VLOOKUP(Tabelle32[[#This Row],[Device ID]],BOM!$B$3:$BQ$35,13,FALSE),"")</f>
        <v>TC.U1.223 | MDC</v>
      </c>
      <c r="K132" s="59" t="str">
        <f>IFERROR(VLOOKUP(Tabelle32[[#This Row],[Device ID]],BOM!$B$3:$BQ$35,14,FALSE),"")</f>
        <v>Imagine Comunications</v>
      </c>
      <c r="L132" s="59" t="str">
        <f>IFERROR(VLOOKUP(Tabelle32[[#This Row],[Device ID]],BOM!$B$3:$BQ$35,16,FALSE),"")</f>
        <v>TG-01/a</v>
      </c>
      <c r="M132" s="63">
        <f>IFERROR(VLOOKUP(Tabelle32[[#This Row],[Device ID]],BOM!$B$3:$BQ$35,17,FALSE),"")</f>
        <v>0</v>
      </c>
      <c r="N132" s="59">
        <f>IFERROR(VLOOKUP(Tabelle32[[#This Row],[Device ID]],BOM!$B$3:$BQ$35,18,FALSE),"")</f>
        <v>0</v>
      </c>
      <c r="O132" s="64"/>
      <c r="P132" s="64"/>
      <c r="Q132" s="64"/>
      <c r="R132" s="64"/>
      <c r="S132" s="64"/>
      <c r="T132" s="64"/>
      <c r="U132" s="59">
        <f>IFERROR(VLOOKUP(Tabelle32[[#This Row],[Device ID]],BOM!$B$3:$BQ$35,25,FALSE),"")</f>
        <v>0</v>
      </c>
      <c r="V132" s="59" t="str">
        <f>IFERROR(VLOOKUP(Tabelle32[[#This Row],[Device ID]],BOM!$B$3:$BQ$35,26,FALSE),"")</f>
        <v>x</v>
      </c>
      <c r="W132" s="59" t="str">
        <f>IFERROR(VLOOKUP(Tabelle32[[#This Row],[Device ID]],BOM!$B$3:$BQ$35,27,FALSE),"")</f>
        <v>x</v>
      </c>
      <c r="X132" s="59" t="str">
        <f>IFERROR(VLOOKUP(Tabelle32[[#This Row],[Device ID]],BOM!$B$3:$BQ$35,28,FALSE),"")</f>
        <v>x</v>
      </c>
      <c r="Y132" s="59" t="str">
        <f>IFERROR(VLOOKUP(Tabelle32[[#This Row],[Device ID]],BOM!$B$3:$BQ$35,29,FALSE),"")</f>
        <v>x</v>
      </c>
      <c r="Z132" s="59" t="str">
        <f>IFERROR(VLOOKUP(Tabelle32[[#This Row],[Device ID]],BOM!$B$3:$BQ$35,30,FALSE),"")</f>
        <v>x</v>
      </c>
      <c r="AA132" s="59" t="str">
        <f>IFERROR(VLOOKUP(Tabelle32[[#This Row],[Device ID]],BOM!$B$3:$BQ$35,31,FALSE),"")</f>
        <v>x</v>
      </c>
      <c r="AB132" s="59" t="str">
        <f>IFERROR(VLOOKUP(Tabelle32[[#This Row],[Device ID]],BOM!$B$3:$BQ$35,32,FALSE),"")</f>
        <v>x</v>
      </c>
      <c r="AC132" s="59" t="str">
        <f>IFERROR(VLOOKUP(Tabelle32[[#This Row],[Device ID]],BOM!$B$3:$BQ$35,33,FALSE),"")</f>
        <v>x</v>
      </c>
      <c r="AD132" s="59" t="str">
        <f>IFERROR(VLOOKUP(Tabelle32[[#This Row],[Device ID]],BOM!$B$3:$BQ$35,34,FALSE),"")</f>
        <v>x</v>
      </c>
      <c r="AE132" s="59" t="str">
        <f>IFERROR(VLOOKUP(Tabelle32[[#This Row],[Device ID]],BOM!$B$3:$BQ$35,35,FALSE),"")</f>
        <v>x</v>
      </c>
      <c r="AF132" s="59" t="str">
        <f>IFERROR(VLOOKUP(Tabelle32[[#This Row],[Device ID]],BOM!$B$3:$BQ$35,36,FALSE),"")</f>
        <v>x</v>
      </c>
      <c r="AG132" s="59" t="str">
        <f>IFERROR(VLOOKUP(Tabelle32[[#This Row],[Device ID]],BOM!$B$3:$BQ$35,37,FALSE),"")</f>
        <v>x</v>
      </c>
      <c r="AH132" s="59"/>
      <c r="AI132" s="59"/>
      <c r="AJ132" s="59"/>
      <c r="AK132" s="59"/>
      <c r="AL132" s="59" t="str">
        <f>IFERROR(VLOOKUP(Tabelle32[[#This Row],[Device ID]],BOM!$B$3:$BQ$35,42,FALSE),"")</f>
        <v>Imagine Communications SNP</v>
      </c>
      <c r="AM132" s="59" t="str">
        <f>IFERROR(VLOOKUP(Tabelle32[[#This Row],[Device ID]],BOM!$B$3:$BQ$35,43,FALSE),"")</f>
        <v>no</v>
      </c>
      <c r="AN132" s="59" t="str">
        <f>IFERROR(VLOOKUP(Tabelle32[[#This Row],[Device ID]],BOM!$B$3:$BQ$35,44,FALSE),"")</f>
        <v>yes</v>
      </c>
      <c r="AO132" s="59" t="str">
        <f>IFERROR(VLOOKUP(Tabelle32[[#This Row],[Device ID]],BOM!$B$3:$BQ$35,45,FALSE),"")</f>
        <v>no</v>
      </c>
      <c r="AP132" s="59" t="str">
        <f>IFERROR(CONCATENATE(Tabelle32[[#This Row],[Family
GFX-Unit]]," | ",Tabelle32[[#This Row],[Label 1
GFX-Unit]]," | ",Tabelle32[[#This Row],[Attached Device if Gateway]]),"")</f>
        <v>SNP | TG-01/a-16 | TG-01/a</v>
      </c>
      <c r="AQ132" s="110"/>
      <c r="AR132" s="110"/>
      <c r="AS132" s="110"/>
      <c r="AT132" s="110"/>
      <c r="AU132" s="110"/>
      <c r="AV132" s="110" t="s">
        <v>96</v>
      </c>
      <c r="AW132" s="110" t="s">
        <v>96</v>
      </c>
      <c r="AX132" s="110" t="s">
        <v>96</v>
      </c>
      <c r="AY132" s="110" t="s">
        <v>96</v>
      </c>
      <c r="AZ132" s="110" t="s">
        <v>96</v>
      </c>
      <c r="BA132" s="110" t="s">
        <v>96</v>
      </c>
      <c r="BB132" s="110" t="s">
        <v>96</v>
      </c>
      <c r="BC132" s="110" t="s">
        <v>96</v>
      </c>
      <c r="BD132" s="110" t="s">
        <v>96</v>
      </c>
      <c r="BE132" s="110"/>
      <c r="BF132" s="110"/>
      <c r="BG132" s="73" t="s">
        <v>151</v>
      </c>
      <c r="BH132" s="30" t="str">
        <f>IF(COUNTA(Tabelle32[[#This Row],[Type:Vid_1080i50]:[Type:Anc_Prot]])&gt;0,"x","")</f>
        <v>x</v>
      </c>
      <c r="BI13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32" s="59"/>
      <c r="BK132" s="59"/>
      <c r="BL132" s="63"/>
      <c r="BM132" s="63"/>
      <c r="BN132" s="108" t="s">
        <v>305</v>
      </c>
      <c r="BO132" s="108" t="s">
        <v>340</v>
      </c>
      <c r="BP132" s="75">
        <f>LEN(Tabelle32[[#This Row],[Label 1
GFX-Unit]])</f>
        <v>10</v>
      </c>
      <c r="BQ132" s="63"/>
      <c r="BR132" s="63"/>
      <c r="BS132" s="59"/>
      <c r="BT132" s="59"/>
      <c r="BU132" s="59" t="s">
        <v>209</v>
      </c>
      <c r="BV132" s="59" t="s">
        <v>210</v>
      </c>
      <c r="BW132" s="59" t="s">
        <v>341</v>
      </c>
      <c r="BX132" s="59">
        <v>6</v>
      </c>
    </row>
    <row r="133" spans="1:76" x14ac:dyDescent="0.2">
      <c r="A133" s="58" t="str">
        <f>CONCATENATE(Tabelle32[[#This Row],[Device ID]],".",Tabelle32[[#This Row],[Streamcounter]])</f>
        <v>6.06101</v>
      </c>
      <c r="B13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VGW-01_SDI06_VIDsend_0001_IPLASRF</v>
      </c>
      <c r="C133" s="60"/>
      <c r="D133" s="61"/>
      <c r="E133" s="62"/>
      <c r="F133" s="59" t="str">
        <f>IFERROR(VLOOKUP(Tabelle32[[#This Row],[Device ID]],BOM!$B$3:$BQ$35,16,FALSE),"")</f>
        <v>TG-01/a</v>
      </c>
      <c r="G133" s="63">
        <f>VLOOKUP(Tabelle32[[#This Row],[SDI Interface]],BOM!$A$4:$B$35,2,FALSE)</f>
        <v>6</v>
      </c>
      <c r="H133" s="59" t="str">
        <f>BOM!$C$4</f>
        <v>VGW-01</v>
      </c>
      <c r="I133" s="59">
        <f>IFERROR(VLOOKUP(Tabelle32[[#This Row],[Device ID]],BOM!$B$3:$BQ$35,12,FALSE),"")</f>
        <v>0</v>
      </c>
      <c r="J133" s="59" t="str">
        <f>IFERROR(VLOOKUP(Tabelle32[[#This Row],[Device ID]],BOM!$B$3:$BQ$35,13,FALSE),"")</f>
        <v>TC.U1.223 | MDC</v>
      </c>
      <c r="K133" s="59" t="str">
        <f>IFERROR(VLOOKUP(Tabelle32[[#This Row],[Device ID]],BOM!$B$3:$BQ$35,14,FALSE),"")</f>
        <v>Imagine Comunications</v>
      </c>
      <c r="L133" s="59" t="str">
        <f>IFERROR(VLOOKUP(Tabelle32[[#This Row],[Device ID]],BOM!$B$3:$BQ$35,16,FALSE),"")</f>
        <v>TG-01/a</v>
      </c>
      <c r="M133" s="63">
        <f>IFERROR(VLOOKUP(Tabelle32[[#This Row],[Device ID]],BOM!$B$3:$BQ$35,17,FALSE),"")</f>
        <v>0</v>
      </c>
      <c r="N133" s="59">
        <f>IFERROR(VLOOKUP(Tabelle32[[#This Row],[Device ID]],BOM!$B$3:$BQ$35,18,FALSE),"")</f>
        <v>0</v>
      </c>
      <c r="O133" s="64"/>
      <c r="P133" s="64"/>
      <c r="Q133" s="64"/>
      <c r="R133" s="64"/>
      <c r="S133" s="64"/>
      <c r="T133" s="64"/>
      <c r="U133" s="59">
        <f>IFERROR(VLOOKUP(Tabelle32[[#This Row],[Device ID]],BOM!$B$3:$BQ$35,25,FALSE),"")</f>
        <v>0</v>
      </c>
      <c r="V133" s="59" t="str">
        <f>IFERROR(VLOOKUP(Tabelle32[[#This Row],[Device ID]],BOM!$B$3:$BQ$35,26,FALSE),"")</f>
        <v>x</v>
      </c>
      <c r="W133" s="59" t="str">
        <f>IFERROR(VLOOKUP(Tabelle32[[#This Row],[Device ID]],BOM!$B$3:$BQ$35,27,FALSE),"")</f>
        <v>x</v>
      </c>
      <c r="X133" s="59" t="str">
        <f>IFERROR(VLOOKUP(Tabelle32[[#This Row],[Device ID]],BOM!$B$3:$BQ$35,28,FALSE),"")</f>
        <v>x</v>
      </c>
      <c r="Y133" s="59" t="str">
        <f>IFERROR(VLOOKUP(Tabelle32[[#This Row],[Device ID]],BOM!$B$3:$BQ$35,29,FALSE),"")</f>
        <v>x</v>
      </c>
      <c r="Z133" s="59" t="str">
        <f>IFERROR(VLOOKUP(Tabelle32[[#This Row],[Device ID]],BOM!$B$3:$BQ$35,30,FALSE),"")</f>
        <v>x</v>
      </c>
      <c r="AA133" s="59" t="str">
        <f>IFERROR(VLOOKUP(Tabelle32[[#This Row],[Device ID]],BOM!$B$3:$BQ$35,31,FALSE),"")</f>
        <v>x</v>
      </c>
      <c r="AB133" s="59" t="str">
        <f>IFERROR(VLOOKUP(Tabelle32[[#This Row],[Device ID]],BOM!$B$3:$BQ$35,32,FALSE),"")</f>
        <v>x</v>
      </c>
      <c r="AC133" s="59" t="str">
        <f>IFERROR(VLOOKUP(Tabelle32[[#This Row],[Device ID]],BOM!$B$3:$BQ$35,33,FALSE),"")</f>
        <v>x</v>
      </c>
      <c r="AD133" s="59" t="str">
        <f>IFERROR(VLOOKUP(Tabelle32[[#This Row],[Device ID]],BOM!$B$3:$BQ$35,34,FALSE),"")</f>
        <v>x</v>
      </c>
      <c r="AE133" s="59" t="str">
        <f>IFERROR(VLOOKUP(Tabelle32[[#This Row],[Device ID]],BOM!$B$3:$BQ$35,35,FALSE),"")</f>
        <v>x</v>
      </c>
      <c r="AF133" s="59" t="str">
        <f>IFERROR(VLOOKUP(Tabelle32[[#This Row],[Device ID]],BOM!$B$3:$BQ$35,36,FALSE),"")</f>
        <v>x</v>
      </c>
      <c r="AG133" s="59" t="str">
        <f>IFERROR(VLOOKUP(Tabelle32[[#This Row],[Device ID]],BOM!$B$3:$BQ$35,37,FALSE),"")</f>
        <v>x</v>
      </c>
      <c r="AH133" s="59"/>
      <c r="AI133" s="59"/>
      <c r="AJ133" s="59"/>
      <c r="AK133" s="59"/>
      <c r="AL133" s="59" t="str">
        <f>IFERROR(VLOOKUP(Tabelle32[[#This Row],[Device ID]],BOM!$B$3:$BQ$35,42,FALSE),"")</f>
        <v>Imagine Communications SNP</v>
      </c>
      <c r="AM133" s="59" t="str">
        <f>IFERROR(VLOOKUP(Tabelle32[[#This Row],[Device ID]],BOM!$B$3:$BQ$35,43,FALSE),"")</f>
        <v>no</v>
      </c>
      <c r="AN133" s="59" t="str">
        <f>IFERROR(VLOOKUP(Tabelle32[[#This Row],[Device ID]],BOM!$B$3:$BQ$35,44,FALSE),"")</f>
        <v>yes</v>
      </c>
      <c r="AO133" s="59" t="str">
        <f>IFERROR(VLOOKUP(Tabelle32[[#This Row],[Device ID]],BOM!$B$3:$BQ$35,45,FALSE),"")</f>
        <v>no</v>
      </c>
      <c r="AP133" s="59" t="str">
        <f>IFERROR(CONCATENATE(Tabelle32[[#This Row],[Family
GFX-Unit]]," | ",Tabelle32[[#This Row],[Label 1
GFX-Unit]]," | ",Tabelle32[[#This Row],[Attached Device if Gateway]]),"")</f>
        <v>SNP | TG-01/a | TG-01/a</v>
      </c>
      <c r="AQ133" s="110" t="s">
        <v>96</v>
      </c>
      <c r="AR133" s="110" t="s">
        <v>96</v>
      </c>
      <c r="AS133" s="110" t="s">
        <v>96</v>
      </c>
      <c r="AT133" s="110" t="s">
        <v>96</v>
      </c>
      <c r="AU133" s="110" t="s">
        <v>96</v>
      </c>
      <c r="AV133" s="110"/>
      <c r="AW133" s="110"/>
      <c r="AX133" s="110"/>
      <c r="AY133" s="110"/>
      <c r="AZ133" s="110"/>
      <c r="BA133" s="110"/>
      <c r="BB133" s="110"/>
      <c r="BC133" s="110"/>
      <c r="BD133" s="110"/>
      <c r="BE133" s="110"/>
      <c r="BF133" s="110"/>
      <c r="BG133" s="73" t="s">
        <v>151</v>
      </c>
      <c r="BH133" s="30" t="str">
        <f>IF(COUNTA(Tabelle32[[#This Row],[Type:Vid_1080i50]:[Type:Anc_Prot]])&gt;0,"x","")</f>
        <v>x</v>
      </c>
      <c r="BI13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133" s="59"/>
      <c r="BK133" s="59"/>
      <c r="BL133" s="63"/>
      <c r="BM133" s="63"/>
      <c r="BN133" s="108" t="s">
        <v>305</v>
      </c>
      <c r="BO133" s="109" t="str">
        <f>IFERROR(VLOOKUP(Tabelle32[[#This Row],[Device ID]],BOM!$B$3:$BQ$35,16,FALSE),"")</f>
        <v>TG-01/a</v>
      </c>
      <c r="BP133" s="75">
        <f>LEN(Tabelle32[[#This Row],[Label 1
GFX-Unit]])</f>
        <v>7</v>
      </c>
      <c r="BQ133" s="63"/>
      <c r="BR133" s="63"/>
      <c r="BS133" s="59"/>
      <c r="BT133" s="59"/>
      <c r="BU133" s="59" t="s">
        <v>212</v>
      </c>
      <c r="BV133" s="59" t="s">
        <v>213</v>
      </c>
      <c r="BW133" s="59" t="s">
        <v>342</v>
      </c>
      <c r="BX133" s="59">
        <v>6</v>
      </c>
    </row>
    <row r="134" spans="1:76" ht="13.5" x14ac:dyDescent="0.25">
      <c r="A134" s="58" t="str">
        <f>CONCATENATE(Tabelle32[[#This Row],[Device ID]],".",Tabelle32[[#This Row],[Streamcounter]])</f>
        <v>6.06102</v>
      </c>
      <c r="B134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VGW-01_SDI06_VIDsend_0002_IPLASRF</v>
      </c>
      <c r="C134" s="96"/>
      <c r="D134" s="96"/>
      <c r="E134" s="96"/>
      <c r="F134" s="93" t="str">
        <f>IFERROR(VLOOKUP(Tabelle32[[#This Row],[Device ID]],BOM!$B$3:$BQ$35,16,FALSE),"")</f>
        <v>TG-01/a</v>
      </c>
      <c r="G134" s="66">
        <f>VLOOKUP(Tabelle32[[#This Row],[SDI Interface]],BOM!$A$4:$B$35,2,FALSE)</f>
        <v>6</v>
      </c>
      <c r="H134" s="93" t="str">
        <f>BOM!$C$4</f>
        <v>VGW-01</v>
      </c>
      <c r="I134" s="93">
        <f>IFERROR(VLOOKUP(Tabelle32[[#This Row],[Device ID]],BOM!$B$3:$BQ$35,12,FALSE),"")</f>
        <v>0</v>
      </c>
      <c r="J134" s="93" t="str">
        <f>IFERROR(VLOOKUP(Tabelle32[[#This Row],[Device ID]],BOM!$B$3:$BQ$35,13,FALSE),"")</f>
        <v>TC.U1.223 | MDC</v>
      </c>
      <c r="K134" s="93" t="str">
        <f>IFERROR(VLOOKUP(Tabelle32[[#This Row],[Device ID]],BOM!$B$3:$BQ$35,14,FALSE),"")</f>
        <v>Imagine Comunications</v>
      </c>
      <c r="L134" s="93" t="str">
        <f>IFERROR(VLOOKUP(Tabelle32[[#This Row],[Device ID]],BOM!$B$3:$BQ$35,16,FALSE),"")</f>
        <v>TG-01/a</v>
      </c>
      <c r="M134" s="93">
        <f>IFERROR(VLOOKUP(Tabelle32[[#This Row],[Device ID]],BOM!$B$3:$BQ$35,17,FALSE),"")</f>
        <v>0</v>
      </c>
      <c r="N134" s="93">
        <f>IFERROR(VLOOKUP(Tabelle32[[#This Row],[Device ID]],BOM!$B$3:$BQ$35,18,FALSE),"")</f>
        <v>0</v>
      </c>
      <c r="O134" s="64"/>
      <c r="P134" s="64"/>
      <c r="Q134" s="64"/>
      <c r="R134" s="64"/>
      <c r="S134" s="64"/>
      <c r="T134" s="64"/>
      <c r="U134" s="93">
        <f>IFERROR(VLOOKUP(Tabelle32[[#This Row],[Device ID]],BOM!$B$3:$BQ$35,25,FALSE),"")</f>
        <v>0</v>
      </c>
      <c r="V134" s="94" t="str">
        <f>IFERROR(VLOOKUP(Tabelle32[[#This Row],[Device ID]],BOM!$B$3:$BQ$35,26,FALSE),"")</f>
        <v>x</v>
      </c>
      <c r="W134" s="94" t="str">
        <f>IFERROR(VLOOKUP(Tabelle32[[#This Row],[Device ID]],BOM!$B$3:$BQ$35,27,FALSE),"")</f>
        <v>x</v>
      </c>
      <c r="X134" s="94" t="str">
        <f>IFERROR(VLOOKUP(Tabelle32[[#This Row],[Device ID]],BOM!$B$3:$BQ$35,28,FALSE),"")</f>
        <v>x</v>
      </c>
      <c r="Y134" s="94" t="str">
        <f>IFERROR(VLOOKUP(Tabelle32[[#This Row],[Device ID]],BOM!$B$3:$BQ$35,29,FALSE),"")</f>
        <v>x</v>
      </c>
      <c r="Z134" s="94" t="str">
        <f>IFERROR(VLOOKUP(Tabelle32[[#This Row],[Device ID]],BOM!$B$3:$BQ$35,30,FALSE),"")</f>
        <v>x</v>
      </c>
      <c r="AA134" s="94" t="str">
        <f>IFERROR(VLOOKUP(Tabelle32[[#This Row],[Device ID]],BOM!$B$3:$BQ$35,31,FALSE),"")</f>
        <v>x</v>
      </c>
      <c r="AB134" s="94" t="str">
        <f>IFERROR(VLOOKUP(Tabelle32[[#This Row],[Device ID]],BOM!$B$3:$BQ$35,32,FALSE),"")</f>
        <v>x</v>
      </c>
      <c r="AC134" s="94" t="str">
        <f>IFERROR(VLOOKUP(Tabelle32[[#This Row],[Device ID]],BOM!$B$3:$BQ$35,33,FALSE),"")</f>
        <v>x</v>
      </c>
      <c r="AD134" s="94" t="str">
        <f>IFERROR(VLOOKUP(Tabelle32[[#This Row],[Device ID]],BOM!$B$3:$BQ$35,34,FALSE),"")</f>
        <v>x</v>
      </c>
      <c r="AE134" s="94" t="str">
        <f>IFERROR(VLOOKUP(Tabelle32[[#This Row],[Device ID]],BOM!$B$3:$BQ$35,35,FALSE),"")</f>
        <v>x</v>
      </c>
      <c r="AF134" s="94" t="str">
        <f>IFERROR(VLOOKUP(Tabelle32[[#This Row],[Device ID]],BOM!$B$3:$BQ$35,36,FALSE),"")</f>
        <v>x</v>
      </c>
      <c r="AG134" s="94" t="str">
        <f>IFERROR(VLOOKUP(Tabelle32[[#This Row],[Device ID]],BOM!$B$3:$BQ$35,37,FALSE),"")</f>
        <v>x</v>
      </c>
      <c r="AH134" s="59"/>
      <c r="AI134" s="59"/>
      <c r="AJ134" s="59"/>
      <c r="AK134" s="59"/>
      <c r="AL134" s="93" t="str">
        <f>IFERROR(VLOOKUP(Tabelle32[[#This Row],[Device ID]],BOM!$B$3:$BQ$35,42,FALSE),"")</f>
        <v>Imagine Communications SNP</v>
      </c>
      <c r="AM134" s="59" t="str">
        <f>IFERROR(VLOOKUP(Tabelle32[[#This Row],[Device ID]],BOM!$B$3:$BQ$35,43,FALSE),"")</f>
        <v>no</v>
      </c>
      <c r="AN134" s="93" t="str">
        <f>IFERROR(VLOOKUP(Tabelle32[[#This Row],[Device ID]],BOM!$B$3:$BQ$35,44,FALSE),"")</f>
        <v>yes</v>
      </c>
      <c r="AO134" s="59" t="str">
        <f>IFERROR(VLOOKUP(Tabelle32[[#This Row],[Device ID]],BOM!$B$3:$BQ$35,45,FALSE),"")</f>
        <v>no</v>
      </c>
      <c r="AP134" s="93" t="str">
        <f>IFERROR(CONCATENATE(Tabelle32[[#This Row],[Family
GFX-Unit]]," | ",Tabelle32[[#This Row],[Label 1
GFX-Unit]]," | ",Tabelle32[[#This Row],[Attached Device if Gateway]]),"")</f>
        <v xml:space="preserve"> |  | TG-01/a</v>
      </c>
      <c r="AQ134" s="28" t="s">
        <v>96</v>
      </c>
      <c r="AR134" s="90"/>
      <c r="AS134" s="90"/>
      <c r="AT134" s="90"/>
      <c r="AU134" s="90"/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66"/>
      <c r="BH134" s="30" t="str">
        <f>IF(COUNTA(Tabelle32[[#This Row],[Type:Vid_1080i50]:[Type:Anc_Prot]])&gt;0,"x","")</f>
        <v>x</v>
      </c>
      <c r="BI134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134" s="59"/>
      <c r="BK134" s="59"/>
      <c r="BL134" s="63"/>
      <c r="BM134" s="63"/>
      <c r="BN134" s="90"/>
      <c r="BO134" s="90"/>
      <c r="BP134" s="75">
        <f>LEN(Tabelle32[[#This Row],[Label 1
GFX-Unit]])</f>
        <v>0</v>
      </c>
      <c r="BQ134" s="63"/>
      <c r="BR134" s="63"/>
      <c r="BS134" s="59"/>
      <c r="BT134" s="59"/>
      <c r="BU134" s="59" t="s">
        <v>215</v>
      </c>
      <c r="BV134" s="59" t="s">
        <v>215</v>
      </c>
      <c r="BW134" s="59" t="s">
        <v>343</v>
      </c>
      <c r="BX134" s="59">
        <v>6</v>
      </c>
    </row>
    <row r="135" spans="1:76" x14ac:dyDescent="0.2">
      <c r="A135" s="58" t="str">
        <f>CONCATENATE(Tabelle32[[#This Row],[Device ID]],".",Tabelle32[[#This Row],[Streamcounter]])</f>
        <v>7.07301</v>
      </c>
      <c r="B13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VGW-01_SDI07_ANCsend_0001_IPLASRF</v>
      </c>
      <c r="C135" s="67"/>
      <c r="D135" s="61"/>
      <c r="E135" s="67"/>
      <c r="F135" s="59" t="str">
        <f>IFERROR(VLOOKUP(Tabelle32[[#This Row],[Device ID]],BOM!$B$3:$BQ$35,16,FALSE),"")</f>
        <v>Schaltraum 1</v>
      </c>
      <c r="G135" s="63">
        <f>VLOOKUP(Tabelle32[[#This Row],[SDI Interface]],BOM!$A$4:$B$35,2,FALSE)</f>
        <v>7</v>
      </c>
      <c r="H135" s="59" t="str">
        <f>BOM!$C$4</f>
        <v>VGW-01</v>
      </c>
      <c r="I135" s="59">
        <f>IFERROR(VLOOKUP(Tabelle32[[#This Row],[Device ID]],BOM!$B$3:$BQ$35,12,FALSE),"")</f>
        <v>0</v>
      </c>
      <c r="J135" s="59" t="str">
        <f>IFERROR(VLOOKUP(Tabelle32[[#This Row],[Device ID]],BOM!$B$3:$BQ$35,13,FALSE),"")</f>
        <v>TC.U1.223 | MDC</v>
      </c>
      <c r="K135" s="59" t="str">
        <f>IFERROR(VLOOKUP(Tabelle32[[#This Row],[Device ID]],BOM!$B$3:$BQ$35,14,FALSE),"")</f>
        <v>Imagine Comunications</v>
      </c>
      <c r="L135" s="59" t="str">
        <f>IFERROR(VLOOKUP(Tabelle32[[#This Row],[Device ID]],BOM!$B$3:$BQ$35,16,FALSE),"")</f>
        <v>Schaltraum 1</v>
      </c>
      <c r="M135" s="63">
        <f>IFERROR(VLOOKUP(Tabelle32[[#This Row],[Device ID]],BOM!$B$3:$BQ$35,17,FALSE),"")</f>
        <v>0</v>
      </c>
      <c r="N135" s="59">
        <f>IFERROR(VLOOKUP(Tabelle32[[#This Row],[Device ID]],BOM!$B$3:$BQ$35,18,FALSE),"")</f>
        <v>0</v>
      </c>
      <c r="O135" s="64"/>
      <c r="P135" s="64"/>
      <c r="Q135" s="64"/>
      <c r="R135" s="64"/>
      <c r="S135" s="64"/>
      <c r="T135" s="64"/>
      <c r="U135" s="59">
        <f>IFERROR(VLOOKUP(Tabelle32[[#This Row],[Device ID]],BOM!$B$3:$BQ$35,25,FALSE),"")</f>
        <v>0</v>
      </c>
      <c r="V135" s="59" t="str">
        <f>IFERROR(VLOOKUP(Tabelle32[[#This Row],[Device ID]],BOM!$B$3:$BQ$35,26,FALSE),"")</f>
        <v>x</v>
      </c>
      <c r="W135" s="59" t="str">
        <f>IFERROR(VLOOKUP(Tabelle32[[#This Row],[Device ID]],BOM!$B$3:$BQ$35,27,FALSE),"")</f>
        <v>x</v>
      </c>
      <c r="X135" s="59" t="str">
        <f>IFERROR(VLOOKUP(Tabelle32[[#This Row],[Device ID]],BOM!$B$3:$BQ$35,28,FALSE),"")</f>
        <v>x</v>
      </c>
      <c r="Y135" s="59" t="str">
        <f>IFERROR(VLOOKUP(Tabelle32[[#This Row],[Device ID]],BOM!$B$3:$BQ$35,29,FALSE),"")</f>
        <v>x</v>
      </c>
      <c r="Z135" s="59" t="str">
        <f>IFERROR(VLOOKUP(Tabelle32[[#This Row],[Device ID]],BOM!$B$3:$BQ$35,30,FALSE),"")</f>
        <v>x</v>
      </c>
      <c r="AA135" s="59" t="str">
        <f>IFERROR(VLOOKUP(Tabelle32[[#This Row],[Device ID]],BOM!$B$3:$BQ$35,31,FALSE),"")</f>
        <v>x</v>
      </c>
      <c r="AB135" s="59" t="str">
        <f>IFERROR(VLOOKUP(Tabelle32[[#This Row],[Device ID]],BOM!$B$3:$BQ$35,32,FALSE),"")</f>
        <v>x</v>
      </c>
      <c r="AC135" s="59" t="str">
        <f>IFERROR(VLOOKUP(Tabelle32[[#This Row],[Device ID]],BOM!$B$3:$BQ$35,33,FALSE),"")</f>
        <v>x</v>
      </c>
      <c r="AD135" s="59" t="str">
        <f>IFERROR(VLOOKUP(Tabelle32[[#This Row],[Device ID]],BOM!$B$3:$BQ$35,34,FALSE),"")</f>
        <v>x</v>
      </c>
      <c r="AE135" s="59" t="str">
        <f>IFERROR(VLOOKUP(Tabelle32[[#This Row],[Device ID]],BOM!$B$3:$BQ$35,35,FALSE),"")</f>
        <v>x</v>
      </c>
      <c r="AF135" s="59" t="str">
        <f>IFERROR(VLOOKUP(Tabelle32[[#This Row],[Device ID]],BOM!$B$3:$BQ$35,36,FALSE),"")</f>
        <v>x</v>
      </c>
      <c r="AG135" s="59" t="str">
        <f>IFERROR(VLOOKUP(Tabelle32[[#This Row],[Device ID]],BOM!$B$3:$BQ$35,37,FALSE),"")</f>
        <v>x</v>
      </c>
      <c r="AH135" s="59"/>
      <c r="AI135" s="59"/>
      <c r="AJ135" s="59"/>
      <c r="AK135" s="59"/>
      <c r="AL135" s="59" t="str">
        <f>IFERROR(VLOOKUP(Tabelle32[[#This Row],[Device ID]],BOM!$B$3:$BQ$35,42,FALSE),"")</f>
        <v>Imagine Communications SNP</v>
      </c>
      <c r="AM135" s="59" t="str">
        <f>IFERROR(VLOOKUP(Tabelle32[[#This Row],[Device ID]],BOM!$B$3:$BQ$35,43,FALSE),"")</f>
        <v>no</v>
      </c>
      <c r="AN135" s="59" t="str">
        <f>IFERROR(VLOOKUP(Tabelle32[[#This Row],[Device ID]],BOM!$B$3:$BQ$35,44,FALSE),"")</f>
        <v>yes</v>
      </c>
      <c r="AO135" s="59" t="str">
        <f>IFERROR(VLOOKUP(Tabelle32[[#This Row],[Device ID]],BOM!$B$3:$BQ$35,45,FALSE),"")</f>
        <v>no</v>
      </c>
      <c r="AP135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 t="s">
        <v>96</v>
      </c>
      <c r="BG135" s="73" t="s">
        <v>151</v>
      </c>
      <c r="BH135" s="30" t="str">
        <f>IF(COUNTA(Tabelle32[[#This Row],[Type:Vid_1080i50]:[Type:Anc_Prot]])&gt;0,"x","")</f>
        <v>x</v>
      </c>
      <c r="BI13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135" s="59"/>
      <c r="BK135" s="59"/>
      <c r="BL135" s="63"/>
      <c r="BM135" s="63"/>
      <c r="BN135" s="90"/>
      <c r="BO135" s="90"/>
      <c r="BP135" s="75">
        <f>LEN(Tabelle32[[#This Row],[Label 1
GFX-Unit]])</f>
        <v>0</v>
      </c>
      <c r="BQ135" s="63"/>
      <c r="BR135" s="63"/>
      <c r="BS135" s="59"/>
      <c r="BT135" s="59"/>
      <c r="BU135" s="59" t="s">
        <v>152</v>
      </c>
      <c r="BV135" s="59" t="s">
        <v>153</v>
      </c>
      <c r="BW135" s="59" t="s">
        <v>344</v>
      </c>
      <c r="BX135" s="59">
        <v>7</v>
      </c>
    </row>
    <row r="136" spans="1:76" x14ac:dyDescent="0.2">
      <c r="A136" s="58" t="str">
        <f>CONCATENATE(Tabelle32[[#This Row],[Device ID]],".",Tabelle32[[#This Row],[Streamcounter]])</f>
        <v>7.07302</v>
      </c>
      <c r="B13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VGW-01_SDI07_ANCsend_0002_IPLASRF</v>
      </c>
      <c r="C136" s="67"/>
      <c r="D136" s="61"/>
      <c r="E136" s="67"/>
      <c r="F136" s="59" t="str">
        <f>IFERROR(VLOOKUP(Tabelle32[[#This Row],[Device ID]],BOM!$B$3:$BQ$35,16,FALSE),"")</f>
        <v>Schaltraum 1</v>
      </c>
      <c r="G136" s="63">
        <f>VLOOKUP(Tabelle32[[#This Row],[SDI Interface]],BOM!$A$4:$B$35,2,FALSE)</f>
        <v>7</v>
      </c>
      <c r="H136" s="59" t="str">
        <f>BOM!$C$4</f>
        <v>VGW-01</v>
      </c>
      <c r="I136" s="59">
        <f>IFERROR(VLOOKUP(Tabelle32[[#This Row],[Device ID]],BOM!$B$3:$BQ$35,12,FALSE),"")</f>
        <v>0</v>
      </c>
      <c r="J136" s="59" t="str">
        <f>IFERROR(VLOOKUP(Tabelle32[[#This Row],[Device ID]],BOM!$B$3:$BQ$35,13,FALSE),"")</f>
        <v>TC.U1.223 | MDC</v>
      </c>
      <c r="K136" s="59" t="str">
        <f>IFERROR(VLOOKUP(Tabelle32[[#This Row],[Device ID]],BOM!$B$3:$BQ$35,14,FALSE),"")</f>
        <v>Imagine Comunications</v>
      </c>
      <c r="L136" s="59" t="str">
        <f>IFERROR(VLOOKUP(Tabelle32[[#This Row],[Device ID]],BOM!$B$3:$BQ$35,16,FALSE),"")</f>
        <v>Schaltraum 1</v>
      </c>
      <c r="M136" s="63">
        <f>IFERROR(VLOOKUP(Tabelle32[[#This Row],[Device ID]],BOM!$B$3:$BQ$35,17,FALSE),"")</f>
        <v>0</v>
      </c>
      <c r="N136" s="59">
        <f>IFERROR(VLOOKUP(Tabelle32[[#This Row],[Device ID]],BOM!$B$3:$BQ$35,18,FALSE),"")</f>
        <v>0</v>
      </c>
      <c r="O136" s="64"/>
      <c r="P136" s="64"/>
      <c r="Q136" s="64"/>
      <c r="R136" s="64"/>
      <c r="S136" s="64"/>
      <c r="T136" s="64"/>
      <c r="U136" s="59">
        <f>IFERROR(VLOOKUP(Tabelle32[[#This Row],[Device ID]],BOM!$B$3:$BQ$35,25,FALSE),"")</f>
        <v>0</v>
      </c>
      <c r="V136" s="59" t="str">
        <f>IFERROR(VLOOKUP(Tabelle32[[#This Row],[Device ID]],BOM!$B$3:$BQ$35,26,FALSE),"")</f>
        <v>x</v>
      </c>
      <c r="W136" s="59" t="str">
        <f>IFERROR(VLOOKUP(Tabelle32[[#This Row],[Device ID]],BOM!$B$3:$BQ$35,27,FALSE),"")</f>
        <v>x</v>
      </c>
      <c r="X136" s="59" t="str">
        <f>IFERROR(VLOOKUP(Tabelle32[[#This Row],[Device ID]],BOM!$B$3:$BQ$35,28,FALSE),"")</f>
        <v>x</v>
      </c>
      <c r="Y136" s="59" t="str">
        <f>IFERROR(VLOOKUP(Tabelle32[[#This Row],[Device ID]],BOM!$B$3:$BQ$35,29,FALSE),"")</f>
        <v>x</v>
      </c>
      <c r="Z136" s="59" t="str">
        <f>IFERROR(VLOOKUP(Tabelle32[[#This Row],[Device ID]],BOM!$B$3:$BQ$35,30,FALSE),"")</f>
        <v>x</v>
      </c>
      <c r="AA136" s="59" t="str">
        <f>IFERROR(VLOOKUP(Tabelle32[[#This Row],[Device ID]],BOM!$B$3:$BQ$35,31,FALSE),"")</f>
        <v>x</v>
      </c>
      <c r="AB136" s="59" t="str">
        <f>IFERROR(VLOOKUP(Tabelle32[[#This Row],[Device ID]],BOM!$B$3:$BQ$35,32,FALSE),"")</f>
        <v>x</v>
      </c>
      <c r="AC136" s="59" t="str">
        <f>IFERROR(VLOOKUP(Tabelle32[[#This Row],[Device ID]],BOM!$B$3:$BQ$35,33,FALSE),"")</f>
        <v>x</v>
      </c>
      <c r="AD136" s="59" t="str">
        <f>IFERROR(VLOOKUP(Tabelle32[[#This Row],[Device ID]],BOM!$B$3:$BQ$35,34,FALSE),"")</f>
        <v>x</v>
      </c>
      <c r="AE136" s="59" t="str">
        <f>IFERROR(VLOOKUP(Tabelle32[[#This Row],[Device ID]],BOM!$B$3:$BQ$35,35,FALSE),"")</f>
        <v>x</v>
      </c>
      <c r="AF136" s="59" t="str">
        <f>IFERROR(VLOOKUP(Tabelle32[[#This Row],[Device ID]],BOM!$B$3:$BQ$35,36,FALSE),"")</f>
        <v>x</v>
      </c>
      <c r="AG136" s="59" t="str">
        <f>IFERROR(VLOOKUP(Tabelle32[[#This Row],[Device ID]],BOM!$B$3:$BQ$35,37,FALSE),"")</f>
        <v>x</v>
      </c>
      <c r="AH136" s="59"/>
      <c r="AI136" s="59"/>
      <c r="AJ136" s="59"/>
      <c r="AK136" s="59"/>
      <c r="AL136" s="59" t="str">
        <f>IFERROR(VLOOKUP(Tabelle32[[#This Row],[Device ID]],BOM!$B$3:$BQ$35,42,FALSE),"")</f>
        <v>Imagine Communications SNP</v>
      </c>
      <c r="AM136" s="59" t="str">
        <f>IFERROR(VLOOKUP(Tabelle32[[#This Row],[Device ID]],BOM!$B$3:$BQ$35,43,FALSE),"")</f>
        <v>no</v>
      </c>
      <c r="AN136" s="59" t="str">
        <f>IFERROR(VLOOKUP(Tabelle32[[#This Row],[Device ID]],BOM!$B$3:$BQ$35,44,FALSE),"")</f>
        <v>yes</v>
      </c>
      <c r="AO136" s="59" t="str">
        <f>IFERROR(VLOOKUP(Tabelle32[[#This Row],[Device ID]],BOM!$B$3:$BQ$35,45,FALSE),"")</f>
        <v>no</v>
      </c>
      <c r="AP136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73" t="s">
        <v>151</v>
      </c>
      <c r="BH136" s="30" t="str">
        <f>IF(COUNTA(Tabelle32[[#This Row],[Type:Vid_1080i50]:[Type:Anc_Prot]])&gt;0,"x","")</f>
        <v/>
      </c>
      <c r="BI13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136" s="59"/>
      <c r="BK136" s="59"/>
      <c r="BL136" s="63"/>
      <c r="BM136" s="63"/>
      <c r="BN136" s="90"/>
      <c r="BO136" s="90"/>
      <c r="BP136" s="75">
        <f>LEN(Tabelle32[[#This Row],[Label 1
GFX-Unit]])</f>
        <v>0</v>
      </c>
      <c r="BQ136" s="63"/>
      <c r="BR136" s="63"/>
      <c r="BS136" s="59"/>
      <c r="BT136" s="59"/>
      <c r="BU136" s="59" t="s">
        <v>155</v>
      </c>
      <c r="BV136" s="59" t="s">
        <v>156</v>
      </c>
      <c r="BW136" s="59" t="s">
        <v>345</v>
      </c>
      <c r="BX136" s="59">
        <v>7</v>
      </c>
    </row>
    <row r="137" spans="1:76" x14ac:dyDescent="0.2">
      <c r="A137" s="58" t="str">
        <f>CONCATENATE(Tabelle32[[#This Row],[Device ID]],".",Tabelle32[[#This Row],[Streamcounter]])</f>
        <v>7.07303</v>
      </c>
      <c r="B13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VGW-01_SDI07_ANCsend_0003_IPLASRF</v>
      </c>
      <c r="C137" s="67"/>
      <c r="D137" s="61"/>
      <c r="E137" s="67"/>
      <c r="F137" s="59" t="str">
        <f>IFERROR(VLOOKUP(Tabelle32[[#This Row],[Device ID]],BOM!$B$3:$BQ$35,16,FALSE),"")</f>
        <v>Schaltraum 1</v>
      </c>
      <c r="G137" s="63">
        <f>VLOOKUP(Tabelle32[[#This Row],[SDI Interface]],BOM!$A$4:$B$35,2,FALSE)</f>
        <v>7</v>
      </c>
      <c r="H137" s="59" t="str">
        <f>BOM!$C$4</f>
        <v>VGW-01</v>
      </c>
      <c r="I137" s="59">
        <f>IFERROR(VLOOKUP(Tabelle32[[#This Row],[Device ID]],BOM!$B$3:$BQ$35,12,FALSE),"")</f>
        <v>0</v>
      </c>
      <c r="J137" s="59" t="str">
        <f>IFERROR(VLOOKUP(Tabelle32[[#This Row],[Device ID]],BOM!$B$3:$BQ$35,13,FALSE),"")</f>
        <v>TC.U1.223 | MDC</v>
      </c>
      <c r="K137" s="59" t="str">
        <f>IFERROR(VLOOKUP(Tabelle32[[#This Row],[Device ID]],BOM!$B$3:$BQ$35,14,FALSE),"")</f>
        <v>Imagine Comunications</v>
      </c>
      <c r="L137" s="59" t="str">
        <f>IFERROR(VLOOKUP(Tabelle32[[#This Row],[Device ID]],BOM!$B$3:$BQ$35,16,FALSE),"")</f>
        <v>Schaltraum 1</v>
      </c>
      <c r="M137" s="63">
        <f>IFERROR(VLOOKUP(Tabelle32[[#This Row],[Device ID]],BOM!$B$3:$BQ$35,17,FALSE),"")</f>
        <v>0</v>
      </c>
      <c r="N137" s="59">
        <f>IFERROR(VLOOKUP(Tabelle32[[#This Row],[Device ID]],BOM!$B$3:$BQ$35,18,FALSE),"")</f>
        <v>0</v>
      </c>
      <c r="O137" s="64"/>
      <c r="P137" s="64"/>
      <c r="Q137" s="64"/>
      <c r="R137" s="64"/>
      <c r="S137" s="64"/>
      <c r="T137" s="64"/>
      <c r="U137" s="59">
        <f>IFERROR(VLOOKUP(Tabelle32[[#This Row],[Device ID]],BOM!$B$3:$BQ$35,25,FALSE),"")</f>
        <v>0</v>
      </c>
      <c r="V137" s="59" t="str">
        <f>IFERROR(VLOOKUP(Tabelle32[[#This Row],[Device ID]],BOM!$B$3:$BQ$35,26,FALSE),"")</f>
        <v>x</v>
      </c>
      <c r="W137" s="59" t="str">
        <f>IFERROR(VLOOKUP(Tabelle32[[#This Row],[Device ID]],BOM!$B$3:$BQ$35,27,FALSE),"")</f>
        <v>x</v>
      </c>
      <c r="X137" s="59" t="str">
        <f>IFERROR(VLOOKUP(Tabelle32[[#This Row],[Device ID]],BOM!$B$3:$BQ$35,28,FALSE),"")</f>
        <v>x</v>
      </c>
      <c r="Y137" s="59" t="str">
        <f>IFERROR(VLOOKUP(Tabelle32[[#This Row],[Device ID]],BOM!$B$3:$BQ$35,29,FALSE),"")</f>
        <v>x</v>
      </c>
      <c r="Z137" s="59" t="str">
        <f>IFERROR(VLOOKUP(Tabelle32[[#This Row],[Device ID]],BOM!$B$3:$BQ$35,30,FALSE),"")</f>
        <v>x</v>
      </c>
      <c r="AA137" s="59" t="str">
        <f>IFERROR(VLOOKUP(Tabelle32[[#This Row],[Device ID]],BOM!$B$3:$BQ$35,31,FALSE),"")</f>
        <v>x</v>
      </c>
      <c r="AB137" s="59" t="str">
        <f>IFERROR(VLOOKUP(Tabelle32[[#This Row],[Device ID]],BOM!$B$3:$BQ$35,32,FALSE),"")</f>
        <v>x</v>
      </c>
      <c r="AC137" s="59" t="str">
        <f>IFERROR(VLOOKUP(Tabelle32[[#This Row],[Device ID]],BOM!$B$3:$BQ$35,33,FALSE),"")</f>
        <v>x</v>
      </c>
      <c r="AD137" s="59" t="str">
        <f>IFERROR(VLOOKUP(Tabelle32[[#This Row],[Device ID]],BOM!$B$3:$BQ$35,34,FALSE),"")</f>
        <v>x</v>
      </c>
      <c r="AE137" s="59" t="str">
        <f>IFERROR(VLOOKUP(Tabelle32[[#This Row],[Device ID]],BOM!$B$3:$BQ$35,35,FALSE),"")</f>
        <v>x</v>
      </c>
      <c r="AF137" s="59" t="str">
        <f>IFERROR(VLOOKUP(Tabelle32[[#This Row],[Device ID]],BOM!$B$3:$BQ$35,36,FALSE),"")</f>
        <v>x</v>
      </c>
      <c r="AG137" s="59" t="str">
        <f>IFERROR(VLOOKUP(Tabelle32[[#This Row],[Device ID]],BOM!$B$3:$BQ$35,37,FALSE),"")</f>
        <v>x</v>
      </c>
      <c r="AH137" s="59"/>
      <c r="AI137" s="59"/>
      <c r="AJ137" s="59"/>
      <c r="AK137" s="59"/>
      <c r="AL137" s="59" t="str">
        <f>IFERROR(VLOOKUP(Tabelle32[[#This Row],[Device ID]],BOM!$B$3:$BQ$35,42,FALSE),"")</f>
        <v>Imagine Communications SNP</v>
      </c>
      <c r="AM137" s="59" t="str">
        <f>IFERROR(VLOOKUP(Tabelle32[[#This Row],[Device ID]],BOM!$B$3:$BQ$35,43,FALSE),"")</f>
        <v>no</v>
      </c>
      <c r="AN137" s="59" t="str">
        <f>IFERROR(VLOOKUP(Tabelle32[[#This Row],[Device ID]],BOM!$B$3:$BQ$35,44,FALSE),"")</f>
        <v>yes</v>
      </c>
      <c r="AO137" s="59" t="str">
        <f>IFERROR(VLOOKUP(Tabelle32[[#This Row],[Device ID]],BOM!$B$3:$BQ$35,45,FALSE),"")</f>
        <v>no</v>
      </c>
      <c r="AP137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73" t="s">
        <v>151</v>
      </c>
      <c r="BH137" s="30" t="str">
        <f>IF(COUNTA(Tabelle32[[#This Row],[Type:Vid_1080i50]:[Type:Anc_Prot]])&gt;0,"x","")</f>
        <v/>
      </c>
      <c r="BI13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137" s="59"/>
      <c r="BK137" s="59"/>
      <c r="BL137" s="63"/>
      <c r="BM137" s="63"/>
      <c r="BN137" s="90"/>
      <c r="BO137" s="90"/>
      <c r="BP137" s="75">
        <f>LEN(Tabelle32[[#This Row],[Label 1
GFX-Unit]])</f>
        <v>0</v>
      </c>
      <c r="BQ137" s="63"/>
      <c r="BR137" s="63"/>
      <c r="BS137" s="59"/>
      <c r="BT137" s="59"/>
      <c r="BU137" s="59" t="s">
        <v>158</v>
      </c>
      <c r="BV137" s="59" t="s">
        <v>159</v>
      </c>
      <c r="BW137" s="59" t="s">
        <v>346</v>
      </c>
      <c r="BX137" s="59">
        <v>7</v>
      </c>
    </row>
    <row r="138" spans="1:76" x14ac:dyDescent="0.2">
      <c r="A138" s="58" t="str">
        <f>CONCATENATE(Tabelle32[[#This Row],[Device ID]],".",Tabelle32[[#This Row],[Streamcounter]])</f>
        <v>7.07304</v>
      </c>
      <c r="B13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VGW-01_SDI07_ANCsend_0004_IPLASRF</v>
      </c>
      <c r="C138" s="60"/>
      <c r="D138" s="61"/>
      <c r="E138" s="62"/>
      <c r="F138" s="59" t="str">
        <f>IFERROR(VLOOKUP(Tabelle32[[#This Row],[Device ID]],BOM!$B$3:$BQ$35,16,FALSE),"")</f>
        <v>Schaltraum 1</v>
      </c>
      <c r="G138" s="63">
        <f>VLOOKUP(Tabelle32[[#This Row],[SDI Interface]],BOM!$A$4:$B$35,2,FALSE)</f>
        <v>7</v>
      </c>
      <c r="H138" s="59" t="str">
        <f>BOM!$C$4</f>
        <v>VGW-01</v>
      </c>
      <c r="I138" s="59">
        <f>IFERROR(VLOOKUP(Tabelle32[[#This Row],[Device ID]],BOM!$B$3:$BQ$35,12,FALSE),"")</f>
        <v>0</v>
      </c>
      <c r="J138" s="59" t="str">
        <f>IFERROR(VLOOKUP(Tabelle32[[#This Row],[Device ID]],BOM!$B$3:$BQ$35,13,FALSE),"")</f>
        <v>TC.U1.223 | MDC</v>
      </c>
      <c r="K138" s="59" t="str">
        <f>IFERROR(VLOOKUP(Tabelle32[[#This Row],[Device ID]],BOM!$B$3:$BQ$35,14,FALSE),"")</f>
        <v>Imagine Comunications</v>
      </c>
      <c r="L138" s="59" t="str">
        <f>IFERROR(VLOOKUP(Tabelle32[[#This Row],[Device ID]],BOM!$B$3:$BQ$35,16,FALSE),"")</f>
        <v>Schaltraum 1</v>
      </c>
      <c r="M138" s="63">
        <f>IFERROR(VLOOKUP(Tabelle32[[#This Row],[Device ID]],BOM!$B$3:$BQ$35,17,FALSE),"")</f>
        <v>0</v>
      </c>
      <c r="N138" s="59">
        <f>IFERROR(VLOOKUP(Tabelle32[[#This Row],[Device ID]],BOM!$B$3:$BQ$35,18,FALSE),"")</f>
        <v>0</v>
      </c>
      <c r="O138" s="64"/>
      <c r="P138" s="64"/>
      <c r="Q138" s="64"/>
      <c r="R138" s="64"/>
      <c r="S138" s="64"/>
      <c r="T138" s="64"/>
      <c r="U138" s="59">
        <f>IFERROR(VLOOKUP(Tabelle32[[#This Row],[Device ID]],BOM!$B$3:$BQ$35,25,FALSE),"")</f>
        <v>0</v>
      </c>
      <c r="V138" s="59" t="str">
        <f>IFERROR(VLOOKUP(Tabelle32[[#This Row],[Device ID]],BOM!$B$3:$BQ$35,26,FALSE),"")</f>
        <v>x</v>
      </c>
      <c r="W138" s="59" t="str">
        <f>IFERROR(VLOOKUP(Tabelle32[[#This Row],[Device ID]],BOM!$B$3:$BQ$35,27,FALSE),"")</f>
        <v>x</v>
      </c>
      <c r="X138" s="59" t="str">
        <f>IFERROR(VLOOKUP(Tabelle32[[#This Row],[Device ID]],BOM!$B$3:$BQ$35,28,FALSE),"")</f>
        <v>x</v>
      </c>
      <c r="Y138" s="59" t="str">
        <f>IFERROR(VLOOKUP(Tabelle32[[#This Row],[Device ID]],BOM!$B$3:$BQ$35,29,FALSE),"")</f>
        <v>x</v>
      </c>
      <c r="Z138" s="59" t="str">
        <f>IFERROR(VLOOKUP(Tabelle32[[#This Row],[Device ID]],BOM!$B$3:$BQ$35,30,FALSE),"")</f>
        <v>x</v>
      </c>
      <c r="AA138" s="59" t="str">
        <f>IFERROR(VLOOKUP(Tabelle32[[#This Row],[Device ID]],BOM!$B$3:$BQ$35,31,FALSE),"")</f>
        <v>x</v>
      </c>
      <c r="AB138" s="59" t="str">
        <f>IFERROR(VLOOKUP(Tabelle32[[#This Row],[Device ID]],BOM!$B$3:$BQ$35,32,FALSE),"")</f>
        <v>x</v>
      </c>
      <c r="AC138" s="59" t="str">
        <f>IFERROR(VLOOKUP(Tabelle32[[#This Row],[Device ID]],BOM!$B$3:$BQ$35,33,FALSE),"")</f>
        <v>x</v>
      </c>
      <c r="AD138" s="59" t="str">
        <f>IFERROR(VLOOKUP(Tabelle32[[#This Row],[Device ID]],BOM!$B$3:$BQ$35,34,FALSE),"")</f>
        <v>x</v>
      </c>
      <c r="AE138" s="59" t="str">
        <f>IFERROR(VLOOKUP(Tabelle32[[#This Row],[Device ID]],BOM!$B$3:$BQ$35,35,FALSE),"")</f>
        <v>x</v>
      </c>
      <c r="AF138" s="59" t="str">
        <f>IFERROR(VLOOKUP(Tabelle32[[#This Row],[Device ID]],BOM!$B$3:$BQ$35,36,FALSE),"")</f>
        <v>x</v>
      </c>
      <c r="AG138" s="59" t="str">
        <f>IFERROR(VLOOKUP(Tabelle32[[#This Row],[Device ID]],BOM!$B$3:$BQ$35,37,FALSE),"")</f>
        <v>x</v>
      </c>
      <c r="AH138" s="59"/>
      <c r="AI138" s="59"/>
      <c r="AJ138" s="59"/>
      <c r="AK138" s="59"/>
      <c r="AL138" s="59" t="str">
        <f>IFERROR(VLOOKUP(Tabelle32[[#This Row],[Device ID]],BOM!$B$3:$BQ$35,42,FALSE),"")</f>
        <v>Imagine Communications SNP</v>
      </c>
      <c r="AM138" s="59" t="str">
        <f>IFERROR(VLOOKUP(Tabelle32[[#This Row],[Device ID]],BOM!$B$3:$BQ$35,43,FALSE),"")</f>
        <v>no</v>
      </c>
      <c r="AN138" s="59" t="str">
        <f>IFERROR(VLOOKUP(Tabelle32[[#This Row],[Device ID]],BOM!$B$3:$BQ$35,44,FALSE),"")</f>
        <v>yes</v>
      </c>
      <c r="AO138" s="59" t="str">
        <f>IFERROR(VLOOKUP(Tabelle32[[#This Row],[Device ID]],BOM!$B$3:$BQ$35,45,FALSE),"")</f>
        <v>no</v>
      </c>
      <c r="AP138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73" t="s">
        <v>151</v>
      </c>
      <c r="BH138" s="30" t="str">
        <f>IF(COUNTA(Tabelle32[[#This Row],[Type:Vid_1080i50]:[Type:Anc_Prot]])&gt;0,"x","")</f>
        <v/>
      </c>
      <c r="BI13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138" s="59"/>
      <c r="BK138" s="59"/>
      <c r="BL138" s="63"/>
      <c r="BM138" s="63"/>
      <c r="BN138" s="90"/>
      <c r="BO138" s="90"/>
      <c r="BP138" s="75">
        <f>LEN(Tabelle32[[#This Row],[Label 1
GFX-Unit]])</f>
        <v>0</v>
      </c>
      <c r="BQ138" s="63"/>
      <c r="BR138" s="63"/>
      <c r="BS138" s="59"/>
      <c r="BT138" s="59"/>
      <c r="BU138" s="59" t="s">
        <v>161</v>
      </c>
      <c r="BV138" s="59" t="s">
        <v>162</v>
      </c>
      <c r="BW138" s="59" t="s">
        <v>347</v>
      </c>
      <c r="BX138" s="59">
        <v>7</v>
      </c>
    </row>
    <row r="139" spans="1:76" x14ac:dyDescent="0.2">
      <c r="A139" s="58" t="str">
        <f>CONCATENATE(Tabelle32[[#This Row],[Device ID]],".",Tabelle32[[#This Row],[Streamcounter]])</f>
        <v>7.07201</v>
      </c>
      <c r="B13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VGW-01_SDI07_AUDsend_0001_IPLASRF</v>
      </c>
      <c r="C139" s="67"/>
      <c r="D139" s="61"/>
      <c r="E139" s="67"/>
      <c r="F139" s="59" t="str">
        <f>IFERROR(VLOOKUP(Tabelle32[[#This Row],[Device ID]],BOM!$B$3:$BQ$35,16,FALSE),"")</f>
        <v>Schaltraum 1</v>
      </c>
      <c r="G139" s="63">
        <f>VLOOKUP(Tabelle32[[#This Row],[SDI Interface]],BOM!$A$4:$B$35,2,FALSE)</f>
        <v>7</v>
      </c>
      <c r="H139" s="59" t="str">
        <f>BOM!$C$4</f>
        <v>VGW-01</v>
      </c>
      <c r="I139" s="59">
        <f>IFERROR(VLOOKUP(Tabelle32[[#This Row],[Device ID]],BOM!$B$3:$BQ$35,12,FALSE),"")</f>
        <v>0</v>
      </c>
      <c r="J139" s="59" t="str">
        <f>IFERROR(VLOOKUP(Tabelle32[[#This Row],[Device ID]],BOM!$B$3:$BQ$35,13,FALSE),"")</f>
        <v>TC.U1.223 | MDC</v>
      </c>
      <c r="K139" s="59" t="str">
        <f>IFERROR(VLOOKUP(Tabelle32[[#This Row],[Device ID]],BOM!$B$3:$BQ$35,14,FALSE),"")</f>
        <v>Imagine Comunications</v>
      </c>
      <c r="L139" s="59" t="str">
        <f>IFERROR(VLOOKUP(Tabelle32[[#This Row],[Device ID]],BOM!$B$3:$BQ$35,16,FALSE),"")</f>
        <v>Schaltraum 1</v>
      </c>
      <c r="M139" s="63">
        <f>IFERROR(VLOOKUP(Tabelle32[[#This Row],[Device ID]],BOM!$B$3:$BQ$35,17,FALSE),"")</f>
        <v>0</v>
      </c>
      <c r="N139" s="59">
        <f>IFERROR(VLOOKUP(Tabelle32[[#This Row],[Device ID]],BOM!$B$3:$BQ$35,18,FALSE),"")</f>
        <v>0</v>
      </c>
      <c r="O139" s="64"/>
      <c r="P139" s="64"/>
      <c r="Q139" s="64"/>
      <c r="R139" s="64"/>
      <c r="S139" s="64"/>
      <c r="T139" s="64"/>
      <c r="U139" s="59">
        <f>IFERROR(VLOOKUP(Tabelle32[[#This Row],[Device ID]],BOM!$B$3:$BQ$35,25,FALSE),"")</f>
        <v>0</v>
      </c>
      <c r="V139" s="59" t="str">
        <f>IFERROR(VLOOKUP(Tabelle32[[#This Row],[Device ID]],BOM!$B$3:$BQ$35,26,FALSE),"")</f>
        <v>x</v>
      </c>
      <c r="W139" s="59" t="str">
        <f>IFERROR(VLOOKUP(Tabelle32[[#This Row],[Device ID]],BOM!$B$3:$BQ$35,27,FALSE),"")</f>
        <v>x</v>
      </c>
      <c r="X139" s="59" t="str">
        <f>IFERROR(VLOOKUP(Tabelle32[[#This Row],[Device ID]],BOM!$B$3:$BQ$35,28,FALSE),"")</f>
        <v>x</v>
      </c>
      <c r="Y139" s="59" t="str">
        <f>IFERROR(VLOOKUP(Tabelle32[[#This Row],[Device ID]],BOM!$B$3:$BQ$35,29,FALSE),"")</f>
        <v>x</v>
      </c>
      <c r="Z139" s="59" t="str">
        <f>IFERROR(VLOOKUP(Tabelle32[[#This Row],[Device ID]],BOM!$B$3:$BQ$35,30,FALSE),"")</f>
        <v>x</v>
      </c>
      <c r="AA139" s="59" t="str">
        <f>IFERROR(VLOOKUP(Tabelle32[[#This Row],[Device ID]],BOM!$B$3:$BQ$35,31,FALSE),"")</f>
        <v>x</v>
      </c>
      <c r="AB139" s="59" t="str">
        <f>IFERROR(VLOOKUP(Tabelle32[[#This Row],[Device ID]],BOM!$B$3:$BQ$35,32,FALSE),"")</f>
        <v>x</v>
      </c>
      <c r="AC139" s="59" t="str">
        <f>IFERROR(VLOOKUP(Tabelle32[[#This Row],[Device ID]],BOM!$B$3:$BQ$35,33,FALSE),"")</f>
        <v>x</v>
      </c>
      <c r="AD139" s="59" t="str">
        <f>IFERROR(VLOOKUP(Tabelle32[[#This Row],[Device ID]],BOM!$B$3:$BQ$35,34,FALSE),"")</f>
        <v>x</v>
      </c>
      <c r="AE139" s="59" t="str">
        <f>IFERROR(VLOOKUP(Tabelle32[[#This Row],[Device ID]],BOM!$B$3:$BQ$35,35,FALSE),"")</f>
        <v>x</v>
      </c>
      <c r="AF139" s="59" t="str">
        <f>IFERROR(VLOOKUP(Tabelle32[[#This Row],[Device ID]],BOM!$B$3:$BQ$35,36,FALSE),"")</f>
        <v>x</v>
      </c>
      <c r="AG139" s="59" t="str">
        <f>IFERROR(VLOOKUP(Tabelle32[[#This Row],[Device ID]],BOM!$B$3:$BQ$35,37,FALSE),"")</f>
        <v>x</v>
      </c>
      <c r="AH139" s="59"/>
      <c r="AI139" s="59"/>
      <c r="AJ139" s="59"/>
      <c r="AK139" s="59"/>
      <c r="AL139" s="59" t="str">
        <f>IFERROR(VLOOKUP(Tabelle32[[#This Row],[Device ID]],BOM!$B$3:$BQ$35,42,FALSE),"")</f>
        <v>Imagine Communications SNP</v>
      </c>
      <c r="AM139" s="59" t="str">
        <f>IFERROR(VLOOKUP(Tabelle32[[#This Row],[Device ID]],BOM!$B$3:$BQ$35,43,FALSE),"")</f>
        <v>no</v>
      </c>
      <c r="AN139" s="59" t="str">
        <f>IFERROR(VLOOKUP(Tabelle32[[#This Row],[Device ID]],BOM!$B$3:$BQ$35,44,FALSE),"")</f>
        <v>yes</v>
      </c>
      <c r="AO139" s="59" t="str">
        <f>IFERROR(VLOOKUP(Tabelle32[[#This Row],[Device ID]],BOM!$B$3:$BQ$35,45,FALSE),"")</f>
        <v>no</v>
      </c>
      <c r="AP139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39" s="28"/>
      <c r="AR139" s="28"/>
      <c r="AS139" s="28"/>
      <c r="AT139" s="28"/>
      <c r="AU139" s="28"/>
      <c r="AV139" s="28" t="s">
        <v>96</v>
      </c>
      <c r="AW139" s="28" t="s">
        <v>96</v>
      </c>
      <c r="AX139" s="28" t="s">
        <v>96</v>
      </c>
      <c r="AY139" s="28" t="s">
        <v>96</v>
      </c>
      <c r="AZ139" s="28" t="s">
        <v>96</v>
      </c>
      <c r="BA139" s="28" t="s">
        <v>96</v>
      </c>
      <c r="BB139" s="28" t="s">
        <v>96</v>
      </c>
      <c r="BC139" s="28" t="s">
        <v>96</v>
      </c>
      <c r="BD139" s="28" t="s">
        <v>96</v>
      </c>
      <c r="BE139" s="28"/>
      <c r="BF139" s="28"/>
      <c r="BG139" s="73" t="s">
        <v>151</v>
      </c>
      <c r="BH139" s="30" t="str">
        <f>IF(COUNTA(Tabelle32[[#This Row],[Type:Vid_1080i50]:[Type:Anc_Prot]])&gt;0,"x","")</f>
        <v>x</v>
      </c>
      <c r="BI13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39" s="59"/>
      <c r="BK139" s="59"/>
      <c r="BL139" s="63"/>
      <c r="BM139" s="63"/>
      <c r="BN139" s="90"/>
      <c r="BO139" s="90"/>
      <c r="BP139" s="75">
        <f>LEN(Tabelle32[[#This Row],[Label 1
GFX-Unit]])</f>
        <v>0</v>
      </c>
      <c r="BQ139" s="63"/>
      <c r="BR139" s="63"/>
      <c r="BS139" s="59"/>
      <c r="BT139" s="59"/>
      <c r="BU139" s="59" t="s">
        <v>164</v>
      </c>
      <c r="BV139" s="59" t="s">
        <v>165</v>
      </c>
      <c r="BW139" s="59" t="s">
        <v>348</v>
      </c>
      <c r="BX139" s="59">
        <v>7</v>
      </c>
    </row>
    <row r="140" spans="1:76" x14ac:dyDescent="0.2">
      <c r="A140" s="58" t="str">
        <f>CONCATENATE(Tabelle32[[#This Row],[Device ID]],".",Tabelle32[[#This Row],[Streamcounter]])</f>
        <v>7.07202</v>
      </c>
      <c r="B14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VGW-01_SDI07_AUDsend_0002_IPLASRF</v>
      </c>
      <c r="C140" s="67"/>
      <c r="D140" s="61"/>
      <c r="E140" s="67"/>
      <c r="F140" s="59" t="str">
        <f>IFERROR(VLOOKUP(Tabelle32[[#This Row],[Device ID]],BOM!$B$3:$BQ$35,16,FALSE),"")</f>
        <v>Schaltraum 1</v>
      </c>
      <c r="G140" s="63">
        <f>VLOOKUP(Tabelle32[[#This Row],[SDI Interface]],BOM!$A$4:$B$35,2,FALSE)</f>
        <v>7</v>
      </c>
      <c r="H140" s="59" t="str">
        <f>BOM!$C$4</f>
        <v>VGW-01</v>
      </c>
      <c r="I140" s="59">
        <f>IFERROR(VLOOKUP(Tabelle32[[#This Row],[Device ID]],BOM!$B$3:$BQ$35,12,FALSE),"")</f>
        <v>0</v>
      </c>
      <c r="J140" s="59" t="str">
        <f>IFERROR(VLOOKUP(Tabelle32[[#This Row],[Device ID]],BOM!$B$3:$BQ$35,13,FALSE),"")</f>
        <v>TC.U1.223 | MDC</v>
      </c>
      <c r="K140" s="59" t="str">
        <f>IFERROR(VLOOKUP(Tabelle32[[#This Row],[Device ID]],BOM!$B$3:$BQ$35,14,FALSE),"")</f>
        <v>Imagine Comunications</v>
      </c>
      <c r="L140" s="59" t="str">
        <f>IFERROR(VLOOKUP(Tabelle32[[#This Row],[Device ID]],BOM!$B$3:$BQ$35,16,FALSE),"")</f>
        <v>Schaltraum 1</v>
      </c>
      <c r="M140" s="63">
        <f>IFERROR(VLOOKUP(Tabelle32[[#This Row],[Device ID]],BOM!$B$3:$BQ$35,17,FALSE),"")</f>
        <v>0</v>
      </c>
      <c r="N140" s="59">
        <f>IFERROR(VLOOKUP(Tabelle32[[#This Row],[Device ID]],BOM!$B$3:$BQ$35,18,FALSE),"")</f>
        <v>0</v>
      </c>
      <c r="O140" s="64"/>
      <c r="P140" s="64"/>
      <c r="Q140" s="64"/>
      <c r="R140" s="64"/>
      <c r="S140" s="64"/>
      <c r="T140" s="64"/>
      <c r="U140" s="59">
        <f>IFERROR(VLOOKUP(Tabelle32[[#This Row],[Device ID]],BOM!$B$3:$BQ$35,25,FALSE),"")</f>
        <v>0</v>
      </c>
      <c r="V140" s="59" t="str">
        <f>IFERROR(VLOOKUP(Tabelle32[[#This Row],[Device ID]],BOM!$B$3:$BQ$35,26,FALSE),"")</f>
        <v>x</v>
      </c>
      <c r="W140" s="59" t="str">
        <f>IFERROR(VLOOKUP(Tabelle32[[#This Row],[Device ID]],BOM!$B$3:$BQ$35,27,FALSE),"")</f>
        <v>x</v>
      </c>
      <c r="X140" s="59" t="str">
        <f>IFERROR(VLOOKUP(Tabelle32[[#This Row],[Device ID]],BOM!$B$3:$BQ$35,28,FALSE),"")</f>
        <v>x</v>
      </c>
      <c r="Y140" s="59" t="str">
        <f>IFERROR(VLOOKUP(Tabelle32[[#This Row],[Device ID]],BOM!$B$3:$BQ$35,29,FALSE),"")</f>
        <v>x</v>
      </c>
      <c r="Z140" s="59" t="str">
        <f>IFERROR(VLOOKUP(Tabelle32[[#This Row],[Device ID]],BOM!$B$3:$BQ$35,30,FALSE),"")</f>
        <v>x</v>
      </c>
      <c r="AA140" s="59" t="str">
        <f>IFERROR(VLOOKUP(Tabelle32[[#This Row],[Device ID]],BOM!$B$3:$BQ$35,31,FALSE),"")</f>
        <v>x</v>
      </c>
      <c r="AB140" s="59" t="str">
        <f>IFERROR(VLOOKUP(Tabelle32[[#This Row],[Device ID]],BOM!$B$3:$BQ$35,32,FALSE),"")</f>
        <v>x</v>
      </c>
      <c r="AC140" s="59" t="str">
        <f>IFERROR(VLOOKUP(Tabelle32[[#This Row],[Device ID]],BOM!$B$3:$BQ$35,33,FALSE),"")</f>
        <v>x</v>
      </c>
      <c r="AD140" s="59" t="str">
        <f>IFERROR(VLOOKUP(Tabelle32[[#This Row],[Device ID]],BOM!$B$3:$BQ$35,34,FALSE),"")</f>
        <v>x</v>
      </c>
      <c r="AE140" s="59" t="str">
        <f>IFERROR(VLOOKUP(Tabelle32[[#This Row],[Device ID]],BOM!$B$3:$BQ$35,35,FALSE),"")</f>
        <v>x</v>
      </c>
      <c r="AF140" s="59" t="str">
        <f>IFERROR(VLOOKUP(Tabelle32[[#This Row],[Device ID]],BOM!$B$3:$BQ$35,36,FALSE),"")</f>
        <v>x</v>
      </c>
      <c r="AG140" s="59" t="str">
        <f>IFERROR(VLOOKUP(Tabelle32[[#This Row],[Device ID]],BOM!$B$3:$BQ$35,37,FALSE),"")</f>
        <v>x</v>
      </c>
      <c r="AH140" s="59"/>
      <c r="AI140" s="59"/>
      <c r="AJ140" s="59"/>
      <c r="AK140" s="59"/>
      <c r="AL140" s="59" t="str">
        <f>IFERROR(VLOOKUP(Tabelle32[[#This Row],[Device ID]],BOM!$B$3:$BQ$35,42,FALSE),"")</f>
        <v>Imagine Communications SNP</v>
      </c>
      <c r="AM140" s="59" t="str">
        <f>IFERROR(VLOOKUP(Tabelle32[[#This Row],[Device ID]],BOM!$B$3:$BQ$35,43,FALSE),"")</f>
        <v>no</v>
      </c>
      <c r="AN140" s="59" t="str">
        <f>IFERROR(VLOOKUP(Tabelle32[[#This Row],[Device ID]],BOM!$B$3:$BQ$35,44,FALSE),"")</f>
        <v>yes</v>
      </c>
      <c r="AO140" s="59" t="str">
        <f>IFERROR(VLOOKUP(Tabelle32[[#This Row],[Device ID]],BOM!$B$3:$BQ$35,45,FALSE),"")</f>
        <v>no</v>
      </c>
      <c r="AP140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40" s="28"/>
      <c r="AR140" s="28"/>
      <c r="AS140" s="28"/>
      <c r="AT140" s="28"/>
      <c r="AU140" s="28"/>
      <c r="AV140" s="28" t="s">
        <v>96</v>
      </c>
      <c r="AW140" s="28" t="s">
        <v>96</v>
      </c>
      <c r="AX140" s="28" t="s">
        <v>96</v>
      </c>
      <c r="AY140" s="28" t="s">
        <v>96</v>
      </c>
      <c r="AZ140" s="28" t="s">
        <v>96</v>
      </c>
      <c r="BA140" s="28" t="s">
        <v>96</v>
      </c>
      <c r="BB140" s="28" t="s">
        <v>96</v>
      </c>
      <c r="BC140" s="28" t="s">
        <v>96</v>
      </c>
      <c r="BD140" s="28" t="s">
        <v>96</v>
      </c>
      <c r="BE140" s="28"/>
      <c r="BF140" s="28"/>
      <c r="BG140" s="73" t="s">
        <v>151</v>
      </c>
      <c r="BH140" s="30" t="str">
        <f>IF(COUNTA(Tabelle32[[#This Row],[Type:Vid_1080i50]:[Type:Anc_Prot]])&gt;0,"x","")</f>
        <v>x</v>
      </c>
      <c r="BI14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40" s="59"/>
      <c r="BK140" s="59"/>
      <c r="BL140" s="63"/>
      <c r="BM140" s="63"/>
      <c r="BN140" s="90"/>
      <c r="BO140" s="90"/>
      <c r="BP140" s="75">
        <f>LEN(Tabelle32[[#This Row],[Label 1
GFX-Unit]])</f>
        <v>0</v>
      </c>
      <c r="BQ140" s="63"/>
      <c r="BR140" s="63"/>
      <c r="BS140" s="59"/>
      <c r="BT140" s="59"/>
      <c r="BU140" s="59" t="s">
        <v>167</v>
      </c>
      <c r="BV140" s="59" t="s">
        <v>168</v>
      </c>
      <c r="BW140" s="59" t="s">
        <v>349</v>
      </c>
      <c r="BX140" s="59">
        <v>7</v>
      </c>
    </row>
    <row r="141" spans="1:76" x14ac:dyDescent="0.2">
      <c r="A141" s="58" t="str">
        <f>CONCATENATE(Tabelle32[[#This Row],[Device ID]],".",Tabelle32[[#This Row],[Streamcounter]])</f>
        <v>7.07203</v>
      </c>
      <c r="B14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VGW-01_SDI07_AUDsend_0003_IPLASRF</v>
      </c>
      <c r="C141" s="67"/>
      <c r="D141" s="61"/>
      <c r="E141" s="67"/>
      <c r="F141" s="59" t="s">
        <v>350</v>
      </c>
      <c r="G141" s="63">
        <f>VLOOKUP(Tabelle32[[#This Row],[SDI Interface]],BOM!$A$4:$B$35,2,FALSE)</f>
        <v>7</v>
      </c>
      <c r="H141" s="59" t="str">
        <f>BOM!$C$4</f>
        <v>VGW-01</v>
      </c>
      <c r="I141" s="59">
        <f>IFERROR(VLOOKUP(Tabelle32[[#This Row],[Device ID]],BOM!$B$3:$BQ$35,12,FALSE),"")</f>
        <v>0</v>
      </c>
      <c r="J141" s="59" t="str">
        <f>IFERROR(VLOOKUP(Tabelle32[[#This Row],[Device ID]],BOM!$B$3:$BQ$35,13,FALSE),"")</f>
        <v>TC.U1.223 | MDC</v>
      </c>
      <c r="K141" s="59" t="str">
        <f>IFERROR(VLOOKUP(Tabelle32[[#This Row],[Device ID]],BOM!$B$3:$BQ$35,14,FALSE),"")</f>
        <v>Imagine Comunications</v>
      </c>
      <c r="L141" s="59" t="str">
        <f>IFERROR(VLOOKUP(Tabelle32[[#This Row],[Device ID]],BOM!$B$3:$BQ$35,16,FALSE),"")</f>
        <v>Schaltraum 1</v>
      </c>
      <c r="M141" s="63">
        <f>IFERROR(VLOOKUP(Tabelle32[[#This Row],[Device ID]],BOM!$B$3:$BQ$35,17,FALSE),"")</f>
        <v>0</v>
      </c>
      <c r="N141" s="59">
        <f>IFERROR(VLOOKUP(Tabelle32[[#This Row],[Device ID]],BOM!$B$3:$BQ$35,18,FALSE),"")</f>
        <v>0</v>
      </c>
      <c r="O141" s="64"/>
      <c r="P141" s="64"/>
      <c r="Q141" s="64"/>
      <c r="R141" s="64"/>
      <c r="S141" s="64"/>
      <c r="T141" s="64"/>
      <c r="U141" s="59">
        <f>IFERROR(VLOOKUP(Tabelle32[[#This Row],[Device ID]],BOM!$B$3:$BQ$35,25,FALSE),"")</f>
        <v>0</v>
      </c>
      <c r="V141" s="59" t="str">
        <f>IFERROR(VLOOKUP(Tabelle32[[#This Row],[Device ID]],BOM!$B$3:$BQ$35,26,FALSE),"")</f>
        <v>x</v>
      </c>
      <c r="W141" s="59" t="str">
        <f>IFERROR(VLOOKUP(Tabelle32[[#This Row],[Device ID]],BOM!$B$3:$BQ$35,27,FALSE),"")</f>
        <v>x</v>
      </c>
      <c r="X141" s="59" t="str">
        <f>IFERROR(VLOOKUP(Tabelle32[[#This Row],[Device ID]],BOM!$B$3:$BQ$35,28,FALSE),"")</f>
        <v>x</v>
      </c>
      <c r="Y141" s="59" t="str">
        <f>IFERROR(VLOOKUP(Tabelle32[[#This Row],[Device ID]],BOM!$B$3:$BQ$35,29,FALSE),"")</f>
        <v>x</v>
      </c>
      <c r="Z141" s="59" t="str">
        <f>IFERROR(VLOOKUP(Tabelle32[[#This Row],[Device ID]],BOM!$B$3:$BQ$35,30,FALSE),"")</f>
        <v>x</v>
      </c>
      <c r="AA141" s="59" t="str">
        <f>IFERROR(VLOOKUP(Tabelle32[[#This Row],[Device ID]],BOM!$B$3:$BQ$35,31,FALSE),"")</f>
        <v>x</v>
      </c>
      <c r="AB141" s="59" t="str">
        <f>IFERROR(VLOOKUP(Tabelle32[[#This Row],[Device ID]],BOM!$B$3:$BQ$35,32,FALSE),"")</f>
        <v>x</v>
      </c>
      <c r="AC141" s="59" t="str">
        <f>IFERROR(VLOOKUP(Tabelle32[[#This Row],[Device ID]],BOM!$B$3:$BQ$35,33,FALSE),"")</f>
        <v>x</v>
      </c>
      <c r="AD141" s="59" t="str">
        <f>IFERROR(VLOOKUP(Tabelle32[[#This Row],[Device ID]],BOM!$B$3:$BQ$35,34,FALSE),"")</f>
        <v>x</v>
      </c>
      <c r="AE141" s="59" t="str">
        <f>IFERROR(VLOOKUP(Tabelle32[[#This Row],[Device ID]],BOM!$B$3:$BQ$35,35,FALSE),"")</f>
        <v>x</v>
      </c>
      <c r="AF141" s="59" t="str">
        <f>IFERROR(VLOOKUP(Tabelle32[[#This Row],[Device ID]],BOM!$B$3:$BQ$35,36,FALSE),"")</f>
        <v>x</v>
      </c>
      <c r="AG141" s="59" t="str">
        <f>IFERROR(VLOOKUP(Tabelle32[[#This Row],[Device ID]],BOM!$B$3:$BQ$35,37,FALSE),"")</f>
        <v>x</v>
      </c>
      <c r="AH141" s="59"/>
      <c r="AI141" s="59"/>
      <c r="AJ141" s="59"/>
      <c r="AK141" s="59"/>
      <c r="AL141" s="59" t="str">
        <f>IFERROR(VLOOKUP(Tabelle32[[#This Row],[Device ID]],BOM!$B$3:$BQ$35,42,FALSE),"")</f>
        <v>Imagine Communications SNP</v>
      </c>
      <c r="AM141" s="59" t="str">
        <f>IFERROR(VLOOKUP(Tabelle32[[#This Row],[Device ID]],BOM!$B$3:$BQ$35,43,FALSE),"")</f>
        <v>no</v>
      </c>
      <c r="AN141" s="59" t="str">
        <f>IFERROR(VLOOKUP(Tabelle32[[#This Row],[Device ID]],BOM!$B$3:$BQ$35,44,FALSE),"")</f>
        <v>yes</v>
      </c>
      <c r="AO141" s="59" t="str">
        <f>IFERROR(VLOOKUP(Tabelle32[[#This Row],[Device ID]],BOM!$B$3:$BQ$35,45,FALSE),"")</f>
        <v>no</v>
      </c>
      <c r="AP141" s="59" t="str">
        <f>IFERROR(CONCATENATE(Tabelle32[[#This Row],[Family
GFX-Unit]]," | ",Tabelle32[[#This Row],[Label 1
GFX-Unit]]," | ",Tabelle32[[#This Row],[Attached Device if Gateway]]),"")</f>
        <v xml:space="preserve"> |  | mbb</v>
      </c>
      <c r="AQ141" s="28"/>
      <c r="AR141" s="28"/>
      <c r="AS141" s="28"/>
      <c r="AT141" s="28"/>
      <c r="AU141" s="28"/>
      <c r="AV141" s="28" t="s">
        <v>96</v>
      </c>
      <c r="AW141" s="28" t="s">
        <v>96</v>
      </c>
      <c r="AX141" s="28" t="s">
        <v>96</v>
      </c>
      <c r="AY141" s="28" t="s">
        <v>96</v>
      </c>
      <c r="AZ141" s="28" t="s">
        <v>96</v>
      </c>
      <c r="BA141" s="28" t="s">
        <v>96</v>
      </c>
      <c r="BB141" s="28" t="s">
        <v>96</v>
      </c>
      <c r="BC141" s="28" t="s">
        <v>96</v>
      </c>
      <c r="BD141" s="28" t="s">
        <v>96</v>
      </c>
      <c r="BE141" s="28"/>
      <c r="BF141" s="28"/>
      <c r="BG141" s="73" t="s">
        <v>151</v>
      </c>
      <c r="BH141" s="30" t="str">
        <f>IF(COUNTA(Tabelle32[[#This Row],[Type:Vid_1080i50]:[Type:Anc_Prot]])&gt;0,"x","")</f>
        <v>x</v>
      </c>
      <c r="BI14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41" s="59"/>
      <c r="BK141" s="59"/>
      <c r="BL141" s="63"/>
      <c r="BM141" s="63"/>
      <c r="BN141" s="90"/>
      <c r="BO141" s="90"/>
      <c r="BP141" s="75">
        <f>LEN(Tabelle32[[#This Row],[Label 1
GFX-Unit]])</f>
        <v>0</v>
      </c>
      <c r="BQ141" s="63"/>
      <c r="BR141" s="63"/>
      <c r="BS141" s="59"/>
      <c r="BT141" s="59"/>
      <c r="BU141" s="59" t="s">
        <v>170</v>
      </c>
      <c r="BV141" s="59" t="s">
        <v>171</v>
      </c>
      <c r="BW141" s="59" t="s">
        <v>351</v>
      </c>
      <c r="BX141" s="59">
        <v>7</v>
      </c>
    </row>
    <row r="142" spans="1:76" x14ac:dyDescent="0.2">
      <c r="A142" s="58" t="str">
        <f>CONCATENATE(Tabelle32[[#This Row],[Device ID]],".",Tabelle32[[#This Row],[Streamcounter]])</f>
        <v>7.07204</v>
      </c>
      <c r="B14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VGW-01_SDI07_AUDsend_0004_IPLASRF</v>
      </c>
      <c r="C142" s="67"/>
      <c r="D142" s="61"/>
      <c r="E142" s="67"/>
      <c r="F142" s="59" t="str">
        <f>IFERROR(VLOOKUP(Tabelle32[[#This Row],[Device ID]],BOM!$B$3:$BQ$35,16,FALSE),"")</f>
        <v>Schaltraum 1</v>
      </c>
      <c r="G142" s="63">
        <f>VLOOKUP(Tabelle32[[#This Row],[SDI Interface]],BOM!$A$4:$B$35,2,FALSE)</f>
        <v>7</v>
      </c>
      <c r="H142" s="59" t="str">
        <f>BOM!$C$4</f>
        <v>VGW-01</v>
      </c>
      <c r="I142" s="59">
        <f>IFERROR(VLOOKUP(Tabelle32[[#This Row],[Device ID]],BOM!$B$3:$BQ$35,12,FALSE),"")</f>
        <v>0</v>
      </c>
      <c r="J142" s="59" t="str">
        <f>IFERROR(VLOOKUP(Tabelle32[[#This Row],[Device ID]],BOM!$B$3:$BQ$35,13,FALSE),"")</f>
        <v>TC.U1.223 | MDC</v>
      </c>
      <c r="K142" s="59" t="str">
        <f>IFERROR(VLOOKUP(Tabelle32[[#This Row],[Device ID]],BOM!$B$3:$BQ$35,14,FALSE),"")</f>
        <v>Imagine Comunications</v>
      </c>
      <c r="L142" s="59" t="str">
        <f>IFERROR(VLOOKUP(Tabelle32[[#This Row],[Device ID]],BOM!$B$3:$BQ$35,16,FALSE),"")</f>
        <v>Schaltraum 1</v>
      </c>
      <c r="M142" s="63">
        <f>IFERROR(VLOOKUP(Tabelle32[[#This Row],[Device ID]],BOM!$B$3:$BQ$35,17,FALSE),"")</f>
        <v>0</v>
      </c>
      <c r="N142" s="59">
        <f>IFERROR(VLOOKUP(Tabelle32[[#This Row],[Device ID]],BOM!$B$3:$BQ$35,18,FALSE),"")</f>
        <v>0</v>
      </c>
      <c r="O142" s="64"/>
      <c r="P142" s="64"/>
      <c r="Q142" s="64"/>
      <c r="R142" s="64"/>
      <c r="S142" s="64"/>
      <c r="T142" s="64"/>
      <c r="U142" s="59">
        <f>IFERROR(VLOOKUP(Tabelle32[[#This Row],[Device ID]],BOM!$B$3:$BQ$35,25,FALSE),"")</f>
        <v>0</v>
      </c>
      <c r="V142" s="59" t="str">
        <f>IFERROR(VLOOKUP(Tabelle32[[#This Row],[Device ID]],BOM!$B$3:$BQ$35,26,FALSE),"")</f>
        <v>x</v>
      </c>
      <c r="W142" s="59" t="str">
        <f>IFERROR(VLOOKUP(Tabelle32[[#This Row],[Device ID]],BOM!$B$3:$BQ$35,27,FALSE),"")</f>
        <v>x</v>
      </c>
      <c r="X142" s="59" t="str">
        <f>IFERROR(VLOOKUP(Tabelle32[[#This Row],[Device ID]],BOM!$B$3:$BQ$35,28,FALSE),"")</f>
        <v>x</v>
      </c>
      <c r="Y142" s="59" t="str">
        <f>IFERROR(VLOOKUP(Tabelle32[[#This Row],[Device ID]],BOM!$B$3:$BQ$35,29,FALSE),"")</f>
        <v>x</v>
      </c>
      <c r="Z142" s="59" t="str">
        <f>IFERROR(VLOOKUP(Tabelle32[[#This Row],[Device ID]],BOM!$B$3:$BQ$35,30,FALSE),"")</f>
        <v>x</v>
      </c>
      <c r="AA142" s="59" t="str">
        <f>IFERROR(VLOOKUP(Tabelle32[[#This Row],[Device ID]],BOM!$B$3:$BQ$35,31,FALSE),"")</f>
        <v>x</v>
      </c>
      <c r="AB142" s="59" t="str">
        <f>IFERROR(VLOOKUP(Tabelle32[[#This Row],[Device ID]],BOM!$B$3:$BQ$35,32,FALSE),"")</f>
        <v>x</v>
      </c>
      <c r="AC142" s="59" t="str">
        <f>IFERROR(VLOOKUP(Tabelle32[[#This Row],[Device ID]],BOM!$B$3:$BQ$35,33,FALSE),"")</f>
        <v>x</v>
      </c>
      <c r="AD142" s="59" t="str">
        <f>IFERROR(VLOOKUP(Tabelle32[[#This Row],[Device ID]],BOM!$B$3:$BQ$35,34,FALSE),"")</f>
        <v>x</v>
      </c>
      <c r="AE142" s="59" t="str">
        <f>IFERROR(VLOOKUP(Tabelle32[[#This Row],[Device ID]],BOM!$B$3:$BQ$35,35,FALSE),"")</f>
        <v>x</v>
      </c>
      <c r="AF142" s="59" t="str">
        <f>IFERROR(VLOOKUP(Tabelle32[[#This Row],[Device ID]],BOM!$B$3:$BQ$35,36,FALSE),"")</f>
        <v>x</v>
      </c>
      <c r="AG142" s="59" t="str">
        <f>IFERROR(VLOOKUP(Tabelle32[[#This Row],[Device ID]],BOM!$B$3:$BQ$35,37,FALSE),"")</f>
        <v>x</v>
      </c>
      <c r="AH142" s="59"/>
      <c r="AI142" s="59"/>
      <c r="AJ142" s="59"/>
      <c r="AK142" s="59"/>
      <c r="AL142" s="59" t="str">
        <f>IFERROR(VLOOKUP(Tabelle32[[#This Row],[Device ID]],BOM!$B$3:$BQ$35,42,FALSE),"")</f>
        <v>Imagine Communications SNP</v>
      </c>
      <c r="AM142" s="59" t="str">
        <f>IFERROR(VLOOKUP(Tabelle32[[#This Row],[Device ID]],BOM!$B$3:$BQ$35,43,FALSE),"")</f>
        <v>no</v>
      </c>
      <c r="AN142" s="59" t="str">
        <f>IFERROR(VLOOKUP(Tabelle32[[#This Row],[Device ID]],BOM!$B$3:$BQ$35,44,FALSE),"")</f>
        <v>yes</v>
      </c>
      <c r="AO142" s="59" t="str">
        <f>IFERROR(VLOOKUP(Tabelle32[[#This Row],[Device ID]],BOM!$B$3:$BQ$35,45,FALSE),"")</f>
        <v>no</v>
      </c>
      <c r="AP142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42" s="28"/>
      <c r="AR142" s="28"/>
      <c r="AS142" s="28"/>
      <c r="AT142" s="28"/>
      <c r="AU142" s="28"/>
      <c r="AV142" s="28" t="s">
        <v>96</v>
      </c>
      <c r="AW142" s="28" t="s">
        <v>96</v>
      </c>
      <c r="AX142" s="28" t="s">
        <v>96</v>
      </c>
      <c r="AY142" s="28" t="s">
        <v>96</v>
      </c>
      <c r="AZ142" s="28" t="s">
        <v>96</v>
      </c>
      <c r="BA142" s="28" t="s">
        <v>96</v>
      </c>
      <c r="BB142" s="28" t="s">
        <v>96</v>
      </c>
      <c r="BC142" s="28" t="s">
        <v>96</v>
      </c>
      <c r="BD142" s="28" t="s">
        <v>96</v>
      </c>
      <c r="BE142" s="28"/>
      <c r="BF142" s="28"/>
      <c r="BG142" s="73" t="s">
        <v>151</v>
      </c>
      <c r="BH142" s="30" t="str">
        <f>IF(COUNTA(Tabelle32[[#This Row],[Type:Vid_1080i50]:[Type:Anc_Prot]])&gt;0,"x","")</f>
        <v>x</v>
      </c>
      <c r="BI14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42" s="59"/>
      <c r="BK142" s="59"/>
      <c r="BL142" s="63"/>
      <c r="BM142" s="63"/>
      <c r="BN142" s="90"/>
      <c r="BO142" s="90"/>
      <c r="BP142" s="75">
        <f>LEN(Tabelle32[[#This Row],[Label 1
GFX-Unit]])</f>
        <v>0</v>
      </c>
      <c r="BQ142" s="63"/>
      <c r="BR142" s="63"/>
      <c r="BS142" s="59"/>
      <c r="BT142" s="59"/>
      <c r="BU142" s="59" t="s">
        <v>173</v>
      </c>
      <c r="BV142" s="59" t="s">
        <v>174</v>
      </c>
      <c r="BW142" s="59" t="s">
        <v>352</v>
      </c>
      <c r="BX142" s="59">
        <v>7</v>
      </c>
    </row>
    <row r="143" spans="1:76" x14ac:dyDescent="0.2">
      <c r="A143" s="58" t="str">
        <f>CONCATENATE(Tabelle32[[#This Row],[Device ID]],".",Tabelle32[[#This Row],[Streamcounter]])</f>
        <v>7.07205</v>
      </c>
      <c r="B14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VGW-01_SDI07_AUDsend_0005_IPLASRF</v>
      </c>
      <c r="C143" s="67"/>
      <c r="D143" s="61"/>
      <c r="E143" s="67"/>
      <c r="F143" s="59" t="str">
        <f>IFERROR(VLOOKUP(Tabelle32[[#This Row],[Device ID]],BOM!$B$3:$BQ$35,16,FALSE),"")</f>
        <v>Schaltraum 1</v>
      </c>
      <c r="G143" s="63">
        <f>VLOOKUP(Tabelle32[[#This Row],[SDI Interface]],BOM!$A$4:$B$35,2,FALSE)</f>
        <v>7</v>
      </c>
      <c r="H143" s="59" t="str">
        <f>BOM!$C$4</f>
        <v>VGW-01</v>
      </c>
      <c r="I143" s="59">
        <f>IFERROR(VLOOKUP(Tabelle32[[#This Row],[Device ID]],BOM!$B$3:$BQ$35,12,FALSE),"")</f>
        <v>0</v>
      </c>
      <c r="J143" s="59" t="str">
        <f>IFERROR(VLOOKUP(Tabelle32[[#This Row],[Device ID]],BOM!$B$3:$BQ$35,13,FALSE),"")</f>
        <v>TC.U1.223 | MDC</v>
      </c>
      <c r="K143" s="59" t="str">
        <f>IFERROR(VLOOKUP(Tabelle32[[#This Row],[Device ID]],BOM!$B$3:$BQ$35,14,FALSE),"")</f>
        <v>Imagine Comunications</v>
      </c>
      <c r="L143" s="59" t="str">
        <f>IFERROR(VLOOKUP(Tabelle32[[#This Row],[Device ID]],BOM!$B$3:$BQ$35,16,FALSE),"")</f>
        <v>Schaltraum 1</v>
      </c>
      <c r="M143" s="63">
        <f>IFERROR(VLOOKUP(Tabelle32[[#This Row],[Device ID]],BOM!$B$3:$BQ$35,17,FALSE),"")</f>
        <v>0</v>
      </c>
      <c r="N143" s="59">
        <f>IFERROR(VLOOKUP(Tabelle32[[#This Row],[Device ID]],BOM!$B$3:$BQ$35,18,FALSE),"")</f>
        <v>0</v>
      </c>
      <c r="O143" s="64"/>
      <c r="P143" s="64"/>
      <c r="Q143" s="64"/>
      <c r="R143" s="64"/>
      <c r="S143" s="64"/>
      <c r="T143" s="64"/>
      <c r="U143" s="59">
        <f>IFERROR(VLOOKUP(Tabelle32[[#This Row],[Device ID]],BOM!$B$3:$BQ$35,25,FALSE),"")</f>
        <v>0</v>
      </c>
      <c r="V143" s="59" t="str">
        <f>IFERROR(VLOOKUP(Tabelle32[[#This Row],[Device ID]],BOM!$B$3:$BQ$35,26,FALSE),"")</f>
        <v>x</v>
      </c>
      <c r="W143" s="59" t="str">
        <f>IFERROR(VLOOKUP(Tabelle32[[#This Row],[Device ID]],BOM!$B$3:$BQ$35,27,FALSE),"")</f>
        <v>x</v>
      </c>
      <c r="X143" s="59" t="str">
        <f>IFERROR(VLOOKUP(Tabelle32[[#This Row],[Device ID]],BOM!$B$3:$BQ$35,28,FALSE),"")</f>
        <v>x</v>
      </c>
      <c r="Y143" s="59" t="str">
        <f>IFERROR(VLOOKUP(Tabelle32[[#This Row],[Device ID]],BOM!$B$3:$BQ$35,29,FALSE),"")</f>
        <v>x</v>
      </c>
      <c r="Z143" s="59" t="str">
        <f>IFERROR(VLOOKUP(Tabelle32[[#This Row],[Device ID]],BOM!$B$3:$BQ$35,30,FALSE),"")</f>
        <v>x</v>
      </c>
      <c r="AA143" s="59" t="str">
        <f>IFERROR(VLOOKUP(Tabelle32[[#This Row],[Device ID]],BOM!$B$3:$BQ$35,31,FALSE),"")</f>
        <v>x</v>
      </c>
      <c r="AB143" s="59" t="str">
        <f>IFERROR(VLOOKUP(Tabelle32[[#This Row],[Device ID]],BOM!$B$3:$BQ$35,32,FALSE),"")</f>
        <v>x</v>
      </c>
      <c r="AC143" s="59" t="str">
        <f>IFERROR(VLOOKUP(Tabelle32[[#This Row],[Device ID]],BOM!$B$3:$BQ$35,33,FALSE),"")</f>
        <v>x</v>
      </c>
      <c r="AD143" s="59" t="str">
        <f>IFERROR(VLOOKUP(Tabelle32[[#This Row],[Device ID]],BOM!$B$3:$BQ$35,34,FALSE),"")</f>
        <v>x</v>
      </c>
      <c r="AE143" s="59" t="str">
        <f>IFERROR(VLOOKUP(Tabelle32[[#This Row],[Device ID]],BOM!$B$3:$BQ$35,35,FALSE),"")</f>
        <v>x</v>
      </c>
      <c r="AF143" s="59" t="str">
        <f>IFERROR(VLOOKUP(Tabelle32[[#This Row],[Device ID]],BOM!$B$3:$BQ$35,36,FALSE),"")</f>
        <v>x</v>
      </c>
      <c r="AG143" s="59" t="str">
        <f>IFERROR(VLOOKUP(Tabelle32[[#This Row],[Device ID]],BOM!$B$3:$BQ$35,37,FALSE),"")</f>
        <v>x</v>
      </c>
      <c r="AH143" s="59"/>
      <c r="AI143" s="59"/>
      <c r="AJ143" s="59"/>
      <c r="AK143" s="59"/>
      <c r="AL143" s="59" t="str">
        <f>IFERROR(VLOOKUP(Tabelle32[[#This Row],[Device ID]],BOM!$B$3:$BQ$35,42,FALSE),"")</f>
        <v>Imagine Communications SNP</v>
      </c>
      <c r="AM143" s="59" t="str">
        <f>IFERROR(VLOOKUP(Tabelle32[[#This Row],[Device ID]],BOM!$B$3:$BQ$35,43,FALSE),"")</f>
        <v>no</v>
      </c>
      <c r="AN143" s="59" t="str">
        <f>IFERROR(VLOOKUP(Tabelle32[[#This Row],[Device ID]],BOM!$B$3:$BQ$35,44,FALSE),"")</f>
        <v>yes</v>
      </c>
      <c r="AO143" s="59" t="str">
        <f>IFERROR(VLOOKUP(Tabelle32[[#This Row],[Device ID]],BOM!$B$3:$BQ$35,45,FALSE),"")</f>
        <v>no</v>
      </c>
      <c r="AP143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43" s="28"/>
      <c r="AR143" s="28"/>
      <c r="AS143" s="28"/>
      <c r="AT143" s="28"/>
      <c r="AU143" s="28"/>
      <c r="AV143" s="28" t="s">
        <v>96</v>
      </c>
      <c r="AW143" s="28" t="s">
        <v>96</v>
      </c>
      <c r="AX143" s="28" t="s">
        <v>96</v>
      </c>
      <c r="AY143" s="28" t="s">
        <v>96</v>
      </c>
      <c r="AZ143" s="28" t="s">
        <v>96</v>
      </c>
      <c r="BA143" s="28" t="s">
        <v>96</v>
      </c>
      <c r="BB143" s="28" t="s">
        <v>96</v>
      </c>
      <c r="BC143" s="28" t="s">
        <v>96</v>
      </c>
      <c r="BD143" s="28" t="s">
        <v>96</v>
      </c>
      <c r="BE143" s="28"/>
      <c r="BF143" s="28"/>
      <c r="BG143" s="73" t="s">
        <v>151</v>
      </c>
      <c r="BH143" s="30" t="str">
        <f>IF(COUNTA(Tabelle32[[#This Row],[Type:Vid_1080i50]:[Type:Anc_Prot]])&gt;0,"x","")</f>
        <v>x</v>
      </c>
      <c r="BI14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43" s="59"/>
      <c r="BK143" s="59"/>
      <c r="BL143" s="63"/>
      <c r="BM143" s="63"/>
      <c r="BN143" s="90"/>
      <c r="BO143" s="90"/>
      <c r="BP143" s="75">
        <f>LEN(Tabelle32[[#This Row],[Label 1
GFX-Unit]])</f>
        <v>0</v>
      </c>
      <c r="BQ143" s="63"/>
      <c r="BR143" s="63"/>
      <c r="BS143" s="59"/>
      <c r="BT143" s="59"/>
      <c r="BU143" s="59" t="s">
        <v>176</v>
      </c>
      <c r="BV143" s="59" t="s">
        <v>177</v>
      </c>
      <c r="BW143" s="59" t="s">
        <v>353</v>
      </c>
      <c r="BX143" s="59">
        <v>7</v>
      </c>
    </row>
    <row r="144" spans="1:76" x14ac:dyDescent="0.2">
      <c r="A144" s="58" t="str">
        <f>CONCATENATE(Tabelle32[[#This Row],[Device ID]],".",Tabelle32[[#This Row],[Streamcounter]])</f>
        <v>7.07206</v>
      </c>
      <c r="B14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VGW-01_SDI07_AUDsend_0006_IPLASRF</v>
      </c>
      <c r="C144" s="67"/>
      <c r="D144" s="61"/>
      <c r="E144" s="67"/>
      <c r="F144" s="59" t="str">
        <f>IFERROR(VLOOKUP(Tabelle32[[#This Row],[Device ID]],BOM!$B$3:$BQ$35,16,FALSE),"")</f>
        <v>Schaltraum 1</v>
      </c>
      <c r="G144" s="63">
        <f>VLOOKUP(Tabelle32[[#This Row],[SDI Interface]],BOM!$A$4:$B$35,2,FALSE)</f>
        <v>7</v>
      </c>
      <c r="H144" s="59" t="str">
        <f>BOM!$C$4</f>
        <v>VGW-01</v>
      </c>
      <c r="I144" s="59">
        <f>IFERROR(VLOOKUP(Tabelle32[[#This Row],[Device ID]],BOM!$B$3:$BQ$35,12,FALSE),"")</f>
        <v>0</v>
      </c>
      <c r="J144" s="59" t="str">
        <f>IFERROR(VLOOKUP(Tabelle32[[#This Row],[Device ID]],BOM!$B$3:$BQ$35,13,FALSE),"")</f>
        <v>TC.U1.223 | MDC</v>
      </c>
      <c r="K144" s="59" t="str">
        <f>IFERROR(VLOOKUP(Tabelle32[[#This Row],[Device ID]],BOM!$B$3:$BQ$35,14,FALSE),"")</f>
        <v>Imagine Comunications</v>
      </c>
      <c r="L144" s="59" t="str">
        <f>IFERROR(VLOOKUP(Tabelle32[[#This Row],[Device ID]],BOM!$B$3:$BQ$35,16,FALSE),"")</f>
        <v>Schaltraum 1</v>
      </c>
      <c r="M144" s="63">
        <f>IFERROR(VLOOKUP(Tabelle32[[#This Row],[Device ID]],BOM!$B$3:$BQ$35,17,FALSE),"")</f>
        <v>0</v>
      </c>
      <c r="N144" s="59">
        <f>IFERROR(VLOOKUP(Tabelle32[[#This Row],[Device ID]],BOM!$B$3:$BQ$35,18,FALSE),"")</f>
        <v>0</v>
      </c>
      <c r="O144" s="64"/>
      <c r="P144" s="64"/>
      <c r="Q144" s="64"/>
      <c r="R144" s="64"/>
      <c r="S144" s="64"/>
      <c r="T144" s="64"/>
      <c r="U144" s="59">
        <f>IFERROR(VLOOKUP(Tabelle32[[#This Row],[Device ID]],BOM!$B$3:$BQ$35,25,FALSE),"")</f>
        <v>0</v>
      </c>
      <c r="V144" s="59" t="str">
        <f>IFERROR(VLOOKUP(Tabelle32[[#This Row],[Device ID]],BOM!$B$3:$BQ$35,26,FALSE),"")</f>
        <v>x</v>
      </c>
      <c r="W144" s="59" t="str">
        <f>IFERROR(VLOOKUP(Tabelle32[[#This Row],[Device ID]],BOM!$B$3:$BQ$35,27,FALSE),"")</f>
        <v>x</v>
      </c>
      <c r="X144" s="59" t="str">
        <f>IFERROR(VLOOKUP(Tabelle32[[#This Row],[Device ID]],BOM!$B$3:$BQ$35,28,FALSE),"")</f>
        <v>x</v>
      </c>
      <c r="Y144" s="59" t="str">
        <f>IFERROR(VLOOKUP(Tabelle32[[#This Row],[Device ID]],BOM!$B$3:$BQ$35,29,FALSE),"")</f>
        <v>x</v>
      </c>
      <c r="Z144" s="59" t="str">
        <f>IFERROR(VLOOKUP(Tabelle32[[#This Row],[Device ID]],BOM!$B$3:$BQ$35,30,FALSE),"")</f>
        <v>x</v>
      </c>
      <c r="AA144" s="59" t="str">
        <f>IFERROR(VLOOKUP(Tabelle32[[#This Row],[Device ID]],BOM!$B$3:$BQ$35,31,FALSE),"")</f>
        <v>x</v>
      </c>
      <c r="AB144" s="59" t="str">
        <f>IFERROR(VLOOKUP(Tabelle32[[#This Row],[Device ID]],BOM!$B$3:$BQ$35,32,FALSE),"")</f>
        <v>x</v>
      </c>
      <c r="AC144" s="59" t="str">
        <f>IFERROR(VLOOKUP(Tabelle32[[#This Row],[Device ID]],BOM!$B$3:$BQ$35,33,FALSE),"")</f>
        <v>x</v>
      </c>
      <c r="AD144" s="59" t="str">
        <f>IFERROR(VLOOKUP(Tabelle32[[#This Row],[Device ID]],BOM!$B$3:$BQ$35,34,FALSE),"")</f>
        <v>x</v>
      </c>
      <c r="AE144" s="59" t="str">
        <f>IFERROR(VLOOKUP(Tabelle32[[#This Row],[Device ID]],BOM!$B$3:$BQ$35,35,FALSE),"")</f>
        <v>x</v>
      </c>
      <c r="AF144" s="59" t="str">
        <f>IFERROR(VLOOKUP(Tabelle32[[#This Row],[Device ID]],BOM!$B$3:$BQ$35,36,FALSE),"")</f>
        <v>x</v>
      </c>
      <c r="AG144" s="59" t="str">
        <f>IFERROR(VLOOKUP(Tabelle32[[#This Row],[Device ID]],BOM!$B$3:$BQ$35,37,FALSE),"")</f>
        <v>x</v>
      </c>
      <c r="AH144" s="59"/>
      <c r="AI144" s="59"/>
      <c r="AJ144" s="59"/>
      <c r="AK144" s="59"/>
      <c r="AL144" s="59" t="str">
        <f>IFERROR(VLOOKUP(Tabelle32[[#This Row],[Device ID]],BOM!$B$3:$BQ$35,42,FALSE),"")</f>
        <v>Imagine Communications SNP</v>
      </c>
      <c r="AM144" s="59" t="str">
        <f>IFERROR(VLOOKUP(Tabelle32[[#This Row],[Device ID]],BOM!$B$3:$BQ$35,43,FALSE),"")</f>
        <v>no</v>
      </c>
      <c r="AN144" s="59" t="str">
        <f>IFERROR(VLOOKUP(Tabelle32[[#This Row],[Device ID]],BOM!$B$3:$BQ$35,44,FALSE),"")</f>
        <v>yes</v>
      </c>
      <c r="AO144" s="59" t="str">
        <f>IFERROR(VLOOKUP(Tabelle32[[#This Row],[Device ID]],BOM!$B$3:$BQ$35,45,FALSE),"")</f>
        <v>no</v>
      </c>
      <c r="AP144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44" s="28"/>
      <c r="AR144" s="28"/>
      <c r="AS144" s="28"/>
      <c r="AT144" s="28"/>
      <c r="AU144" s="28"/>
      <c r="AV144" s="28" t="s">
        <v>96</v>
      </c>
      <c r="AW144" s="28" t="s">
        <v>96</v>
      </c>
      <c r="AX144" s="28" t="s">
        <v>96</v>
      </c>
      <c r="AY144" s="28" t="s">
        <v>96</v>
      </c>
      <c r="AZ144" s="28" t="s">
        <v>96</v>
      </c>
      <c r="BA144" s="28" t="s">
        <v>96</v>
      </c>
      <c r="BB144" s="28" t="s">
        <v>96</v>
      </c>
      <c r="BC144" s="28" t="s">
        <v>96</v>
      </c>
      <c r="BD144" s="28" t="s">
        <v>96</v>
      </c>
      <c r="BE144" s="28"/>
      <c r="BF144" s="28"/>
      <c r="BG144" s="73" t="s">
        <v>151</v>
      </c>
      <c r="BH144" s="30" t="str">
        <f>IF(COUNTA(Tabelle32[[#This Row],[Type:Vid_1080i50]:[Type:Anc_Prot]])&gt;0,"x","")</f>
        <v>x</v>
      </c>
      <c r="BI14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44" s="59"/>
      <c r="BK144" s="59"/>
      <c r="BL144" s="63"/>
      <c r="BM144" s="63"/>
      <c r="BN144" s="90"/>
      <c r="BO144" s="90"/>
      <c r="BP144" s="75">
        <f>LEN(Tabelle32[[#This Row],[Label 1
GFX-Unit]])</f>
        <v>0</v>
      </c>
      <c r="BQ144" s="63"/>
      <c r="BR144" s="63"/>
      <c r="BS144" s="59"/>
      <c r="BT144" s="59"/>
      <c r="BU144" s="59" t="s">
        <v>179</v>
      </c>
      <c r="BV144" s="59" t="s">
        <v>180</v>
      </c>
      <c r="BW144" s="59" t="s">
        <v>354</v>
      </c>
      <c r="BX144" s="59">
        <v>7</v>
      </c>
    </row>
    <row r="145" spans="1:76" x14ac:dyDescent="0.2">
      <c r="A145" s="58" t="str">
        <f>CONCATENATE(Tabelle32[[#This Row],[Device ID]],".",Tabelle32[[#This Row],[Streamcounter]])</f>
        <v>7.07207</v>
      </c>
      <c r="B14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VGW-01_SDI07_AUDsend_0007_IPLASRF</v>
      </c>
      <c r="C145" s="67"/>
      <c r="D145" s="61"/>
      <c r="E145" s="67"/>
      <c r="F145" s="59" t="str">
        <f>IFERROR(VLOOKUP(Tabelle32[[#This Row],[Device ID]],BOM!$B$3:$BQ$35,16,FALSE),"")</f>
        <v>Schaltraum 1</v>
      </c>
      <c r="G145" s="63">
        <f>VLOOKUP(Tabelle32[[#This Row],[SDI Interface]],BOM!$A$4:$B$35,2,FALSE)</f>
        <v>7</v>
      </c>
      <c r="H145" s="59" t="str">
        <f>BOM!$C$4</f>
        <v>VGW-01</v>
      </c>
      <c r="I145" s="59">
        <f>IFERROR(VLOOKUP(Tabelle32[[#This Row],[Device ID]],BOM!$B$3:$BQ$35,12,FALSE),"")</f>
        <v>0</v>
      </c>
      <c r="J145" s="59" t="str">
        <f>IFERROR(VLOOKUP(Tabelle32[[#This Row],[Device ID]],BOM!$B$3:$BQ$35,13,FALSE),"")</f>
        <v>TC.U1.223 | MDC</v>
      </c>
      <c r="K145" s="59" t="str">
        <f>IFERROR(VLOOKUP(Tabelle32[[#This Row],[Device ID]],BOM!$B$3:$BQ$35,14,FALSE),"")</f>
        <v>Imagine Comunications</v>
      </c>
      <c r="L145" s="59" t="str">
        <f>IFERROR(VLOOKUP(Tabelle32[[#This Row],[Device ID]],BOM!$B$3:$BQ$35,16,FALSE),"")</f>
        <v>Schaltraum 1</v>
      </c>
      <c r="M145" s="63">
        <f>IFERROR(VLOOKUP(Tabelle32[[#This Row],[Device ID]],BOM!$B$3:$BQ$35,17,FALSE),"")</f>
        <v>0</v>
      </c>
      <c r="N145" s="59">
        <f>IFERROR(VLOOKUP(Tabelle32[[#This Row],[Device ID]],BOM!$B$3:$BQ$35,18,FALSE),"")</f>
        <v>0</v>
      </c>
      <c r="O145" s="64"/>
      <c r="P145" s="64"/>
      <c r="Q145" s="64"/>
      <c r="R145" s="64"/>
      <c r="S145" s="64"/>
      <c r="T145" s="64"/>
      <c r="U145" s="59">
        <f>IFERROR(VLOOKUP(Tabelle32[[#This Row],[Device ID]],BOM!$B$3:$BQ$35,25,FALSE),"")</f>
        <v>0</v>
      </c>
      <c r="V145" s="59" t="str">
        <f>IFERROR(VLOOKUP(Tabelle32[[#This Row],[Device ID]],BOM!$B$3:$BQ$35,26,FALSE),"")</f>
        <v>x</v>
      </c>
      <c r="W145" s="59" t="str">
        <f>IFERROR(VLOOKUP(Tabelle32[[#This Row],[Device ID]],BOM!$B$3:$BQ$35,27,FALSE),"")</f>
        <v>x</v>
      </c>
      <c r="X145" s="59" t="str">
        <f>IFERROR(VLOOKUP(Tabelle32[[#This Row],[Device ID]],BOM!$B$3:$BQ$35,28,FALSE),"")</f>
        <v>x</v>
      </c>
      <c r="Y145" s="59" t="str">
        <f>IFERROR(VLOOKUP(Tabelle32[[#This Row],[Device ID]],BOM!$B$3:$BQ$35,29,FALSE),"")</f>
        <v>x</v>
      </c>
      <c r="Z145" s="59" t="str">
        <f>IFERROR(VLOOKUP(Tabelle32[[#This Row],[Device ID]],BOM!$B$3:$BQ$35,30,FALSE),"")</f>
        <v>x</v>
      </c>
      <c r="AA145" s="59" t="str">
        <f>IFERROR(VLOOKUP(Tabelle32[[#This Row],[Device ID]],BOM!$B$3:$BQ$35,31,FALSE),"")</f>
        <v>x</v>
      </c>
      <c r="AB145" s="59" t="str">
        <f>IFERROR(VLOOKUP(Tabelle32[[#This Row],[Device ID]],BOM!$B$3:$BQ$35,32,FALSE),"")</f>
        <v>x</v>
      </c>
      <c r="AC145" s="59" t="str">
        <f>IFERROR(VLOOKUP(Tabelle32[[#This Row],[Device ID]],BOM!$B$3:$BQ$35,33,FALSE),"")</f>
        <v>x</v>
      </c>
      <c r="AD145" s="59" t="str">
        <f>IFERROR(VLOOKUP(Tabelle32[[#This Row],[Device ID]],BOM!$B$3:$BQ$35,34,FALSE),"")</f>
        <v>x</v>
      </c>
      <c r="AE145" s="59" t="str">
        <f>IFERROR(VLOOKUP(Tabelle32[[#This Row],[Device ID]],BOM!$B$3:$BQ$35,35,FALSE),"")</f>
        <v>x</v>
      </c>
      <c r="AF145" s="59" t="str">
        <f>IFERROR(VLOOKUP(Tabelle32[[#This Row],[Device ID]],BOM!$B$3:$BQ$35,36,FALSE),"")</f>
        <v>x</v>
      </c>
      <c r="AG145" s="59" t="str">
        <f>IFERROR(VLOOKUP(Tabelle32[[#This Row],[Device ID]],BOM!$B$3:$BQ$35,37,FALSE),"")</f>
        <v>x</v>
      </c>
      <c r="AH145" s="59"/>
      <c r="AI145" s="59"/>
      <c r="AJ145" s="59"/>
      <c r="AK145" s="59"/>
      <c r="AL145" s="59" t="str">
        <f>IFERROR(VLOOKUP(Tabelle32[[#This Row],[Device ID]],BOM!$B$3:$BQ$35,42,FALSE),"")</f>
        <v>Imagine Communications SNP</v>
      </c>
      <c r="AM145" s="59" t="str">
        <f>IFERROR(VLOOKUP(Tabelle32[[#This Row],[Device ID]],BOM!$B$3:$BQ$35,43,FALSE),"")</f>
        <v>no</v>
      </c>
      <c r="AN145" s="59" t="str">
        <f>IFERROR(VLOOKUP(Tabelle32[[#This Row],[Device ID]],BOM!$B$3:$BQ$35,44,FALSE),"")</f>
        <v>yes</v>
      </c>
      <c r="AO145" s="59" t="str">
        <f>IFERROR(VLOOKUP(Tabelle32[[#This Row],[Device ID]],BOM!$B$3:$BQ$35,45,FALSE),"")</f>
        <v>no</v>
      </c>
      <c r="AP145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45" s="28"/>
      <c r="AR145" s="28"/>
      <c r="AS145" s="28"/>
      <c r="AT145" s="28"/>
      <c r="AU145" s="28"/>
      <c r="AV145" s="28" t="s">
        <v>96</v>
      </c>
      <c r="AW145" s="28" t="s">
        <v>96</v>
      </c>
      <c r="AX145" s="28" t="s">
        <v>96</v>
      </c>
      <c r="AY145" s="28" t="s">
        <v>96</v>
      </c>
      <c r="AZ145" s="28" t="s">
        <v>96</v>
      </c>
      <c r="BA145" s="28" t="s">
        <v>96</v>
      </c>
      <c r="BB145" s="28" t="s">
        <v>96</v>
      </c>
      <c r="BC145" s="28" t="s">
        <v>96</v>
      </c>
      <c r="BD145" s="28" t="s">
        <v>96</v>
      </c>
      <c r="BE145" s="28"/>
      <c r="BF145" s="28"/>
      <c r="BG145" s="73" t="s">
        <v>151</v>
      </c>
      <c r="BH145" s="30" t="str">
        <f>IF(COUNTA(Tabelle32[[#This Row],[Type:Vid_1080i50]:[Type:Anc_Prot]])&gt;0,"x","")</f>
        <v>x</v>
      </c>
      <c r="BI14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45" s="59"/>
      <c r="BK145" s="59"/>
      <c r="BL145" s="63"/>
      <c r="BM145" s="63"/>
      <c r="BN145" s="90"/>
      <c r="BO145" s="90"/>
      <c r="BP145" s="75">
        <f>LEN(Tabelle32[[#This Row],[Label 1
GFX-Unit]])</f>
        <v>0</v>
      </c>
      <c r="BQ145" s="63"/>
      <c r="BR145" s="63"/>
      <c r="BS145" s="59"/>
      <c r="BT145" s="59"/>
      <c r="BU145" s="59" t="s">
        <v>182</v>
      </c>
      <c r="BV145" s="59" t="s">
        <v>183</v>
      </c>
      <c r="BW145" s="59" t="s">
        <v>355</v>
      </c>
      <c r="BX145" s="59">
        <v>7</v>
      </c>
    </row>
    <row r="146" spans="1:76" x14ac:dyDescent="0.2">
      <c r="A146" s="58" t="str">
        <f>CONCATENATE(Tabelle32[[#This Row],[Device ID]],".",Tabelle32[[#This Row],[Streamcounter]])</f>
        <v>7.07208</v>
      </c>
      <c r="B14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VGW-01_SDI07_AUDsend_0008_IPLASRF</v>
      </c>
      <c r="C146" s="67"/>
      <c r="D146" s="61"/>
      <c r="E146" s="67"/>
      <c r="F146" s="59" t="str">
        <f>IFERROR(VLOOKUP(Tabelle32[[#This Row],[Device ID]],BOM!$B$3:$BQ$35,16,FALSE),"")</f>
        <v>Schaltraum 1</v>
      </c>
      <c r="G146" s="63">
        <f>VLOOKUP(Tabelle32[[#This Row],[SDI Interface]],BOM!$A$4:$B$35,2,FALSE)</f>
        <v>7</v>
      </c>
      <c r="H146" s="59" t="str">
        <f>BOM!$C$4</f>
        <v>VGW-01</v>
      </c>
      <c r="I146" s="59">
        <f>IFERROR(VLOOKUP(Tabelle32[[#This Row],[Device ID]],BOM!$B$3:$BQ$35,12,FALSE),"")</f>
        <v>0</v>
      </c>
      <c r="J146" s="59" t="str">
        <f>IFERROR(VLOOKUP(Tabelle32[[#This Row],[Device ID]],BOM!$B$3:$BQ$35,13,FALSE),"")</f>
        <v>TC.U1.223 | MDC</v>
      </c>
      <c r="K146" s="59" t="str">
        <f>IFERROR(VLOOKUP(Tabelle32[[#This Row],[Device ID]],BOM!$B$3:$BQ$35,14,FALSE),"")</f>
        <v>Imagine Comunications</v>
      </c>
      <c r="L146" s="59" t="str">
        <f>IFERROR(VLOOKUP(Tabelle32[[#This Row],[Device ID]],BOM!$B$3:$BQ$35,16,FALSE),"")</f>
        <v>Schaltraum 1</v>
      </c>
      <c r="M146" s="63">
        <f>IFERROR(VLOOKUP(Tabelle32[[#This Row],[Device ID]],BOM!$B$3:$BQ$35,17,FALSE),"")</f>
        <v>0</v>
      </c>
      <c r="N146" s="59">
        <f>IFERROR(VLOOKUP(Tabelle32[[#This Row],[Device ID]],BOM!$B$3:$BQ$35,18,FALSE),"")</f>
        <v>0</v>
      </c>
      <c r="O146" s="64"/>
      <c r="P146" s="64"/>
      <c r="Q146" s="64"/>
      <c r="R146" s="64"/>
      <c r="S146" s="64"/>
      <c r="T146" s="64"/>
      <c r="U146" s="59">
        <f>IFERROR(VLOOKUP(Tabelle32[[#This Row],[Device ID]],BOM!$B$3:$BQ$35,25,FALSE),"")</f>
        <v>0</v>
      </c>
      <c r="V146" s="59" t="str">
        <f>IFERROR(VLOOKUP(Tabelle32[[#This Row],[Device ID]],BOM!$B$3:$BQ$35,26,FALSE),"")</f>
        <v>x</v>
      </c>
      <c r="W146" s="59" t="str">
        <f>IFERROR(VLOOKUP(Tabelle32[[#This Row],[Device ID]],BOM!$B$3:$BQ$35,27,FALSE),"")</f>
        <v>x</v>
      </c>
      <c r="X146" s="59" t="str">
        <f>IFERROR(VLOOKUP(Tabelle32[[#This Row],[Device ID]],BOM!$B$3:$BQ$35,28,FALSE),"")</f>
        <v>x</v>
      </c>
      <c r="Y146" s="59" t="str">
        <f>IFERROR(VLOOKUP(Tabelle32[[#This Row],[Device ID]],BOM!$B$3:$BQ$35,29,FALSE),"")</f>
        <v>x</v>
      </c>
      <c r="Z146" s="59" t="str">
        <f>IFERROR(VLOOKUP(Tabelle32[[#This Row],[Device ID]],BOM!$B$3:$BQ$35,30,FALSE),"")</f>
        <v>x</v>
      </c>
      <c r="AA146" s="59" t="str">
        <f>IFERROR(VLOOKUP(Tabelle32[[#This Row],[Device ID]],BOM!$B$3:$BQ$35,31,FALSE),"")</f>
        <v>x</v>
      </c>
      <c r="AB146" s="59" t="str">
        <f>IFERROR(VLOOKUP(Tabelle32[[#This Row],[Device ID]],BOM!$B$3:$BQ$35,32,FALSE),"")</f>
        <v>x</v>
      </c>
      <c r="AC146" s="59" t="str">
        <f>IFERROR(VLOOKUP(Tabelle32[[#This Row],[Device ID]],BOM!$B$3:$BQ$35,33,FALSE),"")</f>
        <v>x</v>
      </c>
      <c r="AD146" s="59" t="str">
        <f>IFERROR(VLOOKUP(Tabelle32[[#This Row],[Device ID]],BOM!$B$3:$BQ$35,34,FALSE),"")</f>
        <v>x</v>
      </c>
      <c r="AE146" s="59" t="str">
        <f>IFERROR(VLOOKUP(Tabelle32[[#This Row],[Device ID]],BOM!$B$3:$BQ$35,35,FALSE),"")</f>
        <v>x</v>
      </c>
      <c r="AF146" s="59" t="str">
        <f>IFERROR(VLOOKUP(Tabelle32[[#This Row],[Device ID]],BOM!$B$3:$BQ$35,36,FALSE),"")</f>
        <v>x</v>
      </c>
      <c r="AG146" s="59" t="str">
        <f>IFERROR(VLOOKUP(Tabelle32[[#This Row],[Device ID]],BOM!$B$3:$BQ$35,37,FALSE),"")</f>
        <v>x</v>
      </c>
      <c r="AH146" s="59"/>
      <c r="AI146" s="59"/>
      <c r="AJ146" s="59"/>
      <c r="AK146" s="59"/>
      <c r="AL146" s="59" t="str">
        <f>IFERROR(VLOOKUP(Tabelle32[[#This Row],[Device ID]],BOM!$B$3:$BQ$35,42,FALSE),"")</f>
        <v>Imagine Communications SNP</v>
      </c>
      <c r="AM146" s="59" t="str">
        <f>IFERROR(VLOOKUP(Tabelle32[[#This Row],[Device ID]],BOM!$B$3:$BQ$35,43,FALSE),"")</f>
        <v>no</v>
      </c>
      <c r="AN146" s="59" t="str">
        <f>IFERROR(VLOOKUP(Tabelle32[[#This Row],[Device ID]],BOM!$B$3:$BQ$35,44,FALSE),"")</f>
        <v>yes</v>
      </c>
      <c r="AO146" s="59" t="str">
        <f>IFERROR(VLOOKUP(Tabelle32[[#This Row],[Device ID]],BOM!$B$3:$BQ$35,45,FALSE),"")</f>
        <v>no</v>
      </c>
      <c r="AP146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46" s="28"/>
      <c r="AR146" s="28"/>
      <c r="AS146" s="28"/>
      <c r="AT146" s="28"/>
      <c r="AU146" s="28"/>
      <c r="AV146" s="28" t="s">
        <v>96</v>
      </c>
      <c r="AW146" s="28" t="s">
        <v>96</v>
      </c>
      <c r="AX146" s="28" t="s">
        <v>96</v>
      </c>
      <c r="AY146" s="28" t="s">
        <v>96</v>
      </c>
      <c r="AZ146" s="28" t="s">
        <v>96</v>
      </c>
      <c r="BA146" s="28" t="s">
        <v>96</v>
      </c>
      <c r="BB146" s="28" t="s">
        <v>96</v>
      </c>
      <c r="BC146" s="28" t="s">
        <v>96</v>
      </c>
      <c r="BD146" s="28" t="s">
        <v>96</v>
      </c>
      <c r="BE146" s="28"/>
      <c r="BF146" s="28"/>
      <c r="BG146" s="73" t="s">
        <v>151</v>
      </c>
      <c r="BH146" s="30" t="str">
        <f>IF(COUNTA(Tabelle32[[#This Row],[Type:Vid_1080i50]:[Type:Anc_Prot]])&gt;0,"x","")</f>
        <v>x</v>
      </c>
      <c r="BI14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46" s="59"/>
      <c r="BK146" s="59"/>
      <c r="BL146" s="63"/>
      <c r="BM146" s="63"/>
      <c r="BN146" s="90"/>
      <c r="BO146" s="90"/>
      <c r="BP146" s="75">
        <f>LEN(Tabelle32[[#This Row],[Label 1
GFX-Unit]])</f>
        <v>0</v>
      </c>
      <c r="BQ146" s="63"/>
      <c r="BR146" s="63"/>
      <c r="BS146" s="59"/>
      <c r="BT146" s="59"/>
      <c r="BU146" s="59" t="s">
        <v>185</v>
      </c>
      <c r="BV146" s="59" t="s">
        <v>186</v>
      </c>
      <c r="BW146" s="59" t="s">
        <v>356</v>
      </c>
      <c r="BX146" s="59">
        <v>7</v>
      </c>
    </row>
    <row r="147" spans="1:76" x14ac:dyDescent="0.2">
      <c r="A147" s="58" t="str">
        <f>CONCATENATE(Tabelle32[[#This Row],[Device ID]],".",Tabelle32[[#This Row],[Streamcounter]])</f>
        <v>7.07209</v>
      </c>
      <c r="B14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VGW-01_SDI07_AUDsend_0009_IPLASRF</v>
      </c>
      <c r="C147" s="67"/>
      <c r="D147" s="61"/>
      <c r="E147" s="67"/>
      <c r="F147" s="59" t="str">
        <f>IFERROR(VLOOKUP(Tabelle32[[#This Row],[Device ID]],BOM!$B$3:$BQ$35,16,FALSE),"")</f>
        <v>Schaltraum 1</v>
      </c>
      <c r="G147" s="63">
        <f>VLOOKUP(Tabelle32[[#This Row],[SDI Interface]],BOM!$A$4:$B$35,2,FALSE)</f>
        <v>7</v>
      </c>
      <c r="H147" s="59" t="str">
        <f>BOM!$C$4</f>
        <v>VGW-01</v>
      </c>
      <c r="I147" s="59">
        <f>IFERROR(VLOOKUP(Tabelle32[[#This Row],[Device ID]],BOM!$B$3:$BQ$35,12,FALSE),"")</f>
        <v>0</v>
      </c>
      <c r="J147" s="59" t="str">
        <f>IFERROR(VLOOKUP(Tabelle32[[#This Row],[Device ID]],BOM!$B$3:$BQ$35,13,FALSE),"")</f>
        <v>TC.U1.223 | MDC</v>
      </c>
      <c r="K147" s="59" t="str">
        <f>IFERROR(VLOOKUP(Tabelle32[[#This Row],[Device ID]],BOM!$B$3:$BQ$35,14,FALSE),"")</f>
        <v>Imagine Comunications</v>
      </c>
      <c r="L147" s="59" t="str">
        <f>IFERROR(VLOOKUP(Tabelle32[[#This Row],[Device ID]],BOM!$B$3:$BQ$35,16,FALSE),"")</f>
        <v>Schaltraum 1</v>
      </c>
      <c r="M147" s="63">
        <f>IFERROR(VLOOKUP(Tabelle32[[#This Row],[Device ID]],BOM!$B$3:$BQ$35,17,FALSE),"")</f>
        <v>0</v>
      </c>
      <c r="N147" s="59">
        <f>IFERROR(VLOOKUP(Tabelle32[[#This Row],[Device ID]],BOM!$B$3:$BQ$35,18,FALSE),"")</f>
        <v>0</v>
      </c>
      <c r="O147" s="64"/>
      <c r="P147" s="64"/>
      <c r="Q147" s="64"/>
      <c r="R147" s="64"/>
      <c r="S147" s="64"/>
      <c r="T147" s="64"/>
      <c r="U147" s="59">
        <f>IFERROR(VLOOKUP(Tabelle32[[#This Row],[Device ID]],BOM!$B$3:$BQ$35,25,FALSE),"")</f>
        <v>0</v>
      </c>
      <c r="V147" s="59" t="str">
        <f>IFERROR(VLOOKUP(Tabelle32[[#This Row],[Device ID]],BOM!$B$3:$BQ$35,26,FALSE),"")</f>
        <v>x</v>
      </c>
      <c r="W147" s="59" t="str">
        <f>IFERROR(VLOOKUP(Tabelle32[[#This Row],[Device ID]],BOM!$B$3:$BQ$35,27,FALSE),"")</f>
        <v>x</v>
      </c>
      <c r="X147" s="59" t="str">
        <f>IFERROR(VLOOKUP(Tabelle32[[#This Row],[Device ID]],BOM!$B$3:$BQ$35,28,FALSE),"")</f>
        <v>x</v>
      </c>
      <c r="Y147" s="59" t="str">
        <f>IFERROR(VLOOKUP(Tabelle32[[#This Row],[Device ID]],BOM!$B$3:$BQ$35,29,FALSE),"")</f>
        <v>x</v>
      </c>
      <c r="Z147" s="59" t="str">
        <f>IFERROR(VLOOKUP(Tabelle32[[#This Row],[Device ID]],BOM!$B$3:$BQ$35,30,FALSE),"")</f>
        <v>x</v>
      </c>
      <c r="AA147" s="59" t="str">
        <f>IFERROR(VLOOKUP(Tabelle32[[#This Row],[Device ID]],BOM!$B$3:$BQ$35,31,FALSE),"")</f>
        <v>x</v>
      </c>
      <c r="AB147" s="59" t="str">
        <f>IFERROR(VLOOKUP(Tabelle32[[#This Row],[Device ID]],BOM!$B$3:$BQ$35,32,FALSE),"")</f>
        <v>x</v>
      </c>
      <c r="AC147" s="59" t="str">
        <f>IFERROR(VLOOKUP(Tabelle32[[#This Row],[Device ID]],BOM!$B$3:$BQ$35,33,FALSE),"")</f>
        <v>x</v>
      </c>
      <c r="AD147" s="59" t="str">
        <f>IFERROR(VLOOKUP(Tabelle32[[#This Row],[Device ID]],BOM!$B$3:$BQ$35,34,FALSE),"")</f>
        <v>x</v>
      </c>
      <c r="AE147" s="59" t="str">
        <f>IFERROR(VLOOKUP(Tabelle32[[#This Row],[Device ID]],BOM!$B$3:$BQ$35,35,FALSE),"")</f>
        <v>x</v>
      </c>
      <c r="AF147" s="59" t="str">
        <f>IFERROR(VLOOKUP(Tabelle32[[#This Row],[Device ID]],BOM!$B$3:$BQ$35,36,FALSE),"")</f>
        <v>x</v>
      </c>
      <c r="AG147" s="59" t="str">
        <f>IFERROR(VLOOKUP(Tabelle32[[#This Row],[Device ID]],BOM!$B$3:$BQ$35,37,FALSE),"")</f>
        <v>x</v>
      </c>
      <c r="AH147" s="59"/>
      <c r="AI147" s="59"/>
      <c r="AJ147" s="59"/>
      <c r="AK147" s="59"/>
      <c r="AL147" s="59" t="str">
        <f>IFERROR(VLOOKUP(Tabelle32[[#This Row],[Device ID]],BOM!$B$3:$BQ$35,42,FALSE),"")</f>
        <v>Imagine Communications SNP</v>
      </c>
      <c r="AM147" s="59" t="str">
        <f>IFERROR(VLOOKUP(Tabelle32[[#This Row],[Device ID]],BOM!$B$3:$BQ$35,43,FALSE),"")</f>
        <v>no</v>
      </c>
      <c r="AN147" s="59" t="str">
        <f>IFERROR(VLOOKUP(Tabelle32[[#This Row],[Device ID]],BOM!$B$3:$BQ$35,44,FALSE),"")</f>
        <v>yes</v>
      </c>
      <c r="AO147" s="59" t="str">
        <f>IFERROR(VLOOKUP(Tabelle32[[#This Row],[Device ID]],BOM!$B$3:$BQ$35,45,FALSE),"")</f>
        <v>no</v>
      </c>
      <c r="AP147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47" s="28"/>
      <c r="AR147" s="28"/>
      <c r="AS147" s="28"/>
      <c r="AT147" s="28"/>
      <c r="AU147" s="28"/>
      <c r="AV147" s="28" t="s">
        <v>96</v>
      </c>
      <c r="AW147" s="28" t="s">
        <v>96</v>
      </c>
      <c r="AX147" s="28" t="s">
        <v>96</v>
      </c>
      <c r="AY147" s="28" t="s">
        <v>96</v>
      </c>
      <c r="AZ147" s="28" t="s">
        <v>96</v>
      </c>
      <c r="BA147" s="28" t="s">
        <v>96</v>
      </c>
      <c r="BB147" s="28" t="s">
        <v>96</v>
      </c>
      <c r="BC147" s="28" t="s">
        <v>96</v>
      </c>
      <c r="BD147" s="28" t="s">
        <v>96</v>
      </c>
      <c r="BE147" s="28"/>
      <c r="BF147" s="28"/>
      <c r="BG147" s="73" t="s">
        <v>151</v>
      </c>
      <c r="BH147" s="30" t="str">
        <f>IF(COUNTA(Tabelle32[[#This Row],[Type:Vid_1080i50]:[Type:Anc_Prot]])&gt;0,"x","")</f>
        <v>x</v>
      </c>
      <c r="BI14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47" s="59"/>
      <c r="BK147" s="59"/>
      <c r="BL147" s="63"/>
      <c r="BM147" s="63"/>
      <c r="BN147" s="90"/>
      <c r="BO147" s="90"/>
      <c r="BP147" s="75">
        <f>LEN(Tabelle32[[#This Row],[Label 1
GFX-Unit]])</f>
        <v>0</v>
      </c>
      <c r="BQ147" s="63"/>
      <c r="BR147" s="63"/>
      <c r="BS147" s="59"/>
      <c r="BT147" s="59"/>
      <c r="BU147" s="59" t="s">
        <v>188</v>
      </c>
      <c r="BV147" s="59" t="s">
        <v>189</v>
      </c>
      <c r="BW147" s="59" t="s">
        <v>357</v>
      </c>
      <c r="BX147" s="59">
        <v>7</v>
      </c>
    </row>
    <row r="148" spans="1:76" x14ac:dyDescent="0.2">
      <c r="A148" s="58" t="str">
        <f>CONCATENATE(Tabelle32[[#This Row],[Device ID]],".",Tabelle32[[#This Row],[Streamcounter]])</f>
        <v>7.07210</v>
      </c>
      <c r="B14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VGW-01_SDI07_AUDsend_0010_IPLASRF</v>
      </c>
      <c r="C148" s="67"/>
      <c r="D148" s="61"/>
      <c r="E148" s="67"/>
      <c r="F148" s="59" t="str">
        <f>IFERROR(VLOOKUP(Tabelle32[[#This Row],[Device ID]],BOM!$B$3:$BQ$35,16,FALSE),"")</f>
        <v>Schaltraum 1</v>
      </c>
      <c r="G148" s="63">
        <f>VLOOKUP(Tabelle32[[#This Row],[SDI Interface]],BOM!$A$4:$B$35,2,FALSE)</f>
        <v>7</v>
      </c>
      <c r="H148" s="59" t="str">
        <f>BOM!$C$4</f>
        <v>VGW-01</v>
      </c>
      <c r="I148" s="59">
        <f>IFERROR(VLOOKUP(Tabelle32[[#This Row],[Device ID]],BOM!$B$3:$BQ$35,12,FALSE),"")</f>
        <v>0</v>
      </c>
      <c r="J148" s="59" t="str">
        <f>IFERROR(VLOOKUP(Tabelle32[[#This Row],[Device ID]],BOM!$B$3:$BQ$35,13,FALSE),"")</f>
        <v>TC.U1.223 | MDC</v>
      </c>
      <c r="K148" s="59" t="str">
        <f>IFERROR(VLOOKUP(Tabelle32[[#This Row],[Device ID]],BOM!$B$3:$BQ$35,14,FALSE),"")</f>
        <v>Imagine Comunications</v>
      </c>
      <c r="L148" s="59" t="str">
        <f>IFERROR(VLOOKUP(Tabelle32[[#This Row],[Device ID]],BOM!$B$3:$BQ$35,16,FALSE),"")</f>
        <v>Schaltraum 1</v>
      </c>
      <c r="M148" s="63">
        <f>IFERROR(VLOOKUP(Tabelle32[[#This Row],[Device ID]],BOM!$B$3:$BQ$35,17,FALSE),"")</f>
        <v>0</v>
      </c>
      <c r="N148" s="59">
        <f>IFERROR(VLOOKUP(Tabelle32[[#This Row],[Device ID]],BOM!$B$3:$BQ$35,18,FALSE),"")</f>
        <v>0</v>
      </c>
      <c r="O148" s="64"/>
      <c r="P148" s="64"/>
      <c r="Q148" s="64"/>
      <c r="R148" s="64"/>
      <c r="S148" s="64"/>
      <c r="T148" s="64"/>
      <c r="U148" s="59">
        <f>IFERROR(VLOOKUP(Tabelle32[[#This Row],[Device ID]],BOM!$B$3:$BQ$35,25,FALSE),"")</f>
        <v>0</v>
      </c>
      <c r="V148" s="59" t="str">
        <f>IFERROR(VLOOKUP(Tabelle32[[#This Row],[Device ID]],BOM!$B$3:$BQ$35,26,FALSE),"")</f>
        <v>x</v>
      </c>
      <c r="W148" s="59" t="str">
        <f>IFERROR(VLOOKUP(Tabelle32[[#This Row],[Device ID]],BOM!$B$3:$BQ$35,27,FALSE),"")</f>
        <v>x</v>
      </c>
      <c r="X148" s="59" t="str">
        <f>IFERROR(VLOOKUP(Tabelle32[[#This Row],[Device ID]],BOM!$B$3:$BQ$35,28,FALSE),"")</f>
        <v>x</v>
      </c>
      <c r="Y148" s="59" t="str">
        <f>IFERROR(VLOOKUP(Tabelle32[[#This Row],[Device ID]],BOM!$B$3:$BQ$35,29,FALSE),"")</f>
        <v>x</v>
      </c>
      <c r="Z148" s="59" t="str">
        <f>IFERROR(VLOOKUP(Tabelle32[[#This Row],[Device ID]],BOM!$B$3:$BQ$35,30,FALSE),"")</f>
        <v>x</v>
      </c>
      <c r="AA148" s="59" t="str">
        <f>IFERROR(VLOOKUP(Tabelle32[[#This Row],[Device ID]],BOM!$B$3:$BQ$35,31,FALSE),"")</f>
        <v>x</v>
      </c>
      <c r="AB148" s="59" t="str">
        <f>IFERROR(VLOOKUP(Tabelle32[[#This Row],[Device ID]],BOM!$B$3:$BQ$35,32,FALSE),"")</f>
        <v>x</v>
      </c>
      <c r="AC148" s="59" t="str">
        <f>IFERROR(VLOOKUP(Tabelle32[[#This Row],[Device ID]],BOM!$B$3:$BQ$35,33,FALSE),"")</f>
        <v>x</v>
      </c>
      <c r="AD148" s="59" t="str">
        <f>IFERROR(VLOOKUP(Tabelle32[[#This Row],[Device ID]],BOM!$B$3:$BQ$35,34,FALSE),"")</f>
        <v>x</v>
      </c>
      <c r="AE148" s="59" t="str">
        <f>IFERROR(VLOOKUP(Tabelle32[[#This Row],[Device ID]],BOM!$B$3:$BQ$35,35,FALSE),"")</f>
        <v>x</v>
      </c>
      <c r="AF148" s="59" t="str">
        <f>IFERROR(VLOOKUP(Tabelle32[[#This Row],[Device ID]],BOM!$B$3:$BQ$35,36,FALSE),"")</f>
        <v>x</v>
      </c>
      <c r="AG148" s="59" t="str">
        <f>IFERROR(VLOOKUP(Tabelle32[[#This Row],[Device ID]],BOM!$B$3:$BQ$35,37,FALSE),"")</f>
        <v>x</v>
      </c>
      <c r="AH148" s="59"/>
      <c r="AI148" s="59"/>
      <c r="AJ148" s="59"/>
      <c r="AK148" s="59"/>
      <c r="AL148" s="59" t="str">
        <f>IFERROR(VLOOKUP(Tabelle32[[#This Row],[Device ID]],BOM!$B$3:$BQ$35,42,FALSE),"")</f>
        <v>Imagine Communications SNP</v>
      </c>
      <c r="AM148" s="59" t="str">
        <f>IFERROR(VLOOKUP(Tabelle32[[#This Row],[Device ID]],BOM!$B$3:$BQ$35,43,FALSE),"")</f>
        <v>no</v>
      </c>
      <c r="AN148" s="59" t="str">
        <f>IFERROR(VLOOKUP(Tabelle32[[#This Row],[Device ID]],BOM!$B$3:$BQ$35,44,FALSE),"")</f>
        <v>yes</v>
      </c>
      <c r="AO148" s="59" t="str">
        <f>IFERROR(VLOOKUP(Tabelle32[[#This Row],[Device ID]],BOM!$B$3:$BQ$35,45,FALSE),"")</f>
        <v>no</v>
      </c>
      <c r="AP148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48" s="28"/>
      <c r="AR148" s="28"/>
      <c r="AS148" s="28"/>
      <c r="AT148" s="28"/>
      <c r="AU148" s="28"/>
      <c r="AV148" s="28" t="s">
        <v>96</v>
      </c>
      <c r="AW148" s="28" t="s">
        <v>96</v>
      </c>
      <c r="AX148" s="28" t="s">
        <v>96</v>
      </c>
      <c r="AY148" s="28" t="s">
        <v>96</v>
      </c>
      <c r="AZ148" s="28" t="s">
        <v>96</v>
      </c>
      <c r="BA148" s="28" t="s">
        <v>96</v>
      </c>
      <c r="BB148" s="28" t="s">
        <v>96</v>
      </c>
      <c r="BC148" s="28" t="s">
        <v>96</v>
      </c>
      <c r="BD148" s="28" t="s">
        <v>96</v>
      </c>
      <c r="BE148" s="28"/>
      <c r="BF148" s="28"/>
      <c r="BG148" s="73" t="s">
        <v>151</v>
      </c>
      <c r="BH148" s="30" t="str">
        <f>IF(COUNTA(Tabelle32[[#This Row],[Type:Vid_1080i50]:[Type:Anc_Prot]])&gt;0,"x","")</f>
        <v>x</v>
      </c>
      <c r="BI14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48" s="59"/>
      <c r="BK148" s="59"/>
      <c r="BL148" s="63"/>
      <c r="BM148" s="63"/>
      <c r="BN148" s="90"/>
      <c r="BO148" s="90"/>
      <c r="BP148" s="75">
        <f>LEN(Tabelle32[[#This Row],[Label 1
GFX-Unit]])</f>
        <v>0</v>
      </c>
      <c r="BQ148" s="63"/>
      <c r="BR148" s="63"/>
      <c r="BS148" s="59"/>
      <c r="BT148" s="59"/>
      <c r="BU148" s="59" t="s">
        <v>191</v>
      </c>
      <c r="BV148" s="59" t="s">
        <v>192</v>
      </c>
      <c r="BW148" s="59" t="s">
        <v>358</v>
      </c>
      <c r="BX148" s="59">
        <v>7</v>
      </c>
    </row>
    <row r="149" spans="1:76" x14ac:dyDescent="0.2">
      <c r="A149" s="58" t="str">
        <f>CONCATENATE(Tabelle32[[#This Row],[Device ID]],".",Tabelle32[[#This Row],[Streamcounter]])</f>
        <v>7.07211</v>
      </c>
      <c r="B14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VGW-01_SDI07_AUDsend_0011_IPLASRF</v>
      </c>
      <c r="C149" s="67"/>
      <c r="D149" s="61"/>
      <c r="E149" s="67"/>
      <c r="F149" s="59" t="str">
        <f>IFERROR(VLOOKUP(Tabelle32[[#This Row],[Device ID]],BOM!$B$3:$BQ$35,16,FALSE),"")</f>
        <v>Schaltraum 1</v>
      </c>
      <c r="G149" s="63">
        <f>VLOOKUP(Tabelle32[[#This Row],[SDI Interface]],BOM!$A$4:$B$35,2,FALSE)</f>
        <v>7</v>
      </c>
      <c r="H149" s="59" t="str">
        <f>BOM!$C$4</f>
        <v>VGW-01</v>
      </c>
      <c r="I149" s="59">
        <f>IFERROR(VLOOKUP(Tabelle32[[#This Row],[Device ID]],BOM!$B$3:$BQ$35,12,FALSE),"")</f>
        <v>0</v>
      </c>
      <c r="J149" s="59" t="str">
        <f>IFERROR(VLOOKUP(Tabelle32[[#This Row],[Device ID]],BOM!$B$3:$BQ$35,13,FALSE),"")</f>
        <v>TC.U1.223 | MDC</v>
      </c>
      <c r="K149" s="59" t="str">
        <f>IFERROR(VLOOKUP(Tabelle32[[#This Row],[Device ID]],BOM!$B$3:$BQ$35,14,FALSE),"")</f>
        <v>Imagine Comunications</v>
      </c>
      <c r="L149" s="59" t="str">
        <f>IFERROR(VLOOKUP(Tabelle32[[#This Row],[Device ID]],BOM!$B$3:$BQ$35,16,FALSE),"")</f>
        <v>Schaltraum 1</v>
      </c>
      <c r="M149" s="63">
        <f>IFERROR(VLOOKUP(Tabelle32[[#This Row],[Device ID]],BOM!$B$3:$BQ$35,17,FALSE),"")</f>
        <v>0</v>
      </c>
      <c r="N149" s="59">
        <f>IFERROR(VLOOKUP(Tabelle32[[#This Row],[Device ID]],BOM!$B$3:$BQ$35,18,FALSE),"")</f>
        <v>0</v>
      </c>
      <c r="O149" s="64"/>
      <c r="P149" s="64"/>
      <c r="Q149" s="64"/>
      <c r="R149" s="64"/>
      <c r="S149" s="64"/>
      <c r="T149" s="64"/>
      <c r="U149" s="59">
        <f>IFERROR(VLOOKUP(Tabelle32[[#This Row],[Device ID]],BOM!$B$3:$BQ$35,25,FALSE),"")</f>
        <v>0</v>
      </c>
      <c r="V149" s="59" t="str">
        <f>IFERROR(VLOOKUP(Tabelle32[[#This Row],[Device ID]],BOM!$B$3:$BQ$35,26,FALSE),"")</f>
        <v>x</v>
      </c>
      <c r="W149" s="59" t="str">
        <f>IFERROR(VLOOKUP(Tabelle32[[#This Row],[Device ID]],BOM!$B$3:$BQ$35,27,FALSE),"")</f>
        <v>x</v>
      </c>
      <c r="X149" s="59" t="str">
        <f>IFERROR(VLOOKUP(Tabelle32[[#This Row],[Device ID]],BOM!$B$3:$BQ$35,28,FALSE),"")</f>
        <v>x</v>
      </c>
      <c r="Y149" s="59" t="str">
        <f>IFERROR(VLOOKUP(Tabelle32[[#This Row],[Device ID]],BOM!$B$3:$BQ$35,29,FALSE),"")</f>
        <v>x</v>
      </c>
      <c r="Z149" s="59" t="str">
        <f>IFERROR(VLOOKUP(Tabelle32[[#This Row],[Device ID]],BOM!$B$3:$BQ$35,30,FALSE),"")</f>
        <v>x</v>
      </c>
      <c r="AA149" s="59" t="str">
        <f>IFERROR(VLOOKUP(Tabelle32[[#This Row],[Device ID]],BOM!$B$3:$BQ$35,31,FALSE),"")</f>
        <v>x</v>
      </c>
      <c r="AB149" s="59" t="str">
        <f>IFERROR(VLOOKUP(Tabelle32[[#This Row],[Device ID]],BOM!$B$3:$BQ$35,32,FALSE),"")</f>
        <v>x</v>
      </c>
      <c r="AC149" s="59" t="str">
        <f>IFERROR(VLOOKUP(Tabelle32[[#This Row],[Device ID]],BOM!$B$3:$BQ$35,33,FALSE),"")</f>
        <v>x</v>
      </c>
      <c r="AD149" s="59" t="str">
        <f>IFERROR(VLOOKUP(Tabelle32[[#This Row],[Device ID]],BOM!$B$3:$BQ$35,34,FALSE),"")</f>
        <v>x</v>
      </c>
      <c r="AE149" s="59" t="str">
        <f>IFERROR(VLOOKUP(Tabelle32[[#This Row],[Device ID]],BOM!$B$3:$BQ$35,35,FALSE),"")</f>
        <v>x</v>
      </c>
      <c r="AF149" s="59" t="str">
        <f>IFERROR(VLOOKUP(Tabelle32[[#This Row],[Device ID]],BOM!$B$3:$BQ$35,36,FALSE),"")</f>
        <v>x</v>
      </c>
      <c r="AG149" s="59" t="str">
        <f>IFERROR(VLOOKUP(Tabelle32[[#This Row],[Device ID]],BOM!$B$3:$BQ$35,37,FALSE),"")</f>
        <v>x</v>
      </c>
      <c r="AH149" s="59"/>
      <c r="AI149" s="59"/>
      <c r="AJ149" s="59"/>
      <c r="AK149" s="59"/>
      <c r="AL149" s="59" t="str">
        <f>IFERROR(VLOOKUP(Tabelle32[[#This Row],[Device ID]],BOM!$B$3:$BQ$35,42,FALSE),"")</f>
        <v>Imagine Communications SNP</v>
      </c>
      <c r="AM149" s="59" t="str">
        <f>IFERROR(VLOOKUP(Tabelle32[[#This Row],[Device ID]],BOM!$B$3:$BQ$35,43,FALSE),"")</f>
        <v>no</v>
      </c>
      <c r="AN149" s="59" t="str">
        <f>IFERROR(VLOOKUP(Tabelle32[[#This Row],[Device ID]],BOM!$B$3:$BQ$35,44,FALSE),"")</f>
        <v>yes</v>
      </c>
      <c r="AO149" s="59" t="str">
        <f>IFERROR(VLOOKUP(Tabelle32[[#This Row],[Device ID]],BOM!$B$3:$BQ$35,45,FALSE),"")</f>
        <v>no</v>
      </c>
      <c r="AP149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49" s="28"/>
      <c r="AR149" s="28"/>
      <c r="AS149" s="28"/>
      <c r="AT149" s="28"/>
      <c r="AU149" s="28"/>
      <c r="AV149" s="28" t="s">
        <v>96</v>
      </c>
      <c r="AW149" s="28" t="s">
        <v>96</v>
      </c>
      <c r="AX149" s="28" t="s">
        <v>96</v>
      </c>
      <c r="AY149" s="28" t="s">
        <v>96</v>
      </c>
      <c r="AZ149" s="28" t="s">
        <v>96</v>
      </c>
      <c r="BA149" s="28" t="s">
        <v>96</v>
      </c>
      <c r="BB149" s="28" t="s">
        <v>96</v>
      </c>
      <c r="BC149" s="28" t="s">
        <v>96</v>
      </c>
      <c r="BD149" s="28" t="s">
        <v>96</v>
      </c>
      <c r="BE149" s="28"/>
      <c r="BF149" s="28"/>
      <c r="BG149" s="73" t="s">
        <v>151</v>
      </c>
      <c r="BH149" s="30" t="str">
        <f>IF(COUNTA(Tabelle32[[#This Row],[Type:Vid_1080i50]:[Type:Anc_Prot]])&gt;0,"x","")</f>
        <v>x</v>
      </c>
      <c r="BI14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49" s="59"/>
      <c r="BK149" s="59"/>
      <c r="BL149" s="63"/>
      <c r="BM149" s="63"/>
      <c r="BN149" s="90"/>
      <c r="BO149" s="90"/>
      <c r="BP149" s="75">
        <f>LEN(Tabelle32[[#This Row],[Label 1
GFX-Unit]])</f>
        <v>0</v>
      </c>
      <c r="BQ149" s="63"/>
      <c r="BR149" s="63"/>
      <c r="BS149" s="59"/>
      <c r="BT149" s="59"/>
      <c r="BU149" s="59" t="s">
        <v>194</v>
      </c>
      <c r="BV149" s="59" t="s">
        <v>195</v>
      </c>
      <c r="BW149" s="59" t="s">
        <v>359</v>
      </c>
      <c r="BX149" s="59">
        <v>7</v>
      </c>
    </row>
    <row r="150" spans="1:76" x14ac:dyDescent="0.2">
      <c r="A150" s="58" t="str">
        <f>CONCATENATE(Tabelle32[[#This Row],[Device ID]],".",Tabelle32[[#This Row],[Streamcounter]])</f>
        <v>7.07212</v>
      </c>
      <c r="B15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VGW-01_SDI07_AUDsend_0012_IPLASRF</v>
      </c>
      <c r="C150" s="67"/>
      <c r="D150" s="61"/>
      <c r="E150" s="67"/>
      <c r="F150" s="59" t="str">
        <f>IFERROR(VLOOKUP(Tabelle32[[#This Row],[Device ID]],BOM!$B$3:$BQ$35,16,FALSE),"")</f>
        <v>Schaltraum 1</v>
      </c>
      <c r="G150" s="63">
        <f>VLOOKUP(Tabelle32[[#This Row],[SDI Interface]],BOM!$A$4:$B$35,2,FALSE)</f>
        <v>7</v>
      </c>
      <c r="H150" s="59" t="str">
        <f>BOM!$C$4</f>
        <v>VGW-01</v>
      </c>
      <c r="I150" s="59">
        <f>IFERROR(VLOOKUP(Tabelle32[[#This Row],[Device ID]],BOM!$B$3:$BQ$35,12,FALSE),"")</f>
        <v>0</v>
      </c>
      <c r="J150" s="59" t="str">
        <f>IFERROR(VLOOKUP(Tabelle32[[#This Row],[Device ID]],BOM!$B$3:$BQ$35,13,FALSE),"")</f>
        <v>TC.U1.223 | MDC</v>
      </c>
      <c r="K150" s="59" t="str">
        <f>IFERROR(VLOOKUP(Tabelle32[[#This Row],[Device ID]],BOM!$B$3:$BQ$35,14,FALSE),"")</f>
        <v>Imagine Comunications</v>
      </c>
      <c r="L150" s="59" t="str">
        <f>IFERROR(VLOOKUP(Tabelle32[[#This Row],[Device ID]],BOM!$B$3:$BQ$35,16,FALSE),"")</f>
        <v>Schaltraum 1</v>
      </c>
      <c r="M150" s="63">
        <f>IFERROR(VLOOKUP(Tabelle32[[#This Row],[Device ID]],BOM!$B$3:$BQ$35,17,FALSE),"")</f>
        <v>0</v>
      </c>
      <c r="N150" s="59">
        <f>IFERROR(VLOOKUP(Tabelle32[[#This Row],[Device ID]],BOM!$B$3:$BQ$35,18,FALSE),"")</f>
        <v>0</v>
      </c>
      <c r="O150" s="64"/>
      <c r="P150" s="64"/>
      <c r="Q150" s="64"/>
      <c r="R150" s="64"/>
      <c r="S150" s="64"/>
      <c r="T150" s="64"/>
      <c r="U150" s="59">
        <f>IFERROR(VLOOKUP(Tabelle32[[#This Row],[Device ID]],BOM!$B$3:$BQ$35,25,FALSE),"")</f>
        <v>0</v>
      </c>
      <c r="V150" s="59" t="str">
        <f>IFERROR(VLOOKUP(Tabelle32[[#This Row],[Device ID]],BOM!$B$3:$BQ$35,26,FALSE),"")</f>
        <v>x</v>
      </c>
      <c r="W150" s="59" t="str">
        <f>IFERROR(VLOOKUP(Tabelle32[[#This Row],[Device ID]],BOM!$B$3:$BQ$35,27,FALSE),"")</f>
        <v>x</v>
      </c>
      <c r="X150" s="59" t="str">
        <f>IFERROR(VLOOKUP(Tabelle32[[#This Row],[Device ID]],BOM!$B$3:$BQ$35,28,FALSE),"")</f>
        <v>x</v>
      </c>
      <c r="Y150" s="59" t="str">
        <f>IFERROR(VLOOKUP(Tabelle32[[#This Row],[Device ID]],BOM!$B$3:$BQ$35,29,FALSE),"")</f>
        <v>x</v>
      </c>
      <c r="Z150" s="59" t="str">
        <f>IFERROR(VLOOKUP(Tabelle32[[#This Row],[Device ID]],BOM!$B$3:$BQ$35,30,FALSE),"")</f>
        <v>x</v>
      </c>
      <c r="AA150" s="59" t="str">
        <f>IFERROR(VLOOKUP(Tabelle32[[#This Row],[Device ID]],BOM!$B$3:$BQ$35,31,FALSE),"")</f>
        <v>x</v>
      </c>
      <c r="AB150" s="59" t="str">
        <f>IFERROR(VLOOKUP(Tabelle32[[#This Row],[Device ID]],BOM!$B$3:$BQ$35,32,FALSE),"")</f>
        <v>x</v>
      </c>
      <c r="AC150" s="59" t="str">
        <f>IFERROR(VLOOKUP(Tabelle32[[#This Row],[Device ID]],BOM!$B$3:$BQ$35,33,FALSE),"")</f>
        <v>x</v>
      </c>
      <c r="AD150" s="59" t="str">
        <f>IFERROR(VLOOKUP(Tabelle32[[#This Row],[Device ID]],BOM!$B$3:$BQ$35,34,FALSE),"")</f>
        <v>x</v>
      </c>
      <c r="AE150" s="59" t="str">
        <f>IFERROR(VLOOKUP(Tabelle32[[#This Row],[Device ID]],BOM!$B$3:$BQ$35,35,FALSE),"")</f>
        <v>x</v>
      </c>
      <c r="AF150" s="59" t="str">
        <f>IFERROR(VLOOKUP(Tabelle32[[#This Row],[Device ID]],BOM!$B$3:$BQ$35,36,FALSE),"")</f>
        <v>x</v>
      </c>
      <c r="AG150" s="59" t="str">
        <f>IFERROR(VLOOKUP(Tabelle32[[#This Row],[Device ID]],BOM!$B$3:$BQ$35,37,FALSE),"")</f>
        <v>x</v>
      </c>
      <c r="AH150" s="59"/>
      <c r="AI150" s="59"/>
      <c r="AJ150" s="59"/>
      <c r="AK150" s="59"/>
      <c r="AL150" s="59" t="str">
        <f>IFERROR(VLOOKUP(Tabelle32[[#This Row],[Device ID]],BOM!$B$3:$BQ$35,42,FALSE),"")</f>
        <v>Imagine Communications SNP</v>
      </c>
      <c r="AM150" s="59" t="str">
        <f>IFERROR(VLOOKUP(Tabelle32[[#This Row],[Device ID]],BOM!$B$3:$BQ$35,43,FALSE),"")</f>
        <v>no</v>
      </c>
      <c r="AN150" s="59" t="str">
        <f>IFERROR(VLOOKUP(Tabelle32[[#This Row],[Device ID]],BOM!$B$3:$BQ$35,44,FALSE),"")</f>
        <v>yes</v>
      </c>
      <c r="AO150" s="59" t="str">
        <f>IFERROR(VLOOKUP(Tabelle32[[#This Row],[Device ID]],BOM!$B$3:$BQ$35,45,FALSE),"")</f>
        <v>no</v>
      </c>
      <c r="AP150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50" s="28"/>
      <c r="AR150" s="28"/>
      <c r="AS150" s="28"/>
      <c r="AT150" s="28"/>
      <c r="AU150" s="28"/>
      <c r="AV150" s="28" t="s">
        <v>96</v>
      </c>
      <c r="AW150" s="28" t="s">
        <v>96</v>
      </c>
      <c r="AX150" s="28" t="s">
        <v>96</v>
      </c>
      <c r="AY150" s="28" t="s">
        <v>96</v>
      </c>
      <c r="AZ150" s="28" t="s">
        <v>96</v>
      </c>
      <c r="BA150" s="28" t="s">
        <v>96</v>
      </c>
      <c r="BB150" s="28" t="s">
        <v>96</v>
      </c>
      <c r="BC150" s="28" t="s">
        <v>96</v>
      </c>
      <c r="BD150" s="28" t="s">
        <v>96</v>
      </c>
      <c r="BE150" s="28"/>
      <c r="BF150" s="28"/>
      <c r="BG150" s="73" t="s">
        <v>151</v>
      </c>
      <c r="BH150" s="30" t="str">
        <f>IF(COUNTA(Tabelle32[[#This Row],[Type:Vid_1080i50]:[Type:Anc_Prot]])&gt;0,"x","")</f>
        <v>x</v>
      </c>
      <c r="BI15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50" s="59"/>
      <c r="BK150" s="59"/>
      <c r="BL150" s="63"/>
      <c r="BM150" s="63"/>
      <c r="BN150" s="90"/>
      <c r="BO150" s="90"/>
      <c r="BP150" s="75">
        <f>LEN(Tabelle32[[#This Row],[Label 1
GFX-Unit]])</f>
        <v>0</v>
      </c>
      <c r="BQ150" s="63"/>
      <c r="BR150" s="63"/>
      <c r="BS150" s="59"/>
      <c r="BT150" s="59"/>
      <c r="BU150" s="59" t="s">
        <v>197</v>
      </c>
      <c r="BV150" s="59" t="s">
        <v>198</v>
      </c>
      <c r="BW150" s="59" t="s">
        <v>360</v>
      </c>
      <c r="BX150" s="59">
        <v>7</v>
      </c>
    </row>
    <row r="151" spans="1:76" x14ac:dyDescent="0.2">
      <c r="A151" s="58" t="str">
        <f>CONCATENATE(Tabelle32[[#This Row],[Device ID]],".",Tabelle32[[#This Row],[Streamcounter]])</f>
        <v>7.07213</v>
      </c>
      <c r="B15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VGW-01_SDI07_AUDsend_0013_IPLASRF</v>
      </c>
      <c r="C151" s="67"/>
      <c r="D151" s="61"/>
      <c r="E151" s="67"/>
      <c r="F151" s="59" t="str">
        <f>IFERROR(VLOOKUP(Tabelle32[[#This Row],[Device ID]],BOM!$B$3:$BQ$35,16,FALSE),"")</f>
        <v>Schaltraum 1</v>
      </c>
      <c r="G151" s="63">
        <f>VLOOKUP(Tabelle32[[#This Row],[SDI Interface]],BOM!$A$4:$B$35,2,FALSE)</f>
        <v>7</v>
      </c>
      <c r="H151" s="59" t="str">
        <f>BOM!$C$4</f>
        <v>VGW-01</v>
      </c>
      <c r="I151" s="59">
        <f>IFERROR(VLOOKUP(Tabelle32[[#This Row],[Device ID]],BOM!$B$3:$BQ$35,12,FALSE),"")</f>
        <v>0</v>
      </c>
      <c r="J151" s="59" t="str">
        <f>IFERROR(VLOOKUP(Tabelle32[[#This Row],[Device ID]],BOM!$B$3:$BQ$35,13,FALSE),"")</f>
        <v>TC.U1.223 | MDC</v>
      </c>
      <c r="K151" s="59" t="str">
        <f>IFERROR(VLOOKUP(Tabelle32[[#This Row],[Device ID]],BOM!$B$3:$BQ$35,14,FALSE),"")</f>
        <v>Imagine Comunications</v>
      </c>
      <c r="L151" s="59" t="str">
        <f>IFERROR(VLOOKUP(Tabelle32[[#This Row],[Device ID]],BOM!$B$3:$BQ$35,16,FALSE),"")</f>
        <v>Schaltraum 1</v>
      </c>
      <c r="M151" s="63">
        <f>IFERROR(VLOOKUP(Tabelle32[[#This Row],[Device ID]],BOM!$B$3:$BQ$35,17,FALSE),"")</f>
        <v>0</v>
      </c>
      <c r="N151" s="59">
        <f>IFERROR(VLOOKUP(Tabelle32[[#This Row],[Device ID]],BOM!$B$3:$BQ$35,18,FALSE),"")</f>
        <v>0</v>
      </c>
      <c r="O151" s="64"/>
      <c r="P151" s="64"/>
      <c r="Q151" s="64"/>
      <c r="R151" s="64"/>
      <c r="S151" s="64"/>
      <c r="T151" s="64"/>
      <c r="U151" s="59">
        <f>IFERROR(VLOOKUP(Tabelle32[[#This Row],[Device ID]],BOM!$B$3:$BQ$35,25,FALSE),"")</f>
        <v>0</v>
      </c>
      <c r="V151" s="59" t="str">
        <f>IFERROR(VLOOKUP(Tabelle32[[#This Row],[Device ID]],BOM!$B$3:$BQ$35,26,FALSE),"")</f>
        <v>x</v>
      </c>
      <c r="W151" s="59" t="str">
        <f>IFERROR(VLOOKUP(Tabelle32[[#This Row],[Device ID]],BOM!$B$3:$BQ$35,27,FALSE),"")</f>
        <v>x</v>
      </c>
      <c r="X151" s="59" t="str">
        <f>IFERROR(VLOOKUP(Tabelle32[[#This Row],[Device ID]],BOM!$B$3:$BQ$35,28,FALSE),"")</f>
        <v>x</v>
      </c>
      <c r="Y151" s="59" t="str">
        <f>IFERROR(VLOOKUP(Tabelle32[[#This Row],[Device ID]],BOM!$B$3:$BQ$35,29,FALSE),"")</f>
        <v>x</v>
      </c>
      <c r="Z151" s="59" t="str">
        <f>IFERROR(VLOOKUP(Tabelle32[[#This Row],[Device ID]],BOM!$B$3:$BQ$35,30,FALSE),"")</f>
        <v>x</v>
      </c>
      <c r="AA151" s="59" t="str">
        <f>IFERROR(VLOOKUP(Tabelle32[[#This Row],[Device ID]],BOM!$B$3:$BQ$35,31,FALSE),"")</f>
        <v>x</v>
      </c>
      <c r="AB151" s="59" t="str">
        <f>IFERROR(VLOOKUP(Tabelle32[[#This Row],[Device ID]],BOM!$B$3:$BQ$35,32,FALSE),"")</f>
        <v>x</v>
      </c>
      <c r="AC151" s="59" t="str">
        <f>IFERROR(VLOOKUP(Tabelle32[[#This Row],[Device ID]],BOM!$B$3:$BQ$35,33,FALSE),"")</f>
        <v>x</v>
      </c>
      <c r="AD151" s="59" t="str">
        <f>IFERROR(VLOOKUP(Tabelle32[[#This Row],[Device ID]],BOM!$B$3:$BQ$35,34,FALSE),"")</f>
        <v>x</v>
      </c>
      <c r="AE151" s="59" t="str">
        <f>IFERROR(VLOOKUP(Tabelle32[[#This Row],[Device ID]],BOM!$B$3:$BQ$35,35,FALSE),"")</f>
        <v>x</v>
      </c>
      <c r="AF151" s="59" t="str">
        <f>IFERROR(VLOOKUP(Tabelle32[[#This Row],[Device ID]],BOM!$B$3:$BQ$35,36,FALSE),"")</f>
        <v>x</v>
      </c>
      <c r="AG151" s="59" t="str">
        <f>IFERROR(VLOOKUP(Tabelle32[[#This Row],[Device ID]],BOM!$B$3:$BQ$35,37,FALSE),"")</f>
        <v>x</v>
      </c>
      <c r="AH151" s="59"/>
      <c r="AI151" s="59"/>
      <c r="AJ151" s="59"/>
      <c r="AK151" s="59"/>
      <c r="AL151" s="59" t="str">
        <f>IFERROR(VLOOKUP(Tabelle32[[#This Row],[Device ID]],BOM!$B$3:$BQ$35,42,FALSE),"")</f>
        <v>Imagine Communications SNP</v>
      </c>
      <c r="AM151" s="59" t="str">
        <f>IFERROR(VLOOKUP(Tabelle32[[#This Row],[Device ID]],BOM!$B$3:$BQ$35,43,FALSE),"")</f>
        <v>no</v>
      </c>
      <c r="AN151" s="59" t="str">
        <f>IFERROR(VLOOKUP(Tabelle32[[#This Row],[Device ID]],BOM!$B$3:$BQ$35,44,FALSE),"")</f>
        <v>yes</v>
      </c>
      <c r="AO151" s="59" t="str">
        <f>IFERROR(VLOOKUP(Tabelle32[[#This Row],[Device ID]],BOM!$B$3:$BQ$35,45,FALSE),"")</f>
        <v>no</v>
      </c>
      <c r="AP151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51" s="28"/>
      <c r="AR151" s="28"/>
      <c r="AS151" s="28"/>
      <c r="AT151" s="28"/>
      <c r="AU151" s="28"/>
      <c r="AV151" s="28" t="s">
        <v>96</v>
      </c>
      <c r="AW151" s="28" t="s">
        <v>96</v>
      </c>
      <c r="AX151" s="28" t="s">
        <v>96</v>
      </c>
      <c r="AY151" s="28" t="s">
        <v>96</v>
      </c>
      <c r="AZ151" s="28" t="s">
        <v>96</v>
      </c>
      <c r="BA151" s="28" t="s">
        <v>96</v>
      </c>
      <c r="BB151" s="28" t="s">
        <v>96</v>
      </c>
      <c r="BC151" s="28" t="s">
        <v>96</v>
      </c>
      <c r="BD151" s="28" t="s">
        <v>96</v>
      </c>
      <c r="BE151" s="28"/>
      <c r="BF151" s="28"/>
      <c r="BG151" s="73" t="s">
        <v>151</v>
      </c>
      <c r="BH151" s="30" t="str">
        <f>IF(COUNTA(Tabelle32[[#This Row],[Type:Vid_1080i50]:[Type:Anc_Prot]])&gt;0,"x","")</f>
        <v>x</v>
      </c>
      <c r="BI15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51" s="59"/>
      <c r="BK151" s="59"/>
      <c r="BL151" s="63"/>
      <c r="BM151" s="63"/>
      <c r="BN151" s="90"/>
      <c r="BO151" s="90"/>
      <c r="BP151" s="75">
        <f>LEN(Tabelle32[[#This Row],[Label 1
GFX-Unit]])</f>
        <v>0</v>
      </c>
      <c r="BQ151" s="63"/>
      <c r="BR151" s="63"/>
      <c r="BS151" s="59"/>
      <c r="BT151" s="59"/>
      <c r="BU151" s="59" t="s">
        <v>200</v>
      </c>
      <c r="BV151" s="59" t="s">
        <v>201</v>
      </c>
      <c r="BW151" s="59" t="s">
        <v>361</v>
      </c>
      <c r="BX151" s="59">
        <v>7</v>
      </c>
    </row>
    <row r="152" spans="1:76" x14ac:dyDescent="0.2">
      <c r="A152" s="58" t="str">
        <f>CONCATENATE(Tabelle32[[#This Row],[Device ID]],".",Tabelle32[[#This Row],[Streamcounter]])</f>
        <v>7.07214</v>
      </c>
      <c r="B15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VGW-01_SDI07_AUDsend_0014_IPLASRF</v>
      </c>
      <c r="C152" s="67"/>
      <c r="D152" s="61"/>
      <c r="E152" s="67"/>
      <c r="F152" s="59" t="str">
        <f>IFERROR(VLOOKUP(Tabelle32[[#This Row],[Device ID]],BOM!$B$3:$BQ$35,16,FALSE),"")</f>
        <v>Schaltraum 1</v>
      </c>
      <c r="G152" s="63">
        <f>VLOOKUP(Tabelle32[[#This Row],[SDI Interface]],BOM!$A$4:$B$35,2,FALSE)</f>
        <v>7</v>
      </c>
      <c r="H152" s="59" t="str">
        <f>BOM!$C$4</f>
        <v>VGW-01</v>
      </c>
      <c r="I152" s="59">
        <f>IFERROR(VLOOKUP(Tabelle32[[#This Row],[Device ID]],BOM!$B$3:$BQ$35,12,FALSE),"")</f>
        <v>0</v>
      </c>
      <c r="J152" s="59" t="str">
        <f>IFERROR(VLOOKUP(Tabelle32[[#This Row],[Device ID]],BOM!$B$3:$BQ$35,13,FALSE),"")</f>
        <v>TC.U1.223 | MDC</v>
      </c>
      <c r="K152" s="59" t="str">
        <f>IFERROR(VLOOKUP(Tabelle32[[#This Row],[Device ID]],BOM!$B$3:$BQ$35,14,FALSE),"")</f>
        <v>Imagine Comunications</v>
      </c>
      <c r="L152" s="59" t="str">
        <f>IFERROR(VLOOKUP(Tabelle32[[#This Row],[Device ID]],BOM!$B$3:$BQ$35,16,FALSE),"")</f>
        <v>Schaltraum 1</v>
      </c>
      <c r="M152" s="63">
        <f>IFERROR(VLOOKUP(Tabelle32[[#This Row],[Device ID]],BOM!$B$3:$BQ$35,17,FALSE),"")</f>
        <v>0</v>
      </c>
      <c r="N152" s="59">
        <f>IFERROR(VLOOKUP(Tabelle32[[#This Row],[Device ID]],BOM!$B$3:$BQ$35,18,FALSE),"")</f>
        <v>0</v>
      </c>
      <c r="O152" s="64"/>
      <c r="P152" s="64"/>
      <c r="Q152" s="64"/>
      <c r="R152" s="64"/>
      <c r="S152" s="64"/>
      <c r="T152" s="64"/>
      <c r="U152" s="59">
        <f>IFERROR(VLOOKUP(Tabelle32[[#This Row],[Device ID]],BOM!$B$3:$BQ$35,25,FALSE),"")</f>
        <v>0</v>
      </c>
      <c r="V152" s="59" t="str">
        <f>IFERROR(VLOOKUP(Tabelle32[[#This Row],[Device ID]],BOM!$B$3:$BQ$35,26,FALSE),"")</f>
        <v>x</v>
      </c>
      <c r="W152" s="59" t="str">
        <f>IFERROR(VLOOKUP(Tabelle32[[#This Row],[Device ID]],BOM!$B$3:$BQ$35,27,FALSE),"")</f>
        <v>x</v>
      </c>
      <c r="X152" s="59" t="str">
        <f>IFERROR(VLOOKUP(Tabelle32[[#This Row],[Device ID]],BOM!$B$3:$BQ$35,28,FALSE),"")</f>
        <v>x</v>
      </c>
      <c r="Y152" s="59" t="str">
        <f>IFERROR(VLOOKUP(Tabelle32[[#This Row],[Device ID]],BOM!$B$3:$BQ$35,29,FALSE),"")</f>
        <v>x</v>
      </c>
      <c r="Z152" s="59" t="str">
        <f>IFERROR(VLOOKUP(Tabelle32[[#This Row],[Device ID]],BOM!$B$3:$BQ$35,30,FALSE),"")</f>
        <v>x</v>
      </c>
      <c r="AA152" s="59" t="str">
        <f>IFERROR(VLOOKUP(Tabelle32[[#This Row],[Device ID]],BOM!$B$3:$BQ$35,31,FALSE),"")</f>
        <v>x</v>
      </c>
      <c r="AB152" s="59" t="str">
        <f>IFERROR(VLOOKUP(Tabelle32[[#This Row],[Device ID]],BOM!$B$3:$BQ$35,32,FALSE),"")</f>
        <v>x</v>
      </c>
      <c r="AC152" s="59" t="str">
        <f>IFERROR(VLOOKUP(Tabelle32[[#This Row],[Device ID]],BOM!$B$3:$BQ$35,33,FALSE),"")</f>
        <v>x</v>
      </c>
      <c r="AD152" s="59" t="str">
        <f>IFERROR(VLOOKUP(Tabelle32[[#This Row],[Device ID]],BOM!$B$3:$BQ$35,34,FALSE),"")</f>
        <v>x</v>
      </c>
      <c r="AE152" s="59" t="str">
        <f>IFERROR(VLOOKUP(Tabelle32[[#This Row],[Device ID]],BOM!$B$3:$BQ$35,35,FALSE),"")</f>
        <v>x</v>
      </c>
      <c r="AF152" s="59" t="str">
        <f>IFERROR(VLOOKUP(Tabelle32[[#This Row],[Device ID]],BOM!$B$3:$BQ$35,36,FALSE),"")</f>
        <v>x</v>
      </c>
      <c r="AG152" s="59" t="str">
        <f>IFERROR(VLOOKUP(Tabelle32[[#This Row],[Device ID]],BOM!$B$3:$BQ$35,37,FALSE),"")</f>
        <v>x</v>
      </c>
      <c r="AH152" s="59"/>
      <c r="AI152" s="59"/>
      <c r="AJ152" s="59"/>
      <c r="AK152" s="59"/>
      <c r="AL152" s="59" t="str">
        <f>IFERROR(VLOOKUP(Tabelle32[[#This Row],[Device ID]],BOM!$B$3:$BQ$35,42,FALSE),"")</f>
        <v>Imagine Communications SNP</v>
      </c>
      <c r="AM152" s="59" t="str">
        <f>IFERROR(VLOOKUP(Tabelle32[[#This Row],[Device ID]],BOM!$B$3:$BQ$35,43,FALSE),"")</f>
        <v>no</v>
      </c>
      <c r="AN152" s="59" t="str">
        <f>IFERROR(VLOOKUP(Tabelle32[[#This Row],[Device ID]],BOM!$B$3:$BQ$35,44,FALSE),"")</f>
        <v>yes</v>
      </c>
      <c r="AO152" s="59" t="str">
        <f>IFERROR(VLOOKUP(Tabelle32[[#This Row],[Device ID]],BOM!$B$3:$BQ$35,45,FALSE),"")</f>
        <v>no</v>
      </c>
      <c r="AP152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52" s="28"/>
      <c r="AR152" s="28"/>
      <c r="AS152" s="28"/>
      <c r="AT152" s="28"/>
      <c r="AU152" s="28"/>
      <c r="AV152" s="28" t="s">
        <v>96</v>
      </c>
      <c r="AW152" s="28" t="s">
        <v>96</v>
      </c>
      <c r="AX152" s="28" t="s">
        <v>96</v>
      </c>
      <c r="AY152" s="28" t="s">
        <v>96</v>
      </c>
      <c r="AZ152" s="28" t="s">
        <v>96</v>
      </c>
      <c r="BA152" s="28" t="s">
        <v>96</v>
      </c>
      <c r="BB152" s="28" t="s">
        <v>96</v>
      </c>
      <c r="BC152" s="28" t="s">
        <v>96</v>
      </c>
      <c r="BD152" s="28" t="s">
        <v>96</v>
      </c>
      <c r="BE152" s="28"/>
      <c r="BF152" s="28"/>
      <c r="BG152" s="73" t="s">
        <v>151</v>
      </c>
      <c r="BH152" s="30" t="str">
        <f>IF(COUNTA(Tabelle32[[#This Row],[Type:Vid_1080i50]:[Type:Anc_Prot]])&gt;0,"x","")</f>
        <v>x</v>
      </c>
      <c r="BI15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52" s="59"/>
      <c r="BK152" s="59"/>
      <c r="BL152" s="63"/>
      <c r="BM152" s="63"/>
      <c r="BN152" s="90"/>
      <c r="BO152" s="90"/>
      <c r="BP152" s="75">
        <f>LEN(Tabelle32[[#This Row],[Label 1
GFX-Unit]])</f>
        <v>0</v>
      </c>
      <c r="BQ152" s="63"/>
      <c r="BR152" s="63"/>
      <c r="BS152" s="59"/>
      <c r="BT152" s="59"/>
      <c r="BU152" s="59" t="s">
        <v>203</v>
      </c>
      <c r="BV152" s="59" t="s">
        <v>204</v>
      </c>
      <c r="BW152" s="59" t="s">
        <v>362</v>
      </c>
      <c r="BX152" s="59">
        <v>7</v>
      </c>
    </row>
    <row r="153" spans="1:76" x14ac:dyDescent="0.2">
      <c r="A153" s="58" t="str">
        <f>CONCATENATE(Tabelle32[[#This Row],[Device ID]],".",Tabelle32[[#This Row],[Streamcounter]])</f>
        <v>7.07215</v>
      </c>
      <c r="B15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VGW-01_SDI07_AUDsend_0015_IPLASRF</v>
      </c>
      <c r="C153" s="67"/>
      <c r="D153" s="61"/>
      <c r="E153" s="67"/>
      <c r="F153" s="59" t="str">
        <f>IFERROR(VLOOKUP(Tabelle32[[#This Row],[Device ID]],BOM!$B$3:$BQ$35,16,FALSE),"")</f>
        <v>Schaltraum 1</v>
      </c>
      <c r="G153" s="63">
        <f>VLOOKUP(Tabelle32[[#This Row],[SDI Interface]],BOM!$A$4:$B$35,2,FALSE)</f>
        <v>7</v>
      </c>
      <c r="H153" s="59" t="str">
        <f>BOM!$C$4</f>
        <v>VGW-01</v>
      </c>
      <c r="I153" s="59">
        <f>IFERROR(VLOOKUP(Tabelle32[[#This Row],[Device ID]],BOM!$B$3:$BQ$35,12,FALSE),"")</f>
        <v>0</v>
      </c>
      <c r="J153" s="59" t="str">
        <f>IFERROR(VLOOKUP(Tabelle32[[#This Row],[Device ID]],BOM!$B$3:$BQ$35,13,FALSE),"")</f>
        <v>TC.U1.223 | MDC</v>
      </c>
      <c r="K153" s="59" t="str">
        <f>IFERROR(VLOOKUP(Tabelle32[[#This Row],[Device ID]],BOM!$B$3:$BQ$35,14,FALSE),"")</f>
        <v>Imagine Comunications</v>
      </c>
      <c r="L153" s="59" t="str">
        <f>IFERROR(VLOOKUP(Tabelle32[[#This Row],[Device ID]],BOM!$B$3:$BQ$35,16,FALSE),"")</f>
        <v>Schaltraum 1</v>
      </c>
      <c r="M153" s="63">
        <f>IFERROR(VLOOKUP(Tabelle32[[#This Row],[Device ID]],BOM!$B$3:$BQ$35,17,FALSE),"")</f>
        <v>0</v>
      </c>
      <c r="N153" s="59">
        <f>IFERROR(VLOOKUP(Tabelle32[[#This Row],[Device ID]],BOM!$B$3:$BQ$35,18,FALSE),"")</f>
        <v>0</v>
      </c>
      <c r="O153" s="64"/>
      <c r="P153" s="64"/>
      <c r="Q153" s="64"/>
      <c r="R153" s="64"/>
      <c r="S153" s="64"/>
      <c r="T153" s="64"/>
      <c r="U153" s="59">
        <f>IFERROR(VLOOKUP(Tabelle32[[#This Row],[Device ID]],BOM!$B$3:$BQ$35,25,FALSE),"")</f>
        <v>0</v>
      </c>
      <c r="V153" s="59" t="str">
        <f>IFERROR(VLOOKUP(Tabelle32[[#This Row],[Device ID]],BOM!$B$3:$BQ$35,26,FALSE),"")</f>
        <v>x</v>
      </c>
      <c r="W153" s="59" t="str">
        <f>IFERROR(VLOOKUP(Tabelle32[[#This Row],[Device ID]],BOM!$B$3:$BQ$35,27,FALSE),"")</f>
        <v>x</v>
      </c>
      <c r="X153" s="59" t="str">
        <f>IFERROR(VLOOKUP(Tabelle32[[#This Row],[Device ID]],BOM!$B$3:$BQ$35,28,FALSE),"")</f>
        <v>x</v>
      </c>
      <c r="Y153" s="59" t="str">
        <f>IFERROR(VLOOKUP(Tabelle32[[#This Row],[Device ID]],BOM!$B$3:$BQ$35,29,FALSE),"")</f>
        <v>x</v>
      </c>
      <c r="Z153" s="59" t="str">
        <f>IFERROR(VLOOKUP(Tabelle32[[#This Row],[Device ID]],BOM!$B$3:$BQ$35,30,FALSE),"")</f>
        <v>x</v>
      </c>
      <c r="AA153" s="59" t="str">
        <f>IFERROR(VLOOKUP(Tabelle32[[#This Row],[Device ID]],BOM!$B$3:$BQ$35,31,FALSE),"")</f>
        <v>x</v>
      </c>
      <c r="AB153" s="59" t="str">
        <f>IFERROR(VLOOKUP(Tabelle32[[#This Row],[Device ID]],BOM!$B$3:$BQ$35,32,FALSE),"")</f>
        <v>x</v>
      </c>
      <c r="AC153" s="59" t="str">
        <f>IFERROR(VLOOKUP(Tabelle32[[#This Row],[Device ID]],BOM!$B$3:$BQ$35,33,FALSE),"")</f>
        <v>x</v>
      </c>
      <c r="AD153" s="59" t="str">
        <f>IFERROR(VLOOKUP(Tabelle32[[#This Row],[Device ID]],BOM!$B$3:$BQ$35,34,FALSE),"")</f>
        <v>x</v>
      </c>
      <c r="AE153" s="59" t="str">
        <f>IFERROR(VLOOKUP(Tabelle32[[#This Row],[Device ID]],BOM!$B$3:$BQ$35,35,FALSE),"")</f>
        <v>x</v>
      </c>
      <c r="AF153" s="59" t="str">
        <f>IFERROR(VLOOKUP(Tabelle32[[#This Row],[Device ID]],BOM!$B$3:$BQ$35,36,FALSE),"")</f>
        <v>x</v>
      </c>
      <c r="AG153" s="59" t="str">
        <f>IFERROR(VLOOKUP(Tabelle32[[#This Row],[Device ID]],BOM!$B$3:$BQ$35,37,FALSE),"")</f>
        <v>x</v>
      </c>
      <c r="AH153" s="59"/>
      <c r="AI153" s="59"/>
      <c r="AJ153" s="59"/>
      <c r="AK153" s="59"/>
      <c r="AL153" s="59" t="str">
        <f>IFERROR(VLOOKUP(Tabelle32[[#This Row],[Device ID]],BOM!$B$3:$BQ$35,42,FALSE),"")</f>
        <v>Imagine Communications SNP</v>
      </c>
      <c r="AM153" s="59" t="str">
        <f>IFERROR(VLOOKUP(Tabelle32[[#This Row],[Device ID]],BOM!$B$3:$BQ$35,43,FALSE),"")</f>
        <v>no</v>
      </c>
      <c r="AN153" s="59" t="str">
        <f>IFERROR(VLOOKUP(Tabelle32[[#This Row],[Device ID]],BOM!$B$3:$BQ$35,44,FALSE),"")</f>
        <v>yes</v>
      </c>
      <c r="AO153" s="59" t="str">
        <f>IFERROR(VLOOKUP(Tabelle32[[#This Row],[Device ID]],BOM!$B$3:$BQ$35,45,FALSE),"")</f>
        <v>no</v>
      </c>
      <c r="AP153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53" s="28"/>
      <c r="AR153" s="28"/>
      <c r="AS153" s="28"/>
      <c r="AT153" s="28"/>
      <c r="AU153" s="28"/>
      <c r="AV153" s="28" t="s">
        <v>96</v>
      </c>
      <c r="AW153" s="28" t="s">
        <v>96</v>
      </c>
      <c r="AX153" s="28" t="s">
        <v>96</v>
      </c>
      <c r="AY153" s="28" t="s">
        <v>96</v>
      </c>
      <c r="AZ153" s="28" t="s">
        <v>96</v>
      </c>
      <c r="BA153" s="28" t="s">
        <v>96</v>
      </c>
      <c r="BB153" s="28" t="s">
        <v>96</v>
      </c>
      <c r="BC153" s="28" t="s">
        <v>96</v>
      </c>
      <c r="BD153" s="28" t="s">
        <v>96</v>
      </c>
      <c r="BE153" s="28"/>
      <c r="BF153" s="28"/>
      <c r="BG153" s="73" t="s">
        <v>151</v>
      </c>
      <c r="BH153" s="30" t="str">
        <f>IF(COUNTA(Tabelle32[[#This Row],[Type:Vid_1080i50]:[Type:Anc_Prot]])&gt;0,"x","")</f>
        <v>x</v>
      </c>
      <c r="BI15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53" s="59"/>
      <c r="BK153" s="59"/>
      <c r="BL153" s="63"/>
      <c r="BM153" s="63"/>
      <c r="BN153" s="90"/>
      <c r="BO153" s="90"/>
      <c r="BP153" s="75">
        <f>LEN(Tabelle32[[#This Row],[Label 1
GFX-Unit]])</f>
        <v>0</v>
      </c>
      <c r="BQ153" s="63"/>
      <c r="BR153" s="63"/>
      <c r="BS153" s="59"/>
      <c r="BT153" s="59"/>
      <c r="BU153" s="59" t="s">
        <v>206</v>
      </c>
      <c r="BV153" s="59" t="s">
        <v>207</v>
      </c>
      <c r="BW153" s="59" t="s">
        <v>363</v>
      </c>
      <c r="BX153" s="59">
        <v>7</v>
      </c>
    </row>
    <row r="154" spans="1:76" x14ac:dyDescent="0.2">
      <c r="A154" s="58" t="str">
        <f>CONCATENATE(Tabelle32[[#This Row],[Device ID]],".",Tabelle32[[#This Row],[Streamcounter]])</f>
        <v>7.07216</v>
      </c>
      <c r="B15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VGW-01_SDI07_AUDsend_0016_IPLASRF</v>
      </c>
      <c r="C154" s="67"/>
      <c r="D154" s="61"/>
      <c r="E154" s="67"/>
      <c r="F154" s="59" t="str">
        <f>IFERROR(VLOOKUP(Tabelle32[[#This Row],[Device ID]],BOM!$B$3:$BQ$35,16,FALSE),"")</f>
        <v>Schaltraum 1</v>
      </c>
      <c r="G154" s="63">
        <f>VLOOKUP(Tabelle32[[#This Row],[SDI Interface]],BOM!$A$4:$B$35,2,FALSE)</f>
        <v>7</v>
      </c>
      <c r="H154" s="59" t="str">
        <f>BOM!$C$4</f>
        <v>VGW-01</v>
      </c>
      <c r="I154" s="59">
        <f>IFERROR(VLOOKUP(Tabelle32[[#This Row],[Device ID]],BOM!$B$3:$BQ$35,12,FALSE),"")</f>
        <v>0</v>
      </c>
      <c r="J154" s="59" t="str">
        <f>IFERROR(VLOOKUP(Tabelle32[[#This Row],[Device ID]],BOM!$B$3:$BQ$35,13,FALSE),"")</f>
        <v>TC.U1.223 | MDC</v>
      </c>
      <c r="K154" s="59" t="str">
        <f>IFERROR(VLOOKUP(Tabelle32[[#This Row],[Device ID]],BOM!$B$3:$BQ$35,14,FALSE),"")</f>
        <v>Imagine Comunications</v>
      </c>
      <c r="L154" s="59" t="str">
        <f>IFERROR(VLOOKUP(Tabelle32[[#This Row],[Device ID]],BOM!$B$3:$BQ$35,16,FALSE),"")</f>
        <v>Schaltraum 1</v>
      </c>
      <c r="M154" s="63">
        <f>IFERROR(VLOOKUP(Tabelle32[[#This Row],[Device ID]],BOM!$B$3:$BQ$35,17,FALSE),"")</f>
        <v>0</v>
      </c>
      <c r="N154" s="59">
        <f>IFERROR(VLOOKUP(Tabelle32[[#This Row],[Device ID]],BOM!$B$3:$BQ$35,18,FALSE),"")</f>
        <v>0</v>
      </c>
      <c r="O154" s="64"/>
      <c r="P154" s="64"/>
      <c r="Q154" s="64"/>
      <c r="R154" s="64"/>
      <c r="S154" s="64"/>
      <c r="T154" s="64"/>
      <c r="U154" s="59">
        <f>IFERROR(VLOOKUP(Tabelle32[[#This Row],[Device ID]],BOM!$B$3:$BQ$35,25,FALSE),"")</f>
        <v>0</v>
      </c>
      <c r="V154" s="59" t="str">
        <f>IFERROR(VLOOKUP(Tabelle32[[#This Row],[Device ID]],BOM!$B$3:$BQ$35,26,FALSE),"")</f>
        <v>x</v>
      </c>
      <c r="W154" s="59" t="str">
        <f>IFERROR(VLOOKUP(Tabelle32[[#This Row],[Device ID]],BOM!$B$3:$BQ$35,27,FALSE),"")</f>
        <v>x</v>
      </c>
      <c r="X154" s="59" t="str">
        <f>IFERROR(VLOOKUP(Tabelle32[[#This Row],[Device ID]],BOM!$B$3:$BQ$35,28,FALSE),"")</f>
        <v>x</v>
      </c>
      <c r="Y154" s="59" t="str">
        <f>IFERROR(VLOOKUP(Tabelle32[[#This Row],[Device ID]],BOM!$B$3:$BQ$35,29,FALSE),"")</f>
        <v>x</v>
      </c>
      <c r="Z154" s="59" t="str">
        <f>IFERROR(VLOOKUP(Tabelle32[[#This Row],[Device ID]],BOM!$B$3:$BQ$35,30,FALSE),"")</f>
        <v>x</v>
      </c>
      <c r="AA154" s="59" t="str">
        <f>IFERROR(VLOOKUP(Tabelle32[[#This Row],[Device ID]],BOM!$B$3:$BQ$35,31,FALSE),"")</f>
        <v>x</v>
      </c>
      <c r="AB154" s="59" t="str">
        <f>IFERROR(VLOOKUP(Tabelle32[[#This Row],[Device ID]],BOM!$B$3:$BQ$35,32,FALSE),"")</f>
        <v>x</v>
      </c>
      <c r="AC154" s="59" t="str">
        <f>IFERROR(VLOOKUP(Tabelle32[[#This Row],[Device ID]],BOM!$B$3:$BQ$35,33,FALSE),"")</f>
        <v>x</v>
      </c>
      <c r="AD154" s="59" t="str">
        <f>IFERROR(VLOOKUP(Tabelle32[[#This Row],[Device ID]],BOM!$B$3:$BQ$35,34,FALSE),"")</f>
        <v>x</v>
      </c>
      <c r="AE154" s="59" t="str">
        <f>IFERROR(VLOOKUP(Tabelle32[[#This Row],[Device ID]],BOM!$B$3:$BQ$35,35,FALSE),"")</f>
        <v>x</v>
      </c>
      <c r="AF154" s="59" t="str">
        <f>IFERROR(VLOOKUP(Tabelle32[[#This Row],[Device ID]],BOM!$B$3:$BQ$35,36,FALSE),"")</f>
        <v>x</v>
      </c>
      <c r="AG154" s="59" t="str">
        <f>IFERROR(VLOOKUP(Tabelle32[[#This Row],[Device ID]],BOM!$B$3:$BQ$35,37,FALSE),"")</f>
        <v>x</v>
      </c>
      <c r="AH154" s="59"/>
      <c r="AI154" s="59"/>
      <c r="AJ154" s="59"/>
      <c r="AK154" s="59"/>
      <c r="AL154" s="59" t="str">
        <f>IFERROR(VLOOKUP(Tabelle32[[#This Row],[Device ID]],BOM!$B$3:$BQ$35,42,FALSE),"")</f>
        <v>Imagine Communications SNP</v>
      </c>
      <c r="AM154" s="59" t="str">
        <f>IFERROR(VLOOKUP(Tabelle32[[#This Row],[Device ID]],BOM!$B$3:$BQ$35,43,FALSE),"")</f>
        <v>no</v>
      </c>
      <c r="AN154" s="59" t="str">
        <f>IFERROR(VLOOKUP(Tabelle32[[#This Row],[Device ID]],BOM!$B$3:$BQ$35,44,FALSE),"")</f>
        <v>yes</v>
      </c>
      <c r="AO154" s="59" t="str">
        <f>IFERROR(VLOOKUP(Tabelle32[[#This Row],[Device ID]],BOM!$B$3:$BQ$35,45,FALSE),"")</f>
        <v>no</v>
      </c>
      <c r="AP154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54" s="28"/>
      <c r="AR154" s="28"/>
      <c r="AS154" s="28"/>
      <c r="AT154" s="28"/>
      <c r="AU154" s="28"/>
      <c r="AV154" s="28" t="s">
        <v>96</v>
      </c>
      <c r="AW154" s="28" t="s">
        <v>96</v>
      </c>
      <c r="AX154" s="28" t="s">
        <v>96</v>
      </c>
      <c r="AY154" s="28" t="s">
        <v>96</v>
      </c>
      <c r="AZ154" s="28" t="s">
        <v>96</v>
      </c>
      <c r="BA154" s="28" t="s">
        <v>96</v>
      </c>
      <c r="BB154" s="28" t="s">
        <v>96</v>
      </c>
      <c r="BC154" s="28" t="s">
        <v>96</v>
      </c>
      <c r="BD154" s="28" t="s">
        <v>96</v>
      </c>
      <c r="BE154" s="28"/>
      <c r="BF154" s="28"/>
      <c r="BG154" s="73" t="s">
        <v>151</v>
      </c>
      <c r="BH154" s="30" t="str">
        <f>IF(COUNTA(Tabelle32[[#This Row],[Type:Vid_1080i50]:[Type:Anc_Prot]])&gt;0,"x","")</f>
        <v>x</v>
      </c>
      <c r="BI15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54" s="59"/>
      <c r="BK154" s="59"/>
      <c r="BL154" s="63"/>
      <c r="BM154" s="63"/>
      <c r="BN154" s="90"/>
      <c r="BO154" s="90"/>
      <c r="BP154" s="75">
        <f>LEN(Tabelle32[[#This Row],[Label 1
GFX-Unit]])</f>
        <v>0</v>
      </c>
      <c r="BQ154" s="63"/>
      <c r="BR154" s="63"/>
      <c r="BS154" s="59"/>
      <c r="BT154" s="59"/>
      <c r="BU154" s="59" t="s">
        <v>209</v>
      </c>
      <c r="BV154" s="59" t="s">
        <v>210</v>
      </c>
      <c r="BW154" s="59" t="s">
        <v>364</v>
      </c>
      <c r="BX154" s="59">
        <v>7</v>
      </c>
    </row>
    <row r="155" spans="1:76" x14ac:dyDescent="0.2">
      <c r="A155" s="58" t="str">
        <f>CONCATENATE(Tabelle32[[#This Row],[Device ID]],".",Tabelle32[[#This Row],[Streamcounter]])</f>
        <v>7.07101</v>
      </c>
      <c r="B15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VGW-01_SDI07_VIDsend_0001_IPLASRF</v>
      </c>
      <c r="C155" s="60"/>
      <c r="D155" s="61"/>
      <c r="E155" s="62"/>
      <c r="F155" s="59" t="str">
        <f>IFERROR(VLOOKUP(Tabelle32[[#This Row],[Device ID]],BOM!$B$3:$BQ$35,16,FALSE),"")</f>
        <v>Schaltraum 1</v>
      </c>
      <c r="G155" s="63">
        <f>VLOOKUP(Tabelle32[[#This Row],[SDI Interface]],BOM!$A$4:$B$35,2,FALSE)</f>
        <v>7</v>
      </c>
      <c r="H155" s="59" t="str">
        <f>BOM!$C$4</f>
        <v>VGW-01</v>
      </c>
      <c r="I155" s="59">
        <f>IFERROR(VLOOKUP(Tabelle32[[#This Row],[Device ID]],BOM!$B$3:$BQ$35,12,FALSE),"")</f>
        <v>0</v>
      </c>
      <c r="J155" s="59" t="str">
        <f>IFERROR(VLOOKUP(Tabelle32[[#This Row],[Device ID]],BOM!$B$3:$BQ$35,13,FALSE),"")</f>
        <v>TC.U1.223 | MDC</v>
      </c>
      <c r="K155" s="59" t="str">
        <f>IFERROR(VLOOKUP(Tabelle32[[#This Row],[Device ID]],BOM!$B$3:$BQ$35,14,FALSE),"")</f>
        <v>Imagine Comunications</v>
      </c>
      <c r="L155" s="59" t="str">
        <f>IFERROR(VLOOKUP(Tabelle32[[#This Row],[Device ID]],BOM!$B$3:$BQ$35,16,FALSE),"")</f>
        <v>Schaltraum 1</v>
      </c>
      <c r="M155" s="63">
        <f>IFERROR(VLOOKUP(Tabelle32[[#This Row],[Device ID]],BOM!$B$3:$BQ$35,17,FALSE),"")</f>
        <v>0</v>
      </c>
      <c r="N155" s="59">
        <f>IFERROR(VLOOKUP(Tabelle32[[#This Row],[Device ID]],BOM!$B$3:$BQ$35,18,FALSE),"")</f>
        <v>0</v>
      </c>
      <c r="O155" s="64"/>
      <c r="P155" s="64"/>
      <c r="Q155" s="64"/>
      <c r="R155" s="64"/>
      <c r="S155" s="64"/>
      <c r="T155" s="64"/>
      <c r="U155" s="59">
        <f>IFERROR(VLOOKUP(Tabelle32[[#This Row],[Device ID]],BOM!$B$3:$BQ$35,25,FALSE),"")</f>
        <v>0</v>
      </c>
      <c r="V155" s="59" t="str">
        <f>IFERROR(VLOOKUP(Tabelle32[[#This Row],[Device ID]],BOM!$B$3:$BQ$35,26,FALSE),"")</f>
        <v>x</v>
      </c>
      <c r="W155" s="59" t="str">
        <f>IFERROR(VLOOKUP(Tabelle32[[#This Row],[Device ID]],BOM!$B$3:$BQ$35,27,FALSE),"")</f>
        <v>x</v>
      </c>
      <c r="X155" s="59" t="str">
        <f>IFERROR(VLOOKUP(Tabelle32[[#This Row],[Device ID]],BOM!$B$3:$BQ$35,28,FALSE),"")</f>
        <v>x</v>
      </c>
      <c r="Y155" s="59" t="str">
        <f>IFERROR(VLOOKUP(Tabelle32[[#This Row],[Device ID]],BOM!$B$3:$BQ$35,29,FALSE),"")</f>
        <v>x</v>
      </c>
      <c r="Z155" s="59" t="str">
        <f>IFERROR(VLOOKUP(Tabelle32[[#This Row],[Device ID]],BOM!$B$3:$BQ$35,30,FALSE),"")</f>
        <v>x</v>
      </c>
      <c r="AA155" s="59" t="str">
        <f>IFERROR(VLOOKUP(Tabelle32[[#This Row],[Device ID]],BOM!$B$3:$BQ$35,31,FALSE),"")</f>
        <v>x</v>
      </c>
      <c r="AB155" s="59" t="str">
        <f>IFERROR(VLOOKUP(Tabelle32[[#This Row],[Device ID]],BOM!$B$3:$BQ$35,32,FALSE),"")</f>
        <v>x</v>
      </c>
      <c r="AC155" s="59" t="str">
        <f>IFERROR(VLOOKUP(Tabelle32[[#This Row],[Device ID]],BOM!$B$3:$BQ$35,33,FALSE),"")</f>
        <v>x</v>
      </c>
      <c r="AD155" s="59" t="str">
        <f>IFERROR(VLOOKUP(Tabelle32[[#This Row],[Device ID]],BOM!$B$3:$BQ$35,34,FALSE),"")</f>
        <v>x</v>
      </c>
      <c r="AE155" s="59" t="str">
        <f>IFERROR(VLOOKUP(Tabelle32[[#This Row],[Device ID]],BOM!$B$3:$BQ$35,35,FALSE),"")</f>
        <v>x</v>
      </c>
      <c r="AF155" s="59" t="str">
        <f>IFERROR(VLOOKUP(Tabelle32[[#This Row],[Device ID]],BOM!$B$3:$BQ$35,36,FALSE),"")</f>
        <v>x</v>
      </c>
      <c r="AG155" s="59" t="str">
        <f>IFERROR(VLOOKUP(Tabelle32[[#This Row],[Device ID]],BOM!$B$3:$BQ$35,37,FALSE),"")</f>
        <v>x</v>
      </c>
      <c r="AH155" s="59"/>
      <c r="AI155" s="59"/>
      <c r="AJ155" s="59"/>
      <c r="AK155" s="59"/>
      <c r="AL155" s="59" t="str">
        <f>IFERROR(VLOOKUP(Tabelle32[[#This Row],[Device ID]],BOM!$B$3:$BQ$35,42,FALSE),"")</f>
        <v>Imagine Communications SNP</v>
      </c>
      <c r="AM155" s="59" t="str">
        <f>IFERROR(VLOOKUP(Tabelle32[[#This Row],[Device ID]],BOM!$B$3:$BQ$35,43,FALSE),"")</f>
        <v>no</v>
      </c>
      <c r="AN155" s="59" t="str">
        <f>IFERROR(VLOOKUP(Tabelle32[[#This Row],[Device ID]],BOM!$B$3:$BQ$35,44,FALSE),"")</f>
        <v>yes</v>
      </c>
      <c r="AO155" s="59" t="str">
        <f>IFERROR(VLOOKUP(Tabelle32[[#This Row],[Device ID]],BOM!$B$3:$BQ$35,45,FALSE),"")</f>
        <v>no</v>
      </c>
      <c r="AP155" s="59" t="str">
        <f>IFERROR(CONCATENATE(Tabelle32[[#This Row],[Family
GFX-Unit]]," | ",Tabelle32[[#This Row],[Label 1
GFX-Unit]]," | ",Tabelle32[[#This Row],[Attached Device if Gateway]]),"")</f>
        <v xml:space="preserve"> |  | Schaltraum 1</v>
      </c>
      <c r="AQ155" s="28" t="s">
        <v>96</v>
      </c>
      <c r="AR155" s="28" t="s">
        <v>96</v>
      </c>
      <c r="AS155" s="28" t="s">
        <v>96</v>
      </c>
      <c r="AT155" s="28" t="s">
        <v>96</v>
      </c>
      <c r="AU155" s="28" t="s">
        <v>96</v>
      </c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73" t="s">
        <v>151</v>
      </c>
      <c r="BH155" s="30" t="str">
        <f>IF(COUNTA(Tabelle32[[#This Row],[Type:Vid_1080i50]:[Type:Anc_Prot]])&gt;0,"x","")</f>
        <v>x</v>
      </c>
      <c r="BI15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155" s="59"/>
      <c r="BK155" s="59"/>
      <c r="BL155" s="63"/>
      <c r="BM155" s="63"/>
      <c r="BN155" s="90"/>
      <c r="BO155" s="90"/>
      <c r="BP155" s="75">
        <f>LEN(Tabelle32[[#This Row],[Label 1
GFX-Unit]])</f>
        <v>0</v>
      </c>
      <c r="BQ155" s="63"/>
      <c r="BR155" s="63"/>
      <c r="BS155" s="59"/>
      <c r="BT155" s="59"/>
      <c r="BU155" s="59" t="s">
        <v>212</v>
      </c>
      <c r="BV155" s="59" t="s">
        <v>213</v>
      </c>
      <c r="BW155" s="59" t="s">
        <v>365</v>
      </c>
      <c r="BX155" s="59">
        <v>7</v>
      </c>
    </row>
    <row r="156" spans="1:76" ht="13.5" x14ac:dyDescent="0.25">
      <c r="A156" s="58" t="str">
        <f>CONCATENATE(Tabelle32[[#This Row],[Device ID]],".",Tabelle32[[#This Row],[Streamcounter]])</f>
        <v>7.07102</v>
      </c>
      <c r="B156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VGW-01_SDI07_VIDsend_0002_IPLASRF</v>
      </c>
      <c r="C156" s="96"/>
      <c r="D156" s="96"/>
      <c r="E156" s="96"/>
      <c r="F156" s="93" t="str">
        <f>IFERROR(VLOOKUP(Tabelle32[[#This Row],[Device ID]],BOM!$B$3:$BQ$35,16,FALSE),"")</f>
        <v>Schaltraum 1</v>
      </c>
      <c r="G156" s="66">
        <f>VLOOKUP(Tabelle32[[#This Row],[SDI Interface]],BOM!$A$4:$B$35,2,FALSE)</f>
        <v>7</v>
      </c>
      <c r="H156" s="93" t="str">
        <f>BOM!$C$4</f>
        <v>VGW-01</v>
      </c>
      <c r="I156" s="93">
        <f>IFERROR(VLOOKUP(Tabelle32[[#This Row],[Device ID]],BOM!$B$3:$BQ$35,12,FALSE),"")</f>
        <v>0</v>
      </c>
      <c r="J156" s="93" t="str">
        <f>IFERROR(VLOOKUP(Tabelle32[[#This Row],[Device ID]],BOM!$B$3:$BQ$35,13,FALSE),"")</f>
        <v>TC.U1.223 | MDC</v>
      </c>
      <c r="K156" s="93" t="str">
        <f>IFERROR(VLOOKUP(Tabelle32[[#This Row],[Device ID]],BOM!$B$3:$BQ$35,14,FALSE),"")</f>
        <v>Imagine Comunications</v>
      </c>
      <c r="L156" s="93" t="str">
        <f>IFERROR(VLOOKUP(Tabelle32[[#This Row],[Device ID]],BOM!$B$3:$BQ$35,16,FALSE),"")</f>
        <v>Schaltraum 1</v>
      </c>
      <c r="M156" s="93">
        <f>IFERROR(VLOOKUP(Tabelle32[[#This Row],[Device ID]],BOM!$B$3:$BQ$35,17,FALSE),"")</f>
        <v>0</v>
      </c>
      <c r="N156" s="93">
        <f>IFERROR(VLOOKUP(Tabelle32[[#This Row],[Device ID]],BOM!$B$3:$BQ$35,18,FALSE),"")</f>
        <v>0</v>
      </c>
      <c r="O156" s="64"/>
      <c r="P156" s="64"/>
      <c r="Q156" s="64"/>
      <c r="R156" s="64"/>
      <c r="S156" s="64"/>
      <c r="T156" s="64"/>
      <c r="U156" s="93">
        <f>IFERROR(VLOOKUP(Tabelle32[[#This Row],[Device ID]],BOM!$B$3:$BQ$35,25,FALSE),"")</f>
        <v>0</v>
      </c>
      <c r="V156" s="94" t="str">
        <f>IFERROR(VLOOKUP(Tabelle32[[#This Row],[Device ID]],BOM!$B$3:$BQ$35,26,FALSE),"")</f>
        <v>x</v>
      </c>
      <c r="W156" s="94" t="str">
        <f>IFERROR(VLOOKUP(Tabelle32[[#This Row],[Device ID]],BOM!$B$3:$BQ$35,27,FALSE),"")</f>
        <v>x</v>
      </c>
      <c r="X156" s="94" t="str">
        <f>IFERROR(VLOOKUP(Tabelle32[[#This Row],[Device ID]],BOM!$B$3:$BQ$35,28,FALSE),"")</f>
        <v>x</v>
      </c>
      <c r="Y156" s="94" t="str">
        <f>IFERROR(VLOOKUP(Tabelle32[[#This Row],[Device ID]],BOM!$B$3:$BQ$35,29,FALSE),"")</f>
        <v>x</v>
      </c>
      <c r="Z156" s="94" t="str">
        <f>IFERROR(VLOOKUP(Tabelle32[[#This Row],[Device ID]],BOM!$B$3:$BQ$35,30,FALSE),"")</f>
        <v>x</v>
      </c>
      <c r="AA156" s="94" t="str">
        <f>IFERROR(VLOOKUP(Tabelle32[[#This Row],[Device ID]],BOM!$B$3:$BQ$35,31,FALSE),"")</f>
        <v>x</v>
      </c>
      <c r="AB156" s="94" t="str">
        <f>IFERROR(VLOOKUP(Tabelle32[[#This Row],[Device ID]],BOM!$B$3:$BQ$35,32,FALSE),"")</f>
        <v>x</v>
      </c>
      <c r="AC156" s="94" t="str">
        <f>IFERROR(VLOOKUP(Tabelle32[[#This Row],[Device ID]],BOM!$B$3:$BQ$35,33,FALSE),"")</f>
        <v>x</v>
      </c>
      <c r="AD156" s="94" t="str">
        <f>IFERROR(VLOOKUP(Tabelle32[[#This Row],[Device ID]],BOM!$B$3:$BQ$35,34,FALSE),"")</f>
        <v>x</v>
      </c>
      <c r="AE156" s="94" t="str">
        <f>IFERROR(VLOOKUP(Tabelle32[[#This Row],[Device ID]],BOM!$B$3:$BQ$35,35,FALSE),"")</f>
        <v>x</v>
      </c>
      <c r="AF156" s="94" t="str">
        <f>IFERROR(VLOOKUP(Tabelle32[[#This Row],[Device ID]],BOM!$B$3:$BQ$35,36,FALSE),"")</f>
        <v>x</v>
      </c>
      <c r="AG156" s="94" t="str">
        <f>IFERROR(VLOOKUP(Tabelle32[[#This Row],[Device ID]],BOM!$B$3:$BQ$35,37,FALSE),"")</f>
        <v>x</v>
      </c>
      <c r="AH156" s="59"/>
      <c r="AI156" s="59"/>
      <c r="AJ156" s="59"/>
      <c r="AK156" s="59"/>
      <c r="AL156" s="93" t="str">
        <f>IFERROR(VLOOKUP(Tabelle32[[#This Row],[Device ID]],BOM!$B$3:$BQ$35,42,FALSE),"")</f>
        <v>Imagine Communications SNP</v>
      </c>
      <c r="AM156" s="59" t="str">
        <f>IFERROR(VLOOKUP(Tabelle32[[#This Row],[Device ID]],BOM!$B$3:$BQ$35,43,FALSE),"")</f>
        <v>no</v>
      </c>
      <c r="AN156" s="93" t="str">
        <f>IFERROR(VLOOKUP(Tabelle32[[#This Row],[Device ID]],BOM!$B$3:$BQ$35,44,FALSE),"")</f>
        <v>yes</v>
      </c>
      <c r="AO156" s="59" t="str">
        <f>IFERROR(VLOOKUP(Tabelle32[[#This Row],[Device ID]],BOM!$B$3:$BQ$35,45,FALSE),"")</f>
        <v>no</v>
      </c>
      <c r="AP156" s="93" t="str">
        <f>IFERROR(CONCATENATE(Tabelle32[[#This Row],[Family
GFX-Unit]]," | ",Tabelle32[[#This Row],[Label 1
GFX-Unit]]," | ",Tabelle32[[#This Row],[Attached Device if Gateway]]),"")</f>
        <v xml:space="preserve"> |  | Schaltraum 1</v>
      </c>
      <c r="AQ156" s="28" t="s">
        <v>96</v>
      </c>
      <c r="AR156" s="90"/>
      <c r="AS156" s="90"/>
      <c r="AT156" s="90"/>
      <c r="AU156" s="90"/>
      <c r="AV156" s="90"/>
      <c r="AW156" s="90"/>
      <c r="AX156" s="90"/>
      <c r="AY156" s="90"/>
      <c r="AZ156" s="90"/>
      <c r="BA156" s="90"/>
      <c r="BB156" s="90"/>
      <c r="BC156" s="90"/>
      <c r="BD156" s="90"/>
      <c r="BE156" s="90"/>
      <c r="BF156" s="90"/>
      <c r="BG156" s="66"/>
      <c r="BH156" s="30" t="str">
        <f>IF(COUNTA(Tabelle32[[#This Row],[Type:Vid_1080i50]:[Type:Anc_Prot]])&gt;0,"x","")</f>
        <v>x</v>
      </c>
      <c r="BI156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156" s="59"/>
      <c r="BK156" s="59"/>
      <c r="BL156" s="63"/>
      <c r="BM156" s="63"/>
      <c r="BN156" s="90"/>
      <c r="BO156" s="90"/>
      <c r="BP156" s="75">
        <f>LEN(Tabelle32[[#This Row],[Label 1
GFX-Unit]])</f>
        <v>0</v>
      </c>
      <c r="BQ156" s="63"/>
      <c r="BR156" s="63"/>
      <c r="BS156" s="59"/>
      <c r="BT156" s="59"/>
      <c r="BU156" s="59" t="s">
        <v>215</v>
      </c>
      <c r="BV156" s="59" t="s">
        <v>215</v>
      </c>
      <c r="BW156" s="59" t="s">
        <v>366</v>
      </c>
      <c r="BX156" s="59">
        <v>7</v>
      </c>
    </row>
    <row r="157" spans="1:76" x14ac:dyDescent="0.2">
      <c r="A157" s="58" t="str">
        <f>CONCATENATE(Tabelle32[[#This Row],[Device ID]],".",Tabelle32[[#This Row],[Streamcounter]])</f>
        <v>8.08301</v>
      </c>
      <c r="B15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VGW-01_SDI08_ANCsend_0001_IPLASRF</v>
      </c>
      <c r="C157" s="60"/>
      <c r="D157" s="61"/>
      <c r="E157" s="62"/>
      <c r="F157" s="59" t="str">
        <f>IFERROR(VLOOKUP(Tabelle32[[#This Row],[Device ID]],BOM!$B$3:$BQ$35,16,FALSE),"")</f>
        <v>Player-09</v>
      </c>
      <c r="G157" s="63">
        <f>VLOOKUP(Tabelle32[[#This Row],[SDI Interface]],BOM!$A$4:$B$35,2,FALSE)</f>
        <v>8</v>
      </c>
      <c r="H157" s="59" t="str">
        <f>BOM!$C$4</f>
        <v>VGW-01</v>
      </c>
      <c r="I157" s="59">
        <f>IFERROR(VLOOKUP(Tabelle32[[#This Row],[Device ID]],BOM!$B$3:$BQ$35,12,FALSE),"")</f>
        <v>0</v>
      </c>
      <c r="J157" s="59" t="str">
        <f>IFERROR(VLOOKUP(Tabelle32[[#This Row],[Device ID]],BOM!$B$3:$BQ$35,13,FALSE),"")</f>
        <v>TC.U1.223 | MDC</v>
      </c>
      <c r="K157" s="59" t="str">
        <f>IFERROR(VLOOKUP(Tabelle32[[#This Row],[Device ID]],BOM!$B$3:$BQ$35,14,FALSE),"")</f>
        <v>Imagine Comunications</v>
      </c>
      <c r="L157" s="59" t="str">
        <f>IFERROR(VLOOKUP(Tabelle32[[#This Row],[Device ID]],BOM!$B$3:$BQ$35,16,FALSE),"")</f>
        <v>Player-09</v>
      </c>
      <c r="M157" s="63">
        <f>IFERROR(VLOOKUP(Tabelle32[[#This Row],[Device ID]],BOM!$B$3:$BQ$35,17,FALSE),"")</f>
        <v>0</v>
      </c>
      <c r="N157" s="59">
        <f>IFERROR(VLOOKUP(Tabelle32[[#This Row],[Device ID]],BOM!$B$3:$BQ$35,18,FALSE),"")</f>
        <v>0</v>
      </c>
      <c r="O157" s="64"/>
      <c r="P157" s="64"/>
      <c r="Q157" s="64"/>
      <c r="R157" s="64"/>
      <c r="S157" s="64"/>
      <c r="T157" s="64"/>
      <c r="U157" s="59">
        <f>IFERROR(VLOOKUP(Tabelle32[[#This Row],[Device ID]],BOM!$B$3:$BQ$35,25,FALSE),"")</f>
        <v>0</v>
      </c>
      <c r="V157" s="59" t="str">
        <f>IFERROR(VLOOKUP(Tabelle32[[#This Row],[Device ID]],BOM!$B$3:$BQ$35,26,FALSE),"")</f>
        <v>x</v>
      </c>
      <c r="W157" s="59" t="str">
        <f>IFERROR(VLOOKUP(Tabelle32[[#This Row],[Device ID]],BOM!$B$3:$BQ$35,27,FALSE),"")</f>
        <v>x</v>
      </c>
      <c r="X157" s="59" t="str">
        <f>IFERROR(VLOOKUP(Tabelle32[[#This Row],[Device ID]],BOM!$B$3:$BQ$35,28,FALSE),"")</f>
        <v>x</v>
      </c>
      <c r="Y157" s="59" t="str">
        <f>IFERROR(VLOOKUP(Tabelle32[[#This Row],[Device ID]],BOM!$B$3:$BQ$35,29,FALSE),"")</f>
        <v>x</v>
      </c>
      <c r="Z157" s="59" t="str">
        <f>IFERROR(VLOOKUP(Tabelle32[[#This Row],[Device ID]],BOM!$B$3:$BQ$35,30,FALSE),"")</f>
        <v>x</v>
      </c>
      <c r="AA157" s="59" t="str">
        <f>IFERROR(VLOOKUP(Tabelle32[[#This Row],[Device ID]],BOM!$B$3:$BQ$35,31,FALSE),"")</f>
        <v>x</v>
      </c>
      <c r="AB157" s="59" t="str">
        <f>IFERROR(VLOOKUP(Tabelle32[[#This Row],[Device ID]],BOM!$B$3:$BQ$35,32,FALSE),"")</f>
        <v>x</v>
      </c>
      <c r="AC157" s="59" t="str">
        <f>IFERROR(VLOOKUP(Tabelle32[[#This Row],[Device ID]],BOM!$B$3:$BQ$35,33,FALSE),"")</f>
        <v>x</v>
      </c>
      <c r="AD157" s="59" t="str">
        <f>IFERROR(VLOOKUP(Tabelle32[[#This Row],[Device ID]],BOM!$B$3:$BQ$35,34,FALSE),"")</f>
        <v>x</v>
      </c>
      <c r="AE157" s="59" t="str">
        <f>IFERROR(VLOOKUP(Tabelle32[[#This Row],[Device ID]],BOM!$B$3:$BQ$35,35,FALSE),"")</f>
        <v>x</v>
      </c>
      <c r="AF157" s="59" t="str">
        <f>IFERROR(VLOOKUP(Tabelle32[[#This Row],[Device ID]],BOM!$B$3:$BQ$35,36,FALSE),"")</f>
        <v>x</v>
      </c>
      <c r="AG157" s="59" t="str">
        <f>IFERROR(VLOOKUP(Tabelle32[[#This Row],[Device ID]],BOM!$B$3:$BQ$35,37,FALSE),"")</f>
        <v>x</v>
      </c>
      <c r="AH157" s="59"/>
      <c r="AI157" s="59"/>
      <c r="AJ157" s="59"/>
      <c r="AK157" s="59"/>
      <c r="AL157" s="59" t="str">
        <f>IFERROR(VLOOKUP(Tabelle32[[#This Row],[Device ID]],BOM!$B$3:$BQ$35,42,FALSE),"")</f>
        <v>Imagine Communications SNP</v>
      </c>
      <c r="AM157" s="59" t="str">
        <f>IFERROR(VLOOKUP(Tabelle32[[#This Row],[Device ID]],BOM!$B$3:$BQ$35,43,FALSE),"")</f>
        <v>no</v>
      </c>
      <c r="AN157" s="59" t="str">
        <f>IFERROR(VLOOKUP(Tabelle32[[#This Row],[Device ID]],BOM!$B$3:$BQ$35,44,FALSE),"")</f>
        <v>yes</v>
      </c>
      <c r="AO157" s="59" t="str">
        <f>IFERROR(VLOOKUP(Tabelle32[[#This Row],[Device ID]],BOM!$B$3:$BQ$35,45,FALSE),"")</f>
        <v>no</v>
      </c>
      <c r="AP157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 t="s">
        <v>96</v>
      </c>
      <c r="BG157" s="73" t="s">
        <v>151</v>
      </c>
      <c r="BH157" s="30" t="str">
        <f>IF(COUNTA(Tabelle32[[#This Row],[Type:Vid_1080i50]:[Type:Anc_Prot]])&gt;0,"x","")</f>
        <v>x</v>
      </c>
      <c r="BI15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157" s="59"/>
      <c r="BK157" s="59"/>
      <c r="BL157" s="63"/>
      <c r="BM157" s="63"/>
      <c r="BN157" s="90"/>
      <c r="BO157" s="90"/>
      <c r="BP157" s="75">
        <f>LEN(Tabelle32[[#This Row],[Label 1
GFX-Unit]])</f>
        <v>0</v>
      </c>
      <c r="BQ157" s="63"/>
      <c r="BR157" s="63"/>
      <c r="BS157" s="59"/>
      <c r="BT157" s="59"/>
      <c r="BU157" s="59" t="s">
        <v>152</v>
      </c>
      <c r="BV157" s="59" t="s">
        <v>153</v>
      </c>
      <c r="BW157" s="59" t="s">
        <v>367</v>
      </c>
      <c r="BX157" s="59">
        <v>8</v>
      </c>
    </row>
    <row r="158" spans="1:76" x14ac:dyDescent="0.2">
      <c r="A158" s="58" t="str">
        <f>CONCATENATE(Tabelle32[[#This Row],[Device ID]],".",Tabelle32[[#This Row],[Streamcounter]])</f>
        <v>8.08302</v>
      </c>
      <c r="B15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VGW-01_SDI08_ANCsend_0002_IPLASRF</v>
      </c>
      <c r="C158" s="60"/>
      <c r="D158" s="61"/>
      <c r="E158" s="62"/>
      <c r="F158" s="59" t="str">
        <f>IFERROR(VLOOKUP(Tabelle32[[#This Row],[Device ID]],BOM!$B$3:$BQ$35,16,FALSE),"")</f>
        <v>Player-09</v>
      </c>
      <c r="G158" s="63">
        <f>VLOOKUP(Tabelle32[[#This Row],[SDI Interface]],BOM!$A$4:$B$35,2,FALSE)</f>
        <v>8</v>
      </c>
      <c r="H158" s="59" t="str">
        <f>BOM!$C$4</f>
        <v>VGW-01</v>
      </c>
      <c r="I158" s="59">
        <f>IFERROR(VLOOKUP(Tabelle32[[#This Row],[Device ID]],BOM!$B$3:$BQ$35,12,FALSE),"")</f>
        <v>0</v>
      </c>
      <c r="J158" s="59" t="str">
        <f>IFERROR(VLOOKUP(Tabelle32[[#This Row],[Device ID]],BOM!$B$3:$BQ$35,13,FALSE),"")</f>
        <v>TC.U1.223 | MDC</v>
      </c>
      <c r="K158" s="59" t="str">
        <f>IFERROR(VLOOKUP(Tabelle32[[#This Row],[Device ID]],BOM!$B$3:$BQ$35,14,FALSE),"")</f>
        <v>Imagine Comunications</v>
      </c>
      <c r="L158" s="59" t="str">
        <f>IFERROR(VLOOKUP(Tabelle32[[#This Row],[Device ID]],BOM!$B$3:$BQ$35,16,FALSE),"")</f>
        <v>Player-09</v>
      </c>
      <c r="M158" s="63">
        <f>IFERROR(VLOOKUP(Tabelle32[[#This Row],[Device ID]],BOM!$B$3:$BQ$35,17,FALSE),"")</f>
        <v>0</v>
      </c>
      <c r="N158" s="59">
        <f>IFERROR(VLOOKUP(Tabelle32[[#This Row],[Device ID]],BOM!$B$3:$BQ$35,18,FALSE),"")</f>
        <v>0</v>
      </c>
      <c r="O158" s="64"/>
      <c r="P158" s="64"/>
      <c r="Q158" s="64"/>
      <c r="R158" s="64"/>
      <c r="S158" s="64"/>
      <c r="T158" s="64"/>
      <c r="U158" s="59">
        <f>IFERROR(VLOOKUP(Tabelle32[[#This Row],[Device ID]],BOM!$B$3:$BQ$35,25,FALSE),"")</f>
        <v>0</v>
      </c>
      <c r="V158" s="59" t="str">
        <f>IFERROR(VLOOKUP(Tabelle32[[#This Row],[Device ID]],BOM!$B$3:$BQ$35,26,FALSE),"")</f>
        <v>x</v>
      </c>
      <c r="W158" s="59" t="str">
        <f>IFERROR(VLOOKUP(Tabelle32[[#This Row],[Device ID]],BOM!$B$3:$BQ$35,27,FALSE),"")</f>
        <v>x</v>
      </c>
      <c r="X158" s="59" t="str">
        <f>IFERROR(VLOOKUP(Tabelle32[[#This Row],[Device ID]],BOM!$B$3:$BQ$35,28,FALSE),"")</f>
        <v>x</v>
      </c>
      <c r="Y158" s="59" t="str">
        <f>IFERROR(VLOOKUP(Tabelle32[[#This Row],[Device ID]],BOM!$B$3:$BQ$35,29,FALSE),"")</f>
        <v>x</v>
      </c>
      <c r="Z158" s="59" t="str">
        <f>IFERROR(VLOOKUP(Tabelle32[[#This Row],[Device ID]],BOM!$B$3:$BQ$35,30,FALSE),"")</f>
        <v>x</v>
      </c>
      <c r="AA158" s="59" t="str">
        <f>IFERROR(VLOOKUP(Tabelle32[[#This Row],[Device ID]],BOM!$B$3:$BQ$35,31,FALSE),"")</f>
        <v>x</v>
      </c>
      <c r="AB158" s="59" t="str">
        <f>IFERROR(VLOOKUP(Tabelle32[[#This Row],[Device ID]],BOM!$B$3:$BQ$35,32,FALSE),"")</f>
        <v>x</v>
      </c>
      <c r="AC158" s="59" t="str">
        <f>IFERROR(VLOOKUP(Tabelle32[[#This Row],[Device ID]],BOM!$B$3:$BQ$35,33,FALSE),"")</f>
        <v>x</v>
      </c>
      <c r="AD158" s="59" t="str">
        <f>IFERROR(VLOOKUP(Tabelle32[[#This Row],[Device ID]],BOM!$B$3:$BQ$35,34,FALSE),"")</f>
        <v>x</v>
      </c>
      <c r="AE158" s="59" t="str">
        <f>IFERROR(VLOOKUP(Tabelle32[[#This Row],[Device ID]],BOM!$B$3:$BQ$35,35,FALSE),"")</f>
        <v>x</v>
      </c>
      <c r="AF158" s="59" t="str">
        <f>IFERROR(VLOOKUP(Tabelle32[[#This Row],[Device ID]],BOM!$B$3:$BQ$35,36,FALSE),"")</f>
        <v>x</v>
      </c>
      <c r="AG158" s="59" t="str">
        <f>IFERROR(VLOOKUP(Tabelle32[[#This Row],[Device ID]],BOM!$B$3:$BQ$35,37,FALSE),"")</f>
        <v>x</v>
      </c>
      <c r="AH158" s="59"/>
      <c r="AI158" s="59"/>
      <c r="AJ158" s="59"/>
      <c r="AK158" s="59"/>
      <c r="AL158" s="59" t="str">
        <f>IFERROR(VLOOKUP(Tabelle32[[#This Row],[Device ID]],BOM!$B$3:$BQ$35,42,FALSE),"")</f>
        <v>Imagine Communications SNP</v>
      </c>
      <c r="AM158" s="59" t="str">
        <f>IFERROR(VLOOKUP(Tabelle32[[#This Row],[Device ID]],BOM!$B$3:$BQ$35,43,FALSE),"")</f>
        <v>no</v>
      </c>
      <c r="AN158" s="59" t="str">
        <f>IFERROR(VLOOKUP(Tabelle32[[#This Row],[Device ID]],BOM!$B$3:$BQ$35,44,FALSE),"")</f>
        <v>yes</v>
      </c>
      <c r="AO158" s="59" t="str">
        <f>IFERROR(VLOOKUP(Tabelle32[[#This Row],[Device ID]],BOM!$B$3:$BQ$35,45,FALSE),"")</f>
        <v>no</v>
      </c>
      <c r="AP158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73" t="s">
        <v>151</v>
      </c>
      <c r="BH158" s="30" t="str">
        <f>IF(COUNTA(Tabelle32[[#This Row],[Type:Vid_1080i50]:[Type:Anc_Prot]])&gt;0,"x","")</f>
        <v/>
      </c>
      <c r="BI15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158" s="59"/>
      <c r="BK158" s="59"/>
      <c r="BL158" s="63"/>
      <c r="BM158" s="63"/>
      <c r="BN158" s="90"/>
      <c r="BO158" s="90"/>
      <c r="BP158" s="75">
        <f>LEN(Tabelle32[[#This Row],[Label 1
GFX-Unit]])</f>
        <v>0</v>
      </c>
      <c r="BQ158" s="63"/>
      <c r="BR158" s="63"/>
      <c r="BS158" s="59"/>
      <c r="BT158" s="59"/>
      <c r="BU158" s="59" t="s">
        <v>155</v>
      </c>
      <c r="BV158" s="59" t="s">
        <v>156</v>
      </c>
      <c r="BW158" s="59" t="s">
        <v>368</v>
      </c>
      <c r="BX158" s="59">
        <v>8</v>
      </c>
    </row>
    <row r="159" spans="1:76" x14ac:dyDescent="0.2">
      <c r="A159" s="58" t="str">
        <f>CONCATENATE(Tabelle32[[#This Row],[Device ID]],".",Tabelle32[[#This Row],[Streamcounter]])</f>
        <v>8.08303</v>
      </c>
      <c r="B15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VGW-01_SDI08_ANCsend_0003_IPLASRF</v>
      </c>
      <c r="C159" s="60"/>
      <c r="D159" s="61"/>
      <c r="E159" s="62"/>
      <c r="F159" s="59" t="str">
        <f>IFERROR(VLOOKUP(Tabelle32[[#This Row],[Device ID]],BOM!$B$3:$BQ$35,16,FALSE),"")</f>
        <v>Player-09</v>
      </c>
      <c r="G159" s="63">
        <f>VLOOKUP(Tabelle32[[#This Row],[SDI Interface]],BOM!$A$4:$B$35,2,FALSE)</f>
        <v>8</v>
      </c>
      <c r="H159" s="59" t="str">
        <f>BOM!$C$4</f>
        <v>VGW-01</v>
      </c>
      <c r="I159" s="59">
        <f>IFERROR(VLOOKUP(Tabelle32[[#This Row],[Device ID]],BOM!$B$3:$BQ$35,12,FALSE),"")</f>
        <v>0</v>
      </c>
      <c r="J159" s="59" t="str">
        <f>IFERROR(VLOOKUP(Tabelle32[[#This Row],[Device ID]],BOM!$B$3:$BQ$35,13,FALSE),"")</f>
        <v>TC.U1.223 | MDC</v>
      </c>
      <c r="K159" s="59" t="str">
        <f>IFERROR(VLOOKUP(Tabelle32[[#This Row],[Device ID]],BOM!$B$3:$BQ$35,14,FALSE),"")</f>
        <v>Imagine Comunications</v>
      </c>
      <c r="L159" s="59" t="str">
        <f>IFERROR(VLOOKUP(Tabelle32[[#This Row],[Device ID]],BOM!$B$3:$BQ$35,16,FALSE),"")</f>
        <v>Player-09</v>
      </c>
      <c r="M159" s="63">
        <f>IFERROR(VLOOKUP(Tabelle32[[#This Row],[Device ID]],BOM!$B$3:$BQ$35,17,FALSE),"")</f>
        <v>0</v>
      </c>
      <c r="N159" s="59">
        <f>IFERROR(VLOOKUP(Tabelle32[[#This Row],[Device ID]],BOM!$B$3:$BQ$35,18,FALSE),"")</f>
        <v>0</v>
      </c>
      <c r="O159" s="64"/>
      <c r="P159" s="64"/>
      <c r="Q159" s="64"/>
      <c r="R159" s="64"/>
      <c r="S159" s="64"/>
      <c r="T159" s="64"/>
      <c r="U159" s="59">
        <f>IFERROR(VLOOKUP(Tabelle32[[#This Row],[Device ID]],BOM!$B$3:$BQ$35,25,FALSE),"")</f>
        <v>0</v>
      </c>
      <c r="V159" s="59" t="str">
        <f>IFERROR(VLOOKUP(Tabelle32[[#This Row],[Device ID]],BOM!$B$3:$BQ$35,26,FALSE),"")</f>
        <v>x</v>
      </c>
      <c r="W159" s="59" t="str">
        <f>IFERROR(VLOOKUP(Tabelle32[[#This Row],[Device ID]],BOM!$B$3:$BQ$35,27,FALSE),"")</f>
        <v>x</v>
      </c>
      <c r="X159" s="59" t="str">
        <f>IFERROR(VLOOKUP(Tabelle32[[#This Row],[Device ID]],BOM!$B$3:$BQ$35,28,FALSE),"")</f>
        <v>x</v>
      </c>
      <c r="Y159" s="59" t="str">
        <f>IFERROR(VLOOKUP(Tabelle32[[#This Row],[Device ID]],BOM!$B$3:$BQ$35,29,FALSE),"")</f>
        <v>x</v>
      </c>
      <c r="Z159" s="59" t="str">
        <f>IFERROR(VLOOKUP(Tabelle32[[#This Row],[Device ID]],BOM!$B$3:$BQ$35,30,FALSE),"")</f>
        <v>x</v>
      </c>
      <c r="AA159" s="59" t="str">
        <f>IFERROR(VLOOKUP(Tabelle32[[#This Row],[Device ID]],BOM!$B$3:$BQ$35,31,FALSE),"")</f>
        <v>x</v>
      </c>
      <c r="AB159" s="59" t="str">
        <f>IFERROR(VLOOKUP(Tabelle32[[#This Row],[Device ID]],BOM!$B$3:$BQ$35,32,FALSE),"")</f>
        <v>x</v>
      </c>
      <c r="AC159" s="59" t="str">
        <f>IFERROR(VLOOKUP(Tabelle32[[#This Row],[Device ID]],BOM!$B$3:$BQ$35,33,FALSE),"")</f>
        <v>x</v>
      </c>
      <c r="AD159" s="59" t="str">
        <f>IFERROR(VLOOKUP(Tabelle32[[#This Row],[Device ID]],BOM!$B$3:$BQ$35,34,FALSE),"")</f>
        <v>x</v>
      </c>
      <c r="AE159" s="59" t="str">
        <f>IFERROR(VLOOKUP(Tabelle32[[#This Row],[Device ID]],BOM!$B$3:$BQ$35,35,FALSE),"")</f>
        <v>x</v>
      </c>
      <c r="AF159" s="59" t="str">
        <f>IFERROR(VLOOKUP(Tabelle32[[#This Row],[Device ID]],BOM!$B$3:$BQ$35,36,FALSE),"")</f>
        <v>x</v>
      </c>
      <c r="AG159" s="59" t="str">
        <f>IFERROR(VLOOKUP(Tabelle32[[#This Row],[Device ID]],BOM!$B$3:$BQ$35,37,FALSE),"")</f>
        <v>x</v>
      </c>
      <c r="AH159" s="59"/>
      <c r="AI159" s="59"/>
      <c r="AJ159" s="59"/>
      <c r="AK159" s="59"/>
      <c r="AL159" s="59" t="str">
        <f>IFERROR(VLOOKUP(Tabelle32[[#This Row],[Device ID]],BOM!$B$3:$BQ$35,42,FALSE),"")</f>
        <v>Imagine Communications SNP</v>
      </c>
      <c r="AM159" s="59" t="str">
        <f>IFERROR(VLOOKUP(Tabelle32[[#This Row],[Device ID]],BOM!$B$3:$BQ$35,43,FALSE),"")</f>
        <v>no</v>
      </c>
      <c r="AN159" s="59" t="str">
        <f>IFERROR(VLOOKUP(Tabelle32[[#This Row],[Device ID]],BOM!$B$3:$BQ$35,44,FALSE),"")</f>
        <v>yes</v>
      </c>
      <c r="AO159" s="59" t="str">
        <f>IFERROR(VLOOKUP(Tabelle32[[#This Row],[Device ID]],BOM!$B$3:$BQ$35,45,FALSE),"")</f>
        <v>no</v>
      </c>
      <c r="AP159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73" t="s">
        <v>151</v>
      </c>
      <c r="BH159" s="30" t="str">
        <f>IF(COUNTA(Tabelle32[[#This Row],[Type:Vid_1080i50]:[Type:Anc_Prot]])&gt;0,"x","")</f>
        <v/>
      </c>
      <c r="BI15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159" s="59"/>
      <c r="BK159" s="59"/>
      <c r="BL159" s="63"/>
      <c r="BM159" s="63"/>
      <c r="BN159" s="90"/>
      <c r="BO159" s="90"/>
      <c r="BP159" s="75">
        <f>LEN(Tabelle32[[#This Row],[Label 1
GFX-Unit]])</f>
        <v>0</v>
      </c>
      <c r="BQ159" s="63"/>
      <c r="BR159" s="63"/>
      <c r="BS159" s="59"/>
      <c r="BT159" s="59"/>
      <c r="BU159" s="59" t="s">
        <v>158</v>
      </c>
      <c r="BV159" s="59" t="s">
        <v>159</v>
      </c>
      <c r="BW159" s="59" t="s">
        <v>369</v>
      </c>
      <c r="BX159" s="59">
        <v>8</v>
      </c>
    </row>
    <row r="160" spans="1:76" x14ac:dyDescent="0.2">
      <c r="A160" s="58" t="str">
        <f>CONCATENATE(Tabelle32[[#This Row],[Device ID]],".",Tabelle32[[#This Row],[Streamcounter]])</f>
        <v>8.08304</v>
      </c>
      <c r="B16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VGW-01_SDI08_ANCsend_0004_IPLASRF</v>
      </c>
      <c r="C160" s="60"/>
      <c r="D160" s="61"/>
      <c r="E160" s="62"/>
      <c r="F160" s="59" t="str">
        <f>IFERROR(VLOOKUP(Tabelle32[[#This Row],[Device ID]],BOM!$B$3:$BQ$35,16,FALSE),"")</f>
        <v>Player-09</v>
      </c>
      <c r="G160" s="63">
        <f>VLOOKUP(Tabelle32[[#This Row],[SDI Interface]],BOM!$A$4:$B$35,2,FALSE)</f>
        <v>8</v>
      </c>
      <c r="H160" s="59" t="str">
        <f>BOM!$C$4</f>
        <v>VGW-01</v>
      </c>
      <c r="I160" s="59">
        <f>IFERROR(VLOOKUP(Tabelle32[[#This Row],[Device ID]],BOM!$B$3:$BQ$35,12,FALSE),"")</f>
        <v>0</v>
      </c>
      <c r="J160" s="59" t="str">
        <f>IFERROR(VLOOKUP(Tabelle32[[#This Row],[Device ID]],BOM!$B$3:$BQ$35,13,FALSE),"")</f>
        <v>TC.U1.223 | MDC</v>
      </c>
      <c r="K160" s="59" t="str">
        <f>IFERROR(VLOOKUP(Tabelle32[[#This Row],[Device ID]],BOM!$B$3:$BQ$35,14,FALSE),"")</f>
        <v>Imagine Comunications</v>
      </c>
      <c r="L160" s="59" t="str">
        <f>IFERROR(VLOOKUP(Tabelle32[[#This Row],[Device ID]],BOM!$B$3:$BQ$35,16,FALSE),"")</f>
        <v>Player-09</v>
      </c>
      <c r="M160" s="63">
        <f>IFERROR(VLOOKUP(Tabelle32[[#This Row],[Device ID]],BOM!$B$3:$BQ$35,17,FALSE),"")</f>
        <v>0</v>
      </c>
      <c r="N160" s="59">
        <f>IFERROR(VLOOKUP(Tabelle32[[#This Row],[Device ID]],BOM!$B$3:$BQ$35,18,FALSE),"")</f>
        <v>0</v>
      </c>
      <c r="O160" s="64"/>
      <c r="P160" s="64"/>
      <c r="Q160" s="64"/>
      <c r="R160" s="64"/>
      <c r="S160" s="64"/>
      <c r="T160" s="64"/>
      <c r="U160" s="59">
        <f>IFERROR(VLOOKUP(Tabelle32[[#This Row],[Device ID]],BOM!$B$3:$BQ$35,25,FALSE),"")</f>
        <v>0</v>
      </c>
      <c r="V160" s="59" t="str">
        <f>IFERROR(VLOOKUP(Tabelle32[[#This Row],[Device ID]],BOM!$B$3:$BQ$35,26,FALSE),"")</f>
        <v>x</v>
      </c>
      <c r="W160" s="59" t="str">
        <f>IFERROR(VLOOKUP(Tabelle32[[#This Row],[Device ID]],BOM!$B$3:$BQ$35,27,FALSE),"")</f>
        <v>x</v>
      </c>
      <c r="X160" s="59" t="str">
        <f>IFERROR(VLOOKUP(Tabelle32[[#This Row],[Device ID]],BOM!$B$3:$BQ$35,28,FALSE),"")</f>
        <v>x</v>
      </c>
      <c r="Y160" s="59" t="str">
        <f>IFERROR(VLOOKUP(Tabelle32[[#This Row],[Device ID]],BOM!$B$3:$BQ$35,29,FALSE),"")</f>
        <v>x</v>
      </c>
      <c r="Z160" s="59" t="str">
        <f>IFERROR(VLOOKUP(Tabelle32[[#This Row],[Device ID]],BOM!$B$3:$BQ$35,30,FALSE),"")</f>
        <v>x</v>
      </c>
      <c r="AA160" s="59" t="str">
        <f>IFERROR(VLOOKUP(Tabelle32[[#This Row],[Device ID]],BOM!$B$3:$BQ$35,31,FALSE),"")</f>
        <v>x</v>
      </c>
      <c r="AB160" s="59" t="str">
        <f>IFERROR(VLOOKUP(Tabelle32[[#This Row],[Device ID]],BOM!$B$3:$BQ$35,32,FALSE),"")</f>
        <v>x</v>
      </c>
      <c r="AC160" s="59" t="str">
        <f>IFERROR(VLOOKUP(Tabelle32[[#This Row],[Device ID]],BOM!$B$3:$BQ$35,33,FALSE),"")</f>
        <v>x</v>
      </c>
      <c r="AD160" s="59" t="str">
        <f>IFERROR(VLOOKUP(Tabelle32[[#This Row],[Device ID]],BOM!$B$3:$BQ$35,34,FALSE),"")</f>
        <v>x</v>
      </c>
      <c r="AE160" s="59" t="str">
        <f>IFERROR(VLOOKUP(Tabelle32[[#This Row],[Device ID]],BOM!$B$3:$BQ$35,35,FALSE),"")</f>
        <v>x</v>
      </c>
      <c r="AF160" s="59" t="str">
        <f>IFERROR(VLOOKUP(Tabelle32[[#This Row],[Device ID]],BOM!$B$3:$BQ$35,36,FALSE),"")</f>
        <v>x</v>
      </c>
      <c r="AG160" s="59" t="str">
        <f>IFERROR(VLOOKUP(Tabelle32[[#This Row],[Device ID]],BOM!$B$3:$BQ$35,37,FALSE),"")</f>
        <v>x</v>
      </c>
      <c r="AH160" s="59"/>
      <c r="AI160" s="59"/>
      <c r="AJ160" s="59"/>
      <c r="AK160" s="59"/>
      <c r="AL160" s="59" t="str">
        <f>IFERROR(VLOOKUP(Tabelle32[[#This Row],[Device ID]],BOM!$B$3:$BQ$35,42,FALSE),"")</f>
        <v>Imagine Communications SNP</v>
      </c>
      <c r="AM160" s="59" t="str">
        <f>IFERROR(VLOOKUP(Tabelle32[[#This Row],[Device ID]],BOM!$B$3:$BQ$35,43,FALSE),"")</f>
        <v>no</v>
      </c>
      <c r="AN160" s="59" t="str">
        <f>IFERROR(VLOOKUP(Tabelle32[[#This Row],[Device ID]],BOM!$B$3:$BQ$35,44,FALSE),"")</f>
        <v>yes</v>
      </c>
      <c r="AO160" s="59" t="str">
        <f>IFERROR(VLOOKUP(Tabelle32[[#This Row],[Device ID]],BOM!$B$3:$BQ$35,45,FALSE),"")</f>
        <v>no</v>
      </c>
      <c r="AP160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73" t="s">
        <v>151</v>
      </c>
      <c r="BH160" s="30" t="str">
        <f>IF(COUNTA(Tabelle32[[#This Row],[Type:Vid_1080i50]:[Type:Anc_Prot]])&gt;0,"x","")</f>
        <v/>
      </c>
      <c r="BI16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160" s="59"/>
      <c r="BK160" s="59"/>
      <c r="BL160" s="63"/>
      <c r="BM160" s="63"/>
      <c r="BN160" s="90"/>
      <c r="BO160" s="90"/>
      <c r="BP160" s="75">
        <f>LEN(Tabelle32[[#This Row],[Label 1
GFX-Unit]])</f>
        <v>0</v>
      </c>
      <c r="BQ160" s="63"/>
      <c r="BR160" s="63"/>
      <c r="BS160" s="59"/>
      <c r="BT160" s="59"/>
      <c r="BU160" s="59" t="s">
        <v>161</v>
      </c>
      <c r="BV160" s="59" t="s">
        <v>162</v>
      </c>
      <c r="BW160" s="59" t="s">
        <v>370</v>
      </c>
      <c r="BX160" s="59">
        <v>8</v>
      </c>
    </row>
    <row r="161" spans="1:76" x14ac:dyDescent="0.2">
      <c r="A161" s="58" t="str">
        <f>CONCATENATE(Tabelle32[[#This Row],[Device ID]],".",Tabelle32[[#This Row],[Streamcounter]])</f>
        <v>8.08201</v>
      </c>
      <c r="B16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VGW-01_SDI08_AUDsend_0001_IPLASRF</v>
      </c>
      <c r="C161" s="67"/>
      <c r="D161" s="61"/>
      <c r="E161" s="67"/>
      <c r="F161" s="59" t="str">
        <f>IFERROR(VLOOKUP(Tabelle32[[#This Row],[Device ID]],BOM!$B$3:$BQ$35,16,FALSE),"")</f>
        <v>Player-09</v>
      </c>
      <c r="G161" s="63">
        <f>VLOOKUP(Tabelle32[[#This Row],[SDI Interface]],BOM!$A$4:$B$35,2,FALSE)</f>
        <v>8</v>
      </c>
      <c r="H161" s="59" t="str">
        <f>BOM!$C$4</f>
        <v>VGW-01</v>
      </c>
      <c r="I161" s="59">
        <f>IFERROR(VLOOKUP(Tabelle32[[#This Row],[Device ID]],BOM!$B$3:$BQ$35,12,FALSE),"")</f>
        <v>0</v>
      </c>
      <c r="J161" s="59" t="str">
        <f>IFERROR(VLOOKUP(Tabelle32[[#This Row],[Device ID]],BOM!$B$3:$BQ$35,13,FALSE),"")</f>
        <v>TC.U1.223 | MDC</v>
      </c>
      <c r="K161" s="59" t="str">
        <f>IFERROR(VLOOKUP(Tabelle32[[#This Row],[Device ID]],BOM!$B$3:$BQ$35,14,FALSE),"")</f>
        <v>Imagine Comunications</v>
      </c>
      <c r="L161" s="59" t="str">
        <f>IFERROR(VLOOKUP(Tabelle32[[#This Row],[Device ID]],BOM!$B$3:$BQ$35,16,FALSE),"")</f>
        <v>Player-09</v>
      </c>
      <c r="M161" s="63">
        <f>IFERROR(VLOOKUP(Tabelle32[[#This Row],[Device ID]],BOM!$B$3:$BQ$35,17,FALSE),"")</f>
        <v>0</v>
      </c>
      <c r="N161" s="59">
        <f>IFERROR(VLOOKUP(Tabelle32[[#This Row],[Device ID]],BOM!$B$3:$BQ$35,18,FALSE),"")</f>
        <v>0</v>
      </c>
      <c r="O161" s="64"/>
      <c r="P161" s="64"/>
      <c r="Q161" s="64"/>
      <c r="R161" s="64"/>
      <c r="S161" s="64"/>
      <c r="T161" s="64"/>
      <c r="U161" s="59">
        <f>IFERROR(VLOOKUP(Tabelle32[[#This Row],[Device ID]],BOM!$B$3:$BQ$35,25,FALSE),"")</f>
        <v>0</v>
      </c>
      <c r="V161" s="59" t="str">
        <f>IFERROR(VLOOKUP(Tabelle32[[#This Row],[Device ID]],BOM!$B$3:$BQ$35,26,FALSE),"")</f>
        <v>x</v>
      </c>
      <c r="W161" s="59" t="str">
        <f>IFERROR(VLOOKUP(Tabelle32[[#This Row],[Device ID]],BOM!$B$3:$BQ$35,27,FALSE),"")</f>
        <v>x</v>
      </c>
      <c r="X161" s="59" t="str">
        <f>IFERROR(VLOOKUP(Tabelle32[[#This Row],[Device ID]],BOM!$B$3:$BQ$35,28,FALSE),"")</f>
        <v>x</v>
      </c>
      <c r="Y161" s="59" t="str">
        <f>IFERROR(VLOOKUP(Tabelle32[[#This Row],[Device ID]],BOM!$B$3:$BQ$35,29,FALSE),"")</f>
        <v>x</v>
      </c>
      <c r="Z161" s="59" t="str">
        <f>IFERROR(VLOOKUP(Tabelle32[[#This Row],[Device ID]],BOM!$B$3:$BQ$35,30,FALSE),"")</f>
        <v>x</v>
      </c>
      <c r="AA161" s="59" t="str">
        <f>IFERROR(VLOOKUP(Tabelle32[[#This Row],[Device ID]],BOM!$B$3:$BQ$35,31,FALSE),"")</f>
        <v>x</v>
      </c>
      <c r="AB161" s="59" t="str">
        <f>IFERROR(VLOOKUP(Tabelle32[[#This Row],[Device ID]],BOM!$B$3:$BQ$35,32,FALSE),"")</f>
        <v>x</v>
      </c>
      <c r="AC161" s="59" t="str">
        <f>IFERROR(VLOOKUP(Tabelle32[[#This Row],[Device ID]],BOM!$B$3:$BQ$35,33,FALSE),"")</f>
        <v>x</v>
      </c>
      <c r="AD161" s="59" t="str">
        <f>IFERROR(VLOOKUP(Tabelle32[[#This Row],[Device ID]],BOM!$B$3:$BQ$35,34,FALSE),"")</f>
        <v>x</v>
      </c>
      <c r="AE161" s="59" t="str">
        <f>IFERROR(VLOOKUP(Tabelle32[[#This Row],[Device ID]],BOM!$B$3:$BQ$35,35,FALSE),"")</f>
        <v>x</v>
      </c>
      <c r="AF161" s="59" t="str">
        <f>IFERROR(VLOOKUP(Tabelle32[[#This Row],[Device ID]],BOM!$B$3:$BQ$35,36,FALSE),"")</f>
        <v>x</v>
      </c>
      <c r="AG161" s="59" t="str">
        <f>IFERROR(VLOOKUP(Tabelle32[[#This Row],[Device ID]],BOM!$B$3:$BQ$35,37,FALSE),"")</f>
        <v>x</v>
      </c>
      <c r="AH161" s="59"/>
      <c r="AI161" s="59"/>
      <c r="AJ161" s="59"/>
      <c r="AK161" s="59"/>
      <c r="AL161" s="59" t="str">
        <f>IFERROR(VLOOKUP(Tabelle32[[#This Row],[Device ID]],BOM!$B$3:$BQ$35,42,FALSE),"")</f>
        <v>Imagine Communications SNP</v>
      </c>
      <c r="AM161" s="59" t="str">
        <f>IFERROR(VLOOKUP(Tabelle32[[#This Row],[Device ID]],BOM!$B$3:$BQ$35,43,FALSE),"")</f>
        <v>no</v>
      </c>
      <c r="AN161" s="59" t="str">
        <f>IFERROR(VLOOKUP(Tabelle32[[#This Row],[Device ID]],BOM!$B$3:$BQ$35,44,FALSE),"")</f>
        <v>yes</v>
      </c>
      <c r="AO161" s="59" t="str">
        <f>IFERROR(VLOOKUP(Tabelle32[[#This Row],[Device ID]],BOM!$B$3:$BQ$35,45,FALSE),"")</f>
        <v>no</v>
      </c>
      <c r="AP161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61" s="28"/>
      <c r="AR161" s="28"/>
      <c r="AS161" s="28"/>
      <c r="AT161" s="28"/>
      <c r="AU161" s="28"/>
      <c r="AV161" s="28" t="s">
        <v>96</v>
      </c>
      <c r="AW161" s="28" t="s">
        <v>96</v>
      </c>
      <c r="AX161" s="28" t="s">
        <v>96</v>
      </c>
      <c r="AY161" s="28" t="s">
        <v>96</v>
      </c>
      <c r="AZ161" s="28" t="s">
        <v>96</v>
      </c>
      <c r="BA161" s="28" t="s">
        <v>96</v>
      </c>
      <c r="BB161" s="28" t="s">
        <v>96</v>
      </c>
      <c r="BC161" s="28" t="s">
        <v>96</v>
      </c>
      <c r="BD161" s="28" t="s">
        <v>96</v>
      </c>
      <c r="BE161" s="28"/>
      <c r="BF161" s="28"/>
      <c r="BG161" s="73" t="s">
        <v>151</v>
      </c>
      <c r="BH161" s="30" t="str">
        <f>IF(COUNTA(Tabelle32[[#This Row],[Type:Vid_1080i50]:[Type:Anc_Prot]])&gt;0,"x","")</f>
        <v>x</v>
      </c>
      <c r="BI16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61" s="59"/>
      <c r="BK161" s="59"/>
      <c r="BL161" s="63"/>
      <c r="BM161" s="63"/>
      <c r="BN161" s="90"/>
      <c r="BO161" s="90"/>
      <c r="BP161" s="75">
        <f>LEN(Tabelle32[[#This Row],[Label 1
GFX-Unit]])</f>
        <v>0</v>
      </c>
      <c r="BQ161" s="63"/>
      <c r="BR161" s="63"/>
      <c r="BS161" s="59"/>
      <c r="BT161" s="59"/>
      <c r="BU161" s="59" t="s">
        <v>164</v>
      </c>
      <c r="BV161" s="59" t="s">
        <v>165</v>
      </c>
      <c r="BW161" s="59" t="s">
        <v>371</v>
      </c>
      <c r="BX161" s="59">
        <v>8</v>
      </c>
    </row>
    <row r="162" spans="1:76" x14ac:dyDescent="0.2">
      <c r="A162" s="58" t="str">
        <f>CONCATENATE(Tabelle32[[#This Row],[Device ID]],".",Tabelle32[[#This Row],[Streamcounter]])</f>
        <v>8.08202</v>
      </c>
      <c r="B16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VGW-01_SDI08_AUDsend_0002_IPLASRF</v>
      </c>
      <c r="C162" s="67"/>
      <c r="D162" s="61"/>
      <c r="E162" s="67"/>
      <c r="F162" s="59" t="str">
        <f>IFERROR(VLOOKUP(Tabelle32[[#This Row],[Device ID]],BOM!$B$3:$BQ$35,16,FALSE),"")</f>
        <v>Player-09</v>
      </c>
      <c r="G162" s="63">
        <f>VLOOKUP(Tabelle32[[#This Row],[SDI Interface]],BOM!$A$4:$B$35,2,FALSE)</f>
        <v>8</v>
      </c>
      <c r="H162" s="59" t="str">
        <f>BOM!$C$4</f>
        <v>VGW-01</v>
      </c>
      <c r="I162" s="59">
        <f>IFERROR(VLOOKUP(Tabelle32[[#This Row],[Device ID]],BOM!$B$3:$BQ$35,12,FALSE),"")</f>
        <v>0</v>
      </c>
      <c r="J162" s="59" t="str">
        <f>IFERROR(VLOOKUP(Tabelle32[[#This Row],[Device ID]],BOM!$B$3:$BQ$35,13,FALSE),"")</f>
        <v>TC.U1.223 | MDC</v>
      </c>
      <c r="K162" s="59" t="str">
        <f>IFERROR(VLOOKUP(Tabelle32[[#This Row],[Device ID]],BOM!$B$3:$BQ$35,14,FALSE),"")</f>
        <v>Imagine Comunications</v>
      </c>
      <c r="L162" s="59" t="str">
        <f>IFERROR(VLOOKUP(Tabelle32[[#This Row],[Device ID]],BOM!$B$3:$BQ$35,16,FALSE),"")</f>
        <v>Player-09</v>
      </c>
      <c r="M162" s="63">
        <f>IFERROR(VLOOKUP(Tabelle32[[#This Row],[Device ID]],BOM!$B$3:$BQ$35,17,FALSE),"")</f>
        <v>0</v>
      </c>
      <c r="N162" s="59">
        <f>IFERROR(VLOOKUP(Tabelle32[[#This Row],[Device ID]],BOM!$B$3:$BQ$35,18,FALSE),"")</f>
        <v>0</v>
      </c>
      <c r="O162" s="64"/>
      <c r="P162" s="64"/>
      <c r="Q162" s="64"/>
      <c r="R162" s="64"/>
      <c r="S162" s="64"/>
      <c r="T162" s="64"/>
      <c r="U162" s="59">
        <f>IFERROR(VLOOKUP(Tabelle32[[#This Row],[Device ID]],BOM!$B$3:$BQ$35,25,FALSE),"")</f>
        <v>0</v>
      </c>
      <c r="V162" s="59" t="str">
        <f>IFERROR(VLOOKUP(Tabelle32[[#This Row],[Device ID]],BOM!$B$3:$BQ$35,26,FALSE),"")</f>
        <v>x</v>
      </c>
      <c r="W162" s="59" t="str">
        <f>IFERROR(VLOOKUP(Tabelle32[[#This Row],[Device ID]],BOM!$B$3:$BQ$35,27,FALSE),"")</f>
        <v>x</v>
      </c>
      <c r="X162" s="59" t="str">
        <f>IFERROR(VLOOKUP(Tabelle32[[#This Row],[Device ID]],BOM!$B$3:$BQ$35,28,FALSE),"")</f>
        <v>x</v>
      </c>
      <c r="Y162" s="59" t="str">
        <f>IFERROR(VLOOKUP(Tabelle32[[#This Row],[Device ID]],BOM!$B$3:$BQ$35,29,FALSE),"")</f>
        <v>x</v>
      </c>
      <c r="Z162" s="59" t="str">
        <f>IFERROR(VLOOKUP(Tabelle32[[#This Row],[Device ID]],BOM!$B$3:$BQ$35,30,FALSE),"")</f>
        <v>x</v>
      </c>
      <c r="AA162" s="59" t="str">
        <f>IFERROR(VLOOKUP(Tabelle32[[#This Row],[Device ID]],BOM!$B$3:$BQ$35,31,FALSE),"")</f>
        <v>x</v>
      </c>
      <c r="AB162" s="59" t="str">
        <f>IFERROR(VLOOKUP(Tabelle32[[#This Row],[Device ID]],BOM!$B$3:$BQ$35,32,FALSE),"")</f>
        <v>x</v>
      </c>
      <c r="AC162" s="59" t="str">
        <f>IFERROR(VLOOKUP(Tabelle32[[#This Row],[Device ID]],BOM!$B$3:$BQ$35,33,FALSE),"")</f>
        <v>x</v>
      </c>
      <c r="AD162" s="59" t="str">
        <f>IFERROR(VLOOKUP(Tabelle32[[#This Row],[Device ID]],BOM!$B$3:$BQ$35,34,FALSE),"")</f>
        <v>x</v>
      </c>
      <c r="AE162" s="59" t="str">
        <f>IFERROR(VLOOKUP(Tabelle32[[#This Row],[Device ID]],BOM!$B$3:$BQ$35,35,FALSE),"")</f>
        <v>x</v>
      </c>
      <c r="AF162" s="59" t="str">
        <f>IFERROR(VLOOKUP(Tabelle32[[#This Row],[Device ID]],BOM!$B$3:$BQ$35,36,FALSE),"")</f>
        <v>x</v>
      </c>
      <c r="AG162" s="59" t="str">
        <f>IFERROR(VLOOKUP(Tabelle32[[#This Row],[Device ID]],BOM!$B$3:$BQ$35,37,FALSE),"")</f>
        <v>x</v>
      </c>
      <c r="AH162" s="59"/>
      <c r="AI162" s="59"/>
      <c r="AJ162" s="59"/>
      <c r="AK162" s="59"/>
      <c r="AL162" s="59" t="str">
        <f>IFERROR(VLOOKUP(Tabelle32[[#This Row],[Device ID]],BOM!$B$3:$BQ$35,42,FALSE),"")</f>
        <v>Imagine Communications SNP</v>
      </c>
      <c r="AM162" s="59" t="str">
        <f>IFERROR(VLOOKUP(Tabelle32[[#This Row],[Device ID]],BOM!$B$3:$BQ$35,43,FALSE),"")</f>
        <v>no</v>
      </c>
      <c r="AN162" s="59" t="str">
        <f>IFERROR(VLOOKUP(Tabelle32[[#This Row],[Device ID]],BOM!$B$3:$BQ$35,44,FALSE),"")</f>
        <v>yes</v>
      </c>
      <c r="AO162" s="59" t="str">
        <f>IFERROR(VLOOKUP(Tabelle32[[#This Row],[Device ID]],BOM!$B$3:$BQ$35,45,FALSE),"")</f>
        <v>no</v>
      </c>
      <c r="AP162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62" s="28"/>
      <c r="AR162" s="28"/>
      <c r="AS162" s="28"/>
      <c r="AT162" s="28"/>
      <c r="AU162" s="28"/>
      <c r="AV162" s="28" t="s">
        <v>96</v>
      </c>
      <c r="AW162" s="28" t="s">
        <v>96</v>
      </c>
      <c r="AX162" s="28" t="s">
        <v>96</v>
      </c>
      <c r="AY162" s="28" t="s">
        <v>96</v>
      </c>
      <c r="AZ162" s="28" t="s">
        <v>96</v>
      </c>
      <c r="BA162" s="28" t="s">
        <v>96</v>
      </c>
      <c r="BB162" s="28" t="s">
        <v>96</v>
      </c>
      <c r="BC162" s="28" t="s">
        <v>96</v>
      </c>
      <c r="BD162" s="28" t="s">
        <v>96</v>
      </c>
      <c r="BE162" s="28"/>
      <c r="BF162" s="28"/>
      <c r="BG162" s="73" t="s">
        <v>151</v>
      </c>
      <c r="BH162" s="30" t="str">
        <f>IF(COUNTA(Tabelle32[[#This Row],[Type:Vid_1080i50]:[Type:Anc_Prot]])&gt;0,"x","")</f>
        <v>x</v>
      </c>
      <c r="BI16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62" s="59"/>
      <c r="BK162" s="59"/>
      <c r="BL162" s="63"/>
      <c r="BM162" s="63"/>
      <c r="BN162" s="90"/>
      <c r="BO162" s="90"/>
      <c r="BP162" s="75">
        <f>LEN(Tabelle32[[#This Row],[Label 1
GFX-Unit]])</f>
        <v>0</v>
      </c>
      <c r="BQ162" s="63"/>
      <c r="BR162" s="63"/>
      <c r="BS162" s="59"/>
      <c r="BT162" s="59"/>
      <c r="BU162" s="59" t="s">
        <v>167</v>
      </c>
      <c r="BV162" s="59" t="s">
        <v>168</v>
      </c>
      <c r="BW162" s="59" t="s">
        <v>372</v>
      </c>
      <c r="BX162" s="59">
        <v>8</v>
      </c>
    </row>
    <row r="163" spans="1:76" x14ac:dyDescent="0.2">
      <c r="A163" s="58" t="str">
        <f>CONCATENATE(Tabelle32[[#This Row],[Device ID]],".",Tabelle32[[#This Row],[Streamcounter]])</f>
        <v>8.08203</v>
      </c>
      <c r="B16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VGW-01_SDI08_AUDsend_0003_IPLASRF</v>
      </c>
      <c r="C163" s="67"/>
      <c r="D163" s="61"/>
      <c r="E163" s="67"/>
      <c r="F163" s="59" t="str">
        <f>IFERROR(VLOOKUP(Tabelle32[[#This Row],[Device ID]],BOM!$B$3:$BQ$35,16,FALSE),"")</f>
        <v>Player-09</v>
      </c>
      <c r="G163" s="63">
        <f>VLOOKUP(Tabelle32[[#This Row],[SDI Interface]],BOM!$A$4:$B$35,2,FALSE)</f>
        <v>8</v>
      </c>
      <c r="H163" s="59" t="str">
        <f>BOM!$C$4</f>
        <v>VGW-01</v>
      </c>
      <c r="I163" s="59">
        <f>IFERROR(VLOOKUP(Tabelle32[[#This Row],[Device ID]],BOM!$B$3:$BQ$35,12,FALSE),"")</f>
        <v>0</v>
      </c>
      <c r="J163" s="59" t="str">
        <f>IFERROR(VLOOKUP(Tabelle32[[#This Row],[Device ID]],BOM!$B$3:$BQ$35,13,FALSE),"")</f>
        <v>TC.U1.223 | MDC</v>
      </c>
      <c r="K163" s="59" t="str">
        <f>IFERROR(VLOOKUP(Tabelle32[[#This Row],[Device ID]],BOM!$B$3:$BQ$35,14,FALSE),"")</f>
        <v>Imagine Comunications</v>
      </c>
      <c r="L163" s="59" t="str">
        <f>IFERROR(VLOOKUP(Tabelle32[[#This Row],[Device ID]],BOM!$B$3:$BQ$35,16,FALSE),"")</f>
        <v>Player-09</v>
      </c>
      <c r="M163" s="63">
        <f>IFERROR(VLOOKUP(Tabelle32[[#This Row],[Device ID]],BOM!$B$3:$BQ$35,17,FALSE),"")</f>
        <v>0</v>
      </c>
      <c r="N163" s="59">
        <f>IFERROR(VLOOKUP(Tabelle32[[#This Row],[Device ID]],BOM!$B$3:$BQ$35,18,FALSE),"")</f>
        <v>0</v>
      </c>
      <c r="O163" s="64"/>
      <c r="P163" s="64"/>
      <c r="Q163" s="64"/>
      <c r="R163" s="64"/>
      <c r="S163" s="64"/>
      <c r="T163" s="64"/>
      <c r="U163" s="59">
        <f>IFERROR(VLOOKUP(Tabelle32[[#This Row],[Device ID]],BOM!$B$3:$BQ$35,25,FALSE),"")</f>
        <v>0</v>
      </c>
      <c r="V163" s="59" t="str">
        <f>IFERROR(VLOOKUP(Tabelle32[[#This Row],[Device ID]],BOM!$B$3:$BQ$35,26,FALSE),"")</f>
        <v>x</v>
      </c>
      <c r="W163" s="59" t="str">
        <f>IFERROR(VLOOKUP(Tabelle32[[#This Row],[Device ID]],BOM!$B$3:$BQ$35,27,FALSE),"")</f>
        <v>x</v>
      </c>
      <c r="X163" s="59" t="str">
        <f>IFERROR(VLOOKUP(Tabelle32[[#This Row],[Device ID]],BOM!$B$3:$BQ$35,28,FALSE),"")</f>
        <v>x</v>
      </c>
      <c r="Y163" s="59" t="str">
        <f>IFERROR(VLOOKUP(Tabelle32[[#This Row],[Device ID]],BOM!$B$3:$BQ$35,29,FALSE),"")</f>
        <v>x</v>
      </c>
      <c r="Z163" s="59" t="str">
        <f>IFERROR(VLOOKUP(Tabelle32[[#This Row],[Device ID]],BOM!$B$3:$BQ$35,30,FALSE),"")</f>
        <v>x</v>
      </c>
      <c r="AA163" s="59" t="str">
        <f>IFERROR(VLOOKUP(Tabelle32[[#This Row],[Device ID]],BOM!$B$3:$BQ$35,31,FALSE),"")</f>
        <v>x</v>
      </c>
      <c r="AB163" s="59" t="str">
        <f>IFERROR(VLOOKUP(Tabelle32[[#This Row],[Device ID]],BOM!$B$3:$BQ$35,32,FALSE),"")</f>
        <v>x</v>
      </c>
      <c r="AC163" s="59" t="str">
        <f>IFERROR(VLOOKUP(Tabelle32[[#This Row],[Device ID]],BOM!$B$3:$BQ$35,33,FALSE),"")</f>
        <v>x</v>
      </c>
      <c r="AD163" s="59" t="str">
        <f>IFERROR(VLOOKUP(Tabelle32[[#This Row],[Device ID]],BOM!$B$3:$BQ$35,34,FALSE),"")</f>
        <v>x</v>
      </c>
      <c r="AE163" s="59" t="str">
        <f>IFERROR(VLOOKUP(Tabelle32[[#This Row],[Device ID]],BOM!$B$3:$BQ$35,35,FALSE),"")</f>
        <v>x</v>
      </c>
      <c r="AF163" s="59" t="str">
        <f>IFERROR(VLOOKUP(Tabelle32[[#This Row],[Device ID]],BOM!$B$3:$BQ$35,36,FALSE),"")</f>
        <v>x</v>
      </c>
      <c r="AG163" s="59" t="str">
        <f>IFERROR(VLOOKUP(Tabelle32[[#This Row],[Device ID]],BOM!$B$3:$BQ$35,37,FALSE),"")</f>
        <v>x</v>
      </c>
      <c r="AH163" s="59"/>
      <c r="AI163" s="59"/>
      <c r="AJ163" s="59"/>
      <c r="AK163" s="59"/>
      <c r="AL163" s="59" t="str">
        <f>IFERROR(VLOOKUP(Tabelle32[[#This Row],[Device ID]],BOM!$B$3:$BQ$35,42,FALSE),"")</f>
        <v>Imagine Communications SNP</v>
      </c>
      <c r="AM163" s="59" t="str">
        <f>IFERROR(VLOOKUP(Tabelle32[[#This Row],[Device ID]],BOM!$B$3:$BQ$35,43,FALSE),"")</f>
        <v>no</v>
      </c>
      <c r="AN163" s="59" t="str">
        <f>IFERROR(VLOOKUP(Tabelle32[[#This Row],[Device ID]],BOM!$B$3:$BQ$35,44,FALSE),"")</f>
        <v>yes</v>
      </c>
      <c r="AO163" s="59" t="str">
        <f>IFERROR(VLOOKUP(Tabelle32[[#This Row],[Device ID]],BOM!$B$3:$BQ$35,45,FALSE),"")</f>
        <v>no</v>
      </c>
      <c r="AP163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63" s="28"/>
      <c r="AR163" s="28"/>
      <c r="AS163" s="28"/>
      <c r="AT163" s="28"/>
      <c r="AU163" s="28"/>
      <c r="AV163" s="28" t="s">
        <v>96</v>
      </c>
      <c r="AW163" s="28" t="s">
        <v>96</v>
      </c>
      <c r="AX163" s="28" t="s">
        <v>96</v>
      </c>
      <c r="AY163" s="28" t="s">
        <v>96</v>
      </c>
      <c r="AZ163" s="28" t="s">
        <v>96</v>
      </c>
      <c r="BA163" s="28" t="s">
        <v>96</v>
      </c>
      <c r="BB163" s="28" t="s">
        <v>96</v>
      </c>
      <c r="BC163" s="28" t="s">
        <v>96</v>
      </c>
      <c r="BD163" s="28" t="s">
        <v>96</v>
      </c>
      <c r="BE163" s="28"/>
      <c r="BF163" s="28"/>
      <c r="BG163" s="73" t="s">
        <v>151</v>
      </c>
      <c r="BH163" s="30" t="str">
        <f>IF(COUNTA(Tabelle32[[#This Row],[Type:Vid_1080i50]:[Type:Anc_Prot]])&gt;0,"x","")</f>
        <v>x</v>
      </c>
      <c r="BI16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63" s="59"/>
      <c r="BK163" s="59"/>
      <c r="BL163" s="63"/>
      <c r="BM163" s="63"/>
      <c r="BN163" s="90"/>
      <c r="BO163" s="90"/>
      <c r="BP163" s="75">
        <f>LEN(Tabelle32[[#This Row],[Label 1
GFX-Unit]])</f>
        <v>0</v>
      </c>
      <c r="BQ163" s="63"/>
      <c r="BR163" s="63"/>
      <c r="BS163" s="59"/>
      <c r="BT163" s="59"/>
      <c r="BU163" s="59" t="s">
        <v>170</v>
      </c>
      <c r="BV163" s="59" t="s">
        <v>171</v>
      </c>
      <c r="BW163" s="59" t="s">
        <v>373</v>
      </c>
      <c r="BX163" s="59">
        <v>8</v>
      </c>
    </row>
    <row r="164" spans="1:76" x14ac:dyDescent="0.2">
      <c r="A164" s="58" t="str">
        <f>CONCATENATE(Tabelle32[[#This Row],[Device ID]],".",Tabelle32[[#This Row],[Streamcounter]])</f>
        <v>8.08204</v>
      </c>
      <c r="B16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VGW-01_SDI08_AUDsend_0004_IPLASRF</v>
      </c>
      <c r="C164" s="60"/>
      <c r="D164" s="61"/>
      <c r="E164" s="62"/>
      <c r="F164" s="59" t="str">
        <f>IFERROR(VLOOKUP(Tabelle32[[#This Row],[Device ID]],BOM!$B$3:$BQ$35,16,FALSE),"")</f>
        <v>Player-09</v>
      </c>
      <c r="G164" s="63">
        <f>VLOOKUP(Tabelle32[[#This Row],[SDI Interface]],BOM!$A$4:$B$35,2,FALSE)</f>
        <v>8</v>
      </c>
      <c r="H164" s="59" t="str">
        <f>BOM!$C$4</f>
        <v>VGW-01</v>
      </c>
      <c r="I164" s="59">
        <f>IFERROR(VLOOKUP(Tabelle32[[#This Row],[Device ID]],BOM!$B$3:$BQ$35,12,FALSE),"")</f>
        <v>0</v>
      </c>
      <c r="J164" s="59" t="str">
        <f>IFERROR(VLOOKUP(Tabelle32[[#This Row],[Device ID]],BOM!$B$3:$BQ$35,13,FALSE),"")</f>
        <v>TC.U1.223 | MDC</v>
      </c>
      <c r="K164" s="59" t="str">
        <f>IFERROR(VLOOKUP(Tabelle32[[#This Row],[Device ID]],BOM!$B$3:$BQ$35,14,FALSE),"")</f>
        <v>Imagine Comunications</v>
      </c>
      <c r="L164" s="59" t="str">
        <f>IFERROR(VLOOKUP(Tabelle32[[#This Row],[Device ID]],BOM!$B$3:$BQ$35,16,FALSE),"")</f>
        <v>Player-09</v>
      </c>
      <c r="M164" s="63">
        <f>IFERROR(VLOOKUP(Tabelle32[[#This Row],[Device ID]],BOM!$B$3:$BQ$35,17,FALSE),"")</f>
        <v>0</v>
      </c>
      <c r="N164" s="59">
        <f>IFERROR(VLOOKUP(Tabelle32[[#This Row],[Device ID]],BOM!$B$3:$BQ$35,18,FALSE),"")</f>
        <v>0</v>
      </c>
      <c r="O164" s="64"/>
      <c r="P164" s="64"/>
      <c r="Q164" s="64"/>
      <c r="R164" s="64"/>
      <c r="S164" s="64"/>
      <c r="T164" s="64"/>
      <c r="U164" s="59">
        <f>IFERROR(VLOOKUP(Tabelle32[[#This Row],[Device ID]],BOM!$B$3:$BQ$35,25,FALSE),"")</f>
        <v>0</v>
      </c>
      <c r="V164" s="59" t="str">
        <f>IFERROR(VLOOKUP(Tabelle32[[#This Row],[Device ID]],BOM!$B$3:$BQ$35,26,FALSE),"")</f>
        <v>x</v>
      </c>
      <c r="W164" s="59" t="str">
        <f>IFERROR(VLOOKUP(Tabelle32[[#This Row],[Device ID]],BOM!$B$3:$BQ$35,27,FALSE),"")</f>
        <v>x</v>
      </c>
      <c r="X164" s="59" t="str">
        <f>IFERROR(VLOOKUP(Tabelle32[[#This Row],[Device ID]],BOM!$B$3:$BQ$35,28,FALSE),"")</f>
        <v>x</v>
      </c>
      <c r="Y164" s="59" t="str">
        <f>IFERROR(VLOOKUP(Tabelle32[[#This Row],[Device ID]],BOM!$B$3:$BQ$35,29,FALSE),"")</f>
        <v>x</v>
      </c>
      <c r="Z164" s="59" t="str">
        <f>IFERROR(VLOOKUP(Tabelle32[[#This Row],[Device ID]],BOM!$B$3:$BQ$35,30,FALSE),"")</f>
        <v>x</v>
      </c>
      <c r="AA164" s="59" t="str">
        <f>IFERROR(VLOOKUP(Tabelle32[[#This Row],[Device ID]],BOM!$B$3:$BQ$35,31,FALSE),"")</f>
        <v>x</v>
      </c>
      <c r="AB164" s="59" t="str">
        <f>IFERROR(VLOOKUP(Tabelle32[[#This Row],[Device ID]],BOM!$B$3:$BQ$35,32,FALSE),"")</f>
        <v>x</v>
      </c>
      <c r="AC164" s="59" t="str">
        <f>IFERROR(VLOOKUP(Tabelle32[[#This Row],[Device ID]],BOM!$B$3:$BQ$35,33,FALSE),"")</f>
        <v>x</v>
      </c>
      <c r="AD164" s="59" t="str">
        <f>IFERROR(VLOOKUP(Tabelle32[[#This Row],[Device ID]],BOM!$B$3:$BQ$35,34,FALSE),"")</f>
        <v>x</v>
      </c>
      <c r="AE164" s="59" t="str">
        <f>IFERROR(VLOOKUP(Tabelle32[[#This Row],[Device ID]],BOM!$B$3:$BQ$35,35,FALSE),"")</f>
        <v>x</v>
      </c>
      <c r="AF164" s="59" t="str">
        <f>IFERROR(VLOOKUP(Tabelle32[[#This Row],[Device ID]],BOM!$B$3:$BQ$35,36,FALSE),"")</f>
        <v>x</v>
      </c>
      <c r="AG164" s="59" t="str">
        <f>IFERROR(VLOOKUP(Tabelle32[[#This Row],[Device ID]],BOM!$B$3:$BQ$35,37,FALSE),"")</f>
        <v>x</v>
      </c>
      <c r="AH164" s="59"/>
      <c r="AI164" s="59"/>
      <c r="AJ164" s="59"/>
      <c r="AK164" s="59"/>
      <c r="AL164" s="59" t="str">
        <f>IFERROR(VLOOKUP(Tabelle32[[#This Row],[Device ID]],BOM!$B$3:$BQ$35,42,FALSE),"")</f>
        <v>Imagine Communications SNP</v>
      </c>
      <c r="AM164" s="59" t="str">
        <f>IFERROR(VLOOKUP(Tabelle32[[#This Row],[Device ID]],BOM!$B$3:$BQ$35,43,FALSE),"")</f>
        <v>no</v>
      </c>
      <c r="AN164" s="59" t="str">
        <f>IFERROR(VLOOKUP(Tabelle32[[#This Row],[Device ID]],BOM!$B$3:$BQ$35,44,FALSE),"")</f>
        <v>yes</v>
      </c>
      <c r="AO164" s="59" t="str">
        <f>IFERROR(VLOOKUP(Tabelle32[[#This Row],[Device ID]],BOM!$B$3:$BQ$35,45,FALSE),"")</f>
        <v>no</v>
      </c>
      <c r="AP164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64" s="28"/>
      <c r="AR164" s="28"/>
      <c r="AS164" s="28"/>
      <c r="AT164" s="28"/>
      <c r="AU164" s="28"/>
      <c r="AV164" s="28" t="s">
        <v>96</v>
      </c>
      <c r="AW164" s="28" t="s">
        <v>96</v>
      </c>
      <c r="AX164" s="28" t="s">
        <v>96</v>
      </c>
      <c r="AY164" s="28" t="s">
        <v>96</v>
      </c>
      <c r="AZ164" s="28" t="s">
        <v>96</v>
      </c>
      <c r="BA164" s="28" t="s">
        <v>96</v>
      </c>
      <c r="BB164" s="28" t="s">
        <v>96</v>
      </c>
      <c r="BC164" s="28" t="s">
        <v>96</v>
      </c>
      <c r="BD164" s="28" t="s">
        <v>96</v>
      </c>
      <c r="BE164" s="28"/>
      <c r="BF164" s="28"/>
      <c r="BG164" s="73" t="s">
        <v>151</v>
      </c>
      <c r="BH164" s="30" t="str">
        <f>IF(COUNTA(Tabelle32[[#This Row],[Type:Vid_1080i50]:[Type:Anc_Prot]])&gt;0,"x","")</f>
        <v>x</v>
      </c>
      <c r="BI16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64" s="59"/>
      <c r="BK164" s="59"/>
      <c r="BL164" s="63"/>
      <c r="BM164" s="63"/>
      <c r="BN164" s="90"/>
      <c r="BO164" s="90"/>
      <c r="BP164" s="75">
        <f>LEN(Tabelle32[[#This Row],[Label 1
GFX-Unit]])</f>
        <v>0</v>
      </c>
      <c r="BQ164" s="63"/>
      <c r="BR164" s="63"/>
      <c r="BS164" s="59"/>
      <c r="BT164" s="59"/>
      <c r="BU164" s="59" t="s">
        <v>173</v>
      </c>
      <c r="BV164" s="59" t="s">
        <v>174</v>
      </c>
      <c r="BW164" s="59" t="s">
        <v>374</v>
      </c>
      <c r="BX164" s="59">
        <v>8</v>
      </c>
    </row>
    <row r="165" spans="1:76" x14ac:dyDescent="0.2">
      <c r="A165" s="58" t="str">
        <f>CONCATENATE(Tabelle32[[#This Row],[Device ID]],".",Tabelle32[[#This Row],[Streamcounter]])</f>
        <v>8.08205</v>
      </c>
      <c r="B16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VGW-01_SDI08_AUDsend_0005_IPLASRF</v>
      </c>
      <c r="C165" s="60"/>
      <c r="D165" s="61"/>
      <c r="E165" s="62"/>
      <c r="F165" s="59" t="str">
        <f>IFERROR(VLOOKUP(Tabelle32[[#This Row],[Device ID]],BOM!$B$3:$BQ$35,16,FALSE),"")</f>
        <v>Player-09</v>
      </c>
      <c r="G165" s="63">
        <f>VLOOKUP(Tabelle32[[#This Row],[SDI Interface]],BOM!$A$4:$B$35,2,FALSE)</f>
        <v>8</v>
      </c>
      <c r="H165" s="59" t="str">
        <f>BOM!$C$4</f>
        <v>VGW-01</v>
      </c>
      <c r="I165" s="59">
        <f>IFERROR(VLOOKUP(Tabelle32[[#This Row],[Device ID]],BOM!$B$3:$BQ$35,12,FALSE),"")</f>
        <v>0</v>
      </c>
      <c r="J165" s="59" t="str">
        <f>IFERROR(VLOOKUP(Tabelle32[[#This Row],[Device ID]],BOM!$B$3:$BQ$35,13,FALSE),"")</f>
        <v>TC.U1.223 | MDC</v>
      </c>
      <c r="K165" s="59" t="str">
        <f>IFERROR(VLOOKUP(Tabelle32[[#This Row],[Device ID]],BOM!$B$3:$BQ$35,14,FALSE),"")</f>
        <v>Imagine Comunications</v>
      </c>
      <c r="L165" s="59" t="str">
        <f>IFERROR(VLOOKUP(Tabelle32[[#This Row],[Device ID]],BOM!$B$3:$BQ$35,16,FALSE),"")</f>
        <v>Player-09</v>
      </c>
      <c r="M165" s="63">
        <f>IFERROR(VLOOKUP(Tabelle32[[#This Row],[Device ID]],BOM!$B$3:$BQ$35,17,FALSE),"")</f>
        <v>0</v>
      </c>
      <c r="N165" s="59">
        <f>IFERROR(VLOOKUP(Tabelle32[[#This Row],[Device ID]],BOM!$B$3:$BQ$35,18,FALSE),"")</f>
        <v>0</v>
      </c>
      <c r="O165" s="64"/>
      <c r="P165" s="64"/>
      <c r="Q165" s="64"/>
      <c r="R165" s="64"/>
      <c r="S165" s="64"/>
      <c r="T165" s="64"/>
      <c r="U165" s="59">
        <f>IFERROR(VLOOKUP(Tabelle32[[#This Row],[Device ID]],BOM!$B$3:$BQ$35,25,FALSE),"")</f>
        <v>0</v>
      </c>
      <c r="V165" s="59" t="str">
        <f>IFERROR(VLOOKUP(Tabelle32[[#This Row],[Device ID]],BOM!$B$3:$BQ$35,26,FALSE),"")</f>
        <v>x</v>
      </c>
      <c r="W165" s="59" t="str">
        <f>IFERROR(VLOOKUP(Tabelle32[[#This Row],[Device ID]],BOM!$B$3:$BQ$35,27,FALSE),"")</f>
        <v>x</v>
      </c>
      <c r="X165" s="59" t="str">
        <f>IFERROR(VLOOKUP(Tabelle32[[#This Row],[Device ID]],BOM!$B$3:$BQ$35,28,FALSE),"")</f>
        <v>x</v>
      </c>
      <c r="Y165" s="59" t="str">
        <f>IFERROR(VLOOKUP(Tabelle32[[#This Row],[Device ID]],BOM!$B$3:$BQ$35,29,FALSE),"")</f>
        <v>x</v>
      </c>
      <c r="Z165" s="59" t="str">
        <f>IFERROR(VLOOKUP(Tabelle32[[#This Row],[Device ID]],BOM!$B$3:$BQ$35,30,FALSE),"")</f>
        <v>x</v>
      </c>
      <c r="AA165" s="59" t="str">
        <f>IFERROR(VLOOKUP(Tabelle32[[#This Row],[Device ID]],BOM!$B$3:$BQ$35,31,FALSE),"")</f>
        <v>x</v>
      </c>
      <c r="AB165" s="59" t="str">
        <f>IFERROR(VLOOKUP(Tabelle32[[#This Row],[Device ID]],BOM!$B$3:$BQ$35,32,FALSE),"")</f>
        <v>x</v>
      </c>
      <c r="AC165" s="59" t="str">
        <f>IFERROR(VLOOKUP(Tabelle32[[#This Row],[Device ID]],BOM!$B$3:$BQ$35,33,FALSE),"")</f>
        <v>x</v>
      </c>
      <c r="AD165" s="59" t="str">
        <f>IFERROR(VLOOKUP(Tabelle32[[#This Row],[Device ID]],BOM!$B$3:$BQ$35,34,FALSE),"")</f>
        <v>x</v>
      </c>
      <c r="AE165" s="59" t="str">
        <f>IFERROR(VLOOKUP(Tabelle32[[#This Row],[Device ID]],BOM!$B$3:$BQ$35,35,FALSE),"")</f>
        <v>x</v>
      </c>
      <c r="AF165" s="59" t="str">
        <f>IFERROR(VLOOKUP(Tabelle32[[#This Row],[Device ID]],BOM!$B$3:$BQ$35,36,FALSE),"")</f>
        <v>x</v>
      </c>
      <c r="AG165" s="59" t="str">
        <f>IFERROR(VLOOKUP(Tabelle32[[#This Row],[Device ID]],BOM!$B$3:$BQ$35,37,FALSE),"")</f>
        <v>x</v>
      </c>
      <c r="AH165" s="59"/>
      <c r="AI165" s="59"/>
      <c r="AJ165" s="59"/>
      <c r="AK165" s="59"/>
      <c r="AL165" s="59" t="str">
        <f>IFERROR(VLOOKUP(Tabelle32[[#This Row],[Device ID]],BOM!$B$3:$BQ$35,42,FALSE),"")</f>
        <v>Imagine Communications SNP</v>
      </c>
      <c r="AM165" s="59" t="str">
        <f>IFERROR(VLOOKUP(Tabelle32[[#This Row],[Device ID]],BOM!$B$3:$BQ$35,43,FALSE),"")</f>
        <v>no</v>
      </c>
      <c r="AN165" s="59" t="str">
        <f>IFERROR(VLOOKUP(Tabelle32[[#This Row],[Device ID]],BOM!$B$3:$BQ$35,44,FALSE),"")</f>
        <v>yes</v>
      </c>
      <c r="AO165" s="59" t="str">
        <f>IFERROR(VLOOKUP(Tabelle32[[#This Row],[Device ID]],BOM!$B$3:$BQ$35,45,FALSE),"")</f>
        <v>no</v>
      </c>
      <c r="AP165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65" s="28"/>
      <c r="AR165" s="28"/>
      <c r="AS165" s="28"/>
      <c r="AT165" s="28"/>
      <c r="AU165" s="28"/>
      <c r="AV165" s="28" t="s">
        <v>96</v>
      </c>
      <c r="AW165" s="28" t="s">
        <v>96</v>
      </c>
      <c r="AX165" s="28" t="s">
        <v>96</v>
      </c>
      <c r="AY165" s="28" t="s">
        <v>96</v>
      </c>
      <c r="AZ165" s="28" t="s">
        <v>96</v>
      </c>
      <c r="BA165" s="28" t="s">
        <v>96</v>
      </c>
      <c r="BB165" s="28" t="s">
        <v>96</v>
      </c>
      <c r="BC165" s="28" t="s">
        <v>96</v>
      </c>
      <c r="BD165" s="28" t="s">
        <v>96</v>
      </c>
      <c r="BE165" s="28"/>
      <c r="BF165" s="28"/>
      <c r="BG165" s="73" t="s">
        <v>151</v>
      </c>
      <c r="BH165" s="30" t="str">
        <f>IF(COUNTA(Tabelle32[[#This Row],[Type:Vid_1080i50]:[Type:Anc_Prot]])&gt;0,"x","")</f>
        <v>x</v>
      </c>
      <c r="BI16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65" s="59"/>
      <c r="BK165" s="59"/>
      <c r="BL165" s="63"/>
      <c r="BM165" s="63"/>
      <c r="BN165" s="90"/>
      <c r="BO165" s="90"/>
      <c r="BP165" s="75">
        <f>LEN(Tabelle32[[#This Row],[Label 1
GFX-Unit]])</f>
        <v>0</v>
      </c>
      <c r="BQ165" s="63"/>
      <c r="BR165" s="63"/>
      <c r="BS165" s="59"/>
      <c r="BT165" s="59"/>
      <c r="BU165" s="59" t="s">
        <v>176</v>
      </c>
      <c r="BV165" s="59" t="s">
        <v>177</v>
      </c>
      <c r="BW165" s="59" t="s">
        <v>375</v>
      </c>
      <c r="BX165" s="59">
        <v>8</v>
      </c>
    </row>
    <row r="166" spans="1:76" x14ac:dyDescent="0.2">
      <c r="A166" s="58" t="str">
        <f>CONCATENATE(Tabelle32[[#This Row],[Device ID]],".",Tabelle32[[#This Row],[Streamcounter]])</f>
        <v>8.08206</v>
      </c>
      <c r="B16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VGW-01_SDI08_AUDsend_0006_IPLASRF</v>
      </c>
      <c r="C166" s="60"/>
      <c r="D166" s="61"/>
      <c r="E166" s="62"/>
      <c r="F166" s="59" t="str">
        <f>IFERROR(VLOOKUP(Tabelle32[[#This Row],[Device ID]],BOM!$B$3:$BQ$35,16,FALSE),"")</f>
        <v>Player-09</v>
      </c>
      <c r="G166" s="63">
        <f>VLOOKUP(Tabelle32[[#This Row],[SDI Interface]],BOM!$A$4:$B$35,2,FALSE)</f>
        <v>8</v>
      </c>
      <c r="H166" s="59" t="str">
        <f>BOM!$C$4</f>
        <v>VGW-01</v>
      </c>
      <c r="I166" s="59">
        <f>IFERROR(VLOOKUP(Tabelle32[[#This Row],[Device ID]],BOM!$B$3:$BQ$35,12,FALSE),"")</f>
        <v>0</v>
      </c>
      <c r="J166" s="59" t="str">
        <f>IFERROR(VLOOKUP(Tabelle32[[#This Row],[Device ID]],BOM!$B$3:$BQ$35,13,FALSE),"")</f>
        <v>TC.U1.223 | MDC</v>
      </c>
      <c r="K166" s="59" t="str">
        <f>IFERROR(VLOOKUP(Tabelle32[[#This Row],[Device ID]],BOM!$B$3:$BQ$35,14,FALSE),"")</f>
        <v>Imagine Comunications</v>
      </c>
      <c r="L166" s="59" t="str">
        <f>IFERROR(VLOOKUP(Tabelle32[[#This Row],[Device ID]],BOM!$B$3:$BQ$35,16,FALSE),"")</f>
        <v>Player-09</v>
      </c>
      <c r="M166" s="63">
        <f>IFERROR(VLOOKUP(Tabelle32[[#This Row],[Device ID]],BOM!$B$3:$BQ$35,17,FALSE),"")</f>
        <v>0</v>
      </c>
      <c r="N166" s="59">
        <f>IFERROR(VLOOKUP(Tabelle32[[#This Row],[Device ID]],BOM!$B$3:$BQ$35,18,FALSE),"")</f>
        <v>0</v>
      </c>
      <c r="O166" s="64"/>
      <c r="P166" s="64"/>
      <c r="Q166" s="64"/>
      <c r="R166" s="64"/>
      <c r="S166" s="64"/>
      <c r="T166" s="64"/>
      <c r="U166" s="59">
        <f>IFERROR(VLOOKUP(Tabelle32[[#This Row],[Device ID]],BOM!$B$3:$BQ$35,25,FALSE),"")</f>
        <v>0</v>
      </c>
      <c r="V166" s="59" t="str">
        <f>IFERROR(VLOOKUP(Tabelle32[[#This Row],[Device ID]],BOM!$B$3:$BQ$35,26,FALSE),"")</f>
        <v>x</v>
      </c>
      <c r="W166" s="59" t="str">
        <f>IFERROR(VLOOKUP(Tabelle32[[#This Row],[Device ID]],BOM!$B$3:$BQ$35,27,FALSE),"")</f>
        <v>x</v>
      </c>
      <c r="X166" s="59" t="str">
        <f>IFERROR(VLOOKUP(Tabelle32[[#This Row],[Device ID]],BOM!$B$3:$BQ$35,28,FALSE),"")</f>
        <v>x</v>
      </c>
      <c r="Y166" s="59" t="str">
        <f>IFERROR(VLOOKUP(Tabelle32[[#This Row],[Device ID]],BOM!$B$3:$BQ$35,29,FALSE),"")</f>
        <v>x</v>
      </c>
      <c r="Z166" s="59" t="str">
        <f>IFERROR(VLOOKUP(Tabelle32[[#This Row],[Device ID]],BOM!$B$3:$BQ$35,30,FALSE),"")</f>
        <v>x</v>
      </c>
      <c r="AA166" s="59" t="str">
        <f>IFERROR(VLOOKUP(Tabelle32[[#This Row],[Device ID]],BOM!$B$3:$BQ$35,31,FALSE),"")</f>
        <v>x</v>
      </c>
      <c r="AB166" s="59" t="str">
        <f>IFERROR(VLOOKUP(Tabelle32[[#This Row],[Device ID]],BOM!$B$3:$BQ$35,32,FALSE),"")</f>
        <v>x</v>
      </c>
      <c r="AC166" s="59" t="str">
        <f>IFERROR(VLOOKUP(Tabelle32[[#This Row],[Device ID]],BOM!$B$3:$BQ$35,33,FALSE),"")</f>
        <v>x</v>
      </c>
      <c r="AD166" s="59" t="str">
        <f>IFERROR(VLOOKUP(Tabelle32[[#This Row],[Device ID]],BOM!$B$3:$BQ$35,34,FALSE),"")</f>
        <v>x</v>
      </c>
      <c r="AE166" s="59" t="str">
        <f>IFERROR(VLOOKUP(Tabelle32[[#This Row],[Device ID]],BOM!$B$3:$BQ$35,35,FALSE),"")</f>
        <v>x</v>
      </c>
      <c r="AF166" s="59" t="str">
        <f>IFERROR(VLOOKUP(Tabelle32[[#This Row],[Device ID]],BOM!$B$3:$BQ$35,36,FALSE),"")</f>
        <v>x</v>
      </c>
      <c r="AG166" s="59" t="str">
        <f>IFERROR(VLOOKUP(Tabelle32[[#This Row],[Device ID]],BOM!$B$3:$BQ$35,37,FALSE),"")</f>
        <v>x</v>
      </c>
      <c r="AH166" s="59"/>
      <c r="AI166" s="59"/>
      <c r="AJ166" s="59"/>
      <c r="AK166" s="59"/>
      <c r="AL166" s="59" t="str">
        <f>IFERROR(VLOOKUP(Tabelle32[[#This Row],[Device ID]],BOM!$B$3:$BQ$35,42,FALSE),"")</f>
        <v>Imagine Communications SNP</v>
      </c>
      <c r="AM166" s="59" t="str">
        <f>IFERROR(VLOOKUP(Tabelle32[[#This Row],[Device ID]],BOM!$B$3:$BQ$35,43,FALSE),"")</f>
        <v>no</v>
      </c>
      <c r="AN166" s="59" t="str">
        <f>IFERROR(VLOOKUP(Tabelle32[[#This Row],[Device ID]],BOM!$B$3:$BQ$35,44,FALSE),"")</f>
        <v>yes</v>
      </c>
      <c r="AO166" s="59" t="str">
        <f>IFERROR(VLOOKUP(Tabelle32[[#This Row],[Device ID]],BOM!$B$3:$BQ$35,45,FALSE),"")</f>
        <v>no</v>
      </c>
      <c r="AP166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66" s="28"/>
      <c r="AR166" s="28"/>
      <c r="AS166" s="28"/>
      <c r="AT166" s="28"/>
      <c r="AU166" s="28"/>
      <c r="AV166" s="28" t="s">
        <v>96</v>
      </c>
      <c r="AW166" s="28" t="s">
        <v>96</v>
      </c>
      <c r="AX166" s="28" t="s">
        <v>96</v>
      </c>
      <c r="AY166" s="28" t="s">
        <v>96</v>
      </c>
      <c r="AZ166" s="28" t="s">
        <v>96</v>
      </c>
      <c r="BA166" s="28" t="s">
        <v>96</v>
      </c>
      <c r="BB166" s="28" t="s">
        <v>96</v>
      </c>
      <c r="BC166" s="28" t="s">
        <v>96</v>
      </c>
      <c r="BD166" s="28" t="s">
        <v>96</v>
      </c>
      <c r="BE166" s="28"/>
      <c r="BF166" s="28"/>
      <c r="BG166" s="73" t="s">
        <v>151</v>
      </c>
      <c r="BH166" s="30" t="str">
        <f>IF(COUNTA(Tabelle32[[#This Row],[Type:Vid_1080i50]:[Type:Anc_Prot]])&gt;0,"x","")</f>
        <v>x</v>
      </c>
      <c r="BI16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66" s="59"/>
      <c r="BK166" s="59"/>
      <c r="BL166" s="63"/>
      <c r="BM166" s="63"/>
      <c r="BN166" s="90"/>
      <c r="BO166" s="90"/>
      <c r="BP166" s="75">
        <f>LEN(Tabelle32[[#This Row],[Label 1
GFX-Unit]])</f>
        <v>0</v>
      </c>
      <c r="BQ166" s="63"/>
      <c r="BR166" s="63"/>
      <c r="BS166" s="59"/>
      <c r="BT166" s="59"/>
      <c r="BU166" s="59" t="s">
        <v>179</v>
      </c>
      <c r="BV166" s="59" t="s">
        <v>180</v>
      </c>
      <c r="BW166" s="59" t="s">
        <v>376</v>
      </c>
      <c r="BX166" s="59">
        <v>8</v>
      </c>
    </row>
    <row r="167" spans="1:76" x14ac:dyDescent="0.2">
      <c r="A167" s="58" t="str">
        <f>CONCATENATE(Tabelle32[[#This Row],[Device ID]],".",Tabelle32[[#This Row],[Streamcounter]])</f>
        <v>8.08207</v>
      </c>
      <c r="B16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VGW-01_SDI08_AUDsend_0007_IPLASRF</v>
      </c>
      <c r="C167" s="60"/>
      <c r="D167" s="61"/>
      <c r="E167" s="62"/>
      <c r="F167" s="59" t="str">
        <f>IFERROR(VLOOKUP(Tabelle32[[#This Row],[Device ID]],BOM!$B$3:$BQ$35,16,FALSE),"")</f>
        <v>Player-09</v>
      </c>
      <c r="G167" s="63">
        <f>VLOOKUP(Tabelle32[[#This Row],[SDI Interface]],BOM!$A$4:$B$35,2,FALSE)</f>
        <v>8</v>
      </c>
      <c r="H167" s="59" t="str">
        <f>BOM!$C$4</f>
        <v>VGW-01</v>
      </c>
      <c r="I167" s="59">
        <f>IFERROR(VLOOKUP(Tabelle32[[#This Row],[Device ID]],BOM!$B$3:$BQ$35,12,FALSE),"")</f>
        <v>0</v>
      </c>
      <c r="J167" s="59" t="str">
        <f>IFERROR(VLOOKUP(Tabelle32[[#This Row],[Device ID]],BOM!$B$3:$BQ$35,13,FALSE),"")</f>
        <v>TC.U1.223 | MDC</v>
      </c>
      <c r="K167" s="59" t="str">
        <f>IFERROR(VLOOKUP(Tabelle32[[#This Row],[Device ID]],BOM!$B$3:$BQ$35,14,FALSE),"")</f>
        <v>Imagine Comunications</v>
      </c>
      <c r="L167" s="59" t="str">
        <f>IFERROR(VLOOKUP(Tabelle32[[#This Row],[Device ID]],BOM!$B$3:$BQ$35,16,FALSE),"")</f>
        <v>Player-09</v>
      </c>
      <c r="M167" s="63">
        <f>IFERROR(VLOOKUP(Tabelle32[[#This Row],[Device ID]],BOM!$B$3:$BQ$35,17,FALSE),"")</f>
        <v>0</v>
      </c>
      <c r="N167" s="59">
        <f>IFERROR(VLOOKUP(Tabelle32[[#This Row],[Device ID]],BOM!$B$3:$BQ$35,18,FALSE),"")</f>
        <v>0</v>
      </c>
      <c r="O167" s="64"/>
      <c r="P167" s="64"/>
      <c r="Q167" s="64"/>
      <c r="R167" s="64"/>
      <c r="S167" s="64"/>
      <c r="T167" s="64"/>
      <c r="U167" s="59">
        <f>IFERROR(VLOOKUP(Tabelle32[[#This Row],[Device ID]],BOM!$B$3:$BQ$35,25,FALSE),"")</f>
        <v>0</v>
      </c>
      <c r="V167" s="59" t="str">
        <f>IFERROR(VLOOKUP(Tabelle32[[#This Row],[Device ID]],BOM!$B$3:$BQ$35,26,FALSE),"")</f>
        <v>x</v>
      </c>
      <c r="W167" s="59" t="str">
        <f>IFERROR(VLOOKUP(Tabelle32[[#This Row],[Device ID]],BOM!$B$3:$BQ$35,27,FALSE),"")</f>
        <v>x</v>
      </c>
      <c r="X167" s="59" t="str">
        <f>IFERROR(VLOOKUP(Tabelle32[[#This Row],[Device ID]],BOM!$B$3:$BQ$35,28,FALSE),"")</f>
        <v>x</v>
      </c>
      <c r="Y167" s="59" t="str">
        <f>IFERROR(VLOOKUP(Tabelle32[[#This Row],[Device ID]],BOM!$B$3:$BQ$35,29,FALSE),"")</f>
        <v>x</v>
      </c>
      <c r="Z167" s="59" t="str">
        <f>IFERROR(VLOOKUP(Tabelle32[[#This Row],[Device ID]],BOM!$B$3:$BQ$35,30,FALSE),"")</f>
        <v>x</v>
      </c>
      <c r="AA167" s="59" t="str">
        <f>IFERROR(VLOOKUP(Tabelle32[[#This Row],[Device ID]],BOM!$B$3:$BQ$35,31,FALSE),"")</f>
        <v>x</v>
      </c>
      <c r="AB167" s="59" t="str">
        <f>IFERROR(VLOOKUP(Tabelle32[[#This Row],[Device ID]],BOM!$B$3:$BQ$35,32,FALSE),"")</f>
        <v>x</v>
      </c>
      <c r="AC167" s="59" t="str">
        <f>IFERROR(VLOOKUP(Tabelle32[[#This Row],[Device ID]],BOM!$B$3:$BQ$35,33,FALSE),"")</f>
        <v>x</v>
      </c>
      <c r="AD167" s="59" t="str">
        <f>IFERROR(VLOOKUP(Tabelle32[[#This Row],[Device ID]],BOM!$B$3:$BQ$35,34,FALSE),"")</f>
        <v>x</v>
      </c>
      <c r="AE167" s="59" t="str">
        <f>IFERROR(VLOOKUP(Tabelle32[[#This Row],[Device ID]],BOM!$B$3:$BQ$35,35,FALSE),"")</f>
        <v>x</v>
      </c>
      <c r="AF167" s="59" t="str">
        <f>IFERROR(VLOOKUP(Tabelle32[[#This Row],[Device ID]],BOM!$B$3:$BQ$35,36,FALSE),"")</f>
        <v>x</v>
      </c>
      <c r="AG167" s="59" t="str">
        <f>IFERROR(VLOOKUP(Tabelle32[[#This Row],[Device ID]],BOM!$B$3:$BQ$35,37,FALSE),"")</f>
        <v>x</v>
      </c>
      <c r="AH167" s="59"/>
      <c r="AI167" s="59"/>
      <c r="AJ167" s="59"/>
      <c r="AK167" s="59"/>
      <c r="AL167" s="59" t="str">
        <f>IFERROR(VLOOKUP(Tabelle32[[#This Row],[Device ID]],BOM!$B$3:$BQ$35,42,FALSE),"")</f>
        <v>Imagine Communications SNP</v>
      </c>
      <c r="AM167" s="59" t="str">
        <f>IFERROR(VLOOKUP(Tabelle32[[#This Row],[Device ID]],BOM!$B$3:$BQ$35,43,FALSE),"")</f>
        <v>no</v>
      </c>
      <c r="AN167" s="59" t="str">
        <f>IFERROR(VLOOKUP(Tabelle32[[#This Row],[Device ID]],BOM!$B$3:$BQ$35,44,FALSE),"")</f>
        <v>yes</v>
      </c>
      <c r="AO167" s="59" t="str">
        <f>IFERROR(VLOOKUP(Tabelle32[[#This Row],[Device ID]],BOM!$B$3:$BQ$35,45,FALSE),"")</f>
        <v>no</v>
      </c>
      <c r="AP167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67" s="28"/>
      <c r="AR167" s="28"/>
      <c r="AS167" s="28"/>
      <c r="AT167" s="28"/>
      <c r="AU167" s="28"/>
      <c r="AV167" s="28" t="s">
        <v>96</v>
      </c>
      <c r="AW167" s="28" t="s">
        <v>96</v>
      </c>
      <c r="AX167" s="28" t="s">
        <v>96</v>
      </c>
      <c r="AY167" s="28" t="s">
        <v>96</v>
      </c>
      <c r="AZ167" s="28" t="s">
        <v>96</v>
      </c>
      <c r="BA167" s="28" t="s">
        <v>96</v>
      </c>
      <c r="BB167" s="28" t="s">
        <v>96</v>
      </c>
      <c r="BC167" s="28" t="s">
        <v>96</v>
      </c>
      <c r="BD167" s="28" t="s">
        <v>96</v>
      </c>
      <c r="BE167" s="28"/>
      <c r="BF167" s="28"/>
      <c r="BG167" s="73" t="s">
        <v>151</v>
      </c>
      <c r="BH167" s="30" t="str">
        <f>IF(COUNTA(Tabelle32[[#This Row],[Type:Vid_1080i50]:[Type:Anc_Prot]])&gt;0,"x","")</f>
        <v>x</v>
      </c>
      <c r="BI16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67" s="59"/>
      <c r="BK167" s="59"/>
      <c r="BL167" s="63"/>
      <c r="BM167" s="63"/>
      <c r="BN167" s="90"/>
      <c r="BO167" s="90"/>
      <c r="BP167" s="75">
        <f>LEN(Tabelle32[[#This Row],[Label 1
GFX-Unit]])</f>
        <v>0</v>
      </c>
      <c r="BQ167" s="63"/>
      <c r="BR167" s="63"/>
      <c r="BS167" s="59"/>
      <c r="BT167" s="59"/>
      <c r="BU167" s="59" t="s">
        <v>182</v>
      </c>
      <c r="BV167" s="59" t="s">
        <v>183</v>
      </c>
      <c r="BW167" s="59" t="s">
        <v>377</v>
      </c>
      <c r="BX167" s="59">
        <v>8</v>
      </c>
    </row>
    <row r="168" spans="1:76" x14ac:dyDescent="0.2">
      <c r="A168" s="58" t="str">
        <f>CONCATENATE(Tabelle32[[#This Row],[Device ID]],".",Tabelle32[[#This Row],[Streamcounter]])</f>
        <v>8.08208</v>
      </c>
      <c r="B16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VGW-01_SDI08_AUDsend_0008_IPLASRF</v>
      </c>
      <c r="C168" s="60"/>
      <c r="D168" s="61"/>
      <c r="E168" s="62"/>
      <c r="F168" s="59" t="str">
        <f>IFERROR(VLOOKUP(Tabelle32[[#This Row],[Device ID]],BOM!$B$3:$BQ$35,16,FALSE),"")</f>
        <v>Player-09</v>
      </c>
      <c r="G168" s="63">
        <f>VLOOKUP(Tabelle32[[#This Row],[SDI Interface]],BOM!$A$4:$B$35,2,FALSE)</f>
        <v>8</v>
      </c>
      <c r="H168" s="59" t="str">
        <f>BOM!$C$4</f>
        <v>VGW-01</v>
      </c>
      <c r="I168" s="59">
        <f>IFERROR(VLOOKUP(Tabelle32[[#This Row],[Device ID]],BOM!$B$3:$BQ$35,12,FALSE),"")</f>
        <v>0</v>
      </c>
      <c r="J168" s="59" t="str">
        <f>IFERROR(VLOOKUP(Tabelle32[[#This Row],[Device ID]],BOM!$B$3:$BQ$35,13,FALSE),"")</f>
        <v>TC.U1.223 | MDC</v>
      </c>
      <c r="K168" s="59" t="str">
        <f>IFERROR(VLOOKUP(Tabelle32[[#This Row],[Device ID]],BOM!$B$3:$BQ$35,14,FALSE),"")</f>
        <v>Imagine Comunications</v>
      </c>
      <c r="L168" s="59" t="str">
        <f>IFERROR(VLOOKUP(Tabelle32[[#This Row],[Device ID]],BOM!$B$3:$BQ$35,16,FALSE),"")</f>
        <v>Player-09</v>
      </c>
      <c r="M168" s="63">
        <f>IFERROR(VLOOKUP(Tabelle32[[#This Row],[Device ID]],BOM!$B$3:$BQ$35,17,FALSE),"")</f>
        <v>0</v>
      </c>
      <c r="N168" s="59">
        <f>IFERROR(VLOOKUP(Tabelle32[[#This Row],[Device ID]],BOM!$B$3:$BQ$35,18,FALSE),"")</f>
        <v>0</v>
      </c>
      <c r="O168" s="64"/>
      <c r="P168" s="64"/>
      <c r="Q168" s="64"/>
      <c r="R168" s="64"/>
      <c r="S168" s="64"/>
      <c r="T168" s="64"/>
      <c r="U168" s="59">
        <f>IFERROR(VLOOKUP(Tabelle32[[#This Row],[Device ID]],BOM!$B$3:$BQ$35,25,FALSE),"")</f>
        <v>0</v>
      </c>
      <c r="V168" s="59" t="str">
        <f>IFERROR(VLOOKUP(Tabelle32[[#This Row],[Device ID]],BOM!$B$3:$BQ$35,26,FALSE),"")</f>
        <v>x</v>
      </c>
      <c r="W168" s="59" t="str">
        <f>IFERROR(VLOOKUP(Tabelle32[[#This Row],[Device ID]],BOM!$B$3:$BQ$35,27,FALSE),"")</f>
        <v>x</v>
      </c>
      <c r="X168" s="59" t="str">
        <f>IFERROR(VLOOKUP(Tabelle32[[#This Row],[Device ID]],BOM!$B$3:$BQ$35,28,FALSE),"")</f>
        <v>x</v>
      </c>
      <c r="Y168" s="59" t="str">
        <f>IFERROR(VLOOKUP(Tabelle32[[#This Row],[Device ID]],BOM!$B$3:$BQ$35,29,FALSE),"")</f>
        <v>x</v>
      </c>
      <c r="Z168" s="59" t="str">
        <f>IFERROR(VLOOKUP(Tabelle32[[#This Row],[Device ID]],BOM!$B$3:$BQ$35,30,FALSE),"")</f>
        <v>x</v>
      </c>
      <c r="AA168" s="59" t="str">
        <f>IFERROR(VLOOKUP(Tabelle32[[#This Row],[Device ID]],BOM!$B$3:$BQ$35,31,FALSE),"")</f>
        <v>x</v>
      </c>
      <c r="AB168" s="59" t="str">
        <f>IFERROR(VLOOKUP(Tabelle32[[#This Row],[Device ID]],BOM!$B$3:$BQ$35,32,FALSE),"")</f>
        <v>x</v>
      </c>
      <c r="AC168" s="59" t="str">
        <f>IFERROR(VLOOKUP(Tabelle32[[#This Row],[Device ID]],BOM!$B$3:$BQ$35,33,FALSE),"")</f>
        <v>x</v>
      </c>
      <c r="AD168" s="59" t="str">
        <f>IFERROR(VLOOKUP(Tabelle32[[#This Row],[Device ID]],BOM!$B$3:$BQ$35,34,FALSE),"")</f>
        <v>x</v>
      </c>
      <c r="AE168" s="59" t="str">
        <f>IFERROR(VLOOKUP(Tabelle32[[#This Row],[Device ID]],BOM!$B$3:$BQ$35,35,FALSE),"")</f>
        <v>x</v>
      </c>
      <c r="AF168" s="59" t="str">
        <f>IFERROR(VLOOKUP(Tabelle32[[#This Row],[Device ID]],BOM!$B$3:$BQ$35,36,FALSE),"")</f>
        <v>x</v>
      </c>
      <c r="AG168" s="59" t="str">
        <f>IFERROR(VLOOKUP(Tabelle32[[#This Row],[Device ID]],BOM!$B$3:$BQ$35,37,FALSE),"")</f>
        <v>x</v>
      </c>
      <c r="AH168" s="59"/>
      <c r="AI168" s="59"/>
      <c r="AJ168" s="59"/>
      <c r="AK168" s="59"/>
      <c r="AL168" s="59" t="str">
        <f>IFERROR(VLOOKUP(Tabelle32[[#This Row],[Device ID]],BOM!$B$3:$BQ$35,42,FALSE),"")</f>
        <v>Imagine Communications SNP</v>
      </c>
      <c r="AM168" s="59" t="str">
        <f>IFERROR(VLOOKUP(Tabelle32[[#This Row],[Device ID]],BOM!$B$3:$BQ$35,43,FALSE),"")</f>
        <v>no</v>
      </c>
      <c r="AN168" s="59" t="str">
        <f>IFERROR(VLOOKUP(Tabelle32[[#This Row],[Device ID]],BOM!$B$3:$BQ$35,44,FALSE),"")</f>
        <v>yes</v>
      </c>
      <c r="AO168" s="59" t="str">
        <f>IFERROR(VLOOKUP(Tabelle32[[#This Row],[Device ID]],BOM!$B$3:$BQ$35,45,FALSE),"")</f>
        <v>no</v>
      </c>
      <c r="AP168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68" s="28"/>
      <c r="AR168" s="28"/>
      <c r="AS168" s="28"/>
      <c r="AT168" s="28"/>
      <c r="AU168" s="28"/>
      <c r="AV168" s="28" t="s">
        <v>96</v>
      </c>
      <c r="AW168" s="28" t="s">
        <v>96</v>
      </c>
      <c r="AX168" s="28" t="s">
        <v>96</v>
      </c>
      <c r="AY168" s="28" t="s">
        <v>96</v>
      </c>
      <c r="AZ168" s="28" t="s">
        <v>96</v>
      </c>
      <c r="BA168" s="28" t="s">
        <v>96</v>
      </c>
      <c r="BB168" s="28" t="s">
        <v>96</v>
      </c>
      <c r="BC168" s="28" t="s">
        <v>96</v>
      </c>
      <c r="BD168" s="28" t="s">
        <v>96</v>
      </c>
      <c r="BE168" s="28"/>
      <c r="BF168" s="28"/>
      <c r="BG168" s="73" t="s">
        <v>151</v>
      </c>
      <c r="BH168" s="30" t="str">
        <f>IF(COUNTA(Tabelle32[[#This Row],[Type:Vid_1080i50]:[Type:Anc_Prot]])&gt;0,"x","")</f>
        <v>x</v>
      </c>
      <c r="BI16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68" s="59"/>
      <c r="BK168" s="59"/>
      <c r="BL168" s="63"/>
      <c r="BM168" s="63"/>
      <c r="BN168" s="90"/>
      <c r="BO168" s="90"/>
      <c r="BP168" s="75">
        <f>LEN(Tabelle32[[#This Row],[Label 1
GFX-Unit]])</f>
        <v>0</v>
      </c>
      <c r="BQ168" s="63"/>
      <c r="BR168" s="63"/>
      <c r="BS168" s="59"/>
      <c r="BT168" s="59"/>
      <c r="BU168" s="59" t="s">
        <v>185</v>
      </c>
      <c r="BV168" s="59" t="s">
        <v>186</v>
      </c>
      <c r="BW168" s="59" t="s">
        <v>378</v>
      </c>
      <c r="BX168" s="59">
        <v>8</v>
      </c>
    </row>
    <row r="169" spans="1:76" x14ac:dyDescent="0.2">
      <c r="A169" s="58" t="str">
        <f>CONCATENATE(Tabelle32[[#This Row],[Device ID]],".",Tabelle32[[#This Row],[Streamcounter]])</f>
        <v>8.08209</v>
      </c>
      <c r="B16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VGW-01_SDI08_AUDsend_0009_IPLASRF</v>
      </c>
      <c r="C169" s="60"/>
      <c r="D169" s="61"/>
      <c r="E169" s="62"/>
      <c r="F169" s="59" t="str">
        <f>IFERROR(VLOOKUP(Tabelle32[[#This Row],[Device ID]],BOM!$B$3:$BQ$35,16,FALSE),"")</f>
        <v>Player-09</v>
      </c>
      <c r="G169" s="63">
        <f>VLOOKUP(Tabelle32[[#This Row],[SDI Interface]],BOM!$A$4:$B$35,2,FALSE)</f>
        <v>8</v>
      </c>
      <c r="H169" s="59" t="str">
        <f>BOM!$C$4</f>
        <v>VGW-01</v>
      </c>
      <c r="I169" s="59">
        <f>IFERROR(VLOOKUP(Tabelle32[[#This Row],[Device ID]],BOM!$B$3:$BQ$35,12,FALSE),"")</f>
        <v>0</v>
      </c>
      <c r="J169" s="59" t="str">
        <f>IFERROR(VLOOKUP(Tabelle32[[#This Row],[Device ID]],BOM!$B$3:$BQ$35,13,FALSE),"")</f>
        <v>TC.U1.223 | MDC</v>
      </c>
      <c r="K169" s="59" t="str">
        <f>IFERROR(VLOOKUP(Tabelle32[[#This Row],[Device ID]],BOM!$B$3:$BQ$35,14,FALSE),"")</f>
        <v>Imagine Comunications</v>
      </c>
      <c r="L169" s="59" t="str">
        <f>IFERROR(VLOOKUP(Tabelle32[[#This Row],[Device ID]],BOM!$B$3:$BQ$35,16,FALSE),"")</f>
        <v>Player-09</v>
      </c>
      <c r="M169" s="63">
        <f>IFERROR(VLOOKUP(Tabelle32[[#This Row],[Device ID]],BOM!$B$3:$BQ$35,17,FALSE),"")</f>
        <v>0</v>
      </c>
      <c r="N169" s="59">
        <f>IFERROR(VLOOKUP(Tabelle32[[#This Row],[Device ID]],BOM!$B$3:$BQ$35,18,FALSE),"")</f>
        <v>0</v>
      </c>
      <c r="O169" s="64"/>
      <c r="P169" s="64"/>
      <c r="Q169" s="64"/>
      <c r="R169" s="64"/>
      <c r="S169" s="64"/>
      <c r="T169" s="64"/>
      <c r="U169" s="59">
        <f>IFERROR(VLOOKUP(Tabelle32[[#This Row],[Device ID]],BOM!$B$3:$BQ$35,25,FALSE),"")</f>
        <v>0</v>
      </c>
      <c r="V169" s="59" t="str">
        <f>IFERROR(VLOOKUP(Tabelle32[[#This Row],[Device ID]],BOM!$B$3:$BQ$35,26,FALSE),"")</f>
        <v>x</v>
      </c>
      <c r="W169" s="59" t="str">
        <f>IFERROR(VLOOKUP(Tabelle32[[#This Row],[Device ID]],BOM!$B$3:$BQ$35,27,FALSE),"")</f>
        <v>x</v>
      </c>
      <c r="X169" s="59" t="str">
        <f>IFERROR(VLOOKUP(Tabelle32[[#This Row],[Device ID]],BOM!$B$3:$BQ$35,28,FALSE),"")</f>
        <v>x</v>
      </c>
      <c r="Y169" s="59" t="str">
        <f>IFERROR(VLOOKUP(Tabelle32[[#This Row],[Device ID]],BOM!$B$3:$BQ$35,29,FALSE),"")</f>
        <v>x</v>
      </c>
      <c r="Z169" s="59" t="str">
        <f>IFERROR(VLOOKUP(Tabelle32[[#This Row],[Device ID]],BOM!$B$3:$BQ$35,30,FALSE),"")</f>
        <v>x</v>
      </c>
      <c r="AA169" s="59" t="str">
        <f>IFERROR(VLOOKUP(Tabelle32[[#This Row],[Device ID]],BOM!$B$3:$BQ$35,31,FALSE),"")</f>
        <v>x</v>
      </c>
      <c r="AB169" s="59" t="str">
        <f>IFERROR(VLOOKUP(Tabelle32[[#This Row],[Device ID]],BOM!$B$3:$BQ$35,32,FALSE),"")</f>
        <v>x</v>
      </c>
      <c r="AC169" s="59" t="str">
        <f>IFERROR(VLOOKUP(Tabelle32[[#This Row],[Device ID]],BOM!$B$3:$BQ$35,33,FALSE),"")</f>
        <v>x</v>
      </c>
      <c r="AD169" s="59" t="str">
        <f>IFERROR(VLOOKUP(Tabelle32[[#This Row],[Device ID]],BOM!$B$3:$BQ$35,34,FALSE),"")</f>
        <v>x</v>
      </c>
      <c r="AE169" s="59" t="str">
        <f>IFERROR(VLOOKUP(Tabelle32[[#This Row],[Device ID]],BOM!$B$3:$BQ$35,35,FALSE),"")</f>
        <v>x</v>
      </c>
      <c r="AF169" s="59" t="str">
        <f>IFERROR(VLOOKUP(Tabelle32[[#This Row],[Device ID]],BOM!$B$3:$BQ$35,36,FALSE),"")</f>
        <v>x</v>
      </c>
      <c r="AG169" s="59" t="str">
        <f>IFERROR(VLOOKUP(Tabelle32[[#This Row],[Device ID]],BOM!$B$3:$BQ$35,37,FALSE),"")</f>
        <v>x</v>
      </c>
      <c r="AH169" s="59"/>
      <c r="AI169" s="59"/>
      <c r="AJ169" s="59"/>
      <c r="AK169" s="59"/>
      <c r="AL169" s="59" t="str">
        <f>IFERROR(VLOOKUP(Tabelle32[[#This Row],[Device ID]],BOM!$B$3:$BQ$35,42,FALSE),"")</f>
        <v>Imagine Communications SNP</v>
      </c>
      <c r="AM169" s="59" t="str">
        <f>IFERROR(VLOOKUP(Tabelle32[[#This Row],[Device ID]],BOM!$B$3:$BQ$35,43,FALSE),"")</f>
        <v>no</v>
      </c>
      <c r="AN169" s="59" t="str">
        <f>IFERROR(VLOOKUP(Tabelle32[[#This Row],[Device ID]],BOM!$B$3:$BQ$35,44,FALSE),"")</f>
        <v>yes</v>
      </c>
      <c r="AO169" s="59" t="str">
        <f>IFERROR(VLOOKUP(Tabelle32[[#This Row],[Device ID]],BOM!$B$3:$BQ$35,45,FALSE),"")</f>
        <v>no</v>
      </c>
      <c r="AP169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69" s="28"/>
      <c r="AR169" s="28"/>
      <c r="AS169" s="28"/>
      <c r="AT169" s="28"/>
      <c r="AU169" s="28"/>
      <c r="AV169" s="28" t="s">
        <v>96</v>
      </c>
      <c r="AW169" s="28" t="s">
        <v>96</v>
      </c>
      <c r="AX169" s="28" t="s">
        <v>96</v>
      </c>
      <c r="AY169" s="28" t="s">
        <v>96</v>
      </c>
      <c r="AZ169" s="28" t="s">
        <v>96</v>
      </c>
      <c r="BA169" s="28" t="s">
        <v>96</v>
      </c>
      <c r="BB169" s="28" t="s">
        <v>96</v>
      </c>
      <c r="BC169" s="28" t="s">
        <v>96</v>
      </c>
      <c r="BD169" s="28" t="s">
        <v>96</v>
      </c>
      <c r="BE169" s="28"/>
      <c r="BF169" s="28"/>
      <c r="BG169" s="73" t="s">
        <v>151</v>
      </c>
      <c r="BH169" s="30" t="str">
        <f>IF(COUNTA(Tabelle32[[#This Row],[Type:Vid_1080i50]:[Type:Anc_Prot]])&gt;0,"x","")</f>
        <v>x</v>
      </c>
      <c r="BI16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69" s="59"/>
      <c r="BK169" s="59"/>
      <c r="BL169" s="63"/>
      <c r="BM169" s="63"/>
      <c r="BN169" s="90"/>
      <c r="BO169" s="90"/>
      <c r="BP169" s="75">
        <f>LEN(Tabelle32[[#This Row],[Label 1
GFX-Unit]])</f>
        <v>0</v>
      </c>
      <c r="BQ169" s="63"/>
      <c r="BR169" s="63"/>
      <c r="BS169" s="59"/>
      <c r="BT169" s="59"/>
      <c r="BU169" s="59" t="s">
        <v>188</v>
      </c>
      <c r="BV169" s="59" t="s">
        <v>189</v>
      </c>
      <c r="BW169" s="59" t="s">
        <v>379</v>
      </c>
      <c r="BX169" s="59">
        <v>8</v>
      </c>
    </row>
    <row r="170" spans="1:76" x14ac:dyDescent="0.2">
      <c r="A170" s="58" t="str">
        <f>CONCATENATE(Tabelle32[[#This Row],[Device ID]],".",Tabelle32[[#This Row],[Streamcounter]])</f>
        <v>8.08210</v>
      </c>
      <c r="B17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VGW-01_SDI08_AUDsend_0010_IPLASRF</v>
      </c>
      <c r="C170" s="60"/>
      <c r="D170" s="61"/>
      <c r="E170" s="62"/>
      <c r="F170" s="59" t="str">
        <f>IFERROR(VLOOKUP(Tabelle32[[#This Row],[Device ID]],BOM!$B$3:$BQ$35,16,FALSE),"")</f>
        <v>Player-09</v>
      </c>
      <c r="G170" s="63">
        <f>VLOOKUP(Tabelle32[[#This Row],[SDI Interface]],BOM!$A$4:$B$35,2,FALSE)</f>
        <v>8</v>
      </c>
      <c r="H170" s="59" t="str">
        <f>BOM!$C$4</f>
        <v>VGW-01</v>
      </c>
      <c r="I170" s="59">
        <f>IFERROR(VLOOKUP(Tabelle32[[#This Row],[Device ID]],BOM!$B$3:$BQ$35,12,FALSE),"")</f>
        <v>0</v>
      </c>
      <c r="J170" s="59" t="str">
        <f>IFERROR(VLOOKUP(Tabelle32[[#This Row],[Device ID]],BOM!$B$3:$BQ$35,13,FALSE),"")</f>
        <v>TC.U1.223 | MDC</v>
      </c>
      <c r="K170" s="59" t="str">
        <f>IFERROR(VLOOKUP(Tabelle32[[#This Row],[Device ID]],BOM!$B$3:$BQ$35,14,FALSE),"")</f>
        <v>Imagine Comunications</v>
      </c>
      <c r="L170" s="59" t="str">
        <f>IFERROR(VLOOKUP(Tabelle32[[#This Row],[Device ID]],BOM!$B$3:$BQ$35,16,FALSE),"")</f>
        <v>Player-09</v>
      </c>
      <c r="M170" s="63">
        <f>IFERROR(VLOOKUP(Tabelle32[[#This Row],[Device ID]],BOM!$B$3:$BQ$35,17,FALSE),"")</f>
        <v>0</v>
      </c>
      <c r="N170" s="59">
        <f>IFERROR(VLOOKUP(Tabelle32[[#This Row],[Device ID]],BOM!$B$3:$BQ$35,18,FALSE),"")</f>
        <v>0</v>
      </c>
      <c r="O170" s="64"/>
      <c r="P170" s="64"/>
      <c r="Q170" s="64"/>
      <c r="R170" s="64"/>
      <c r="S170" s="64"/>
      <c r="T170" s="64"/>
      <c r="U170" s="59">
        <f>IFERROR(VLOOKUP(Tabelle32[[#This Row],[Device ID]],BOM!$B$3:$BQ$35,25,FALSE),"")</f>
        <v>0</v>
      </c>
      <c r="V170" s="59" t="str">
        <f>IFERROR(VLOOKUP(Tabelle32[[#This Row],[Device ID]],BOM!$B$3:$BQ$35,26,FALSE),"")</f>
        <v>x</v>
      </c>
      <c r="W170" s="59" t="str">
        <f>IFERROR(VLOOKUP(Tabelle32[[#This Row],[Device ID]],BOM!$B$3:$BQ$35,27,FALSE),"")</f>
        <v>x</v>
      </c>
      <c r="X170" s="59" t="str">
        <f>IFERROR(VLOOKUP(Tabelle32[[#This Row],[Device ID]],BOM!$B$3:$BQ$35,28,FALSE),"")</f>
        <v>x</v>
      </c>
      <c r="Y170" s="59" t="str">
        <f>IFERROR(VLOOKUP(Tabelle32[[#This Row],[Device ID]],BOM!$B$3:$BQ$35,29,FALSE),"")</f>
        <v>x</v>
      </c>
      <c r="Z170" s="59" t="str">
        <f>IFERROR(VLOOKUP(Tabelle32[[#This Row],[Device ID]],BOM!$B$3:$BQ$35,30,FALSE),"")</f>
        <v>x</v>
      </c>
      <c r="AA170" s="59" t="str">
        <f>IFERROR(VLOOKUP(Tabelle32[[#This Row],[Device ID]],BOM!$B$3:$BQ$35,31,FALSE),"")</f>
        <v>x</v>
      </c>
      <c r="AB170" s="59" t="str">
        <f>IFERROR(VLOOKUP(Tabelle32[[#This Row],[Device ID]],BOM!$B$3:$BQ$35,32,FALSE),"")</f>
        <v>x</v>
      </c>
      <c r="AC170" s="59" t="str">
        <f>IFERROR(VLOOKUP(Tabelle32[[#This Row],[Device ID]],BOM!$B$3:$BQ$35,33,FALSE),"")</f>
        <v>x</v>
      </c>
      <c r="AD170" s="59" t="str">
        <f>IFERROR(VLOOKUP(Tabelle32[[#This Row],[Device ID]],BOM!$B$3:$BQ$35,34,FALSE),"")</f>
        <v>x</v>
      </c>
      <c r="AE170" s="59" t="str">
        <f>IFERROR(VLOOKUP(Tabelle32[[#This Row],[Device ID]],BOM!$B$3:$BQ$35,35,FALSE),"")</f>
        <v>x</v>
      </c>
      <c r="AF170" s="59" t="str">
        <f>IFERROR(VLOOKUP(Tabelle32[[#This Row],[Device ID]],BOM!$B$3:$BQ$35,36,FALSE),"")</f>
        <v>x</v>
      </c>
      <c r="AG170" s="59" t="str">
        <f>IFERROR(VLOOKUP(Tabelle32[[#This Row],[Device ID]],BOM!$B$3:$BQ$35,37,FALSE),"")</f>
        <v>x</v>
      </c>
      <c r="AH170" s="59"/>
      <c r="AI170" s="59"/>
      <c r="AJ170" s="59"/>
      <c r="AK170" s="59"/>
      <c r="AL170" s="59" t="str">
        <f>IFERROR(VLOOKUP(Tabelle32[[#This Row],[Device ID]],BOM!$B$3:$BQ$35,42,FALSE),"")</f>
        <v>Imagine Communications SNP</v>
      </c>
      <c r="AM170" s="59" t="str">
        <f>IFERROR(VLOOKUP(Tabelle32[[#This Row],[Device ID]],BOM!$B$3:$BQ$35,43,FALSE),"")</f>
        <v>no</v>
      </c>
      <c r="AN170" s="59" t="str">
        <f>IFERROR(VLOOKUP(Tabelle32[[#This Row],[Device ID]],BOM!$B$3:$BQ$35,44,FALSE),"")</f>
        <v>yes</v>
      </c>
      <c r="AO170" s="59" t="str">
        <f>IFERROR(VLOOKUP(Tabelle32[[#This Row],[Device ID]],BOM!$B$3:$BQ$35,45,FALSE),"")</f>
        <v>no</v>
      </c>
      <c r="AP170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70" s="28"/>
      <c r="AR170" s="28"/>
      <c r="AS170" s="28"/>
      <c r="AT170" s="28"/>
      <c r="AU170" s="28"/>
      <c r="AV170" s="28" t="s">
        <v>96</v>
      </c>
      <c r="AW170" s="28" t="s">
        <v>96</v>
      </c>
      <c r="AX170" s="28" t="s">
        <v>96</v>
      </c>
      <c r="AY170" s="28" t="s">
        <v>96</v>
      </c>
      <c r="AZ170" s="28" t="s">
        <v>96</v>
      </c>
      <c r="BA170" s="28" t="s">
        <v>96</v>
      </c>
      <c r="BB170" s="28" t="s">
        <v>96</v>
      </c>
      <c r="BC170" s="28" t="s">
        <v>96</v>
      </c>
      <c r="BD170" s="28" t="s">
        <v>96</v>
      </c>
      <c r="BE170" s="28"/>
      <c r="BF170" s="28"/>
      <c r="BG170" s="73" t="s">
        <v>151</v>
      </c>
      <c r="BH170" s="30" t="str">
        <f>IF(COUNTA(Tabelle32[[#This Row],[Type:Vid_1080i50]:[Type:Anc_Prot]])&gt;0,"x","")</f>
        <v>x</v>
      </c>
      <c r="BI17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70" s="59"/>
      <c r="BK170" s="59"/>
      <c r="BL170" s="63"/>
      <c r="BM170" s="63"/>
      <c r="BN170" s="90"/>
      <c r="BO170" s="90"/>
      <c r="BP170" s="75">
        <f>LEN(Tabelle32[[#This Row],[Label 1
GFX-Unit]])</f>
        <v>0</v>
      </c>
      <c r="BQ170" s="63"/>
      <c r="BR170" s="63"/>
      <c r="BS170" s="59"/>
      <c r="BT170" s="59"/>
      <c r="BU170" s="59" t="s">
        <v>191</v>
      </c>
      <c r="BV170" s="59" t="s">
        <v>192</v>
      </c>
      <c r="BW170" s="59" t="s">
        <v>380</v>
      </c>
      <c r="BX170" s="59">
        <v>8</v>
      </c>
    </row>
    <row r="171" spans="1:76" x14ac:dyDescent="0.2">
      <c r="A171" s="58" t="str">
        <f>CONCATENATE(Tabelle32[[#This Row],[Device ID]],".",Tabelle32[[#This Row],[Streamcounter]])</f>
        <v>8.08211</v>
      </c>
      <c r="B17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VGW-01_SDI08_AUDsend_0011_IPLASRF</v>
      </c>
      <c r="C171" s="60"/>
      <c r="D171" s="61"/>
      <c r="E171" s="62"/>
      <c r="F171" s="59" t="str">
        <f>IFERROR(VLOOKUP(Tabelle32[[#This Row],[Device ID]],BOM!$B$3:$BQ$35,16,FALSE),"")</f>
        <v>Player-09</v>
      </c>
      <c r="G171" s="63">
        <f>VLOOKUP(Tabelle32[[#This Row],[SDI Interface]],BOM!$A$4:$B$35,2,FALSE)</f>
        <v>8</v>
      </c>
      <c r="H171" s="59" t="str">
        <f>BOM!$C$4</f>
        <v>VGW-01</v>
      </c>
      <c r="I171" s="59">
        <f>IFERROR(VLOOKUP(Tabelle32[[#This Row],[Device ID]],BOM!$B$3:$BQ$35,12,FALSE),"")</f>
        <v>0</v>
      </c>
      <c r="J171" s="59" t="str">
        <f>IFERROR(VLOOKUP(Tabelle32[[#This Row],[Device ID]],BOM!$B$3:$BQ$35,13,FALSE),"")</f>
        <v>TC.U1.223 | MDC</v>
      </c>
      <c r="K171" s="59" t="str">
        <f>IFERROR(VLOOKUP(Tabelle32[[#This Row],[Device ID]],BOM!$B$3:$BQ$35,14,FALSE),"")</f>
        <v>Imagine Comunications</v>
      </c>
      <c r="L171" s="59" t="str">
        <f>IFERROR(VLOOKUP(Tabelle32[[#This Row],[Device ID]],BOM!$B$3:$BQ$35,16,FALSE),"")</f>
        <v>Player-09</v>
      </c>
      <c r="M171" s="63">
        <f>IFERROR(VLOOKUP(Tabelle32[[#This Row],[Device ID]],BOM!$B$3:$BQ$35,17,FALSE),"")</f>
        <v>0</v>
      </c>
      <c r="N171" s="59">
        <f>IFERROR(VLOOKUP(Tabelle32[[#This Row],[Device ID]],BOM!$B$3:$BQ$35,18,FALSE),"")</f>
        <v>0</v>
      </c>
      <c r="O171" s="64"/>
      <c r="P171" s="64"/>
      <c r="Q171" s="64"/>
      <c r="R171" s="64"/>
      <c r="S171" s="64"/>
      <c r="T171" s="64"/>
      <c r="U171" s="59">
        <f>IFERROR(VLOOKUP(Tabelle32[[#This Row],[Device ID]],BOM!$B$3:$BQ$35,25,FALSE),"")</f>
        <v>0</v>
      </c>
      <c r="V171" s="59" t="str">
        <f>IFERROR(VLOOKUP(Tabelle32[[#This Row],[Device ID]],BOM!$B$3:$BQ$35,26,FALSE),"")</f>
        <v>x</v>
      </c>
      <c r="W171" s="59" t="str">
        <f>IFERROR(VLOOKUP(Tabelle32[[#This Row],[Device ID]],BOM!$B$3:$BQ$35,27,FALSE),"")</f>
        <v>x</v>
      </c>
      <c r="X171" s="59" t="str">
        <f>IFERROR(VLOOKUP(Tabelle32[[#This Row],[Device ID]],BOM!$B$3:$BQ$35,28,FALSE),"")</f>
        <v>x</v>
      </c>
      <c r="Y171" s="59" t="str">
        <f>IFERROR(VLOOKUP(Tabelle32[[#This Row],[Device ID]],BOM!$B$3:$BQ$35,29,FALSE),"")</f>
        <v>x</v>
      </c>
      <c r="Z171" s="59" t="str">
        <f>IFERROR(VLOOKUP(Tabelle32[[#This Row],[Device ID]],BOM!$B$3:$BQ$35,30,FALSE),"")</f>
        <v>x</v>
      </c>
      <c r="AA171" s="59" t="str">
        <f>IFERROR(VLOOKUP(Tabelle32[[#This Row],[Device ID]],BOM!$B$3:$BQ$35,31,FALSE),"")</f>
        <v>x</v>
      </c>
      <c r="AB171" s="59" t="str">
        <f>IFERROR(VLOOKUP(Tabelle32[[#This Row],[Device ID]],BOM!$B$3:$BQ$35,32,FALSE),"")</f>
        <v>x</v>
      </c>
      <c r="AC171" s="59" t="str">
        <f>IFERROR(VLOOKUP(Tabelle32[[#This Row],[Device ID]],BOM!$B$3:$BQ$35,33,FALSE),"")</f>
        <v>x</v>
      </c>
      <c r="AD171" s="59" t="str">
        <f>IFERROR(VLOOKUP(Tabelle32[[#This Row],[Device ID]],BOM!$B$3:$BQ$35,34,FALSE),"")</f>
        <v>x</v>
      </c>
      <c r="AE171" s="59" t="str">
        <f>IFERROR(VLOOKUP(Tabelle32[[#This Row],[Device ID]],BOM!$B$3:$BQ$35,35,FALSE),"")</f>
        <v>x</v>
      </c>
      <c r="AF171" s="59" t="str">
        <f>IFERROR(VLOOKUP(Tabelle32[[#This Row],[Device ID]],BOM!$B$3:$BQ$35,36,FALSE),"")</f>
        <v>x</v>
      </c>
      <c r="AG171" s="59" t="str">
        <f>IFERROR(VLOOKUP(Tabelle32[[#This Row],[Device ID]],BOM!$B$3:$BQ$35,37,FALSE),"")</f>
        <v>x</v>
      </c>
      <c r="AH171" s="59"/>
      <c r="AI171" s="59"/>
      <c r="AJ171" s="59"/>
      <c r="AK171" s="59"/>
      <c r="AL171" s="59" t="str">
        <f>IFERROR(VLOOKUP(Tabelle32[[#This Row],[Device ID]],BOM!$B$3:$BQ$35,42,FALSE),"")</f>
        <v>Imagine Communications SNP</v>
      </c>
      <c r="AM171" s="59" t="str">
        <f>IFERROR(VLOOKUP(Tabelle32[[#This Row],[Device ID]],BOM!$B$3:$BQ$35,43,FALSE),"")</f>
        <v>no</v>
      </c>
      <c r="AN171" s="59" t="str">
        <f>IFERROR(VLOOKUP(Tabelle32[[#This Row],[Device ID]],BOM!$B$3:$BQ$35,44,FALSE),"")</f>
        <v>yes</v>
      </c>
      <c r="AO171" s="59" t="str">
        <f>IFERROR(VLOOKUP(Tabelle32[[#This Row],[Device ID]],BOM!$B$3:$BQ$35,45,FALSE),"")</f>
        <v>no</v>
      </c>
      <c r="AP171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71" s="28"/>
      <c r="AR171" s="28"/>
      <c r="AS171" s="28"/>
      <c r="AT171" s="28"/>
      <c r="AU171" s="28"/>
      <c r="AV171" s="28" t="s">
        <v>96</v>
      </c>
      <c r="AW171" s="28" t="s">
        <v>96</v>
      </c>
      <c r="AX171" s="28" t="s">
        <v>96</v>
      </c>
      <c r="AY171" s="28" t="s">
        <v>96</v>
      </c>
      <c r="AZ171" s="28" t="s">
        <v>96</v>
      </c>
      <c r="BA171" s="28" t="s">
        <v>96</v>
      </c>
      <c r="BB171" s="28" t="s">
        <v>96</v>
      </c>
      <c r="BC171" s="28" t="s">
        <v>96</v>
      </c>
      <c r="BD171" s="28" t="s">
        <v>96</v>
      </c>
      <c r="BE171" s="28"/>
      <c r="BF171" s="28"/>
      <c r="BG171" s="73" t="s">
        <v>151</v>
      </c>
      <c r="BH171" s="30" t="str">
        <f>IF(COUNTA(Tabelle32[[#This Row],[Type:Vid_1080i50]:[Type:Anc_Prot]])&gt;0,"x","")</f>
        <v>x</v>
      </c>
      <c r="BI17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71" s="59"/>
      <c r="BK171" s="59"/>
      <c r="BL171" s="63"/>
      <c r="BM171" s="63"/>
      <c r="BN171" s="90"/>
      <c r="BO171" s="90"/>
      <c r="BP171" s="75">
        <f>LEN(Tabelle32[[#This Row],[Label 1
GFX-Unit]])</f>
        <v>0</v>
      </c>
      <c r="BQ171" s="63"/>
      <c r="BR171" s="63"/>
      <c r="BS171" s="59"/>
      <c r="BT171" s="59"/>
      <c r="BU171" s="59" t="s">
        <v>194</v>
      </c>
      <c r="BV171" s="59" t="s">
        <v>195</v>
      </c>
      <c r="BW171" s="59" t="s">
        <v>381</v>
      </c>
      <c r="BX171" s="59">
        <v>8</v>
      </c>
    </row>
    <row r="172" spans="1:76" x14ac:dyDescent="0.2">
      <c r="A172" s="58" t="str">
        <f>CONCATENATE(Tabelle32[[#This Row],[Device ID]],".",Tabelle32[[#This Row],[Streamcounter]])</f>
        <v>8.08212</v>
      </c>
      <c r="B17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VGW-01_SDI08_AUDsend_0012_IPLASRF</v>
      </c>
      <c r="C172" s="60"/>
      <c r="D172" s="61"/>
      <c r="E172" s="62"/>
      <c r="F172" s="59" t="str">
        <f>IFERROR(VLOOKUP(Tabelle32[[#This Row],[Device ID]],BOM!$B$3:$BQ$35,16,FALSE),"")</f>
        <v>Player-09</v>
      </c>
      <c r="G172" s="63">
        <f>VLOOKUP(Tabelle32[[#This Row],[SDI Interface]],BOM!$A$4:$B$35,2,FALSE)</f>
        <v>8</v>
      </c>
      <c r="H172" s="59" t="str">
        <f>BOM!$C$4</f>
        <v>VGW-01</v>
      </c>
      <c r="I172" s="59">
        <f>IFERROR(VLOOKUP(Tabelle32[[#This Row],[Device ID]],BOM!$B$3:$BQ$35,12,FALSE),"")</f>
        <v>0</v>
      </c>
      <c r="J172" s="59" t="str">
        <f>IFERROR(VLOOKUP(Tabelle32[[#This Row],[Device ID]],BOM!$B$3:$BQ$35,13,FALSE),"")</f>
        <v>TC.U1.223 | MDC</v>
      </c>
      <c r="K172" s="59" t="str">
        <f>IFERROR(VLOOKUP(Tabelle32[[#This Row],[Device ID]],BOM!$B$3:$BQ$35,14,FALSE),"")</f>
        <v>Imagine Comunications</v>
      </c>
      <c r="L172" s="59" t="str">
        <f>IFERROR(VLOOKUP(Tabelle32[[#This Row],[Device ID]],BOM!$B$3:$BQ$35,16,FALSE),"")</f>
        <v>Player-09</v>
      </c>
      <c r="M172" s="63">
        <f>IFERROR(VLOOKUP(Tabelle32[[#This Row],[Device ID]],BOM!$B$3:$BQ$35,17,FALSE),"")</f>
        <v>0</v>
      </c>
      <c r="N172" s="59">
        <f>IFERROR(VLOOKUP(Tabelle32[[#This Row],[Device ID]],BOM!$B$3:$BQ$35,18,FALSE),"")</f>
        <v>0</v>
      </c>
      <c r="O172" s="64"/>
      <c r="P172" s="64"/>
      <c r="Q172" s="64"/>
      <c r="R172" s="64"/>
      <c r="S172" s="64"/>
      <c r="T172" s="64"/>
      <c r="U172" s="59">
        <f>IFERROR(VLOOKUP(Tabelle32[[#This Row],[Device ID]],BOM!$B$3:$BQ$35,25,FALSE),"")</f>
        <v>0</v>
      </c>
      <c r="V172" s="59" t="str">
        <f>IFERROR(VLOOKUP(Tabelle32[[#This Row],[Device ID]],BOM!$B$3:$BQ$35,26,FALSE),"")</f>
        <v>x</v>
      </c>
      <c r="W172" s="59" t="str">
        <f>IFERROR(VLOOKUP(Tabelle32[[#This Row],[Device ID]],BOM!$B$3:$BQ$35,27,FALSE),"")</f>
        <v>x</v>
      </c>
      <c r="X172" s="59" t="str">
        <f>IFERROR(VLOOKUP(Tabelle32[[#This Row],[Device ID]],BOM!$B$3:$BQ$35,28,FALSE),"")</f>
        <v>x</v>
      </c>
      <c r="Y172" s="59" t="str">
        <f>IFERROR(VLOOKUP(Tabelle32[[#This Row],[Device ID]],BOM!$B$3:$BQ$35,29,FALSE),"")</f>
        <v>x</v>
      </c>
      <c r="Z172" s="59" t="str">
        <f>IFERROR(VLOOKUP(Tabelle32[[#This Row],[Device ID]],BOM!$B$3:$BQ$35,30,FALSE),"")</f>
        <v>x</v>
      </c>
      <c r="AA172" s="59" t="str">
        <f>IFERROR(VLOOKUP(Tabelle32[[#This Row],[Device ID]],BOM!$B$3:$BQ$35,31,FALSE),"")</f>
        <v>x</v>
      </c>
      <c r="AB172" s="59" t="str">
        <f>IFERROR(VLOOKUP(Tabelle32[[#This Row],[Device ID]],BOM!$B$3:$BQ$35,32,FALSE),"")</f>
        <v>x</v>
      </c>
      <c r="AC172" s="59" t="str">
        <f>IFERROR(VLOOKUP(Tabelle32[[#This Row],[Device ID]],BOM!$B$3:$BQ$35,33,FALSE),"")</f>
        <v>x</v>
      </c>
      <c r="AD172" s="59" t="str">
        <f>IFERROR(VLOOKUP(Tabelle32[[#This Row],[Device ID]],BOM!$B$3:$BQ$35,34,FALSE),"")</f>
        <v>x</v>
      </c>
      <c r="AE172" s="59" t="str">
        <f>IFERROR(VLOOKUP(Tabelle32[[#This Row],[Device ID]],BOM!$B$3:$BQ$35,35,FALSE),"")</f>
        <v>x</v>
      </c>
      <c r="AF172" s="59" t="str">
        <f>IFERROR(VLOOKUP(Tabelle32[[#This Row],[Device ID]],BOM!$B$3:$BQ$35,36,FALSE),"")</f>
        <v>x</v>
      </c>
      <c r="AG172" s="59" t="str">
        <f>IFERROR(VLOOKUP(Tabelle32[[#This Row],[Device ID]],BOM!$B$3:$BQ$35,37,FALSE),"")</f>
        <v>x</v>
      </c>
      <c r="AH172" s="59"/>
      <c r="AI172" s="59"/>
      <c r="AJ172" s="59"/>
      <c r="AK172" s="59"/>
      <c r="AL172" s="59" t="str">
        <f>IFERROR(VLOOKUP(Tabelle32[[#This Row],[Device ID]],BOM!$B$3:$BQ$35,42,FALSE),"")</f>
        <v>Imagine Communications SNP</v>
      </c>
      <c r="AM172" s="59" t="str">
        <f>IFERROR(VLOOKUP(Tabelle32[[#This Row],[Device ID]],BOM!$B$3:$BQ$35,43,FALSE),"")</f>
        <v>no</v>
      </c>
      <c r="AN172" s="59" t="str">
        <f>IFERROR(VLOOKUP(Tabelle32[[#This Row],[Device ID]],BOM!$B$3:$BQ$35,44,FALSE),"")</f>
        <v>yes</v>
      </c>
      <c r="AO172" s="59" t="str">
        <f>IFERROR(VLOOKUP(Tabelle32[[#This Row],[Device ID]],BOM!$B$3:$BQ$35,45,FALSE),"")</f>
        <v>no</v>
      </c>
      <c r="AP172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72" s="28"/>
      <c r="AR172" s="28"/>
      <c r="AS172" s="28"/>
      <c r="AT172" s="28"/>
      <c r="AU172" s="28"/>
      <c r="AV172" s="28" t="s">
        <v>96</v>
      </c>
      <c r="AW172" s="28" t="s">
        <v>96</v>
      </c>
      <c r="AX172" s="28" t="s">
        <v>96</v>
      </c>
      <c r="AY172" s="28" t="s">
        <v>96</v>
      </c>
      <c r="AZ172" s="28" t="s">
        <v>96</v>
      </c>
      <c r="BA172" s="28" t="s">
        <v>96</v>
      </c>
      <c r="BB172" s="28" t="s">
        <v>96</v>
      </c>
      <c r="BC172" s="28" t="s">
        <v>96</v>
      </c>
      <c r="BD172" s="28" t="s">
        <v>96</v>
      </c>
      <c r="BE172" s="28"/>
      <c r="BF172" s="28"/>
      <c r="BG172" s="73" t="s">
        <v>151</v>
      </c>
      <c r="BH172" s="30" t="str">
        <f>IF(COUNTA(Tabelle32[[#This Row],[Type:Vid_1080i50]:[Type:Anc_Prot]])&gt;0,"x","")</f>
        <v>x</v>
      </c>
      <c r="BI17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72" s="59"/>
      <c r="BK172" s="59"/>
      <c r="BL172" s="63"/>
      <c r="BM172" s="63"/>
      <c r="BN172" s="90"/>
      <c r="BO172" s="90"/>
      <c r="BP172" s="75">
        <f>LEN(Tabelle32[[#This Row],[Label 1
GFX-Unit]])</f>
        <v>0</v>
      </c>
      <c r="BQ172" s="63"/>
      <c r="BR172" s="63"/>
      <c r="BS172" s="59"/>
      <c r="BT172" s="59"/>
      <c r="BU172" s="59" t="s">
        <v>197</v>
      </c>
      <c r="BV172" s="59" t="s">
        <v>198</v>
      </c>
      <c r="BW172" s="59" t="s">
        <v>382</v>
      </c>
      <c r="BX172" s="59">
        <v>8</v>
      </c>
    </row>
    <row r="173" spans="1:76" x14ac:dyDescent="0.2">
      <c r="A173" s="58" t="str">
        <f>CONCATENATE(Tabelle32[[#This Row],[Device ID]],".",Tabelle32[[#This Row],[Streamcounter]])</f>
        <v>8.08213</v>
      </c>
      <c r="B17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VGW-01_SDI08_AUDsend_0013_IPLASRF</v>
      </c>
      <c r="C173" s="60"/>
      <c r="D173" s="61"/>
      <c r="E173" s="62"/>
      <c r="F173" s="59" t="str">
        <f>IFERROR(VLOOKUP(Tabelle32[[#This Row],[Device ID]],BOM!$B$3:$BQ$35,16,FALSE),"")</f>
        <v>Player-09</v>
      </c>
      <c r="G173" s="63">
        <f>VLOOKUP(Tabelle32[[#This Row],[SDI Interface]],BOM!$A$4:$B$35,2,FALSE)</f>
        <v>8</v>
      </c>
      <c r="H173" s="59" t="str">
        <f>BOM!$C$4</f>
        <v>VGW-01</v>
      </c>
      <c r="I173" s="59">
        <f>IFERROR(VLOOKUP(Tabelle32[[#This Row],[Device ID]],BOM!$B$3:$BQ$35,12,FALSE),"")</f>
        <v>0</v>
      </c>
      <c r="J173" s="59" t="str">
        <f>IFERROR(VLOOKUP(Tabelle32[[#This Row],[Device ID]],BOM!$B$3:$BQ$35,13,FALSE),"")</f>
        <v>TC.U1.223 | MDC</v>
      </c>
      <c r="K173" s="59" t="str">
        <f>IFERROR(VLOOKUP(Tabelle32[[#This Row],[Device ID]],BOM!$B$3:$BQ$35,14,FALSE),"")</f>
        <v>Imagine Comunications</v>
      </c>
      <c r="L173" s="59" t="str">
        <f>IFERROR(VLOOKUP(Tabelle32[[#This Row],[Device ID]],BOM!$B$3:$BQ$35,16,FALSE),"")</f>
        <v>Player-09</v>
      </c>
      <c r="M173" s="63">
        <f>IFERROR(VLOOKUP(Tabelle32[[#This Row],[Device ID]],BOM!$B$3:$BQ$35,17,FALSE),"")</f>
        <v>0</v>
      </c>
      <c r="N173" s="59">
        <f>IFERROR(VLOOKUP(Tabelle32[[#This Row],[Device ID]],BOM!$B$3:$BQ$35,18,FALSE),"")</f>
        <v>0</v>
      </c>
      <c r="O173" s="64"/>
      <c r="P173" s="64"/>
      <c r="Q173" s="64"/>
      <c r="R173" s="64"/>
      <c r="S173" s="64"/>
      <c r="T173" s="64"/>
      <c r="U173" s="59">
        <f>IFERROR(VLOOKUP(Tabelle32[[#This Row],[Device ID]],BOM!$B$3:$BQ$35,25,FALSE),"")</f>
        <v>0</v>
      </c>
      <c r="V173" s="59" t="str">
        <f>IFERROR(VLOOKUP(Tabelle32[[#This Row],[Device ID]],BOM!$B$3:$BQ$35,26,FALSE),"")</f>
        <v>x</v>
      </c>
      <c r="W173" s="59" t="str">
        <f>IFERROR(VLOOKUP(Tabelle32[[#This Row],[Device ID]],BOM!$B$3:$BQ$35,27,FALSE),"")</f>
        <v>x</v>
      </c>
      <c r="X173" s="59" t="str">
        <f>IFERROR(VLOOKUP(Tabelle32[[#This Row],[Device ID]],BOM!$B$3:$BQ$35,28,FALSE),"")</f>
        <v>x</v>
      </c>
      <c r="Y173" s="59" t="str">
        <f>IFERROR(VLOOKUP(Tabelle32[[#This Row],[Device ID]],BOM!$B$3:$BQ$35,29,FALSE),"")</f>
        <v>x</v>
      </c>
      <c r="Z173" s="59" t="str">
        <f>IFERROR(VLOOKUP(Tabelle32[[#This Row],[Device ID]],BOM!$B$3:$BQ$35,30,FALSE),"")</f>
        <v>x</v>
      </c>
      <c r="AA173" s="59" t="str">
        <f>IFERROR(VLOOKUP(Tabelle32[[#This Row],[Device ID]],BOM!$B$3:$BQ$35,31,FALSE),"")</f>
        <v>x</v>
      </c>
      <c r="AB173" s="59" t="str">
        <f>IFERROR(VLOOKUP(Tabelle32[[#This Row],[Device ID]],BOM!$B$3:$BQ$35,32,FALSE),"")</f>
        <v>x</v>
      </c>
      <c r="AC173" s="59" t="str">
        <f>IFERROR(VLOOKUP(Tabelle32[[#This Row],[Device ID]],BOM!$B$3:$BQ$35,33,FALSE),"")</f>
        <v>x</v>
      </c>
      <c r="AD173" s="59" t="str">
        <f>IFERROR(VLOOKUP(Tabelle32[[#This Row],[Device ID]],BOM!$B$3:$BQ$35,34,FALSE),"")</f>
        <v>x</v>
      </c>
      <c r="AE173" s="59" t="str">
        <f>IFERROR(VLOOKUP(Tabelle32[[#This Row],[Device ID]],BOM!$B$3:$BQ$35,35,FALSE),"")</f>
        <v>x</v>
      </c>
      <c r="AF173" s="59" t="str">
        <f>IFERROR(VLOOKUP(Tabelle32[[#This Row],[Device ID]],BOM!$B$3:$BQ$35,36,FALSE),"")</f>
        <v>x</v>
      </c>
      <c r="AG173" s="59" t="str">
        <f>IFERROR(VLOOKUP(Tabelle32[[#This Row],[Device ID]],BOM!$B$3:$BQ$35,37,FALSE),"")</f>
        <v>x</v>
      </c>
      <c r="AH173" s="59"/>
      <c r="AI173" s="59"/>
      <c r="AJ173" s="59"/>
      <c r="AK173" s="59"/>
      <c r="AL173" s="59" t="str">
        <f>IFERROR(VLOOKUP(Tabelle32[[#This Row],[Device ID]],BOM!$B$3:$BQ$35,42,FALSE),"")</f>
        <v>Imagine Communications SNP</v>
      </c>
      <c r="AM173" s="59" t="str">
        <f>IFERROR(VLOOKUP(Tabelle32[[#This Row],[Device ID]],BOM!$B$3:$BQ$35,43,FALSE),"")</f>
        <v>no</v>
      </c>
      <c r="AN173" s="59" t="str">
        <f>IFERROR(VLOOKUP(Tabelle32[[#This Row],[Device ID]],BOM!$B$3:$BQ$35,44,FALSE),"")</f>
        <v>yes</v>
      </c>
      <c r="AO173" s="59" t="str">
        <f>IFERROR(VLOOKUP(Tabelle32[[#This Row],[Device ID]],BOM!$B$3:$BQ$35,45,FALSE),"")</f>
        <v>no</v>
      </c>
      <c r="AP173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73" s="28"/>
      <c r="AR173" s="28"/>
      <c r="AS173" s="28"/>
      <c r="AT173" s="28"/>
      <c r="AU173" s="28"/>
      <c r="AV173" s="28" t="s">
        <v>96</v>
      </c>
      <c r="AW173" s="28" t="s">
        <v>96</v>
      </c>
      <c r="AX173" s="28" t="s">
        <v>96</v>
      </c>
      <c r="AY173" s="28" t="s">
        <v>96</v>
      </c>
      <c r="AZ173" s="28" t="s">
        <v>96</v>
      </c>
      <c r="BA173" s="28" t="s">
        <v>96</v>
      </c>
      <c r="BB173" s="28" t="s">
        <v>96</v>
      </c>
      <c r="BC173" s="28" t="s">
        <v>96</v>
      </c>
      <c r="BD173" s="28" t="s">
        <v>96</v>
      </c>
      <c r="BE173" s="28"/>
      <c r="BF173" s="28"/>
      <c r="BG173" s="73" t="s">
        <v>151</v>
      </c>
      <c r="BH173" s="30" t="str">
        <f>IF(COUNTA(Tabelle32[[#This Row],[Type:Vid_1080i50]:[Type:Anc_Prot]])&gt;0,"x","")</f>
        <v>x</v>
      </c>
      <c r="BI17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73" s="59"/>
      <c r="BK173" s="59"/>
      <c r="BL173" s="63"/>
      <c r="BM173" s="63"/>
      <c r="BN173" s="90"/>
      <c r="BO173" s="90"/>
      <c r="BP173" s="75">
        <f>LEN(Tabelle32[[#This Row],[Label 1
GFX-Unit]])</f>
        <v>0</v>
      </c>
      <c r="BQ173" s="63"/>
      <c r="BR173" s="63"/>
      <c r="BS173" s="59"/>
      <c r="BT173" s="59"/>
      <c r="BU173" s="59" t="s">
        <v>200</v>
      </c>
      <c r="BV173" s="59" t="s">
        <v>201</v>
      </c>
      <c r="BW173" s="59" t="s">
        <v>383</v>
      </c>
      <c r="BX173" s="59">
        <v>8</v>
      </c>
    </row>
    <row r="174" spans="1:76" x14ac:dyDescent="0.2">
      <c r="A174" s="58" t="str">
        <f>CONCATENATE(Tabelle32[[#This Row],[Device ID]],".",Tabelle32[[#This Row],[Streamcounter]])</f>
        <v>8.08214</v>
      </c>
      <c r="B17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VGW-01_SDI08_AUDsend_0014_IPLASRF</v>
      </c>
      <c r="C174" s="60"/>
      <c r="D174" s="61"/>
      <c r="E174" s="62"/>
      <c r="F174" s="59" t="str">
        <f>IFERROR(VLOOKUP(Tabelle32[[#This Row],[Device ID]],BOM!$B$3:$BQ$35,16,FALSE),"")</f>
        <v>Player-09</v>
      </c>
      <c r="G174" s="63">
        <f>VLOOKUP(Tabelle32[[#This Row],[SDI Interface]],BOM!$A$4:$B$35,2,FALSE)</f>
        <v>8</v>
      </c>
      <c r="H174" s="59" t="str">
        <f>BOM!$C$4</f>
        <v>VGW-01</v>
      </c>
      <c r="I174" s="59">
        <f>IFERROR(VLOOKUP(Tabelle32[[#This Row],[Device ID]],BOM!$B$3:$BQ$35,12,FALSE),"")</f>
        <v>0</v>
      </c>
      <c r="J174" s="59" t="str">
        <f>IFERROR(VLOOKUP(Tabelle32[[#This Row],[Device ID]],BOM!$B$3:$BQ$35,13,FALSE),"")</f>
        <v>TC.U1.223 | MDC</v>
      </c>
      <c r="K174" s="59" t="str">
        <f>IFERROR(VLOOKUP(Tabelle32[[#This Row],[Device ID]],BOM!$B$3:$BQ$35,14,FALSE),"")</f>
        <v>Imagine Comunications</v>
      </c>
      <c r="L174" s="59" t="str">
        <f>IFERROR(VLOOKUP(Tabelle32[[#This Row],[Device ID]],BOM!$B$3:$BQ$35,16,FALSE),"")</f>
        <v>Player-09</v>
      </c>
      <c r="M174" s="63">
        <f>IFERROR(VLOOKUP(Tabelle32[[#This Row],[Device ID]],BOM!$B$3:$BQ$35,17,FALSE),"")</f>
        <v>0</v>
      </c>
      <c r="N174" s="59">
        <f>IFERROR(VLOOKUP(Tabelle32[[#This Row],[Device ID]],BOM!$B$3:$BQ$35,18,FALSE),"")</f>
        <v>0</v>
      </c>
      <c r="O174" s="64"/>
      <c r="P174" s="64"/>
      <c r="Q174" s="64"/>
      <c r="R174" s="64"/>
      <c r="S174" s="64"/>
      <c r="T174" s="64"/>
      <c r="U174" s="59">
        <f>IFERROR(VLOOKUP(Tabelle32[[#This Row],[Device ID]],BOM!$B$3:$BQ$35,25,FALSE),"")</f>
        <v>0</v>
      </c>
      <c r="V174" s="59" t="str">
        <f>IFERROR(VLOOKUP(Tabelle32[[#This Row],[Device ID]],BOM!$B$3:$BQ$35,26,FALSE),"")</f>
        <v>x</v>
      </c>
      <c r="W174" s="59" t="str">
        <f>IFERROR(VLOOKUP(Tabelle32[[#This Row],[Device ID]],BOM!$B$3:$BQ$35,27,FALSE),"")</f>
        <v>x</v>
      </c>
      <c r="X174" s="59" t="str">
        <f>IFERROR(VLOOKUP(Tabelle32[[#This Row],[Device ID]],BOM!$B$3:$BQ$35,28,FALSE),"")</f>
        <v>x</v>
      </c>
      <c r="Y174" s="59" t="str">
        <f>IFERROR(VLOOKUP(Tabelle32[[#This Row],[Device ID]],BOM!$B$3:$BQ$35,29,FALSE),"")</f>
        <v>x</v>
      </c>
      <c r="Z174" s="59" t="str">
        <f>IFERROR(VLOOKUP(Tabelle32[[#This Row],[Device ID]],BOM!$B$3:$BQ$35,30,FALSE),"")</f>
        <v>x</v>
      </c>
      <c r="AA174" s="59" t="str">
        <f>IFERROR(VLOOKUP(Tabelle32[[#This Row],[Device ID]],BOM!$B$3:$BQ$35,31,FALSE),"")</f>
        <v>x</v>
      </c>
      <c r="AB174" s="59" t="str">
        <f>IFERROR(VLOOKUP(Tabelle32[[#This Row],[Device ID]],BOM!$B$3:$BQ$35,32,FALSE),"")</f>
        <v>x</v>
      </c>
      <c r="AC174" s="59" t="str">
        <f>IFERROR(VLOOKUP(Tabelle32[[#This Row],[Device ID]],BOM!$B$3:$BQ$35,33,FALSE),"")</f>
        <v>x</v>
      </c>
      <c r="AD174" s="59" t="str">
        <f>IFERROR(VLOOKUP(Tabelle32[[#This Row],[Device ID]],BOM!$B$3:$BQ$35,34,FALSE),"")</f>
        <v>x</v>
      </c>
      <c r="AE174" s="59" t="str">
        <f>IFERROR(VLOOKUP(Tabelle32[[#This Row],[Device ID]],BOM!$B$3:$BQ$35,35,FALSE),"")</f>
        <v>x</v>
      </c>
      <c r="AF174" s="59" t="str">
        <f>IFERROR(VLOOKUP(Tabelle32[[#This Row],[Device ID]],BOM!$B$3:$BQ$35,36,FALSE),"")</f>
        <v>x</v>
      </c>
      <c r="AG174" s="59" t="str">
        <f>IFERROR(VLOOKUP(Tabelle32[[#This Row],[Device ID]],BOM!$B$3:$BQ$35,37,FALSE),"")</f>
        <v>x</v>
      </c>
      <c r="AH174" s="59"/>
      <c r="AI174" s="59"/>
      <c r="AJ174" s="59"/>
      <c r="AK174" s="59"/>
      <c r="AL174" s="59" t="str">
        <f>IFERROR(VLOOKUP(Tabelle32[[#This Row],[Device ID]],BOM!$B$3:$BQ$35,42,FALSE),"")</f>
        <v>Imagine Communications SNP</v>
      </c>
      <c r="AM174" s="59" t="str">
        <f>IFERROR(VLOOKUP(Tabelle32[[#This Row],[Device ID]],BOM!$B$3:$BQ$35,43,FALSE),"")</f>
        <v>no</v>
      </c>
      <c r="AN174" s="59" t="str">
        <f>IFERROR(VLOOKUP(Tabelle32[[#This Row],[Device ID]],BOM!$B$3:$BQ$35,44,FALSE),"")</f>
        <v>yes</v>
      </c>
      <c r="AO174" s="59" t="str">
        <f>IFERROR(VLOOKUP(Tabelle32[[#This Row],[Device ID]],BOM!$B$3:$BQ$35,45,FALSE),"")</f>
        <v>no</v>
      </c>
      <c r="AP174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74" s="28"/>
      <c r="AR174" s="28"/>
      <c r="AS174" s="28"/>
      <c r="AT174" s="28"/>
      <c r="AU174" s="28"/>
      <c r="AV174" s="28" t="s">
        <v>96</v>
      </c>
      <c r="AW174" s="28" t="s">
        <v>96</v>
      </c>
      <c r="AX174" s="28" t="s">
        <v>96</v>
      </c>
      <c r="AY174" s="28" t="s">
        <v>96</v>
      </c>
      <c r="AZ174" s="28" t="s">
        <v>96</v>
      </c>
      <c r="BA174" s="28" t="s">
        <v>96</v>
      </c>
      <c r="BB174" s="28" t="s">
        <v>96</v>
      </c>
      <c r="BC174" s="28" t="s">
        <v>96</v>
      </c>
      <c r="BD174" s="28" t="s">
        <v>96</v>
      </c>
      <c r="BE174" s="28"/>
      <c r="BF174" s="28"/>
      <c r="BG174" s="73" t="s">
        <v>151</v>
      </c>
      <c r="BH174" s="30" t="str">
        <f>IF(COUNTA(Tabelle32[[#This Row],[Type:Vid_1080i50]:[Type:Anc_Prot]])&gt;0,"x","")</f>
        <v>x</v>
      </c>
      <c r="BI17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74" s="59"/>
      <c r="BK174" s="59"/>
      <c r="BL174" s="63"/>
      <c r="BM174" s="63"/>
      <c r="BN174" s="90"/>
      <c r="BO174" s="90"/>
      <c r="BP174" s="75">
        <f>LEN(Tabelle32[[#This Row],[Label 1
GFX-Unit]])</f>
        <v>0</v>
      </c>
      <c r="BQ174" s="63"/>
      <c r="BR174" s="63"/>
      <c r="BS174" s="59"/>
      <c r="BT174" s="59"/>
      <c r="BU174" s="59" t="s">
        <v>203</v>
      </c>
      <c r="BV174" s="59" t="s">
        <v>204</v>
      </c>
      <c r="BW174" s="59" t="s">
        <v>384</v>
      </c>
      <c r="BX174" s="59">
        <v>8</v>
      </c>
    </row>
    <row r="175" spans="1:76" x14ac:dyDescent="0.2">
      <c r="A175" s="58" t="str">
        <f>CONCATENATE(Tabelle32[[#This Row],[Device ID]],".",Tabelle32[[#This Row],[Streamcounter]])</f>
        <v>8.08215</v>
      </c>
      <c r="B17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VGW-01_SDI08_AUDsend_0015_IPLASRF</v>
      </c>
      <c r="C175" s="60"/>
      <c r="D175" s="61"/>
      <c r="E175" s="62"/>
      <c r="F175" s="59" t="str">
        <f>IFERROR(VLOOKUP(Tabelle32[[#This Row],[Device ID]],BOM!$B$3:$BQ$35,16,FALSE),"")</f>
        <v>Player-09</v>
      </c>
      <c r="G175" s="63">
        <f>VLOOKUP(Tabelle32[[#This Row],[SDI Interface]],BOM!$A$4:$B$35,2,FALSE)</f>
        <v>8</v>
      </c>
      <c r="H175" s="59" t="str">
        <f>BOM!$C$4</f>
        <v>VGW-01</v>
      </c>
      <c r="I175" s="59">
        <f>IFERROR(VLOOKUP(Tabelle32[[#This Row],[Device ID]],BOM!$B$3:$BQ$35,12,FALSE),"")</f>
        <v>0</v>
      </c>
      <c r="J175" s="59" t="str">
        <f>IFERROR(VLOOKUP(Tabelle32[[#This Row],[Device ID]],BOM!$B$3:$BQ$35,13,FALSE),"")</f>
        <v>TC.U1.223 | MDC</v>
      </c>
      <c r="K175" s="59" t="str">
        <f>IFERROR(VLOOKUP(Tabelle32[[#This Row],[Device ID]],BOM!$B$3:$BQ$35,14,FALSE),"")</f>
        <v>Imagine Comunications</v>
      </c>
      <c r="L175" s="59" t="str">
        <f>IFERROR(VLOOKUP(Tabelle32[[#This Row],[Device ID]],BOM!$B$3:$BQ$35,16,FALSE),"")</f>
        <v>Player-09</v>
      </c>
      <c r="M175" s="63">
        <f>IFERROR(VLOOKUP(Tabelle32[[#This Row],[Device ID]],BOM!$B$3:$BQ$35,17,FALSE),"")</f>
        <v>0</v>
      </c>
      <c r="N175" s="59">
        <f>IFERROR(VLOOKUP(Tabelle32[[#This Row],[Device ID]],BOM!$B$3:$BQ$35,18,FALSE),"")</f>
        <v>0</v>
      </c>
      <c r="O175" s="64"/>
      <c r="P175" s="64"/>
      <c r="Q175" s="64"/>
      <c r="R175" s="64"/>
      <c r="S175" s="64"/>
      <c r="T175" s="64"/>
      <c r="U175" s="59">
        <f>IFERROR(VLOOKUP(Tabelle32[[#This Row],[Device ID]],BOM!$B$3:$BQ$35,25,FALSE),"")</f>
        <v>0</v>
      </c>
      <c r="V175" s="59" t="str">
        <f>IFERROR(VLOOKUP(Tabelle32[[#This Row],[Device ID]],BOM!$B$3:$BQ$35,26,FALSE),"")</f>
        <v>x</v>
      </c>
      <c r="W175" s="59" t="str">
        <f>IFERROR(VLOOKUP(Tabelle32[[#This Row],[Device ID]],BOM!$B$3:$BQ$35,27,FALSE),"")</f>
        <v>x</v>
      </c>
      <c r="X175" s="59" t="str">
        <f>IFERROR(VLOOKUP(Tabelle32[[#This Row],[Device ID]],BOM!$B$3:$BQ$35,28,FALSE),"")</f>
        <v>x</v>
      </c>
      <c r="Y175" s="59" t="str">
        <f>IFERROR(VLOOKUP(Tabelle32[[#This Row],[Device ID]],BOM!$B$3:$BQ$35,29,FALSE),"")</f>
        <v>x</v>
      </c>
      <c r="Z175" s="59" t="str">
        <f>IFERROR(VLOOKUP(Tabelle32[[#This Row],[Device ID]],BOM!$B$3:$BQ$35,30,FALSE),"")</f>
        <v>x</v>
      </c>
      <c r="AA175" s="59" t="str">
        <f>IFERROR(VLOOKUP(Tabelle32[[#This Row],[Device ID]],BOM!$B$3:$BQ$35,31,FALSE),"")</f>
        <v>x</v>
      </c>
      <c r="AB175" s="59" t="str">
        <f>IFERROR(VLOOKUP(Tabelle32[[#This Row],[Device ID]],BOM!$B$3:$BQ$35,32,FALSE),"")</f>
        <v>x</v>
      </c>
      <c r="AC175" s="59" t="str">
        <f>IFERROR(VLOOKUP(Tabelle32[[#This Row],[Device ID]],BOM!$B$3:$BQ$35,33,FALSE),"")</f>
        <v>x</v>
      </c>
      <c r="AD175" s="59" t="str">
        <f>IFERROR(VLOOKUP(Tabelle32[[#This Row],[Device ID]],BOM!$B$3:$BQ$35,34,FALSE),"")</f>
        <v>x</v>
      </c>
      <c r="AE175" s="59" t="str">
        <f>IFERROR(VLOOKUP(Tabelle32[[#This Row],[Device ID]],BOM!$B$3:$BQ$35,35,FALSE),"")</f>
        <v>x</v>
      </c>
      <c r="AF175" s="59" t="str">
        <f>IFERROR(VLOOKUP(Tabelle32[[#This Row],[Device ID]],BOM!$B$3:$BQ$35,36,FALSE),"")</f>
        <v>x</v>
      </c>
      <c r="AG175" s="59" t="str">
        <f>IFERROR(VLOOKUP(Tabelle32[[#This Row],[Device ID]],BOM!$B$3:$BQ$35,37,FALSE),"")</f>
        <v>x</v>
      </c>
      <c r="AH175" s="59"/>
      <c r="AI175" s="59"/>
      <c r="AJ175" s="59"/>
      <c r="AK175" s="59"/>
      <c r="AL175" s="59" t="str">
        <f>IFERROR(VLOOKUP(Tabelle32[[#This Row],[Device ID]],BOM!$B$3:$BQ$35,42,FALSE),"")</f>
        <v>Imagine Communications SNP</v>
      </c>
      <c r="AM175" s="59" t="str">
        <f>IFERROR(VLOOKUP(Tabelle32[[#This Row],[Device ID]],BOM!$B$3:$BQ$35,43,FALSE),"")</f>
        <v>no</v>
      </c>
      <c r="AN175" s="59" t="str">
        <f>IFERROR(VLOOKUP(Tabelle32[[#This Row],[Device ID]],BOM!$B$3:$BQ$35,44,FALSE),"")</f>
        <v>yes</v>
      </c>
      <c r="AO175" s="59" t="str">
        <f>IFERROR(VLOOKUP(Tabelle32[[#This Row],[Device ID]],BOM!$B$3:$BQ$35,45,FALSE),"")</f>
        <v>no</v>
      </c>
      <c r="AP175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75" s="28"/>
      <c r="AR175" s="28"/>
      <c r="AS175" s="28"/>
      <c r="AT175" s="28"/>
      <c r="AU175" s="28"/>
      <c r="AV175" s="28" t="s">
        <v>96</v>
      </c>
      <c r="AW175" s="28" t="s">
        <v>96</v>
      </c>
      <c r="AX175" s="28" t="s">
        <v>96</v>
      </c>
      <c r="AY175" s="28" t="s">
        <v>96</v>
      </c>
      <c r="AZ175" s="28" t="s">
        <v>96</v>
      </c>
      <c r="BA175" s="28" t="s">
        <v>96</v>
      </c>
      <c r="BB175" s="28" t="s">
        <v>96</v>
      </c>
      <c r="BC175" s="28" t="s">
        <v>96</v>
      </c>
      <c r="BD175" s="28" t="s">
        <v>96</v>
      </c>
      <c r="BE175" s="28"/>
      <c r="BF175" s="28"/>
      <c r="BG175" s="73" t="s">
        <v>151</v>
      </c>
      <c r="BH175" s="30" t="str">
        <f>IF(COUNTA(Tabelle32[[#This Row],[Type:Vid_1080i50]:[Type:Anc_Prot]])&gt;0,"x","")</f>
        <v>x</v>
      </c>
      <c r="BI17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75" s="59"/>
      <c r="BK175" s="59"/>
      <c r="BL175" s="63"/>
      <c r="BM175" s="63"/>
      <c r="BN175" s="90"/>
      <c r="BO175" s="90"/>
      <c r="BP175" s="75">
        <f>LEN(Tabelle32[[#This Row],[Label 1
GFX-Unit]])</f>
        <v>0</v>
      </c>
      <c r="BQ175" s="63"/>
      <c r="BR175" s="63"/>
      <c r="BS175" s="59"/>
      <c r="BT175" s="59"/>
      <c r="BU175" s="59" t="s">
        <v>206</v>
      </c>
      <c r="BV175" s="59" t="s">
        <v>207</v>
      </c>
      <c r="BW175" s="59" t="s">
        <v>385</v>
      </c>
      <c r="BX175" s="59">
        <v>8</v>
      </c>
    </row>
    <row r="176" spans="1:76" x14ac:dyDescent="0.2">
      <c r="A176" s="58" t="str">
        <f>CONCATENATE(Tabelle32[[#This Row],[Device ID]],".",Tabelle32[[#This Row],[Streamcounter]])</f>
        <v>8.08216</v>
      </c>
      <c r="B17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VGW-01_SDI08_AUDsend_0016_IPLASRF</v>
      </c>
      <c r="C176" s="60"/>
      <c r="D176" s="61"/>
      <c r="E176" s="62"/>
      <c r="F176" s="59" t="str">
        <f>IFERROR(VLOOKUP(Tabelle32[[#This Row],[Device ID]],BOM!$B$3:$BQ$35,16,FALSE),"")</f>
        <v>Player-09</v>
      </c>
      <c r="G176" s="63">
        <f>VLOOKUP(Tabelle32[[#This Row],[SDI Interface]],BOM!$A$4:$B$35,2,FALSE)</f>
        <v>8</v>
      </c>
      <c r="H176" s="59" t="str">
        <f>BOM!$C$4</f>
        <v>VGW-01</v>
      </c>
      <c r="I176" s="59">
        <f>IFERROR(VLOOKUP(Tabelle32[[#This Row],[Device ID]],BOM!$B$3:$BQ$35,12,FALSE),"")</f>
        <v>0</v>
      </c>
      <c r="J176" s="59" t="str">
        <f>IFERROR(VLOOKUP(Tabelle32[[#This Row],[Device ID]],BOM!$B$3:$BQ$35,13,FALSE),"")</f>
        <v>TC.U1.223 | MDC</v>
      </c>
      <c r="K176" s="59" t="str">
        <f>IFERROR(VLOOKUP(Tabelle32[[#This Row],[Device ID]],BOM!$B$3:$BQ$35,14,FALSE),"")</f>
        <v>Imagine Comunications</v>
      </c>
      <c r="L176" s="59" t="str">
        <f>IFERROR(VLOOKUP(Tabelle32[[#This Row],[Device ID]],BOM!$B$3:$BQ$35,16,FALSE),"")</f>
        <v>Player-09</v>
      </c>
      <c r="M176" s="63">
        <f>IFERROR(VLOOKUP(Tabelle32[[#This Row],[Device ID]],BOM!$B$3:$BQ$35,17,FALSE),"")</f>
        <v>0</v>
      </c>
      <c r="N176" s="59">
        <f>IFERROR(VLOOKUP(Tabelle32[[#This Row],[Device ID]],BOM!$B$3:$BQ$35,18,FALSE),"")</f>
        <v>0</v>
      </c>
      <c r="O176" s="64"/>
      <c r="P176" s="64"/>
      <c r="Q176" s="64"/>
      <c r="R176" s="64"/>
      <c r="S176" s="64"/>
      <c r="T176" s="64"/>
      <c r="U176" s="59">
        <f>IFERROR(VLOOKUP(Tabelle32[[#This Row],[Device ID]],BOM!$B$3:$BQ$35,25,FALSE),"")</f>
        <v>0</v>
      </c>
      <c r="V176" s="59" t="str">
        <f>IFERROR(VLOOKUP(Tabelle32[[#This Row],[Device ID]],BOM!$B$3:$BQ$35,26,FALSE),"")</f>
        <v>x</v>
      </c>
      <c r="W176" s="59" t="str">
        <f>IFERROR(VLOOKUP(Tabelle32[[#This Row],[Device ID]],BOM!$B$3:$BQ$35,27,FALSE),"")</f>
        <v>x</v>
      </c>
      <c r="X176" s="59" t="str">
        <f>IFERROR(VLOOKUP(Tabelle32[[#This Row],[Device ID]],BOM!$B$3:$BQ$35,28,FALSE),"")</f>
        <v>x</v>
      </c>
      <c r="Y176" s="59" t="str">
        <f>IFERROR(VLOOKUP(Tabelle32[[#This Row],[Device ID]],BOM!$B$3:$BQ$35,29,FALSE),"")</f>
        <v>x</v>
      </c>
      <c r="Z176" s="59" t="str">
        <f>IFERROR(VLOOKUP(Tabelle32[[#This Row],[Device ID]],BOM!$B$3:$BQ$35,30,FALSE),"")</f>
        <v>x</v>
      </c>
      <c r="AA176" s="59" t="str">
        <f>IFERROR(VLOOKUP(Tabelle32[[#This Row],[Device ID]],BOM!$B$3:$BQ$35,31,FALSE),"")</f>
        <v>x</v>
      </c>
      <c r="AB176" s="59" t="str">
        <f>IFERROR(VLOOKUP(Tabelle32[[#This Row],[Device ID]],BOM!$B$3:$BQ$35,32,FALSE),"")</f>
        <v>x</v>
      </c>
      <c r="AC176" s="59" t="str">
        <f>IFERROR(VLOOKUP(Tabelle32[[#This Row],[Device ID]],BOM!$B$3:$BQ$35,33,FALSE),"")</f>
        <v>x</v>
      </c>
      <c r="AD176" s="59" t="str">
        <f>IFERROR(VLOOKUP(Tabelle32[[#This Row],[Device ID]],BOM!$B$3:$BQ$35,34,FALSE),"")</f>
        <v>x</v>
      </c>
      <c r="AE176" s="59" t="str">
        <f>IFERROR(VLOOKUP(Tabelle32[[#This Row],[Device ID]],BOM!$B$3:$BQ$35,35,FALSE),"")</f>
        <v>x</v>
      </c>
      <c r="AF176" s="59" t="str">
        <f>IFERROR(VLOOKUP(Tabelle32[[#This Row],[Device ID]],BOM!$B$3:$BQ$35,36,FALSE),"")</f>
        <v>x</v>
      </c>
      <c r="AG176" s="59" t="str">
        <f>IFERROR(VLOOKUP(Tabelle32[[#This Row],[Device ID]],BOM!$B$3:$BQ$35,37,FALSE),"")</f>
        <v>x</v>
      </c>
      <c r="AH176" s="59"/>
      <c r="AI176" s="59"/>
      <c r="AJ176" s="59"/>
      <c r="AK176" s="59"/>
      <c r="AL176" s="59" t="str">
        <f>IFERROR(VLOOKUP(Tabelle32[[#This Row],[Device ID]],BOM!$B$3:$BQ$35,42,FALSE),"")</f>
        <v>Imagine Communications SNP</v>
      </c>
      <c r="AM176" s="59" t="str">
        <f>IFERROR(VLOOKUP(Tabelle32[[#This Row],[Device ID]],BOM!$B$3:$BQ$35,43,FALSE),"")</f>
        <v>no</v>
      </c>
      <c r="AN176" s="59" t="str">
        <f>IFERROR(VLOOKUP(Tabelle32[[#This Row],[Device ID]],BOM!$B$3:$BQ$35,44,FALSE),"")</f>
        <v>yes</v>
      </c>
      <c r="AO176" s="59" t="str">
        <f>IFERROR(VLOOKUP(Tabelle32[[#This Row],[Device ID]],BOM!$B$3:$BQ$35,45,FALSE),"")</f>
        <v>no</v>
      </c>
      <c r="AP176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76" s="28"/>
      <c r="AR176" s="28"/>
      <c r="AS176" s="28"/>
      <c r="AT176" s="28"/>
      <c r="AU176" s="28"/>
      <c r="AV176" s="28" t="s">
        <v>96</v>
      </c>
      <c r="AW176" s="28" t="s">
        <v>96</v>
      </c>
      <c r="AX176" s="28" t="s">
        <v>96</v>
      </c>
      <c r="AY176" s="28" t="s">
        <v>96</v>
      </c>
      <c r="AZ176" s="28" t="s">
        <v>96</v>
      </c>
      <c r="BA176" s="28" t="s">
        <v>96</v>
      </c>
      <c r="BB176" s="28" t="s">
        <v>96</v>
      </c>
      <c r="BC176" s="28" t="s">
        <v>96</v>
      </c>
      <c r="BD176" s="28" t="s">
        <v>96</v>
      </c>
      <c r="BE176" s="28"/>
      <c r="BF176" s="28"/>
      <c r="BG176" s="73" t="s">
        <v>151</v>
      </c>
      <c r="BH176" s="30" t="str">
        <f>IF(COUNTA(Tabelle32[[#This Row],[Type:Vid_1080i50]:[Type:Anc_Prot]])&gt;0,"x","")</f>
        <v>x</v>
      </c>
      <c r="BI17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76" s="59"/>
      <c r="BK176" s="59"/>
      <c r="BL176" s="63"/>
      <c r="BM176" s="63"/>
      <c r="BN176" s="90"/>
      <c r="BO176" s="90"/>
      <c r="BP176" s="75">
        <f>LEN(Tabelle32[[#This Row],[Label 1
GFX-Unit]])</f>
        <v>0</v>
      </c>
      <c r="BQ176" s="63"/>
      <c r="BR176" s="63"/>
      <c r="BS176" s="59"/>
      <c r="BT176" s="59"/>
      <c r="BU176" s="59" t="s">
        <v>209</v>
      </c>
      <c r="BV176" s="59" t="s">
        <v>210</v>
      </c>
      <c r="BW176" s="59" t="s">
        <v>386</v>
      </c>
      <c r="BX176" s="59">
        <v>8</v>
      </c>
    </row>
    <row r="177" spans="1:76" x14ac:dyDescent="0.2">
      <c r="A177" s="58" t="str">
        <f>CONCATENATE(Tabelle32[[#This Row],[Device ID]],".",Tabelle32[[#This Row],[Streamcounter]])</f>
        <v>8.08101</v>
      </c>
      <c r="B17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VGW-01_SDI08_VIDsend_0001_IPLASRF</v>
      </c>
      <c r="C177" s="60"/>
      <c r="D177" s="61"/>
      <c r="E177" s="62"/>
      <c r="F177" s="59" t="str">
        <f>IFERROR(VLOOKUP(Tabelle32[[#This Row],[Device ID]],BOM!$B$3:$BQ$35,16,FALSE),"")</f>
        <v>Player-09</v>
      </c>
      <c r="G177" s="63">
        <f>VLOOKUP(Tabelle32[[#This Row],[SDI Interface]],BOM!$A$4:$B$35,2,FALSE)</f>
        <v>8</v>
      </c>
      <c r="H177" s="59" t="str">
        <f>BOM!$C$4</f>
        <v>VGW-01</v>
      </c>
      <c r="I177" s="59">
        <f>IFERROR(VLOOKUP(Tabelle32[[#This Row],[Device ID]],BOM!$B$3:$BQ$35,12,FALSE),"")</f>
        <v>0</v>
      </c>
      <c r="J177" s="59" t="str">
        <f>IFERROR(VLOOKUP(Tabelle32[[#This Row],[Device ID]],BOM!$B$3:$BQ$35,13,FALSE),"")</f>
        <v>TC.U1.223 | MDC</v>
      </c>
      <c r="K177" s="59" t="str">
        <f>IFERROR(VLOOKUP(Tabelle32[[#This Row],[Device ID]],BOM!$B$3:$BQ$35,14,FALSE),"")</f>
        <v>Imagine Comunications</v>
      </c>
      <c r="L177" s="59" t="str">
        <f>IFERROR(VLOOKUP(Tabelle32[[#This Row],[Device ID]],BOM!$B$3:$BQ$35,16,FALSE),"")</f>
        <v>Player-09</v>
      </c>
      <c r="M177" s="63">
        <f>IFERROR(VLOOKUP(Tabelle32[[#This Row],[Device ID]],BOM!$B$3:$BQ$35,17,FALSE),"")</f>
        <v>0</v>
      </c>
      <c r="N177" s="59">
        <f>IFERROR(VLOOKUP(Tabelle32[[#This Row],[Device ID]],BOM!$B$3:$BQ$35,18,FALSE),"")</f>
        <v>0</v>
      </c>
      <c r="O177" s="64"/>
      <c r="P177" s="64"/>
      <c r="Q177" s="64"/>
      <c r="R177" s="64"/>
      <c r="S177" s="64"/>
      <c r="T177" s="64"/>
      <c r="U177" s="59">
        <f>IFERROR(VLOOKUP(Tabelle32[[#This Row],[Device ID]],BOM!$B$3:$BQ$35,25,FALSE),"")</f>
        <v>0</v>
      </c>
      <c r="V177" s="59" t="str">
        <f>IFERROR(VLOOKUP(Tabelle32[[#This Row],[Device ID]],BOM!$B$3:$BQ$35,26,FALSE),"")</f>
        <v>x</v>
      </c>
      <c r="W177" s="59" t="str">
        <f>IFERROR(VLOOKUP(Tabelle32[[#This Row],[Device ID]],BOM!$B$3:$BQ$35,27,FALSE),"")</f>
        <v>x</v>
      </c>
      <c r="X177" s="59" t="str">
        <f>IFERROR(VLOOKUP(Tabelle32[[#This Row],[Device ID]],BOM!$B$3:$BQ$35,28,FALSE),"")</f>
        <v>x</v>
      </c>
      <c r="Y177" s="59" t="str">
        <f>IFERROR(VLOOKUP(Tabelle32[[#This Row],[Device ID]],BOM!$B$3:$BQ$35,29,FALSE),"")</f>
        <v>x</v>
      </c>
      <c r="Z177" s="59" t="str">
        <f>IFERROR(VLOOKUP(Tabelle32[[#This Row],[Device ID]],BOM!$B$3:$BQ$35,30,FALSE),"")</f>
        <v>x</v>
      </c>
      <c r="AA177" s="59" t="str">
        <f>IFERROR(VLOOKUP(Tabelle32[[#This Row],[Device ID]],BOM!$B$3:$BQ$35,31,FALSE),"")</f>
        <v>x</v>
      </c>
      <c r="AB177" s="59" t="str">
        <f>IFERROR(VLOOKUP(Tabelle32[[#This Row],[Device ID]],BOM!$B$3:$BQ$35,32,FALSE),"")</f>
        <v>x</v>
      </c>
      <c r="AC177" s="59" t="str">
        <f>IFERROR(VLOOKUP(Tabelle32[[#This Row],[Device ID]],BOM!$B$3:$BQ$35,33,FALSE),"")</f>
        <v>x</v>
      </c>
      <c r="AD177" s="59" t="str">
        <f>IFERROR(VLOOKUP(Tabelle32[[#This Row],[Device ID]],BOM!$B$3:$BQ$35,34,FALSE),"")</f>
        <v>x</v>
      </c>
      <c r="AE177" s="59" t="str">
        <f>IFERROR(VLOOKUP(Tabelle32[[#This Row],[Device ID]],BOM!$B$3:$BQ$35,35,FALSE),"")</f>
        <v>x</v>
      </c>
      <c r="AF177" s="59" t="str">
        <f>IFERROR(VLOOKUP(Tabelle32[[#This Row],[Device ID]],BOM!$B$3:$BQ$35,36,FALSE),"")</f>
        <v>x</v>
      </c>
      <c r="AG177" s="59" t="str">
        <f>IFERROR(VLOOKUP(Tabelle32[[#This Row],[Device ID]],BOM!$B$3:$BQ$35,37,FALSE),"")</f>
        <v>x</v>
      </c>
      <c r="AH177" s="59"/>
      <c r="AI177" s="59"/>
      <c r="AJ177" s="59"/>
      <c r="AK177" s="59"/>
      <c r="AL177" s="59" t="str">
        <f>IFERROR(VLOOKUP(Tabelle32[[#This Row],[Device ID]],BOM!$B$3:$BQ$35,42,FALSE),"")</f>
        <v>Imagine Communications SNP</v>
      </c>
      <c r="AM177" s="59" t="str">
        <f>IFERROR(VLOOKUP(Tabelle32[[#This Row],[Device ID]],BOM!$B$3:$BQ$35,43,FALSE),"")</f>
        <v>no</v>
      </c>
      <c r="AN177" s="59" t="str">
        <f>IFERROR(VLOOKUP(Tabelle32[[#This Row],[Device ID]],BOM!$B$3:$BQ$35,44,FALSE),"")</f>
        <v>yes</v>
      </c>
      <c r="AO177" s="59" t="str">
        <f>IFERROR(VLOOKUP(Tabelle32[[#This Row],[Device ID]],BOM!$B$3:$BQ$35,45,FALSE),"")</f>
        <v>no</v>
      </c>
      <c r="AP177" s="59" t="str">
        <f>IFERROR(CONCATENATE(Tabelle32[[#This Row],[Family
GFX-Unit]]," | ",Tabelle32[[#This Row],[Label 1
GFX-Unit]]," | ",Tabelle32[[#This Row],[Attached Device if Gateway]]),"")</f>
        <v xml:space="preserve"> |  | Player-09</v>
      </c>
      <c r="AQ177" s="28" t="s">
        <v>96</v>
      </c>
      <c r="AR177" s="28" t="s">
        <v>96</v>
      </c>
      <c r="AS177" s="28" t="s">
        <v>96</v>
      </c>
      <c r="AT177" s="28" t="s">
        <v>96</v>
      </c>
      <c r="AU177" s="28" t="s">
        <v>96</v>
      </c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73" t="s">
        <v>151</v>
      </c>
      <c r="BH177" s="30" t="str">
        <f>IF(COUNTA(Tabelle32[[#This Row],[Type:Vid_1080i50]:[Type:Anc_Prot]])&gt;0,"x","")</f>
        <v>x</v>
      </c>
      <c r="BI17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177" s="59"/>
      <c r="BK177" s="59"/>
      <c r="BL177" s="63"/>
      <c r="BM177" s="63"/>
      <c r="BN177" s="90"/>
      <c r="BO177" s="90"/>
      <c r="BP177" s="75">
        <f>LEN(Tabelle32[[#This Row],[Label 1
GFX-Unit]])</f>
        <v>0</v>
      </c>
      <c r="BQ177" s="63"/>
      <c r="BR177" s="63"/>
      <c r="BS177" s="59"/>
      <c r="BT177" s="59"/>
      <c r="BU177" s="59" t="s">
        <v>212</v>
      </c>
      <c r="BV177" s="59" t="s">
        <v>213</v>
      </c>
      <c r="BW177" s="59" t="s">
        <v>387</v>
      </c>
      <c r="BX177" s="59">
        <v>8</v>
      </c>
    </row>
    <row r="178" spans="1:76" ht="13.5" x14ac:dyDescent="0.25">
      <c r="A178" s="58" t="str">
        <f>CONCATENATE(Tabelle32[[#This Row],[Device ID]],".",Tabelle32[[#This Row],[Streamcounter]])</f>
        <v>8.08102</v>
      </c>
      <c r="B178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VGW-01_SDI08_VIDsend_0002_IPLASRF</v>
      </c>
      <c r="C178" s="96"/>
      <c r="D178" s="96"/>
      <c r="E178" s="96"/>
      <c r="F178" s="93" t="str">
        <f>IFERROR(VLOOKUP(Tabelle32[[#This Row],[Device ID]],BOM!$B$3:$BQ$35,16,FALSE),"")</f>
        <v>Player-09</v>
      </c>
      <c r="G178" s="66">
        <f>VLOOKUP(Tabelle32[[#This Row],[SDI Interface]],BOM!$A$4:$B$35,2,FALSE)</f>
        <v>8</v>
      </c>
      <c r="H178" s="93" t="str">
        <f>BOM!$C$4</f>
        <v>VGW-01</v>
      </c>
      <c r="I178" s="93">
        <f>IFERROR(VLOOKUP(Tabelle32[[#This Row],[Device ID]],BOM!$B$3:$BQ$35,12,FALSE),"")</f>
        <v>0</v>
      </c>
      <c r="J178" s="93" t="str">
        <f>IFERROR(VLOOKUP(Tabelle32[[#This Row],[Device ID]],BOM!$B$3:$BQ$35,13,FALSE),"")</f>
        <v>TC.U1.223 | MDC</v>
      </c>
      <c r="K178" s="93" t="str">
        <f>IFERROR(VLOOKUP(Tabelle32[[#This Row],[Device ID]],BOM!$B$3:$BQ$35,14,FALSE),"")</f>
        <v>Imagine Comunications</v>
      </c>
      <c r="L178" s="93" t="str">
        <f>IFERROR(VLOOKUP(Tabelle32[[#This Row],[Device ID]],BOM!$B$3:$BQ$35,16,FALSE),"")</f>
        <v>Player-09</v>
      </c>
      <c r="M178" s="93">
        <f>IFERROR(VLOOKUP(Tabelle32[[#This Row],[Device ID]],BOM!$B$3:$BQ$35,17,FALSE),"")</f>
        <v>0</v>
      </c>
      <c r="N178" s="93">
        <f>IFERROR(VLOOKUP(Tabelle32[[#This Row],[Device ID]],BOM!$B$3:$BQ$35,18,FALSE),"")</f>
        <v>0</v>
      </c>
      <c r="O178" s="64"/>
      <c r="P178" s="64"/>
      <c r="Q178" s="64"/>
      <c r="R178" s="64"/>
      <c r="S178" s="64"/>
      <c r="T178" s="64"/>
      <c r="U178" s="93">
        <f>IFERROR(VLOOKUP(Tabelle32[[#This Row],[Device ID]],BOM!$B$3:$BQ$35,25,FALSE),"")</f>
        <v>0</v>
      </c>
      <c r="V178" s="94" t="str">
        <f>IFERROR(VLOOKUP(Tabelle32[[#This Row],[Device ID]],BOM!$B$3:$BQ$35,26,FALSE),"")</f>
        <v>x</v>
      </c>
      <c r="W178" s="94" t="str">
        <f>IFERROR(VLOOKUP(Tabelle32[[#This Row],[Device ID]],BOM!$B$3:$BQ$35,27,FALSE),"")</f>
        <v>x</v>
      </c>
      <c r="X178" s="94" t="str">
        <f>IFERROR(VLOOKUP(Tabelle32[[#This Row],[Device ID]],BOM!$B$3:$BQ$35,28,FALSE),"")</f>
        <v>x</v>
      </c>
      <c r="Y178" s="94" t="str">
        <f>IFERROR(VLOOKUP(Tabelle32[[#This Row],[Device ID]],BOM!$B$3:$BQ$35,29,FALSE),"")</f>
        <v>x</v>
      </c>
      <c r="Z178" s="94" t="str">
        <f>IFERROR(VLOOKUP(Tabelle32[[#This Row],[Device ID]],BOM!$B$3:$BQ$35,30,FALSE),"")</f>
        <v>x</v>
      </c>
      <c r="AA178" s="94" t="str">
        <f>IFERROR(VLOOKUP(Tabelle32[[#This Row],[Device ID]],BOM!$B$3:$BQ$35,31,FALSE),"")</f>
        <v>x</v>
      </c>
      <c r="AB178" s="94" t="str">
        <f>IFERROR(VLOOKUP(Tabelle32[[#This Row],[Device ID]],BOM!$B$3:$BQ$35,32,FALSE),"")</f>
        <v>x</v>
      </c>
      <c r="AC178" s="94" t="str">
        <f>IFERROR(VLOOKUP(Tabelle32[[#This Row],[Device ID]],BOM!$B$3:$BQ$35,33,FALSE),"")</f>
        <v>x</v>
      </c>
      <c r="AD178" s="94" t="str">
        <f>IFERROR(VLOOKUP(Tabelle32[[#This Row],[Device ID]],BOM!$B$3:$BQ$35,34,FALSE),"")</f>
        <v>x</v>
      </c>
      <c r="AE178" s="94" t="str">
        <f>IFERROR(VLOOKUP(Tabelle32[[#This Row],[Device ID]],BOM!$B$3:$BQ$35,35,FALSE),"")</f>
        <v>x</v>
      </c>
      <c r="AF178" s="94" t="str">
        <f>IFERROR(VLOOKUP(Tabelle32[[#This Row],[Device ID]],BOM!$B$3:$BQ$35,36,FALSE),"")</f>
        <v>x</v>
      </c>
      <c r="AG178" s="94" t="str">
        <f>IFERROR(VLOOKUP(Tabelle32[[#This Row],[Device ID]],BOM!$B$3:$BQ$35,37,FALSE),"")</f>
        <v>x</v>
      </c>
      <c r="AH178" s="59"/>
      <c r="AI178" s="59"/>
      <c r="AJ178" s="59"/>
      <c r="AK178" s="59"/>
      <c r="AL178" s="93" t="str">
        <f>IFERROR(VLOOKUP(Tabelle32[[#This Row],[Device ID]],BOM!$B$3:$BQ$35,42,FALSE),"")</f>
        <v>Imagine Communications SNP</v>
      </c>
      <c r="AM178" s="59" t="str">
        <f>IFERROR(VLOOKUP(Tabelle32[[#This Row],[Device ID]],BOM!$B$3:$BQ$35,43,FALSE),"")</f>
        <v>no</v>
      </c>
      <c r="AN178" s="93" t="str">
        <f>IFERROR(VLOOKUP(Tabelle32[[#This Row],[Device ID]],BOM!$B$3:$BQ$35,44,FALSE),"")</f>
        <v>yes</v>
      </c>
      <c r="AO178" s="59" t="str">
        <f>IFERROR(VLOOKUP(Tabelle32[[#This Row],[Device ID]],BOM!$B$3:$BQ$35,45,FALSE),"")</f>
        <v>no</v>
      </c>
      <c r="AP178" s="93" t="str">
        <f>IFERROR(CONCATENATE(Tabelle32[[#This Row],[Family
GFX-Unit]]," | ",Tabelle32[[#This Row],[Label 1
GFX-Unit]]," | ",Tabelle32[[#This Row],[Attached Device if Gateway]]),"")</f>
        <v xml:space="preserve"> |  | Player-09</v>
      </c>
      <c r="AQ178" s="28" t="s">
        <v>96</v>
      </c>
      <c r="AR178" s="90"/>
      <c r="AS178" s="90"/>
      <c r="AT178" s="90"/>
      <c r="AU178" s="90"/>
      <c r="AV178" s="90"/>
      <c r="AW178" s="90"/>
      <c r="AX178" s="90"/>
      <c r="AY178" s="90"/>
      <c r="AZ178" s="90"/>
      <c r="BA178" s="90"/>
      <c r="BB178" s="90"/>
      <c r="BC178" s="90"/>
      <c r="BD178" s="90"/>
      <c r="BE178" s="90"/>
      <c r="BF178" s="90"/>
      <c r="BG178" s="66"/>
      <c r="BH178" s="30" t="str">
        <f>IF(COUNTA(Tabelle32[[#This Row],[Type:Vid_1080i50]:[Type:Anc_Prot]])&gt;0,"x","")</f>
        <v>x</v>
      </c>
      <c r="BI178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178" s="59"/>
      <c r="BK178" s="59"/>
      <c r="BL178" s="63"/>
      <c r="BM178" s="63"/>
      <c r="BN178" s="90"/>
      <c r="BO178" s="90"/>
      <c r="BP178" s="75">
        <f>LEN(Tabelle32[[#This Row],[Label 1
GFX-Unit]])</f>
        <v>0</v>
      </c>
      <c r="BQ178" s="63"/>
      <c r="BR178" s="63"/>
      <c r="BS178" s="59"/>
      <c r="BT178" s="59"/>
      <c r="BU178" s="59" t="s">
        <v>215</v>
      </c>
      <c r="BV178" s="59" t="s">
        <v>215</v>
      </c>
      <c r="BW178" s="59" t="s">
        <v>388</v>
      </c>
      <c r="BX178" s="59">
        <v>8</v>
      </c>
    </row>
    <row r="179" spans="1:76" x14ac:dyDescent="0.2">
      <c r="A179" s="58" t="str">
        <f>CONCATENATE(Tabelle32[[#This Row],[Device ID]],".",Tabelle32[[#This Row],[Streamcounter]])</f>
        <v>9.09301</v>
      </c>
      <c r="B17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VGW-01_SDI09_ANCsend_0001_IPLASRF</v>
      </c>
      <c r="C179" s="60"/>
      <c r="D179" s="61"/>
      <c r="E179" s="62"/>
      <c r="F179" s="59" t="str">
        <f>IFERROR(VLOOKUP(Tabelle32[[#This Row],[Device ID]],BOM!$B$3:$BQ$35,16,FALSE),"")</f>
        <v>VKS (12G)</v>
      </c>
      <c r="G179" s="63">
        <f>VLOOKUP(Tabelle32[[#This Row],[SDI Interface]],BOM!$A$4:$B$35,2,FALSE)</f>
        <v>9</v>
      </c>
      <c r="H179" s="59" t="str">
        <f>BOM!$C$4</f>
        <v>VGW-01</v>
      </c>
      <c r="I179" s="59">
        <f>IFERROR(VLOOKUP(Tabelle32[[#This Row],[Device ID]],BOM!$B$3:$BQ$35,12,FALSE),"")</f>
        <v>0</v>
      </c>
      <c r="J179" s="59" t="str">
        <f>IFERROR(VLOOKUP(Tabelle32[[#This Row],[Device ID]],BOM!$B$3:$BQ$35,13,FALSE),"")</f>
        <v>TC.U1.223 | MDC</v>
      </c>
      <c r="K179" s="59" t="str">
        <f>IFERROR(VLOOKUP(Tabelle32[[#This Row],[Device ID]],BOM!$B$3:$BQ$35,14,FALSE),"")</f>
        <v>Imagine Comunications</v>
      </c>
      <c r="L179" s="59" t="str">
        <f>IFERROR(VLOOKUP(Tabelle32[[#This Row],[Device ID]],BOM!$B$3:$BQ$35,16,FALSE),"")</f>
        <v>VKS (12G)</v>
      </c>
      <c r="M179" s="63">
        <f>IFERROR(VLOOKUP(Tabelle32[[#This Row],[Device ID]],BOM!$B$3:$BQ$35,17,FALSE),"")</f>
        <v>0</v>
      </c>
      <c r="N179" s="59">
        <f>IFERROR(VLOOKUP(Tabelle32[[#This Row],[Device ID]],BOM!$B$3:$BQ$35,18,FALSE),"")</f>
        <v>0</v>
      </c>
      <c r="O179" s="64"/>
      <c r="P179" s="64"/>
      <c r="Q179" s="64"/>
      <c r="R179" s="64"/>
      <c r="S179" s="64"/>
      <c r="T179" s="64"/>
      <c r="U179" s="59">
        <f>IFERROR(VLOOKUP(Tabelle32[[#This Row],[Device ID]],BOM!$B$3:$BQ$35,25,FALSE),"")</f>
        <v>0</v>
      </c>
      <c r="V179" s="59" t="str">
        <f>IFERROR(VLOOKUP(Tabelle32[[#This Row],[Device ID]],BOM!$B$3:$BQ$35,26,FALSE),"")</f>
        <v>x</v>
      </c>
      <c r="W179" s="59" t="str">
        <f>IFERROR(VLOOKUP(Tabelle32[[#This Row],[Device ID]],BOM!$B$3:$BQ$35,27,FALSE),"")</f>
        <v>x</v>
      </c>
      <c r="X179" s="59" t="str">
        <f>IFERROR(VLOOKUP(Tabelle32[[#This Row],[Device ID]],BOM!$B$3:$BQ$35,28,FALSE),"")</f>
        <v>x</v>
      </c>
      <c r="Y179" s="59" t="str">
        <f>IFERROR(VLOOKUP(Tabelle32[[#This Row],[Device ID]],BOM!$B$3:$BQ$35,29,FALSE),"")</f>
        <v>x</v>
      </c>
      <c r="Z179" s="59" t="str">
        <f>IFERROR(VLOOKUP(Tabelle32[[#This Row],[Device ID]],BOM!$B$3:$BQ$35,30,FALSE),"")</f>
        <v>x</v>
      </c>
      <c r="AA179" s="59" t="str">
        <f>IFERROR(VLOOKUP(Tabelle32[[#This Row],[Device ID]],BOM!$B$3:$BQ$35,31,FALSE),"")</f>
        <v>x</v>
      </c>
      <c r="AB179" s="59" t="str">
        <f>IFERROR(VLOOKUP(Tabelle32[[#This Row],[Device ID]],BOM!$B$3:$BQ$35,32,FALSE),"")</f>
        <v>x</v>
      </c>
      <c r="AC179" s="59" t="str">
        <f>IFERROR(VLOOKUP(Tabelle32[[#This Row],[Device ID]],BOM!$B$3:$BQ$35,33,FALSE),"")</f>
        <v>x</v>
      </c>
      <c r="AD179" s="59" t="str">
        <f>IFERROR(VLOOKUP(Tabelle32[[#This Row],[Device ID]],BOM!$B$3:$BQ$35,34,FALSE),"")</f>
        <v>x</v>
      </c>
      <c r="AE179" s="59" t="str">
        <f>IFERROR(VLOOKUP(Tabelle32[[#This Row],[Device ID]],BOM!$B$3:$BQ$35,35,FALSE),"")</f>
        <v>x</v>
      </c>
      <c r="AF179" s="59" t="str">
        <f>IFERROR(VLOOKUP(Tabelle32[[#This Row],[Device ID]],BOM!$B$3:$BQ$35,36,FALSE),"")</f>
        <v>x</v>
      </c>
      <c r="AG179" s="59" t="str">
        <f>IFERROR(VLOOKUP(Tabelle32[[#This Row],[Device ID]],BOM!$B$3:$BQ$35,37,FALSE),"")</f>
        <v>x</v>
      </c>
      <c r="AH179" s="59"/>
      <c r="AI179" s="59"/>
      <c r="AJ179" s="59"/>
      <c r="AK179" s="59"/>
      <c r="AL179" s="59" t="str">
        <f>IFERROR(VLOOKUP(Tabelle32[[#This Row],[Device ID]],BOM!$B$3:$BQ$35,42,FALSE),"")</f>
        <v>Imagine Communications SNP</v>
      </c>
      <c r="AM179" s="59" t="str">
        <f>IFERROR(VLOOKUP(Tabelle32[[#This Row],[Device ID]],BOM!$B$3:$BQ$35,43,FALSE),"")</f>
        <v>no</v>
      </c>
      <c r="AN179" s="59" t="str">
        <f>IFERROR(VLOOKUP(Tabelle32[[#This Row],[Device ID]],BOM!$B$3:$BQ$35,44,FALSE),"")</f>
        <v>yes</v>
      </c>
      <c r="AO179" s="59" t="str">
        <f>IFERROR(VLOOKUP(Tabelle32[[#This Row],[Device ID]],BOM!$B$3:$BQ$35,45,FALSE),"")</f>
        <v>no</v>
      </c>
      <c r="AP179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 t="s">
        <v>96</v>
      </c>
      <c r="BG179" s="73" t="s">
        <v>151</v>
      </c>
      <c r="BH179" s="30" t="str">
        <f>IF(COUNTA(Tabelle32[[#This Row],[Type:Vid_1080i50]:[Type:Anc_Prot]])&gt;0,"x","")</f>
        <v>x</v>
      </c>
      <c r="BI17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179" s="59"/>
      <c r="BK179" s="59"/>
      <c r="BL179" s="63"/>
      <c r="BM179" s="63"/>
      <c r="BN179" s="90"/>
      <c r="BO179" s="90"/>
      <c r="BP179" s="75">
        <f>LEN(Tabelle32[[#This Row],[Label 1
GFX-Unit]])</f>
        <v>0</v>
      </c>
      <c r="BQ179" s="63"/>
      <c r="BR179" s="63"/>
      <c r="BS179" s="59"/>
      <c r="BT179" s="59"/>
      <c r="BU179" s="59" t="s">
        <v>152</v>
      </c>
      <c r="BV179" s="59" t="s">
        <v>153</v>
      </c>
      <c r="BW179" s="59" t="s">
        <v>389</v>
      </c>
      <c r="BX179" s="59">
        <v>9</v>
      </c>
    </row>
    <row r="180" spans="1:76" x14ac:dyDescent="0.2">
      <c r="A180" s="58" t="str">
        <f>CONCATENATE(Tabelle32[[#This Row],[Device ID]],".",Tabelle32[[#This Row],[Streamcounter]])</f>
        <v>9.09302</v>
      </c>
      <c r="B18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VGW-01_SDI09_ANCsend_0002_IPLASRF</v>
      </c>
      <c r="C180" s="60"/>
      <c r="D180" s="61"/>
      <c r="E180" s="62"/>
      <c r="F180" s="59" t="str">
        <f>IFERROR(VLOOKUP(Tabelle32[[#This Row],[Device ID]],BOM!$B$3:$BQ$35,16,FALSE),"")</f>
        <v>VKS (12G)</v>
      </c>
      <c r="G180" s="63">
        <f>VLOOKUP(Tabelle32[[#This Row],[SDI Interface]],BOM!$A$4:$B$35,2,FALSE)</f>
        <v>9</v>
      </c>
      <c r="H180" s="59" t="str">
        <f>BOM!$C$4</f>
        <v>VGW-01</v>
      </c>
      <c r="I180" s="59">
        <f>IFERROR(VLOOKUP(Tabelle32[[#This Row],[Device ID]],BOM!$B$3:$BQ$35,12,FALSE),"")</f>
        <v>0</v>
      </c>
      <c r="J180" s="59" t="str">
        <f>IFERROR(VLOOKUP(Tabelle32[[#This Row],[Device ID]],BOM!$B$3:$BQ$35,13,FALSE),"")</f>
        <v>TC.U1.223 | MDC</v>
      </c>
      <c r="K180" s="59" t="str">
        <f>IFERROR(VLOOKUP(Tabelle32[[#This Row],[Device ID]],BOM!$B$3:$BQ$35,14,FALSE),"")</f>
        <v>Imagine Comunications</v>
      </c>
      <c r="L180" s="59" t="str">
        <f>IFERROR(VLOOKUP(Tabelle32[[#This Row],[Device ID]],BOM!$B$3:$BQ$35,16,FALSE),"")</f>
        <v>VKS (12G)</v>
      </c>
      <c r="M180" s="63">
        <f>IFERROR(VLOOKUP(Tabelle32[[#This Row],[Device ID]],BOM!$B$3:$BQ$35,17,FALSE),"")</f>
        <v>0</v>
      </c>
      <c r="N180" s="59">
        <f>IFERROR(VLOOKUP(Tabelle32[[#This Row],[Device ID]],BOM!$B$3:$BQ$35,18,FALSE),"")</f>
        <v>0</v>
      </c>
      <c r="O180" s="64"/>
      <c r="P180" s="64"/>
      <c r="Q180" s="64"/>
      <c r="R180" s="64"/>
      <c r="S180" s="64"/>
      <c r="T180" s="64"/>
      <c r="U180" s="59">
        <f>IFERROR(VLOOKUP(Tabelle32[[#This Row],[Device ID]],BOM!$B$3:$BQ$35,25,FALSE),"")</f>
        <v>0</v>
      </c>
      <c r="V180" s="59" t="str">
        <f>IFERROR(VLOOKUP(Tabelle32[[#This Row],[Device ID]],BOM!$B$3:$BQ$35,26,FALSE),"")</f>
        <v>x</v>
      </c>
      <c r="W180" s="59" t="str">
        <f>IFERROR(VLOOKUP(Tabelle32[[#This Row],[Device ID]],BOM!$B$3:$BQ$35,27,FALSE),"")</f>
        <v>x</v>
      </c>
      <c r="X180" s="59" t="str">
        <f>IFERROR(VLOOKUP(Tabelle32[[#This Row],[Device ID]],BOM!$B$3:$BQ$35,28,FALSE),"")</f>
        <v>x</v>
      </c>
      <c r="Y180" s="59" t="str">
        <f>IFERROR(VLOOKUP(Tabelle32[[#This Row],[Device ID]],BOM!$B$3:$BQ$35,29,FALSE),"")</f>
        <v>x</v>
      </c>
      <c r="Z180" s="59" t="str">
        <f>IFERROR(VLOOKUP(Tabelle32[[#This Row],[Device ID]],BOM!$B$3:$BQ$35,30,FALSE),"")</f>
        <v>x</v>
      </c>
      <c r="AA180" s="59" t="str">
        <f>IFERROR(VLOOKUP(Tabelle32[[#This Row],[Device ID]],BOM!$B$3:$BQ$35,31,FALSE),"")</f>
        <v>x</v>
      </c>
      <c r="AB180" s="59" t="str">
        <f>IFERROR(VLOOKUP(Tabelle32[[#This Row],[Device ID]],BOM!$B$3:$BQ$35,32,FALSE),"")</f>
        <v>x</v>
      </c>
      <c r="AC180" s="59" t="str">
        <f>IFERROR(VLOOKUP(Tabelle32[[#This Row],[Device ID]],BOM!$B$3:$BQ$35,33,FALSE),"")</f>
        <v>x</v>
      </c>
      <c r="AD180" s="59" t="str">
        <f>IFERROR(VLOOKUP(Tabelle32[[#This Row],[Device ID]],BOM!$B$3:$BQ$35,34,FALSE),"")</f>
        <v>x</v>
      </c>
      <c r="AE180" s="59" t="str">
        <f>IFERROR(VLOOKUP(Tabelle32[[#This Row],[Device ID]],BOM!$B$3:$BQ$35,35,FALSE),"")</f>
        <v>x</v>
      </c>
      <c r="AF180" s="59" t="str">
        <f>IFERROR(VLOOKUP(Tabelle32[[#This Row],[Device ID]],BOM!$B$3:$BQ$35,36,FALSE),"")</f>
        <v>x</v>
      </c>
      <c r="AG180" s="59" t="str">
        <f>IFERROR(VLOOKUP(Tabelle32[[#This Row],[Device ID]],BOM!$B$3:$BQ$35,37,FALSE),"")</f>
        <v>x</v>
      </c>
      <c r="AH180" s="59"/>
      <c r="AI180" s="59"/>
      <c r="AJ180" s="59"/>
      <c r="AK180" s="59"/>
      <c r="AL180" s="59" t="str">
        <f>IFERROR(VLOOKUP(Tabelle32[[#This Row],[Device ID]],BOM!$B$3:$BQ$35,42,FALSE),"")</f>
        <v>Imagine Communications SNP</v>
      </c>
      <c r="AM180" s="59" t="str">
        <f>IFERROR(VLOOKUP(Tabelle32[[#This Row],[Device ID]],BOM!$B$3:$BQ$35,43,FALSE),"")</f>
        <v>no</v>
      </c>
      <c r="AN180" s="59" t="str">
        <f>IFERROR(VLOOKUP(Tabelle32[[#This Row],[Device ID]],BOM!$B$3:$BQ$35,44,FALSE),"")</f>
        <v>yes</v>
      </c>
      <c r="AO180" s="59" t="str">
        <f>IFERROR(VLOOKUP(Tabelle32[[#This Row],[Device ID]],BOM!$B$3:$BQ$35,45,FALSE),"")</f>
        <v>no</v>
      </c>
      <c r="AP180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73" t="s">
        <v>151</v>
      </c>
      <c r="BH180" s="30" t="str">
        <f>IF(COUNTA(Tabelle32[[#This Row],[Type:Vid_1080i50]:[Type:Anc_Prot]])&gt;0,"x","")</f>
        <v/>
      </c>
      <c r="BI18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180" s="59"/>
      <c r="BK180" s="59"/>
      <c r="BL180" s="63"/>
      <c r="BM180" s="63"/>
      <c r="BN180" s="90"/>
      <c r="BO180" s="90"/>
      <c r="BP180" s="75">
        <f>LEN(Tabelle32[[#This Row],[Label 1
GFX-Unit]])</f>
        <v>0</v>
      </c>
      <c r="BQ180" s="63"/>
      <c r="BR180" s="63"/>
      <c r="BS180" s="59"/>
      <c r="BT180" s="59"/>
      <c r="BU180" s="59" t="s">
        <v>155</v>
      </c>
      <c r="BV180" s="59" t="s">
        <v>156</v>
      </c>
      <c r="BW180" s="59" t="s">
        <v>390</v>
      </c>
      <c r="BX180" s="59">
        <v>9</v>
      </c>
    </row>
    <row r="181" spans="1:76" x14ac:dyDescent="0.2">
      <c r="A181" s="58" t="str">
        <f>CONCATENATE(Tabelle32[[#This Row],[Device ID]],".",Tabelle32[[#This Row],[Streamcounter]])</f>
        <v>9.09303</v>
      </c>
      <c r="B18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VGW-01_SDI09_ANCsend_0003_IPLASRF</v>
      </c>
      <c r="C181" s="60"/>
      <c r="D181" s="61"/>
      <c r="E181" s="62"/>
      <c r="F181" s="59" t="str">
        <f>IFERROR(VLOOKUP(Tabelle32[[#This Row],[Device ID]],BOM!$B$3:$BQ$35,16,FALSE),"")</f>
        <v>VKS (12G)</v>
      </c>
      <c r="G181" s="63">
        <f>VLOOKUP(Tabelle32[[#This Row],[SDI Interface]],BOM!$A$4:$B$35,2,FALSE)</f>
        <v>9</v>
      </c>
      <c r="H181" s="59" t="str">
        <f>BOM!$C$4</f>
        <v>VGW-01</v>
      </c>
      <c r="I181" s="59">
        <f>IFERROR(VLOOKUP(Tabelle32[[#This Row],[Device ID]],BOM!$B$3:$BQ$35,12,FALSE),"")</f>
        <v>0</v>
      </c>
      <c r="J181" s="59" t="str">
        <f>IFERROR(VLOOKUP(Tabelle32[[#This Row],[Device ID]],BOM!$B$3:$BQ$35,13,FALSE),"")</f>
        <v>TC.U1.223 | MDC</v>
      </c>
      <c r="K181" s="59" t="str">
        <f>IFERROR(VLOOKUP(Tabelle32[[#This Row],[Device ID]],BOM!$B$3:$BQ$35,14,FALSE),"")</f>
        <v>Imagine Comunications</v>
      </c>
      <c r="L181" s="59" t="str">
        <f>IFERROR(VLOOKUP(Tabelle32[[#This Row],[Device ID]],BOM!$B$3:$BQ$35,16,FALSE),"")</f>
        <v>VKS (12G)</v>
      </c>
      <c r="M181" s="63">
        <f>IFERROR(VLOOKUP(Tabelle32[[#This Row],[Device ID]],BOM!$B$3:$BQ$35,17,FALSE),"")</f>
        <v>0</v>
      </c>
      <c r="N181" s="59">
        <f>IFERROR(VLOOKUP(Tabelle32[[#This Row],[Device ID]],BOM!$B$3:$BQ$35,18,FALSE),"")</f>
        <v>0</v>
      </c>
      <c r="O181" s="64"/>
      <c r="P181" s="64"/>
      <c r="Q181" s="64"/>
      <c r="R181" s="64"/>
      <c r="S181" s="64"/>
      <c r="T181" s="64"/>
      <c r="U181" s="59">
        <f>IFERROR(VLOOKUP(Tabelle32[[#This Row],[Device ID]],BOM!$B$3:$BQ$35,25,FALSE),"")</f>
        <v>0</v>
      </c>
      <c r="V181" s="59" t="str">
        <f>IFERROR(VLOOKUP(Tabelle32[[#This Row],[Device ID]],BOM!$B$3:$BQ$35,26,FALSE),"")</f>
        <v>x</v>
      </c>
      <c r="W181" s="59" t="str">
        <f>IFERROR(VLOOKUP(Tabelle32[[#This Row],[Device ID]],BOM!$B$3:$BQ$35,27,FALSE),"")</f>
        <v>x</v>
      </c>
      <c r="X181" s="59" t="str">
        <f>IFERROR(VLOOKUP(Tabelle32[[#This Row],[Device ID]],BOM!$B$3:$BQ$35,28,FALSE),"")</f>
        <v>x</v>
      </c>
      <c r="Y181" s="59" t="str">
        <f>IFERROR(VLOOKUP(Tabelle32[[#This Row],[Device ID]],BOM!$B$3:$BQ$35,29,FALSE),"")</f>
        <v>x</v>
      </c>
      <c r="Z181" s="59" t="str">
        <f>IFERROR(VLOOKUP(Tabelle32[[#This Row],[Device ID]],BOM!$B$3:$BQ$35,30,FALSE),"")</f>
        <v>x</v>
      </c>
      <c r="AA181" s="59" t="str">
        <f>IFERROR(VLOOKUP(Tabelle32[[#This Row],[Device ID]],BOM!$B$3:$BQ$35,31,FALSE),"")</f>
        <v>x</v>
      </c>
      <c r="AB181" s="59" t="str">
        <f>IFERROR(VLOOKUP(Tabelle32[[#This Row],[Device ID]],BOM!$B$3:$BQ$35,32,FALSE),"")</f>
        <v>x</v>
      </c>
      <c r="AC181" s="59" t="str">
        <f>IFERROR(VLOOKUP(Tabelle32[[#This Row],[Device ID]],BOM!$B$3:$BQ$35,33,FALSE),"")</f>
        <v>x</v>
      </c>
      <c r="AD181" s="59" t="str">
        <f>IFERROR(VLOOKUP(Tabelle32[[#This Row],[Device ID]],BOM!$B$3:$BQ$35,34,FALSE),"")</f>
        <v>x</v>
      </c>
      <c r="AE181" s="59" t="str">
        <f>IFERROR(VLOOKUP(Tabelle32[[#This Row],[Device ID]],BOM!$B$3:$BQ$35,35,FALSE),"")</f>
        <v>x</v>
      </c>
      <c r="AF181" s="59" t="str">
        <f>IFERROR(VLOOKUP(Tabelle32[[#This Row],[Device ID]],BOM!$B$3:$BQ$35,36,FALSE),"")</f>
        <v>x</v>
      </c>
      <c r="AG181" s="59" t="str">
        <f>IFERROR(VLOOKUP(Tabelle32[[#This Row],[Device ID]],BOM!$B$3:$BQ$35,37,FALSE),"")</f>
        <v>x</v>
      </c>
      <c r="AH181" s="59"/>
      <c r="AI181" s="59"/>
      <c r="AJ181" s="59"/>
      <c r="AK181" s="59"/>
      <c r="AL181" s="59" t="str">
        <f>IFERROR(VLOOKUP(Tabelle32[[#This Row],[Device ID]],BOM!$B$3:$BQ$35,42,FALSE),"")</f>
        <v>Imagine Communications SNP</v>
      </c>
      <c r="AM181" s="59" t="str">
        <f>IFERROR(VLOOKUP(Tabelle32[[#This Row],[Device ID]],BOM!$B$3:$BQ$35,43,FALSE),"")</f>
        <v>no</v>
      </c>
      <c r="AN181" s="59" t="str">
        <f>IFERROR(VLOOKUP(Tabelle32[[#This Row],[Device ID]],BOM!$B$3:$BQ$35,44,FALSE),"")</f>
        <v>yes</v>
      </c>
      <c r="AO181" s="59" t="str">
        <f>IFERROR(VLOOKUP(Tabelle32[[#This Row],[Device ID]],BOM!$B$3:$BQ$35,45,FALSE),"")</f>
        <v>no</v>
      </c>
      <c r="AP181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73" t="s">
        <v>151</v>
      </c>
      <c r="BH181" s="30" t="str">
        <f>IF(COUNTA(Tabelle32[[#This Row],[Type:Vid_1080i50]:[Type:Anc_Prot]])&gt;0,"x","")</f>
        <v/>
      </c>
      <c r="BI18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181" s="59"/>
      <c r="BK181" s="59"/>
      <c r="BL181" s="63"/>
      <c r="BM181" s="63"/>
      <c r="BN181" s="90"/>
      <c r="BO181" s="90"/>
      <c r="BP181" s="75">
        <f>LEN(Tabelle32[[#This Row],[Label 1
GFX-Unit]])</f>
        <v>0</v>
      </c>
      <c r="BQ181" s="63"/>
      <c r="BR181" s="63"/>
      <c r="BS181" s="59"/>
      <c r="BT181" s="59"/>
      <c r="BU181" s="59" t="s">
        <v>158</v>
      </c>
      <c r="BV181" s="59" t="s">
        <v>159</v>
      </c>
      <c r="BW181" s="59" t="s">
        <v>391</v>
      </c>
      <c r="BX181" s="59">
        <v>9</v>
      </c>
    </row>
    <row r="182" spans="1:76" x14ac:dyDescent="0.2">
      <c r="A182" s="58" t="str">
        <f>CONCATENATE(Tabelle32[[#This Row],[Device ID]],".",Tabelle32[[#This Row],[Streamcounter]])</f>
        <v>9.09304</v>
      </c>
      <c r="B18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VGW-01_SDI09_ANCsend_0004_IPLASRF</v>
      </c>
      <c r="C182" s="60"/>
      <c r="D182" s="61"/>
      <c r="E182" s="62"/>
      <c r="F182" s="59" t="str">
        <f>IFERROR(VLOOKUP(Tabelle32[[#This Row],[Device ID]],BOM!$B$3:$BQ$35,16,FALSE),"")</f>
        <v>VKS (12G)</v>
      </c>
      <c r="G182" s="63">
        <f>VLOOKUP(Tabelle32[[#This Row],[SDI Interface]],BOM!$A$4:$B$35,2,FALSE)</f>
        <v>9</v>
      </c>
      <c r="H182" s="59" t="str">
        <f>BOM!$C$4</f>
        <v>VGW-01</v>
      </c>
      <c r="I182" s="59">
        <f>IFERROR(VLOOKUP(Tabelle32[[#This Row],[Device ID]],BOM!$B$3:$BQ$35,12,FALSE),"")</f>
        <v>0</v>
      </c>
      <c r="J182" s="59" t="str">
        <f>IFERROR(VLOOKUP(Tabelle32[[#This Row],[Device ID]],BOM!$B$3:$BQ$35,13,FALSE),"")</f>
        <v>TC.U1.223 | MDC</v>
      </c>
      <c r="K182" s="59" t="str">
        <f>IFERROR(VLOOKUP(Tabelle32[[#This Row],[Device ID]],BOM!$B$3:$BQ$35,14,FALSE),"")</f>
        <v>Imagine Comunications</v>
      </c>
      <c r="L182" s="59" t="str">
        <f>IFERROR(VLOOKUP(Tabelle32[[#This Row],[Device ID]],BOM!$B$3:$BQ$35,16,FALSE),"")</f>
        <v>VKS (12G)</v>
      </c>
      <c r="M182" s="63">
        <f>IFERROR(VLOOKUP(Tabelle32[[#This Row],[Device ID]],BOM!$B$3:$BQ$35,17,FALSE),"")</f>
        <v>0</v>
      </c>
      <c r="N182" s="59">
        <f>IFERROR(VLOOKUP(Tabelle32[[#This Row],[Device ID]],BOM!$B$3:$BQ$35,18,FALSE),"")</f>
        <v>0</v>
      </c>
      <c r="O182" s="64"/>
      <c r="P182" s="64"/>
      <c r="Q182" s="64"/>
      <c r="R182" s="64"/>
      <c r="S182" s="64"/>
      <c r="T182" s="64"/>
      <c r="U182" s="59">
        <f>IFERROR(VLOOKUP(Tabelle32[[#This Row],[Device ID]],BOM!$B$3:$BQ$35,25,FALSE),"")</f>
        <v>0</v>
      </c>
      <c r="V182" s="59" t="str">
        <f>IFERROR(VLOOKUP(Tabelle32[[#This Row],[Device ID]],BOM!$B$3:$BQ$35,26,FALSE),"")</f>
        <v>x</v>
      </c>
      <c r="W182" s="59" t="str">
        <f>IFERROR(VLOOKUP(Tabelle32[[#This Row],[Device ID]],BOM!$B$3:$BQ$35,27,FALSE),"")</f>
        <v>x</v>
      </c>
      <c r="X182" s="59" t="str">
        <f>IFERROR(VLOOKUP(Tabelle32[[#This Row],[Device ID]],BOM!$B$3:$BQ$35,28,FALSE),"")</f>
        <v>x</v>
      </c>
      <c r="Y182" s="59" t="str">
        <f>IFERROR(VLOOKUP(Tabelle32[[#This Row],[Device ID]],BOM!$B$3:$BQ$35,29,FALSE),"")</f>
        <v>x</v>
      </c>
      <c r="Z182" s="59" t="str">
        <f>IFERROR(VLOOKUP(Tabelle32[[#This Row],[Device ID]],BOM!$B$3:$BQ$35,30,FALSE),"")</f>
        <v>x</v>
      </c>
      <c r="AA182" s="59" t="str">
        <f>IFERROR(VLOOKUP(Tabelle32[[#This Row],[Device ID]],BOM!$B$3:$BQ$35,31,FALSE),"")</f>
        <v>x</v>
      </c>
      <c r="AB182" s="59" t="str">
        <f>IFERROR(VLOOKUP(Tabelle32[[#This Row],[Device ID]],BOM!$B$3:$BQ$35,32,FALSE),"")</f>
        <v>x</v>
      </c>
      <c r="AC182" s="59" t="str">
        <f>IFERROR(VLOOKUP(Tabelle32[[#This Row],[Device ID]],BOM!$B$3:$BQ$35,33,FALSE),"")</f>
        <v>x</v>
      </c>
      <c r="AD182" s="59" t="str">
        <f>IFERROR(VLOOKUP(Tabelle32[[#This Row],[Device ID]],BOM!$B$3:$BQ$35,34,FALSE),"")</f>
        <v>x</v>
      </c>
      <c r="AE182" s="59" t="str">
        <f>IFERROR(VLOOKUP(Tabelle32[[#This Row],[Device ID]],BOM!$B$3:$BQ$35,35,FALSE),"")</f>
        <v>x</v>
      </c>
      <c r="AF182" s="59" t="str">
        <f>IFERROR(VLOOKUP(Tabelle32[[#This Row],[Device ID]],BOM!$B$3:$BQ$35,36,FALSE),"")</f>
        <v>x</v>
      </c>
      <c r="AG182" s="59" t="str">
        <f>IFERROR(VLOOKUP(Tabelle32[[#This Row],[Device ID]],BOM!$B$3:$BQ$35,37,FALSE),"")</f>
        <v>x</v>
      </c>
      <c r="AH182" s="59"/>
      <c r="AI182" s="59"/>
      <c r="AJ182" s="59"/>
      <c r="AK182" s="59"/>
      <c r="AL182" s="59" t="str">
        <f>IFERROR(VLOOKUP(Tabelle32[[#This Row],[Device ID]],BOM!$B$3:$BQ$35,42,FALSE),"")</f>
        <v>Imagine Communications SNP</v>
      </c>
      <c r="AM182" s="59" t="str">
        <f>IFERROR(VLOOKUP(Tabelle32[[#This Row],[Device ID]],BOM!$B$3:$BQ$35,43,FALSE),"")</f>
        <v>no</v>
      </c>
      <c r="AN182" s="59" t="str">
        <f>IFERROR(VLOOKUP(Tabelle32[[#This Row],[Device ID]],BOM!$B$3:$BQ$35,44,FALSE),"")</f>
        <v>yes</v>
      </c>
      <c r="AO182" s="59" t="str">
        <f>IFERROR(VLOOKUP(Tabelle32[[#This Row],[Device ID]],BOM!$B$3:$BQ$35,45,FALSE),"")</f>
        <v>no</v>
      </c>
      <c r="AP182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73" t="s">
        <v>151</v>
      </c>
      <c r="BH182" s="30" t="str">
        <f>IF(COUNTA(Tabelle32[[#This Row],[Type:Vid_1080i50]:[Type:Anc_Prot]])&gt;0,"x","")</f>
        <v/>
      </c>
      <c r="BI18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182" s="59"/>
      <c r="BK182" s="59"/>
      <c r="BL182" s="63"/>
      <c r="BM182" s="63"/>
      <c r="BN182" s="90"/>
      <c r="BO182" s="90"/>
      <c r="BP182" s="75">
        <f>LEN(Tabelle32[[#This Row],[Label 1
GFX-Unit]])</f>
        <v>0</v>
      </c>
      <c r="BQ182" s="63"/>
      <c r="BR182" s="63"/>
      <c r="BS182" s="59"/>
      <c r="BT182" s="59"/>
      <c r="BU182" s="59" t="s">
        <v>161</v>
      </c>
      <c r="BV182" s="59" t="s">
        <v>162</v>
      </c>
      <c r="BW182" s="59" t="s">
        <v>392</v>
      </c>
      <c r="BX182" s="59">
        <v>9</v>
      </c>
    </row>
    <row r="183" spans="1:76" x14ac:dyDescent="0.2">
      <c r="A183" s="58" t="str">
        <f>CONCATENATE(Tabelle32[[#This Row],[Device ID]],".",Tabelle32[[#This Row],[Streamcounter]])</f>
        <v>9.09201</v>
      </c>
      <c r="B18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VGW-01_SDI09_AUDsend_0001_IPLASRF</v>
      </c>
      <c r="C183" s="60"/>
      <c r="D183" s="61"/>
      <c r="E183" s="62"/>
      <c r="F183" s="59" t="str">
        <f>IFERROR(VLOOKUP(Tabelle32[[#This Row],[Device ID]],BOM!$B$3:$BQ$35,16,FALSE),"")</f>
        <v>VKS (12G)</v>
      </c>
      <c r="G183" s="63">
        <f>VLOOKUP(Tabelle32[[#This Row],[SDI Interface]],BOM!$A$4:$B$35,2,FALSE)</f>
        <v>9</v>
      </c>
      <c r="H183" s="59" t="str">
        <f>BOM!$C$4</f>
        <v>VGW-01</v>
      </c>
      <c r="I183" s="59">
        <f>IFERROR(VLOOKUP(Tabelle32[[#This Row],[Device ID]],BOM!$B$3:$BQ$35,12,FALSE),"")</f>
        <v>0</v>
      </c>
      <c r="J183" s="59" t="str">
        <f>IFERROR(VLOOKUP(Tabelle32[[#This Row],[Device ID]],BOM!$B$3:$BQ$35,13,FALSE),"")</f>
        <v>TC.U1.223 | MDC</v>
      </c>
      <c r="K183" s="59" t="str">
        <f>IFERROR(VLOOKUP(Tabelle32[[#This Row],[Device ID]],BOM!$B$3:$BQ$35,14,FALSE),"")</f>
        <v>Imagine Comunications</v>
      </c>
      <c r="L183" s="59" t="str">
        <f>IFERROR(VLOOKUP(Tabelle32[[#This Row],[Device ID]],BOM!$B$3:$BQ$35,16,FALSE),"")</f>
        <v>VKS (12G)</v>
      </c>
      <c r="M183" s="63">
        <f>IFERROR(VLOOKUP(Tabelle32[[#This Row],[Device ID]],BOM!$B$3:$BQ$35,17,FALSE),"")</f>
        <v>0</v>
      </c>
      <c r="N183" s="59">
        <f>IFERROR(VLOOKUP(Tabelle32[[#This Row],[Device ID]],BOM!$B$3:$BQ$35,18,FALSE),"")</f>
        <v>0</v>
      </c>
      <c r="O183" s="64"/>
      <c r="P183" s="64"/>
      <c r="Q183" s="64"/>
      <c r="R183" s="64"/>
      <c r="S183" s="64"/>
      <c r="T183" s="64"/>
      <c r="U183" s="59">
        <f>IFERROR(VLOOKUP(Tabelle32[[#This Row],[Device ID]],BOM!$B$3:$BQ$35,25,FALSE),"")</f>
        <v>0</v>
      </c>
      <c r="V183" s="59" t="str">
        <f>IFERROR(VLOOKUP(Tabelle32[[#This Row],[Device ID]],BOM!$B$3:$BQ$35,26,FALSE),"")</f>
        <v>x</v>
      </c>
      <c r="W183" s="59" t="str">
        <f>IFERROR(VLOOKUP(Tabelle32[[#This Row],[Device ID]],BOM!$B$3:$BQ$35,27,FALSE),"")</f>
        <v>x</v>
      </c>
      <c r="X183" s="59" t="str">
        <f>IFERROR(VLOOKUP(Tabelle32[[#This Row],[Device ID]],BOM!$B$3:$BQ$35,28,FALSE),"")</f>
        <v>x</v>
      </c>
      <c r="Y183" s="59" t="str">
        <f>IFERROR(VLOOKUP(Tabelle32[[#This Row],[Device ID]],BOM!$B$3:$BQ$35,29,FALSE),"")</f>
        <v>x</v>
      </c>
      <c r="Z183" s="59" t="str">
        <f>IFERROR(VLOOKUP(Tabelle32[[#This Row],[Device ID]],BOM!$B$3:$BQ$35,30,FALSE),"")</f>
        <v>x</v>
      </c>
      <c r="AA183" s="59" t="str">
        <f>IFERROR(VLOOKUP(Tabelle32[[#This Row],[Device ID]],BOM!$B$3:$BQ$35,31,FALSE),"")</f>
        <v>x</v>
      </c>
      <c r="AB183" s="59" t="str">
        <f>IFERROR(VLOOKUP(Tabelle32[[#This Row],[Device ID]],BOM!$B$3:$BQ$35,32,FALSE),"")</f>
        <v>x</v>
      </c>
      <c r="AC183" s="59" t="str">
        <f>IFERROR(VLOOKUP(Tabelle32[[#This Row],[Device ID]],BOM!$B$3:$BQ$35,33,FALSE),"")</f>
        <v>x</v>
      </c>
      <c r="AD183" s="59" t="str">
        <f>IFERROR(VLOOKUP(Tabelle32[[#This Row],[Device ID]],BOM!$B$3:$BQ$35,34,FALSE),"")</f>
        <v>x</v>
      </c>
      <c r="AE183" s="59" t="str">
        <f>IFERROR(VLOOKUP(Tabelle32[[#This Row],[Device ID]],BOM!$B$3:$BQ$35,35,FALSE),"")</f>
        <v>x</v>
      </c>
      <c r="AF183" s="59" t="str">
        <f>IFERROR(VLOOKUP(Tabelle32[[#This Row],[Device ID]],BOM!$B$3:$BQ$35,36,FALSE),"")</f>
        <v>x</v>
      </c>
      <c r="AG183" s="59" t="str">
        <f>IFERROR(VLOOKUP(Tabelle32[[#This Row],[Device ID]],BOM!$B$3:$BQ$35,37,FALSE),"")</f>
        <v>x</v>
      </c>
      <c r="AH183" s="59"/>
      <c r="AI183" s="59"/>
      <c r="AJ183" s="59"/>
      <c r="AK183" s="59"/>
      <c r="AL183" s="59" t="str">
        <f>IFERROR(VLOOKUP(Tabelle32[[#This Row],[Device ID]],BOM!$B$3:$BQ$35,42,FALSE),"")</f>
        <v>Imagine Communications SNP</v>
      </c>
      <c r="AM183" s="59" t="str">
        <f>IFERROR(VLOOKUP(Tabelle32[[#This Row],[Device ID]],BOM!$B$3:$BQ$35,43,FALSE),"")</f>
        <v>no</v>
      </c>
      <c r="AN183" s="59" t="str">
        <f>IFERROR(VLOOKUP(Tabelle32[[#This Row],[Device ID]],BOM!$B$3:$BQ$35,44,FALSE),"")</f>
        <v>yes</v>
      </c>
      <c r="AO183" s="59" t="str">
        <f>IFERROR(VLOOKUP(Tabelle32[[#This Row],[Device ID]],BOM!$B$3:$BQ$35,45,FALSE),"")</f>
        <v>no</v>
      </c>
      <c r="AP183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83" s="28"/>
      <c r="AR183" s="28"/>
      <c r="AS183" s="28"/>
      <c r="AT183" s="28"/>
      <c r="AU183" s="28"/>
      <c r="AV183" s="28" t="s">
        <v>96</v>
      </c>
      <c r="AW183" s="28" t="s">
        <v>96</v>
      </c>
      <c r="AX183" s="28" t="s">
        <v>96</v>
      </c>
      <c r="AY183" s="28" t="s">
        <v>96</v>
      </c>
      <c r="AZ183" s="28" t="s">
        <v>96</v>
      </c>
      <c r="BA183" s="28" t="s">
        <v>96</v>
      </c>
      <c r="BB183" s="28" t="s">
        <v>96</v>
      </c>
      <c r="BC183" s="28" t="s">
        <v>96</v>
      </c>
      <c r="BD183" s="28" t="s">
        <v>96</v>
      </c>
      <c r="BE183" s="28"/>
      <c r="BF183" s="28"/>
      <c r="BG183" s="73" t="s">
        <v>151</v>
      </c>
      <c r="BH183" s="30" t="str">
        <f>IF(COUNTA(Tabelle32[[#This Row],[Type:Vid_1080i50]:[Type:Anc_Prot]])&gt;0,"x","")</f>
        <v>x</v>
      </c>
      <c r="BI18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83" s="59"/>
      <c r="BK183" s="59"/>
      <c r="BL183" s="63"/>
      <c r="BM183" s="63"/>
      <c r="BN183" s="90"/>
      <c r="BO183" s="90"/>
      <c r="BP183" s="75">
        <f>LEN(Tabelle32[[#This Row],[Label 1
GFX-Unit]])</f>
        <v>0</v>
      </c>
      <c r="BQ183" s="63"/>
      <c r="BR183" s="63"/>
      <c r="BS183" s="59"/>
      <c r="BT183" s="59"/>
      <c r="BU183" s="59" t="s">
        <v>164</v>
      </c>
      <c r="BV183" s="59" t="s">
        <v>165</v>
      </c>
      <c r="BW183" s="59" t="s">
        <v>393</v>
      </c>
      <c r="BX183" s="59">
        <v>9</v>
      </c>
    </row>
    <row r="184" spans="1:76" x14ac:dyDescent="0.2">
      <c r="A184" s="58" t="str">
        <f>CONCATENATE(Tabelle32[[#This Row],[Device ID]],".",Tabelle32[[#This Row],[Streamcounter]])</f>
        <v>9.09202</v>
      </c>
      <c r="B18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VGW-01_SDI09_AUDsend_0002_IPLASRF</v>
      </c>
      <c r="C184" s="67"/>
      <c r="D184" s="61"/>
      <c r="E184" s="67"/>
      <c r="F184" s="59" t="str">
        <f>IFERROR(VLOOKUP(Tabelle32[[#This Row],[Device ID]],BOM!$B$3:$BQ$35,16,FALSE),"")</f>
        <v>VKS (12G)</v>
      </c>
      <c r="G184" s="63">
        <f>VLOOKUP(Tabelle32[[#This Row],[SDI Interface]],BOM!$A$4:$B$35,2,FALSE)</f>
        <v>9</v>
      </c>
      <c r="H184" s="59" t="str">
        <f>BOM!$C$4</f>
        <v>VGW-01</v>
      </c>
      <c r="I184" s="59">
        <f>IFERROR(VLOOKUP(Tabelle32[[#This Row],[Device ID]],BOM!$B$3:$BQ$35,12,FALSE),"")</f>
        <v>0</v>
      </c>
      <c r="J184" s="59" t="str">
        <f>IFERROR(VLOOKUP(Tabelle32[[#This Row],[Device ID]],BOM!$B$3:$BQ$35,13,FALSE),"")</f>
        <v>TC.U1.223 | MDC</v>
      </c>
      <c r="K184" s="59" t="str">
        <f>IFERROR(VLOOKUP(Tabelle32[[#This Row],[Device ID]],BOM!$B$3:$BQ$35,14,FALSE),"")</f>
        <v>Imagine Comunications</v>
      </c>
      <c r="L184" s="59" t="str">
        <f>IFERROR(VLOOKUP(Tabelle32[[#This Row],[Device ID]],BOM!$B$3:$BQ$35,16,FALSE),"")</f>
        <v>VKS (12G)</v>
      </c>
      <c r="M184" s="63">
        <f>IFERROR(VLOOKUP(Tabelle32[[#This Row],[Device ID]],BOM!$B$3:$BQ$35,17,FALSE),"")</f>
        <v>0</v>
      </c>
      <c r="N184" s="59">
        <f>IFERROR(VLOOKUP(Tabelle32[[#This Row],[Device ID]],BOM!$B$3:$BQ$35,18,FALSE),"")</f>
        <v>0</v>
      </c>
      <c r="O184" s="64"/>
      <c r="P184" s="64"/>
      <c r="Q184" s="64"/>
      <c r="R184" s="64"/>
      <c r="S184" s="64"/>
      <c r="T184" s="64"/>
      <c r="U184" s="59">
        <f>IFERROR(VLOOKUP(Tabelle32[[#This Row],[Device ID]],BOM!$B$3:$BQ$35,25,FALSE),"")</f>
        <v>0</v>
      </c>
      <c r="V184" s="59" t="str">
        <f>IFERROR(VLOOKUP(Tabelle32[[#This Row],[Device ID]],BOM!$B$3:$BQ$35,26,FALSE),"")</f>
        <v>x</v>
      </c>
      <c r="W184" s="59" t="str">
        <f>IFERROR(VLOOKUP(Tabelle32[[#This Row],[Device ID]],BOM!$B$3:$BQ$35,27,FALSE),"")</f>
        <v>x</v>
      </c>
      <c r="X184" s="59" t="str">
        <f>IFERROR(VLOOKUP(Tabelle32[[#This Row],[Device ID]],BOM!$B$3:$BQ$35,28,FALSE),"")</f>
        <v>x</v>
      </c>
      <c r="Y184" s="59" t="str">
        <f>IFERROR(VLOOKUP(Tabelle32[[#This Row],[Device ID]],BOM!$B$3:$BQ$35,29,FALSE),"")</f>
        <v>x</v>
      </c>
      <c r="Z184" s="59" t="str">
        <f>IFERROR(VLOOKUP(Tabelle32[[#This Row],[Device ID]],BOM!$B$3:$BQ$35,30,FALSE),"")</f>
        <v>x</v>
      </c>
      <c r="AA184" s="59" t="str">
        <f>IFERROR(VLOOKUP(Tabelle32[[#This Row],[Device ID]],BOM!$B$3:$BQ$35,31,FALSE),"")</f>
        <v>x</v>
      </c>
      <c r="AB184" s="59" t="str">
        <f>IFERROR(VLOOKUP(Tabelle32[[#This Row],[Device ID]],BOM!$B$3:$BQ$35,32,FALSE),"")</f>
        <v>x</v>
      </c>
      <c r="AC184" s="59" t="str">
        <f>IFERROR(VLOOKUP(Tabelle32[[#This Row],[Device ID]],BOM!$B$3:$BQ$35,33,FALSE),"")</f>
        <v>x</v>
      </c>
      <c r="AD184" s="59" t="str">
        <f>IFERROR(VLOOKUP(Tabelle32[[#This Row],[Device ID]],BOM!$B$3:$BQ$35,34,FALSE),"")</f>
        <v>x</v>
      </c>
      <c r="AE184" s="59" t="str">
        <f>IFERROR(VLOOKUP(Tabelle32[[#This Row],[Device ID]],BOM!$B$3:$BQ$35,35,FALSE),"")</f>
        <v>x</v>
      </c>
      <c r="AF184" s="59" t="str">
        <f>IFERROR(VLOOKUP(Tabelle32[[#This Row],[Device ID]],BOM!$B$3:$BQ$35,36,FALSE),"")</f>
        <v>x</v>
      </c>
      <c r="AG184" s="59" t="str">
        <f>IFERROR(VLOOKUP(Tabelle32[[#This Row],[Device ID]],BOM!$B$3:$BQ$35,37,FALSE),"")</f>
        <v>x</v>
      </c>
      <c r="AH184" s="59"/>
      <c r="AI184" s="59"/>
      <c r="AJ184" s="59"/>
      <c r="AK184" s="59"/>
      <c r="AL184" s="59" t="str">
        <f>IFERROR(VLOOKUP(Tabelle32[[#This Row],[Device ID]],BOM!$B$3:$BQ$35,42,FALSE),"")</f>
        <v>Imagine Communications SNP</v>
      </c>
      <c r="AM184" s="59" t="str">
        <f>IFERROR(VLOOKUP(Tabelle32[[#This Row],[Device ID]],BOM!$B$3:$BQ$35,43,FALSE),"")</f>
        <v>no</v>
      </c>
      <c r="AN184" s="59" t="str">
        <f>IFERROR(VLOOKUP(Tabelle32[[#This Row],[Device ID]],BOM!$B$3:$BQ$35,44,FALSE),"")</f>
        <v>yes</v>
      </c>
      <c r="AO184" s="59" t="str">
        <f>IFERROR(VLOOKUP(Tabelle32[[#This Row],[Device ID]],BOM!$B$3:$BQ$35,45,FALSE),"")</f>
        <v>no</v>
      </c>
      <c r="AP184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84" s="28"/>
      <c r="AR184" s="28"/>
      <c r="AS184" s="28"/>
      <c r="AT184" s="28"/>
      <c r="AU184" s="28"/>
      <c r="AV184" s="28" t="s">
        <v>96</v>
      </c>
      <c r="AW184" s="28" t="s">
        <v>96</v>
      </c>
      <c r="AX184" s="28" t="s">
        <v>96</v>
      </c>
      <c r="AY184" s="28" t="s">
        <v>96</v>
      </c>
      <c r="AZ184" s="28" t="s">
        <v>96</v>
      </c>
      <c r="BA184" s="28" t="s">
        <v>96</v>
      </c>
      <c r="BB184" s="28" t="s">
        <v>96</v>
      </c>
      <c r="BC184" s="28" t="s">
        <v>96</v>
      </c>
      <c r="BD184" s="28" t="s">
        <v>96</v>
      </c>
      <c r="BE184" s="28"/>
      <c r="BF184" s="28"/>
      <c r="BG184" s="73" t="s">
        <v>151</v>
      </c>
      <c r="BH184" s="30" t="str">
        <f>IF(COUNTA(Tabelle32[[#This Row],[Type:Vid_1080i50]:[Type:Anc_Prot]])&gt;0,"x","")</f>
        <v>x</v>
      </c>
      <c r="BI18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84" s="59"/>
      <c r="BK184" s="59"/>
      <c r="BL184" s="63"/>
      <c r="BM184" s="63"/>
      <c r="BN184" s="90"/>
      <c r="BO184" s="90"/>
      <c r="BP184" s="75">
        <f>LEN(Tabelle32[[#This Row],[Label 1
GFX-Unit]])</f>
        <v>0</v>
      </c>
      <c r="BQ184" s="63"/>
      <c r="BR184" s="63"/>
      <c r="BS184" s="59"/>
      <c r="BT184" s="59"/>
      <c r="BU184" s="59" t="s">
        <v>167</v>
      </c>
      <c r="BV184" s="59" t="s">
        <v>168</v>
      </c>
      <c r="BW184" s="59" t="s">
        <v>394</v>
      </c>
      <c r="BX184" s="59">
        <v>9</v>
      </c>
    </row>
    <row r="185" spans="1:76" x14ac:dyDescent="0.2">
      <c r="A185" s="58" t="str">
        <f>CONCATENATE(Tabelle32[[#This Row],[Device ID]],".",Tabelle32[[#This Row],[Streamcounter]])</f>
        <v>9.09203</v>
      </c>
      <c r="B18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VGW-01_SDI09_AUDsend_0003_IPLASRF</v>
      </c>
      <c r="C185" s="67"/>
      <c r="D185" s="61"/>
      <c r="E185" s="67"/>
      <c r="F185" s="59" t="str">
        <f>IFERROR(VLOOKUP(Tabelle32[[#This Row],[Device ID]],BOM!$B$3:$BQ$35,16,FALSE),"")</f>
        <v>VKS (12G)</v>
      </c>
      <c r="G185" s="63">
        <f>VLOOKUP(Tabelle32[[#This Row],[SDI Interface]],BOM!$A$4:$B$35,2,FALSE)</f>
        <v>9</v>
      </c>
      <c r="H185" s="59" t="str">
        <f>BOM!$C$4</f>
        <v>VGW-01</v>
      </c>
      <c r="I185" s="59">
        <f>IFERROR(VLOOKUP(Tabelle32[[#This Row],[Device ID]],BOM!$B$3:$BQ$35,12,FALSE),"")</f>
        <v>0</v>
      </c>
      <c r="J185" s="59" t="str">
        <f>IFERROR(VLOOKUP(Tabelle32[[#This Row],[Device ID]],BOM!$B$3:$BQ$35,13,FALSE),"")</f>
        <v>TC.U1.223 | MDC</v>
      </c>
      <c r="K185" s="59" t="str">
        <f>IFERROR(VLOOKUP(Tabelle32[[#This Row],[Device ID]],BOM!$B$3:$BQ$35,14,FALSE),"")</f>
        <v>Imagine Comunications</v>
      </c>
      <c r="L185" s="59" t="str">
        <f>IFERROR(VLOOKUP(Tabelle32[[#This Row],[Device ID]],BOM!$B$3:$BQ$35,16,FALSE),"")</f>
        <v>VKS (12G)</v>
      </c>
      <c r="M185" s="63">
        <f>IFERROR(VLOOKUP(Tabelle32[[#This Row],[Device ID]],BOM!$B$3:$BQ$35,17,FALSE),"")</f>
        <v>0</v>
      </c>
      <c r="N185" s="59">
        <f>IFERROR(VLOOKUP(Tabelle32[[#This Row],[Device ID]],BOM!$B$3:$BQ$35,18,FALSE),"")</f>
        <v>0</v>
      </c>
      <c r="O185" s="64"/>
      <c r="P185" s="64"/>
      <c r="Q185" s="64"/>
      <c r="R185" s="64"/>
      <c r="S185" s="64"/>
      <c r="T185" s="64"/>
      <c r="U185" s="59">
        <f>IFERROR(VLOOKUP(Tabelle32[[#This Row],[Device ID]],BOM!$B$3:$BQ$35,25,FALSE),"")</f>
        <v>0</v>
      </c>
      <c r="V185" s="59" t="str">
        <f>IFERROR(VLOOKUP(Tabelle32[[#This Row],[Device ID]],BOM!$B$3:$BQ$35,26,FALSE),"")</f>
        <v>x</v>
      </c>
      <c r="W185" s="59" t="str">
        <f>IFERROR(VLOOKUP(Tabelle32[[#This Row],[Device ID]],BOM!$B$3:$BQ$35,27,FALSE),"")</f>
        <v>x</v>
      </c>
      <c r="X185" s="59" t="str">
        <f>IFERROR(VLOOKUP(Tabelle32[[#This Row],[Device ID]],BOM!$B$3:$BQ$35,28,FALSE),"")</f>
        <v>x</v>
      </c>
      <c r="Y185" s="59" t="str">
        <f>IFERROR(VLOOKUP(Tabelle32[[#This Row],[Device ID]],BOM!$B$3:$BQ$35,29,FALSE),"")</f>
        <v>x</v>
      </c>
      <c r="Z185" s="59" t="str">
        <f>IFERROR(VLOOKUP(Tabelle32[[#This Row],[Device ID]],BOM!$B$3:$BQ$35,30,FALSE),"")</f>
        <v>x</v>
      </c>
      <c r="AA185" s="59" t="str">
        <f>IFERROR(VLOOKUP(Tabelle32[[#This Row],[Device ID]],BOM!$B$3:$BQ$35,31,FALSE),"")</f>
        <v>x</v>
      </c>
      <c r="AB185" s="59" t="str">
        <f>IFERROR(VLOOKUP(Tabelle32[[#This Row],[Device ID]],BOM!$B$3:$BQ$35,32,FALSE),"")</f>
        <v>x</v>
      </c>
      <c r="AC185" s="59" t="str">
        <f>IFERROR(VLOOKUP(Tabelle32[[#This Row],[Device ID]],BOM!$B$3:$BQ$35,33,FALSE),"")</f>
        <v>x</v>
      </c>
      <c r="AD185" s="59" t="str">
        <f>IFERROR(VLOOKUP(Tabelle32[[#This Row],[Device ID]],BOM!$B$3:$BQ$35,34,FALSE),"")</f>
        <v>x</v>
      </c>
      <c r="AE185" s="59" t="str">
        <f>IFERROR(VLOOKUP(Tabelle32[[#This Row],[Device ID]],BOM!$B$3:$BQ$35,35,FALSE),"")</f>
        <v>x</v>
      </c>
      <c r="AF185" s="59" t="str">
        <f>IFERROR(VLOOKUP(Tabelle32[[#This Row],[Device ID]],BOM!$B$3:$BQ$35,36,FALSE),"")</f>
        <v>x</v>
      </c>
      <c r="AG185" s="59" t="str">
        <f>IFERROR(VLOOKUP(Tabelle32[[#This Row],[Device ID]],BOM!$B$3:$BQ$35,37,FALSE),"")</f>
        <v>x</v>
      </c>
      <c r="AH185" s="59"/>
      <c r="AI185" s="59"/>
      <c r="AJ185" s="59"/>
      <c r="AK185" s="59"/>
      <c r="AL185" s="59" t="str">
        <f>IFERROR(VLOOKUP(Tabelle32[[#This Row],[Device ID]],BOM!$B$3:$BQ$35,42,FALSE),"")</f>
        <v>Imagine Communications SNP</v>
      </c>
      <c r="AM185" s="59" t="str">
        <f>IFERROR(VLOOKUP(Tabelle32[[#This Row],[Device ID]],BOM!$B$3:$BQ$35,43,FALSE),"")</f>
        <v>no</v>
      </c>
      <c r="AN185" s="59" t="str">
        <f>IFERROR(VLOOKUP(Tabelle32[[#This Row],[Device ID]],BOM!$B$3:$BQ$35,44,FALSE),"")</f>
        <v>yes</v>
      </c>
      <c r="AO185" s="59" t="str">
        <f>IFERROR(VLOOKUP(Tabelle32[[#This Row],[Device ID]],BOM!$B$3:$BQ$35,45,FALSE),"")</f>
        <v>no</v>
      </c>
      <c r="AP185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85" s="28"/>
      <c r="AR185" s="28"/>
      <c r="AS185" s="28"/>
      <c r="AT185" s="28"/>
      <c r="AU185" s="28"/>
      <c r="AV185" s="28" t="s">
        <v>96</v>
      </c>
      <c r="AW185" s="28" t="s">
        <v>96</v>
      </c>
      <c r="AX185" s="28" t="s">
        <v>96</v>
      </c>
      <c r="AY185" s="28" t="s">
        <v>96</v>
      </c>
      <c r="AZ185" s="28" t="s">
        <v>96</v>
      </c>
      <c r="BA185" s="28" t="s">
        <v>96</v>
      </c>
      <c r="BB185" s="28" t="s">
        <v>96</v>
      </c>
      <c r="BC185" s="28" t="s">
        <v>96</v>
      </c>
      <c r="BD185" s="28" t="s">
        <v>96</v>
      </c>
      <c r="BE185" s="28"/>
      <c r="BF185" s="28"/>
      <c r="BG185" s="73" t="s">
        <v>151</v>
      </c>
      <c r="BH185" s="30" t="str">
        <f>IF(COUNTA(Tabelle32[[#This Row],[Type:Vid_1080i50]:[Type:Anc_Prot]])&gt;0,"x","")</f>
        <v>x</v>
      </c>
      <c r="BI18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85" s="59"/>
      <c r="BK185" s="59"/>
      <c r="BL185" s="63"/>
      <c r="BM185" s="63"/>
      <c r="BN185" s="90"/>
      <c r="BO185" s="90"/>
      <c r="BP185" s="75">
        <f>LEN(Tabelle32[[#This Row],[Label 1
GFX-Unit]])</f>
        <v>0</v>
      </c>
      <c r="BQ185" s="63"/>
      <c r="BR185" s="63"/>
      <c r="BS185" s="59"/>
      <c r="BT185" s="59"/>
      <c r="BU185" s="59" t="s">
        <v>170</v>
      </c>
      <c r="BV185" s="59" t="s">
        <v>171</v>
      </c>
      <c r="BW185" s="59" t="s">
        <v>395</v>
      </c>
      <c r="BX185" s="59">
        <v>9</v>
      </c>
    </row>
    <row r="186" spans="1:76" x14ac:dyDescent="0.2">
      <c r="A186" s="58" t="str">
        <f>CONCATENATE(Tabelle32[[#This Row],[Device ID]],".",Tabelle32[[#This Row],[Streamcounter]])</f>
        <v>9.09204</v>
      </c>
      <c r="B18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VGW-01_SDI09_AUDsend_0004_IPLASRF</v>
      </c>
      <c r="C186" s="60"/>
      <c r="D186" s="61"/>
      <c r="E186" s="62"/>
      <c r="F186" s="59" t="str">
        <f>IFERROR(VLOOKUP(Tabelle32[[#This Row],[Device ID]],BOM!$B$3:$BQ$35,16,FALSE),"")</f>
        <v>VKS (12G)</v>
      </c>
      <c r="G186" s="63">
        <f>VLOOKUP(Tabelle32[[#This Row],[SDI Interface]],BOM!$A$4:$B$35,2,FALSE)</f>
        <v>9</v>
      </c>
      <c r="H186" s="59" t="str">
        <f>BOM!$C$4</f>
        <v>VGW-01</v>
      </c>
      <c r="I186" s="59">
        <f>IFERROR(VLOOKUP(Tabelle32[[#This Row],[Device ID]],BOM!$B$3:$BQ$35,12,FALSE),"")</f>
        <v>0</v>
      </c>
      <c r="J186" s="59" t="str">
        <f>IFERROR(VLOOKUP(Tabelle32[[#This Row],[Device ID]],BOM!$B$3:$BQ$35,13,FALSE),"")</f>
        <v>TC.U1.223 | MDC</v>
      </c>
      <c r="K186" s="59" t="str">
        <f>IFERROR(VLOOKUP(Tabelle32[[#This Row],[Device ID]],BOM!$B$3:$BQ$35,14,FALSE),"")</f>
        <v>Imagine Comunications</v>
      </c>
      <c r="L186" s="59" t="str">
        <f>IFERROR(VLOOKUP(Tabelle32[[#This Row],[Device ID]],BOM!$B$3:$BQ$35,16,FALSE),"")</f>
        <v>VKS (12G)</v>
      </c>
      <c r="M186" s="63">
        <f>IFERROR(VLOOKUP(Tabelle32[[#This Row],[Device ID]],BOM!$B$3:$BQ$35,17,FALSE),"")</f>
        <v>0</v>
      </c>
      <c r="N186" s="59">
        <f>IFERROR(VLOOKUP(Tabelle32[[#This Row],[Device ID]],BOM!$B$3:$BQ$35,18,FALSE),"")</f>
        <v>0</v>
      </c>
      <c r="O186" s="64"/>
      <c r="P186" s="64"/>
      <c r="Q186" s="64"/>
      <c r="R186" s="64"/>
      <c r="S186" s="64"/>
      <c r="T186" s="64"/>
      <c r="U186" s="59">
        <f>IFERROR(VLOOKUP(Tabelle32[[#This Row],[Device ID]],BOM!$B$3:$BQ$35,25,FALSE),"")</f>
        <v>0</v>
      </c>
      <c r="V186" s="59" t="str">
        <f>IFERROR(VLOOKUP(Tabelle32[[#This Row],[Device ID]],BOM!$B$3:$BQ$35,26,FALSE),"")</f>
        <v>x</v>
      </c>
      <c r="W186" s="59" t="str">
        <f>IFERROR(VLOOKUP(Tabelle32[[#This Row],[Device ID]],BOM!$B$3:$BQ$35,27,FALSE),"")</f>
        <v>x</v>
      </c>
      <c r="X186" s="59" t="str">
        <f>IFERROR(VLOOKUP(Tabelle32[[#This Row],[Device ID]],BOM!$B$3:$BQ$35,28,FALSE),"")</f>
        <v>x</v>
      </c>
      <c r="Y186" s="59" t="str">
        <f>IFERROR(VLOOKUP(Tabelle32[[#This Row],[Device ID]],BOM!$B$3:$BQ$35,29,FALSE),"")</f>
        <v>x</v>
      </c>
      <c r="Z186" s="59" t="str">
        <f>IFERROR(VLOOKUP(Tabelle32[[#This Row],[Device ID]],BOM!$B$3:$BQ$35,30,FALSE),"")</f>
        <v>x</v>
      </c>
      <c r="AA186" s="59" t="str">
        <f>IFERROR(VLOOKUP(Tabelle32[[#This Row],[Device ID]],BOM!$B$3:$BQ$35,31,FALSE),"")</f>
        <v>x</v>
      </c>
      <c r="AB186" s="59" t="str">
        <f>IFERROR(VLOOKUP(Tabelle32[[#This Row],[Device ID]],BOM!$B$3:$BQ$35,32,FALSE),"")</f>
        <v>x</v>
      </c>
      <c r="AC186" s="59" t="str">
        <f>IFERROR(VLOOKUP(Tabelle32[[#This Row],[Device ID]],BOM!$B$3:$BQ$35,33,FALSE),"")</f>
        <v>x</v>
      </c>
      <c r="AD186" s="59" t="str">
        <f>IFERROR(VLOOKUP(Tabelle32[[#This Row],[Device ID]],BOM!$B$3:$BQ$35,34,FALSE),"")</f>
        <v>x</v>
      </c>
      <c r="AE186" s="59" t="str">
        <f>IFERROR(VLOOKUP(Tabelle32[[#This Row],[Device ID]],BOM!$B$3:$BQ$35,35,FALSE),"")</f>
        <v>x</v>
      </c>
      <c r="AF186" s="59" t="str">
        <f>IFERROR(VLOOKUP(Tabelle32[[#This Row],[Device ID]],BOM!$B$3:$BQ$35,36,FALSE),"")</f>
        <v>x</v>
      </c>
      <c r="AG186" s="59" t="str">
        <f>IFERROR(VLOOKUP(Tabelle32[[#This Row],[Device ID]],BOM!$B$3:$BQ$35,37,FALSE),"")</f>
        <v>x</v>
      </c>
      <c r="AH186" s="59"/>
      <c r="AI186" s="59"/>
      <c r="AJ186" s="59"/>
      <c r="AK186" s="59"/>
      <c r="AL186" s="59" t="str">
        <f>IFERROR(VLOOKUP(Tabelle32[[#This Row],[Device ID]],BOM!$B$3:$BQ$35,42,FALSE),"")</f>
        <v>Imagine Communications SNP</v>
      </c>
      <c r="AM186" s="59" t="str">
        <f>IFERROR(VLOOKUP(Tabelle32[[#This Row],[Device ID]],BOM!$B$3:$BQ$35,43,FALSE),"")</f>
        <v>no</v>
      </c>
      <c r="AN186" s="59" t="str">
        <f>IFERROR(VLOOKUP(Tabelle32[[#This Row],[Device ID]],BOM!$B$3:$BQ$35,44,FALSE),"")</f>
        <v>yes</v>
      </c>
      <c r="AO186" s="59" t="str">
        <f>IFERROR(VLOOKUP(Tabelle32[[#This Row],[Device ID]],BOM!$B$3:$BQ$35,45,FALSE),"")</f>
        <v>no</v>
      </c>
      <c r="AP186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86" s="28"/>
      <c r="AR186" s="28"/>
      <c r="AS186" s="28"/>
      <c r="AT186" s="28"/>
      <c r="AU186" s="28"/>
      <c r="AV186" s="28" t="s">
        <v>96</v>
      </c>
      <c r="AW186" s="28" t="s">
        <v>96</v>
      </c>
      <c r="AX186" s="28" t="s">
        <v>96</v>
      </c>
      <c r="AY186" s="28" t="s">
        <v>96</v>
      </c>
      <c r="AZ186" s="28" t="s">
        <v>96</v>
      </c>
      <c r="BA186" s="28" t="s">
        <v>96</v>
      </c>
      <c r="BB186" s="28" t="s">
        <v>96</v>
      </c>
      <c r="BC186" s="28" t="s">
        <v>96</v>
      </c>
      <c r="BD186" s="28" t="s">
        <v>96</v>
      </c>
      <c r="BE186" s="28"/>
      <c r="BF186" s="28"/>
      <c r="BG186" s="73" t="s">
        <v>151</v>
      </c>
      <c r="BH186" s="30" t="str">
        <f>IF(COUNTA(Tabelle32[[#This Row],[Type:Vid_1080i50]:[Type:Anc_Prot]])&gt;0,"x","")</f>
        <v>x</v>
      </c>
      <c r="BI18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86" s="59"/>
      <c r="BK186" s="59"/>
      <c r="BL186" s="63"/>
      <c r="BM186" s="63"/>
      <c r="BN186" s="90"/>
      <c r="BO186" s="90"/>
      <c r="BP186" s="75">
        <f>LEN(Tabelle32[[#This Row],[Label 1
GFX-Unit]])</f>
        <v>0</v>
      </c>
      <c r="BQ186" s="63"/>
      <c r="BR186" s="63"/>
      <c r="BS186" s="59"/>
      <c r="BT186" s="59"/>
      <c r="BU186" s="59" t="s">
        <v>173</v>
      </c>
      <c r="BV186" s="59" t="s">
        <v>174</v>
      </c>
      <c r="BW186" s="59" t="s">
        <v>396</v>
      </c>
      <c r="BX186" s="59">
        <v>9</v>
      </c>
    </row>
    <row r="187" spans="1:76" x14ac:dyDescent="0.2">
      <c r="A187" s="58" t="str">
        <f>CONCATENATE(Tabelle32[[#This Row],[Device ID]],".",Tabelle32[[#This Row],[Streamcounter]])</f>
        <v>9.09205</v>
      </c>
      <c r="B18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VGW-01_SDI09_AUDsend_0005_IPLASRF</v>
      </c>
      <c r="C187" s="60"/>
      <c r="D187" s="61"/>
      <c r="E187" s="62"/>
      <c r="F187" s="59" t="str">
        <f>IFERROR(VLOOKUP(Tabelle32[[#This Row],[Device ID]],BOM!$B$3:$BQ$35,16,FALSE),"")</f>
        <v>VKS (12G)</v>
      </c>
      <c r="G187" s="63">
        <f>VLOOKUP(Tabelle32[[#This Row],[SDI Interface]],BOM!$A$4:$B$35,2,FALSE)</f>
        <v>9</v>
      </c>
      <c r="H187" s="59" t="str">
        <f>BOM!$C$4</f>
        <v>VGW-01</v>
      </c>
      <c r="I187" s="59">
        <f>IFERROR(VLOOKUP(Tabelle32[[#This Row],[Device ID]],BOM!$B$3:$BQ$35,12,FALSE),"")</f>
        <v>0</v>
      </c>
      <c r="J187" s="59" t="str">
        <f>IFERROR(VLOOKUP(Tabelle32[[#This Row],[Device ID]],BOM!$B$3:$BQ$35,13,FALSE),"")</f>
        <v>TC.U1.223 | MDC</v>
      </c>
      <c r="K187" s="59" t="str">
        <f>IFERROR(VLOOKUP(Tabelle32[[#This Row],[Device ID]],BOM!$B$3:$BQ$35,14,FALSE),"")</f>
        <v>Imagine Comunications</v>
      </c>
      <c r="L187" s="59" t="str">
        <f>IFERROR(VLOOKUP(Tabelle32[[#This Row],[Device ID]],BOM!$B$3:$BQ$35,16,FALSE),"")</f>
        <v>VKS (12G)</v>
      </c>
      <c r="M187" s="63">
        <f>IFERROR(VLOOKUP(Tabelle32[[#This Row],[Device ID]],BOM!$B$3:$BQ$35,17,FALSE),"")</f>
        <v>0</v>
      </c>
      <c r="N187" s="59">
        <f>IFERROR(VLOOKUP(Tabelle32[[#This Row],[Device ID]],BOM!$B$3:$BQ$35,18,FALSE),"")</f>
        <v>0</v>
      </c>
      <c r="O187" s="64"/>
      <c r="P187" s="64"/>
      <c r="Q187" s="64"/>
      <c r="R187" s="64"/>
      <c r="S187" s="64"/>
      <c r="T187" s="64"/>
      <c r="U187" s="59">
        <f>IFERROR(VLOOKUP(Tabelle32[[#This Row],[Device ID]],BOM!$B$3:$BQ$35,25,FALSE),"")</f>
        <v>0</v>
      </c>
      <c r="V187" s="59" t="str">
        <f>IFERROR(VLOOKUP(Tabelle32[[#This Row],[Device ID]],BOM!$B$3:$BQ$35,26,FALSE),"")</f>
        <v>x</v>
      </c>
      <c r="W187" s="59" t="str">
        <f>IFERROR(VLOOKUP(Tabelle32[[#This Row],[Device ID]],BOM!$B$3:$BQ$35,27,FALSE),"")</f>
        <v>x</v>
      </c>
      <c r="X187" s="59" t="str">
        <f>IFERROR(VLOOKUP(Tabelle32[[#This Row],[Device ID]],BOM!$B$3:$BQ$35,28,FALSE),"")</f>
        <v>x</v>
      </c>
      <c r="Y187" s="59" t="str">
        <f>IFERROR(VLOOKUP(Tabelle32[[#This Row],[Device ID]],BOM!$B$3:$BQ$35,29,FALSE),"")</f>
        <v>x</v>
      </c>
      <c r="Z187" s="59" t="str">
        <f>IFERROR(VLOOKUP(Tabelle32[[#This Row],[Device ID]],BOM!$B$3:$BQ$35,30,FALSE),"")</f>
        <v>x</v>
      </c>
      <c r="AA187" s="59" t="str">
        <f>IFERROR(VLOOKUP(Tabelle32[[#This Row],[Device ID]],BOM!$B$3:$BQ$35,31,FALSE),"")</f>
        <v>x</v>
      </c>
      <c r="AB187" s="59" t="str">
        <f>IFERROR(VLOOKUP(Tabelle32[[#This Row],[Device ID]],BOM!$B$3:$BQ$35,32,FALSE),"")</f>
        <v>x</v>
      </c>
      <c r="AC187" s="59" t="str">
        <f>IFERROR(VLOOKUP(Tabelle32[[#This Row],[Device ID]],BOM!$B$3:$BQ$35,33,FALSE),"")</f>
        <v>x</v>
      </c>
      <c r="AD187" s="59" t="str">
        <f>IFERROR(VLOOKUP(Tabelle32[[#This Row],[Device ID]],BOM!$B$3:$BQ$35,34,FALSE),"")</f>
        <v>x</v>
      </c>
      <c r="AE187" s="59" t="str">
        <f>IFERROR(VLOOKUP(Tabelle32[[#This Row],[Device ID]],BOM!$B$3:$BQ$35,35,FALSE),"")</f>
        <v>x</v>
      </c>
      <c r="AF187" s="59" t="str">
        <f>IFERROR(VLOOKUP(Tabelle32[[#This Row],[Device ID]],BOM!$B$3:$BQ$35,36,FALSE),"")</f>
        <v>x</v>
      </c>
      <c r="AG187" s="59" t="str">
        <f>IFERROR(VLOOKUP(Tabelle32[[#This Row],[Device ID]],BOM!$B$3:$BQ$35,37,FALSE),"")</f>
        <v>x</v>
      </c>
      <c r="AH187" s="59"/>
      <c r="AI187" s="59"/>
      <c r="AJ187" s="59"/>
      <c r="AK187" s="59"/>
      <c r="AL187" s="59" t="str">
        <f>IFERROR(VLOOKUP(Tabelle32[[#This Row],[Device ID]],BOM!$B$3:$BQ$35,42,FALSE),"")</f>
        <v>Imagine Communications SNP</v>
      </c>
      <c r="AM187" s="59" t="str">
        <f>IFERROR(VLOOKUP(Tabelle32[[#This Row],[Device ID]],BOM!$B$3:$BQ$35,43,FALSE),"")</f>
        <v>no</v>
      </c>
      <c r="AN187" s="59" t="str">
        <f>IFERROR(VLOOKUP(Tabelle32[[#This Row],[Device ID]],BOM!$B$3:$BQ$35,44,FALSE),"")</f>
        <v>yes</v>
      </c>
      <c r="AO187" s="59" t="str">
        <f>IFERROR(VLOOKUP(Tabelle32[[#This Row],[Device ID]],BOM!$B$3:$BQ$35,45,FALSE),"")</f>
        <v>no</v>
      </c>
      <c r="AP187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87" s="28"/>
      <c r="AR187" s="28"/>
      <c r="AS187" s="28"/>
      <c r="AT187" s="28"/>
      <c r="AU187" s="28"/>
      <c r="AV187" s="28" t="s">
        <v>96</v>
      </c>
      <c r="AW187" s="28" t="s">
        <v>96</v>
      </c>
      <c r="AX187" s="28" t="s">
        <v>96</v>
      </c>
      <c r="AY187" s="28" t="s">
        <v>96</v>
      </c>
      <c r="AZ187" s="28" t="s">
        <v>96</v>
      </c>
      <c r="BA187" s="28" t="s">
        <v>96</v>
      </c>
      <c r="BB187" s="28" t="s">
        <v>96</v>
      </c>
      <c r="BC187" s="28" t="s">
        <v>96</v>
      </c>
      <c r="BD187" s="28" t="s">
        <v>96</v>
      </c>
      <c r="BE187" s="28"/>
      <c r="BF187" s="28"/>
      <c r="BG187" s="73" t="s">
        <v>151</v>
      </c>
      <c r="BH187" s="30" t="str">
        <f>IF(COUNTA(Tabelle32[[#This Row],[Type:Vid_1080i50]:[Type:Anc_Prot]])&gt;0,"x","")</f>
        <v>x</v>
      </c>
      <c r="BI18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87" s="59"/>
      <c r="BK187" s="59"/>
      <c r="BL187" s="63"/>
      <c r="BM187" s="63"/>
      <c r="BN187" s="90"/>
      <c r="BO187" s="90"/>
      <c r="BP187" s="75">
        <f>LEN(Tabelle32[[#This Row],[Label 1
GFX-Unit]])</f>
        <v>0</v>
      </c>
      <c r="BQ187" s="63"/>
      <c r="BR187" s="63"/>
      <c r="BS187" s="59"/>
      <c r="BT187" s="59"/>
      <c r="BU187" s="59" t="s">
        <v>176</v>
      </c>
      <c r="BV187" s="59" t="s">
        <v>177</v>
      </c>
      <c r="BW187" s="59" t="s">
        <v>397</v>
      </c>
      <c r="BX187" s="59">
        <v>9</v>
      </c>
    </row>
    <row r="188" spans="1:76" x14ac:dyDescent="0.2">
      <c r="A188" s="58" t="str">
        <f>CONCATENATE(Tabelle32[[#This Row],[Device ID]],".",Tabelle32[[#This Row],[Streamcounter]])</f>
        <v>9.09206</v>
      </c>
      <c r="B18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VGW-01_SDI09_AUDsend_0006_IPLASRF</v>
      </c>
      <c r="C188" s="60"/>
      <c r="D188" s="61"/>
      <c r="E188" s="62"/>
      <c r="F188" s="59" t="str">
        <f>IFERROR(VLOOKUP(Tabelle32[[#This Row],[Device ID]],BOM!$B$3:$BQ$35,16,FALSE),"")</f>
        <v>VKS (12G)</v>
      </c>
      <c r="G188" s="63">
        <f>VLOOKUP(Tabelle32[[#This Row],[SDI Interface]],BOM!$A$4:$B$35,2,FALSE)</f>
        <v>9</v>
      </c>
      <c r="H188" s="59" t="str">
        <f>BOM!$C$4</f>
        <v>VGW-01</v>
      </c>
      <c r="I188" s="59">
        <f>IFERROR(VLOOKUP(Tabelle32[[#This Row],[Device ID]],BOM!$B$3:$BQ$35,12,FALSE),"")</f>
        <v>0</v>
      </c>
      <c r="J188" s="59" t="str">
        <f>IFERROR(VLOOKUP(Tabelle32[[#This Row],[Device ID]],BOM!$B$3:$BQ$35,13,FALSE),"")</f>
        <v>TC.U1.223 | MDC</v>
      </c>
      <c r="K188" s="59" t="str">
        <f>IFERROR(VLOOKUP(Tabelle32[[#This Row],[Device ID]],BOM!$B$3:$BQ$35,14,FALSE),"")</f>
        <v>Imagine Comunications</v>
      </c>
      <c r="L188" s="59" t="str">
        <f>IFERROR(VLOOKUP(Tabelle32[[#This Row],[Device ID]],BOM!$B$3:$BQ$35,16,FALSE),"")</f>
        <v>VKS (12G)</v>
      </c>
      <c r="M188" s="63">
        <f>IFERROR(VLOOKUP(Tabelle32[[#This Row],[Device ID]],BOM!$B$3:$BQ$35,17,FALSE),"")</f>
        <v>0</v>
      </c>
      <c r="N188" s="59">
        <f>IFERROR(VLOOKUP(Tabelle32[[#This Row],[Device ID]],BOM!$B$3:$BQ$35,18,FALSE),"")</f>
        <v>0</v>
      </c>
      <c r="O188" s="64"/>
      <c r="P188" s="64"/>
      <c r="Q188" s="64"/>
      <c r="R188" s="64"/>
      <c r="S188" s="64"/>
      <c r="T188" s="64"/>
      <c r="U188" s="59">
        <f>IFERROR(VLOOKUP(Tabelle32[[#This Row],[Device ID]],BOM!$B$3:$BQ$35,25,FALSE),"")</f>
        <v>0</v>
      </c>
      <c r="V188" s="59" t="str">
        <f>IFERROR(VLOOKUP(Tabelle32[[#This Row],[Device ID]],BOM!$B$3:$BQ$35,26,FALSE),"")</f>
        <v>x</v>
      </c>
      <c r="W188" s="59" t="str">
        <f>IFERROR(VLOOKUP(Tabelle32[[#This Row],[Device ID]],BOM!$B$3:$BQ$35,27,FALSE),"")</f>
        <v>x</v>
      </c>
      <c r="X188" s="59" t="str">
        <f>IFERROR(VLOOKUP(Tabelle32[[#This Row],[Device ID]],BOM!$B$3:$BQ$35,28,FALSE),"")</f>
        <v>x</v>
      </c>
      <c r="Y188" s="59" t="str">
        <f>IFERROR(VLOOKUP(Tabelle32[[#This Row],[Device ID]],BOM!$B$3:$BQ$35,29,FALSE),"")</f>
        <v>x</v>
      </c>
      <c r="Z188" s="59" t="str">
        <f>IFERROR(VLOOKUP(Tabelle32[[#This Row],[Device ID]],BOM!$B$3:$BQ$35,30,FALSE),"")</f>
        <v>x</v>
      </c>
      <c r="AA188" s="59" t="str">
        <f>IFERROR(VLOOKUP(Tabelle32[[#This Row],[Device ID]],BOM!$B$3:$BQ$35,31,FALSE),"")</f>
        <v>x</v>
      </c>
      <c r="AB188" s="59" t="str">
        <f>IFERROR(VLOOKUP(Tabelle32[[#This Row],[Device ID]],BOM!$B$3:$BQ$35,32,FALSE),"")</f>
        <v>x</v>
      </c>
      <c r="AC188" s="59" t="str">
        <f>IFERROR(VLOOKUP(Tabelle32[[#This Row],[Device ID]],BOM!$B$3:$BQ$35,33,FALSE),"")</f>
        <v>x</v>
      </c>
      <c r="AD188" s="59" t="str">
        <f>IFERROR(VLOOKUP(Tabelle32[[#This Row],[Device ID]],BOM!$B$3:$BQ$35,34,FALSE),"")</f>
        <v>x</v>
      </c>
      <c r="AE188" s="59" t="str">
        <f>IFERROR(VLOOKUP(Tabelle32[[#This Row],[Device ID]],BOM!$B$3:$BQ$35,35,FALSE),"")</f>
        <v>x</v>
      </c>
      <c r="AF188" s="59" t="str">
        <f>IFERROR(VLOOKUP(Tabelle32[[#This Row],[Device ID]],BOM!$B$3:$BQ$35,36,FALSE),"")</f>
        <v>x</v>
      </c>
      <c r="AG188" s="59" t="str">
        <f>IFERROR(VLOOKUP(Tabelle32[[#This Row],[Device ID]],BOM!$B$3:$BQ$35,37,FALSE),"")</f>
        <v>x</v>
      </c>
      <c r="AH188" s="59"/>
      <c r="AI188" s="59"/>
      <c r="AJ188" s="59"/>
      <c r="AK188" s="59"/>
      <c r="AL188" s="59" t="str">
        <f>IFERROR(VLOOKUP(Tabelle32[[#This Row],[Device ID]],BOM!$B$3:$BQ$35,42,FALSE),"")</f>
        <v>Imagine Communications SNP</v>
      </c>
      <c r="AM188" s="59" t="str">
        <f>IFERROR(VLOOKUP(Tabelle32[[#This Row],[Device ID]],BOM!$B$3:$BQ$35,43,FALSE),"")</f>
        <v>no</v>
      </c>
      <c r="AN188" s="59" t="str">
        <f>IFERROR(VLOOKUP(Tabelle32[[#This Row],[Device ID]],BOM!$B$3:$BQ$35,44,FALSE),"")</f>
        <v>yes</v>
      </c>
      <c r="AO188" s="59" t="str">
        <f>IFERROR(VLOOKUP(Tabelle32[[#This Row],[Device ID]],BOM!$B$3:$BQ$35,45,FALSE),"")</f>
        <v>no</v>
      </c>
      <c r="AP188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88" s="28"/>
      <c r="AR188" s="28"/>
      <c r="AS188" s="28"/>
      <c r="AT188" s="28"/>
      <c r="AU188" s="28"/>
      <c r="AV188" s="28" t="s">
        <v>96</v>
      </c>
      <c r="AW188" s="28" t="s">
        <v>96</v>
      </c>
      <c r="AX188" s="28" t="s">
        <v>96</v>
      </c>
      <c r="AY188" s="28" t="s">
        <v>96</v>
      </c>
      <c r="AZ188" s="28" t="s">
        <v>96</v>
      </c>
      <c r="BA188" s="28" t="s">
        <v>96</v>
      </c>
      <c r="BB188" s="28" t="s">
        <v>96</v>
      </c>
      <c r="BC188" s="28" t="s">
        <v>96</v>
      </c>
      <c r="BD188" s="28" t="s">
        <v>96</v>
      </c>
      <c r="BE188" s="28"/>
      <c r="BF188" s="28"/>
      <c r="BG188" s="73" t="s">
        <v>151</v>
      </c>
      <c r="BH188" s="30" t="str">
        <f>IF(COUNTA(Tabelle32[[#This Row],[Type:Vid_1080i50]:[Type:Anc_Prot]])&gt;0,"x","")</f>
        <v>x</v>
      </c>
      <c r="BI18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88" s="59"/>
      <c r="BK188" s="59"/>
      <c r="BL188" s="63"/>
      <c r="BM188" s="63"/>
      <c r="BN188" s="90"/>
      <c r="BO188" s="90"/>
      <c r="BP188" s="75">
        <f>LEN(Tabelle32[[#This Row],[Label 1
GFX-Unit]])</f>
        <v>0</v>
      </c>
      <c r="BQ188" s="63"/>
      <c r="BR188" s="63"/>
      <c r="BS188" s="59"/>
      <c r="BT188" s="59"/>
      <c r="BU188" s="59" t="s">
        <v>179</v>
      </c>
      <c r="BV188" s="59" t="s">
        <v>180</v>
      </c>
      <c r="BW188" s="59" t="s">
        <v>398</v>
      </c>
      <c r="BX188" s="59">
        <v>9</v>
      </c>
    </row>
    <row r="189" spans="1:76" x14ac:dyDescent="0.2">
      <c r="A189" s="58" t="str">
        <f>CONCATENATE(Tabelle32[[#This Row],[Device ID]],".",Tabelle32[[#This Row],[Streamcounter]])</f>
        <v>9.09207</v>
      </c>
      <c r="B18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VGW-01_SDI09_AUDsend_0007_IPLASRF</v>
      </c>
      <c r="C189" s="60"/>
      <c r="D189" s="61"/>
      <c r="E189" s="62"/>
      <c r="F189" s="59" t="str">
        <f>IFERROR(VLOOKUP(Tabelle32[[#This Row],[Device ID]],BOM!$B$3:$BQ$35,16,FALSE),"")</f>
        <v>VKS (12G)</v>
      </c>
      <c r="G189" s="63">
        <f>VLOOKUP(Tabelle32[[#This Row],[SDI Interface]],BOM!$A$4:$B$35,2,FALSE)</f>
        <v>9</v>
      </c>
      <c r="H189" s="59" t="str">
        <f>BOM!$C$4</f>
        <v>VGW-01</v>
      </c>
      <c r="I189" s="59">
        <f>IFERROR(VLOOKUP(Tabelle32[[#This Row],[Device ID]],BOM!$B$3:$BQ$35,12,FALSE),"")</f>
        <v>0</v>
      </c>
      <c r="J189" s="59" t="str">
        <f>IFERROR(VLOOKUP(Tabelle32[[#This Row],[Device ID]],BOM!$B$3:$BQ$35,13,FALSE),"")</f>
        <v>TC.U1.223 | MDC</v>
      </c>
      <c r="K189" s="59" t="str">
        <f>IFERROR(VLOOKUP(Tabelle32[[#This Row],[Device ID]],BOM!$B$3:$BQ$35,14,FALSE),"")</f>
        <v>Imagine Comunications</v>
      </c>
      <c r="L189" s="59" t="str">
        <f>IFERROR(VLOOKUP(Tabelle32[[#This Row],[Device ID]],BOM!$B$3:$BQ$35,16,FALSE),"")</f>
        <v>VKS (12G)</v>
      </c>
      <c r="M189" s="63">
        <f>IFERROR(VLOOKUP(Tabelle32[[#This Row],[Device ID]],BOM!$B$3:$BQ$35,17,FALSE),"")</f>
        <v>0</v>
      </c>
      <c r="N189" s="59">
        <f>IFERROR(VLOOKUP(Tabelle32[[#This Row],[Device ID]],BOM!$B$3:$BQ$35,18,FALSE),"")</f>
        <v>0</v>
      </c>
      <c r="O189" s="64"/>
      <c r="P189" s="64"/>
      <c r="Q189" s="64"/>
      <c r="R189" s="64"/>
      <c r="S189" s="64"/>
      <c r="T189" s="64"/>
      <c r="U189" s="59">
        <f>IFERROR(VLOOKUP(Tabelle32[[#This Row],[Device ID]],BOM!$B$3:$BQ$35,25,FALSE),"")</f>
        <v>0</v>
      </c>
      <c r="V189" s="59" t="str">
        <f>IFERROR(VLOOKUP(Tabelle32[[#This Row],[Device ID]],BOM!$B$3:$BQ$35,26,FALSE),"")</f>
        <v>x</v>
      </c>
      <c r="W189" s="59" t="str">
        <f>IFERROR(VLOOKUP(Tabelle32[[#This Row],[Device ID]],BOM!$B$3:$BQ$35,27,FALSE),"")</f>
        <v>x</v>
      </c>
      <c r="X189" s="59" t="str">
        <f>IFERROR(VLOOKUP(Tabelle32[[#This Row],[Device ID]],BOM!$B$3:$BQ$35,28,FALSE),"")</f>
        <v>x</v>
      </c>
      <c r="Y189" s="59" t="str">
        <f>IFERROR(VLOOKUP(Tabelle32[[#This Row],[Device ID]],BOM!$B$3:$BQ$35,29,FALSE),"")</f>
        <v>x</v>
      </c>
      <c r="Z189" s="59" t="str">
        <f>IFERROR(VLOOKUP(Tabelle32[[#This Row],[Device ID]],BOM!$B$3:$BQ$35,30,FALSE),"")</f>
        <v>x</v>
      </c>
      <c r="AA189" s="59" t="str">
        <f>IFERROR(VLOOKUP(Tabelle32[[#This Row],[Device ID]],BOM!$B$3:$BQ$35,31,FALSE),"")</f>
        <v>x</v>
      </c>
      <c r="AB189" s="59" t="str">
        <f>IFERROR(VLOOKUP(Tabelle32[[#This Row],[Device ID]],BOM!$B$3:$BQ$35,32,FALSE),"")</f>
        <v>x</v>
      </c>
      <c r="AC189" s="59" t="str">
        <f>IFERROR(VLOOKUP(Tabelle32[[#This Row],[Device ID]],BOM!$B$3:$BQ$35,33,FALSE),"")</f>
        <v>x</v>
      </c>
      <c r="AD189" s="59" t="str">
        <f>IFERROR(VLOOKUP(Tabelle32[[#This Row],[Device ID]],BOM!$B$3:$BQ$35,34,FALSE),"")</f>
        <v>x</v>
      </c>
      <c r="AE189" s="59" t="str">
        <f>IFERROR(VLOOKUP(Tabelle32[[#This Row],[Device ID]],BOM!$B$3:$BQ$35,35,FALSE),"")</f>
        <v>x</v>
      </c>
      <c r="AF189" s="59" t="str">
        <f>IFERROR(VLOOKUP(Tabelle32[[#This Row],[Device ID]],BOM!$B$3:$BQ$35,36,FALSE),"")</f>
        <v>x</v>
      </c>
      <c r="AG189" s="59" t="str">
        <f>IFERROR(VLOOKUP(Tabelle32[[#This Row],[Device ID]],BOM!$B$3:$BQ$35,37,FALSE),"")</f>
        <v>x</v>
      </c>
      <c r="AH189" s="59"/>
      <c r="AI189" s="59"/>
      <c r="AJ189" s="59"/>
      <c r="AK189" s="59"/>
      <c r="AL189" s="59" t="str">
        <f>IFERROR(VLOOKUP(Tabelle32[[#This Row],[Device ID]],BOM!$B$3:$BQ$35,42,FALSE),"")</f>
        <v>Imagine Communications SNP</v>
      </c>
      <c r="AM189" s="59" t="str">
        <f>IFERROR(VLOOKUP(Tabelle32[[#This Row],[Device ID]],BOM!$B$3:$BQ$35,43,FALSE),"")</f>
        <v>no</v>
      </c>
      <c r="AN189" s="59" t="str">
        <f>IFERROR(VLOOKUP(Tabelle32[[#This Row],[Device ID]],BOM!$B$3:$BQ$35,44,FALSE),"")</f>
        <v>yes</v>
      </c>
      <c r="AO189" s="59" t="str">
        <f>IFERROR(VLOOKUP(Tabelle32[[#This Row],[Device ID]],BOM!$B$3:$BQ$35,45,FALSE),"")</f>
        <v>no</v>
      </c>
      <c r="AP189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89" s="28"/>
      <c r="AR189" s="28"/>
      <c r="AS189" s="28"/>
      <c r="AT189" s="28"/>
      <c r="AU189" s="28"/>
      <c r="AV189" s="28" t="s">
        <v>96</v>
      </c>
      <c r="AW189" s="28" t="s">
        <v>96</v>
      </c>
      <c r="AX189" s="28" t="s">
        <v>96</v>
      </c>
      <c r="AY189" s="28" t="s">
        <v>96</v>
      </c>
      <c r="AZ189" s="28" t="s">
        <v>96</v>
      </c>
      <c r="BA189" s="28" t="s">
        <v>96</v>
      </c>
      <c r="BB189" s="28" t="s">
        <v>96</v>
      </c>
      <c r="BC189" s="28" t="s">
        <v>96</v>
      </c>
      <c r="BD189" s="28" t="s">
        <v>96</v>
      </c>
      <c r="BE189" s="28"/>
      <c r="BF189" s="28"/>
      <c r="BG189" s="73" t="s">
        <v>151</v>
      </c>
      <c r="BH189" s="30" t="str">
        <f>IF(COUNTA(Tabelle32[[#This Row],[Type:Vid_1080i50]:[Type:Anc_Prot]])&gt;0,"x","")</f>
        <v>x</v>
      </c>
      <c r="BI18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89" s="59"/>
      <c r="BK189" s="59"/>
      <c r="BL189" s="63"/>
      <c r="BM189" s="63"/>
      <c r="BN189" s="90"/>
      <c r="BO189" s="90"/>
      <c r="BP189" s="75">
        <f>LEN(Tabelle32[[#This Row],[Label 1
GFX-Unit]])</f>
        <v>0</v>
      </c>
      <c r="BQ189" s="63"/>
      <c r="BR189" s="63"/>
      <c r="BS189" s="59"/>
      <c r="BT189" s="59"/>
      <c r="BU189" s="59" t="s">
        <v>182</v>
      </c>
      <c r="BV189" s="59" t="s">
        <v>183</v>
      </c>
      <c r="BW189" s="59" t="s">
        <v>399</v>
      </c>
      <c r="BX189" s="59">
        <v>9</v>
      </c>
    </row>
    <row r="190" spans="1:76" x14ac:dyDescent="0.2">
      <c r="A190" s="58" t="str">
        <f>CONCATENATE(Tabelle32[[#This Row],[Device ID]],".",Tabelle32[[#This Row],[Streamcounter]])</f>
        <v>9.09208</v>
      </c>
      <c r="B19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VGW-01_SDI09_AUDsend_0008_IPLASRF</v>
      </c>
      <c r="C190" s="60"/>
      <c r="D190" s="61"/>
      <c r="E190" s="62"/>
      <c r="F190" s="59" t="str">
        <f>IFERROR(VLOOKUP(Tabelle32[[#This Row],[Device ID]],BOM!$B$3:$BQ$35,16,FALSE),"")</f>
        <v>VKS (12G)</v>
      </c>
      <c r="G190" s="63">
        <f>VLOOKUP(Tabelle32[[#This Row],[SDI Interface]],BOM!$A$4:$B$35,2,FALSE)</f>
        <v>9</v>
      </c>
      <c r="H190" s="59" t="str">
        <f>BOM!$C$4</f>
        <v>VGW-01</v>
      </c>
      <c r="I190" s="59">
        <f>IFERROR(VLOOKUP(Tabelle32[[#This Row],[Device ID]],BOM!$B$3:$BQ$35,12,FALSE),"")</f>
        <v>0</v>
      </c>
      <c r="J190" s="59" t="str">
        <f>IFERROR(VLOOKUP(Tabelle32[[#This Row],[Device ID]],BOM!$B$3:$BQ$35,13,FALSE),"")</f>
        <v>TC.U1.223 | MDC</v>
      </c>
      <c r="K190" s="59" t="str">
        <f>IFERROR(VLOOKUP(Tabelle32[[#This Row],[Device ID]],BOM!$B$3:$BQ$35,14,FALSE),"")</f>
        <v>Imagine Comunications</v>
      </c>
      <c r="L190" s="59" t="str">
        <f>IFERROR(VLOOKUP(Tabelle32[[#This Row],[Device ID]],BOM!$B$3:$BQ$35,16,FALSE),"")</f>
        <v>VKS (12G)</v>
      </c>
      <c r="M190" s="63">
        <f>IFERROR(VLOOKUP(Tabelle32[[#This Row],[Device ID]],BOM!$B$3:$BQ$35,17,FALSE),"")</f>
        <v>0</v>
      </c>
      <c r="N190" s="59">
        <f>IFERROR(VLOOKUP(Tabelle32[[#This Row],[Device ID]],BOM!$B$3:$BQ$35,18,FALSE),"")</f>
        <v>0</v>
      </c>
      <c r="O190" s="64"/>
      <c r="P190" s="64"/>
      <c r="Q190" s="64"/>
      <c r="R190" s="64"/>
      <c r="S190" s="64"/>
      <c r="T190" s="64"/>
      <c r="U190" s="59">
        <f>IFERROR(VLOOKUP(Tabelle32[[#This Row],[Device ID]],BOM!$B$3:$BQ$35,25,FALSE),"")</f>
        <v>0</v>
      </c>
      <c r="V190" s="59" t="str">
        <f>IFERROR(VLOOKUP(Tabelle32[[#This Row],[Device ID]],BOM!$B$3:$BQ$35,26,FALSE),"")</f>
        <v>x</v>
      </c>
      <c r="W190" s="59" t="str">
        <f>IFERROR(VLOOKUP(Tabelle32[[#This Row],[Device ID]],BOM!$B$3:$BQ$35,27,FALSE),"")</f>
        <v>x</v>
      </c>
      <c r="X190" s="59" t="str">
        <f>IFERROR(VLOOKUP(Tabelle32[[#This Row],[Device ID]],BOM!$B$3:$BQ$35,28,FALSE),"")</f>
        <v>x</v>
      </c>
      <c r="Y190" s="59" t="str">
        <f>IFERROR(VLOOKUP(Tabelle32[[#This Row],[Device ID]],BOM!$B$3:$BQ$35,29,FALSE),"")</f>
        <v>x</v>
      </c>
      <c r="Z190" s="59" t="str">
        <f>IFERROR(VLOOKUP(Tabelle32[[#This Row],[Device ID]],BOM!$B$3:$BQ$35,30,FALSE),"")</f>
        <v>x</v>
      </c>
      <c r="AA190" s="59" t="str">
        <f>IFERROR(VLOOKUP(Tabelle32[[#This Row],[Device ID]],BOM!$B$3:$BQ$35,31,FALSE),"")</f>
        <v>x</v>
      </c>
      <c r="AB190" s="59" t="str">
        <f>IFERROR(VLOOKUP(Tabelle32[[#This Row],[Device ID]],BOM!$B$3:$BQ$35,32,FALSE),"")</f>
        <v>x</v>
      </c>
      <c r="AC190" s="59" t="str">
        <f>IFERROR(VLOOKUP(Tabelle32[[#This Row],[Device ID]],BOM!$B$3:$BQ$35,33,FALSE),"")</f>
        <v>x</v>
      </c>
      <c r="AD190" s="59" t="str">
        <f>IFERROR(VLOOKUP(Tabelle32[[#This Row],[Device ID]],BOM!$B$3:$BQ$35,34,FALSE),"")</f>
        <v>x</v>
      </c>
      <c r="AE190" s="59" t="str">
        <f>IFERROR(VLOOKUP(Tabelle32[[#This Row],[Device ID]],BOM!$B$3:$BQ$35,35,FALSE),"")</f>
        <v>x</v>
      </c>
      <c r="AF190" s="59" t="str">
        <f>IFERROR(VLOOKUP(Tabelle32[[#This Row],[Device ID]],BOM!$B$3:$BQ$35,36,FALSE),"")</f>
        <v>x</v>
      </c>
      <c r="AG190" s="59" t="str">
        <f>IFERROR(VLOOKUP(Tabelle32[[#This Row],[Device ID]],BOM!$B$3:$BQ$35,37,FALSE),"")</f>
        <v>x</v>
      </c>
      <c r="AH190" s="59"/>
      <c r="AI190" s="59"/>
      <c r="AJ190" s="59"/>
      <c r="AK190" s="59"/>
      <c r="AL190" s="59" t="str">
        <f>IFERROR(VLOOKUP(Tabelle32[[#This Row],[Device ID]],BOM!$B$3:$BQ$35,42,FALSE),"")</f>
        <v>Imagine Communications SNP</v>
      </c>
      <c r="AM190" s="59" t="str">
        <f>IFERROR(VLOOKUP(Tabelle32[[#This Row],[Device ID]],BOM!$B$3:$BQ$35,43,FALSE),"")</f>
        <v>no</v>
      </c>
      <c r="AN190" s="59" t="str">
        <f>IFERROR(VLOOKUP(Tabelle32[[#This Row],[Device ID]],BOM!$B$3:$BQ$35,44,FALSE),"")</f>
        <v>yes</v>
      </c>
      <c r="AO190" s="59" t="str">
        <f>IFERROR(VLOOKUP(Tabelle32[[#This Row],[Device ID]],BOM!$B$3:$BQ$35,45,FALSE),"")</f>
        <v>no</v>
      </c>
      <c r="AP190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90" s="28"/>
      <c r="AR190" s="28"/>
      <c r="AS190" s="28"/>
      <c r="AT190" s="28"/>
      <c r="AU190" s="28"/>
      <c r="AV190" s="28" t="s">
        <v>96</v>
      </c>
      <c r="AW190" s="28" t="s">
        <v>96</v>
      </c>
      <c r="AX190" s="28" t="s">
        <v>96</v>
      </c>
      <c r="AY190" s="28" t="s">
        <v>96</v>
      </c>
      <c r="AZ190" s="28" t="s">
        <v>96</v>
      </c>
      <c r="BA190" s="28" t="s">
        <v>96</v>
      </c>
      <c r="BB190" s="28" t="s">
        <v>96</v>
      </c>
      <c r="BC190" s="28" t="s">
        <v>96</v>
      </c>
      <c r="BD190" s="28" t="s">
        <v>96</v>
      </c>
      <c r="BE190" s="28"/>
      <c r="BF190" s="28"/>
      <c r="BG190" s="73" t="s">
        <v>151</v>
      </c>
      <c r="BH190" s="30" t="str">
        <f>IF(COUNTA(Tabelle32[[#This Row],[Type:Vid_1080i50]:[Type:Anc_Prot]])&gt;0,"x","")</f>
        <v>x</v>
      </c>
      <c r="BI19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90" s="59"/>
      <c r="BK190" s="59"/>
      <c r="BL190" s="63"/>
      <c r="BM190" s="63"/>
      <c r="BN190" s="90"/>
      <c r="BO190" s="90"/>
      <c r="BP190" s="75">
        <f>LEN(Tabelle32[[#This Row],[Label 1
GFX-Unit]])</f>
        <v>0</v>
      </c>
      <c r="BQ190" s="63"/>
      <c r="BR190" s="63"/>
      <c r="BS190" s="59"/>
      <c r="BT190" s="59"/>
      <c r="BU190" s="59" t="s">
        <v>185</v>
      </c>
      <c r="BV190" s="59" t="s">
        <v>186</v>
      </c>
      <c r="BW190" s="59" t="s">
        <v>400</v>
      </c>
      <c r="BX190" s="59">
        <v>9</v>
      </c>
    </row>
    <row r="191" spans="1:76" x14ac:dyDescent="0.2">
      <c r="A191" s="58" t="str">
        <f>CONCATENATE(Tabelle32[[#This Row],[Device ID]],".",Tabelle32[[#This Row],[Streamcounter]])</f>
        <v>9.09209</v>
      </c>
      <c r="B19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VGW-01_SDI09_AUDsend_0009_IPLASRF</v>
      </c>
      <c r="C191" s="60"/>
      <c r="D191" s="61"/>
      <c r="E191" s="62"/>
      <c r="F191" s="59" t="str">
        <f>IFERROR(VLOOKUP(Tabelle32[[#This Row],[Device ID]],BOM!$B$3:$BQ$35,16,FALSE),"")</f>
        <v>VKS (12G)</v>
      </c>
      <c r="G191" s="63">
        <f>VLOOKUP(Tabelle32[[#This Row],[SDI Interface]],BOM!$A$4:$B$35,2,FALSE)</f>
        <v>9</v>
      </c>
      <c r="H191" s="59" t="str">
        <f>BOM!$C$4</f>
        <v>VGW-01</v>
      </c>
      <c r="I191" s="59">
        <f>IFERROR(VLOOKUP(Tabelle32[[#This Row],[Device ID]],BOM!$B$3:$BQ$35,12,FALSE),"")</f>
        <v>0</v>
      </c>
      <c r="J191" s="59" t="str">
        <f>IFERROR(VLOOKUP(Tabelle32[[#This Row],[Device ID]],BOM!$B$3:$BQ$35,13,FALSE),"")</f>
        <v>TC.U1.223 | MDC</v>
      </c>
      <c r="K191" s="59" t="str">
        <f>IFERROR(VLOOKUP(Tabelle32[[#This Row],[Device ID]],BOM!$B$3:$BQ$35,14,FALSE),"")</f>
        <v>Imagine Comunications</v>
      </c>
      <c r="L191" s="59" t="str">
        <f>IFERROR(VLOOKUP(Tabelle32[[#This Row],[Device ID]],BOM!$B$3:$BQ$35,16,FALSE),"")</f>
        <v>VKS (12G)</v>
      </c>
      <c r="M191" s="63">
        <f>IFERROR(VLOOKUP(Tabelle32[[#This Row],[Device ID]],BOM!$B$3:$BQ$35,17,FALSE),"")</f>
        <v>0</v>
      </c>
      <c r="N191" s="59">
        <f>IFERROR(VLOOKUP(Tabelle32[[#This Row],[Device ID]],BOM!$B$3:$BQ$35,18,FALSE),"")</f>
        <v>0</v>
      </c>
      <c r="O191" s="64"/>
      <c r="P191" s="64"/>
      <c r="Q191" s="64"/>
      <c r="R191" s="64"/>
      <c r="S191" s="64"/>
      <c r="T191" s="64"/>
      <c r="U191" s="59">
        <f>IFERROR(VLOOKUP(Tabelle32[[#This Row],[Device ID]],BOM!$B$3:$BQ$35,25,FALSE),"")</f>
        <v>0</v>
      </c>
      <c r="V191" s="59" t="str">
        <f>IFERROR(VLOOKUP(Tabelle32[[#This Row],[Device ID]],BOM!$B$3:$BQ$35,26,FALSE),"")</f>
        <v>x</v>
      </c>
      <c r="W191" s="59" t="str">
        <f>IFERROR(VLOOKUP(Tabelle32[[#This Row],[Device ID]],BOM!$B$3:$BQ$35,27,FALSE),"")</f>
        <v>x</v>
      </c>
      <c r="X191" s="59" t="str">
        <f>IFERROR(VLOOKUP(Tabelle32[[#This Row],[Device ID]],BOM!$B$3:$BQ$35,28,FALSE),"")</f>
        <v>x</v>
      </c>
      <c r="Y191" s="59" t="str">
        <f>IFERROR(VLOOKUP(Tabelle32[[#This Row],[Device ID]],BOM!$B$3:$BQ$35,29,FALSE),"")</f>
        <v>x</v>
      </c>
      <c r="Z191" s="59" t="str">
        <f>IFERROR(VLOOKUP(Tabelle32[[#This Row],[Device ID]],BOM!$B$3:$BQ$35,30,FALSE),"")</f>
        <v>x</v>
      </c>
      <c r="AA191" s="59" t="str">
        <f>IFERROR(VLOOKUP(Tabelle32[[#This Row],[Device ID]],BOM!$B$3:$BQ$35,31,FALSE),"")</f>
        <v>x</v>
      </c>
      <c r="AB191" s="59" t="str">
        <f>IFERROR(VLOOKUP(Tabelle32[[#This Row],[Device ID]],BOM!$B$3:$BQ$35,32,FALSE),"")</f>
        <v>x</v>
      </c>
      <c r="AC191" s="59" t="str">
        <f>IFERROR(VLOOKUP(Tabelle32[[#This Row],[Device ID]],BOM!$B$3:$BQ$35,33,FALSE),"")</f>
        <v>x</v>
      </c>
      <c r="AD191" s="59" t="str">
        <f>IFERROR(VLOOKUP(Tabelle32[[#This Row],[Device ID]],BOM!$B$3:$BQ$35,34,FALSE),"")</f>
        <v>x</v>
      </c>
      <c r="AE191" s="59" t="str">
        <f>IFERROR(VLOOKUP(Tabelle32[[#This Row],[Device ID]],BOM!$B$3:$BQ$35,35,FALSE),"")</f>
        <v>x</v>
      </c>
      <c r="AF191" s="59" t="str">
        <f>IFERROR(VLOOKUP(Tabelle32[[#This Row],[Device ID]],BOM!$B$3:$BQ$35,36,FALSE),"")</f>
        <v>x</v>
      </c>
      <c r="AG191" s="59" t="str">
        <f>IFERROR(VLOOKUP(Tabelle32[[#This Row],[Device ID]],BOM!$B$3:$BQ$35,37,FALSE),"")</f>
        <v>x</v>
      </c>
      <c r="AH191" s="59"/>
      <c r="AI191" s="59"/>
      <c r="AJ191" s="59"/>
      <c r="AK191" s="59"/>
      <c r="AL191" s="59" t="str">
        <f>IFERROR(VLOOKUP(Tabelle32[[#This Row],[Device ID]],BOM!$B$3:$BQ$35,42,FALSE),"")</f>
        <v>Imagine Communications SNP</v>
      </c>
      <c r="AM191" s="59" t="str">
        <f>IFERROR(VLOOKUP(Tabelle32[[#This Row],[Device ID]],BOM!$B$3:$BQ$35,43,FALSE),"")</f>
        <v>no</v>
      </c>
      <c r="AN191" s="59" t="str">
        <f>IFERROR(VLOOKUP(Tabelle32[[#This Row],[Device ID]],BOM!$B$3:$BQ$35,44,FALSE),"")</f>
        <v>yes</v>
      </c>
      <c r="AO191" s="59" t="str">
        <f>IFERROR(VLOOKUP(Tabelle32[[#This Row],[Device ID]],BOM!$B$3:$BQ$35,45,FALSE),"")</f>
        <v>no</v>
      </c>
      <c r="AP191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91" s="28"/>
      <c r="AR191" s="28"/>
      <c r="AS191" s="28"/>
      <c r="AT191" s="28"/>
      <c r="AU191" s="28"/>
      <c r="AV191" s="28" t="s">
        <v>96</v>
      </c>
      <c r="AW191" s="28" t="s">
        <v>96</v>
      </c>
      <c r="AX191" s="28" t="s">
        <v>96</v>
      </c>
      <c r="AY191" s="28" t="s">
        <v>96</v>
      </c>
      <c r="AZ191" s="28" t="s">
        <v>96</v>
      </c>
      <c r="BA191" s="28" t="s">
        <v>96</v>
      </c>
      <c r="BB191" s="28" t="s">
        <v>96</v>
      </c>
      <c r="BC191" s="28" t="s">
        <v>96</v>
      </c>
      <c r="BD191" s="28" t="s">
        <v>96</v>
      </c>
      <c r="BE191" s="28"/>
      <c r="BF191" s="28"/>
      <c r="BG191" s="73" t="s">
        <v>151</v>
      </c>
      <c r="BH191" s="30" t="str">
        <f>IF(COUNTA(Tabelle32[[#This Row],[Type:Vid_1080i50]:[Type:Anc_Prot]])&gt;0,"x","")</f>
        <v>x</v>
      </c>
      <c r="BI19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91" s="59"/>
      <c r="BK191" s="59"/>
      <c r="BL191" s="63"/>
      <c r="BM191" s="63"/>
      <c r="BN191" s="90"/>
      <c r="BO191" s="90"/>
      <c r="BP191" s="75">
        <f>LEN(Tabelle32[[#This Row],[Label 1
GFX-Unit]])</f>
        <v>0</v>
      </c>
      <c r="BQ191" s="63"/>
      <c r="BR191" s="63"/>
      <c r="BS191" s="59"/>
      <c r="BT191" s="59"/>
      <c r="BU191" s="59" t="s">
        <v>188</v>
      </c>
      <c r="BV191" s="59" t="s">
        <v>189</v>
      </c>
      <c r="BW191" s="59" t="s">
        <v>401</v>
      </c>
      <c r="BX191" s="59">
        <v>9</v>
      </c>
    </row>
    <row r="192" spans="1:76" x14ac:dyDescent="0.2">
      <c r="A192" s="58" t="str">
        <f>CONCATENATE(Tabelle32[[#This Row],[Device ID]],".",Tabelle32[[#This Row],[Streamcounter]])</f>
        <v>9.09210</v>
      </c>
      <c r="B19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VGW-01_SDI09_AUDsend_0010_IPLASRF</v>
      </c>
      <c r="C192" s="60"/>
      <c r="D192" s="61"/>
      <c r="E192" s="62"/>
      <c r="F192" s="59" t="str">
        <f>IFERROR(VLOOKUP(Tabelle32[[#This Row],[Device ID]],BOM!$B$3:$BQ$35,16,FALSE),"")</f>
        <v>VKS (12G)</v>
      </c>
      <c r="G192" s="63">
        <f>VLOOKUP(Tabelle32[[#This Row],[SDI Interface]],BOM!$A$4:$B$35,2,FALSE)</f>
        <v>9</v>
      </c>
      <c r="H192" s="59" t="str">
        <f>BOM!$C$4</f>
        <v>VGW-01</v>
      </c>
      <c r="I192" s="59">
        <f>IFERROR(VLOOKUP(Tabelle32[[#This Row],[Device ID]],BOM!$B$3:$BQ$35,12,FALSE),"")</f>
        <v>0</v>
      </c>
      <c r="J192" s="59" t="str">
        <f>IFERROR(VLOOKUP(Tabelle32[[#This Row],[Device ID]],BOM!$B$3:$BQ$35,13,FALSE),"")</f>
        <v>TC.U1.223 | MDC</v>
      </c>
      <c r="K192" s="59" t="str">
        <f>IFERROR(VLOOKUP(Tabelle32[[#This Row],[Device ID]],BOM!$B$3:$BQ$35,14,FALSE),"")</f>
        <v>Imagine Comunications</v>
      </c>
      <c r="L192" s="59" t="str">
        <f>IFERROR(VLOOKUP(Tabelle32[[#This Row],[Device ID]],BOM!$B$3:$BQ$35,16,FALSE),"")</f>
        <v>VKS (12G)</v>
      </c>
      <c r="M192" s="63">
        <f>IFERROR(VLOOKUP(Tabelle32[[#This Row],[Device ID]],BOM!$B$3:$BQ$35,17,FALSE),"")</f>
        <v>0</v>
      </c>
      <c r="N192" s="59">
        <f>IFERROR(VLOOKUP(Tabelle32[[#This Row],[Device ID]],BOM!$B$3:$BQ$35,18,FALSE),"")</f>
        <v>0</v>
      </c>
      <c r="O192" s="64"/>
      <c r="P192" s="64"/>
      <c r="Q192" s="64"/>
      <c r="R192" s="64"/>
      <c r="S192" s="64"/>
      <c r="T192" s="64"/>
      <c r="U192" s="59">
        <f>IFERROR(VLOOKUP(Tabelle32[[#This Row],[Device ID]],BOM!$B$3:$BQ$35,25,FALSE),"")</f>
        <v>0</v>
      </c>
      <c r="V192" s="59" t="str">
        <f>IFERROR(VLOOKUP(Tabelle32[[#This Row],[Device ID]],BOM!$B$3:$BQ$35,26,FALSE),"")</f>
        <v>x</v>
      </c>
      <c r="W192" s="59" t="str">
        <f>IFERROR(VLOOKUP(Tabelle32[[#This Row],[Device ID]],BOM!$B$3:$BQ$35,27,FALSE),"")</f>
        <v>x</v>
      </c>
      <c r="X192" s="59" t="str">
        <f>IFERROR(VLOOKUP(Tabelle32[[#This Row],[Device ID]],BOM!$B$3:$BQ$35,28,FALSE),"")</f>
        <v>x</v>
      </c>
      <c r="Y192" s="59" t="str">
        <f>IFERROR(VLOOKUP(Tabelle32[[#This Row],[Device ID]],BOM!$B$3:$BQ$35,29,FALSE),"")</f>
        <v>x</v>
      </c>
      <c r="Z192" s="59" t="str">
        <f>IFERROR(VLOOKUP(Tabelle32[[#This Row],[Device ID]],BOM!$B$3:$BQ$35,30,FALSE),"")</f>
        <v>x</v>
      </c>
      <c r="AA192" s="59" t="str">
        <f>IFERROR(VLOOKUP(Tabelle32[[#This Row],[Device ID]],BOM!$B$3:$BQ$35,31,FALSE),"")</f>
        <v>x</v>
      </c>
      <c r="AB192" s="59" t="str">
        <f>IFERROR(VLOOKUP(Tabelle32[[#This Row],[Device ID]],BOM!$B$3:$BQ$35,32,FALSE),"")</f>
        <v>x</v>
      </c>
      <c r="AC192" s="59" t="str">
        <f>IFERROR(VLOOKUP(Tabelle32[[#This Row],[Device ID]],BOM!$B$3:$BQ$35,33,FALSE),"")</f>
        <v>x</v>
      </c>
      <c r="AD192" s="59" t="str">
        <f>IFERROR(VLOOKUP(Tabelle32[[#This Row],[Device ID]],BOM!$B$3:$BQ$35,34,FALSE),"")</f>
        <v>x</v>
      </c>
      <c r="AE192" s="59" t="str">
        <f>IFERROR(VLOOKUP(Tabelle32[[#This Row],[Device ID]],BOM!$B$3:$BQ$35,35,FALSE),"")</f>
        <v>x</v>
      </c>
      <c r="AF192" s="59" t="str">
        <f>IFERROR(VLOOKUP(Tabelle32[[#This Row],[Device ID]],BOM!$B$3:$BQ$35,36,FALSE),"")</f>
        <v>x</v>
      </c>
      <c r="AG192" s="59" t="str">
        <f>IFERROR(VLOOKUP(Tabelle32[[#This Row],[Device ID]],BOM!$B$3:$BQ$35,37,FALSE),"")</f>
        <v>x</v>
      </c>
      <c r="AH192" s="59"/>
      <c r="AI192" s="59"/>
      <c r="AJ192" s="59"/>
      <c r="AK192" s="59"/>
      <c r="AL192" s="59" t="str">
        <f>IFERROR(VLOOKUP(Tabelle32[[#This Row],[Device ID]],BOM!$B$3:$BQ$35,42,FALSE),"")</f>
        <v>Imagine Communications SNP</v>
      </c>
      <c r="AM192" s="59" t="str">
        <f>IFERROR(VLOOKUP(Tabelle32[[#This Row],[Device ID]],BOM!$B$3:$BQ$35,43,FALSE),"")</f>
        <v>no</v>
      </c>
      <c r="AN192" s="59" t="str">
        <f>IFERROR(VLOOKUP(Tabelle32[[#This Row],[Device ID]],BOM!$B$3:$BQ$35,44,FALSE),"")</f>
        <v>yes</v>
      </c>
      <c r="AO192" s="59" t="str">
        <f>IFERROR(VLOOKUP(Tabelle32[[#This Row],[Device ID]],BOM!$B$3:$BQ$35,45,FALSE),"")</f>
        <v>no</v>
      </c>
      <c r="AP192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92" s="28"/>
      <c r="AR192" s="28"/>
      <c r="AS192" s="28"/>
      <c r="AT192" s="28"/>
      <c r="AU192" s="28"/>
      <c r="AV192" s="28" t="s">
        <v>96</v>
      </c>
      <c r="AW192" s="28" t="s">
        <v>96</v>
      </c>
      <c r="AX192" s="28" t="s">
        <v>96</v>
      </c>
      <c r="AY192" s="28" t="s">
        <v>96</v>
      </c>
      <c r="AZ192" s="28" t="s">
        <v>96</v>
      </c>
      <c r="BA192" s="28" t="s">
        <v>96</v>
      </c>
      <c r="BB192" s="28" t="s">
        <v>96</v>
      </c>
      <c r="BC192" s="28" t="s">
        <v>96</v>
      </c>
      <c r="BD192" s="28" t="s">
        <v>96</v>
      </c>
      <c r="BE192" s="28"/>
      <c r="BF192" s="28"/>
      <c r="BG192" s="73" t="s">
        <v>151</v>
      </c>
      <c r="BH192" s="30" t="str">
        <f>IF(COUNTA(Tabelle32[[#This Row],[Type:Vid_1080i50]:[Type:Anc_Prot]])&gt;0,"x","")</f>
        <v>x</v>
      </c>
      <c r="BI19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92" s="59"/>
      <c r="BK192" s="59"/>
      <c r="BL192" s="63"/>
      <c r="BM192" s="63"/>
      <c r="BN192" s="90"/>
      <c r="BO192" s="90"/>
      <c r="BP192" s="75">
        <f>LEN(Tabelle32[[#This Row],[Label 1
GFX-Unit]])</f>
        <v>0</v>
      </c>
      <c r="BQ192" s="63"/>
      <c r="BR192" s="63"/>
      <c r="BS192" s="59"/>
      <c r="BT192" s="59"/>
      <c r="BU192" s="59" t="s">
        <v>191</v>
      </c>
      <c r="BV192" s="59" t="s">
        <v>192</v>
      </c>
      <c r="BW192" s="59" t="s">
        <v>402</v>
      </c>
      <c r="BX192" s="59">
        <v>9</v>
      </c>
    </row>
    <row r="193" spans="1:76" x14ac:dyDescent="0.2">
      <c r="A193" s="58" t="str">
        <f>CONCATENATE(Tabelle32[[#This Row],[Device ID]],".",Tabelle32[[#This Row],[Streamcounter]])</f>
        <v>9.09211</v>
      </c>
      <c r="B19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VGW-01_SDI09_AUDsend_0011_IPLASRF</v>
      </c>
      <c r="C193" s="60"/>
      <c r="D193" s="61"/>
      <c r="E193" s="62"/>
      <c r="F193" s="59" t="str">
        <f>IFERROR(VLOOKUP(Tabelle32[[#This Row],[Device ID]],BOM!$B$3:$BQ$35,16,FALSE),"")</f>
        <v>VKS (12G)</v>
      </c>
      <c r="G193" s="63">
        <f>VLOOKUP(Tabelle32[[#This Row],[SDI Interface]],BOM!$A$4:$B$35,2,FALSE)</f>
        <v>9</v>
      </c>
      <c r="H193" s="59" t="str">
        <f>BOM!$C$4</f>
        <v>VGW-01</v>
      </c>
      <c r="I193" s="59">
        <f>IFERROR(VLOOKUP(Tabelle32[[#This Row],[Device ID]],BOM!$B$3:$BQ$35,12,FALSE),"")</f>
        <v>0</v>
      </c>
      <c r="J193" s="59" t="str">
        <f>IFERROR(VLOOKUP(Tabelle32[[#This Row],[Device ID]],BOM!$B$3:$BQ$35,13,FALSE),"")</f>
        <v>TC.U1.223 | MDC</v>
      </c>
      <c r="K193" s="59" t="str">
        <f>IFERROR(VLOOKUP(Tabelle32[[#This Row],[Device ID]],BOM!$B$3:$BQ$35,14,FALSE),"")</f>
        <v>Imagine Comunications</v>
      </c>
      <c r="L193" s="59" t="str">
        <f>IFERROR(VLOOKUP(Tabelle32[[#This Row],[Device ID]],BOM!$B$3:$BQ$35,16,FALSE),"")</f>
        <v>VKS (12G)</v>
      </c>
      <c r="M193" s="63">
        <f>IFERROR(VLOOKUP(Tabelle32[[#This Row],[Device ID]],BOM!$B$3:$BQ$35,17,FALSE),"")</f>
        <v>0</v>
      </c>
      <c r="N193" s="59">
        <f>IFERROR(VLOOKUP(Tabelle32[[#This Row],[Device ID]],BOM!$B$3:$BQ$35,18,FALSE),"")</f>
        <v>0</v>
      </c>
      <c r="O193" s="64"/>
      <c r="P193" s="64"/>
      <c r="Q193" s="64"/>
      <c r="R193" s="64"/>
      <c r="S193" s="64"/>
      <c r="T193" s="64"/>
      <c r="U193" s="59">
        <f>IFERROR(VLOOKUP(Tabelle32[[#This Row],[Device ID]],BOM!$B$3:$BQ$35,25,FALSE),"")</f>
        <v>0</v>
      </c>
      <c r="V193" s="59" t="str">
        <f>IFERROR(VLOOKUP(Tabelle32[[#This Row],[Device ID]],BOM!$B$3:$BQ$35,26,FALSE),"")</f>
        <v>x</v>
      </c>
      <c r="W193" s="59" t="str">
        <f>IFERROR(VLOOKUP(Tabelle32[[#This Row],[Device ID]],BOM!$B$3:$BQ$35,27,FALSE),"")</f>
        <v>x</v>
      </c>
      <c r="X193" s="59" t="str">
        <f>IFERROR(VLOOKUP(Tabelle32[[#This Row],[Device ID]],BOM!$B$3:$BQ$35,28,FALSE),"")</f>
        <v>x</v>
      </c>
      <c r="Y193" s="59" t="str">
        <f>IFERROR(VLOOKUP(Tabelle32[[#This Row],[Device ID]],BOM!$B$3:$BQ$35,29,FALSE),"")</f>
        <v>x</v>
      </c>
      <c r="Z193" s="59" t="str">
        <f>IFERROR(VLOOKUP(Tabelle32[[#This Row],[Device ID]],BOM!$B$3:$BQ$35,30,FALSE),"")</f>
        <v>x</v>
      </c>
      <c r="AA193" s="59" t="str">
        <f>IFERROR(VLOOKUP(Tabelle32[[#This Row],[Device ID]],BOM!$B$3:$BQ$35,31,FALSE),"")</f>
        <v>x</v>
      </c>
      <c r="AB193" s="59" t="str">
        <f>IFERROR(VLOOKUP(Tabelle32[[#This Row],[Device ID]],BOM!$B$3:$BQ$35,32,FALSE),"")</f>
        <v>x</v>
      </c>
      <c r="AC193" s="59" t="str">
        <f>IFERROR(VLOOKUP(Tabelle32[[#This Row],[Device ID]],BOM!$B$3:$BQ$35,33,FALSE),"")</f>
        <v>x</v>
      </c>
      <c r="AD193" s="59" t="str">
        <f>IFERROR(VLOOKUP(Tabelle32[[#This Row],[Device ID]],BOM!$B$3:$BQ$35,34,FALSE),"")</f>
        <v>x</v>
      </c>
      <c r="AE193" s="59" t="str">
        <f>IFERROR(VLOOKUP(Tabelle32[[#This Row],[Device ID]],BOM!$B$3:$BQ$35,35,FALSE),"")</f>
        <v>x</v>
      </c>
      <c r="AF193" s="59" t="str">
        <f>IFERROR(VLOOKUP(Tabelle32[[#This Row],[Device ID]],BOM!$B$3:$BQ$35,36,FALSE),"")</f>
        <v>x</v>
      </c>
      <c r="AG193" s="59" t="str">
        <f>IFERROR(VLOOKUP(Tabelle32[[#This Row],[Device ID]],BOM!$B$3:$BQ$35,37,FALSE),"")</f>
        <v>x</v>
      </c>
      <c r="AH193" s="59"/>
      <c r="AI193" s="59"/>
      <c r="AJ193" s="59"/>
      <c r="AK193" s="59"/>
      <c r="AL193" s="59" t="str">
        <f>IFERROR(VLOOKUP(Tabelle32[[#This Row],[Device ID]],BOM!$B$3:$BQ$35,42,FALSE),"")</f>
        <v>Imagine Communications SNP</v>
      </c>
      <c r="AM193" s="59" t="str">
        <f>IFERROR(VLOOKUP(Tabelle32[[#This Row],[Device ID]],BOM!$B$3:$BQ$35,43,FALSE),"")</f>
        <v>no</v>
      </c>
      <c r="AN193" s="59" t="str">
        <f>IFERROR(VLOOKUP(Tabelle32[[#This Row],[Device ID]],BOM!$B$3:$BQ$35,44,FALSE),"")</f>
        <v>yes</v>
      </c>
      <c r="AO193" s="59" t="str">
        <f>IFERROR(VLOOKUP(Tabelle32[[#This Row],[Device ID]],BOM!$B$3:$BQ$35,45,FALSE),"")</f>
        <v>no</v>
      </c>
      <c r="AP193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93" s="28"/>
      <c r="AR193" s="28"/>
      <c r="AS193" s="28"/>
      <c r="AT193" s="28"/>
      <c r="AU193" s="28"/>
      <c r="AV193" s="28" t="s">
        <v>96</v>
      </c>
      <c r="AW193" s="28" t="s">
        <v>96</v>
      </c>
      <c r="AX193" s="28" t="s">
        <v>96</v>
      </c>
      <c r="AY193" s="28" t="s">
        <v>96</v>
      </c>
      <c r="AZ193" s="28" t="s">
        <v>96</v>
      </c>
      <c r="BA193" s="28" t="s">
        <v>96</v>
      </c>
      <c r="BB193" s="28" t="s">
        <v>96</v>
      </c>
      <c r="BC193" s="28" t="s">
        <v>96</v>
      </c>
      <c r="BD193" s="28" t="s">
        <v>96</v>
      </c>
      <c r="BE193" s="28"/>
      <c r="BF193" s="28"/>
      <c r="BG193" s="73" t="s">
        <v>151</v>
      </c>
      <c r="BH193" s="30" t="str">
        <f>IF(COUNTA(Tabelle32[[#This Row],[Type:Vid_1080i50]:[Type:Anc_Prot]])&gt;0,"x","")</f>
        <v>x</v>
      </c>
      <c r="BI19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93" s="59"/>
      <c r="BK193" s="59"/>
      <c r="BL193" s="63"/>
      <c r="BM193" s="63"/>
      <c r="BN193" s="90"/>
      <c r="BO193" s="90"/>
      <c r="BP193" s="75">
        <f>LEN(Tabelle32[[#This Row],[Label 1
GFX-Unit]])</f>
        <v>0</v>
      </c>
      <c r="BQ193" s="63"/>
      <c r="BR193" s="63"/>
      <c r="BS193" s="59"/>
      <c r="BT193" s="59"/>
      <c r="BU193" s="59" t="s">
        <v>194</v>
      </c>
      <c r="BV193" s="59" t="s">
        <v>195</v>
      </c>
      <c r="BW193" s="59" t="s">
        <v>403</v>
      </c>
      <c r="BX193" s="59">
        <v>9</v>
      </c>
    </row>
    <row r="194" spans="1:76" x14ac:dyDescent="0.2">
      <c r="A194" s="58" t="str">
        <f>CONCATENATE(Tabelle32[[#This Row],[Device ID]],".",Tabelle32[[#This Row],[Streamcounter]])</f>
        <v>9.09212</v>
      </c>
      <c r="B19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VGW-01_SDI09_AUDsend_0012_IPLASRF</v>
      </c>
      <c r="C194" s="60"/>
      <c r="D194" s="61"/>
      <c r="E194" s="62"/>
      <c r="F194" s="59" t="str">
        <f>IFERROR(VLOOKUP(Tabelle32[[#This Row],[Device ID]],BOM!$B$3:$BQ$35,16,FALSE),"")</f>
        <v>VKS (12G)</v>
      </c>
      <c r="G194" s="63">
        <f>VLOOKUP(Tabelle32[[#This Row],[SDI Interface]],BOM!$A$4:$B$35,2,FALSE)</f>
        <v>9</v>
      </c>
      <c r="H194" s="59" t="str">
        <f>BOM!$C$4</f>
        <v>VGW-01</v>
      </c>
      <c r="I194" s="59">
        <f>IFERROR(VLOOKUP(Tabelle32[[#This Row],[Device ID]],BOM!$B$3:$BQ$35,12,FALSE),"")</f>
        <v>0</v>
      </c>
      <c r="J194" s="59" t="str">
        <f>IFERROR(VLOOKUP(Tabelle32[[#This Row],[Device ID]],BOM!$B$3:$BQ$35,13,FALSE),"")</f>
        <v>TC.U1.223 | MDC</v>
      </c>
      <c r="K194" s="59" t="str">
        <f>IFERROR(VLOOKUP(Tabelle32[[#This Row],[Device ID]],BOM!$B$3:$BQ$35,14,FALSE),"")</f>
        <v>Imagine Comunications</v>
      </c>
      <c r="L194" s="59" t="str">
        <f>IFERROR(VLOOKUP(Tabelle32[[#This Row],[Device ID]],BOM!$B$3:$BQ$35,16,FALSE),"")</f>
        <v>VKS (12G)</v>
      </c>
      <c r="M194" s="63">
        <f>IFERROR(VLOOKUP(Tabelle32[[#This Row],[Device ID]],BOM!$B$3:$BQ$35,17,FALSE),"")</f>
        <v>0</v>
      </c>
      <c r="N194" s="59">
        <f>IFERROR(VLOOKUP(Tabelle32[[#This Row],[Device ID]],BOM!$B$3:$BQ$35,18,FALSE),"")</f>
        <v>0</v>
      </c>
      <c r="O194" s="64"/>
      <c r="P194" s="64"/>
      <c r="Q194" s="64"/>
      <c r="R194" s="64"/>
      <c r="S194" s="64"/>
      <c r="T194" s="64"/>
      <c r="U194" s="59">
        <f>IFERROR(VLOOKUP(Tabelle32[[#This Row],[Device ID]],BOM!$B$3:$BQ$35,25,FALSE),"")</f>
        <v>0</v>
      </c>
      <c r="V194" s="59" t="str">
        <f>IFERROR(VLOOKUP(Tabelle32[[#This Row],[Device ID]],BOM!$B$3:$BQ$35,26,FALSE),"")</f>
        <v>x</v>
      </c>
      <c r="W194" s="59" t="str">
        <f>IFERROR(VLOOKUP(Tabelle32[[#This Row],[Device ID]],BOM!$B$3:$BQ$35,27,FALSE),"")</f>
        <v>x</v>
      </c>
      <c r="X194" s="59" t="str">
        <f>IFERROR(VLOOKUP(Tabelle32[[#This Row],[Device ID]],BOM!$B$3:$BQ$35,28,FALSE),"")</f>
        <v>x</v>
      </c>
      <c r="Y194" s="59" t="str">
        <f>IFERROR(VLOOKUP(Tabelle32[[#This Row],[Device ID]],BOM!$B$3:$BQ$35,29,FALSE),"")</f>
        <v>x</v>
      </c>
      <c r="Z194" s="59" t="str">
        <f>IFERROR(VLOOKUP(Tabelle32[[#This Row],[Device ID]],BOM!$B$3:$BQ$35,30,FALSE),"")</f>
        <v>x</v>
      </c>
      <c r="AA194" s="59" t="str">
        <f>IFERROR(VLOOKUP(Tabelle32[[#This Row],[Device ID]],BOM!$B$3:$BQ$35,31,FALSE),"")</f>
        <v>x</v>
      </c>
      <c r="AB194" s="59" t="str">
        <f>IFERROR(VLOOKUP(Tabelle32[[#This Row],[Device ID]],BOM!$B$3:$BQ$35,32,FALSE),"")</f>
        <v>x</v>
      </c>
      <c r="AC194" s="59" t="str">
        <f>IFERROR(VLOOKUP(Tabelle32[[#This Row],[Device ID]],BOM!$B$3:$BQ$35,33,FALSE),"")</f>
        <v>x</v>
      </c>
      <c r="AD194" s="59" t="str">
        <f>IFERROR(VLOOKUP(Tabelle32[[#This Row],[Device ID]],BOM!$B$3:$BQ$35,34,FALSE),"")</f>
        <v>x</v>
      </c>
      <c r="AE194" s="59" t="str">
        <f>IFERROR(VLOOKUP(Tabelle32[[#This Row],[Device ID]],BOM!$B$3:$BQ$35,35,FALSE),"")</f>
        <v>x</v>
      </c>
      <c r="AF194" s="59" t="str">
        <f>IFERROR(VLOOKUP(Tabelle32[[#This Row],[Device ID]],BOM!$B$3:$BQ$35,36,FALSE),"")</f>
        <v>x</v>
      </c>
      <c r="AG194" s="59" t="str">
        <f>IFERROR(VLOOKUP(Tabelle32[[#This Row],[Device ID]],BOM!$B$3:$BQ$35,37,FALSE),"")</f>
        <v>x</v>
      </c>
      <c r="AH194" s="59"/>
      <c r="AI194" s="59"/>
      <c r="AJ194" s="59"/>
      <c r="AK194" s="59"/>
      <c r="AL194" s="59" t="str">
        <f>IFERROR(VLOOKUP(Tabelle32[[#This Row],[Device ID]],BOM!$B$3:$BQ$35,42,FALSE),"")</f>
        <v>Imagine Communications SNP</v>
      </c>
      <c r="AM194" s="59" t="str">
        <f>IFERROR(VLOOKUP(Tabelle32[[#This Row],[Device ID]],BOM!$B$3:$BQ$35,43,FALSE),"")</f>
        <v>no</v>
      </c>
      <c r="AN194" s="59" t="str">
        <f>IFERROR(VLOOKUP(Tabelle32[[#This Row],[Device ID]],BOM!$B$3:$BQ$35,44,FALSE),"")</f>
        <v>yes</v>
      </c>
      <c r="AO194" s="59" t="str">
        <f>IFERROR(VLOOKUP(Tabelle32[[#This Row],[Device ID]],BOM!$B$3:$BQ$35,45,FALSE),"")</f>
        <v>no</v>
      </c>
      <c r="AP194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94" s="28"/>
      <c r="AR194" s="28"/>
      <c r="AS194" s="28"/>
      <c r="AT194" s="28"/>
      <c r="AU194" s="28"/>
      <c r="AV194" s="28" t="s">
        <v>96</v>
      </c>
      <c r="AW194" s="28" t="s">
        <v>96</v>
      </c>
      <c r="AX194" s="28" t="s">
        <v>96</v>
      </c>
      <c r="AY194" s="28" t="s">
        <v>96</v>
      </c>
      <c r="AZ194" s="28" t="s">
        <v>96</v>
      </c>
      <c r="BA194" s="28" t="s">
        <v>96</v>
      </c>
      <c r="BB194" s="28" t="s">
        <v>96</v>
      </c>
      <c r="BC194" s="28" t="s">
        <v>96</v>
      </c>
      <c r="BD194" s="28" t="s">
        <v>96</v>
      </c>
      <c r="BE194" s="28"/>
      <c r="BF194" s="28"/>
      <c r="BG194" s="73" t="s">
        <v>151</v>
      </c>
      <c r="BH194" s="30" t="str">
        <f>IF(COUNTA(Tabelle32[[#This Row],[Type:Vid_1080i50]:[Type:Anc_Prot]])&gt;0,"x","")</f>
        <v>x</v>
      </c>
      <c r="BI19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94" s="59"/>
      <c r="BK194" s="59"/>
      <c r="BL194" s="63"/>
      <c r="BM194" s="63"/>
      <c r="BN194" s="90"/>
      <c r="BO194" s="90"/>
      <c r="BP194" s="75">
        <f>LEN(Tabelle32[[#This Row],[Label 1
GFX-Unit]])</f>
        <v>0</v>
      </c>
      <c r="BQ194" s="63"/>
      <c r="BR194" s="63"/>
      <c r="BS194" s="59"/>
      <c r="BT194" s="59"/>
      <c r="BU194" s="59" t="s">
        <v>197</v>
      </c>
      <c r="BV194" s="59" t="s">
        <v>198</v>
      </c>
      <c r="BW194" s="59" t="s">
        <v>404</v>
      </c>
      <c r="BX194" s="59">
        <v>9</v>
      </c>
    </row>
    <row r="195" spans="1:76" x14ac:dyDescent="0.2">
      <c r="A195" s="58" t="str">
        <f>CONCATENATE(Tabelle32[[#This Row],[Device ID]],".",Tabelle32[[#This Row],[Streamcounter]])</f>
        <v>9.09213</v>
      </c>
      <c r="B19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VGW-01_SDI09_AUDsend_0013_IPLASRF</v>
      </c>
      <c r="C195" s="60"/>
      <c r="D195" s="61"/>
      <c r="E195" s="62"/>
      <c r="F195" s="59" t="str">
        <f>IFERROR(VLOOKUP(Tabelle32[[#This Row],[Device ID]],BOM!$B$3:$BQ$35,16,FALSE),"")</f>
        <v>VKS (12G)</v>
      </c>
      <c r="G195" s="63">
        <f>VLOOKUP(Tabelle32[[#This Row],[SDI Interface]],BOM!$A$4:$B$35,2,FALSE)</f>
        <v>9</v>
      </c>
      <c r="H195" s="59" t="str">
        <f>BOM!$C$4</f>
        <v>VGW-01</v>
      </c>
      <c r="I195" s="59">
        <f>IFERROR(VLOOKUP(Tabelle32[[#This Row],[Device ID]],BOM!$B$3:$BQ$35,12,FALSE),"")</f>
        <v>0</v>
      </c>
      <c r="J195" s="59" t="str">
        <f>IFERROR(VLOOKUP(Tabelle32[[#This Row],[Device ID]],BOM!$B$3:$BQ$35,13,FALSE),"")</f>
        <v>TC.U1.223 | MDC</v>
      </c>
      <c r="K195" s="59" t="str">
        <f>IFERROR(VLOOKUP(Tabelle32[[#This Row],[Device ID]],BOM!$B$3:$BQ$35,14,FALSE),"")</f>
        <v>Imagine Comunications</v>
      </c>
      <c r="L195" s="59" t="str">
        <f>IFERROR(VLOOKUP(Tabelle32[[#This Row],[Device ID]],BOM!$B$3:$BQ$35,16,FALSE),"")</f>
        <v>VKS (12G)</v>
      </c>
      <c r="M195" s="63">
        <f>IFERROR(VLOOKUP(Tabelle32[[#This Row],[Device ID]],BOM!$B$3:$BQ$35,17,FALSE),"")</f>
        <v>0</v>
      </c>
      <c r="N195" s="59">
        <f>IFERROR(VLOOKUP(Tabelle32[[#This Row],[Device ID]],BOM!$B$3:$BQ$35,18,FALSE),"")</f>
        <v>0</v>
      </c>
      <c r="O195" s="64"/>
      <c r="P195" s="64"/>
      <c r="Q195" s="64"/>
      <c r="R195" s="64"/>
      <c r="S195" s="64"/>
      <c r="T195" s="64"/>
      <c r="U195" s="59">
        <f>IFERROR(VLOOKUP(Tabelle32[[#This Row],[Device ID]],BOM!$B$3:$BQ$35,25,FALSE),"")</f>
        <v>0</v>
      </c>
      <c r="V195" s="59" t="str">
        <f>IFERROR(VLOOKUP(Tabelle32[[#This Row],[Device ID]],BOM!$B$3:$BQ$35,26,FALSE),"")</f>
        <v>x</v>
      </c>
      <c r="W195" s="59" t="str">
        <f>IFERROR(VLOOKUP(Tabelle32[[#This Row],[Device ID]],BOM!$B$3:$BQ$35,27,FALSE),"")</f>
        <v>x</v>
      </c>
      <c r="X195" s="59" t="str">
        <f>IFERROR(VLOOKUP(Tabelle32[[#This Row],[Device ID]],BOM!$B$3:$BQ$35,28,FALSE),"")</f>
        <v>x</v>
      </c>
      <c r="Y195" s="59" t="str">
        <f>IFERROR(VLOOKUP(Tabelle32[[#This Row],[Device ID]],BOM!$B$3:$BQ$35,29,FALSE),"")</f>
        <v>x</v>
      </c>
      <c r="Z195" s="59" t="str">
        <f>IFERROR(VLOOKUP(Tabelle32[[#This Row],[Device ID]],BOM!$B$3:$BQ$35,30,FALSE),"")</f>
        <v>x</v>
      </c>
      <c r="AA195" s="59" t="str">
        <f>IFERROR(VLOOKUP(Tabelle32[[#This Row],[Device ID]],BOM!$B$3:$BQ$35,31,FALSE),"")</f>
        <v>x</v>
      </c>
      <c r="AB195" s="59" t="str">
        <f>IFERROR(VLOOKUP(Tabelle32[[#This Row],[Device ID]],BOM!$B$3:$BQ$35,32,FALSE),"")</f>
        <v>x</v>
      </c>
      <c r="AC195" s="59" t="str">
        <f>IFERROR(VLOOKUP(Tabelle32[[#This Row],[Device ID]],BOM!$B$3:$BQ$35,33,FALSE),"")</f>
        <v>x</v>
      </c>
      <c r="AD195" s="59" t="str">
        <f>IFERROR(VLOOKUP(Tabelle32[[#This Row],[Device ID]],BOM!$B$3:$BQ$35,34,FALSE),"")</f>
        <v>x</v>
      </c>
      <c r="AE195" s="59" t="str">
        <f>IFERROR(VLOOKUP(Tabelle32[[#This Row],[Device ID]],BOM!$B$3:$BQ$35,35,FALSE),"")</f>
        <v>x</v>
      </c>
      <c r="AF195" s="59" t="str">
        <f>IFERROR(VLOOKUP(Tabelle32[[#This Row],[Device ID]],BOM!$B$3:$BQ$35,36,FALSE),"")</f>
        <v>x</v>
      </c>
      <c r="AG195" s="59" t="str">
        <f>IFERROR(VLOOKUP(Tabelle32[[#This Row],[Device ID]],BOM!$B$3:$BQ$35,37,FALSE),"")</f>
        <v>x</v>
      </c>
      <c r="AH195" s="59"/>
      <c r="AI195" s="59"/>
      <c r="AJ195" s="59"/>
      <c r="AK195" s="59"/>
      <c r="AL195" s="59" t="str">
        <f>IFERROR(VLOOKUP(Tabelle32[[#This Row],[Device ID]],BOM!$B$3:$BQ$35,42,FALSE),"")</f>
        <v>Imagine Communications SNP</v>
      </c>
      <c r="AM195" s="59" t="str">
        <f>IFERROR(VLOOKUP(Tabelle32[[#This Row],[Device ID]],BOM!$B$3:$BQ$35,43,FALSE),"")</f>
        <v>no</v>
      </c>
      <c r="AN195" s="59" t="str">
        <f>IFERROR(VLOOKUP(Tabelle32[[#This Row],[Device ID]],BOM!$B$3:$BQ$35,44,FALSE),"")</f>
        <v>yes</v>
      </c>
      <c r="AO195" s="59" t="str">
        <f>IFERROR(VLOOKUP(Tabelle32[[#This Row],[Device ID]],BOM!$B$3:$BQ$35,45,FALSE),"")</f>
        <v>no</v>
      </c>
      <c r="AP195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95" s="28"/>
      <c r="AR195" s="28"/>
      <c r="AS195" s="28"/>
      <c r="AT195" s="28"/>
      <c r="AU195" s="28"/>
      <c r="AV195" s="28" t="s">
        <v>96</v>
      </c>
      <c r="AW195" s="28" t="s">
        <v>96</v>
      </c>
      <c r="AX195" s="28" t="s">
        <v>96</v>
      </c>
      <c r="AY195" s="28" t="s">
        <v>96</v>
      </c>
      <c r="AZ195" s="28" t="s">
        <v>96</v>
      </c>
      <c r="BA195" s="28" t="s">
        <v>96</v>
      </c>
      <c r="BB195" s="28" t="s">
        <v>96</v>
      </c>
      <c r="BC195" s="28" t="s">
        <v>96</v>
      </c>
      <c r="BD195" s="28" t="s">
        <v>96</v>
      </c>
      <c r="BE195" s="28"/>
      <c r="BF195" s="28"/>
      <c r="BG195" s="73" t="s">
        <v>151</v>
      </c>
      <c r="BH195" s="30" t="str">
        <f>IF(COUNTA(Tabelle32[[#This Row],[Type:Vid_1080i50]:[Type:Anc_Prot]])&gt;0,"x","")</f>
        <v>x</v>
      </c>
      <c r="BI19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95" s="59"/>
      <c r="BK195" s="59"/>
      <c r="BL195" s="63"/>
      <c r="BM195" s="63"/>
      <c r="BN195" s="90"/>
      <c r="BO195" s="90"/>
      <c r="BP195" s="75">
        <f>LEN(Tabelle32[[#This Row],[Label 1
GFX-Unit]])</f>
        <v>0</v>
      </c>
      <c r="BQ195" s="63"/>
      <c r="BR195" s="63"/>
      <c r="BS195" s="59"/>
      <c r="BT195" s="59"/>
      <c r="BU195" s="59" t="s">
        <v>200</v>
      </c>
      <c r="BV195" s="59" t="s">
        <v>201</v>
      </c>
      <c r="BW195" s="59" t="s">
        <v>405</v>
      </c>
      <c r="BX195" s="59">
        <v>9</v>
      </c>
    </row>
    <row r="196" spans="1:76" x14ac:dyDescent="0.2">
      <c r="A196" s="58" t="str">
        <f>CONCATENATE(Tabelle32[[#This Row],[Device ID]],".",Tabelle32[[#This Row],[Streamcounter]])</f>
        <v>9.09214</v>
      </c>
      <c r="B19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VGW-01_SDI09_AUDsend_0014_IPLASRF</v>
      </c>
      <c r="C196" s="60"/>
      <c r="D196" s="61"/>
      <c r="E196" s="62"/>
      <c r="F196" s="59" t="str">
        <f>IFERROR(VLOOKUP(Tabelle32[[#This Row],[Device ID]],BOM!$B$3:$BQ$35,16,FALSE),"")</f>
        <v>VKS (12G)</v>
      </c>
      <c r="G196" s="63">
        <f>VLOOKUP(Tabelle32[[#This Row],[SDI Interface]],BOM!$A$4:$B$35,2,FALSE)</f>
        <v>9</v>
      </c>
      <c r="H196" s="59" t="str">
        <f>BOM!$C$4</f>
        <v>VGW-01</v>
      </c>
      <c r="I196" s="59">
        <f>IFERROR(VLOOKUP(Tabelle32[[#This Row],[Device ID]],BOM!$B$3:$BQ$35,12,FALSE),"")</f>
        <v>0</v>
      </c>
      <c r="J196" s="59" t="str">
        <f>IFERROR(VLOOKUP(Tabelle32[[#This Row],[Device ID]],BOM!$B$3:$BQ$35,13,FALSE),"")</f>
        <v>TC.U1.223 | MDC</v>
      </c>
      <c r="K196" s="59" t="str">
        <f>IFERROR(VLOOKUP(Tabelle32[[#This Row],[Device ID]],BOM!$B$3:$BQ$35,14,FALSE),"")</f>
        <v>Imagine Comunications</v>
      </c>
      <c r="L196" s="59" t="str">
        <f>IFERROR(VLOOKUP(Tabelle32[[#This Row],[Device ID]],BOM!$B$3:$BQ$35,16,FALSE),"")</f>
        <v>VKS (12G)</v>
      </c>
      <c r="M196" s="63">
        <f>IFERROR(VLOOKUP(Tabelle32[[#This Row],[Device ID]],BOM!$B$3:$BQ$35,17,FALSE),"")</f>
        <v>0</v>
      </c>
      <c r="N196" s="59">
        <f>IFERROR(VLOOKUP(Tabelle32[[#This Row],[Device ID]],BOM!$B$3:$BQ$35,18,FALSE),"")</f>
        <v>0</v>
      </c>
      <c r="O196" s="64"/>
      <c r="P196" s="64"/>
      <c r="Q196" s="64"/>
      <c r="R196" s="64"/>
      <c r="S196" s="64"/>
      <c r="T196" s="64"/>
      <c r="U196" s="59">
        <f>IFERROR(VLOOKUP(Tabelle32[[#This Row],[Device ID]],BOM!$B$3:$BQ$35,25,FALSE),"")</f>
        <v>0</v>
      </c>
      <c r="V196" s="59" t="str">
        <f>IFERROR(VLOOKUP(Tabelle32[[#This Row],[Device ID]],BOM!$B$3:$BQ$35,26,FALSE),"")</f>
        <v>x</v>
      </c>
      <c r="W196" s="59" t="str">
        <f>IFERROR(VLOOKUP(Tabelle32[[#This Row],[Device ID]],BOM!$B$3:$BQ$35,27,FALSE),"")</f>
        <v>x</v>
      </c>
      <c r="X196" s="59" t="str">
        <f>IFERROR(VLOOKUP(Tabelle32[[#This Row],[Device ID]],BOM!$B$3:$BQ$35,28,FALSE),"")</f>
        <v>x</v>
      </c>
      <c r="Y196" s="59" t="str">
        <f>IFERROR(VLOOKUP(Tabelle32[[#This Row],[Device ID]],BOM!$B$3:$BQ$35,29,FALSE),"")</f>
        <v>x</v>
      </c>
      <c r="Z196" s="59" t="str">
        <f>IFERROR(VLOOKUP(Tabelle32[[#This Row],[Device ID]],BOM!$B$3:$BQ$35,30,FALSE),"")</f>
        <v>x</v>
      </c>
      <c r="AA196" s="59" t="str">
        <f>IFERROR(VLOOKUP(Tabelle32[[#This Row],[Device ID]],BOM!$B$3:$BQ$35,31,FALSE),"")</f>
        <v>x</v>
      </c>
      <c r="AB196" s="59" t="str">
        <f>IFERROR(VLOOKUP(Tabelle32[[#This Row],[Device ID]],BOM!$B$3:$BQ$35,32,FALSE),"")</f>
        <v>x</v>
      </c>
      <c r="AC196" s="59" t="str">
        <f>IFERROR(VLOOKUP(Tabelle32[[#This Row],[Device ID]],BOM!$B$3:$BQ$35,33,FALSE),"")</f>
        <v>x</v>
      </c>
      <c r="AD196" s="59" t="str">
        <f>IFERROR(VLOOKUP(Tabelle32[[#This Row],[Device ID]],BOM!$B$3:$BQ$35,34,FALSE),"")</f>
        <v>x</v>
      </c>
      <c r="AE196" s="59" t="str">
        <f>IFERROR(VLOOKUP(Tabelle32[[#This Row],[Device ID]],BOM!$B$3:$BQ$35,35,FALSE),"")</f>
        <v>x</v>
      </c>
      <c r="AF196" s="59" t="str">
        <f>IFERROR(VLOOKUP(Tabelle32[[#This Row],[Device ID]],BOM!$B$3:$BQ$35,36,FALSE),"")</f>
        <v>x</v>
      </c>
      <c r="AG196" s="59" t="str">
        <f>IFERROR(VLOOKUP(Tabelle32[[#This Row],[Device ID]],BOM!$B$3:$BQ$35,37,FALSE),"")</f>
        <v>x</v>
      </c>
      <c r="AH196" s="59"/>
      <c r="AI196" s="59"/>
      <c r="AJ196" s="59"/>
      <c r="AK196" s="59"/>
      <c r="AL196" s="59" t="str">
        <f>IFERROR(VLOOKUP(Tabelle32[[#This Row],[Device ID]],BOM!$B$3:$BQ$35,42,FALSE),"")</f>
        <v>Imagine Communications SNP</v>
      </c>
      <c r="AM196" s="59" t="str">
        <f>IFERROR(VLOOKUP(Tabelle32[[#This Row],[Device ID]],BOM!$B$3:$BQ$35,43,FALSE),"")</f>
        <v>no</v>
      </c>
      <c r="AN196" s="59" t="str">
        <f>IFERROR(VLOOKUP(Tabelle32[[#This Row],[Device ID]],BOM!$B$3:$BQ$35,44,FALSE),"")</f>
        <v>yes</v>
      </c>
      <c r="AO196" s="59" t="str">
        <f>IFERROR(VLOOKUP(Tabelle32[[#This Row],[Device ID]],BOM!$B$3:$BQ$35,45,FALSE),"")</f>
        <v>no</v>
      </c>
      <c r="AP196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96" s="28"/>
      <c r="AR196" s="28"/>
      <c r="AS196" s="28"/>
      <c r="AT196" s="28"/>
      <c r="AU196" s="28"/>
      <c r="AV196" s="28" t="s">
        <v>96</v>
      </c>
      <c r="AW196" s="28" t="s">
        <v>96</v>
      </c>
      <c r="AX196" s="28" t="s">
        <v>96</v>
      </c>
      <c r="AY196" s="28" t="s">
        <v>96</v>
      </c>
      <c r="AZ196" s="28" t="s">
        <v>96</v>
      </c>
      <c r="BA196" s="28" t="s">
        <v>96</v>
      </c>
      <c r="BB196" s="28" t="s">
        <v>96</v>
      </c>
      <c r="BC196" s="28" t="s">
        <v>96</v>
      </c>
      <c r="BD196" s="28" t="s">
        <v>96</v>
      </c>
      <c r="BE196" s="28"/>
      <c r="BF196" s="28"/>
      <c r="BG196" s="73" t="s">
        <v>151</v>
      </c>
      <c r="BH196" s="30" t="str">
        <f>IF(COUNTA(Tabelle32[[#This Row],[Type:Vid_1080i50]:[Type:Anc_Prot]])&gt;0,"x","")</f>
        <v>x</v>
      </c>
      <c r="BI19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96" s="59"/>
      <c r="BK196" s="59"/>
      <c r="BL196" s="63"/>
      <c r="BM196" s="63"/>
      <c r="BN196" s="90"/>
      <c r="BO196" s="90"/>
      <c r="BP196" s="75">
        <f>LEN(Tabelle32[[#This Row],[Label 1
GFX-Unit]])</f>
        <v>0</v>
      </c>
      <c r="BQ196" s="63"/>
      <c r="BR196" s="63"/>
      <c r="BS196" s="59"/>
      <c r="BT196" s="59"/>
      <c r="BU196" s="59" t="s">
        <v>203</v>
      </c>
      <c r="BV196" s="59" t="s">
        <v>204</v>
      </c>
      <c r="BW196" s="59" t="s">
        <v>406</v>
      </c>
      <c r="BX196" s="59">
        <v>9</v>
      </c>
    </row>
    <row r="197" spans="1:76" x14ac:dyDescent="0.2">
      <c r="A197" s="58" t="str">
        <f>CONCATENATE(Tabelle32[[#This Row],[Device ID]],".",Tabelle32[[#This Row],[Streamcounter]])</f>
        <v>9.09215</v>
      </c>
      <c r="B19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VGW-01_SDI09_AUDsend_0015_IPLASRF</v>
      </c>
      <c r="C197" s="60"/>
      <c r="D197" s="61"/>
      <c r="E197" s="62"/>
      <c r="F197" s="59" t="str">
        <f>IFERROR(VLOOKUP(Tabelle32[[#This Row],[Device ID]],BOM!$B$3:$BQ$35,16,FALSE),"")</f>
        <v>VKS (12G)</v>
      </c>
      <c r="G197" s="63">
        <f>VLOOKUP(Tabelle32[[#This Row],[SDI Interface]],BOM!$A$4:$B$35,2,FALSE)</f>
        <v>9</v>
      </c>
      <c r="H197" s="59" t="str">
        <f>BOM!$C$4</f>
        <v>VGW-01</v>
      </c>
      <c r="I197" s="59">
        <f>IFERROR(VLOOKUP(Tabelle32[[#This Row],[Device ID]],BOM!$B$3:$BQ$35,12,FALSE),"")</f>
        <v>0</v>
      </c>
      <c r="J197" s="59" t="str">
        <f>IFERROR(VLOOKUP(Tabelle32[[#This Row],[Device ID]],BOM!$B$3:$BQ$35,13,FALSE),"")</f>
        <v>TC.U1.223 | MDC</v>
      </c>
      <c r="K197" s="59" t="str">
        <f>IFERROR(VLOOKUP(Tabelle32[[#This Row],[Device ID]],BOM!$B$3:$BQ$35,14,FALSE),"")</f>
        <v>Imagine Comunications</v>
      </c>
      <c r="L197" s="59" t="str">
        <f>IFERROR(VLOOKUP(Tabelle32[[#This Row],[Device ID]],BOM!$B$3:$BQ$35,16,FALSE),"")</f>
        <v>VKS (12G)</v>
      </c>
      <c r="M197" s="63">
        <f>IFERROR(VLOOKUP(Tabelle32[[#This Row],[Device ID]],BOM!$B$3:$BQ$35,17,FALSE),"")</f>
        <v>0</v>
      </c>
      <c r="N197" s="59">
        <f>IFERROR(VLOOKUP(Tabelle32[[#This Row],[Device ID]],BOM!$B$3:$BQ$35,18,FALSE),"")</f>
        <v>0</v>
      </c>
      <c r="O197" s="64"/>
      <c r="P197" s="64"/>
      <c r="Q197" s="64"/>
      <c r="R197" s="64"/>
      <c r="S197" s="64"/>
      <c r="T197" s="64"/>
      <c r="U197" s="59">
        <f>IFERROR(VLOOKUP(Tabelle32[[#This Row],[Device ID]],BOM!$B$3:$BQ$35,25,FALSE),"")</f>
        <v>0</v>
      </c>
      <c r="V197" s="59" t="str">
        <f>IFERROR(VLOOKUP(Tabelle32[[#This Row],[Device ID]],BOM!$B$3:$BQ$35,26,FALSE),"")</f>
        <v>x</v>
      </c>
      <c r="W197" s="59" t="str">
        <f>IFERROR(VLOOKUP(Tabelle32[[#This Row],[Device ID]],BOM!$B$3:$BQ$35,27,FALSE),"")</f>
        <v>x</v>
      </c>
      <c r="X197" s="59" t="str">
        <f>IFERROR(VLOOKUP(Tabelle32[[#This Row],[Device ID]],BOM!$B$3:$BQ$35,28,FALSE),"")</f>
        <v>x</v>
      </c>
      <c r="Y197" s="59" t="str">
        <f>IFERROR(VLOOKUP(Tabelle32[[#This Row],[Device ID]],BOM!$B$3:$BQ$35,29,FALSE),"")</f>
        <v>x</v>
      </c>
      <c r="Z197" s="59" t="str">
        <f>IFERROR(VLOOKUP(Tabelle32[[#This Row],[Device ID]],BOM!$B$3:$BQ$35,30,FALSE),"")</f>
        <v>x</v>
      </c>
      <c r="AA197" s="59" t="str">
        <f>IFERROR(VLOOKUP(Tabelle32[[#This Row],[Device ID]],BOM!$B$3:$BQ$35,31,FALSE),"")</f>
        <v>x</v>
      </c>
      <c r="AB197" s="59" t="str">
        <f>IFERROR(VLOOKUP(Tabelle32[[#This Row],[Device ID]],BOM!$B$3:$BQ$35,32,FALSE),"")</f>
        <v>x</v>
      </c>
      <c r="AC197" s="59" t="str">
        <f>IFERROR(VLOOKUP(Tabelle32[[#This Row],[Device ID]],BOM!$B$3:$BQ$35,33,FALSE),"")</f>
        <v>x</v>
      </c>
      <c r="AD197" s="59" t="str">
        <f>IFERROR(VLOOKUP(Tabelle32[[#This Row],[Device ID]],BOM!$B$3:$BQ$35,34,FALSE),"")</f>
        <v>x</v>
      </c>
      <c r="AE197" s="59" t="str">
        <f>IFERROR(VLOOKUP(Tabelle32[[#This Row],[Device ID]],BOM!$B$3:$BQ$35,35,FALSE),"")</f>
        <v>x</v>
      </c>
      <c r="AF197" s="59" t="str">
        <f>IFERROR(VLOOKUP(Tabelle32[[#This Row],[Device ID]],BOM!$B$3:$BQ$35,36,FALSE),"")</f>
        <v>x</v>
      </c>
      <c r="AG197" s="59" t="str">
        <f>IFERROR(VLOOKUP(Tabelle32[[#This Row],[Device ID]],BOM!$B$3:$BQ$35,37,FALSE),"")</f>
        <v>x</v>
      </c>
      <c r="AH197" s="59"/>
      <c r="AI197" s="59"/>
      <c r="AJ197" s="59"/>
      <c r="AK197" s="59"/>
      <c r="AL197" s="59" t="str">
        <f>IFERROR(VLOOKUP(Tabelle32[[#This Row],[Device ID]],BOM!$B$3:$BQ$35,42,FALSE),"")</f>
        <v>Imagine Communications SNP</v>
      </c>
      <c r="AM197" s="59" t="str">
        <f>IFERROR(VLOOKUP(Tabelle32[[#This Row],[Device ID]],BOM!$B$3:$BQ$35,43,FALSE),"")</f>
        <v>no</v>
      </c>
      <c r="AN197" s="59" t="str">
        <f>IFERROR(VLOOKUP(Tabelle32[[#This Row],[Device ID]],BOM!$B$3:$BQ$35,44,FALSE),"")</f>
        <v>yes</v>
      </c>
      <c r="AO197" s="59" t="str">
        <f>IFERROR(VLOOKUP(Tabelle32[[#This Row],[Device ID]],BOM!$B$3:$BQ$35,45,FALSE),"")</f>
        <v>no</v>
      </c>
      <c r="AP197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97" s="28"/>
      <c r="AR197" s="28"/>
      <c r="AS197" s="28"/>
      <c r="AT197" s="28"/>
      <c r="AU197" s="28"/>
      <c r="AV197" s="28" t="s">
        <v>96</v>
      </c>
      <c r="AW197" s="28" t="s">
        <v>96</v>
      </c>
      <c r="AX197" s="28" t="s">
        <v>96</v>
      </c>
      <c r="AY197" s="28" t="s">
        <v>96</v>
      </c>
      <c r="AZ197" s="28" t="s">
        <v>96</v>
      </c>
      <c r="BA197" s="28" t="s">
        <v>96</v>
      </c>
      <c r="BB197" s="28" t="s">
        <v>96</v>
      </c>
      <c r="BC197" s="28" t="s">
        <v>96</v>
      </c>
      <c r="BD197" s="28" t="s">
        <v>96</v>
      </c>
      <c r="BE197" s="28"/>
      <c r="BF197" s="28"/>
      <c r="BG197" s="73" t="s">
        <v>151</v>
      </c>
      <c r="BH197" s="30" t="str">
        <f>IF(COUNTA(Tabelle32[[#This Row],[Type:Vid_1080i50]:[Type:Anc_Prot]])&gt;0,"x","")</f>
        <v>x</v>
      </c>
      <c r="BI19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97" s="59"/>
      <c r="BK197" s="59"/>
      <c r="BL197" s="63"/>
      <c r="BM197" s="63"/>
      <c r="BN197" s="90"/>
      <c r="BO197" s="90"/>
      <c r="BP197" s="75">
        <f>LEN(Tabelle32[[#This Row],[Label 1
GFX-Unit]])</f>
        <v>0</v>
      </c>
      <c r="BQ197" s="63"/>
      <c r="BR197" s="63"/>
      <c r="BS197" s="59"/>
      <c r="BT197" s="59"/>
      <c r="BU197" s="59" t="s">
        <v>206</v>
      </c>
      <c r="BV197" s="59" t="s">
        <v>207</v>
      </c>
      <c r="BW197" s="59" t="s">
        <v>407</v>
      </c>
      <c r="BX197" s="59">
        <v>9</v>
      </c>
    </row>
    <row r="198" spans="1:76" x14ac:dyDescent="0.2">
      <c r="A198" s="58" t="str">
        <f>CONCATENATE(Tabelle32[[#This Row],[Device ID]],".",Tabelle32[[#This Row],[Streamcounter]])</f>
        <v>9.09216</v>
      </c>
      <c r="B19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VGW-01_SDI09_AUDsend_0016_IPLASRF</v>
      </c>
      <c r="C198" s="60"/>
      <c r="D198" s="61"/>
      <c r="E198" s="62"/>
      <c r="F198" s="59" t="str">
        <f>IFERROR(VLOOKUP(Tabelle32[[#This Row],[Device ID]],BOM!$B$3:$BQ$35,16,FALSE),"")</f>
        <v>VKS (12G)</v>
      </c>
      <c r="G198" s="63">
        <f>VLOOKUP(Tabelle32[[#This Row],[SDI Interface]],BOM!$A$4:$B$35,2,FALSE)</f>
        <v>9</v>
      </c>
      <c r="H198" s="59" t="str">
        <f>BOM!$C$4</f>
        <v>VGW-01</v>
      </c>
      <c r="I198" s="59">
        <f>IFERROR(VLOOKUP(Tabelle32[[#This Row],[Device ID]],BOM!$B$3:$BQ$35,12,FALSE),"")</f>
        <v>0</v>
      </c>
      <c r="J198" s="59" t="str">
        <f>IFERROR(VLOOKUP(Tabelle32[[#This Row],[Device ID]],BOM!$B$3:$BQ$35,13,FALSE),"")</f>
        <v>TC.U1.223 | MDC</v>
      </c>
      <c r="K198" s="59" t="str">
        <f>IFERROR(VLOOKUP(Tabelle32[[#This Row],[Device ID]],BOM!$B$3:$BQ$35,14,FALSE),"")</f>
        <v>Imagine Comunications</v>
      </c>
      <c r="L198" s="59" t="str">
        <f>IFERROR(VLOOKUP(Tabelle32[[#This Row],[Device ID]],BOM!$B$3:$BQ$35,16,FALSE),"")</f>
        <v>VKS (12G)</v>
      </c>
      <c r="M198" s="63">
        <f>IFERROR(VLOOKUP(Tabelle32[[#This Row],[Device ID]],BOM!$B$3:$BQ$35,17,FALSE),"")</f>
        <v>0</v>
      </c>
      <c r="N198" s="59">
        <f>IFERROR(VLOOKUP(Tabelle32[[#This Row],[Device ID]],BOM!$B$3:$BQ$35,18,FALSE),"")</f>
        <v>0</v>
      </c>
      <c r="O198" s="64"/>
      <c r="P198" s="64"/>
      <c r="Q198" s="64"/>
      <c r="R198" s="64"/>
      <c r="S198" s="64"/>
      <c r="T198" s="64"/>
      <c r="U198" s="59">
        <f>IFERROR(VLOOKUP(Tabelle32[[#This Row],[Device ID]],BOM!$B$3:$BQ$35,25,FALSE),"")</f>
        <v>0</v>
      </c>
      <c r="V198" s="59" t="str">
        <f>IFERROR(VLOOKUP(Tabelle32[[#This Row],[Device ID]],BOM!$B$3:$BQ$35,26,FALSE),"")</f>
        <v>x</v>
      </c>
      <c r="W198" s="59" t="str">
        <f>IFERROR(VLOOKUP(Tabelle32[[#This Row],[Device ID]],BOM!$B$3:$BQ$35,27,FALSE),"")</f>
        <v>x</v>
      </c>
      <c r="X198" s="59" t="str">
        <f>IFERROR(VLOOKUP(Tabelle32[[#This Row],[Device ID]],BOM!$B$3:$BQ$35,28,FALSE),"")</f>
        <v>x</v>
      </c>
      <c r="Y198" s="59" t="str">
        <f>IFERROR(VLOOKUP(Tabelle32[[#This Row],[Device ID]],BOM!$B$3:$BQ$35,29,FALSE),"")</f>
        <v>x</v>
      </c>
      <c r="Z198" s="59" t="str">
        <f>IFERROR(VLOOKUP(Tabelle32[[#This Row],[Device ID]],BOM!$B$3:$BQ$35,30,FALSE),"")</f>
        <v>x</v>
      </c>
      <c r="AA198" s="59" t="str">
        <f>IFERROR(VLOOKUP(Tabelle32[[#This Row],[Device ID]],BOM!$B$3:$BQ$35,31,FALSE),"")</f>
        <v>x</v>
      </c>
      <c r="AB198" s="59" t="str">
        <f>IFERROR(VLOOKUP(Tabelle32[[#This Row],[Device ID]],BOM!$B$3:$BQ$35,32,FALSE),"")</f>
        <v>x</v>
      </c>
      <c r="AC198" s="59" t="str">
        <f>IFERROR(VLOOKUP(Tabelle32[[#This Row],[Device ID]],BOM!$B$3:$BQ$35,33,FALSE),"")</f>
        <v>x</v>
      </c>
      <c r="AD198" s="59" t="str">
        <f>IFERROR(VLOOKUP(Tabelle32[[#This Row],[Device ID]],BOM!$B$3:$BQ$35,34,FALSE),"")</f>
        <v>x</v>
      </c>
      <c r="AE198" s="59" t="str">
        <f>IFERROR(VLOOKUP(Tabelle32[[#This Row],[Device ID]],BOM!$B$3:$BQ$35,35,FALSE),"")</f>
        <v>x</v>
      </c>
      <c r="AF198" s="59" t="str">
        <f>IFERROR(VLOOKUP(Tabelle32[[#This Row],[Device ID]],BOM!$B$3:$BQ$35,36,FALSE),"")</f>
        <v>x</v>
      </c>
      <c r="AG198" s="59" t="str">
        <f>IFERROR(VLOOKUP(Tabelle32[[#This Row],[Device ID]],BOM!$B$3:$BQ$35,37,FALSE),"")</f>
        <v>x</v>
      </c>
      <c r="AH198" s="59"/>
      <c r="AI198" s="59"/>
      <c r="AJ198" s="59"/>
      <c r="AK198" s="59"/>
      <c r="AL198" s="59" t="str">
        <f>IFERROR(VLOOKUP(Tabelle32[[#This Row],[Device ID]],BOM!$B$3:$BQ$35,42,FALSE),"")</f>
        <v>Imagine Communications SNP</v>
      </c>
      <c r="AM198" s="59" t="str">
        <f>IFERROR(VLOOKUP(Tabelle32[[#This Row],[Device ID]],BOM!$B$3:$BQ$35,43,FALSE),"")</f>
        <v>no</v>
      </c>
      <c r="AN198" s="59" t="str">
        <f>IFERROR(VLOOKUP(Tabelle32[[#This Row],[Device ID]],BOM!$B$3:$BQ$35,44,FALSE),"")</f>
        <v>yes</v>
      </c>
      <c r="AO198" s="59" t="str">
        <f>IFERROR(VLOOKUP(Tabelle32[[#This Row],[Device ID]],BOM!$B$3:$BQ$35,45,FALSE),"")</f>
        <v>no</v>
      </c>
      <c r="AP198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98" s="28"/>
      <c r="AR198" s="28"/>
      <c r="AS198" s="28"/>
      <c r="AT198" s="28"/>
      <c r="AU198" s="28"/>
      <c r="AV198" s="28" t="s">
        <v>96</v>
      </c>
      <c r="AW198" s="28" t="s">
        <v>96</v>
      </c>
      <c r="AX198" s="28" t="s">
        <v>96</v>
      </c>
      <c r="AY198" s="28" t="s">
        <v>96</v>
      </c>
      <c r="AZ198" s="28" t="s">
        <v>96</v>
      </c>
      <c r="BA198" s="28" t="s">
        <v>96</v>
      </c>
      <c r="BB198" s="28" t="s">
        <v>96</v>
      </c>
      <c r="BC198" s="28" t="s">
        <v>96</v>
      </c>
      <c r="BD198" s="28" t="s">
        <v>96</v>
      </c>
      <c r="BE198" s="28"/>
      <c r="BF198" s="28"/>
      <c r="BG198" s="73" t="s">
        <v>151</v>
      </c>
      <c r="BH198" s="30" t="str">
        <f>IF(COUNTA(Tabelle32[[#This Row],[Type:Vid_1080i50]:[Type:Anc_Prot]])&gt;0,"x","")</f>
        <v>x</v>
      </c>
      <c r="BI19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198" s="59"/>
      <c r="BK198" s="59"/>
      <c r="BL198" s="63"/>
      <c r="BM198" s="63"/>
      <c r="BN198" s="90"/>
      <c r="BO198" s="90"/>
      <c r="BP198" s="75">
        <f>LEN(Tabelle32[[#This Row],[Label 1
GFX-Unit]])</f>
        <v>0</v>
      </c>
      <c r="BQ198" s="63"/>
      <c r="BR198" s="63"/>
      <c r="BS198" s="59"/>
      <c r="BT198" s="59"/>
      <c r="BU198" s="59" t="s">
        <v>209</v>
      </c>
      <c r="BV198" s="59" t="s">
        <v>210</v>
      </c>
      <c r="BW198" s="59" t="s">
        <v>408</v>
      </c>
      <c r="BX198" s="59">
        <v>9</v>
      </c>
    </row>
    <row r="199" spans="1:76" x14ac:dyDescent="0.2">
      <c r="A199" s="58" t="str">
        <f>CONCATENATE(Tabelle32[[#This Row],[Device ID]],".",Tabelle32[[#This Row],[Streamcounter]])</f>
        <v>9.09101</v>
      </c>
      <c r="B19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VGW-01_SDI09_VIDsend_0001_IPLASRF</v>
      </c>
      <c r="C199" s="60"/>
      <c r="D199" s="61"/>
      <c r="E199" s="62"/>
      <c r="F199" s="59" t="str">
        <f>IFERROR(VLOOKUP(Tabelle32[[#This Row],[Device ID]],BOM!$B$3:$BQ$35,16,FALSE),"")</f>
        <v>VKS (12G)</v>
      </c>
      <c r="G199" s="63">
        <f>VLOOKUP(Tabelle32[[#This Row],[SDI Interface]],BOM!$A$4:$B$35,2,FALSE)</f>
        <v>9</v>
      </c>
      <c r="H199" s="59" t="str">
        <f>BOM!$C$4</f>
        <v>VGW-01</v>
      </c>
      <c r="I199" s="59">
        <f>IFERROR(VLOOKUP(Tabelle32[[#This Row],[Device ID]],BOM!$B$3:$BQ$35,12,FALSE),"")</f>
        <v>0</v>
      </c>
      <c r="J199" s="59" t="str">
        <f>IFERROR(VLOOKUP(Tabelle32[[#This Row],[Device ID]],BOM!$B$3:$BQ$35,13,FALSE),"")</f>
        <v>TC.U1.223 | MDC</v>
      </c>
      <c r="K199" s="59" t="str">
        <f>IFERROR(VLOOKUP(Tabelle32[[#This Row],[Device ID]],BOM!$B$3:$BQ$35,14,FALSE),"")</f>
        <v>Imagine Comunications</v>
      </c>
      <c r="L199" s="59" t="str">
        <f>IFERROR(VLOOKUP(Tabelle32[[#This Row],[Device ID]],BOM!$B$3:$BQ$35,16,FALSE),"")</f>
        <v>VKS (12G)</v>
      </c>
      <c r="M199" s="63">
        <f>IFERROR(VLOOKUP(Tabelle32[[#This Row],[Device ID]],BOM!$B$3:$BQ$35,17,FALSE),"")</f>
        <v>0</v>
      </c>
      <c r="N199" s="59">
        <f>IFERROR(VLOOKUP(Tabelle32[[#This Row],[Device ID]],BOM!$B$3:$BQ$35,18,FALSE),"")</f>
        <v>0</v>
      </c>
      <c r="O199" s="64"/>
      <c r="P199" s="64"/>
      <c r="Q199" s="64"/>
      <c r="R199" s="64"/>
      <c r="S199" s="64"/>
      <c r="T199" s="64"/>
      <c r="U199" s="59">
        <f>IFERROR(VLOOKUP(Tabelle32[[#This Row],[Device ID]],BOM!$B$3:$BQ$35,25,FALSE),"")</f>
        <v>0</v>
      </c>
      <c r="V199" s="59" t="str">
        <f>IFERROR(VLOOKUP(Tabelle32[[#This Row],[Device ID]],BOM!$B$3:$BQ$35,26,FALSE),"")</f>
        <v>x</v>
      </c>
      <c r="W199" s="59" t="str">
        <f>IFERROR(VLOOKUP(Tabelle32[[#This Row],[Device ID]],BOM!$B$3:$BQ$35,27,FALSE),"")</f>
        <v>x</v>
      </c>
      <c r="X199" s="59" t="str">
        <f>IFERROR(VLOOKUP(Tabelle32[[#This Row],[Device ID]],BOM!$B$3:$BQ$35,28,FALSE),"")</f>
        <v>x</v>
      </c>
      <c r="Y199" s="59" t="str">
        <f>IFERROR(VLOOKUP(Tabelle32[[#This Row],[Device ID]],BOM!$B$3:$BQ$35,29,FALSE),"")</f>
        <v>x</v>
      </c>
      <c r="Z199" s="59" t="str">
        <f>IFERROR(VLOOKUP(Tabelle32[[#This Row],[Device ID]],BOM!$B$3:$BQ$35,30,FALSE),"")</f>
        <v>x</v>
      </c>
      <c r="AA199" s="59" t="str">
        <f>IFERROR(VLOOKUP(Tabelle32[[#This Row],[Device ID]],BOM!$B$3:$BQ$35,31,FALSE),"")</f>
        <v>x</v>
      </c>
      <c r="AB199" s="59" t="str">
        <f>IFERROR(VLOOKUP(Tabelle32[[#This Row],[Device ID]],BOM!$B$3:$BQ$35,32,FALSE),"")</f>
        <v>x</v>
      </c>
      <c r="AC199" s="59" t="str">
        <f>IFERROR(VLOOKUP(Tabelle32[[#This Row],[Device ID]],BOM!$B$3:$BQ$35,33,FALSE),"")</f>
        <v>x</v>
      </c>
      <c r="AD199" s="59" t="str">
        <f>IFERROR(VLOOKUP(Tabelle32[[#This Row],[Device ID]],BOM!$B$3:$BQ$35,34,FALSE),"")</f>
        <v>x</v>
      </c>
      <c r="AE199" s="59" t="str">
        <f>IFERROR(VLOOKUP(Tabelle32[[#This Row],[Device ID]],BOM!$B$3:$BQ$35,35,FALSE),"")</f>
        <v>x</v>
      </c>
      <c r="AF199" s="59" t="str">
        <f>IFERROR(VLOOKUP(Tabelle32[[#This Row],[Device ID]],BOM!$B$3:$BQ$35,36,FALSE),"")</f>
        <v>x</v>
      </c>
      <c r="AG199" s="59" t="str">
        <f>IFERROR(VLOOKUP(Tabelle32[[#This Row],[Device ID]],BOM!$B$3:$BQ$35,37,FALSE),"")</f>
        <v>x</v>
      </c>
      <c r="AH199" s="59"/>
      <c r="AI199" s="59"/>
      <c r="AJ199" s="59"/>
      <c r="AK199" s="59"/>
      <c r="AL199" s="59" t="str">
        <f>IFERROR(VLOOKUP(Tabelle32[[#This Row],[Device ID]],BOM!$B$3:$BQ$35,42,FALSE),"")</f>
        <v>Imagine Communications SNP</v>
      </c>
      <c r="AM199" s="59" t="str">
        <f>IFERROR(VLOOKUP(Tabelle32[[#This Row],[Device ID]],BOM!$B$3:$BQ$35,43,FALSE),"")</f>
        <v>no</v>
      </c>
      <c r="AN199" s="59" t="str">
        <f>IFERROR(VLOOKUP(Tabelle32[[#This Row],[Device ID]],BOM!$B$3:$BQ$35,44,FALSE),"")</f>
        <v>yes</v>
      </c>
      <c r="AO199" s="59" t="str">
        <f>IFERROR(VLOOKUP(Tabelle32[[#This Row],[Device ID]],BOM!$B$3:$BQ$35,45,FALSE),"")</f>
        <v>no</v>
      </c>
      <c r="AP199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199" s="28" t="s">
        <v>96</v>
      </c>
      <c r="AR199" s="28" t="s">
        <v>96</v>
      </c>
      <c r="AS199" s="28" t="s">
        <v>96</v>
      </c>
      <c r="AT199" s="28" t="s">
        <v>96</v>
      </c>
      <c r="AU199" s="28" t="s">
        <v>96</v>
      </c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73" t="s">
        <v>151</v>
      </c>
      <c r="BH199" s="30" t="str">
        <f>IF(COUNTA(Tabelle32[[#This Row],[Type:Vid_1080i50]:[Type:Anc_Prot]])&gt;0,"x","")</f>
        <v>x</v>
      </c>
      <c r="BI19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199" s="59"/>
      <c r="BK199" s="59"/>
      <c r="BL199" s="63"/>
      <c r="BM199" s="63"/>
      <c r="BN199" s="90"/>
      <c r="BO199" s="90"/>
      <c r="BP199" s="75">
        <f>LEN(Tabelle32[[#This Row],[Label 1
GFX-Unit]])</f>
        <v>0</v>
      </c>
      <c r="BQ199" s="63"/>
      <c r="BR199" s="63"/>
      <c r="BS199" s="59"/>
      <c r="BT199" s="59"/>
      <c r="BU199" s="59" t="s">
        <v>212</v>
      </c>
      <c r="BV199" s="59" t="s">
        <v>213</v>
      </c>
      <c r="BW199" s="59" t="s">
        <v>409</v>
      </c>
      <c r="BX199" s="59">
        <v>9</v>
      </c>
    </row>
    <row r="200" spans="1:76" ht="13.5" x14ac:dyDescent="0.25">
      <c r="A200" s="58" t="str">
        <f>CONCATENATE(Tabelle32[[#This Row],[Device ID]],".",Tabelle32[[#This Row],[Streamcounter]])</f>
        <v>9.09102</v>
      </c>
      <c r="B200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VGW-01_SDI09_VIDsend_0002_IPLASRF</v>
      </c>
      <c r="C200" s="96"/>
      <c r="D200" s="96"/>
      <c r="E200" s="96"/>
      <c r="F200" s="93" t="str">
        <f>IFERROR(VLOOKUP(Tabelle32[[#This Row],[Device ID]],BOM!$B$3:$BQ$35,16,FALSE),"")</f>
        <v>VKS (12G)</v>
      </c>
      <c r="G200" s="66">
        <f>VLOOKUP(Tabelle32[[#This Row],[SDI Interface]],BOM!$A$4:$B$35,2,FALSE)</f>
        <v>9</v>
      </c>
      <c r="H200" s="93" t="str">
        <f>BOM!$C$4</f>
        <v>VGW-01</v>
      </c>
      <c r="I200" s="93">
        <f>IFERROR(VLOOKUP(Tabelle32[[#This Row],[Device ID]],BOM!$B$3:$BQ$35,12,FALSE),"")</f>
        <v>0</v>
      </c>
      <c r="J200" s="93" t="str">
        <f>IFERROR(VLOOKUP(Tabelle32[[#This Row],[Device ID]],BOM!$B$3:$BQ$35,13,FALSE),"")</f>
        <v>TC.U1.223 | MDC</v>
      </c>
      <c r="K200" s="93" t="str">
        <f>IFERROR(VLOOKUP(Tabelle32[[#This Row],[Device ID]],BOM!$B$3:$BQ$35,14,FALSE),"")</f>
        <v>Imagine Comunications</v>
      </c>
      <c r="L200" s="93" t="str">
        <f>IFERROR(VLOOKUP(Tabelle32[[#This Row],[Device ID]],BOM!$B$3:$BQ$35,16,FALSE),"")</f>
        <v>VKS (12G)</v>
      </c>
      <c r="M200" s="93">
        <f>IFERROR(VLOOKUP(Tabelle32[[#This Row],[Device ID]],BOM!$B$3:$BQ$35,17,FALSE),"")</f>
        <v>0</v>
      </c>
      <c r="N200" s="93">
        <f>IFERROR(VLOOKUP(Tabelle32[[#This Row],[Device ID]],BOM!$B$3:$BQ$35,18,FALSE),"")</f>
        <v>0</v>
      </c>
      <c r="O200" s="64"/>
      <c r="P200" s="64"/>
      <c r="Q200" s="64"/>
      <c r="R200" s="64"/>
      <c r="S200" s="64"/>
      <c r="T200" s="64"/>
      <c r="U200" s="93">
        <f>IFERROR(VLOOKUP(Tabelle32[[#This Row],[Device ID]],BOM!$B$3:$BQ$35,25,FALSE),"")</f>
        <v>0</v>
      </c>
      <c r="V200" s="94" t="str">
        <f>IFERROR(VLOOKUP(Tabelle32[[#This Row],[Device ID]],BOM!$B$3:$BQ$35,26,FALSE),"")</f>
        <v>x</v>
      </c>
      <c r="W200" s="94" t="str">
        <f>IFERROR(VLOOKUP(Tabelle32[[#This Row],[Device ID]],BOM!$B$3:$BQ$35,27,FALSE),"")</f>
        <v>x</v>
      </c>
      <c r="X200" s="94" t="str">
        <f>IFERROR(VLOOKUP(Tabelle32[[#This Row],[Device ID]],BOM!$B$3:$BQ$35,28,FALSE),"")</f>
        <v>x</v>
      </c>
      <c r="Y200" s="94" t="str">
        <f>IFERROR(VLOOKUP(Tabelle32[[#This Row],[Device ID]],BOM!$B$3:$BQ$35,29,FALSE),"")</f>
        <v>x</v>
      </c>
      <c r="Z200" s="94" t="str">
        <f>IFERROR(VLOOKUP(Tabelle32[[#This Row],[Device ID]],BOM!$B$3:$BQ$35,30,FALSE),"")</f>
        <v>x</v>
      </c>
      <c r="AA200" s="94" t="str">
        <f>IFERROR(VLOOKUP(Tabelle32[[#This Row],[Device ID]],BOM!$B$3:$BQ$35,31,FALSE),"")</f>
        <v>x</v>
      </c>
      <c r="AB200" s="94" t="str">
        <f>IFERROR(VLOOKUP(Tabelle32[[#This Row],[Device ID]],BOM!$B$3:$BQ$35,32,FALSE),"")</f>
        <v>x</v>
      </c>
      <c r="AC200" s="94" t="str">
        <f>IFERROR(VLOOKUP(Tabelle32[[#This Row],[Device ID]],BOM!$B$3:$BQ$35,33,FALSE),"")</f>
        <v>x</v>
      </c>
      <c r="AD200" s="94" t="str">
        <f>IFERROR(VLOOKUP(Tabelle32[[#This Row],[Device ID]],BOM!$B$3:$BQ$35,34,FALSE),"")</f>
        <v>x</v>
      </c>
      <c r="AE200" s="94" t="str">
        <f>IFERROR(VLOOKUP(Tabelle32[[#This Row],[Device ID]],BOM!$B$3:$BQ$35,35,FALSE),"")</f>
        <v>x</v>
      </c>
      <c r="AF200" s="94" t="str">
        <f>IFERROR(VLOOKUP(Tabelle32[[#This Row],[Device ID]],BOM!$B$3:$BQ$35,36,FALSE),"")</f>
        <v>x</v>
      </c>
      <c r="AG200" s="94" t="str">
        <f>IFERROR(VLOOKUP(Tabelle32[[#This Row],[Device ID]],BOM!$B$3:$BQ$35,37,FALSE),"")</f>
        <v>x</v>
      </c>
      <c r="AH200" s="59"/>
      <c r="AI200" s="59"/>
      <c r="AJ200" s="59"/>
      <c r="AK200" s="59"/>
      <c r="AL200" s="93" t="str">
        <f>IFERROR(VLOOKUP(Tabelle32[[#This Row],[Device ID]],BOM!$B$3:$BQ$35,42,FALSE),"")</f>
        <v>Imagine Communications SNP</v>
      </c>
      <c r="AM200" s="59" t="str">
        <f>IFERROR(VLOOKUP(Tabelle32[[#This Row],[Device ID]],BOM!$B$3:$BQ$35,43,FALSE),"")</f>
        <v>no</v>
      </c>
      <c r="AN200" s="93" t="str">
        <f>IFERROR(VLOOKUP(Tabelle32[[#This Row],[Device ID]],BOM!$B$3:$BQ$35,44,FALSE),"")</f>
        <v>yes</v>
      </c>
      <c r="AO200" s="59" t="str">
        <f>IFERROR(VLOOKUP(Tabelle32[[#This Row],[Device ID]],BOM!$B$3:$BQ$35,45,FALSE),"")</f>
        <v>no</v>
      </c>
      <c r="AP200" s="93" t="str">
        <f>IFERROR(CONCATENATE(Tabelle32[[#This Row],[Family
GFX-Unit]]," | ",Tabelle32[[#This Row],[Label 1
GFX-Unit]]," | ",Tabelle32[[#This Row],[Attached Device if Gateway]]),"")</f>
        <v xml:space="preserve"> |  | VKS (12G)</v>
      </c>
      <c r="AQ200" s="28" t="s">
        <v>96</v>
      </c>
      <c r="AR200" s="90"/>
      <c r="AS200" s="90"/>
      <c r="AT200" s="90"/>
      <c r="AU200" s="90"/>
      <c r="AV200" s="90"/>
      <c r="AW200" s="90"/>
      <c r="AX200" s="90"/>
      <c r="AY200" s="90"/>
      <c r="AZ200" s="90"/>
      <c r="BA200" s="90"/>
      <c r="BB200" s="90"/>
      <c r="BC200" s="90"/>
      <c r="BD200" s="90"/>
      <c r="BE200" s="90"/>
      <c r="BF200" s="90"/>
      <c r="BG200" s="66"/>
      <c r="BH200" s="30" t="str">
        <f>IF(COUNTA(Tabelle32[[#This Row],[Type:Vid_1080i50]:[Type:Anc_Prot]])&gt;0,"x","")</f>
        <v>x</v>
      </c>
      <c r="BI200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200" s="59"/>
      <c r="BK200" s="59"/>
      <c r="BL200" s="63"/>
      <c r="BM200" s="63"/>
      <c r="BN200" s="90"/>
      <c r="BO200" s="90"/>
      <c r="BP200" s="75">
        <f>LEN(Tabelle32[[#This Row],[Label 1
GFX-Unit]])</f>
        <v>0</v>
      </c>
      <c r="BQ200" s="63"/>
      <c r="BR200" s="63"/>
      <c r="BS200" s="59"/>
      <c r="BT200" s="59"/>
      <c r="BU200" s="59" t="s">
        <v>215</v>
      </c>
      <c r="BV200" s="59" t="s">
        <v>215</v>
      </c>
      <c r="BW200" s="59" t="s">
        <v>410</v>
      </c>
      <c r="BX200" s="59">
        <v>9</v>
      </c>
    </row>
    <row r="201" spans="1:76" x14ac:dyDescent="0.2">
      <c r="A201" s="58" t="str">
        <f>CONCATENATE(Tabelle32[[#This Row],[Device ID]],".",Tabelle32[[#This Row],[Streamcounter]])</f>
        <v>10.10301</v>
      </c>
      <c r="B20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VGW-01_SDI10_ANCsend_0001_IPLASRF</v>
      </c>
      <c r="C201" s="60"/>
      <c r="D201" s="61"/>
      <c r="E201" s="62"/>
      <c r="F201" s="59" t="str">
        <f>IFERROR(VLOOKUP(Tabelle32[[#This Row],[Device ID]],BOM!$B$3:$BQ$35,16,FALSE),"")</f>
        <v>VKS</v>
      </c>
      <c r="G201" s="63">
        <f>VLOOKUP(Tabelle32[[#This Row],[SDI Interface]],BOM!$A$4:$B$35,2,FALSE)</f>
        <v>10</v>
      </c>
      <c r="H201" s="59" t="str">
        <f>BOM!$C$4</f>
        <v>VGW-01</v>
      </c>
      <c r="I201" s="59">
        <f>IFERROR(VLOOKUP(Tabelle32[[#This Row],[Device ID]],BOM!$B$3:$BQ$35,12,FALSE),"")</f>
        <v>0</v>
      </c>
      <c r="J201" s="59" t="str">
        <f>IFERROR(VLOOKUP(Tabelle32[[#This Row],[Device ID]],BOM!$B$3:$BQ$35,13,FALSE),"")</f>
        <v>TC.U1.223 | MDC</v>
      </c>
      <c r="K201" s="59" t="str">
        <f>IFERROR(VLOOKUP(Tabelle32[[#This Row],[Device ID]],BOM!$B$3:$BQ$35,14,FALSE),"")</f>
        <v>Imagine Comunications</v>
      </c>
      <c r="L201" s="59" t="str">
        <f>IFERROR(VLOOKUP(Tabelle32[[#This Row],[Device ID]],BOM!$B$3:$BQ$35,16,FALSE),"")</f>
        <v>VKS</v>
      </c>
      <c r="M201" s="63">
        <f>IFERROR(VLOOKUP(Tabelle32[[#This Row],[Device ID]],BOM!$B$3:$BQ$35,17,FALSE),"")</f>
        <v>0</v>
      </c>
      <c r="N201" s="59">
        <f>IFERROR(VLOOKUP(Tabelle32[[#This Row],[Device ID]],BOM!$B$3:$BQ$35,18,FALSE),"")</f>
        <v>0</v>
      </c>
      <c r="O201" s="64"/>
      <c r="P201" s="64"/>
      <c r="Q201" s="64"/>
      <c r="R201" s="64"/>
      <c r="S201" s="64"/>
      <c r="T201" s="64"/>
      <c r="U201" s="59">
        <f>IFERROR(VLOOKUP(Tabelle32[[#This Row],[Device ID]],BOM!$B$3:$BQ$35,25,FALSE),"")</f>
        <v>0</v>
      </c>
      <c r="V201" s="59" t="str">
        <f>IFERROR(VLOOKUP(Tabelle32[[#This Row],[Device ID]],BOM!$B$3:$BQ$35,26,FALSE),"")</f>
        <v>x</v>
      </c>
      <c r="W201" s="59" t="str">
        <f>IFERROR(VLOOKUP(Tabelle32[[#This Row],[Device ID]],BOM!$B$3:$BQ$35,27,FALSE),"")</f>
        <v>x</v>
      </c>
      <c r="X201" s="59" t="str">
        <f>IFERROR(VLOOKUP(Tabelle32[[#This Row],[Device ID]],BOM!$B$3:$BQ$35,28,FALSE),"")</f>
        <v>x</v>
      </c>
      <c r="Y201" s="59" t="str">
        <f>IFERROR(VLOOKUP(Tabelle32[[#This Row],[Device ID]],BOM!$B$3:$BQ$35,29,FALSE),"")</f>
        <v>x</v>
      </c>
      <c r="Z201" s="59" t="str">
        <f>IFERROR(VLOOKUP(Tabelle32[[#This Row],[Device ID]],BOM!$B$3:$BQ$35,30,FALSE),"")</f>
        <v>x</v>
      </c>
      <c r="AA201" s="59" t="str">
        <f>IFERROR(VLOOKUP(Tabelle32[[#This Row],[Device ID]],BOM!$B$3:$BQ$35,31,FALSE),"")</f>
        <v>x</v>
      </c>
      <c r="AB201" s="59" t="str">
        <f>IFERROR(VLOOKUP(Tabelle32[[#This Row],[Device ID]],BOM!$B$3:$BQ$35,32,FALSE),"")</f>
        <v>x</v>
      </c>
      <c r="AC201" s="59" t="str">
        <f>IFERROR(VLOOKUP(Tabelle32[[#This Row],[Device ID]],BOM!$B$3:$BQ$35,33,FALSE),"")</f>
        <v>x</v>
      </c>
      <c r="AD201" s="59" t="str">
        <f>IFERROR(VLOOKUP(Tabelle32[[#This Row],[Device ID]],BOM!$B$3:$BQ$35,34,FALSE),"")</f>
        <v>x</v>
      </c>
      <c r="AE201" s="59" t="str">
        <f>IFERROR(VLOOKUP(Tabelle32[[#This Row],[Device ID]],BOM!$B$3:$BQ$35,35,FALSE),"")</f>
        <v>x</v>
      </c>
      <c r="AF201" s="59" t="str">
        <f>IFERROR(VLOOKUP(Tabelle32[[#This Row],[Device ID]],BOM!$B$3:$BQ$35,36,FALSE),"")</f>
        <v>x</v>
      </c>
      <c r="AG201" s="59" t="str">
        <f>IFERROR(VLOOKUP(Tabelle32[[#This Row],[Device ID]],BOM!$B$3:$BQ$35,37,FALSE),"")</f>
        <v>x</v>
      </c>
      <c r="AH201" s="59"/>
      <c r="AI201" s="59"/>
      <c r="AJ201" s="59"/>
      <c r="AK201" s="59"/>
      <c r="AL201" s="59" t="str">
        <f>IFERROR(VLOOKUP(Tabelle32[[#This Row],[Device ID]],BOM!$B$3:$BQ$35,42,FALSE),"")</f>
        <v>Imagine Communications SNP</v>
      </c>
      <c r="AM201" s="59" t="str">
        <f>IFERROR(VLOOKUP(Tabelle32[[#This Row],[Device ID]],BOM!$B$3:$BQ$35,43,FALSE),"")</f>
        <v>no</v>
      </c>
      <c r="AN201" s="59" t="str">
        <f>IFERROR(VLOOKUP(Tabelle32[[#This Row],[Device ID]],BOM!$B$3:$BQ$35,44,FALSE),"")</f>
        <v>yes</v>
      </c>
      <c r="AO201" s="59" t="str">
        <f>IFERROR(VLOOKUP(Tabelle32[[#This Row],[Device ID]],BOM!$B$3:$BQ$35,45,FALSE),"")</f>
        <v>no</v>
      </c>
      <c r="AP201" s="59" t="str">
        <f>IFERROR(CONCATENATE(Tabelle32[[#This Row],[Family
GFX-Unit]]," | ",Tabelle32[[#This Row],[Label 1
GFX-Unit]]," | ",Tabelle32[[#This Row],[Attached Device if Gateway]]),"")</f>
        <v xml:space="preserve"> |  | VKS</v>
      </c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 t="s">
        <v>96</v>
      </c>
      <c r="BG201" s="73" t="s">
        <v>151</v>
      </c>
      <c r="BH201" s="30" t="str">
        <f>IF(COUNTA(Tabelle32[[#This Row],[Type:Vid_1080i50]:[Type:Anc_Prot]])&gt;0,"x","")</f>
        <v>x</v>
      </c>
      <c r="BI20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201" s="59"/>
      <c r="BK201" s="59"/>
      <c r="BL201" s="63"/>
      <c r="BM201" s="63"/>
      <c r="BN201" s="90"/>
      <c r="BO201" s="90"/>
      <c r="BP201" s="75">
        <f>LEN(Tabelle32[[#This Row],[Label 1
GFX-Unit]])</f>
        <v>0</v>
      </c>
      <c r="BQ201" s="63"/>
      <c r="BR201" s="63"/>
      <c r="BS201" s="59"/>
      <c r="BT201" s="59"/>
      <c r="BU201" s="59" t="s">
        <v>152</v>
      </c>
      <c r="BV201" s="59" t="s">
        <v>153</v>
      </c>
      <c r="BW201" s="59" t="s">
        <v>411</v>
      </c>
      <c r="BX201" s="59">
        <v>10</v>
      </c>
    </row>
    <row r="202" spans="1:76" x14ac:dyDescent="0.2">
      <c r="A202" s="58" t="str">
        <f>CONCATENATE(Tabelle32[[#This Row],[Device ID]],".",Tabelle32[[#This Row],[Streamcounter]])</f>
        <v>10.10302</v>
      </c>
      <c r="B20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VGW-01_SDI10_ANCsend_0002_IPLASRF</v>
      </c>
      <c r="C202" s="60"/>
      <c r="D202" s="61"/>
      <c r="E202" s="62"/>
      <c r="F202" s="59" t="str">
        <f>IFERROR(VLOOKUP(Tabelle32[[#This Row],[Device ID]],BOM!$B$3:$BQ$35,16,FALSE),"")</f>
        <v>VKS</v>
      </c>
      <c r="G202" s="63">
        <f>VLOOKUP(Tabelle32[[#This Row],[SDI Interface]],BOM!$A$4:$B$35,2,FALSE)</f>
        <v>10</v>
      </c>
      <c r="H202" s="59" t="str">
        <f>BOM!$C$4</f>
        <v>VGW-01</v>
      </c>
      <c r="I202" s="59">
        <f>IFERROR(VLOOKUP(Tabelle32[[#This Row],[Device ID]],BOM!$B$3:$BQ$35,12,FALSE),"")</f>
        <v>0</v>
      </c>
      <c r="J202" s="59" t="str">
        <f>IFERROR(VLOOKUP(Tabelle32[[#This Row],[Device ID]],BOM!$B$3:$BQ$35,13,FALSE),"")</f>
        <v>TC.U1.223 | MDC</v>
      </c>
      <c r="K202" s="59" t="str">
        <f>IFERROR(VLOOKUP(Tabelle32[[#This Row],[Device ID]],BOM!$B$3:$BQ$35,14,FALSE),"")</f>
        <v>Imagine Comunications</v>
      </c>
      <c r="L202" s="59" t="str">
        <f>IFERROR(VLOOKUP(Tabelle32[[#This Row],[Device ID]],BOM!$B$3:$BQ$35,16,FALSE),"")</f>
        <v>VKS</v>
      </c>
      <c r="M202" s="63">
        <f>IFERROR(VLOOKUP(Tabelle32[[#This Row],[Device ID]],BOM!$B$3:$BQ$35,17,FALSE),"")</f>
        <v>0</v>
      </c>
      <c r="N202" s="59">
        <f>IFERROR(VLOOKUP(Tabelle32[[#This Row],[Device ID]],BOM!$B$3:$BQ$35,18,FALSE),"")</f>
        <v>0</v>
      </c>
      <c r="O202" s="64"/>
      <c r="P202" s="64"/>
      <c r="Q202" s="64"/>
      <c r="R202" s="64"/>
      <c r="S202" s="64"/>
      <c r="T202" s="64"/>
      <c r="U202" s="59">
        <f>IFERROR(VLOOKUP(Tabelle32[[#This Row],[Device ID]],BOM!$B$3:$BQ$35,25,FALSE),"")</f>
        <v>0</v>
      </c>
      <c r="V202" s="59" t="str">
        <f>IFERROR(VLOOKUP(Tabelle32[[#This Row],[Device ID]],BOM!$B$3:$BQ$35,26,FALSE),"")</f>
        <v>x</v>
      </c>
      <c r="W202" s="59" t="str">
        <f>IFERROR(VLOOKUP(Tabelle32[[#This Row],[Device ID]],BOM!$B$3:$BQ$35,27,FALSE),"")</f>
        <v>x</v>
      </c>
      <c r="X202" s="59" t="str">
        <f>IFERROR(VLOOKUP(Tabelle32[[#This Row],[Device ID]],BOM!$B$3:$BQ$35,28,FALSE),"")</f>
        <v>x</v>
      </c>
      <c r="Y202" s="59" t="str">
        <f>IFERROR(VLOOKUP(Tabelle32[[#This Row],[Device ID]],BOM!$B$3:$BQ$35,29,FALSE),"")</f>
        <v>x</v>
      </c>
      <c r="Z202" s="59" t="str">
        <f>IFERROR(VLOOKUP(Tabelle32[[#This Row],[Device ID]],BOM!$B$3:$BQ$35,30,FALSE),"")</f>
        <v>x</v>
      </c>
      <c r="AA202" s="59" t="str">
        <f>IFERROR(VLOOKUP(Tabelle32[[#This Row],[Device ID]],BOM!$B$3:$BQ$35,31,FALSE),"")</f>
        <v>x</v>
      </c>
      <c r="AB202" s="59" t="str">
        <f>IFERROR(VLOOKUP(Tabelle32[[#This Row],[Device ID]],BOM!$B$3:$BQ$35,32,FALSE),"")</f>
        <v>x</v>
      </c>
      <c r="AC202" s="59" t="str">
        <f>IFERROR(VLOOKUP(Tabelle32[[#This Row],[Device ID]],BOM!$B$3:$BQ$35,33,FALSE),"")</f>
        <v>x</v>
      </c>
      <c r="AD202" s="59" t="str">
        <f>IFERROR(VLOOKUP(Tabelle32[[#This Row],[Device ID]],BOM!$B$3:$BQ$35,34,FALSE),"")</f>
        <v>x</v>
      </c>
      <c r="AE202" s="59" t="str">
        <f>IFERROR(VLOOKUP(Tabelle32[[#This Row],[Device ID]],BOM!$B$3:$BQ$35,35,FALSE),"")</f>
        <v>x</v>
      </c>
      <c r="AF202" s="59" t="str">
        <f>IFERROR(VLOOKUP(Tabelle32[[#This Row],[Device ID]],BOM!$B$3:$BQ$35,36,FALSE),"")</f>
        <v>x</v>
      </c>
      <c r="AG202" s="59" t="str">
        <f>IFERROR(VLOOKUP(Tabelle32[[#This Row],[Device ID]],BOM!$B$3:$BQ$35,37,FALSE),"")</f>
        <v>x</v>
      </c>
      <c r="AH202" s="59"/>
      <c r="AI202" s="59"/>
      <c r="AJ202" s="59"/>
      <c r="AK202" s="59"/>
      <c r="AL202" s="59" t="str">
        <f>IFERROR(VLOOKUP(Tabelle32[[#This Row],[Device ID]],BOM!$B$3:$BQ$35,42,FALSE),"")</f>
        <v>Imagine Communications SNP</v>
      </c>
      <c r="AM202" s="59" t="str">
        <f>IFERROR(VLOOKUP(Tabelle32[[#This Row],[Device ID]],BOM!$B$3:$BQ$35,43,FALSE),"")</f>
        <v>no</v>
      </c>
      <c r="AN202" s="59" t="str">
        <f>IFERROR(VLOOKUP(Tabelle32[[#This Row],[Device ID]],BOM!$B$3:$BQ$35,44,FALSE),"")</f>
        <v>yes</v>
      </c>
      <c r="AO202" s="59" t="str">
        <f>IFERROR(VLOOKUP(Tabelle32[[#This Row],[Device ID]],BOM!$B$3:$BQ$35,45,FALSE),"")</f>
        <v>no</v>
      </c>
      <c r="AP202" s="59" t="str">
        <f>IFERROR(CONCATENATE(Tabelle32[[#This Row],[Family
GFX-Unit]]," | ",Tabelle32[[#This Row],[Label 1
GFX-Unit]]," | ",Tabelle32[[#This Row],[Attached Device if Gateway]]),"")</f>
        <v xml:space="preserve"> |  | VKS</v>
      </c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73" t="s">
        <v>151</v>
      </c>
      <c r="BH202" s="30" t="str">
        <f>IF(COUNTA(Tabelle32[[#This Row],[Type:Vid_1080i50]:[Type:Anc_Prot]])&gt;0,"x","")</f>
        <v/>
      </c>
      <c r="BI20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202" s="59"/>
      <c r="BK202" s="59"/>
      <c r="BL202" s="63"/>
      <c r="BM202" s="63"/>
      <c r="BN202" s="90"/>
      <c r="BO202" s="90"/>
      <c r="BP202" s="75">
        <f>LEN(Tabelle32[[#This Row],[Label 1
GFX-Unit]])</f>
        <v>0</v>
      </c>
      <c r="BQ202" s="63"/>
      <c r="BR202" s="63"/>
      <c r="BS202" s="59"/>
      <c r="BT202" s="59"/>
      <c r="BU202" s="59" t="s">
        <v>155</v>
      </c>
      <c r="BV202" s="59" t="s">
        <v>156</v>
      </c>
      <c r="BW202" s="59" t="s">
        <v>412</v>
      </c>
      <c r="BX202" s="59">
        <v>10</v>
      </c>
    </row>
    <row r="203" spans="1:76" x14ac:dyDescent="0.2">
      <c r="A203" s="58" t="str">
        <f>CONCATENATE(Tabelle32[[#This Row],[Device ID]],".",Tabelle32[[#This Row],[Streamcounter]])</f>
        <v>10.10303</v>
      </c>
      <c r="B20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VGW-01_SDI10_ANCsend_0003_IPLASRF</v>
      </c>
      <c r="C203" s="60"/>
      <c r="D203" s="61"/>
      <c r="E203" s="62"/>
      <c r="F203" s="59" t="str">
        <f>IFERROR(VLOOKUP(Tabelle32[[#This Row],[Device ID]],BOM!$B$3:$BQ$35,16,FALSE),"")</f>
        <v>VKS</v>
      </c>
      <c r="G203" s="63">
        <f>VLOOKUP(Tabelle32[[#This Row],[SDI Interface]],BOM!$A$4:$B$35,2,FALSE)</f>
        <v>10</v>
      </c>
      <c r="H203" s="59" t="str">
        <f>BOM!$C$4</f>
        <v>VGW-01</v>
      </c>
      <c r="I203" s="59">
        <f>IFERROR(VLOOKUP(Tabelle32[[#This Row],[Device ID]],BOM!$B$3:$BQ$35,12,FALSE),"")</f>
        <v>0</v>
      </c>
      <c r="J203" s="59" t="str">
        <f>IFERROR(VLOOKUP(Tabelle32[[#This Row],[Device ID]],BOM!$B$3:$BQ$35,13,FALSE),"")</f>
        <v>TC.U1.223 | MDC</v>
      </c>
      <c r="K203" s="59" t="str">
        <f>IFERROR(VLOOKUP(Tabelle32[[#This Row],[Device ID]],BOM!$B$3:$BQ$35,14,FALSE),"")</f>
        <v>Imagine Comunications</v>
      </c>
      <c r="L203" s="59" t="str">
        <f>IFERROR(VLOOKUP(Tabelle32[[#This Row],[Device ID]],BOM!$B$3:$BQ$35,16,FALSE),"")</f>
        <v>VKS</v>
      </c>
      <c r="M203" s="63">
        <f>IFERROR(VLOOKUP(Tabelle32[[#This Row],[Device ID]],BOM!$B$3:$BQ$35,17,FALSE),"")</f>
        <v>0</v>
      </c>
      <c r="N203" s="59">
        <f>IFERROR(VLOOKUP(Tabelle32[[#This Row],[Device ID]],BOM!$B$3:$BQ$35,18,FALSE),"")</f>
        <v>0</v>
      </c>
      <c r="O203" s="64"/>
      <c r="P203" s="64"/>
      <c r="Q203" s="64"/>
      <c r="R203" s="64"/>
      <c r="S203" s="64"/>
      <c r="T203" s="64"/>
      <c r="U203" s="59">
        <f>IFERROR(VLOOKUP(Tabelle32[[#This Row],[Device ID]],BOM!$B$3:$BQ$35,25,FALSE),"")</f>
        <v>0</v>
      </c>
      <c r="V203" s="59" t="str">
        <f>IFERROR(VLOOKUP(Tabelle32[[#This Row],[Device ID]],BOM!$B$3:$BQ$35,26,FALSE),"")</f>
        <v>x</v>
      </c>
      <c r="W203" s="59" t="str">
        <f>IFERROR(VLOOKUP(Tabelle32[[#This Row],[Device ID]],BOM!$B$3:$BQ$35,27,FALSE),"")</f>
        <v>x</v>
      </c>
      <c r="X203" s="59" t="str">
        <f>IFERROR(VLOOKUP(Tabelle32[[#This Row],[Device ID]],BOM!$B$3:$BQ$35,28,FALSE),"")</f>
        <v>x</v>
      </c>
      <c r="Y203" s="59" t="str">
        <f>IFERROR(VLOOKUP(Tabelle32[[#This Row],[Device ID]],BOM!$B$3:$BQ$35,29,FALSE),"")</f>
        <v>x</v>
      </c>
      <c r="Z203" s="59" t="str">
        <f>IFERROR(VLOOKUP(Tabelle32[[#This Row],[Device ID]],BOM!$B$3:$BQ$35,30,FALSE),"")</f>
        <v>x</v>
      </c>
      <c r="AA203" s="59" t="str">
        <f>IFERROR(VLOOKUP(Tabelle32[[#This Row],[Device ID]],BOM!$B$3:$BQ$35,31,FALSE),"")</f>
        <v>x</v>
      </c>
      <c r="AB203" s="59" t="str">
        <f>IFERROR(VLOOKUP(Tabelle32[[#This Row],[Device ID]],BOM!$B$3:$BQ$35,32,FALSE),"")</f>
        <v>x</v>
      </c>
      <c r="AC203" s="59" t="str">
        <f>IFERROR(VLOOKUP(Tabelle32[[#This Row],[Device ID]],BOM!$B$3:$BQ$35,33,FALSE),"")</f>
        <v>x</v>
      </c>
      <c r="AD203" s="59" t="str">
        <f>IFERROR(VLOOKUP(Tabelle32[[#This Row],[Device ID]],BOM!$B$3:$BQ$35,34,FALSE),"")</f>
        <v>x</v>
      </c>
      <c r="AE203" s="59" t="str">
        <f>IFERROR(VLOOKUP(Tabelle32[[#This Row],[Device ID]],BOM!$B$3:$BQ$35,35,FALSE),"")</f>
        <v>x</v>
      </c>
      <c r="AF203" s="59" t="str">
        <f>IFERROR(VLOOKUP(Tabelle32[[#This Row],[Device ID]],BOM!$B$3:$BQ$35,36,FALSE),"")</f>
        <v>x</v>
      </c>
      <c r="AG203" s="59" t="str">
        <f>IFERROR(VLOOKUP(Tabelle32[[#This Row],[Device ID]],BOM!$B$3:$BQ$35,37,FALSE),"")</f>
        <v>x</v>
      </c>
      <c r="AH203" s="59"/>
      <c r="AI203" s="59"/>
      <c r="AJ203" s="59"/>
      <c r="AK203" s="59"/>
      <c r="AL203" s="59" t="str">
        <f>IFERROR(VLOOKUP(Tabelle32[[#This Row],[Device ID]],BOM!$B$3:$BQ$35,42,FALSE),"")</f>
        <v>Imagine Communications SNP</v>
      </c>
      <c r="AM203" s="59" t="str">
        <f>IFERROR(VLOOKUP(Tabelle32[[#This Row],[Device ID]],BOM!$B$3:$BQ$35,43,FALSE),"")</f>
        <v>no</v>
      </c>
      <c r="AN203" s="59" t="str">
        <f>IFERROR(VLOOKUP(Tabelle32[[#This Row],[Device ID]],BOM!$B$3:$BQ$35,44,FALSE),"")</f>
        <v>yes</v>
      </c>
      <c r="AO203" s="59" t="str">
        <f>IFERROR(VLOOKUP(Tabelle32[[#This Row],[Device ID]],BOM!$B$3:$BQ$35,45,FALSE),"")</f>
        <v>no</v>
      </c>
      <c r="AP203" s="59" t="str">
        <f>IFERROR(CONCATENATE(Tabelle32[[#This Row],[Family
GFX-Unit]]," | ",Tabelle32[[#This Row],[Label 1
GFX-Unit]]," | ",Tabelle32[[#This Row],[Attached Device if Gateway]]),"")</f>
        <v xml:space="preserve"> |  | VKS</v>
      </c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73" t="s">
        <v>151</v>
      </c>
      <c r="BH203" s="30" t="str">
        <f>IF(COUNTA(Tabelle32[[#This Row],[Type:Vid_1080i50]:[Type:Anc_Prot]])&gt;0,"x","")</f>
        <v/>
      </c>
      <c r="BI20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203" s="59"/>
      <c r="BK203" s="59"/>
      <c r="BL203" s="63"/>
      <c r="BM203" s="63"/>
      <c r="BN203" s="90"/>
      <c r="BO203" s="90"/>
      <c r="BP203" s="75">
        <f>LEN(Tabelle32[[#This Row],[Label 1
GFX-Unit]])</f>
        <v>0</v>
      </c>
      <c r="BQ203" s="63"/>
      <c r="BR203" s="63"/>
      <c r="BS203" s="59"/>
      <c r="BT203" s="59"/>
      <c r="BU203" s="59" t="s">
        <v>158</v>
      </c>
      <c r="BV203" s="59" t="s">
        <v>159</v>
      </c>
      <c r="BW203" s="59" t="s">
        <v>413</v>
      </c>
      <c r="BX203" s="59">
        <v>10</v>
      </c>
    </row>
    <row r="204" spans="1:76" x14ac:dyDescent="0.2">
      <c r="A204" s="58" t="str">
        <f>CONCATENATE(Tabelle32[[#This Row],[Device ID]],".",Tabelle32[[#This Row],[Streamcounter]])</f>
        <v>10.10304</v>
      </c>
      <c r="B20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VGW-01_SDI10_ANCsend_0004_IPLASRF</v>
      </c>
      <c r="C204" s="60"/>
      <c r="D204" s="61"/>
      <c r="E204" s="62"/>
      <c r="F204" s="59" t="str">
        <f>IFERROR(VLOOKUP(Tabelle32[[#This Row],[Device ID]],BOM!$B$3:$BQ$35,16,FALSE),"")</f>
        <v>VKS</v>
      </c>
      <c r="G204" s="63">
        <f>VLOOKUP(Tabelle32[[#This Row],[SDI Interface]],BOM!$A$4:$B$35,2,FALSE)</f>
        <v>10</v>
      </c>
      <c r="H204" s="59" t="str">
        <f>BOM!$C$4</f>
        <v>VGW-01</v>
      </c>
      <c r="I204" s="59">
        <f>IFERROR(VLOOKUP(Tabelle32[[#This Row],[Device ID]],BOM!$B$3:$BQ$35,12,FALSE),"")</f>
        <v>0</v>
      </c>
      <c r="J204" s="59" t="str">
        <f>IFERROR(VLOOKUP(Tabelle32[[#This Row],[Device ID]],BOM!$B$3:$BQ$35,13,FALSE),"")</f>
        <v>TC.U1.223 | MDC</v>
      </c>
      <c r="K204" s="59" t="str">
        <f>IFERROR(VLOOKUP(Tabelle32[[#This Row],[Device ID]],BOM!$B$3:$BQ$35,14,FALSE),"")</f>
        <v>Imagine Comunications</v>
      </c>
      <c r="L204" s="59" t="str">
        <f>IFERROR(VLOOKUP(Tabelle32[[#This Row],[Device ID]],BOM!$B$3:$BQ$35,16,FALSE),"")</f>
        <v>VKS</v>
      </c>
      <c r="M204" s="63">
        <f>IFERROR(VLOOKUP(Tabelle32[[#This Row],[Device ID]],BOM!$B$3:$BQ$35,17,FALSE),"")</f>
        <v>0</v>
      </c>
      <c r="N204" s="59">
        <f>IFERROR(VLOOKUP(Tabelle32[[#This Row],[Device ID]],BOM!$B$3:$BQ$35,18,FALSE),"")</f>
        <v>0</v>
      </c>
      <c r="O204" s="64"/>
      <c r="P204" s="64"/>
      <c r="Q204" s="64"/>
      <c r="R204" s="64"/>
      <c r="S204" s="64"/>
      <c r="T204" s="64"/>
      <c r="U204" s="59">
        <f>IFERROR(VLOOKUP(Tabelle32[[#This Row],[Device ID]],BOM!$B$3:$BQ$35,25,FALSE),"")</f>
        <v>0</v>
      </c>
      <c r="V204" s="59" t="str">
        <f>IFERROR(VLOOKUP(Tabelle32[[#This Row],[Device ID]],BOM!$B$3:$BQ$35,26,FALSE),"")</f>
        <v>x</v>
      </c>
      <c r="W204" s="59" t="str">
        <f>IFERROR(VLOOKUP(Tabelle32[[#This Row],[Device ID]],BOM!$B$3:$BQ$35,27,FALSE),"")</f>
        <v>x</v>
      </c>
      <c r="X204" s="59" t="str">
        <f>IFERROR(VLOOKUP(Tabelle32[[#This Row],[Device ID]],BOM!$B$3:$BQ$35,28,FALSE),"")</f>
        <v>x</v>
      </c>
      <c r="Y204" s="59" t="str">
        <f>IFERROR(VLOOKUP(Tabelle32[[#This Row],[Device ID]],BOM!$B$3:$BQ$35,29,FALSE),"")</f>
        <v>x</v>
      </c>
      <c r="Z204" s="59" t="str">
        <f>IFERROR(VLOOKUP(Tabelle32[[#This Row],[Device ID]],BOM!$B$3:$BQ$35,30,FALSE),"")</f>
        <v>x</v>
      </c>
      <c r="AA204" s="59" t="str">
        <f>IFERROR(VLOOKUP(Tabelle32[[#This Row],[Device ID]],BOM!$B$3:$BQ$35,31,FALSE),"")</f>
        <v>x</v>
      </c>
      <c r="AB204" s="59" t="str">
        <f>IFERROR(VLOOKUP(Tabelle32[[#This Row],[Device ID]],BOM!$B$3:$BQ$35,32,FALSE),"")</f>
        <v>x</v>
      </c>
      <c r="AC204" s="59" t="str">
        <f>IFERROR(VLOOKUP(Tabelle32[[#This Row],[Device ID]],BOM!$B$3:$BQ$35,33,FALSE),"")</f>
        <v>x</v>
      </c>
      <c r="AD204" s="59" t="str">
        <f>IFERROR(VLOOKUP(Tabelle32[[#This Row],[Device ID]],BOM!$B$3:$BQ$35,34,FALSE),"")</f>
        <v>x</v>
      </c>
      <c r="AE204" s="59" t="str">
        <f>IFERROR(VLOOKUP(Tabelle32[[#This Row],[Device ID]],BOM!$B$3:$BQ$35,35,FALSE),"")</f>
        <v>x</v>
      </c>
      <c r="AF204" s="59" t="str">
        <f>IFERROR(VLOOKUP(Tabelle32[[#This Row],[Device ID]],BOM!$B$3:$BQ$35,36,FALSE),"")</f>
        <v>x</v>
      </c>
      <c r="AG204" s="59" t="str">
        <f>IFERROR(VLOOKUP(Tabelle32[[#This Row],[Device ID]],BOM!$B$3:$BQ$35,37,FALSE),"")</f>
        <v>x</v>
      </c>
      <c r="AH204" s="59"/>
      <c r="AI204" s="59"/>
      <c r="AJ204" s="59"/>
      <c r="AK204" s="59"/>
      <c r="AL204" s="59" t="str">
        <f>IFERROR(VLOOKUP(Tabelle32[[#This Row],[Device ID]],BOM!$B$3:$BQ$35,42,FALSE),"")</f>
        <v>Imagine Communications SNP</v>
      </c>
      <c r="AM204" s="59" t="str">
        <f>IFERROR(VLOOKUP(Tabelle32[[#This Row],[Device ID]],BOM!$B$3:$BQ$35,43,FALSE),"")</f>
        <v>no</v>
      </c>
      <c r="AN204" s="59" t="str">
        <f>IFERROR(VLOOKUP(Tabelle32[[#This Row],[Device ID]],BOM!$B$3:$BQ$35,44,FALSE),"")</f>
        <v>yes</v>
      </c>
      <c r="AO204" s="59" t="str">
        <f>IFERROR(VLOOKUP(Tabelle32[[#This Row],[Device ID]],BOM!$B$3:$BQ$35,45,FALSE),"")</f>
        <v>no</v>
      </c>
      <c r="AP204" s="59" t="str">
        <f>IFERROR(CONCATENATE(Tabelle32[[#This Row],[Family
GFX-Unit]]," | ",Tabelle32[[#This Row],[Label 1
GFX-Unit]]," | ",Tabelle32[[#This Row],[Attached Device if Gateway]]),"")</f>
        <v xml:space="preserve"> |  | VKS</v>
      </c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73" t="s">
        <v>151</v>
      </c>
      <c r="BH204" s="30" t="str">
        <f>IF(COUNTA(Tabelle32[[#This Row],[Type:Vid_1080i50]:[Type:Anc_Prot]])&gt;0,"x","")</f>
        <v/>
      </c>
      <c r="BI20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204" s="59"/>
      <c r="BK204" s="59"/>
      <c r="BL204" s="63"/>
      <c r="BM204" s="63"/>
      <c r="BN204" s="90"/>
      <c r="BO204" s="90"/>
      <c r="BP204" s="75">
        <f>LEN(Tabelle32[[#This Row],[Label 1
GFX-Unit]])</f>
        <v>0</v>
      </c>
      <c r="BQ204" s="63"/>
      <c r="BR204" s="63"/>
      <c r="BS204" s="59"/>
      <c r="BT204" s="59"/>
      <c r="BU204" s="59" t="s">
        <v>161</v>
      </c>
      <c r="BV204" s="59" t="s">
        <v>162</v>
      </c>
      <c r="BW204" s="59" t="s">
        <v>414</v>
      </c>
      <c r="BX204" s="59">
        <v>10</v>
      </c>
    </row>
    <row r="205" spans="1:76" x14ac:dyDescent="0.2">
      <c r="A205" s="58" t="str">
        <f>CONCATENATE(Tabelle32[[#This Row],[Device ID]],".",Tabelle32[[#This Row],[Streamcounter]])</f>
        <v>10.10201</v>
      </c>
      <c r="B20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VGW-01_SDI10_AUDsend_0001_IPLASRF</v>
      </c>
      <c r="C205" s="60"/>
      <c r="D205" s="61"/>
      <c r="E205" s="62"/>
      <c r="F205" s="59" t="str">
        <f>IFERROR(VLOOKUP(Tabelle32[[#This Row],[Device ID]],BOM!$B$3:$BQ$35,16,FALSE),"")</f>
        <v>VKS</v>
      </c>
      <c r="G205" s="63">
        <f>VLOOKUP(Tabelle32[[#This Row],[SDI Interface]],BOM!$A$4:$B$35,2,FALSE)</f>
        <v>10</v>
      </c>
      <c r="H205" s="59" t="str">
        <f>BOM!$C$4</f>
        <v>VGW-01</v>
      </c>
      <c r="I205" s="59">
        <f>IFERROR(VLOOKUP(Tabelle32[[#This Row],[Device ID]],BOM!$B$3:$BQ$35,12,FALSE),"")</f>
        <v>0</v>
      </c>
      <c r="J205" s="59" t="str">
        <f>IFERROR(VLOOKUP(Tabelle32[[#This Row],[Device ID]],BOM!$B$3:$BQ$35,13,FALSE),"")</f>
        <v>TC.U1.223 | MDC</v>
      </c>
      <c r="K205" s="59" t="str">
        <f>IFERROR(VLOOKUP(Tabelle32[[#This Row],[Device ID]],BOM!$B$3:$BQ$35,14,FALSE),"")</f>
        <v>Imagine Comunications</v>
      </c>
      <c r="L205" s="59" t="str">
        <f>IFERROR(VLOOKUP(Tabelle32[[#This Row],[Device ID]],BOM!$B$3:$BQ$35,16,FALSE),"")</f>
        <v>VKS</v>
      </c>
      <c r="M205" s="63">
        <f>IFERROR(VLOOKUP(Tabelle32[[#This Row],[Device ID]],BOM!$B$3:$BQ$35,17,FALSE),"")</f>
        <v>0</v>
      </c>
      <c r="N205" s="59">
        <f>IFERROR(VLOOKUP(Tabelle32[[#This Row],[Device ID]],BOM!$B$3:$BQ$35,18,FALSE),"")</f>
        <v>0</v>
      </c>
      <c r="O205" s="64"/>
      <c r="P205" s="64"/>
      <c r="Q205" s="64"/>
      <c r="R205" s="64"/>
      <c r="S205" s="64"/>
      <c r="T205" s="64"/>
      <c r="U205" s="59">
        <f>IFERROR(VLOOKUP(Tabelle32[[#This Row],[Device ID]],BOM!$B$3:$BQ$35,25,FALSE),"")</f>
        <v>0</v>
      </c>
      <c r="V205" s="59" t="str">
        <f>IFERROR(VLOOKUP(Tabelle32[[#This Row],[Device ID]],BOM!$B$3:$BQ$35,26,FALSE),"")</f>
        <v>x</v>
      </c>
      <c r="W205" s="59" t="str">
        <f>IFERROR(VLOOKUP(Tabelle32[[#This Row],[Device ID]],BOM!$B$3:$BQ$35,27,FALSE),"")</f>
        <v>x</v>
      </c>
      <c r="X205" s="59" t="str">
        <f>IFERROR(VLOOKUP(Tabelle32[[#This Row],[Device ID]],BOM!$B$3:$BQ$35,28,FALSE),"")</f>
        <v>x</v>
      </c>
      <c r="Y205" s="59" t="str">
        <f>IFERROR(VLOOKUP(Tabelle32[[#This Row],[Device ID]],BOM!$B$3:$BQ$35,29,FALSE),"")</f>
        <v>x</v>
      </c>
      <c r="Z205" s="59" t="str">
        <f>IFERROR(VLOOKUP(Tabelle32[[#This Row],[Device ID]],BOM!$B$3:$BQ$35,30,FALSE),"")</f>
        <v>x</v>
      </c>
      <c r="AA205" s="59" t="str">
        <f>IFERROR(VLOOKUP(Tabelle32[[#This Row],[Device ID]],BOM!$B$3:$BQ$35,31,FALSE),"")</f>
        <v>x</v>
      </c>
      <c r="AB205" s="59" t="str">
        <f>IFERROR(VLOOKUP(Tabelle32[[#This Row],[Device ID]],BOM!$B$3:$BQ$35,32,FALSE),"")</f>
        <v>x</v>
      </c>
      <c r="AC205" s="59" t="str">
        <f>IFERROR(VLOOKUP(Tabelle32[[#This Row],[Device ID]],BOM!$B$3:$BQ$35,33,FALSE),"")</f>
        <v>x</v>
      </c>
      <c r="AD205" s="59" t="str">
        <f>IFERROR(VLOOKUP(Tabelle32[[#This Row],[Device ID]],BOM!$B$3:$BQ$35,34,FALSE),"")</f>
        <v>x</v>
      </c>
      <c r="AE205" s="59" t="str">
        <f>IFERROR(VLOOKUP(Tabelle32[[#This Row],[Device ID]],BOM!$B$3:$BQ$35,35,FALSE),"")</f>
        <v>x</v>
      </c>
      <c r="AF205" s="59" t="str">
        <f>IFERROR(VLOOKUP(Tabelle32[[#This Row],[Device ID]],BOM!$B$3:$BQ$35,36,FALSE),"")</f>
        <v>x</v>
      </c>
      <c r="AG205" s="59" t="str">
        <f>IFERROR(VLOOKUP(Tabelle32[[#This Row],[Device ID]],BOM!$B$3:$BQ$35,37,FALSE),"")</f>
        <v>x</v>
      </c>
      <c r="AH205" s="59"/>
      <c r="AI205" s="59"/>
      <c r="AJ205" s="59"/>
      <c r="AK205" s="59"/>
      <c r="AL205" s="59" t="str">
        <f>IFERROR(VLOOKUP(Tabelle32[[#This Row],[Device ID]],BOM!$B$3:$BQ$35,42,FALSE),"")</f>
        <v>Imagine Communications SNP</v>
      </c>
      <c r="AM205" s="59" t="str">
        <f>IFERROR(VLOOKUP(Tabelle32[[#This Row],[Device ID]],BOM!$B$3:$BQ$35,43,FALSE),"")</f>
        <v>no</v>
      </c>
      <c r="AN205" s="59" t="str">
        <f>IFERROR(VLOOKUP(Tabelle32[[#This Row],[Device ID]],BOM!$B$3:$BQ$35,44,FALSE),"")</f>
        <v>yes</v>
      </c>
      <c r="AO205" s="59" t="str">
        <f>IFERROR(VLOOKUP(Tabelle32[[#This Row],[Device ID]],BOM!$B$3:$BQ$35,45,FALSE),"")</f>
        <v>no</v>
      </c>
      <c r="AP205" s="59" t="str">
        <f>IFERROR(CONCATENATE(Tabelle32[[#This Row],[Family
GFX-Unit]]," | ",Tabelle32[[#This Row],[Label 1
GFX-Unit]]," | ",Tabelle32[[#This Row],[Attached Device if Gateway]]),"")</f>
        <v xml:space="preserve"> |  | VKS</v>
      </c>
      <c r="AQ205" s="28"/>
      <c r="AR205" s="28"/>
      <c r="AS205" s="28"/>
      <c r="AT205" s="28"/>
      <c r="AU205" s="28"/>
      <c r="AV205" s="28" t="s">
        <v>96</v>
      </c>
      <c r="AW205" s="28" t="s">
        <v>96</v>
      </c>
      <c r="AX205" s="28" t="s">
        <v>96</v>
      </c>
      <c r="AY205" s="28" t="s">
        <v>96</v>
      </c>
      <c r="AZ205" s="28" t="s">
        <v>96</v>
      </c>
      <c r="BA205" s="28" t="s">
        <v>96</v>
      </c>
      <c r="BB205" s="28" t="s">
        <v>96</v>
      </c>
      <c r="BC205" s="28" t="s">
        <v>96</v>
      </c>
      <c r="BD205" s="28" t="s">
        <v>96</v>
      </c>
      <c r="BE205" s="28"/>
      <c r="BF205" s="28"/>
      <c r="BG205" s="73" t="s">
        <v>151</v>
      </c>
      <c r="BH205" s="30" t="str">
        <f>IF(COUNTA(Tabelle32[[#This Row],[Type:Vid_1080i50]:[Type:Anc_Prot]])&gt;0,"x","")</f>
        <v>x</v>
      </c>
      <c r="BI20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05" s="59"/>
      <c r="BK205" s="59"/>
      <c r="BL205" s="63"/>
      <c r="BM205" s="63"/>
      <c r="BN205" s="90"/>
      <c r="BO205" s="90"/>
      <c r="BP205" s="75">
        <f>LEN(Tabelle32[[#This Row],[Label 1
GFX-Unit]])</f>
        <v>0</v>
      </c>
      <c r="BQ205" s="63"/>
      <c r="BR205" s="63"/>
      <c r="BS205" s="59"/>
      <c r="BT205" s="59"/>
      <c r="BU205" s="59" t="s">
        <v>164</v>
      </c>
      <c r="BV205" s="59" t="s">
        <v>165</v>
      </c>
      <c r="BW205" s="59" t="s">
        <v>415</v>
      </c>
      <c r="BX205" s="59">
        <v>10</v>
      </c>
    </row>
    <row r="206" spans="1:76" x14ac:dyDescent="0.2">
      <c r="A206" s="58" t="str">
        <f>CONCATENATE(Tabelle32[[#This Row],[Device ID]],".",Tabelle32[[#This Row],[Streamcounter]])</f>
        <v>10.10202</v>
      </c>
      <c r="B20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VGW-01_SDI10_AUDsend_0002_IPLASRF</v>
      </c>
      <c r="C206" s="67"/>
      <c r="D206" s="61"/>
      <c r="E206" s="67"/>
      <c r="F206" s="59" t="str">
        <f>IFERROR(VLOOKUP(Tabelle32[[#This Row],[Device ID]],BOM!$B$3:$BQ$35,16,FALSE),"")</f>
        <v>VKS</v>
      </c>
      <c r="G206" s="63">
        <f>VLOOKUP(Tabelle32[[#This Row],[SDI Interface]],BOM!$A$4:$B$35,2,FALSE)</f>
        <v>10</v>
      </c>
      <c r="H206" s="59" t="str">
        <f>BOM!$C$4</f>
        <v>VGW-01</v>
      </c>
      <c r="I206" s="59">
        <f>IFERROR(VLOOKUP(Tabelle32[[#This Row],[Device ID]],BOM!$B$3:$BQ$35,12,FALSE),"")</f>
        <v>0</v>
      </c>
      <c r="J206" s="59" t="str">
        <f>IFERROR(VLOOKUP(Tabelle32[[#This Row],[Device ID]],BOM!$B$3:$BQ$35,13,FALSE),"")</f>
        <v>TC.U1.223 | MDC</v>
      </c>
      <c r="K206" s="59" t="str">
        <f>IFERROR(VLOOKUP(Tabelle32[[#This Row],[Device ID]],BOM!$B$3:$BQ$35,14,FALSE),"")</f>
        <v>Imagine Comunications</v>
      </c>
      <c r="L206" s="59" t="str">
        <f>IFERROR(VLOOKUP(Tabelle32[[#This Row],[Device ID]],BOM!$B$3:$BQ$35,16,FALSE),"")</f>
        <v>VKS</v>
      </c>
      <c r="M206" s="63">
        <f>IFERROR(VLOOKUP(Tabelle32[[#This Row],[Device ID]],BOM!$B$3:$BQ$35,17,FALSE),"")</f>
        <v>0</v>
      </c>
      <c r="N206" s="59">
        <f>IFERROR(VLOOKUP(Tabelle32[[#This Row],[Device ID]],BOM!$B$3:$BQ$35,18,FALSE),"")</f>
        <v>0</v>
      </c>
      <c r="O206" s="64"/>
      <c r="P206" s="64"/>
      <c r="Q206" s="64"/>
      <c r="R206" s="64"/>
      <c r="S206" s="64"/>
      <c r="T206" s="64"/>
      <c r="U206" s="59">
        <f>IFERROR(VLOOKUP(Tabelle32[[#This Row],[Device ID]],BOM!$B$3:$BQ$35,25,FALSE),"")</f>
        <v>0</v>
      </c>
      <c r="V206" s="59" t="str">
        <f>IFERROR(VLOOKUP(Tabelle32[[#This Row],[Device ID]],BOM!$B$3:$BQ$35,26,FALSE),"")</f>
        <v>x</v>
      </c>
      <c r="W206" s="59" t="str">
        <f>IFERROR(VLOOKUP(Tabelle32[[#This Row],[Device ID]],BOM!$B$3:$BQ$35,27,FALSE),"")</f>
        <v>x</v>
      </c>
      <c r="X206" s="59" t="str">
        <f>IFERROR(VLOOKUP(Tabelle32[[#This Row],[Device ID]],BOM!$B$3:$BQ$35,28,FALSE),"")</f>
        <v>x</v>
      </c>
      <c r="Y206" s="59" t="str">
        <f>IFERROR(VLOOKUP(Tabelle32[[#This Row],[Device ID]],BOM!$B$3:$BQ$35,29,FALSE),"")</f>
        <v>x</v>
      </c>
      <c r="Z206" s="59" t="str">
        <f>IFERROR(VLOOKUP(Tabelle32[[#This Row],[Device ID]],BOM!$B$3:$BQ$35,30,FALSE),"")</f>
        <v>x</v>
      </c>
      <c r="AA206" s="59" t="str">
        <f>IFERROR(VLOOKUP(Tabelle32[[#This Row],[Device ID]],BOM!$B$3:$BQ$35,31,FALSE),"")</f>
        <v>x</v>
      </c>
      <c r="AB206" s="59" t="str">
        <f>IFERROR(VLOOKUP(Tabelle32[[#This Row],[Device ID]],BOM!$B$3:$BQ$35,32,FALSE),"")</f>
        <v>x</v>
      </c>
      <c r="AC206" s="59" t="str">
        <f>IFERROR(VLOOKUP(Tabelle32[[#This Row],[Device ID]],BOM!$B$3:$BQ$35,33,FALSE),"")</f>
        <v>x</v>
      </c>
      <c r="AD206" s="59" t="str">
        <f>IFERROR(VLOOKUP(Tabelle32[[#This Row],[Device ID]],BOM!$B$3:$BQ$35,34,FALSE),"")</f>
        <v>x</v>
      </c>
      <c r="AE206" s="59" t="str">
        <f>IFERROR(VLOOKUP(Tabelle32[[#This Row],[Device ID]],BOM!$B$3:$BQ$35,35,FALSE),"")</f>
        <v>x</v>
      </c>
      <c r="AF206" s="59" t="str">
        <f>IFERROR(VLOOKUP(Tabelle32[[#This Row],[Device ID]],BOM!$B$3:$BQ$35,36,FALSE),"")</f>
        <v>x</v>
      </c>
      <c r="AG206" s="59" t="str">
        <f>IFERROR(VLOOKUP(Tabelle32[[#This Row],[Device ID]],BOM!$B$3:$BQ$35,37,FALSE),"")</f>
        <v>x</v>
      </c>
      <c r="AH206" s="59"/>
      <c r="AI206" s="59"/>
      <c r="AJ206" s="59"/>
      <c r="AK206" s="59"/>
      <c r="AL206" s="59" t="str">
        <f>IFERROR(VLOOKUP(Tabelle32[[#This Row],[Device ID]],BOM!$B$3:$BQ$35,42,FALSE),"")</f>
        <v>Imagine Communications SNP</v>
      </c>
      <c r="AM206" s="59" t="str">
        <f>IFERROR(VLOOKUP(Tabelle32[[#This Row],[Device ID]],BOM!$B$3:$BQ$35,43,FALSE),"")</f>
        <v>no</v>
      </c>
      <c r="AN206" s="59" t="str">
        <f>IFERROR(VLOOKUP(Tabelle32[[#This Row],[Device ID]],BOM!$B$3:$BQ$35,44,FALSE),"")</f>
        <v>yes</v>
      </c>
      <c r="AO206" s="59" t="str">
        <f>IFERROR(VLOOKUP(Tabelle32[[#This Row],[Device ID]],BOM!$B$3:$BQ$35,45,FALSE),"")</f>
        <v>no</v>
      </c>
      <c r="AP206" s="59" t="str">
        <f>IFERROR(CONCATENATE(Tabelle32[[#This Row],[Family
GFX-Unit]]," | ",Tabelle32[[#This Row],[Label 1
GFX-Unit]]," | ",Tabelle32[[#This Row],[Attached Device if Gateway]]),"")</f>
        <v xml:space="preserve"> |  | VKS</v>
      </c>
      <c r="AQ206" s="28"/>
      <c r="AR206" s="28"/>
      <c r="AS206" s="28"/>
      <c r="AT206" s="28"/>
      <c r="AU206" s="28"/>
      <c r="AV206" s="28" t="s">
        <v>96</v>
      </c>
      <c r="AW206" s="28" t="s">
        <v>96</v>
      </c>
      <c r="AX206" s="28" t="s">
        <v>96</v>
      </c>
      <c r="AY206" s="28" t="s">
        <v>96</v>
      </c>
      <c r="AZ206" s="28" t="s">
        <v>96</v>
      </c>
      <c r="BA206" s="28" t="s">
        <v>96</v>
      </c>
      <c r="BB206" s="28" t="s">
        <v>96</v>
      </c>
      <c r="BC206" s="28" t="s">
        <v>96</v>
      </c>
      <c r="BD206" s="28" t="s">
        <v>96</v>
      </c>
      <c r="BE206" s="28"/>
      <c r="BF206" s="28"/>
      <c r="BG206" s="73" t="s">
        <v>151</v>
      </c>
      <c r="BH206" s="30" t="str">
        <f>IF(COUNTA(Tabelle32[[#This Row],[Type:Vid_1080i50]:[Type:Anc_Prot]])&gt;0,"x","")</f>
        <v>x</v>
      </c>
      <c r="BI20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06" s="59"/>
      <c r="BK206" s="59"/>
      <c r="BL206" s="63"/>
      <c r="BM206" s="63"/>
      <c r="BN206" s="90"/>
      <c r="BO206" s="90"/>
      <c r="BP206" s="75">
        <f>LEN(Tabelle32[[#This Row],[Label 1
GFX-Unit]])</f>
        <v>0</v>
      </c>
      <c r="BQ206" s="63"/>
      <c r="BR206" s="63"/>
      <c r="BS206" s="59"/>
      <c r="BT206" s="59"/>
      <c r="BU206" s="59" t="s">
        <v>167</v>
      </c>
      <c r="BV206" s="59" t="s">
        <v>168</v>
      </c>
      <c r="BW206" s="59" t="s">
        <v>416</v>
      </c>
      <c r="BX206" s="59">
        <v>10</v>
      </c>
    </row>
    <row r="207" spans="1:76" x14ac:dyDescent="0.2">
      <c r="A207" s="58" t="str">
        <f>CONCATENATE(Tabelle32[[#This Row],[Device ID]],".",Tabelle32[[#This Row],[Streamcounter]])</f>
        <v>10.10203</v>
      </c>
      <c r="B20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VGW-01_SDI10_AUDsend_0003_IPLASRF</v>
      </c>
      <c r="C207" s="67"/>
      <c r="D207" s="61"/>
      <c r="E207" s="67"/>
      <c r="F207" s="59" t="str">
        <f>IFERROR(VLOOKUP(Tabelle32[[#This Row],[Device ID]],BOM!$B$3:$BQ$35,16,FALSE),"")</f>
        <v>VKS</v>
      </c>
      <c r="G207" s="63">
        <f>VLOOKUP(Tabelle32[[#This Row],[SDI Interface]],BOM!$A$4:$B$35,2,FALSE)</f>
        <v>10</v>
      </c>
      <c r="H207" s="59" t="str">
        <f>BOM!$C$4</f>
        <v>VGW-01</v>
      </c>
      <c r="I207" s="59">
        <f>IFERROR(VLOOKUP(Tabelle32[[#This Row],[Device ID]],BOM!$B$3:$BQ$35,12,FALSE),"")</f>
        <v>0</v>
      </c>
      <c r="J207" s="59" t="str">
        <f>IFERROR(VLOOKUP(Tabelle32[[#This Row],[Device ID]],BOM!$B$3:$BQ$35,13,FALSE),"")</f>
        <v>TC.U1.223 | MDC</v>
      </c>
      <c r="K207" s="59" t="str">
        <f>IFERROR(VLOOKUP(Tabelle32[[#This Row],[Device ID]],BOM!$B$3:$BQ$35,14,FALSE),"")</f>
        <v>Imagine Comunications</v>
      </c>
      <c r="L207" s="59" t="str">
        <f>IFERROR(VLOOKUP(Tabelle32[[#This Row],[Device ID]],BOM!$B$3:$BQ$35,16,FALSE),"")</f>
        <v>VKS</v>
      </c>
      <c r="M207" s="63">
        <f>IFERROR(VLOOKUP(Tabelle32[[#This Row],[Device ID]],BOM!$B$3:$BQ$35,17,FALSE),"")</f>
        <v>0</v>
      </c>
      <c r="N207" s="59">
        <f>IFERROR(VLOOKUP(Tabelle32[[#This Row],[Device ID]],BOM!$B$3:$BQ$35,18,FALSE),"")</f>
        <v>0</v>
      </c>
      <c r="O207" s="64"/>
      <c r="P207" s="64"/>
      <c r="Q207" s="64"/>
      <c r="R207" s="64"/>
      <c r="S207" s="64"/>
      <c r="T207" s="64"/>
      <c r="U207" s="59">
        <f>IFERROR(VLOOKUP(Tabelle32[[#This Row],[Device ID]],BOM!$B$3:$BQ$35,25,FALSE),"")</f>
        <v>0</v>
      </c>
      <c r="V207" s="59" t="str">
        <f>IFERROR(VLOOKUP(Tabelle32[[#This Row],[Device ID]],BOM!$B$3:$BQ$35,26,FALSE),"")</f>
        <v>x</v>
      </c>
      <c r="W207" s="59" t="str">
        <f>IFERROR(VLOOKUP(Tabelle32[[#This Row],[Device ID]],BOM!$B$3:$BQ$35,27,FALSE),"")</f>
        <v>x</v>
      </c>
      <c r="X207" s="59" t="str">
        <f>IFERROR(VLOOKUP(Tabelle32[[#This Row],[Device ID]],BOM!$B$3:$BQ$35,28,FALSE),"")</f>
        <v>x</v>
      </c>
      <c r="Y207" s="59" t="str">
        <f>IFERROR(VLOOKUP(Tabelle32[[#This Row],[Device ID]],BOM!$B$3:$BQ$35,29,FALSE),"")</f>
        <v>x</v>
      </c>
      <c r="Z207" s="59" t="str">
        <f>IFERROR(VLOOKUP(Tabelle32[[#This Row],[Device ID]],BOM!$B$3:$BQ$35,30,FALSE),"")</f>
        <v>x</v>
      </c>
      <c r="AA207" s="59" t="str">
        <f>IFERROR(VLOOKUP(Tabelle32[[#This Row],[Device ID]],BOM!$B$3:$BQ$35,31,FALSE),"")</f>
        <v>x</v>
      </c>
      <c r="AB207" s="59" t="str">
        <f>IFERROR(VLOOKUP(Tabelle32[[#This Row],[Device ID]],BOM!$B$3:$BQ$35,32,FALSE),"")</f>
        <v>x</v>
      </c>
      <c r="AC207" s="59" t="str">
        <f>IFERROR(VLOOKUP(Tabelle32[[#This Row],[Device ID]],BOM!$B$3:$BQ$35,33,FALSE),"")</f>
        <v>x</v>
      </c>
      <c r="AD207" s="59" t="str">
        <f>IFERROR(VLOOKUP(Tabelle32[[#This Row],[Device ID]],BOM!$B$3:$BQ$35,34,FALSE),"")</f>
        <v>x</v>
      </c>
      <c r="AE207" s="59" t="str">
        <f>IFERROR(VLOOKUP(Tabelle32[[#This Row],[Device ID]],BOM!$B$3:$BQ$35,35,FALSE),"")</f>
        <v>x</v>
      </c>
      <c r="AF207" s="59" t="str">
        <f>IFERROR(VLOOKUP(Tabelle32[[#This Row],[Device ID]],BOM!$B$3:$BQ$35,36,FALSE),"")</f>
        <v>x</v>
      </c>
      <c r="AG207" s="59" t="str">
        <f>IFERROR(VLOOKUP(Tabelle32[[#This Row],[Device ID]],BOM!$B$3:$BQ$35,37,FALSE),"")</f>
        <v>x</v>
      </c>
      <c r="AH207" s="59"/>
      <c r="AI207" s="59"/>
      <c r="AJ207" s="59"/>
      <c r="AK207" s="59"/>
      <c r="AL207" s="59" t="str">
        <f>IFERROR(VLOOKUP(Tabelle32[[#This Row],[Device ID]],BOM!$B$3:$BQ$35,42,FALSE),"")</f>
        <v>Imagine Communications SNP</v>
      </c>
      <c r="AM207" s="59" t="str">
        <f>IFERROR(VLOOKUP(Tabelle32[[#This Row],[Device ID]],BOM!$B$3:$BQ$35,43,FALSE),"")</f>
        <v>no</v>
      </c>
      <c r="AN207" s="59" t="str">
        <f>IFERROR(VLOOKUP(Tabelle32[[#This Row],[Device ID]],BOM!$B$3:$BQ$35,44,FALSE),"")</f>
        <v>yes</v>
      </c>
      <c r="AO207" s="59" t="str">
        <f>IFERROR(VLOOKUP(Tabelle32[[#This Row],[Device ID]],BOM!$B$3:$BQ$35,45,FALSE),"")</f>
        <v>no</v>
      </c>
      <c r="AP207" s="59" t="str">
        <f>IFERROR(CONCATENATE(Tabelle32[[#This Row],[Family
GFX-Unit]]," | ",Tabelle32[[#This Row],[Label 1
GFX-Unit]]," | ",Tabelle32[[#This Row],[Attached Device if Gateway]]),"")</f>
        <v xml:space="preserve"> |  | VKS</v>
      </c>
      <c r="AQ207" s="28"/>
      <c r="AR207" s="28"/>
      <c r="AS207" s="28"/>
      <c r="AT207" s="28"/>
      <c r="AU207" s="28"/>
      <c r="AV207" s="28" t="s">
        <v>96</v>
      </c>
      <c r="AW207" s="28" t="s">
        <v>96</v>
      </c>
      <c r="AX207" s="28" t="s">
        <v>96</v>
      </c>
      <c r="AY207" s="28" t="s">
        <v>96</v>
      </c>
      <c r="AZ207" s="28" t="s">
        <v>96</v>
      </c>
      <c r="BA207" s="28" t="s">
        <v>96</v>
      </c>
      <c r="BB207" s="28" t="s">
        <v>96</v>
      </c>
      <c r="BC207" s="28" t="s">
        <v>96</v>
      </c>
      <c r="BD207" s="28" t="s">
        <v>96</v>
      </c>
      <c r="BE207" s="28"/>
      <c r="BF207" s="28"/>
      <c r="BG207" s="73" t="s">
        <v>151</v>
      </c>
      <c r="BH207" s="30" t="str">
        <f>IF(COUNTA(Tabelle32[[#This Row],[Type:Vid_1080i50]:[Type:Anc_Prot]])&gt;0,"x","")</f>
        <v>x</v>
      </c>
      <c r="BI20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07" s="59"/>
      <c r="BK207" s="59"/>
      <c r="BL207" s="63"/>
      <c r="BM207" s="63"/>
      <c r="BN207" s="90"/>
      <c r="BO207" s="90"/>
      <c r="BP207" s="75">
        <f>LEN(Tabelle32[[#This Row],[Label 1
GFX-Unit]])</f>
        <v>0</v>
      </c>
      <c r="BQ207" s="63"/>
      <c r="BR207" s="63"/>
      <c r="BS207" s="59"/>
      <c r="BT207" s="59"/>
      <c r="BU207" s="59" t="s">
        <v>170</v>
      </c>
      <c r="BV207" s="59" t="s">
        <v>171</v>
      </c>
      <c r="BW207" s="59" t="s">
        <v>417</v>
      </c>
      <c r="BX207" s="59">
        <v>10</v>
      </c>
    </row>
    <row r="208" spans="1:76" x14ac:dyDescent="0.2">
      <c r="A208" s="58" t="str">
        <f>CONCATENATE(Tabelle32[[#This Row],[Device ID]],".",Tabelle32[[#This Row],[Streamcounter]])</f>
        <v>10.10204</v>
      </c>
      <c r="B20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VGW-01_SDI10_AUDsend_0004_IPLASRF</v>
      </c>
      <c r="C208" s="60"/>
      <c r="D208" s="61"/>
      <c r="E208" s="62"/>
      <c r="F208" s="59" t="str">
        <f>IFERROR(VLOOKUP(Tabelle32[[#This Row],[Device ID]],BOM!$B$3:$BQ$35,16,FALSE),"")</f>
        <v>VKS</v>
      </c>
      <c r="G208" s="63">
        <f>VLOOKUP(Tabelle32[[#This Row],[SDI Interface]],BOM!$A$4:$B$35,2,FALSE)</f>
        <v>10</v>
      </c>
      <c r="H208" s="59" t="str">
        <f>BOM!$C$4</f>
        <v>VGW-01</v>
      </c>
      <c r="I208" s="59">
        <f>IFERROR(VLOOKUP(Tabelle32[[#This Row],[Device ID]],BOM!$B$3:$BQ$35,12,FALSE),"")</f>
        <v>0</v>
      </c>
      <c r="J208" s="59" t="str">
        <f>IFERROR(VLOOKUP(Tabelle32[[#This Row],[Device ID]],BOM!$B$3:$BQ$35,13,FALSE),"")</f>
        <v>TC.U1.223 | MDC</v>
      </c>
      <c r="K208" s="59" t="str">
        <f>IFERROR(VLOOKUP(Tabelle32[[#This Row],[Device ID]],BOM!$B$3:$BQ$35,14,FALSE),"")</f>
        <v>Imagine Comunications</v>
      </c>
      <c r="L208" s="59" t="str">
        <f>IFERROR(VLOOKUP(Tabelle32[[#This Row],[Device ID]],BOM!$B$3:$BQ$35,16,FALSE),"")</f>
        <v>VKS</v>
      </c>
      <c r="M208" s="63">
        <f>IFERROR(VLOOKUP(Tabelle32[[#This Row],[Device ID]],BOM!$B$3:$BQ$35,17,FALSE),"")</f>
        <v>0</v>
      </c>
      <c r="N208" s="59">
        <f>IFERROR(VLOOKUP(Tabelle32[[#This Row],[Device ID]],BOM!$B$3:$BQ$35,18,FALSE),"")</f>
        <v>0</v>
      </c>
      <c r="O208" s="64"/>
      <c r="P208" s="64"/>
      <c r="Q208" s="64"/>
      <c r="R208" s="64"/>
      <c r="S208" s="64"/>
      <c r="T208" s="64"/>
      <c r="U208" s="59">
        <f>IFERROR(VLOOKUP(Tabelle32[[#This Row],[Device ID]],BOM!$B$3:$BQ$35,25,FALSE),"")</f>
        <v>0</v>
      </c>
      <c r="V208" s="59" t="str">
        <f>IFERROR(VLOOKUP(Tabelle32[[#This Row],[Device ID]],BOM!$B$3:$BQ$35,26,FALSE),"")</f>
        <v>x</v>
      </c>
      <c r="W208" s="59" t="str">
        <f>IFERROR(VLOOKUP(Tabelle32[[#This Row],[Device ID]],BOM!$B$3:$BQ$35,27,FALSE),"")</f>
        <v>x</v>
      </c>
      <c r="X208" s="59" t="str">
        <f>IFERROR(VLOOKUP(Tabelle32[[#This Row],[Device ID]],BOM!$B$3:$BQ$35,28,FALSE),"")</f>
        <v>x</v>
      </c>
      <c r="Y208" s="59" t="str">
        <f>IFERROR(VLOOKUP(Tabelle32[[#This Row],[Device ID]],BOM!$B$3:$BQ$35,29,FALSE),"")</f>
        <v>x</v>
      </c>
      <c r="Z208" s="59" t="str">
        <f>IFERROR(VLOOKUP(Tabelle32[[#This Row],[Device ID]],BOM!$B$3:$BQ$35,30,FALSE),"")</f>
        <v>x</v>
      </c>
      <c r="AA208" s="59" t="str">
        <f>IFERROR(VLOOKUP(Tabelle32[[#This Row],[Device ID]],BOM!$B$3:$BQ$35,31,FALSE),"")</f>
        <v>x</v>
      </c>
      <c r="AB208" s="59" t="str">
        <f>IFERROR(VLOOKUP(Tabelle32[[#This Row],[Device ID]],BOM!$B$3:$BQ$35,32,FALSE),"")</f>
        <v>x</v>
      </c>
      <c r="AC208" s="59" t="str">
        <f>IFERROR(VLOOKUP(Tabelle32[[#This Row],[Device ID]],BOM!$B$3:$BQ$35,33,FALSE),"")</f>
        <v>x</v>
      </c>
      <c r="AD208" s="59" t="str">
        <f>IFERROR(VLOOKUP(Tabelle32[[#This Row],[Device ID]],BOM!$B$3:$BQ$35,34,FALSE),"")</f>
        <v>x</v>
      </c>
      <c r="AE208" s="59" t="str">
        <f>IFERROR(VLOOKUP(Tabelle32[[#This Row],[Device ID]],BOM!$B$3:$BQ$35,35,FALSE),"")</f>
        <v>x</v>
      </c>
      <c r="AF208" s="59" t="str">
        <f>IFERROR(VLOOKUP(Tabelle32[[#This Row],[Device ID]],BOM!$B$3:$BQ$35,36,FALSE),"")</f>
        <v>x</v>
      </c>
      <c r="AG208" s="59" t="str">
        <f>IFERROR(VLOOKUP(Tabelle32[[#This Row],[Device ID]],BOM!$B$3:$BQ$35,37,FALSE),"")</f>
        <v>x</v>
      </c>
      <c r="AH208" s="59"/>
      <c r="AI208" s="59"/>
      <c r="AJ208" s="59"/>
      <c r="AK208" s="59"/>
      <c r="AL208" s="59" t="str">
        <f>IFERROR(VLOOKUP(Tabelle32[[#This Row],[Device ID]],BOM!$B$3:$BQ$35,42,FALSE),"")</f>
        <v>Imagine Communications SNP</v>
      </c>
      <c r="AM208" s="59" t="str">
        <f>IFERROR(VLOOKUP(Tabelle32[[#This Row],[Device ID]],BOM!$B$3:$BQ$35,43,FALSE),"")</f>
        <v>no</v>
      </c>
      <c r="AN208" s="59" t="str">
        <f>IFERROR(VLOOKUP(Tabelle32[[#This Row],[Device ID]],BOM!$B$3:$BQ$35,44,FALSE),"")</f>
        <v>yes</v>
      </c>
      <c r="AO208" s="59" t="str">
        <f>IFERROR(VLOOKUP(Tabelle32[[#This Row],[Device ID]],BOM!$B$3:$BQ$35,45,FALSE),"")</f>
        <v>no</v>
      </c>
      <c r="AP208" s="59" t="str">
        <f>IFERROR(CONCATENATE(Tabelle32[[#This Row],[Family
GFX-Unit]]," | ",Tabelle32[[#This Row],[Label 1
GFX-Unit]]," | ",Tabelle32[[#This Row],[Attached Device if Gateway]]),"")</f>
        <v xml:space="preserve"> |  | VKS</v>
      </c>
      <c r="AQ208" s="28"/>
      <c r="AR208" s="28"/>
      <c r="AS208" s="28"/>
      <c r="AT208" s="28"/>
      <c r="AU208" s="28"/>
      <c r="AV208" s="28" t="s">
        <v>96</v>
      </c>
      <c r="AW208" s="28" t="s">
        <v>96</v>
      </c>
      <c r="AX208" s="28" t="s">
        <v>96</v>
      </c>
      <c r="AY208" s="28" t="s">
        <v>96</v>
      </c>
      <c r="AZ208" s="28" t="s">
        <v>96</v>
      </c>
      <c r="BA208" s="28" t="s">
        <v>96</v>
      </c>
      <c r="BB208" s="28" t="s">
        <v>96</v>
      </c>
      <c r="BC208" s="28" t="s">
        <v>96</v>
      </c>
      <c r="BD208" s="28" t="s">
        <v>96</v>
      </c>
      <c r="BE208" s="28"/>
      <c r="BF208" s="28"/>
      <c r="BG208" s="73" t="s">
        <v>151</v>
      </c>
      <c r="BH208" s="30" t="str">
        <f>IF(COUNTA(Tabelle32[[#This Row],[Type:Vid_1080i50]:[Type:Anc_Prot]])&gt;0,"x","")</f>
        <v>x</v>
      </c>
      <c r="BI20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08" s="59"/>
      <c r="BK208" s="59"/>
      <c r="BL208" s="63"/>
      <c r="BM208" s="63"/>
      <c r="BN208" s="90"/>
      <c r="BO208" s="90"/>
      <c r="BP208" s="75">
        <f>LEN(Tabelle32[[#This Row],[Label 1
GFX-Unit]])</f>
        <v>0</v>
      </c>
      <c r="BQ208" s="63"/>
      <c r="BR208" s="63"/>
      <c r="BS208" s="59"/>
      <c r="BT208" s="59"/>
      <c r="BU208" s="59" t="s">
        <v>173</v>
      </c>
      <c r="BV208" s="59" t="s">
        <v>174</v>
      </c>
      <c r="BW208" s="59" t="s">
        <v>418</v>
      </c>
      <c r="BX208" s="59">
        <v>10</v>
      </c>
    </row>
    <row r="209" spans="1:76" x14ac:dyDescent="0.2">
      <c r="A209" s="58" t="str">
        <f>CONCATENATE(Tabelle32[[#This Row],[Device ID]],".",Tabelle32[[#This Row],[Streamcounter]])</f>
        <v>10.10205</v>
      </c>
      <c r="B20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VGW-01_SDI10_AUDsend_0005_IPLASRF</v>
      </c>
      <c r="C209" s="60"/>
      <c r="D209" s="61"/>
      <c r="E209" s="62"/>
      <c r="F209" s="59" t="str">
        <f>IFERROR(VLOOKUP(Tabelle32[[#This Row],[Device ID]],BOM!$B$3:$BQ$35,16,FALSE),"")</f>
        <v>VKS</v>
      </c>
      <c r="G209" s="63">
        <f>VLOOKUP(Tabelle32[[#This Row],[SDI Interface]],BOM!$A$4:$B$35,2,FALSE)</f>
        <v>10</v>
      </c>
      <c r="H209" s="59" t="str">
        <f>BOM!$C$4</f>
        <v>VGW-01</v>
      </c>
      <c r="I209" s="59">
        <f>IFERROR(VLOOKUP(Tabelle32[[#This Row],[Device ID]],BOM!$B$3:$BQ$35,12,FALSE),"")</f>
        <v>0</v>
      </c>
      <c r="J209" s="59" t="str">
        <f>IFERROR(VLOOKUP(Tabelle32[[#This Row],[Device ID]],BOM!$B$3:$BQ$35,13,FALSE),"")</f>
        <v>TC.U1.223 | MDC</v>
      </c>
      <c r="K209" s="59" t="str">
        <f>IFERROR(VLOOKUP(Tabelle32[[#This Row],[Device ID]],BOM!$B$3:$BQ$35,14,FALSE),"")</f>
        <v>Imagine Comunications</v>
      </c>
      <c r="L209" s="59" t="str">
        <f>IFERROR(VLOOKUP(Tabelle32[[#This Row],[Device ID]],BOM!$B$3:$BQ$35,16,FALSE),"")</f>
        <v>VKS</v>
      </c>
      <c r="M209" s="63">
        <f>IFERROR(VLOOKUP(Tabelle32[[#This Row],[Device ID]],BOM!$B$3:$BQ$35,17,FALSE),"")</f>
        <v>0</v>
      </c>
      <c r="N209" s="59">
        <f>IFERROR(VLOOKUP(Tabelle32[[#This Row],[Device ID]],BOM!$B$3:$BQ$35,18,FALSE),"")</f>
        <v>0</v>
      </c>
      <c r="O209" s="64"/>
      <c r="P209" s="64"/>
      <c r="Q209" s="64"/>
      <c r="R209" s="64"/>
      <c r="S209" s="64"/>
      <c r="T209" s="64"/>
      <c r="U209" s="59">
        <f>IFERROR(VLOOKUP(Tabelle32[[#This Row],[Device ID]],BOM!$B$3:$BQ$35,25,FALSE),"")</f>
        <v>0</v>
      </c>
      <c r="V209" s="59" t="str">
        <f>IFERROR(VLOOKUP(Tabelle32[[#This Row],[Device ID]],BOM!$B$3:$BQ$35,26,FALSE),"")</f>
        <v>x</v>
      </c>
      <c r="W209" s="59" t="str">
        <f>IFERROR(VLOOKUP(Tabelle32[[#This Row],[Device ID]],BOM!$B$3:$BQ$35,27,FALSE),"")</f>
        <v>x</v>
      </c>
      <c r="X209" s="59" t="str">
        <f>IFERROR(VLOOKUP(Tabelle32[[#This Row],[Device ID]],BOM!$B$3:$BQ$35,28,FALSE),"")</f>
        <v>x</v>
      </c>
      <c r="Y209" s="59" t="str">
        <f>IFERROR(VLOOKUP(Tabelle32[[#This Row],[Device ID]],BOM!$B$3:$BQ$35,29,FALSE),"")</f>
        <v>x</v>
      </c>
      <c r="Z209" s="59" t="str">
        <f>IFERROR(VLOOKUP(Tabelle32[[#This Row],[Device ID]],BOM!$B$3:$BQ$35,30,FALSE),"")</f>
        <v>x</v>
      </c>
      <c r="AA209" s="59" t="str">
        <f>IFERROR(VLOOKUP(Tabelle32[[#This Row],[Device ID]],BOM!$B$3:$BQ$35,31,FALSE),"")</f>
        <v>x</v>
      </c>
      <c r="AB209" s="59" t="str">
        <f>IFERROR(VLOOKUP(Tabelle32[[#This Row],[Device ID]],BOM!$B$3:$BQ$35,32,FALSE),"")</f>
        <v>x</v>
      </c>
      <c r="AC209" s="59" t="str">
        <f>IFERROR(VLOOKUP(Tabelle32[[#This Row],[Device ID]],BOM!$B$3:$BQ$35,33,FALSE),"")</f>
        <v>x</v>
      </c>
      <c r="AD209" s="59" t="str">
        <f>IFERROR(VLOOKUP(Tabelle32[[#This Row],[Device ID]],BOM!$B$3:$BQ$35,34,FALSE),"")</f>
        <v>x</v>
      </c>
      <c r="AE209" s="59" t="str">
        <f>IFERROR(VLOOKUP(Tabelle32[[#This Row],[Device ID]],BOM!$B$3:$BQ$35,35,FALSE),"")</f>
        <v>x</v>
      </c>
      <c r="AF209" s="59" t="str">
        <f>IFERROR(VLOOKUP(Tabelle32[[#This Row],[Device ID]],BOM!$B$3:$BQ$35,36,FALSE),"")</f>
        <v>x</v>
      </c>
      <c r="AG209" s="59" t="str">
        <f>IFERROR(VLOOKUP(Tabelle32[[#This Row],[Device ID]],BOM!$B$3:$BQ$35,37,FALSE),"")</f>
        <v>x</v>
      </c>
      <c r="AH209" s="59"/>
      <c r="AI209" s="59"/>
      <c r="AJ209" s="59"/>
      <c r="AK209" s="59"/>
      <c r="AL209" s="59" t="str">
        <f>IFERROR(VLOOKUP(Tabelle32[[#This Row],[Device ID]],BOM!$B$3:$BQ$35,42,FALSE),"")</f>
        <v>Imagine Communications SNP</v>
      </c>
      <c r="AM209" s="59" t="str">
        <f>IFERROR(VLOOKUP(Tabelle32[[#This Row],[Device ID]],BOM!$B$3:$BQ$35,43,FALSE),"")</f>
        <v>no</v>
      </c>
      <c r="AN209" s="59" t="str">
        <f>IFERROR(VLOOKUP(Tabelle32[[#This Row],[Device ID]],BOM!$B$3:$BQ$35,44,FALSE),"")</f>
        <v>yes</v>
      </c>
      <c r="AO209" s="59" t="str">
        <f>IFERROR(VLOOKUP(Tabelle32[[#This Row],[Device ID]],BOM!$B$3:$BQ$35,45,FALSE),"")</f>
        <v>no</v>
      </c>
      <c r="AP209" s="59" t="str">
        <f>IFERROR(CONCATENATE(Tabelle32[[#This Row],[Family
GFX-Unit]]," | ",Tabelle32[[#This Row],[Label 1
GFX-Unit]]," | ",Tabelle32[[#This Row],[Attached Device if Gateway]]),"")</f>
        <v xml:space="preserve"> |  | VKS</v>
      </c>
      <c r="AQ209" s="28"/>
      <c r="AR209" s="28"/>
      <c r="AS209" s="28"/>
      <c r="AT209" s="28"/>
      <c r="AU209" s="28"/>
      <c r="AV209" s="28" t="s">
        <v>96</v>
      </c>
      <c r="AW209" s="28" t="s">
        <v>96</v>
      </c>
      <c r="AX209" s="28" t="s">
        <v>96</v>
      </c>
      <c r="AY209" s="28" t="s">
        <v>96</v>
      </c>
      <c r="AZ209" s="28" t="s">
        <v>96</v>
      </c>
      <c r="BA209" s="28" t="s">
        <v>96</v>
      </c>
      <c r="BB209" s="28" t="s">
        <v>96</v>
      </c>
      <c r="BC209" s="28" t="s">
        <v>96</v>
      </c>
      <c r="BD209" s="28" t="s">
        <v>96</v>
      </c>
      <c r="BE209" s="28"/>
      <c r="BF209" s="28"/>
      <c r="BG209" s="73" t="s">
        <v>151</v>
      </c>
      <c r="BH209" s="30" t="str">
        <f>IF(COUNTA(Tabelle32[[#This Row],[Type:Vid_1080i50]:[Type:Anc_Prot]])&gt;0,"x","")</f>
        <v>x</v>
      </c>
      <c r="BI20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09" s="59"/>
      <c r="BK209" s="59"/>
      <c r="BL209" s="63"/>
      <c r="BM209" s="63"/>
      <c r="BN209" s="90"/>
      <c r="BO209" s="90"/>
      <c r="BP209" s="75">
        <f>LEN(Tabelle32[[#This Row],[Label 1
GFX-Unit]])</f>
        <v>0</v>
      </c>
      <c r="BQ209" s="63"/>
      <c r="BR209" s="63"/>
      <c r="BS209" s="59"/>
      <c r="BT209" s="59"/>
      <c r="BU209" s="59" t="s">
        <v>176</v>
      </c>
      <c r="BV209" s="59" t="s">
        <v>177</v>
      </c>
      <c r="BW209" s="59" t="s">
        <v>419</v>
      </c>
      <c r="BX209" s="59">
        <v>10</v>
      </c>
    </row>
    <row r="210" spans="1:76" x14ac:dyDescent="0.2">
      <c r="A210" s="58" t="str">
        <f>CONCATENATE(Tabelle32[[#This Row],[Device ID]],".",Tabelle32[[#This Row],[Streamcounter]])</f>
        <v>10.10206</v>
      </c>
      <c r="B21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VGW-01_SDI10_AUDsend_0006_IPLASRF</v>
      </c>
      <c r="C210" s="60"/>
      <c r="D210" s="61"/>
      <c r="E210" s="62"/>
      <c r="F210" s="59" t="str">
        <f>IFERROR(VLOOKUP(Tabelle32[[#This Row],[Device ID]],BOM!$B$3:$BQ$35,16,FALSE),"")</f>
        <v>VKS</v>
      </c>
      <c r="G210" s="63">
        <f>VLOOKUP(Tabelle32[[#This Row],[SDI Interface]],BOM!$A$4:$B$35,2,FALSE)</f>
        <v>10</v>
      </c>
      <c r="H210" s="59" t="str">
        <f>BOM!$C$4</f>
        <v>VGW-01</v>
      </c>
      <c r="I210" s="59">
        <f>IFERROR(VLOOKUP(Tabelle32[[#This Row],[Device ID]],BOM!$B$3:$BQ$35,12,FALSE),"")</f>
        <v>0</v>
      </c>
      <c r="J210" s="59" t="str">
        <f>IFERROR(VLOOKUP(Tabelle32[[#This Row],[Device ID]],BOM!$B$3:$BQ$35,13,FALSE),"")</f>
        <v>TC.U1.223 | MDC</v>
      </c>
      <c r="K210" s="59" t="str">
        <f>IFERROR(VLOOKUP(Tabelle32[[#This Row],[Device ID]],BOM!$B$3:$BQ$35,14,FALSE),"")</f>
        <v>Imagine Comunications</v>
      </c>
      <c r="L210" s="59" t="str">
        <f>IFERROR(VLOOKUP(Tabelle32[[#This Row],[Device ID]],BOM!$B$3:$BQ$35,16,FALSE),"")</f>
        <v>VKS</v>
      </c>
      <c r="M210" s="63">
        <f>IFERROR(VLOOKUP(Tabelle32[[#This Row],[Device ID]],BOM!$B$3:$BQ$35,17,FALSE),"")</f>
        <v>0</v>
      </c>
      <c r="N210" s="59">
        <f>IFERROR(VLOOKUP(Tabelle32[[#This Row],[Device ID]],BOM!$B$3:$BQ$35,18,FALSE),"")</f>
        <v>0</v>
      </c>
      <c r="O210" s="64"/>
      <c r="P210" s="64"/>
      <c r="Q210" s="64"/>
      <c r="R210" s="64"/>
      <c r="S210" s="64"/>
      <c r="T210" s="64"/>
      <c r="U210" s="59">
        <f>IFERROR(VLOOKUP(Tabelle32[[#This Row],[Device ID]],BOM!$B$3:$BQ$35,25,FALSE),"")</f>
        <v>0</v>
      </c>
      <c r="V210" s="59" t="str">
        <f>IFERROR(VLOOKUP(Tabelle32[[#This Row],[Device ID]],BOM!$B$3:$BQ$35,26,FALSE),"")</f>
        <v>x</v>
      </c>
      <c r="W210" s="59" t="str">
        <f>IFERROR(VLOOKUP(Tabelle32[[#This Row],[Device ID]],BOM!$B$3:$BQ$35,27,FALSE),"")</f>
        <v>x</v>
      </c>
      <c r="X210" s="59" t="str">
        <f>IFERROR(VLOOKUP(Tabelle32[[#This Row],[Device ID]],BOM!$B$3:$BQ$35,28,FALSE),"")</f>
        <v>x</v>
      </c>
      <c r="Y210" s="59" t="str">
        <f>IFERROR(VLOOKUP(Tabelle32[[#This Row],[Device ID]],BOM!$B$3:$BQ$35,29,FALSE),"")</f>
        <v>x</v>
      </c>
      <c r="Z210" s="59" t="str">
        <f>IFERROR(VLOOKUP(Tabelle32[[#This Row],[Device ID]],BOM!$B$3:$BQ$35,30,FALSE),"")</f>
        <v>x</v>
      </c>
      <c r="AA210" s="59" t="str">
        <f>IFERROR(VLOOKUP(Tabelle32[[#This Row],[Device ID]],BOM!$B$3:$BQ$35,31,FALSE),"")</f>
        <v>x</v>
      </c>
      <c r="AB210" s="59" t="str">
        <f>IFERROR(VLOOKUP(Tabelle32[[#This Row],[Device ID]],BOM!$B$3:$BQ$35,32,FALSE),"")</f>
        <v>x</v>
      </c>
      <c r="AC210" s="59" t="str">
        <f>IFERROR(VLOOKUP(Tabelle32[[#This Row],[Device ID]],BOM!$B$3:$BQ$35,33,FALSE),"")</f>
        <v>x</v>
      </c>
      <c r="AD210" s="59" t="str">
        <f>IFERROR(VLOOKUP(Tabelle32[[#This Row],[Device ID]],BOM!$B$3:$BQ$35,34,FALSE),"")</f>
        <v>x</v>
      </c>
      <c r="AE210" s="59" t="str">
        <f>IFERROR(VLOOKUP(Tabelle32[[#This Row],[Device ID]],BOM!$B$3:$BQ$35,35,FALSE),"")</f>
        <v>x</v>
      </c>
      <c r="AF210" s="59" t="str">
        <f>IFERROR(VLOOKUP(Tabelle32[[#This Row],[Device ID]],BOM!$B$3:$BQ$35,36,FALSE),"")</f>
        <v>x</v>
      </c>
      <c r="AG210" s="59" t="str">
        <f>IFERROR(VLOOKUP(Tabelle32[[#This Row],[Device ID]],BOM!$B$3:$BQ$35,37,FALSE),"")</f>
        <v>x</v>
      </c>
      <c r="AH210" s="59"/>
      <c r="AI210" s="59"/>
      <c r="AJ210" s="59"/>
      <c r="AK210" s="59"/>
      <c r="AL210" s="59" t="str">
        <f>IFERROR(VLOOKUP(Tabelle32[[#This Row],[Device ID]],BOM!$B$3:$BQ$35,42,FALSE),"")</f>
        <v>Imagine Communications SNP</v>
      </c>
      <c r="AM210" s="59" t="str">
        <f>IFERROR(VLOOKUP(Tabelle32[[#This Row],[Device ID]],BOM!$B$3:$BQ$35,43,FALSE),"")</f>
        <v>no</v>
      </c>
      <c r="AN210" s="59" t="str">
        <f>IFERROR(VLOOKUP(Tabelle32[[#This Row],[Device ID]],BOM!$B$3:$BQ$35,44,FALSE),"")</f>
        <v>yes</v>
      </c>
      <c r="AO210" s="59" t="str">
        <f>IFERROR(VLOOKUP(Tabelle32[[#This Row],[Device ID]],BOM!$B$3:$BQ$35,45,FALSE),"")</f>
        <v>no</v>
      </c>
      <c r="AP210" s="59" t="str">
        <f>IFERROR(CONCATENATE(Tabelle32[[#This Row],[Family
GFX-Unit]]," | ",Tabelle32[[#This Row],[Label 1
GFX-Unit]]," | ",Tabelle32[[#This Row],[Attached Device if Gateway]]),"")</f>
        <v xml:space="preserve"> |  | VKS</v>
      </c>
      <c r="AQ210" s="28"/>
      <c r="AR210" s="28"/>
      <c r="AS210" s="28"/>
      <c r="AT210" s="28"/>
      <c r="AU210" s="28"/>
      <c r="AV210" s="28" t="s">
        <v>96</v>
      </c>
      <c r="AW210" s="28" t="s">
        <v>96</v>
      </c>
      <c r="AX210" s="28" t="s">
        <v>96</v>
      </c>
      <c r="AY210" s="28" t="s">
        <v>96</v>
      </c>
      <c r="AZ210" s="28" t="s">
        <v>96</v>
      </c>
      <c r="BA210" s="28" t="s">
        <v>96</v>
      </c>
      <c r="BB210" s="28" t="s">
        <v>96</v>
      </c>
      <c r="BC210" s="28" t="s">
        <v>96</v>
      </c>
      <c r="BD210" s="28" t="s">
        <v>96</v>
      </c>
      <c r="BE210" s="28"/>
      <c r="BF210" s="28"/>
      <c r="BG210" s="73" t="s">
        <v>151</v>
      </c>
      <c r="BH210" s="30" t="str">
        <f>IF(COUNTA(Tabelle32[[#This Row],[Type:Vid_1080i50]:[Type:Anc_Prot]])&gt;0,"x","")</f>
        <v>x</v>
      </c>
      <c r="BI21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10" s="59"/>
      <c r="BK210" s="59"/>
      <c r="BL210" s="63"/>
      <c r="BM210" s="63"/>
      <c r="BN210" s="90"/>
      <c r="BO210" s="90"/>
      <c r="BP210" s="75">
        <f>LEN(Tabelle32[[#This Row],[Label 1
GFX-Unit]])</f>
        <v>0</v>
      </c>
      <c r="BQ210" s="63"/>
      <c r="BR210" s="63"/>
      <c r="BS210" s="59"/>
      <c r="BT210" s="59"/>
      <c r="BU210" s="59" t="s">
        <v>179</v>
      </c>
      <c r="BV210" s="59" t="s">
        <v>180</v>
      </c>
      <c r="BW210" s="59" t="s">
        <v>420</v>
      </c>
      <c r="BX210" s="59">
        <v>10</v>
      </c>
    </row>
    <row r="211" spans="1:76" x14ac:dyDescent="0.2">
      <c r="A211" s="58" t="str">
        <f>CONCATENATE(Tabelle32[[#This Row],[Device ID]],".",Tabelle32[[#This Row],[Streamcounter]])</f>
        <v>10.10207</v>
      </c>
      <c r="B21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VGW-01_SDI10_AUDsend_0007_IPLASRF</v>
      </c>
      <c r="C211" s="60"/>
      <c r="D211" s="61"/>
      <c r="E211" s="62"/>
      <c r="F211" s="59" t="str">
        <f>IFERROR(VLOOKUP(Tabelle32[[#This Row],[Device ID]],BOM!$B$3:$BQ$35,16,FALSE),"")</f>
        <v>VKS</v>
      </c>
      <c r="G211" s="63">
        <f>VLOOKUP(Tabelle32[[#This Row],[SDI Interface]],BOM!$A$4:$B$35,2,FALSE)</f>
        <v>10</v>
      </c>
      <c r="H211" s="59" t="str">
        <f>BOM!$C$4</f>
        <v>VGW-01</v>
      </c>
      <c r="I211" s="59">
        <f>IFERROR(VLOOKUP(Tabelle32[[#This Row],[Device ID]],BOM!$B$3:$BQ$35,12,FALSE),"")</f>
        <v>0</v>
      </c>
      <c r="J211" s="59" t="str">
        <f>IFERROR(VLOOKUP(Tabelle32[[#This Row],[Device ID]],BOM!$B$3:$BQ$35,13,FALSE),"")</f>
        <v>TC.U1.223 | MDC</v>
      </c>
      <c r="K211" s="59" t="str">
        <f>IFERROR(VLOOKUP(Tabelle32[[#This Row],[Device ID]],BOM!$B$3:$BQ$35,14,FALSE),"")</f>
        <v>Imagine Comunications</v>
      </c>
      <c r="L211" s="59" t="str">
        <f>IFERROR(VLOOKUP(Tabelle32[[#This Row],[Device ID]],BOM!$B$3:$BQ$35,16,FALSE),"")</f>
        <v>VKS</v>
      </c>
      <c r="M211" s="63">
        <f>IFERROR(VLOOKUP(Tabelle32[[#This Row],[Device ID]],BOM!$B$3:$BQ$35,17,FALSE),"")</f>
        <v>0</v>
      </c>
      <c r="N211" s="59">
        <f>IFERROR(VLOOKUP(Tabelle32[[#This Row],[Device ID]],BOM!$B$3:$BQ$35,18,FALSE),"")</f>
        <v>0</v>
      </c>
      <c r="O211" s="64"/>
      <c r="P211" s="64"/>
      <c r="Q211" s="64"/>
      <c r="R211" s="64"/>
      <c r="S211" s="64"/>
      <c r="T211" s="64"/>
      <c r="U211" s="59">
        <f>IFERROR(VLOOKUP(Tabelle32[[#This Row],[Device ID]],BOM!$B$3:$BQ$35,25,FALSE),"")</f>
        <v>0</v>
      </c>
      <c r="V211" s="59" t="str">
        <f>IFERROR(VLOOKUP(Tabelle32[[#This Row],[Device ID]],BOM!$B$3:$BQ$35,26,FALSE),"")</f>
        <v>x</v>
      </c>
      <c r="W211" s="59" t="str">
        <f>IFERROR(VLOOKUP(Tabelle32[[#This Row],[Device ID]],BOM!$B$3:$BQ$35,27,FALSE),"")</f>
        <v>x</v>
      </c>
      <c r="X211" s="59" t="str">
        <f>IFERROR(VLOOKUP(Tabelle32[[#This Row],[Device ID]],BOM!$B$3:$BQ$35,28,FALSE),"")</f>
        <v>x</v>
      </c>
      <c r="Y211" s="59" t="str">
        <f>IFERROR(VLOOKUP(Tabelle32[[#This Row],[Device ID]],BOM!$B$3:$BQ$35,29,FALSE),"")</f>
        <v>x</v>
      </c>
      <c r="Z211" s="59" t="str">
        <f>IFERROR(VLOOKUP(Tabelle32[[#This Row],[Device ID]],BOM!$B$3:$BQ$35,30,FALSE),"")</f>
        <v>x</v>
      </c>
      <c r="AA211" s="59" t="str">
        <f>IFERROR(VLOOKUP(Tabelle32[[#This Row],[Device ID]],BOM!$B$3:$BQ$35,31,FALSE),"")</f>
        <v>x</v>
      </c>
      <c r="AB211" s="59" t="str">
        <f>IFERROR(VLOOKUP(Tabelle32[[#This Row],[Device ID]],BOM!$B$3:$BQ$35,32,FALSE),"")</f>
        <v>x</v>
      </c>
      <c r="AC211" s="59" t="str">
        <f>IFERROR(VLOOKUP(Tabelle32[[#This Row],[Device ID]],BOM!$B$3:$BQ$35,33,FALSE),"")</f>
        <v>x</v>
      </c>
      <c r="AD211" s="59" t="str">
        <f>IFERROR(VLOOKUP(Tabelle32[[#This Row],[Device ID]],BOM!$B$3:$BQ$35,34,FALSE),"")</f>
        <v>x</v>
      </c>
      <c r="AE211" s="59" t="str">
        <f>IFERROR(VLOOKUP(Tabelle32[[#This Row],[Device ID]],BOM!$B$3:$BQ$35,35,FALSE),"")</f>
        <v>x</v>
      </c>
      <c r="AF211" s="59" t="str">
        <f>IFERROR(VLOOKUP(Tabelle32[[#This Row],[Device ID]],BOM!$B$3:$BQ$35,36,FALSE),"")</f>
        <v>x</v>
      </c>
      <c r="AG211" s="59" t="str">
        <f>IFERROR(VLOOKUP(Tabelle32[[#This Row],[Device ID]],BOM!$B$3:$BQ$35,37,FALSE),"")</f>
        <v>x</v>
      </c>
      <c r="AH211" s="59"/>
      <c r="AI211" s="59"/>
      <c r="AJ211" s="59"/>
      <c r="AK211" s="59"/>
      <c r="AL211" s="59" t="str">
        <f>IFERROR(VLOOKUP(Tabelle32[[#This Row],[Device ID]],BOM!$B$3:$BQ$35,42,FALSE),"")</f>
        <v>Imagine Communications SNP</v>
      </c>
      <c r="AM211" s="59" t="str">
        <f>IFERROR(VLOOKUP(Tabelle32[[#This Row],[Device ID]],BOM!$B$3:$BQ$35,43,FALSE),"")</f>
        <v>no</v>
      </c>
      <c r="AN211" s="59" t="str">
        <f>IFERROR(VLOOKUP(Tabelle32[[#This Row],[Device ID]],BOM!$B$3:$BQ$35,44,FALSE),"")</f>
        <v>yes</v>
      </c>
      <c r="AO211" s="59" t="str">
        <f>IFERROR(VLOOKUP(Tabelle32[[#This Row],[Device ID]],BOM!$B$3:$BQ$35,45,FALSE),"")</f>
        <v>no</v>
      </c>
      <c r="AP211" s="59" t="str">
        <f>IFERROR(CONCATENATE(Tabelle32[[#This Row],[Family
GFX-Unit]]," | ",Tabelle32[[#This Row],[Label 1
GFX-Unit]]," | ",Tabelle32[[#This Row],[Attached Device if Gateway]]),"")</f>
        <v xml:space="preserve"> |  | VKS</v>
      </c>
      <c r="AQ211" s="28"/>
      <c r="AR211" s="28"/>
      <c r="AS211" s="28"/>
      <c r="AT211" s="28"/>
      <c r="AU211" s="28"/>
      <c r="AV211" s="28" t="s">
        <v>96</v>
      </c>
      <c r="AW211" s="28" t="s">
        <v>96</v>
      </c>
      <c r="AX211" s="28" t="s">
        <v>96</v>
      </c>
      <c r="AY211" s="28" t="s">
        <v>96</v>
      </c>
      <c r="AZ211" s="28" t="s">
        <v>96</v>
      </c>
      <c r="BA211" s="28" t="s">
        <v>96</v>
      </c>
      <c r="BB211" s="28" t="s">
        <v>96</v>
      </c>
      <c r="BC211" s="28" t="s">
        <v>96</v>
      </c>
      <c r="BD211" s="28" t="s">
        <v>96</v>
      </c>
      <c r="BE211" s="28"/>
      <c r="BF211" s="28"/>
      <c r="BG211" s="73" t="s">
        <v>151</v>
      </c>
      <c r="BH211" s="30" t="str">
        <f>IF(COUNTA(Tabelle32[[#This Row],[Type:Vid_1080i50]:[Type:Anc_Prot]])&gt;0,"x","")</f>
        <v>x</v>
      </c>
      <c r="BI21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11" s="59"/>
      <c r="BK211" s="59"/>
      <c r="BL211" s="63"/>
      <c r="BM211" s="63"/>
      <c r="BN211" s="90"/>
      <c r="BO211" s="90"/>
      <c r="BP211" s="75">
        <f>LEN(Tabelle32[[#This Row],[Label 1
GFX-Unit]])</f>
        <v>0</v>
      </c>
      <c r="BQ211" s="63"/>
      <c r="BR211" s="63"/>
      <c r="BS211" s="59"/>
      <c r="BT211" s="59"/>
      <c r="BU211" s="59" t="s">
        <v>182</v>
      </c>
      <c r="BV211" s="59" t="s">
        <v>183</v>
      </c>
      <c r="BW211" s="59" t="s">
        <v>421</v>
      </c>
      <c r="BX211" s="59">
        <v>10</v>
      </c>
    </row>
    <row r="212" spans="1:76" x14ac:dyDescent="0.2">
      <c r="A212" s="58" t="str">
        <f>CONCATENATE(Tabelle32[[#This Row],[Device ID]],".",Tabelle32[[#This Row],[Streamcounter]])</f>
        <v>10.10208</v>
      </c>
      <c r="B21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VGW-01_SDI10_AUDsend_0008_IPLASRF</v>
      </c>
      <c r="C212" s="60"/>
      <c r="D212" s="61"/>
      <c r="E212" s="62"/>
      <c r="F212" s="59" t="str">
        <f>IFERROR(VLOOKUP(Tabelle32[[#This Row],[Device ID]],BOM!$B$3:$BQ$35,16,FALSE),"")</f>
        <v>VKS</v>
      </c>
      <c r="G212" s="63">
        <f>VLOOKUP(Tabelle32[[#This Row],[SDI Interface]],BOM!$A$4:$B$35,2,FALSE)</f>
        <v>10</v>
      </c>
      <c r="H212" s="59" t="str">
        <f>BOM!$C$4</f>
        <v>VGW-01</v>
      </c>
      <c r="I212" s="59">
        <f>IFERROR(VLOOKUP(Tabelle32[[#This Row],[Device ID]],BOM!$B$3:$BQ$35,12,FALSE),"")</f>
        <v>0</v>
      </c>
      <c r="J212" s="59" t="str">
        <f>IFERROR(VLOOKUP(Tabelle32[[#This Row],[Device ID]],BOM!$B$3:$BQ$35,13,FALSE),"")</f>
        <v>TC.U1.223 | MDC</v>
      </c>
      <c r="K212" s="59" t="str">
        <f>IFERROR(VLOOKUP(Tabelle32[[#This Row],[Device ID]],BOM!$B$3:$BQ$35,14,FALSE),"")</f>
        <v>Imagine Comunications</v>
      </c>
      <c r="L212" s="59" t="str">
        <f>IFERROR(VLOOKUP(Tabelle32[[#This Row],[Device ID]],BOM!$B$3:$BQ$35,16,FALSE),"")</f>
        <v>VKS</v>
      </c>
      <c r="M212" s="63">
        <f>IFERROR(VLOOKUP(Tabelle32[[#This Row],[Device ID]],BOM!$B$3:$BQ$35,17,FALSE),"")</f>
        <v>0</v>
      </c>
      <c r="N212" s="59">
        <f>IFERROR(VLOOKUP(Tabelle32[[#This Row],[Device ID]],BOM!$B$3:$BQ$35,18,FALSE),"")</f>
        <v>0</v>
      </c>
      <c r="O212" s="64"/>
      <c r="P212" s="64"/>
      <c r="Q212" s="64"/>
      <c r="R212" s="64"/>
      <c r="S212" s="64"/>
      <c r="T212" s="64"/>
      <c r="U212" s="59">
        <f>IFERROR(VLOOKUP(Tabelle32[[#This Row],[Device ID]],BOM!$B$3:$BQ$35,25,FALSE),"")</f>
        <v>0</v>
      </c>
      <c r="V212" s="59" t="str">
        <f>IFERROR(VLOOKUP(Tabelle32[[#This Row],[Device ID]],BOM!$B$3:$BQ$35,26,FALSE),"")</f>
        <v>x</v>
      </c>
      <c r="W212" s="59" t="str">
        <f>IFERROR(VLOOKUP(Tabelle32[[#This Row],[Device ID]],BOM!$B$3:$BQ$35,27,FALSE),"")</f>
        <v>x</v>
      </c>
      <c r="X212" s="59" t="str">
        <f>IFERROR(VLOOKUP(Tabelle32[[#This Row],[Device ID]],BOM!$B$3:$BQ$35,28,FALSE),"")</f>
        <v>x</v>
      </c>
      <c r="Y212" s="59" t="str">
        <f>IFERROR(VLOOKUP(Tabelle32[[#This Row],[Device ID]],BOM!$B$3:$BQ$35,29,FALSE),"")</f>
        <v>x</v>
      </c>
      <c r="Z212" s="59" t="str">
        <f>IFERROR(VLOOKUP(Tabelle32[[#This Row],[Device ID]],BOM!$B$3:$BQ$35,30,FALSE),"")</f>
        <v>x</v>
      </c>
      <c r="AA212" s="59" t="str">
        <f>IFERROR(VLOOKUP(Tabelle32[[#This Row],[Device ID]],BOM!$B$3:$BQ$35,31,FALSE),"")</f>
        <v>x</v>
      </c>
      <c r="AB212" s="59" t="str">
        <f>IFERROR(VLOOKUP(Tabelle32[[#This Row],[Device ID]],BOM!$B$3:$BQ$35,32,FALSE),"")</f>
        <v>x</v>
      </c>
      <c r="AC212" s="59" t="str">
        <f>IFERROR(VLOOKUP(Tabelle32[[#This Row],[Device ID]],BOM!$B$3:$BQ$35,33,FALSE),"")</f>
        <v>x</v>
      </c>
      <c r="AD212" s="59" t="str">
        <f>IFERROR(VLOOKUP(Tabelle32[[#This Row],[Device ID]],BOM!$B$3:$BQ$35,34,FALSE),"")</f>
        <v>x</v>
      </c>
      <c r="AE212" s="59" t="str">
        <f>IFERROR(VLOOKUP(Tabelle32[[#This Row],[Device ID]],BOM!$B$3:$BQ$35,35,FALSE),"")</f>
        <v>x</v>
      </c>
      <c r="AF212" s="59" t="str">
        <f>IFERROR(VLOOKUP(Tabelle32[[#This Row],[Device ID]],BOM!$B$3:$BQ$35,36,FALSE),"")</f>
        <v>x</v>
      </c>
      <c r="AG212" s="59" t="str">
        <f>IFERROR(VLOOKUP(Tabelle32[[#This Row],[Device ID]],BOM!$B$3:$BQ$35,37,FALSE),"")</f>
        <v>x</v>
      </c>
      <c r="AH212" s="59"/>
      <c r="AI212" s="59"/>
      <c r="AJ212" s="59"/>
      <c r="AK212" s="59"/>
      <c r="AL212" s="59" t="str">
        <f>IFERROR(VLOOKUP(Tabelle32[[#This Row],[Device ID]],BOM!$B$3:$BQ$35,42,FALSE),"")</f>
        <v>Imagine Communications SNP</v>
      </c>
      <c r="AM212" s="59" t="str">
        <f>IFERROR(VLOOKUP(Tabelle32[[#This Row],[Device ID]],BOM!$B$3:$BQ$35,43,FALSE),"")</f>
        <v>no</v>
      </c>
      <c r="AN212" s="59" t="str">
        <f>IFERROR(VLOOKUP(Tabelle32[[#This Row],[Device ID]],BOM!$B$3:$BQ$35,44,FALSE),"")</f>
        <v>yes</v>
      </c>
      <c r="AO212" s="59" t="str">
        <f>IFERROR(VLOOKUP(Tabelle32[[#This Row],[Device ID]],BOM!$B$3:$BQ$35,45,FALSE),"")</f>
        <v>no</v>
      </c>
      <c r="AP212" s="59" t="str">
        <f>IFERROR(CONCATENATE(Tabelle32[[#This Row],[Family
GFX-Unit]]," | ",Tabelle32[[#This Row],[Label 1
GFX-Unit]]," | ",Tabelle32[[#This Row],[Attached Device if Gateway]]),"")</f>
        <v xml:space="preserve"> |  | VKS</v>
      </c>
      <c r="AQ212" s="28"/>
      <c r="AR212" s="28"/>
      <c r="AS212" s="28"/>
      <c r="AT212" s="28"/>
      <c r="AU212" s="28"/>
      <c r="AV212" s="28" t="s">
        <v>96</v>
      </c>
      <c r="AW212" s="28" t="s">
        <v>96</v>
      </c>
      <c r="AX212" s="28" t="s">
        <v>96</v>
      </c>
      <c r="AY212" s="28" t="s">
        <v>96</v>
      </c>
      <c r="AZ212" s="28" t="s">
        <v>96</v>
      </c>
      <c r="BA212" s="28" t="s">
        <v>96</v>
      </c>
      <c r="BB212" s="28" t="s">
        <v>96</v>
      </c>
      <c r="BC212" s="28" t="s">
        <v>96</v>
      </c>
      <c r="BD212" s="28" t="s">
        <v>96</v>
      </c>
      <c r="BE212" s="28"/>
      <c r="BF212" s="28"/>
      <c r="BG212" s="73" t="s">
        <v>151</v>
      </c>
      <c r="BH212" s="30" t="str">
        <f>IF(COUNTA(Tabelle32[[#This Row],[Type:Vid_1080i50]:[Type:Anc_Prot]])&gt;0,"x","")</f>
        <v>x</v>
      </c>
      <c r="BI21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12" s="59"/>
      <c r="BK212" s="59"/>
      <c r="BL212" s="63"/>
      <c r="BM212" s="63"/>
      <c r="BN212" s="90"/>
      <c r="BO212" s="90"/>
      <c r="BP212" s="75">
        <f>LEN(Tabelle32[[#This Row],[Label 1
GFX-Unit]])</f>
        <v>0</v>
      </c>
      <c r="BQ212" s="63"/>
      <c r="BR212" s="63"/>
      <c r="BS212" s="59"/>
      <c r="BT212" s="59"/>
      <c r="BU212" s="59" t="s">
        <v>185</v>
      </c>
      <c r="BV212" s="59" t="s">
        <v>186</v>
      </c>
      <c r="BW212" s="59" t="s">
        <v>422</v>
      </c>
      <c r="BX212" s="59">
        <v>10</v>
      </c>
    </row>
    <row r="213" spans="1:76" x14ac:dyDescent="0.2">
      <c r="A213" s="58" t="str">
        <f>CONCATENATE(Tabelle32[[#This Row],[Device ID]],".",Tabelle32[[#This Row],[Streamcounter]])</f>
        <v>10.10209</v>
      </c>
      <c r="B21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VGW-01_SDI10_AUDsend_0009_IPLASRF</v>
      </c>
      <c r="C213" s="60"/>
      <c r="D213" s="61"/>
      <c r="E213" s="62"/>
      <c r="F213" s="59" t="str">
        <f>IFERROR(VLOOKUP(Tabelle32[[#This Row],[Device ID]],BOM!$B$3:$BQ$35,16,FALSE),"")</f>
        <v>VKS</v>
      </c>
      <c r="G213" s="63">
        <f>VLOOKUP(Tabelle32[[#This Row],[SDI Interface]],BOM!$A$4:$B$35,2,FALSE)</f>
        <v>10</v>
      </c>
      <c r="H213" s="59" t="str">
        <f>BOM!$C$4</f>
        <v>VGW-01</v>
      </c>
      <c r="I213" s="59">
        <f>IFERROR(VLOOKUP(Tabelle32[[#This Row],[Device ID]],BOM!$B$3:$BQ$35,12,FALSE),"")</f>
        <v>0</v>
      </c>
      <c r="J213" s="59" t="str">
        <f>IFERROR(VLOOKUP(Tabelle32[[#This Row],[Device ID]],BOM!$B$3:$BQ$35,13,FALSE),"")</f>
        <v>TC.U1.223 | MDC</v>
      </c>
      <c r="K213" s="59" t="str">
        <f>IFERROR(VLOOKUP(Tabelle32[[#This Row],[Device ID]],BOM!$B$3:$BQ$35,14,FALSE),"")</f>
        <v>Imagine Comunications</v>
      </c>
      <c r="L213" s="59" t="str">
        <f>IFERROR(VLOOKUP(Tabelle32[[#This Row],[Device ID]],BOM!$B$3:$BQ$35,16,FALSE),"")</f>
        <v>VKS</v>
      </c>
      <c r="M213" s="63">
        <f>IFERROR(VLOOKUP(Tabelle32[[#This Row],[Device ID]],BOM!$B$3:$BQ$35,17,FALSE),"")</f>
        <v>0</v>
      </c>
      <c r="N213" s="59">
        <f>IFERROR(VLOOKUP(Tabelle32[[#This Row],[Device ID]],BOM!$B$3:$BQ$35,18,FALSE),"")</f>
        <v>0</v>
      </c>
      <c r="O213" s="64"/>
      <c r="P213" s="64"/>
      <c r="Q213" s="64"/>
      <c r="R213" s="64"/>
      <c r="S213" s="64"/>
      <c r="T213" s="64"/>
      <c r="U213" s="59">
        <f>IFERROR(VLOOKUP(Tabelle32[[#This Row],[Device ID]],BOM!$B$3:$BQ$35,25,FALSE),"")</f>
        <v>0</v>
      </c>
      <c r="V213" s="59" t="str">
        <f>IFERROR(VLOOKUP(Tabelle32[[#This Row],[Device ID]],BOM!$B$3:$BQ$35,26,FALSE),"")</f>
        <v>x</v>
      </c>
      <c r="W213" s="59" t="str">
        <f>IFERROR(VLOOKUP(Tabelle32[[#This Row],[Device ID]],BOM!$B$3:$BQ$35,27,FALSE),"")</f>
        <v>x</v>
      </c>
      <c r="X213" s="59" t="str">
        <f>IFERROR(VLOOKUP(Tabelle32[[#This Row],[Device ID]],BOM!$B$3:$BQ$35,28,FALSE),"")</f>
        <v>x</v>
      </c>
      <c r="Y213" s="59" t="str">
        <f>IFERROR(VLOOKUP(Tabelle32[[#This Row],[Device ID]],BOM!$B$3:$BQ$35,29,FALSE),"")</f>
        <v>x</v>
      </c>
      <c r="Z213" s="59" t="str">
        <f>IFERROR(VLOOKUP(Tabelle32[[#This Row],[Device ID]],BOM!$B$3:$BQ$35,30,FALSE),"")</f>
        <v>x</v>
      </c>
      <c r="AA213" s="59" t="str">
        <f>IFERROR(VLOOKUP(Tabelle32[[#This Row],[Device ID]],BOM!$B$3:$BQ$35,31,FALSE),"")</f>
        <v>x</v>
      </c>
      <c r="AB213" s="59" t="str">
        <f>IFERROR(VLOOKUP(Tabelle32[[#This Row],[Device ID]],BOM!$B$3:$BQ$35,32,FALSE),"")</f>
        <v>x</v>
      </c>
      <c r="AC213" s="59" t="str">
        <f>IFERROR(VLOOKUP(Tabelle32[[#This Row],[Device ID]],BOM!$B$3:$BQ$35,33,FALSE),"")</f>
        <v>x</v>
      </c>
      <c r="AD213" s="59" t="str">
        <f>IFERROR(VLOOKUP(Tabelle32[[#This Row],[Device ID]],BOM!$B$3:$BQ$35,34,FALSE),"")</f>
        <v>x</v>
      </c>
      <c r="AE213" s="59" t="str">
        <f>IFERROR(VLOOKUP(Tabelle32[[#This Row],[Device ID]],BOM!$B$3:$BQ$35,35,FALSE),"")</f>
        <v>x</v>
      </c>
      <c r="AF213" s="59" t="str">
        <f>IFERROR(VLOOKUP(Tabelle32[[#This Row],[Device ID]],BOM!$B$3:$BQ$35,36,FALSE),"")</f>
        <v>x</v>
      </c>
      <c r="AG213" s="59" t="str">
        <f>IFERROR(VLOOKUP(Tabelle32[[#This Row],[Device ID]],BOM!$B$3:$BQ$35,37,FALSE),"")</f>
        <v>x</v>
      </c>
      <c r="AH213" s="59"/>
      <c r="AI213" s="59"/>
      <c r="AJ213" s="59"/>
      <c r="AK213" s="59"/>
      <c r="AL213" s="59" t="str">
        <f>IFERROR(VLOOKUP(Tabelle32[[#This Row],[Device ID]],BOM!$B$3:$BQ$35,42,FALSE),"")</f>
        <v>Imagine Communications SNP</v>
      </c>
      <c r="AM213" s="59" t="str">
        <f>IFERROR(VLOOKUP(Tabelle32[[#This Row],[Device ID]],BOM!$B$3:$BQ$35,43,FALSE),"")</f>
        <v>no</v>
      </c>
      <c r="AN213" s="59" t="str">
        <f>IFERROR(VLOOKUP(Tabelle32[[#This Row],[Device ID]],BOM!$B$3:$BQ$35,44,FALSE),"")</f>
        <v>yes</v>
      </c>
      <c r="AO213" s="59" t="str">
        <f>IFERROR(VLOOKUP(Tabelle32[[#This Row],[Device ID]],BOM!$B$3:$BQ$35,45,FALSE),"")</f>
        <v>no</v>
      </c>
      <c r="AP213" s="59" t="str">
        <f>IFERROR(CONCATENATE(Tabelle32[[#This Row],[Family
GFX-Unit]]," | ",Tabelle32[[#This Row],[Label 1
GFX-Unit]]," | ",Tabelle32[[#This Row],[Attached Device if Gateway]]),"")</f>
        <v xml:space="preserve"> |  | VKS</v>
      </c>
      <c r="AQ213" s="28"/>
      <c r="AR213" s="28"/>
      <c r="AS213" s="28"/>
      <c r="AT213" s="28"/>
      <c r="AU213" s="28"/>
      <c r="AV213" s="28" t="s">
        <v>96</v>
      </c>
      <c r="AW213" s="28" t="s">
        <v>96</v>
      </c>
      <c r="AX213" s="28" t="s">
        <v>96</v>
      </c>
      <c r="AY213" s="28" t="s">
        <v>96</v>
      </c>
      <c r="AZ213" s="28" t="s">
        <v>96</v>
      </c>
      <c r="BA213" s="28" t="s">
        <v>96</v>
      </c>
      <c r="BB213" s="28" t="s">
        <v>96</v>
      </c>
      <c r="BC213" s="28" t="s">
        <v>96</v>
      </c>
      <c r="BD213" s="28" t="s">
        <v>96</v>
      </c>
      <c r="BE213" s="28"/>
      <c r="BF213" s="28"/>
      <c r="BG213" s="73" t="s">
        <v>151</v>
      </c>
      <c r="BH213" s="30" t="str">
        <f>IF(COUNTA(Tabelle32[[#This Row],[Type:Vid_1080i50]:[Type:Anc_Prot]])&gt;0,"x","")</f>
        <v>x</v>
      </c>
      <c r="BI21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13" s="59"/>
      <c r="BK213" s="59"/>
      <c r="BL213" s="63"/>
      <c r="BM213" s="63"/>
      <c r="BN213" s="90"/>
      <c r="BO213" s="90"/>
      <c r="BP213" s="75">
        <f>LEN(Tabelle32[[#This Row],[Label 1
GFX-Unit]])</f>
        <v>0</v>
      </c>
      <c r="BQ213" s="63"/>
      <c r="BR213" s="63"/>
      <c r="BS213" s="59"/>
      <c r="BT213" s="59"/>
      <c r="BU213" s="59" t="s">
        <v>188</v>
      </c>
      <c r="BV213" s="59" t="s">
        <v>189</v>
      </c>
      <c r="BW213" s="59" t="s">
        <v>423</v>
      </c>
      <c r="BX213" s="59">
        <v>10</v>
      </c>
    </row>
    <row r="214" spans="1:76" x14ac:dyDescent="0.2">
      <c r="A214" s="58" t="str">
        <f>CONCATENATE(Tabelle32[[#This Row],[Device ID]],".",Tabelle32[[#This Row],[Streamcounter]])</f>
        <v>10.10210</v>
      </c>
      <c r="B21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VGW-01_SDI10_AUDsend_0010_IPLASRF</v>
      </c>
      <c r="C214" s="60"/>
      <c r="D214" s="61"/>
      <c r="E214" s="62"/>
      <c r="F214" s="59" t="str">
        <f>IFERROR(VLOOKUP(Tabelle32[[#This Row],[Device ID]],BOM!$B$3:$BQ$35,16,FALSE),"")</f>
        <v>VKS</v>
      </c>
      <c r="G214" s="63">
        <f>VLOOKUP(Tabelle32[[#This Row],[SDI Interface]],BOM!$A$4:$B$35,2,FALSE)</f>
        <v>10</v>
      </c>
      <c r="H214" s="59" t="str">
        <f>BOM!$C$4</f>
        <v>VGW-01</v>
      </c>
      <c r="I214" s="59">
        <f>IFERROR(VLOOKUP(Tabelle32[[#This Row],[Device ID]],BOM!$B$3:$BQ$35,12,FALSE),"")</f>
        <v>0</v>
      </c>
      <c r="J214" s="59" t="str">
        <f>IFERROR(VLOOKUP(Tabelle32[[#This Row],[Device ID]],BOM!$B$3:$BQ$35,13,FALSE),"")</f>
        <v>TC.U1.223 | MDC</v>
      </c>
      <c r="K214" s="59" t="str">
        <f>IFERROR(VLOOKUP(Tabelle32[[#This Row],[Device ID]],BOM!$B$3:$BQ$35,14,FALSE),"")</f>
        <v>Imagine Comunications</v>
      </c>
      <c r="L214" s="59" t="str">
        <f>IFERROR(VLOOKUP(Tabelle32[[#This Row],[Device ID]],BOM!$B$3:$BQ$35,16,FALSE),"")</f>
        <v>VKS</v>
      </c>
      <c r="M214" s="63">
        <f>IFERROR(VLOOKUP(Tabelle32[[#This Row],[Device ID]],BOM!$B$3:$BQ$35,17,FALSE),"")</f>
        <v>0</v>
      </c>
      <c r="N214" s="59">
        <f>IFERROR(VLOOKUP(Tabelle32[[#This Row],[Device ID]],BOM!$B$3:$BQ$35,18,FALSE),"")</f>
        <v>0</v>
      </c>
      <c r="O214" s="64"/>
      <c r="P214" s="64"/>
      <c r="Q214" s="64"/>
      <c r="R214" s="64"/>
      <c r="S214" s="64"/>
      <c r="T214" s="64"/>
      <c r="U214" s="59">
        <f>IFERROR(VLOOKUP(Tabelle32[[#This Row],[Device ID]],BOM!$B$3:$BQ$35,25,FALSE),"")</f>
        <v>0</v>
      </c>
      <c r="V214" s="59" t="str">
        <f>IFERROR(VLOOKUP(Tabelle32[[#This Row],[Device ID]],BOM!$B$3:$BQ$35,26,FALSE),"")</f>
        <v>x</v>
      </c>
      <c r="W214" s="59" t="str">
        <f>IFERROR(VLOOKUP(Tabelle32[[#This Row],[Device ID]],BOM!$B$3:$BQ$35,27,FALSE),"")</f>
        <v>x</v>
      </c>
      <c r="X214" s="59" t="str">
        <f>IFERROR(VLOOKUP(Tabelle32[[#This Row],[Device ID]],BOM!$B$3:$BQ$35,28,FALSE),"")</f>
        <v>x</v>
      </c>
      <c r="Y214" s="59" t="str">
        <f>IFERROR(VLOOKUP(Tabelle32[[#This Row],[Device ID]],BOM!$B$3:$BQ$35,29,FALSE),"")</f>
        <v>x</v>
      </c>
      <c r="Z214" s="59" t="str">
        <f>IFERROR(VLOOKUP(Tabelle32[[#This Row],[Device ID]],BOM!$B$3:$BQ$35,30,FALSE),"")</f>
        <v>x</v>
      </c>
      <c r="AA214" s="59" t="str">
        <f>IFERROR(VLOOKUP(Tabelle32[[#This Row],[Device ID]],BOM!$B$3:$BQ$35,31,FALSE),"")</f>
        <v>x</v>
      </c>
      <c r="AB214" s="59" t="str">
        <f>IFERROR(VLOOKUP(Tabelle32[[#This Row],[Device ID]],BOM!$B$3:$BQ$35,32,FALSE),"")</f>
        <v>x</v>
      </c>
      <c r="AC214" s="59" t="str">
        <f>IFERROR(VLOOKUP(Tabelle32[[#This Row],[Device ID]],BOM!$B$3:$BQ$35,33,FALSE),"")</f>
        <v>x</v>
      </c>
      <c r="AD214" s="59" t="str">
        <f>IFERROR(VLOOKUP(Tabelle32[[#This Row],[Device ID]],BOM!$B$3:$BQ$35,34,FALSE),"")</f>
        <v>x</v>
      </c>
      <c r="AE214" s="59" t="str">
        <f>IFERROR(VLOOKUP(Tabelle32[[#This Row],[Device ID]],BOM!$B$3:$BQ$35,35,FALSE),"")</f>
        <v>x</v>
      </c>
      <c r="AF214" s="59" t="str">
        <f>IFERROR(VLOOKUP(Tabelle32[[#This Row],[Device ID]],BOM!$B$3:$BQ$35,36,FALSE),"")</f>
        <v>x</v>
      </c>
      <c r="AG214" s="59" t="str">
        <f>IFERROR(VLOOKUP(Tabelle32[[#This Row],[Device ID]],BOM!$B$3:$BQ$35,37,FALSE),"")</f>
        <v>x</v>
      </c>
      <c r="AH214" s="59"/>
      <c r="AI214" s="59"/>
      <c r="AJ214" s="59"/>
      <c r="AK214" s="59"/>
      <c r="AL214" s="59" t="str">
        <f>IFERROR(VLOOKUP(Tabelle32[[#This Row],[Device ID]],BOM!$B$3:$BQ$35,42,FALSE),"")</f>
        <v>Imagine Communications SNP</v>
      </c>
      <c r="AM214" s="59" t="str">
        <f>IFERROR(VLOOKUP(Tabelle32[[#This Row],[Device ID]],BOM!$B$3:$BQ$35,43,FALSE),"")</f>
        <v>no</v>
      </c>
      <c r="AN214" s="59" t="str">
        <f>IFERROR(VLOOKUP(Tabelle32[[#This Row],[Device ID]],BOM!$B$3:$BQ$35,44,FALSE),"")</f>
        <v>yes</v>
      </c>
      <c r="AO214" s="59" t="str">
        <f>IFERROR(VLOOKUP(Tabelle32[[#This Row],[Device ID]],BOM!$B$3:$BQ$35,45,FALSE),"")</f>
        <v>no</v>
      </c>
      <c r="AP214" s="59" t="str">
        <f>IFERROR(CONCATENATE(Tabelle32[[#This Row],[Family
GFX-Unit]]," | ",Tabelle32[[#This Row],[Label 1
GFX-Unit]]," | ",Tabelle32[[#This Row],[Attached Device if Gateway]]),"")</f>
        <v xml:space="preserve"> |  | VKS</v>
      </c>
      <c r="AQ214" s="28"/>
      <c r="AR214" s="28"/>
      <c r="AS214" s="28"/>
      <c r="AT214" s="28"/>
      <c r="AU214" s="28"/>
      <c r="AV214" s="28" t="s">
        <v>96</v>
      </c>
      <c r="AW214" s="28" t="s">
        <v>96</v>
      </c>
      <c r="AX214" s="28" t="s">
        <v>96</v>
      </c>
      <c r="AY214" s="28" t="s">
        <v>96</v>
      </c>
      <c r="AZ214" s="28" t="s">
        <v>96</v>
      </c>
      <c r="BA214" s="28" t="s">
        <v>96</v>
      </c>
      <c r="BB214" s="28" t="s">
        <v>96</v>
      </c>
      <c r="BC214" s="28" t="s">
        <v>96</v>
      </c>
      <c r="BD214" s="28" t="s">
        <v>96</v>
      </c>
      <c r="BE214" s="28"/>
      <c r="BF214" s="28"/>
      <c r="BG214" s="73" t="s">
        <v>151</v>
      </c>
      <c r="BH214" s="30" t="str">
        <f>IF(COUNTA(Tabelle32[[#This Row],[Type:Vid_1080i50]:[Type:Anc_Prot]])&gt;0,"x","")</f>
        <v>x</v>
      </c>
      <c r="BI21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14" s="59"/>
      <c r="BK214" s="59"/>
      <c r="BL214" s="63"/>
      <c r="BM214" s="63"/>
      <c r="BN214" s="90"/>
      <c r="BO214" s="90"/>
      <c r="BP214" s="75">
        <f>LEN(Tabelle32[[#This Row],[Label 1
GFX-Unit]])</f>
        <v>0</v>
      </c>
      <c r="BQ214" s="63"/>
      <c r="BR214" s="63"/>
      <c r="BS214" s="59"/>
      <c r="BT214" s="59"/>
      <c r="BU214" s="59" t="s">
        <v>191</v>
      </c>
      <c r="BV214" s="59" t="s">
        <v>192</v>
      </c>
      <c r="BW214" s="59" t="s">
        <v>424</v>
      </c>
      <c r="BX214" s="59">
        <v>10</v>
      </c>
    </row>
    <row r="215" spans="1:76" x14ac:dyDescent="0.2">
      <c r="A215" s="58" t="str">
        <f>CONCATENATE(Tabelle32[[#This Row],[Device ID]],".",Tabelle32[[#This Row],[Streamcounter]])</f>
        <v>10.10211</v>
      </c>
      <c r="B21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VGW-01_SDI10_AUDsend_0011_IPLASRF</v>
      </c>
      <c r="C215" s="60"/>
      <c r="D215" s="61"/>
      <c r="E215" s="62"/>
      <c r="F215" s="59" t="str">
        <f>IFERROR(VLOOKUP(Tabelle32[[#This Row],[Device ID]],BOM!$B$3:$BQ$35,16,FALSE),"")</f>
        <v>VKS</v>
      </c>
      <c r="G215" s="63">
        <f>VLOOKUP(Tabelle32[[#This Row],[SDI Interface]],BOM!$A$4:$B$35,2,FALSE)</f>
        <v>10</v>
      </c>
      <c r="H215" s="59" t="str">
        <f>BOM!$C$4</f>
        <v>VGW-01</v>
      </c>
      <c r="I215" s="59">
        <f>IFERROR(VLOOKUP(Tabelle32[[#This Row],[Device ID]],BOM!$B$3:$BQ$35,12,FALSE),"")</f>
        <v>0</v>
      </c>
      <c r="J215" s="59" t="str">
        <f>IFERROR(VLOOKUP(Tabelle32[[#This Row],[Device ID]],BOM!$B$3:$BQ$35,13,FALSE),"")</f>
        <v>TC.U1.223 | MDC</v>
      </c>
      <c r="K215" s="59" t="str">
        <f>IFERROR(VLOOKUP(Tabelle32[[#This Row],[Device ID]],BOM!$B$3:$BQ$35,14,FALSE),"")</f>
        <v>Imagine Comunications</v>
      </c>
      <c r="L215" s="59" t="str">
        <f>IFERROR(VLOOKUP(Tabelle32[[#This Row],[Device ID]],BOM!$B$3:$BQ$35,16,FALSE),"")</f>
        <v>VKS</v>
      </c>
      <c r="M215" s="63">
        <f>IFERROR(VLOOKUP(Tabelle32[[#This Row],[Device ID]],BOM!$B$3:$BQ$35,17,FALSE),"")</f>
        <v>0</v>
      </c>
      <c r="N215" s="59">
        <f>IFERROR(VLOOKUP(Tabelle32[[#This Row],[Device ID]],BOM!$B$3:$BQ$35,18,FALSE),"")</f>
        <v>0</v>
      </c>
      <c r="O215" s="64"/>
      <c r="P215" s="64"/>
      <c r="Q215" s="64"/>
      <c r="R215" s="64"/>
      <c r="S215" s="64"/>
      <c r="T215" s="64"/>
      <c r="U215" s="59">
        <f>IFERROR(VLOOKUP(Tabelle32[[#This Row],[Device ID]],BOM!$B$3:$BQ$35,25,FALSE),"")</f>
        <v>0</v>
      </c>
      <c r="V215" s="59" t="str">
        <f>IFERROR(VLOOKUP(Tabelle32[[#This Row],[Device ID]],BOM!$B$3:$BQ$35,26,FALSE),"")</f>
        <v>x</v>
      </c>
      <c r="W215" s="59" t="str">
        <f>IFERROR(VLOOKUP(Tabelle32[[#This Row],[Device ID]],BOM!$B$3:$BQ$35,27,FALSE),"")</f>
        <v>x</v>
      </c>
      <c r="X215" s="59" t="str">
        <f>IFERROR(VLOOKUP(Tabelle32[[#This Row],[Device ID]],BOM!$B$3:$BQ$35,28,FALSE),"")</f>
        <v>x</v>
      </c>
      <c r="Y215" s="59" t="str">
        <f>IFERROR(VLOOKUP(Tabelle32[[#This Row],[Device ID]],BOM!$B$3:$BQ$35,29,FALSE),"")</f>
        <v>x</v>
      </c>
      <c r="Z215" s="59" t="str">
        <f>IFERROR(VLOOKUP(Tabelle32[[#This Row],[Device ID]],BOM!$B$3:$BQ$35,30,FALSE),"")</f>
        <v>x</v>
      </c>
      <c r="AA215" s="59" t="str">
        <f>IFERROR(VLOOKUP(Tabelle32[[#This Row],[Device ID]],BOM!$B$3:$BQ$35,31,FALSE),"")</f>
        <v>x</v>
      </c>
      <c r="AB215" s="59" t="str">
        <f>IFERROR(VLOOKUP(Tabelle32[[#This Row],[Device ID]],BOM!$B$3:$BQ$35,32,FALSE),"")</f>
        <v>x</v>
      </c>
      <c r="AC215" s="59" t="str">
        <f>IFERROR(VLOOKUP(Tabelle32[[#This Row],[Device ID]],BOM!$B$3:$BQ$35,33,FALSE),"")</f>
        <v>x</v>
      </c>
      <c r="AD215" s="59" t="str">
        <f>IFERROR(VLOOKUP(Tabelle32[[#This Row],[Device ID]],BOM!$B$3:$BQ$35,34,FALSE),"")</f>
        <v>x</v>
      </c>
      <c r="AE215" s="59" t="str">
        <f>IFERROR(VLOOKUP(Tabelle32[[#This Row],[Device ID]],BOM!$B$3:$BQ$35,35,FALSE),"")</f>
        <v>x</v>
      </c>
      <c r="AF215" s="59" t="str">
        <f>IFERROR(VLOOKUP(Tabelle32[[#This Row],[Device ID]],BOM!$B$3:$BQ$35,36,FALSE),"")</f>
        <v>x</v>
      </c>
      <c r="AG215" s="59" t="str">
        <f>IFERROR(VLOOKUP(Tabelle32[[#This Row],[Device ID]],BOM!$B$3:$BQ$35,37,FALSE),"")</f>
        <v>x</v>
      </c>
      <c r="AH215" s="59"/>
      <c r="AI215" s="59"/>
      <c r="AJ215" s="59"/>
      <c r="AK215" s="59"/>
      <c r="AL215" s="59" t="str">
        <f>IFERROR(VLOOKUP(Tabelle32[[#This Row],[Device ID]],BOM!$B$3:$BQ$35,42,FALSE),"")</f>
        <v>Imagine Communications SNP</v>
      </c>
      <c r="AM215" s="59" t="str">
        <f>IFERROR(VLOOKUP(Tabelle32[[#This Row],[Device ID]],BOM!$B$3:$BQ$35,43,FALSE),"")</f>
        <v>no</v>
      </c>
      <c r="AN215" s="59" t="str">
        <f>IFERROR(VLOOKUP(Tabelle32[[#This Row],[Device ID]],BOM!$B$3:$BQ$35,44,FALSE),"")</f>
        <v>yes</v>
      </c>
      <c r="AO215" s="59" t="str">
        <f>IFERROR(VLOOKUP(Tabelle32[[#This Row],[Device ID]],BOM!$B$3:$BQ$35,45,FALSE),"")</f>
        <v>no</v>
      </c>
      <c r="AP215" s="59" t="str">
        <f>IFERROR(CONCATENATE(Tabelle32[[#This Row],[Family
GFX-Unit]]," | ",Tabelle32[[#This Row],[Label 1
GFX-Unit]]," | ",Tabelle32[[#This Row],[Attached Device if Gateway]]),"")</f>
        <v xml:space="preserve"> |  | VKS</v>
      </c>
      <c r="AQ215" s="28"/>
      <c r="AR215" s="28"/>
      <c r="AS215" s="28"/>
      <c r="AT215" s="28"/>
      <c r="AU215" s="28"/>
      <c r="AV215" s="28" t="s">
        <v>96</v>
      </c>
      <c r="AW215" s="28" t="s">
        <v>96</v>
      </c>
      <c r="AX215" s="28" t="s">
        <v>96</v>
      </c>
      <c r="AY215" s="28" t="s">
        <v>96</v>
      </c>
      <c r="AZ215" s="28" t="s">
        <v>96</v>
      </c>
      <c r="BA215" s="28" t="s">
        <v>96</v>
      </c>
      <c r="BB215" s="28" t="s">
        <v>96</v>
      </c>
      <c r="BC215" s="28" t="s">
        <v>96</v>
      </c>
      <c r="BD215" s="28" t="s">
        <v>96</v>
      </c>
      <c r="BE215" s="28"/>
      <c r="BF215" s="28"/>
      <c r="BG215" s="73" t="s">
        <v>151</v>
      </c>
      <c r="BH215" s="30" t="str">
        <f>IF(COUNTA(Tabelle32[[#This Row],[Type:Vid_1080i50]:[Type:Anc_Prot]])&gt;0,"x","")</f>
        <v>x</v>
      </c>
      <c r="BI21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15" s="59"/>
      <c r="BK215" s="59"/>
      <c r="BL215" s="63"/>
      <c r="BM215" s="63"/>
      <c r="BN215" s="90"/>
      <c r="BO215" s="90"/>
      <c r="BP215" s="75">
        <f>LEN(Tabelle32[[#This Row],[Label 1
GFX-Unit]])</f>
        <v>0</v>
      </c>
      <c r="BQ215" s="63"/>
      <c r="BR215" s="63"/>
      <c r="BS215" s="59"/>
      <c r="BT215" s="59"/>
      <c r="BU215" s="59" t="s">
        <v>194</v>
      </c>
      <c r="BV215" s="59" t="s">
        <v>195</v>
      </c>
      <c r="BW215" s="59" t="s">
        <v>425</v>
      </c>
      <c r="BX215" s="59">
        <v>10</v>
      </c>
    </row>
    <row r="216" spans="1:76" x14ac:dyDescent="0.2">
      <c r="A216" s="58" t="str">
        <f>CONCATENATE(Tabelle32[[#This Row],[Device ID]],".",Tabelle32[[#This Row],[Streamcounter]])</f>
        <v>10.10212</v>
      </c>
      <c r="B21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VGW-01_SDI10_AUDsend_0012_IPLASRF</v>
      </c>
      <c r="C216" s="60"/>
      <c r="D216" s="61"/>
      <c r="E216" s="62"/>
      <c r="F216" s="59" t="str">
        <f>IFERROR(VLOOKUP(Tabelle32[[#This Row],[Device ID]],BOM!$B$3:$BQ$35,16,FALSE),"")</f>
        <v>VKS</v>
      </c>
      <c r="G216" s="63">
        <f>VLOOKUP(Tabelle32[[#This Row],[SDI Interface]],BOM!$A$4:$B$35,2,FALSE)</f>
        <v>10</v>
      </c>
      <c r="H216" s="59" t="str">
        <f>BOM!$C$4</f>
        <v>VGW-01</v>
      </c>
      <c r="I216" s="59">
        <f>IFERROR(VLOOKUP(Tabelle32[[#This Row],[Device ID]],BOM!$B$3:$BQ$35,12,FALSE),"")</f>
        <v>0</v>
      </c>
      <c r="J216" s="59" t="str">
        <f>IFERROR(VLOOKUP(Tabelle32[[#This Row],[Device ID]],BOM!$B$3:$BQ$35,13,FALSE),"")</f>
        <v>TC.U1.223 | MDC</v>
      </c>
      <c r="K216" s="59" t="str">
        <f>IFERROR(VLOOKUP(Tabelle32[[#This Row],[Device ID]],BOM!$B$3:$BQ$35,14,FALSE),"")</f>
        <v>Imagine Comunications</v>
      </c>
      <c r="L216" s="59" t="str">
        <f>IFERROR(VLOOKUP(Tabelle32[[#This Row],[Device ID]],BOM!$B$3:$BQ$35,16,FALSE),"")</f>
        <v>VKS</v>
      </c>
      <c r="M216" s="63">
        <f>IFERROR(VLOOKUP(Tabelle32[[#This Row],[Device ID]],BOM!$B$3:$BQ$35,17,FALSE),"")</f>
        <v>0</v>
      </c>
      <c r="N216" s="59">
        <f>IFERROR(VLOOKUP(Tabelle32[[#This Row],[Device ID]],BOM!$B$3:$BQ$35,18,FALSE),"")</f>
        <v>0</v>
      </c>
      <c r="O216" s="64"/>
      <c r="P216" s="64"/>
      <c r="Q216" s="64"/>
      <c r="R216" s="64"/>
      <c r="S216" s="64"/>
      <c r="T216" s="64"/>
      <c r="U216" s="59">
        <f>IFERROR(VLOOKUP(Tabelle32[[#This Row],[Device ID]],BOM!$B$3:$BQ$35,25,FALSE),"")</f>
        <v>0</v>
      </c>
      <c r="V216" s="59" t="str">
        <f>IFERROR(VLOOKUP(Tabelle32[[#This Row],[Device ID]],BOM!$B$3:$BQ$35,26,FALSE),"")</f>
        <v>x</v>
      </c>
      <c r="W216" s="59" t="str">
        <f>IFERROR(VLOOKUP(Tabelle32[[#This Row],[Device ID]],BOM!$B$3:$BQ$35,27,FALSE),"")</f>
        <v>x</v>
      </c>
      <c r="X216" s="59" t="str">
        <f>IFERROR(VLOOKUP(Tabelle32[[#This Row],[Device ID]],BOM!$B$3:$BQ$35,28,FALSE),"")</f>
        <v>x</v>
      </c>
      <c r="Y216" s="59" t="str">
        <f>IFERROR(VLOOKUP(Tabelle32[[#This Row],[Device ID]],BOM!$B$3:$BQ$35,29,FALSE),"")</f>
        <v>x</v>
      </c>
      <c r="Z216" s="59" t="str">
        <f>IFERROR(VLOOKUP(Tabelle32[[#This Row],[Device ID]],BOM!$B$3:$BQ$35,30,FALSE),"")</f>
        <v>x</v>
      </c>
      <c r="AA216" s="59" t="str">
        <f>IFERROR(VLOOKUP(Tabelle32[[#This Row],[Device ID]],BOM!$B$3:$BQ$35,31,FALSE),"")</f>
        <v>x</v>
      </c>
      <c r="AB216" s="59" t="str">
        <f>IFERROR(VLOOKUP(Tabelle32[[#This Row],[Device ID]],BOM!$B$3:$BQ$35,32,FALSE),"")</f>
        <v>x</v>
      </c>
      <c r="AC216" s="59" t="str">
        <f>IFERROR(VLOOKUP(Tabelle32[[#This Row],[Device ID]],BOM!$B$3:$BQ$35,33,FALSE),"")</f>
        <v>x</v>
      </c>
      <c r="AD216" s="59" t="str">
        <f>IFERROR(VLOOKUP(Tabelle32[[#This Row],[Device ID]],BOM!$B$3:$BQ$35,34,FALSE),"")</f>
        <v>x</v>
      </c>
      <c r="AE216" s="59" t="str">
        <f>IFERROR(VLOOKUP(Tabelle32[[#This Row],[Device ID]],BOM!$B$3:$BQ$35,35,FALSE),"")</f>
        <v>x</v>
      </c>
      <c r="AF216" s="59" t="str">
        <f>IFERROR(VLOOKUP(Tabelle32[[#This Row],[Device ID]],BOM!$B$3:$BQ$35,36,FALSE),"")</f>
        <v>x</v>
      </c>
      <c r="AG216" s="59" t="str">
        <f>IFERROR(VLOOKUP(Tabelle32[[#This Row],[Device ID]],BOM!$B$3:$BQ$35,37,FALSE),"")</f>
        <v>x</v>
      </c>
      <c r="AH216" s="59"/>
      <c r="AI216" s="59"/>
      <c r="AJ216" s="59"/>
      <c r="AK216" s="59"/>
      <c r="AL216" s="59" t="str">
        <f>IFERROR(VLOOKUP(Tabelle32[[#This Row],[Device ID]],BOM!$B$3:$BQ$35,42,FALSE),"")</f>
        <v>Imagine Communications SNP</v>
      </c>
      <c r="AM216" s="59" t="str">
        <f>IFERROR(VLOOKUP(Tabelle32[[#This Row],[Device ID]],BOM!$B$3:$BQ$35,43,FALSE),"")</f>
        <v>no</v>
      </c>
      <c r="AN216" s="59" t="str">
        <f>IFERROR(VLOOKUP(Tabelle32[[#This Row],[Device ID]],BOM!$B$3:$BQ$35,44,FALSE),"")</f>
        <v>yes</v>
      </c>
      <c r="AO216" s="59" t="str">
        <f>IFERROR(VLOOKUP(Tabelle32[[#This Row],[Device ID]],BOM!$B$3:$BQ$35,45,FALSE),"")</f>
        <v>no</v>
      </c>
      <c r="AP216" s="59" t="str">
        <f>IFERROR(CONCATENATE(Tabelle32[[#This Row],[Family
GFX-Unit]]," | ",Tabelle32[[#This Row],[Label 1
GFX-Unit]]," | ",Tabelle32[[#This Row],[Attached Device if Gateway]]),"")</f>
        <v xml:space="preserve"> |  | VKS</v>
      </c>
      <c r="AQ216" s="28"/>
      <c r="AR216" s="28"/>
      <c r="AS216" s="28"/>
      <c r="AT216" s="28"/>
      <c r="AU216" s="28"/>
      <c r="AV216" s="28" t="s">
        <v>96</v>
      </c>
      <c r="AW216" s="28" t="s">
        <v>96</v>
      </c>
      <c r="AX216" s="28" t="s">
        <v>96</v>
      </c>
      <c r="AY216" s="28" t="s">
        <v>96</v>
      </c>
      <c r="AZ216" s="28" t="s">
        <v>96</v>
      </c>
      <c r="BA216" s="28" t="s">
        <v>96</v>
      </c>
      <c r="BB216" s="28" t="s">
        <v>96</v>
      </c>
      <c r="BC216" s="28" t="s">
        <v>96</v>
      </c>
      <c r="BD216" s="28" t="s">
        <v>96</v>
      </c>
      <c r="BE216" s="28"/>
      <c r="BF216" s="28"/>
      <c r="BG216" s="73" t="s">
        <v>151</v>
      </c>
      <c r="BH216" s="30" t="str">
        <f>IF(COUNTA(Tabelle32[[#This Row],[Type:Vid_1080i50]:[Type:Anc_Prot]])&gt;0,"x","")</f>
        <v>x</v>
      </c>
      <c r="BI21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16" s="59"/>
      <c r="BK216" s="59"/>
      <c r="BL216" s="63"/>
      <c r="BM216" s="63"/>
      <c r="BN216" s="90"/>
      <c r="BO216" s="90"/>
      <c r="BP216" s="75">
        <f>LEN(Tabelle32[[#This Row],[Label 1
GFX-Unit]])</f>
        <v>0</v>
      </c>
      <c r="BQ216" s="63"/>
      <c r="BR216" s="63"/>
      <c r="BS216" s="59"/>
      <c r="BT216" s="59"/>
      <c r="BU216" s="59" t="s">
        <v>197</v>
      </c>
      <c r="BV216" s="59" t="s">
        <v>198</v>
      </c>
      <c r="BW216" s="59" t="s">
        <v>426</v>
      </c>
      <c r="BX216" s="59">
        <v>10</v>
      </c>
    </row>
    <row r="217" spans="1:76" x14ac:dyDescent="0.2">
      <c r="A217" s="58" t="str">
        <f>CONCATENATE(Tabelle32[[#This Row],[Device ID]],".",Tabelle32[[#This Row],[Streamcounter]])</f>
        <v>10.10213</v>
      </c>
      <c r="B21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VGW-01_SDI10_AUDsend_0013_IPLASRF</v>
      </c>
      <c r="C217" s="60"/>
      <c r="D217" s="61"/>
      <c r="E217" s="62"/>
      <c r="F217" s="59" t="str">
        <f>IFERROR(VLOOKUP(Tabelle32[[#This Row],[Device ID]],BOM!$B$3:$BQ$35,16,FALSE),"")</f>
        <v>VKS</v>
      </c>
      <c r="G217" s="63">
        <f>VLOOKUP(Tabelle32[[#This Row],[SDI Interface]],BOM!$A$4:$B$35,2,FALSE)</f>
        <v>10</v>
      </c>
      <c r="H217" s="59" t="str">
        <f>BOM!$C$4</f>
        <v>VGW-01</v>
      </c>
      <c r="I217" s="59">
        <f>IFERROR(VLOOKUP(Tabelle32[[#This Row],[Device ID]],BOM!$B$3:$BQ$35,12,FALSE),"")</f>
        <v>0</v>
      </c>
      <c r="J217" s="59" t="str">
        <f>IFERROR(VLOOKUP(Tabelle32[[#This Row],[Device ID]],BOM!$B$3:$BQ$35,13,FALSE),"")</f>
        <v>TC.U1.223 | MDC</v>
      </c>
      <c r="K217" s="59" t="str">
        <f>IFERROR(VLOOKUP(Tabelle32[[#This Row],[Device ID]],BOM!$B$3:$BQ$35,14,FALSE),"")</f>
        <v>Imagine Comunications</v>
      </c>
      <c r="L217" s="59" t="str">
        <f>IFERROR(VLOOKUP(Tabelle32[[#This Row],[Device ID]],BOM!$B$3:$BQ$35,16,FALSE),"")</f>
        <v>VKS</v>
      </c>
      <c r="M217" s="63">
        <f>IFERROR(VLOOKUP(Tabelle32[[#This Row],[Device ID]],BOM!$B$3:$BQ$35,17,FALSE),"")</f>
        <v>0</v>
      </c>
      <c r="N217" s="59">
        <f>IFERROR(VLOOKUP(Tabelle32[[#This Row],[Device ID]],BOM!$B$3:$BQ$35,18,FALSE),"")</f>
        <v>0</v>
      </c>
      <c r="O217" s="64"/>
      <c r="P217" s="64"/>
      <c r="Q217" s="64"/>
      <c r="R217" s="64"/>
      <c r="S217" s="64"/>
      <c r="T217" s="64"/>
      <c r="U217" s="59">
        <f>IFERROR(VLOOKUP(Tabelle32[[#This Row],[Device ID]],BOM!$B$3:$BQ$35,25,FALSE),"")</f>
        <v>0</v>
      </c>
      <c r="V217" s="59" t="str">
        <f>IFERROR(VLOOKUP(Tabelle32[[#This Row],[Device ID]],BOM!$B$3:$BQ$35,26,FALSE),"")</f>
        <v>x</v>
      </c>
      <c r="W217" s="59" t="str">
        <f>IFERROR(VLOOKUP(Tabelle32[[#This Row],[Device ID]],BOM!$B$3:$BQ$35,27,FALSE),"")</f>
        <v>x</v>
      </c>
      <c r="X217" s="59" t="str">
        <f>IFERROR(VLOOKUP(Tabelle32[[#This Row],[Device ID]],BOM!$B$3:$BQ$35,28,FALSE),"")</f>
        <v>x</v>
      </c>
      <c r="Y217" s="59" t="str">
        <f>IFERROR(VLOOKUP(Tabelle32[[#This Row],[Device ID]],BOM!$B$3:$BQ$35,29,FALSE),"")</f>
        <v>x</v>
      </c>
      <c r="Z217" s="59" t="str">
        <f>IFERROR(VLOOKUP(Tabelle32[[#This Row],[Device ID]],BOM!$B$3:$BQ$35,30,FALSE),"")</f>
        <v>x</v>
      </c>
      <c r="AA217" s="59" t="str">
        <f>IFERROR(VLOOKUP(Tabelle32[[#This Row],[Device ID]],BOM!$B$3:$BQ$35,31,FALSE),"")</f>
        <v>x</v>
      </c>
      <c r="AB217" s="59" t="str">
        <f>IFERROR(VLOOKUP(Tabelle32[[#This Row],[Device ID]],BOM!$B$3:$BQ$35,32,FALSE),"")</f>
        <v>x</v>
      </c>
      <c r="AC217" s="59" t="str">
        <f>IFERROR(VLOOKUP(Tabelle32[[#This Row],[Device ID]],BOM!$B$3:$BQ$35,33,FALSE),"")</f>
        <v>x</v>
      </c>
      <c r="AD217" s="59" t="str">
        <f>IFERROR(VLOOKUP(Tabelle32[[#This Row],[Device ID]],BOM!$B$3:$BQ$35,34,FALSE),"")</f>
        <v>x</v>
      </c>
      <c r="AE217" s="59" t="str">
        <f>IFERROR(VLOOKUP(Tabelle32[[#This Row],[Device ID]],BOM!$B$3:$BQ$35,35,FALSE),"")</f>
        <v>x</v>
      </c>
      <c r="AF217" s="59" t="str">
        <f>IFERROR(VLOOKUP(Tabelle32[[#This Row],[Device ID]],BOM!$B$3:$BQ$35,36,FALSE),"")</f>
        <v>x</v>
      </c>
      <c r="AG217" s="59" t="str">
        <f>IFERROR(VLOOKUP(Tabelle32[[#This Row],[Device ID]],BOM!$B$3:$BQ$35,37,FALSE),"")</f>
        <v>x</v>
      </c>
      <c r="AH217" s="59"/>
      <c r="AI217" s="59"/>
      <c r="AJ217" s="59"/>
      <c r="AK217" s="59"/>
      <c r="AL217" s="59" t="str">
        <f>IFERROR(VLOOKUP(Tabelle32[[#This Row],[Device ID]],BOM!$B$3:$BQ$35,42,FALSE),"")</f>
        <v>Imagine Communications SNP</v>
      </c>
      <c r="AM217" s="59" t="str">
        <f>IFERROR(VLOOKUP(Tabelle32[[#This Row],[Device ID]],BOM!$B$3:$BQ$35,43,FALSE),"")</f>
        <v>no</v>
      </c>
      <c r="AN217" s="59" t="str">
        <f>IFERROR(VLOOKUP(Tabelle32[[#This Row],[Device ID]],BOM!$B$3:$BQ$35,44,FALSE),"")</f>
        <v>yes</v>
      </c>
      <c r="AO217" s="59" t="str">
        <f>IFERROR(VLOOKUP(Tabelle32[[#This Row],[Device ID]],BOM!$B$3:$BQ$35,45,FALSE),"")</f>
        <v>no</v>
      </c>
      <c r="AP217" s="59" t="str">
        <f>IFERROR(CONCATENATE(Tabelle32[[#This Row],[Family
GFX-Unit]]," | ",Tabelle32[[#This Row],[Label 1
GFX-Unit]]," | ",Tabelle32[[#This Row],[Attached Device if Gateway]]),"")</f>
        <v xml:space="preserve"> |  | VKS</v>
      </c>
      <c r="AQ217" s="28"/>
      <c r="AR217" s="28"/>
      <c r="AS217" s="28"/>
      <c r="AT217" s="28"/>
      <c r="AU217" s="28"/>
      <c r="AV217" s="28" t="s">
        <v>96</v>
      </c>
      <c r="AW217" s="28" t="s">
        <v>96</v>
      </c>
      <c r="AX217" s="28" t="s">
        <v>96</v>
      </c>
      <c r="AY217" s="28" t="s">
        <v>96</v>
      </c>
      <c r="AZ217" s="28" t="s">
        <v>96</v>
      </c>
      <c r="BA217" s="28" t="s">
        <v>96</v>
      </c>
      <c r="BB217" s="28" t="s">
        <v>96</v>
      </c>
      <c r="BC217" s="28" t="s">
        <v>96</v>
      </c>
      <c r="BD217" s="28" t="s">
        <v>96</v>
      </c>
      <c r="BE217" s="28"/>
      <c r="BF217" s="28"/>
      <c r="BG217" s="73" t="s">
        <v>151</v>
      </c>
      <c r="BH217" s="30" t="str">
        <f>IF(COUNTA(Tabelle32[[#This Row],[Type:Vid_1080i50]:[Type:Anc_Prot]])&gt;0,"x","")</f>
        <v>x</v>
      </c>
      <c r="BI21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17" s="59"/>
      <c r="BK217" s="59"/>
      <c r="BL217" s="63"/>
      <c r="BM217" s="63"/>
      <c r="BN217" s="90"/>
      <c r="BO217" s="90"/>
      <c r="BP217" s="75">
        <f>LEN(Tabelle32[[#This Row],[Label 1
GFX-Unit]])</f>
        <v>0</v>
      </c>
      <c r="BQ217" s="63"/>
      <c r="BR217" s="63"/>
      <c r="BS217" s="59"/>
      <c r="BT217" s="59"/>
      <c r="BU217" s="59" t="s">
        <v>200</v>
      </c>
      <c r="BV217" s="59" t="s">
        <v>201</v>
      </c>
      <c r="BW217" s="59" t="s">
        <v>427</v>
      </c>
      <c r="BX217" s="59">
        <v>10</v>
      </c>
    </row>
    <row r="218" spans="1:76" x14ac:dyDescent="0.2">
      <c r="A218" s="58" t="str">
        <f>CONCATENATE(Tabelle32[[#This Row],[Device ID]],".",Tabelle32[[#This Row],[Streamcounter]])</f>
        <v>10.10214</v>
      </c>
      <c r="B21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VGW-01_SDI10_AUDsend_0014_IPLASRF</v>
      </c>
      <c r="C218" s="60"/>
      <c r="D218" s="61"/>
      <c r="E218" s="62"/>
      <c r="F218" s="59" t="str">
        <f>IFERROR(VLOOKUP(Tabelle32[[#This Row],[Device ID]],BOM!$B$3:$BQ$35,16,FALSE),"")</f>
        <v>VKS</v>
      </c>
      <c r="G218" s="63">
        <f>VLOOKUP(Tabelle32[[#This Row],[SDI Interface]],BOM!$A$4:$B$35,2,FALSE)</f>
        <v>10</v>
      </c>
      <c r="H218" s="59" t="str">
        <f>BOM!$C$4</f>
        <v>VGW-01</v>
      </c>
      <c r="I218" s="59">
        <f>IFERROR(VLOOKUP(Tabelle32[[#This Row],[Device ID]],BOM!$B$3:$BQ$35,12,FALSE),"")</f>
        <v>0</v>
      </c>
      <c r="J218" s="59" t="str">
        <f>IFERROR(VLOOKUP(Tabelle32[[#This Row],[Device ID]],BOM!$B$3:$BQ$35,13,FALSE),"")</f>
        <v>TC.U1.223 | MDC</v>
      </c>
      <c r="K218" s="59" t="str">
        <f>IFERROR(VLOOKUP(Tabelle32[[#This Row],[Device ID]],BOM!$B$3:$BQ$35,14,FALSE),"")</f>
        <v>Imagine Comunications</v>
      </c>
      <c r="L218" s="59" t="str">
        <f>IFERROR(VLOOKUP(Tabelle32[[#This Row],[Device ID]],BOM!$B$3:$BQ$35,16,FALSE),"")</f>
        <v>VKS</v>
      </c>
      <c r="M218" s="63">
        <f>IFERROR(VLOOKUP(Tabelle32[[#This Row],[Device ID]],BOM!$B$3:$BQ$35,17,FALSE),"")</f>
        <v>0</v>
      </c>
      <c r="N218" s="59">
        <f>IFERROR(VLOOKUP(Tabelle32[[#This Row],[Device ID]],BOM!$B$3:$BQ$35,18,FALSE),"")</f>
        <v>0</v>
      </c>
      <c r="O218" s="64"/>
      <c r="P218" s="64"/>
      <c r="Q218" s="64"/>
      <c r="R218" s="64"/>
      <c r="S218" s="64"/>
      <c r="T218" s="64"/>
      <c r="U218" s="59">
        <f>IFERROR(VLOOKUP(Tabelle32[[#This Row],[Device ID]],BOM!$B$3:$BQ$35,25,FALSE),"")</f>
        <v>0</v>
      </c>
      <c r="V218" s="59" t="str">
        <f>IFERROR(VLOOKUP(Tabelle32[[#This Row],[Device ID]],BOM!$B$3:$BQ$35,26,FALSE),"")</f>
        <v>x</v>
      </c>
      <c r="W218" s="59" t="str">
        <f>IFERROR(VLOOKUP(Tabelle32[[#This Row],[Device ID]],BOM!$B$3:$BQ$35,27,FALSE),"")</f>
        <v>x</v>
      </c>
      <c r="X218" s="59" t="str">
        <f>IFERROR(VLOOKUP(Tabelle32[[#This Row],[Device ID]],BOM!$B$3:$BQ$35,28,FALSE),"")</f>
        <v>x</v>
      </c>
      <c r="Y218" s="59" t="str">
        <f>IFERROR(VLOOKUP(Tabelle32[[#This Row],[Device ID]],BOM!$B$3:$BQ$35,29,FALSE),"")</f>
        <v>x</v>
      </c>
      <c r="Z218" s="59" t="str">
        <f>IFERROR(VLOOKUP(Tabelle32[[#This Row],[Device ID]],BOM!$B$3:$BQ$35,30,FALSE),"")</f>
        <v>x</v>
      </c>
      <c r="AA218" s="59" t="str">
        <f>IFERROR(VLOOKUP(Tabelle32[[#This Row],[Device ID]],BOM!$B$3:$BQ$35,31,FALSE),"")</f>
        <v>x</v>
      </c>
      <c r="AB218" s="59" t="str">
        <f>IFERROR(VLOOKUP(Tabelle32[[#This Row],[Device ID]],BOM!$B$3:$BQ$35,32,FALSE),"")</f>
        <v>x</v>
      </c>
      <c r="AC218" s="59" t="str">
        <f>IFERROR(VLOOKUP(Tabelle32[[#This Row],[Device ID]],BOM!$B$3:$BQ$35,33,FALSE),"")</f>
        <v>x</v>
      </c>
      <c r="AD218" s="59" t="str">
        <f>IFERROR(VLOOKUP(Tabelle32[[#This Row],[Device ID]],BOM!$B$3:$BQ$35,34,FALSE),"")</f>
        <v>x</v>
      </c>
      <c r="AE218" s="59" t="str">
        <f>IFERROR(VLOOKUP(Tabelle32[[#This Row],[Device ID]],BOM!$B$3:$BQ$35,35,FALSE),"")</f>
        <v>x</v>
      </c>
      <c r="AF218" s="59" t="str">
        <f>IFERROR(VLOOKUP(Tabelle32[[#This Row],[Device ID]],BOM!$B$3:$BQ$35,36,FALSE),"")</f>
        <v>x</v>
      </c>
      <c r="AG218" s="59" t="str">
        <f>IFERROR(VLOOKUP(Tabelle32[[#This Row],[Device ID]],BOM!$B$3:$BQ$35,37,FALSE),"")</f>
        <v>x</v>
      </c>
      <c r="AH218" s="59"/>
      <c r="AI218" s="59"/>
      <c r="AJ218" s="59"/>
      <c r="AK218" s="59"/>
      <c r="AL218" s="59" t="str">
        <f>IFERROR(VLOOKUP(Tabelle32[[#This Row],[Device ID]],BOM!$B$3:$BQ$35,42,FALSE),"")</f>
        <v>Imagine Communications SNP</v>
      </c>
      <c r="AM218" s="59" t="str">
        <f>IFERROR(VLOOKUP(Tabelle32[[#This Row],[Device ID]],BOM!$B$3:$BQ$35,43,FALSE),"")</f>
        <v>no</v>
      </c>
      <c r="AN218" s="59" t="str">
        <f>IFERROR(VLOOKUP(Tabelle32[[#This Row],[Device ID]],BOM!$B$3:$BQ$35,44,FALSE),"")</f>
        <v>yes</v>
      </c>
      <c r="AO218" s="59" t="str">
        <f>IFERROR(VLOOKUP(Tabelle32[[#This Row],[Device ID]],BOM!$B$3:$BQ$35,45,FALSE),"")</f>
        <v>no</v>
      </c>
      <c r="AP218" s="59" t="str">
        <f>IFERROR(CONCATENATE(Tabelle32[[#This Row],[Family
GFX-Unit]]," | ",Tabelle32[[#This Row],[Label 1
GFX-Unit]]," | ",Tabelle32[[#This Row],[Attached Device if Gateway]]),"")</f>
        <v xml:space="preserve"> |  | VKS</v>
      </c>
      <c r="AQ218" s="28"/>
      <c r="AR218" s="28"/>
      <c r="AS218" s="28"/>
      <c r="AT218" s="28"/>
      <c r="AU218" s="28"/>
      <c r="AV218" s="28" t="s">
        <v>96</v>
      </c>
      <c r="AW218" s="28" t="s">
        <v>96</v>
      </c>
      <c r="AX218" s="28" t="s">
        <v>96</v>
      </c>
      <c r="AY218" s="28" t="s">
        <v>96</v>
      </c>
      <c r="AZ218" s="28" t="s">
        <v>96</v>
      </c>
      <c r="BA218" s="28" t="s">
        <v>96</v>
      </c>
      <c r="BB218" s="28" t="s">
        <v>96</v>
      </c>
      <c r="BC218" s="28" t="s">
        <v>96</v>
      </c>
      <c r="BD218" s="28" t="s">
        <v>96</v>
      </c>
      <c r="BE218" s="28"/>
      <c r="BF218" s="28"/>
      <c r="BG218" s="73" t="s">
        <v>151</v>
      </c>
      <c r="BH218" s="30" t="str">
        <f>IF(COUNTA(Tabelle32[[#This Row],[Type:Vid_1080i50]:[Type:Anc_Prot]])&gt;0,"x","")</f>
        <v>x</v>
      </c>
      <c r="BI21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18" s="59"/>
      <c r="BK218" s="59"/>
      <c r="BL218" s="63"/>
      <c r="BM218" s="63"/>
      <c r="BN218" s="90"/>
      <c r="BO218" s="90"/>
      <c r="BP218" s="75">
        <f>LEN(Tabelle32[[#This Row],[Label 1
GFX-Unit]])</f>
        <v>0</v>
      </c>
      <c r="BQ218" s="63"/>
      <c r="BR218" s="63"/>
      <c r="BS218" s="59"/>
      <c r="BT218" s="59"/>
      <c r="BU218" s="59" t="s">
        <v>203</v>
      </c>
      <c r="BV218" s="59" t="s">
        <v>204</v>
      </c>
      <c r="BW218" s="59" t="s">
        <v>428</v>
      </c>
      <c r="BX218" s="59">
        <v>10</v>
      </c>
    </row>
    <row r="219" spans="1:76" x14ac:dyDescent="0.2">
      <c r="A219" s="58" t="str">
        <f>CONCATENATE(Tabelle32[[#This Row],[Device ID]],".",Tabelle32[[#This Row],[Streamcounter]])</f>
        <v>10.10215</v>
      </c>
      <c r="B21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VGW-01_SDI10_AUDsend_0015_IPLASRF</v>
      </c>
      <c r="C219" s="60"/>
      <c r="D219" s="61"/>
      <c r="E219" s="62"/>
      <c r="F219" s="59" t="str">
        <f>IFERROR(VLOOKUP(Tabelle32[[#This Row],[Device ID]],BOM!$B$3:$BQ$35,16,FALSE),"")</f>
        <v>VKS</v>
      </c>
      <c r="G219" s="63">
        <f>VLOOKUP(Tabelle32[[#This Row],[SDI Interface]],BOM!$A$4:$B$35,2,FALSE)</f>
        <v>10</v>
      </c>
      <c r="H219" s="59" t="str">
        <f>BOM!$C$4</f>
        <v>VGW-01</v>
      </c>
      <c r="I219" s="59">
        <f>IFERROR(VLOOKUP(Tabelle32[[#This Row],[Device ID]],BOM!$B$3:$BQ$35,12,FALSE),"")</f>
        <v>0</v>
      </c>
      <c r="J219" s="59" t="str">
        <f>IFERROR(VLOOKUP(Tabelle32[[#This Row],[Device ID]],BOM!$B$3:$BQ$35,13,FALSE),"")</f>
        <v>TC.U1.223 | MDC</v>
      </c>
      <c r="K219" s="59" t="str">
        <f>IFERROR(VLOOKUP(Tabelle32[[#This Row],[Device ID]],BOM!$B$3:$BQ$35,14,FALSE),"")</f>
        <v>Imagine Comunications</v>
      </c>
      <c r="L219" s="59" t="str">
        <f>IFERROR(VLOOKUP(Tabelle32[[#This Row],[Device ID]],BOM!$B$3:$BQ$35,16,FALSE),"")</f>
        <v>VKS</v>
      </c>
      <c r="M219" s="63">
        <f>IFERROR(VLOOKUP(Tabelle32[[#This Row],[Device ID]],BOM!$B$3:$BQ$35,17,FALSE),"")</f>
        <v>0</v>
      </c>
      <c r="N219" s="59">
        <f>IFERROR(VLOOKUP(Tabelle32[[#This Row],[Device ID]],BOM!$B$3:$BQ$35,18,FALSE),"")</f>
        <v>0</v>
      </c>
      <c r="O219" s="64"/>
      <c r="P219" s="64"/>
      <c r="Q219" s="64"/>
      <c r="R219" s="64"/>
      <c r="S219" s="64"/>
      <c r="T219" s="64"/>
      <c r="U219" s="59">
        <f>IFERROR(VLOOKUP(Tabelle32[[#This Row],[Device ID]],BOM!$B$3:$BQ$35,25,FALSE),"")</f>
        <v>0</v>
      </c>
      <c r="V219" s="59" t="str">
        <f>IFERROR(VLOOKUP(Tabelle32[[#This Row],[Device ID]],BOM!$B$3:$BQ$35,26,FALSE),"")</f>
        <v>x</v>
      </c>
      <c r="W219" s="59" t="str">
        <f>IFERROR(VLOOKUP(Tabelle32[[#This Row],[Device ID]],BOM!$B$3:$BQ$35,27,FALSE),"")</f>
        <v>x</v>
      </c>
      <c r="X219" s="59" t="str">
        <f>IFERROR(VLOOKUP(Tabelle32[[#This Row],[Device ID]],BOM!$B$3:$BQ$35,28,FALSE),"")</f>
        <v>x</v>
      </c>
      <c r="Y219" s="59" t="str">
        <f>IFERROR(VLOOKUP(Tabelle32[[#This Row],[Device ID]],BOM!$B$3:$BQ$35,29,FALSE),"")</f>
        <v>x</v>
      </c>
      <c r="Z219" s="59" t="str">
        <f>IFERROR(VLOOKUP(Tabelle32[[#This Row],[Device ID]],BOM!$B$3:$BQ$35,30,FALSE),"")</f>
        <v>x</v>
      </c>
      <c r="AA219" s="59" t="str">
        <f>IFERROR(VLOOKUP(Tabelle32[[#This Row],[Device ID]],BOM!$B$3:$BQ$35,31,FALSE),"")</f>
        <v>x</v>
      </c>
      <c r="AB219" s="59" t="str">
        <f>IFERROR(VLOOKUP(Tabelle32[[#This Row],[Device ID]],BOM!$B$3:$BQ$35,32,FALSE),"")</f>
        <v>x</v>
      </c>
      <c r="AC219" s="59" t="str">
        <f>IFERROR(VLOOKUP(Tabelle32[[#This Row],[Device ID]],BOM!$B$3:$BQ$35,33,FALSE),"")</f>
        <v>x</v>
      </c>
      <c r="AD219" s="59" t="str">
        <f>IFERROR(VLOOKUP(Tabelle32[[#This Row],[Device ID]],BOM!$B$3:$BQ$35,34,FALSE),"")</f>
        <v>x</v>
      </c>
      <c r="AE219" s="59" t="str">
        <f>IFERROR(VLOOKUP(Tabelle32[[#This Row],[Device ID]],BOM!$B$3:$BQ$35,35,FALSE),"")</f>
        <v>x</v>
      </c>
      <c r="AF219" s="59" t="str">
        <f>IFERROR(VLOOKUP(Tabelle32[[#This Row],[Device ID]],BOM!$B$3:$BQ$35,36,FALSE),"")</f>
        <v>x</v>
      </c>
      <c r="AG219" s="59" t="str">
        <f>IFERROR(VLOOKUP(Tabelle32[[#This Row],[Device ID]],BOM!$B$3:$BQ$35,37,FALSE),"")</f>
        <v>x</v>
      </c>
      <c r="AH219" s="59"/>
      <c r="AI219" s="59"/>
      <c r="AJ219" s="59"/>
      <c r="AK219" s="59"/>
      <c r="AL219" s="59" t="str">
        <f>IFERROR(VLOOKUP(Tabelle32[[#This Row],[Device ID]],BOM!$B$3:$BQ$35,42,FALSE),"")</f>
        <v>Imagine Communications SNP</v>
      </c>
      <c r="AM219" s="59" t="str">
        <f>IFERROR(VLOOKUP(Tabelle32[[#This Row],[Device ID]],BOM!$B$3:$BQ$35,43,FALSE),"")</f>
        <v>no</v>
      </c>
      <c r="AN219" s="59" t="str">
        <f>IFERROR(VLOOKUP(Tabelle32[[#This Row],[Device ID]],BOM!$B$3:$BQ$35,44,FALSE),"")</f>
        <v>yes</v>
      </c>
      <c r="AO219" s="59" t="str">
        <f>IFERROR(VLOOKUP(Tabelle32[[#This Row],[Device ID]],BOM!$B$3:$BQ$35,45,FALSE),"")</f>
        <v>no</v>
      </c>
      <c r="AP219" s="59" t="str">
        <f>IFERROR(CONCATENATE(Tabelle32[[#This Row],[Family
GFX-Unit]]," | ",Tabelle32[[#This Row],[Label 1
GFX-Unit]]," | ",Tabelle32[[#This Row],[Attached Device if Gateway]]),"")</f>
        <v xml:space="preserve"> |  | VKS</v>
      </c>
      <c r="AQ219" s="28"/>
      <c r="AR219" s="28"/>
      <c r="AS219" s="28"/>
      <c r="AT219" s="28"/>
      <c r="AU219" s="28"/>
      <c r="AV219" s="28" t="s">
        <v>96</v>
      </c>
      <c r="AW219" s="28" t="s">
        <v>96</v>
      </c>
      <c r="AX219" s="28" t="s">
        <v>96</v>
      </c>
      <c r="AY219" s="28" t="s">
        <v>96</v>
      </c>
      <c r="AZ219" s="28" t="s">
        <v>96</v>
      </c>
      <c r="BA219" s="28" t="s">
        <v>96</v>
      </c>
      <c r="BB219" s="28" t="s">
        <v>96</v>
      </c>
      <c r="BC219" s="28" t="s">
        <v>96</v>
      </c>
      <c r="BD219" s="28" t="s">
        <v>96</v>
      </c>
      <c r="BE219" s="28"/>
      <c r="BF219" s="28"/>
      <c r="BG219" s="73" t="s">
        <v>151</v>
      </c>
      <c r="BH219" s="30" t="str">
        <f>IF(COUNTA(Tabelle32[[#This Row],[Type:Vid_1080i50]:[Type:Anc_Prot]])&gt;0,"x","")</f>
        <v>x</v>
      </c>
      <c r="BI21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19" s="59"/>
      <c r="BK219" s="59"/>
      <c r="BL219" s="63"/>
      <c r="BM219" s="63"/>
      <c r="BN219" s="90"/>
      <c r="BO219" s="90"/>
      <c r="BP219" s="75">
        <f>LEN(Tabelle32[[#This Row],[Label 1
GFX-Unit]])</f>
        <v>0</v>
      </c>
      <c r="BQ219" s="63"/>
      <c r="BR219" s="63"/>
      <c r="BS219" s="59"/>
      <c r="BT219" s="59"/>
      <c r="BU219" s="59" t="s">
        <v>206</v>
      </c>
      <c r="BV219" s="59" t="s">
        <v>207</v>
      </c>
      <c r="BW219" s="59" t="s">
        <v>429</v>
      </c>
      <c r="BX219" s="59">
        <v>10</v>
      </c>
    </row>
    <row r="220" spans="1:76" x14ac:dyDescent="0.2">
      <c r="A220" s="58" t="str">
        <f>CONCATENATE(Tabelle32[[#This Row],[Device ID]],".",Tabelle32[[#This Row],[Streamcounter]])</f>
        <v>10.10216</v>
      </c>
      <c r="B22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VGW-01_SDI10_AUDsend_0016_IPLASRF</v>
      </c>
      <c r="C220" s="60"/>
      <c r="D220" s="61"/>
      <c r="E220" s="62"/>
      <c r="F220" s="59" t="str">
        <f>IFERROR(VLOOKUP(Tabelle32[[#This Row],[Device ID]],BOM!$B$3:$BQ$35,16,FALSE),"")</f>
        <v>VKS</v>
      </c>
      <c r="G220" s="63">
        <f>VLOOKUP(Tabelle32[[#This Row],[SDI Interface]],BOM!$A$4:$B$35,2,FALSE)</f>
        <v>10</v>
      </c>
      <c r="H220" s="59" t="str">
        <f>BOM!$C$4</f>
        <v>VGW-01</v>
      </c>
      <c r="I220" s="59">
        <f>IFERROR(VLOOKUP(Tabelle32[[#This Row],[Device ID]],BOM!$B$3:$BQ$35,12,FALSE),"")</f>
        <v>0</v>
      </c>
      <c r="J220" s="59" t="str">
        <f>IFERROR(VLOOKUP(Tabelle32[[#This Row],[Device ID]],BOM!$B$3:$BQ$35,13,FALSE),"")</f>
        <v>TC.U1.223 | MDC</v>
      </c>
      <c r="K220" s="59" t="str">
        <f>IFERROR(VLOOKUP(Tabelle32[[#This Row],[Device ID]],BOM!$B$3:$BQ$35,14,FALSE),"")</f>
        <v>Imagine Comunications</v>
      </c>
      <c r="L220" s="59" t="str">
        <f>IFERROR(VLOOKUP(Tabelle32[[#This Row],[Device ID]],BOM!$B$3:$BQ$35,16,FALSE),"")</f>
        <v>VKS</v>
      </c>
      <c r="M220" s="63">
        <f>IFERROR(VLOOKUP(Tabelle32[[#This Row],[Device ID]],BOM!$B$3:$BQ$35,17,FALSE),"")</f>
        <v>0</v>
      </c>
      <c r="N220" s="59">
        <f>IFERROR(VLOOKUP(Tabelle32[[#This Row],[Device ID]],BOM!$B$3:$BQ$35,18,FALSE),"")</f>
        <v>0</v>
      </c>
      <c r="O220" s="64"/>
      <c r="P220" s="64"/>
      <c r="Q220" s="64"/>
      <c r="R220" s="64"/>
      <c r="S220" s="64"/>
      <c r="T220" s="64"/>
      <c r="U220" s="59">
        <f>IFERROR(VLOOKUP(Tabelle32[[#This Row],[Device ID]],BOM!$B$3:$BQ$35,25,FALSE),"")</f>
        <v>0</v>
      </c>
      <c r="V220" s="59" t="str">
        <f>IFERROR(VLOOKUP(Tabelle32[[#This Row],[Device ID]],BOM!$B$3:$BQ$35,26,FALSE),"")</f>
        <v>x</v>
      </c>
      <c r="W220" s="59" t="str">
        <f>IFERROR(VLOOKUP(Tabelle32[[#This Row],[Device ID]],BOM!$B$3:$BQ$35,27,FALSE),"")</f>
        <v>x</v>
      </c>
      <c r="X220" s="59" t="str">
        <f>IFERROR(VLOOKUP(Tabelle32[[#This Row],[Device ID]],BOM!$B$3:$BQ$35,28,FALSE),"")</f>
        <v>x</v>
      </c>
      <c r="Y220" s="59" t="str">
        <f>IFERROR(VLOOKUP(Tabelle32[[#This Row],[Device ID]],BOM!$B$3:$BQ$35,29,FALSE),"")</f>
        <v>x</v>
      </c>
      <c r="Z220" s="59" t="str">
        <f>IFERROR(VLOOKUP(Tabelle32[[#This Row],[Device ID]],BOM!$B$3:$BQ$35,30,FALSE),"")</f>
        <v>x</v>
      </c>
      <c r="AA220" s="59" t="str">
        <f>IFERROR(VLOOKUP(Tabelle32[[#This Row],[Device ID]],BOM!$B$3:$BQ$35,31,FALSE),"")</f>
        <v>x</v>
      </c>
      <c r="AB220" s="59" t="str">
        <f>IFERROR(VLOOKUP(Tabelle32[[#This Row],[Device ID]],BOM!$B$3:$BQ$35,32,FALSE),"")</f>
        <v>x</v>
      </c>
      <c r="AC220" s="59" t="str">
        <f>IFERROR(VLOOKUP(Tabelle32[[#This Row],[Device ID]],BOM!$B$3:$BQ$35,33,FALSE),"")</f>
        <v>x</v>
      </c>
      <c r="AD220" s="59" t="str">
        <f>IFERROR(VLOOKUP(Tabelle32[[#This Row],[Device ID]],BOM!$B$3:$BQ$35,34,FALSE),"")</f>
        <v>x</v>
      </c>
      <c r="AE220" s="59" t="str">
        <f>IFERROR(VLOOKUP(Tabelle32[[#This Row],[Device ID]],BOM!$B$3:$BQ$35,35,FALSE),"")</f>
        <v>x</v>
      </c>
      <c r="AF220" s="59" t="str">
        <f>IFERROR(VLOOKUP(Tabelle32[[#This Row],[Device ID]],BOM!$B$3:$BQ$35,36,FALSE),"")</f>
        <v>x</v>
      </c>
      <c r="AG220" s="59" t="str">
        <f>IFERROR(VLOOKUP(Tabelle32[[#This Row],[Device ID]],BOM!$B$3:$BQ$35,37,FALSE),"")</f>
        <v>x</v>
      </c>
      <c r="AH220" s="59"/>
      <c r="AI220" s="59"/>
      <c r="AJ220" s="59"/>
      <c r="AK220" s="59"/>
      <c r="AL220" s="59" t="str">
        <f>IFERROR(VLOOKUP(Tabelle32[[#This Row],[Device ID]],BOM!$B$3:$BQ$35,42,FALSE),"")</f>
        <v>Imagine Communications SNP</v>
      </c>
      <c r="AM220" s="59" t="str">
        <f>IFERROR(VLOOKUP(Tabelle32[[#This Row],[Device ID]],BOM!$B$3:$BQ$35,43,FALSE),"")</f>
        <v>no</v>
      </c>
      <c r="AN220" s="59" t="str">
        <f>IFERROR(VLOOKUP(Tabelle32[[#This Row],[Device ID]],BOM!$B$3:$BQ$35,44,FALSE),"")</f>
        <v>yes</v>
      </c>
      <c r="AO220" s="59" t="str">
        <f>IFERROR(VLOOKUP(Tabelle32[[#This Row],[Device ID]],BOM!$B$3:$BQ$35,45,FALSE),"")</f>
        <v>no</v>
      </c>
      <c r="AP220" s="59" t="str">
        <f>IFERROR(CONCATENATE(Tabelle32[[#This Row],[Family
GFX-Unit]]," | ",Tabelle32[[#This Row],[Label 1
GFX-Unit]]," | ",Tabelle32[[#This Row],[Attached Device if Gateway]]),"")</f>
        <v xml:space="preserve"> |  | VKS</v>
      </c>
      <c r="AQ220" s="28"/>
      <c r="AR220" s="28"/>
      <c r="AS220" s="28"/>
      <c r="AT220" s="28"/>
      <c r="AU220" s="28"/>
      <c r="AV220" s="28" t="s">
        <v>96</v>
      </c>
      <c r="AW220" s="28" t="s">
        <v>96</v>
      </c>
      <c r="AX220" s="28" t="s">
        <v>96</v>
      </c>
      <c r="AY220" s="28" t="s">
        <v>96</v>
      </c>
      <c r="AZ220" s="28" t="s">
        <v>96</v>
      </c>
      <c r="BA220" s="28" t="s">
        <v>96</v>
      </c>
      <c r="BB220" s="28" t="s">
        <v>96</v>
      </c>
      <c r="BC220" s="28" t="s">
        <v>96</v>
      </c>
      <c r="BD220" s="28" t="s">
        <v>96</v>
      </c>
      <c r="BE220" s="28"/>
      <c r="BF220" s="28"/>
      <c r="BG220" s="73" t="s">
        <v>151</v>
      </c>
      <c r="BH220" s="30" t="str">
        <f>IF(COUNTA(Tabelle32[[#This Row],[Type:Vid_1080i50]:[Type:Anc_Prot]])&gt;0,"x","")</f>
        <v>x</v>
      </c>
      <c r="BI22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20" s="59"/>
      <c r="BK220" s="59"/>
      <c r="BL220" s="63"/>
      <c r="BM220" s="63"/>
      <c r="BN220" s="90"/>
      <c r="BO220" s="90"/>
      <c r="BP220" s="75">
        <f>LEN(Tabelle32[[#This Row],[Label 1
GFX-Unit]])</f>
        <v>0</v>
      </c>
      <c r="BQ220" s="63"/>
      <c r="BR220" s="63"/>
      <c r="BS220" s="59"/>
      <c r="BT220" s="59"/>
      <c r="BU220" s="59" t="s">
        <v>209</v>
      </c>
      <c r="BV220" s="59" t="s">
        <v>210</v>
      </c>
      <c r="BW220" s="59" t="s">
        <v>430</v>
      </c>
      <c r="BX220" s="59">
        <v>10</v>
      </c>
    </row>
    <row r="221" spans="1:76" x14ac:dyDescent="0.2">
      <c r="A221" s="58" t="str">
        <f>CONCATENATE(Tabelle32[[#This Row],[Device ID]],".",Tabelle32[[#This Row],[Streamcounter]])</f>
        <v>10.10101</v>
      </c>
      <c r="B22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VGW-01_SDI10_VIDsend_0001_IPLASRF</v>
      </c>
      <c r="C221" s="60"/>
      <c r="D221" s="61"/>
      <c r="E221" s="62"/>
      <c r="F221" s="59" t="str">
        <f>IFERROR(VLOOKUP(Tabelle32[[#This Row],[Device ID]],BOM!$B$3:$BQ$35,16,FALSE),"")</f>
        <v>VKS</v>
      </c>
      <c r="G221" s="63">
        <f>VLOOKUP(Tabelle32[[#This Row],[SDI Interface]],BOM!$A$4:$B$35,2,FALSE)</f>
        <v>10</v>
      </c>
      <c r="H221" s="59" t="str">
        <f>BOM!$C$4</f>
        <v>VGW-01</v>
      </c>
      <c r="I221" s="59">
        <f>IFERROR(VLOOKUP(Tabelle32[[#This Row],[Device ID]],BOM!$B$3:$BQ$35,12,FALSE),"")</f>
        <v>0</v>
      </c>
      <c r="J221" s="59" t="str">
        <f>IFERROR(VLOOKUP(Tabelle32[[#This Row],[Device ID]],BOM!$B$3:$BQ$35,13,FALSE),"")</f>
        <v>TC.U1.223 | MDC</v>
      </c>
      <c r="K221" s="59" t="str">
        <f>IFERROR(VLOOKUP(Tabelle32[[#This Row],[Device ID]],BOM!$B$3:$BQ$35,14,FALSE),"")</f>
        <v>Imagine Comunications</v>
      </c>
      <c r="L221" s="59" t="str">
        <f>IFERROR(VLOOKUP(Tabelle32[[#This Row],[Device ID]],BOM!$B$3:$BQ$35,16,FALSE),"")</f>
        <v>VKS</v>
      </c>
      <c r="M221" s="63">
        <f>IFERROR(VLOOKUP(Tabelle32[[#This Row],[Device ID]],BOM!$B$3:$BQ$35,17,FALSE),"")</f>
        <v>0</v>
      </c>
      <c r="N221" s="59">
        <f>IFERROR(VLOOKUP(Tabelle32[[#This Row],[Device ID]],BOM!$B$3:$BQ$35,18,FALSE),"")</f>
        <v>0</v>
      </c>
      <c r="O221" s="64"/>
      <c r="P221" s="64"/>
      <c r="Q221" s="64"/>
      <c r="R221" s="64"/>
      <c r="S221" s="64"/>
      <c r="T221" s="64"/>
      <c r="U221" s="59">
        <f>IFERROR(VLOOKUP(Tabelle32[[#This Row],[Device ID]],BOM!$B$3:$BQ$35,25,FALSE),"")</f>
        <v>0</v>
      </c>
      <c r="V221" s="59" t="str">
        <f>IFERROR(VLOOKUP(Tabelle32[[#This Row],[Device ID]],BOM!$B$3:$BQ$35,26,FALSE),"")</f>
        <v>x</v>
      </c>
      <c r="W221" s="59" t="str">
        <f>IFERROR(VLOOKUP(Tabelle32[[#This Row],[Device ID]],BOM!$B$3:$BQ$35,27,FALSE),"")</f>
        <v>x</v>
      </c>
      <c r="X221" s="59" t="str">
        <f>IFERROR(VLOOKUP(Tabelle32[[#This Row],[Device ID]],BOM!$B$3:$BQ$35,28,FALSE),"")</f>
        <v>x</v>
      </c>
      <c r="Y221" s="59" t="str">
        <f>IFERROR(VLOOKUP(Tabelle32[[#This Row],[Device ID]],BOM!$B$3:$BQ$35,29,FALSE),"")</f>
        <v>x</v>
      </c>
      <c r="Z221" s="59" t="str">
        <f>IFERROR(VLOOKUP(Tabelle32[[#This Row],[Device ID]],BOM!$B$3:$BQ$35,30,FALSE),"")</f>
        <v>x</v>
      </c>
      <c r="AA221" s="59" t="str">
        <f>IFERROR(VLOOKUP(Tabelle32[[#This Row],[Device ID]],BOM!$B$3:$BQ$35,31,FALSE),"")</f>
        <v>x</v>
      </c>
      <c r="AB221" s="59" t="str">
        <f>IFERROR(VLOOKUP(Tabelle32[[#This Row],[Device ID]],BOM!$B$3:$BQ$35,32,FALSE),"")</f>
        <v>x</v>
      </c>
      <c r="AC221" s="59" t="str">
        <f>IFERROR(VLOOKUP(Tabelle32[[#This Row],[Device ID]],BOM!$B$3:$BQ$35,33,FALSE),"")</f>
        <v>x</v>
      </c>
      <c r="AD221" s="59" t="str">
        <f>IFERROR(VLOOKUP(Tabelle32[[#This Row],[Device ID]],BOM!$B$3:$BQ$35,34,FALSE),"")</f>
        <v>x</v>
      </c>
      <c r="AE221" s="59" t="str">
        <f>IFERROR(VLOOKUP(Tabelle32[[#This Row],[Device ID]],BOM!$B$3:$BQ$35,35,FALSE),"")</f>
        <v>x</v>
      </c>
      <c r="AF221" s="59" t="str">
        <f>IFERROR(VLOOKUP(Tabelle32[[#This Row],[Device ID]],BOM!$B$3:$BQ$35,36,FALSE),"")</f>
        <v>x</v>
      </c>
      <c r="AG221" s="59" t="str">
        <f>IFERROR(VLOOKUP(Tabelle32[[#This Row],[Device ID]],BOM!$B$3:$BQ$35,37,FALSE),"")</f>
        <v>x</v>
      </c>
      <c r="AH221" s="59"/>
      <c r="AI221" s="59"/>
      <c r="AJ221" s="59"/>
      <c r="AK221" s="59"/>
      <c r="AL221" s="59" t="str">
        <f>IFERROR(VLOOKUP(Tabelle32[[#This Row],[Device ID]],BOM!$B$3:$BQ$35,42,FALSE),"")</f>
        <v>Imagine Communications SNP</v>
      </c>
      <c r="AM221" s="59" t="str">
        <f>IFERROR(VLOOKUP(Tabelle32[[#This Row],[Device ID]],BOM!$B$3:$BQ$35,43,FALSE),"")</f>
        <v>no</v>
      </c>
      <c r="AN221" s="59" t="str">
        <f>IFERROR(VLOOKUP(Tabelle32[[#This Row],[Device ID]],BOM!$B$3:$BQ$35,44,FALSE),"")</f>
        <v>yes</v>
      </c>
      <c r="AO221" s="59" t="str">
        <f>IFERROR(VLOOKUP(Tabelle32[[#This Row],[Device ID]],BOM!$B$3:$BQ$35,45,FALSE),"")</f>
        <v>no</v>
      </c>
      <c r="AP221" s="59" t="str">
        <f>IFERROR(CONCATENATE(Tabelle32[[#This Row],[Family
GFX-Unit]]," | ",Tabelle32[[#This Row],[Label 1
GFX-Unit]]," | ",Tabelle32[[#This Row],[Attached Device if Gateway]]),"")</f>
        <v xml:space="preserve"> |  | VKS</v>
      </c>
      <c r="AQ221" s="28" t="s">
        <v>96</v>
      </c>
      <c r="AR221" s="28" t="s">
        <v>96</v>
      </c>
      <c r="AS221" s="28" t="s">
        <v>96</v>
      </c>
      <c r="AT221" s="28" t="s">
        <v>96</v>
      </c>
      <c r="AU221" s="28" t="s">
        <v>96</v>
      </c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73" t="s">
        <v>151</v>
      </c>
      <c r="BH221" s="30" t="str">
        <f>IF(COUNTA(Tabelle32[[#This Row],[Type:Vid_1080i50]:[Type:Anc_Prot]])&gt;0,"x","")</f>
        <v>x</v>
      </c>
      <c r="BI22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221" s="59"/>
      <c r="BK221" s="59"/>
      <c r="BL221" s="63"/>
      <c r="BM221" s="63"/>
      <c r="BN221" s="90"/>
      <c r="BO221" s="90"/>
      <c r="BP221" s="75">
        <f>LEN(Tabelle32[[#This Row],[Label 1
GFX-Unit]])</f>
        <v>0</v>
      </c>
      <c r="BQ221" s="63"/>
      <c r="BR221" s="63"/>
      <c r="BS221" s="59"/>
      <c r="BT221" s="59"/>
      <c r="BU221" s="59" t="s">
        <v>212</v>
      </c>
      <c r="BV221" s="59" t="s">
        <v>213</v>
      </c>
      <c r="BW221" s="59" t="s">
        <v>431</v>
      </c>
      <c r="BX221" s="59">
        <v>10</v>
      </c>
    </row>
    <row r="222" spans="1:76" ht="13.5" x14ac:dyDescent="0.25">
      <c r="A222" s="58" t="str">
        <f>CONCATENATE(Tabelle32[[#This Row],[Device ID]],".",Tabelle32[[#This Row],[Streamcounter]])</f>
        <v>10.10102</v>
      </c>
      <c r="B222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VGW-01_SDI10_VIDsend_0002_IPLASRF</v>
      </c>
      <c r="C222" s="96"/>
      <c r="D222" s="96"/>
      <c r="E222" s="96"/>
      <c r="F222" s="93" t="str">
        <f>IFERROR(VLOOKUP(Tabelle32[[#This Row],[Device ID]],BOM!$B$3:$BQ$35,16,FALSE),"")</f>
        <v>VKS</v>
      </c>
      <c r="G222" s="66">
        <f>VLOOKUP(Tabelle32[[#This Row],[SDI Interface]],BOM!$A$4:$B$35,2,FALSE)</f>
        <v>10</v>
      </c>
      <c r="H222" s="93" t="str">
        <f>BOM!$C$4</f>
        <v>VGW-01</v>
      </c>
      <c r="I222" s="93">
        <f>IFERROR(VLOOKUP(Tabelle32[[#This Row],[Device ID]],BOM!$B$3:$BQ$35,12,FALSE),"")</f>
        <v>0</v>
      </c>
      <c r="J222" s="93" t="str">
        <f>IFERROR(VLOOKUP(Tabelle32[[#This Row],[Device ID]],BOM!$B$3:$BQ$35,13,FALSE),"")</f>
        <v>TC.U1.223 | MDC</v>
      </c>
      <c r="K222" s="93" t="str">
        <f>IFERROR(VLOOKUP(Tabelle32[[#This Row],[Device ID]],BOM!$B$3:$BQ$35,14,FALSE),"")</f>
        <v>Imagine Comunications</v>
      </c>
      <c r="L222" s="93" t="str">
        <f>IFERROR(VLOOKUP(Tabelle32[[#This Row],[Device ID]],BOM!$B$3:$BQ$35,16,FALSE),"")</f>
        <v>VKS</v>
      </c>
      <c r="M222" s="93">
        <f>IFERROR(VLOOKUP(Tabelle32[[#This Row],[Device ID]],BOM!$B$3:$BQ$35,17,FALSE),"")</f>
        <v>0</v>
      </c>
      <c r="N222" s="93">
        <f>IFERROR(VLOOKUP(Tabelle32[[#This Row],[Device ID]],BOM!$B$3:$BQ$35,18,FALSE),"")</f>
        <v>0</v>
      </c>
      <c r="O222" s="64"/>
      <c r="P222" s="64"/>
      <c r="Q222" s="64"/>
      <c r="R222" s="64"/>
      <c r="S222" s="64"/>
      <c r="T222" s="64"/>
      <c r="U222" s="93">
        <f>IFERROR(VLOOKUP(Tabelle32[[#This Row],[Device ID]],BOM!$B$3:$BQ$35,25,FALSE),"")</f>
        <v>0</v>
      </c>
      <c r="V222" s="94" t="str">
        <f>IFERROR(VLOOKUP(Tabelle32[[#This Row],[Device ID]],BOM!$B$3:$BQ$35,26,FALSE),"")</f>
        <v>x</v>
      </c>
      <c r="W222" s="94" t="str">
        <f>IFERROR(VLOOKUP(Tabelle32[[#This Row],[Device ID]],BOM!$B$3:$BQ$35,27,FALSE),"")</f>
        <v>x</v>
      </c>
      <c r="X222" s="94" t="str">
        <f>IFERROR(VLOOKUP(Tabelle32[[#This Row],[Device ID]],BOM!$B$3:$BQ$35,28,FALSE),"")</f>
        <v>x</v>
      </c>
      <c r="Y222" s="94" t="str">
        <f>IFERROR(VLOOKUP(Tabelle32[[#This Row],[Device ID]],BOM!$B$3:$BQ$35,29,FALSE),"")</f>
        <v>x</v>
      </c>
      <c r="Z222" s="94" t="str">
        <f>IFERROR(VLOOKUP(Tabelle32[[#This Row],[Device ID]],BOM!$B$3:$BQ$35,30,FALSE),"")</f>
        <v>x</v>
      </c>
      <c r="AA222" s="94" t="str">
        <f>IFERROR(VLOOKUP(Tabelle32[[#This Row],[Device ID]],BOM!$B$3:$BQ$35,31,FALSE),"")</f>
        <v>x</v>
      </c>
      <c r="AB222" s="94" t="str">
        <f>IFERROR(VLOOKUP(Tabelle32[[#This Row],[Device ID]],BOM!$B$3:$BQ$35,32,FALSE),"")</f>
        <v>x</v>
      </c>
      <c r="AC222" s="94" t="str">
        <f>IFERROR(VLOOKUP(Tabelle32[[#This Row],[Device ID]],BOM!$B$3:$BQ$35,33,FALSE),"")</f>
        <v>x</v>
      </c>
      <c r="AD222" s="94" t="str">
        <f>IFERROR(VLOOKUP(Tabelle32[[#This Row],[Device ID]],BOM!$B$3:$BQ$35,34,FALSE),"")</f>
        <v>x</v>
      </c>
      <c r="AE222" s="94" t="str">
        <f>IFERROR(VLOOKUP(Tabelle32[[#This Row],[Device ID]],BOM!$B$3:$BQ$35,35,FALSE),"")</f>
        <v>x</v>
      </c>
      <c r="AF222" s="94" t="str">
        <f>IFERROR(VLOOKUP(Tabelle32[[#This Row],[Device ID]],BOM!$B$3:$BQ$35,36,FALSE),"")</f>
        <v>x</v>
      </c>
      <c r="AG222" s="94" t="str">
        <f>IFERROR(VLOOKUP(Tabelle32[[#This Row],[Device ID]],BOM!$B$3:$BQ$35,37,FALSE),"")</f>
        <v>x</v>
      </c>
      <c r="AH222" s="59"/>
      <c r="AI222" s="59"/>
      <c r="AJ222" s="59"/>
      <c r="AK222" s="59"/>
      <c r="AL222" s="93" t="str">
        <f>IFERROR(VLOOKUP(Tabelle32[[#This Row],[Device ID]],BOM!$B$3:$BQ$35,42,FALSE),"")</f>
        <v>Imagine Communications SNP</v>
      </c>
      <c r="AM222" s="59" t="str">
        <f>IFERROR(VLOOKUP(Tabelle32[[#This Row],[Device ID]],BOM!$B$3:$BQ$35,43,FALSE),"")</f>
        <v>no</v>
      </c>
      <c r="AN222" s="93" t="str">
        <f>IFERROR(VLOOKUP(Tabelle32[[#This Row],[Device ID]],BOM!$B$3:$BQ$35,44,FALSE),"")</f>
        <v>yes</v>
      </c>
      <c r="AO222" s="59" t="str">
        <f>IFERROR(VLOOKUP(Tabelle32[[#This Row],[Device ID]],BOM!$B$3:$BQ$35,45,FALSE),"")</f>
        <v>no</v>
      </c>
      <c r="AP222" s="93" t="str">
        <f>IFERROR(CONCATENATE(Tabelle32[[#This Row],[Family
GFX-Unit]]," | ",Tabelle32[[#This Row],[Label 1
GFX-Unit]]," | ",Tabelle32[[#This Row],[Attached Device if Gateway]]),"")</f>
        <v xml:space="preserve"> |  | VKS</v>
      </c>
      <c r="AQ222" s="28" t="s">
        <v>96</v>
      </c>
      <c r="AR222" s="90"/>
      <c r="AS222" s="90"/>
      <c r="AT222" s="90"/>
      <c r="AU222" s="90"/>
      <c r="AV222" s="90"/>
      <c r="AW222" s="90"/>
      <c r="AX222" s="90"/>
      <c r="AY222" s="90"/>
      <c r="AZ222" s="90"/>
      <c r="BA222" s="90"/>
      <c r="BB222" s="90"/>
      <c r="BC222" s="90"/>
      <c r="BD222" s="90"/>
      <c r="BE222" s="90"/>
      <c r="BF222" s="90"/>
      <c r="BG222" s="66"/>
      <c r="BH222" s="30" t="str">
        <f>IF(COUNTA(Tabelle32[[#This Row],[Type:Vid_1080i50]:[Type:Anc_Prot]])&gt;0,"x","")</f>
        <v>x</v>
      </c>
      <c r="BI222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222" s="59"/>
      <c r="BK222" s="59"/>
      <c r="BL222" s="63"/>
      <c r="BM222" s="63"/>
      <c r="BN222" s="90"/>
      <c r="BO222" s="90"/>
      <c r="BP222" s="75">
        <f>LEN(Tabelle32[[#This Row],[Label 1
GFX-Unit]])</f>
        <v>0</v>
      </c>
      <c r="BQ222" s="63"/>
      <c r="BR222" s="63"/>
      <c r="BS222" s="59"/>
      <c r="BT222" s="59"/>
      <c r="BU222" s="59" t="s">
        <v>215</v>
      </c>
      <c r="BV222" s="59" t="s">
        <v>215</v>
      </c>
      <c r="BW222" s="59" t="s">
        <v>432</v>
      </c>
      <c r="BX222" s="59">
        <v>10</v>
      </c>
    </row>
    <row r="223" spans="1:76" x14ac:dyDescent="0.2">
      <c r="A223" s="58" t="str">
        <f>CONCATENATE(Tabelle32[[#This Row],[Device ID]],".",Tabelle32[[#This Row],[Streamcounter]])</f>
        <v>11.11301</v>
      </c>
      <c r="B22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VGW-01_SDI11_ANCsend_0001_IPLASRF</v>
      </c>
      <c r="C223" s="60"/>
      <c r="D223" s="61"/>
      <c r="E223" s="62"/>
      <c r="F223" s="59" t="str">
        <f>IFERROR(VLOOKUP(Tabelle32[[#This Row],[Device ID]],BOM!$B$3:$BQ$35,16,FALSE),"")</f>
        <v>VKS</v>
      </c>
      <c r="G223" s="63">
        <f>VLOOKUP(Tabelle32[[#This Row],[SDI Interface]],BOM!$A$4:$B$35,2,FALSE)</f>
        <v>11</v>
      </c>
      <c r="H223" s="59" t="str">
        <f>BOM!$C$4</f>
        <v>VGW-01</v>
      </c>
      <c r="I223" s="59">
        <f>IFERROR(VLOOKUP(Tabelle32[[#This Row],[Device ID]],BOM!$B$3:$BQ$35,12,FALSE),"")</f>
        <v>0</v>
      </c>
      <c r="J223" s="59" t="str">
        <f>IFERROR(VLOOKUP(Tabelle32[[#This Row],[Device ID]],BOM!$B$3:$BQ$35,13,FALSE),"")</f>
        <v>TC.U1.223 | MDC</v>
      </c>
      <c r="K223" s="59" t="str">
        <f>IFERROR(VLOOKUP(Tabelle32[[#This Row],[Device ID]],BOM!$B$3:$BQ$35,14,FALSE),"")</f>
        <v>Imagine Comunications</v>
      </c>
      <c r="L223" s="59" t="str">
        <f>IFERROR(VLOOKUP(Tabelle32[[#This Row],[Device ID]],BOM!$B$3:$BQ$35,16,FALSE),"")</f>
        <v>VKS</v>
      </c>
      <c r="M223" s="63">
        <f>IFERROR(VLOOKUP(Tabelle32[[#This Row],[Device ID]],BOM!$B$3:$BQ$35,17,FALSE),"")</f>
        <v>0</v>
      </c>
      <c r="N223" s="59">
        <f>IFERROR(VLOOKUP(Tabelle32[[#This Row],[Device ID]],BOM!$B$3:$BQ$35,18,FALSE),"")</f>
        <v>0</v>
      </c>
      <c r="O223" s="64"/>
      <c r="P223" s="64"/>
      <c r="Q223" s="64"/>
      <c r="R223" s="64"/>
      <c r="S223" s="64"/>
      <c r="T223" s="64"/>
      <c r="U223" s="59">
        <f>IFERROR(VLOOKUP(Tabelle32[[#This Row],[Device ID]],BOM!$B$3:$BQ$35,25,FALSE),"")</f>
        <v>0</v>
      </c>
      <c r="V223" s="59" t="str">
        <f>IFERROR(VLOOKUP(Tabelle32[[#This Row],[Device ID]],BOM!$B$3:$BQ$35,26,FALSE),"")</f>
        <v>x</v>
      </c>
      <c r="W223" s="59" t="str">
        <f>IFERROR(VLOOKUP(Tabelle32[[#This Row],[Device ID]],BOM!$B$3:$BQ$35,27,FALSE),"")</f>
        <v>x</v>
      </c>
      <c r="X223" s="59" t="str">
        <f>IFERROR(VLOOKUP(Tabelle32[[#This Row],[Device ID]],BOM!$B$3:$BQ$35,28,FALSE),"")</f>
        <v>x</v>
      </c>
      <c r="Y223" s="59" t="str">
        <f>IFERROR(VLOOKUP(Tabelle32[[#This Row],[Device ID]],BOM!$B$3:$BQ$35,29,FALSE),"")</f>
        <v>x</v>
      </c>
      <c r="Z223" s="59" t="str">
        <f>IFERROR(VLOOKUP(Tabelle32[[#This Row],[Device ID]],BOM!$B$3:$BQ$35,30,FALSE),"")</f>
        <v>x</v>
      </c>
      <c r="AA223" s="59" t="str">
        <f>IFERROR(VLOOKUP(Tabelle32[[#This Row],[Device ID]],BOM!$B$3:$BQ$35,31,FALSE),"")</f>
        <v>x</v>
      </c>
      <c r="AB223" s="59" t="str">
        <f>IFERROR(VLOOKUP(Tabelle32[[#This Row],[Device ID]],BOM!$B$3:$BQ$35,32,FALSE),"")</f>
        <v>x</v>
      </c>
      <c r="AC223" s="59" t="str">
        <f>IFERROR(VLOOKUP(Tabelle32[[#This Row],[Device ID]],BOM!$B$3:$BQ$35,33,FALSE),"")</f>
        <v>x</v>
      </c>
      <c r="AD223" s="59" t="str">
        <f>IFERROR(VLOOKUP(Tabelle32[[#This Row],[Device ID]],BOM!$B$3:$BQ$35,34,FALSE),"")</f>
        <v>x</v>
      </c>
      <c r="AE223" s="59" t="str">
        <f>IFERROR(VLOOKUP(Tabelle32[[#This Row],[Device ID]],BOM!$B$3:$BQ$35,35,FALSE),"")</f>
        <v>x</v>
      </c>
      <c r="AF223" s="59" t="str">
        <f>IFERROR(VLOOKUP(Tabelle32[[#This Row],[Device ID]],BOM!$B$3:$BQ$35,36,FALSE),"")</f>
        <v>x</v>
      </c>
      <c r="AG223" s="59" t="str">
        <f>IFERROR(VLOOKUP(Tabelle32[[#This Row],[Device ID]],BOM!$B$3:$BQ$35,37,FALSE),"")</f>
        <v>x</v>
      </c>
      <c r="AH223" s="59"/>
      <c r="AI223" s="59"/>
      <c r="AJ223" s="59"/>
      <c r="AK223" s="59"/>
      <c r="AL223" s="59" t="str">
        <f>IFERROR(VLOOKUP(Tabelle32[[#This Row],[Device ID]],BOM!$B$3:$BQ$35,42,FALSE),"")</f>
        <v>Imagine Communications SNP</v>
      </c>
      <c r="AM223" s="59" t="str">
        <f>IFERROR(VLOOKUP(Tabelle32[[#This Row],[Device ID]],BOM!$B$3:$BQ$35,43,FALSE),"")</f>
        <v>no</v>
      </c>
      <c r="AN223" s="59" t="str">
        <f>IFERROR(VLOOKUP(Tabelle32[[#This Row],[Device ID]],BOM!$B$3:$BQ$35,44,FALSE),"")</f>
        <v>yes</v>
      </c>
      <c r="AO223" s="59" t="str">
        <f>IFERROR(VLOOKUP(Tabelle32[[#This Row],[Device ID]],BOM!$B$3:$BQ$35,45,FALSE),"")</f>
        <v>no</v>
      </c>
      <c r="AP223" s="59" t="str">
        <f>IFERROR(CONCATENATE(Tabelle32[[#This Row],[Family
GFX-Unit]]," | ",Tabelle32[[#This Row],[Label 1
GFX-Unit]]," | ",Tabelle32[[#This Row],[Attached Device if Gateway]]),"")</f>
        <v xml:space="preserve"> |  | VKS</v>
      </c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 t="s">
        <v>96</v>
      </c>
      <c r="BG223" s="73" t="s">
        <v>151</v>
      </c>
      <c r="BH223" s="30" t="str">
        <f>IF(COUNTA(Tabelle32[[#This Row],[Type:Vid_1080i50]:[Type:Anc_Prot]])&gt;0,"x","")</f>
        <v>x</v>
      </c>
      <c r="BI22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223" s="59"/>
      <c r="BK223" s="59"/>
      <c r="BL223" s="63"/>
      <c r="BM223" s="63"/>
      <c r="BN223" s="90"/>
      <c r="BO223" s="90"/>
      <c r="BP223" s="75">
        <f>LEN(Tabelle32[[#This Row],[Label 1
GFX-Unit]])</f>
        <v>0</v>
      </c>
      <c r="BQ223" s="63"/>
      <c r="BR223" s="63"/>
      <c r="BS223" s="59"/>
      <c r="BT223" s="59"/>
      <c r="BU223" s="59" t="s">
        <v>152</v>
      </c>
      <c r="BV223" s="59" t="s">
        <v>153</v>
      </c>
      <c r="BW223" s="59" t="s">
        <v>433</v>
      </c>
      <c r="BX223" s="59">
        <v>11</v>
      </c>
    </row>
    <row r="224" spans="1:76" x14ac:dyDescent="0.2">
      <c r="A224" s="58" t="str">
        <f>CONCATENATE(Tabelle32[[#This Row],[Device ID]],".",Tabelle32[[#This Row],[Streamcounter]])</f>
        <v>11.11302</v>
      </c>
      <c r="B22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VGW-01_SDI11_ANCsend_0002_IPLASRF</v>
      </c>
      <c r="C224" s="60"/>
      <c r="D224" s="61"/>
      <c r="E224" s="62"/>
      <c r="F224" s="59" t="str">
        <f>IFERROR(VLOOKUP(Tabelle32[[#This Row],[Device ID]],BOM!$B$3:$BQ$35,16,FALSE),"")</f>
        <v>VKS</v>
      </c>
      <c r="G224" s="63">
        <f>VLOOKUP(Tabelle32[[#This Row],[SDI Interface]],BOM!$A$4:$B$35,2,FALSE)</f>
        <v>11</v>
      </c>
      <c r="H224" s="59" t="str">
        <f>BOM!$C$4</f>
        <v>VGW-01</v>
      </c>
      <c r="I224" s="59">
        <f>IFERROR(VLOOKUP(Tabelle32[[#This Row],[Device ID]],BOM!$B$3:$BQ$35,12,FALSE),"")</f>
        <v>0</v>
      </c>
      <c r="J224" s="59" t="str">
        <f>IFERROR(VLOOKUP(Tabelle32[[#This Row],[Device ID]],BOM!$B$3:$BQ$35,13,FALSE),"")</f>
        <v>TC.U1.223 | MDC</v>
      </c>
      <c r="K224" s="59" t="str">
        <f>IFERROR(VLOOKUP(Tabelle32[[#This Row],[Device ID]],BOM!$B$3:$BQ$35,14,FALSE),"")</f>
        <v>Imagine Comunications</v>
      </c>
      <c r="L224" s="59" t="str">
        <f>IFERROR(VLOOKUP(Tabelle32[[#This Row],[Device ID]],BOM!$B$3:$BQ$35,16,FALSE),"")</f>
        <v>VKS</v>
      </c>
      <c r="M224" s="63">
        <f>IFERROR(VLOOKUP(Tabelle32[[#This Row],[Device ID]],BOM!$B$3:$BQ$35,17,FALSE),"")</f>
        <v>0</v>
      </c>
      <c r="N224" s="59">
        <f>IFERROR(VLOOKUP(Tabelle32[[#This Row],[Device ID]],BOM!$B$3:$BQ$35,18,FALSE),"")</f>
        <v>0</v>
      </c>
      <c r="O224" s="64"/>
      <c r="P224" s="64"/>
      <c r="Q224" s="64"/>
      <c r="R224" s="64"/>
      <c r="S224" s="64"/>
      <c r="T224" s="64"/>
      <c r="U224" s="59">
        <f>IFERROR(VLOOKUP(Tabelle32[[#This Row],[Device ID]],BOM!$B$3:$BQ$35,25,FALSE),"")</f>
        <v>0</v>
      </c>
      <c r="V224" s="59" t="str">
        <f>IFERROR(VLOOKUP(Tabelle32[[#This Row],[Device ID]],BOM!$B$3:$BQ$35,26,FALSE),"")</f>
        <v>x</v>
      </c>
      <c r="W224" s="59" t="str">
        <f>IFERROR(VLOOKUP(Tabelle32[[#This Row],[Device ID]],BOM!$B$3:$BQ$35,27,FALSE),"")</f>
        <v>x</v>
      </c>
      <c r="X224" s="59" t="str">
        <f>IFERROR(VLOOKUP(Tabelle32[[#This Row],[Device ID]],BOM!$B$3:$BQ$35,28,FALSE),"")</f>
        <v>x</v>
      </c>
      <c r="Y224" s="59" t="str">
        <f>IFERROR(VLOOKUP(Tabelle32[[#This Row],[Device ID]],BOM!$B$3:$BQ$35,29,FALSE),"")</f>
        <v>x</v>
      </c>
      <c r="Z224" s="59" t="str">
        <f>IFERROR(VLOOKUP(Tabelle32[[#This Row],[Device ID]],BOM!$B$3:$BQ$35,30,FALSE),"")</f>
        <v>x</v>
      </c>
      <c r="AA224" s="59" t="str">
        <f>IFERROR(VLOOKUP(Tabelle32[[#This Row],[Device ID]],BOM!$B$3:$BQ$35,31,FALSE),"")</f>
        <v>x</v>
      </c>
      <c r="AB224" s="59" t="str">
        <f>IFERROR(VLOOKUP(Tabelle32[[#This Row],[Device ID]],BOM!$B$3:$BQ$35,32,FALSE),"")</f>
        <v>x</v>
      </c>
      <c r="AC224" s="59" t="str">
        <f>IFERROR(VLOOKUP(Tabelle32[[#This Row],[Device ID]],BOM!$B$3:$BQ$35,33,FALSE),"")</f>
        <v>x</v>
      </c>
      <c r="AD224" s="59" t="str">
        <f>IFERROR(VLOOKUP(Tabelle32[[#This Row],[Device ID]],BOM!$B$3:$BQ$35,34,FALSE),"")</f>
        <v>x</v>
      </c>
      <c r="AE224" s="59" t="str">
        <f>IFERROR(VLOOKUP(Tabelle32[[#This Row],[Device ID]],BOM!$B$3:$BQ$35,35,FALSE),"")</f>
        <v>x</v>
      </c>
      <c r="AF224" s="59" t="str">
        <f>IFERROR(VLOOKUP(Tabelle32[[#This Row],[Device ID]],BOM!$B$3:$BQ$35,36,FALSE),"")</f>
        <v>x</v>
      </c>
      <c r="AG224" s="59" t="str">
        <f>IFERROR(VLOOKUP(Tabelle32[[#This Row],[Device ID]],BOM!$B$3:$BQ$35,37,FALSE),"")</f>
        <v>x</v>
      </c>
      <c r="AH224" s="59"/>
      <c r="AI224" s="59"/>
      <c r="AJ224" s="59"/>
      <c r="AK224" s="59"/>
      <c r="AL224" s="59" t="str">
        <f>IFERROR(VLOOKUP(Tabelle32[[#This Row],[Device ID]],BOM!$B$3:$BQ$35,42,FALSE),"")</f>
        <v>Imagine Communications SNP</v>
      </c>
      <c r="AM224" s="59" t="str">
        <f>IFERROR(VLOOKUP(Tabelle32[[#This Row],[Device ID]],BOM!$B$3:$BQ$35,43,FALSE),"")</f>
        <v>no</v>
      </c>
      <c r="AN224" s="59" t="str">
        <f>IFERROR(VLOOKUP(Tabelle32[[#This Row],[Device ID]],BOM!$B$3:$BQ$35,44,FALSE),"")</f>
        <v>yes</v>
      </c>
      <c r="AO224" s="59" t="str">
        <f>IFERROR(VLOOKUP(Tabelle32[[#This Row],[Device ID]],BOM!$B$3:$BQ$35,45,FALSE),"")</f>
        <v>no</v>
      </c>
      <c r="AP224" s="59" t="str">
        <f>IFERROR(CONCATENATE(Tabelle32[[#This Row],[Family
GFX-Unit]]," | ",Tabelle32[[#This Row],[Label 1
GFX-Unit]]," | ",Tabelle32[[#This Row],[Attached Device if Gateway]]),"")</f>
        <v xml:space="preserve"> |  | VKS</v>
      </c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73" t="s">
        <v>151</v>
      </c>
      <c r="BH224" s="30" t="str">
        <f>IF(COUNTA(Tabelle32[[#This Row],[Type:Vid_1080i50]:[Type:Anc_Prot]])&gt;0,"x","")</f>
        <v/>
      </c>
      <c r="BI22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224" s="59"/>
      <c r="BK224" s="59"/>
      <c r="BL224" s="63"/>
      <c r="BM224" s="63"/>
      <c r="BN224" s="90"/>
      <c r="BO224" s="90"/>
      <c r="BP224" s="75">
        <f>LEN(Tabelle32[[#This Row],[Label 1
GFX-Unit]])</f>
        <v>0</v>
      </c>
      <c r="BQ224" s="63"/>
      <c r="BR224" s="63"/>
      <c r="BS224" s="59"/>
      <c r="BT224" s="59"/>
      <c r="BU224" s="59" t="s">
        <v>155</v>
      </c>
      <c r="BV224" s="59" t="s">
        <v>156</v>
      </c>
      <c r="BW224" s="59" t="s">
        <v>434</v>
      </c>
      <c r="BX224" s="59">
        <v>11</v>
      </c>
    </row>
    <row r="225" spans="1:76" x14ac:dyDescent="0.2">
      <c r="A225" s="58" t="str">
        <f>CONCATENATE(Tabelle32[[#This Row],[Device ID]],".",Tabelle32[[#This Row],[Streamcounter]])</f>
        <v>11.11303</v>
      </c>
      <c r="B22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VGW-01_SDI11_ANCsend_0003_IPLASRF</v>
      </c>
      <c r="C225" s="60"/>
      <c r="D225" s="61"/>
      <c r="E225" s="62"/>
      <c r="F225" s="59" t="str">
        <f>IFERROR(VLOOKUP(Tabelle32[[#This Row],[Device ID]],BOM!$B$3:$BQ$35,16,FALSE),"")</f>
        <v>VKS</v>
      </c>
      <c r="G225" s="63">
        <f>VLOOKUP(Tabelle32[[#This Row],[SDI Interface]],BOM!$A$4:$B$35,2,FALSE)</f>
        <v>11</v>
      </c>
      <c r="H225" s="59" t="str">
        <f>BOM!$C$4</f>
        <v>VGW-01</v>
      </c>
      <c r="I225" s="59">
        <f>IFERROR(VLOOKUP(Tabelle32[[#This Row],[Device ID]],BOM!$B$3:$BQ$35,12,FALSE),"")</f>
        <v>0</v>
      </c>
      <c r="J225" s="59" t="str">
        <f>IFERROR(VLOOKUP(Tabelle32[[#This Row],[Device ID]],BOM!$B$3:$BQ$35,13,FALSE),"")</f>
        <v>TC.U1.223 | MDC</v>
      </c>
      <c r="K225" s="59" t="str">
        <f>IFERROR(VLOOKUP(Tabelle32[[#This Row],[Device ID]],BOM!$B$3:$BQ$35,14,FALSE),"")</f>
        <v>Imagine Comunications</v>
      </c>
      <c r="L225" s="59" t="str">
        <f>IFERROR(VLOOKUP(Tabelle32[[#This Row],[Device ID]],BOM!$B$3:$BQ$35,16,FALSE),"")</f>
        <v>VKS</v>
      </c>
      <c r="M225" s="63">
        <f>IFERROR(VLOOKUP(Tabelle32[[#This Row],[Device ID]],BOM!$B$3:$BQ$35,17,FALSE),"")</f>
        <v>0</v>
      </c>
      <c r="N225" s="59">
        <f>IFERROR(VLOOKUP(Tabelle32[[#This Row],[Device ID]],BOM!$B$3:$BQ$35,18,FALSE),"")</f>
        <v>0</v>
      </c>
      <c r="O225" s="64"/>
      <c r="P225" s="64"/>
      <c r="Q225" s="64"/>
      <c r="R225" s="64"/>
      <c r="S225" s="64"/>
      <c r="T225" s="64"/>
      <c r="U225" s="59">
        <f>IFERROR(VLOOKUP(Tabelle32[[#This Row],[Device ID]],BOM!$B$3:$BQ$35,25,FALSE),"")</f>
        <v>0</v>
      </c>
      <c r="V225" s="59" t="str">
        <f>IFERROR(VLOOKUP(Tabelle32[[#This Row],[Device ID]],BOM!$B$3:$BQ$35,26,FALSE),"")</f>
        <v>x</v>
      </c>
      <c r="W225" s="59" t="str">
        <f>IFERROR(VLOOKUP(Tabelle32[[#This Row],[Device ID]],BOM!$B$3:$BQ$35,27,FALSE),"")</f>
        <v>x</v>
      </c>
      <c r="X225" s="59" t="str">
        <f>IFERROR(VLOOKUP(Tabelle32[[#This Row],[Device ID]],BOM!$B$3:$BQ$35,28,FALSE),"")</f>
        <v>x</v>
      </c>
      <c r="Y225" s="59" t="str">
        <f>IFERROR(VLOOKUP(Tabelle32[[#This Row],[Device ID]],BOM!$B$3:$BQ$35,29,FALSE),"")</f>
        <v>x</v>
      </c>
      <c r="Z225" s="59" t="str">
        <f>IFERROR(VLOOKUP(Tabelle32[[#This Row],[Device ID]],BOM!$B$3:$BQ$35,30,FALSE),"")</f>
        <v>x</v>
      </c>
      <c r="AA225" s="59" t="str">
        <f>IFERROR(VLOOKUP(Tabelle32[[#This Row],[Device ID]],BOM!$B$3:$BQ$35,31,FALSE),"")</f>
        <v>x</v>
      </c>
      <c r="AB225" s="59" t="str">
        <f>IFERROR(VLOOKUP(Tabelle32[[#This Row],[Device ID]],BOM!$B$3:$BQ$35,32,FALSE),"")</f>
        <v>x</v>
      </c>
      <c r="AC225" s="59" t="str">
        <f>IFERROR(VLOOKUP(Tabelle32[[#This Row],[Device ID]],BOM!$B$3:$BQ$35,33,FALSE),"")</f>
        <v>x</v>
      </c>
      <c r="AD225" s="59" t="str">
        <f>IFERROR(VLOOKUP(Tabelle32[[#This Row],[Device ID]],BOM!$B$3:$BQ$35,34,FALSE),"")</f>
        <v>x</v>
      </c>
      <c r="AE225" s="59" t="str">
        <f>IFERROR(VLOOKUP(Tabelle32[[#This Row],[Device ID]],BOM!$B$3:$BQ$35,35,FALSE),"")</f>
        <v>x</v>
      </c>
      <c r="AF225" s="59" t="str">
        <f>IFERROR(VLOOKUP(Tabelle32[[#This Row],[Device ID]],BOM!$B$3:$BQ$35,36,FALSE),"")</f>
        <v>x</v>
      </c>
      <c r="AG225" s="59" t="str">
        <f>IFERROR(VLOOKUP(Tabelle32[[#This Row],[Device ID]],BOM!$B$3:$BQ$35,37,FALSE),"")</f>
        <v>x</v>
      </c>
      <c r="AH225" s="59"/>
      <c r="AI225" s="59"/>
      <c r="AJ225" s="59"/>
      <c r="AK225" s="59"/>
      <c r="AL225" s="59" t="str">
        <f>IFERROR(VLOOKUP(Tabelle32[[#This Row],[Device ID]],BOM!$B$3:$BQ$35,42,FALSE),"")</f>
        <v>Imagine Communications SNP</v>
      </c>
      <c r="AM225" s="59" t="str">
        <f>IFERROR(VLOOKUP(Tabelle32[[#This Row],[Device ID]],BOM!$B$3:$BQ$35,43,FALSE),"")</f>
        <v>no</v>
      </c>
      <c r="AN225" s="59" t="str">
        <f>IFERROR(VLOOKUP(Tabelle32[[#This Row],[Device ID]],BOM!$B$3:$BQ$35,44,FALSE),"")</f>
        <v>yes</v>
      </c>
      <c r="AO225" s="59" t="str">
        <f>IFERROR(VLOOKUP(Tabelle32[[#This Row],[Device ID]],BOM!$B$3:$BQ$35,45,FALSE),"")</f>
        <v>no</v>
      </c>
      <c r="AP225" s="59" t="str">
        <f>IFERROR(CONCATENATE(Tabelle32[[#This Row],[Family
GFX-Unit]]," | ",Tabelle32[[#This Row],[Label 1
GFX-Unit]]," | ",Tabelle32[[#This Row],[Attached Device if Gateway]]),"")</f>
        <v xml:space="preserve"> |  | VKS</v>
      </c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73" t="s">
        <v>151</v>
      </c>
      <c r="BH225" s="30" t="str">
        <f>IF(COUNTA(Tabelle32[[#This Row],[Type:Vid_1080i50]:[Type:Anc_Prot]])&gt;0,"x","")</f>
        <v/>
      </c>
      <c r="BI22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225" s="59"/>
      <c r="BK225" s="59"/>
      <c r="BL225" s="63"/>
      <c r="BM225" s="63"/>
      <c r="BN225" s="90"/>
      <c r="BO225" s="90"/>
      <c r="BP225" s="75">
        <f>LEN(Tabelle32[[#This Row],[Label 1
GFX-Unit]])</f>
        <v>0</v>
      </c>
      <c r="BQ225" s="63"/>
      <c r="BR225" s="63"/>
      <c r="BS225" s="59"/>
      <c r="BT225" s="59"/>
      <c r="BU225" s="59" t="s">
        <v>158</v>
      </c>
      <c r="BV225" s="59" t="s">
        <v>159</v>
      </c>
      <c r="BW225" s="59" t="s">
        <v>435</v>
      </c>
      <c r="BX225" s="59">
        <v>11</v>
      </c>
    </row>
    <row r="226" spans="1:76" x14ac:dyDescent="0.2">
      <c r="A226" s="58" t="str">
        <f>CONCATENATE(Tabelle32[[#This Row],[Device ID]],".",Tabelle32[[#This Row],[Streamcounter]])</f>
        <v>11.11304</v>
      </c>
      <c r="B22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VGW-01_SDI11_ANCsend_0004_IPLASRF</v>
      </c>
      <c r="C226" s="60"/>
      <c r="D226" s="61"/>
      <c r="E226" s="62"/>
      <c r="F226" s="59" t="str">
        <f>IFERROR(VLOOKUP(Tabelle32[[#This Row],[Device ID]],BOM!$B$3:$BQ$35,16,FALSE),"")</f>
        <v>VKS</v>
      </c>
      <c r="G226" s="63">
        <f>VLOOKUP(Tabelle32[[#This Row],[SDI Interface]],BOM!$A$4:$B$35,2,FALSE)</f>
        <v>11</v>
      </c>
      <c r="H226" s="59" t="str">
        <f>BOM!$C$4</f>
        <v>VGW-01</v>
      </c>
      <c r="I226" s="59">
        <f>IFERROR(VLOOKUP(Tabelle32[[#This Row],[Device ID]],BOM!$B$3:$BQ$35,12,FALSE),"")</f>
        <v>0</v>
      </c>
      <c r="J226" s="59" t="str">
        <f>IFERROR(VLOOKUP(Tabelle32[[#This Row],[Device ID]],BOM!$B$3:$BQ$35,13,FALSE),"")</f>
        <v>TC.U1.223 | MDC</v>
      </c>
      <c r="K226" s="59" t="str">
        <f>IFERROR(VLOOKUP(Tabelle32[[#This Row],[Device ID]],BOM!$B$3:$BQ$35,14,FALSE),"")</f>
        <v>Imagine Comunications</v>
      </c>
      <c r="L226" s="59" t="str">
        <f>IFERROR(VLOOKUP(Tabelle32[[#This Row],[Device ID]],BOM!$B$3:$BQ$35,16,FALSE),"")</f>
        <v>VKS</v>
      </c>
      <c r="M226" s="63">
        <f>IFERROR(VLOOKUP(Tabelle32[[#This Row],[Device ID]],BOM!$B$3:$BQ$35,17,FALSE),"")</f>
        <v>0</v>
      </c>
      <c r="N226" s="59">
        <f>IFERROR(VLOOKUP(Tabelle32[[#This Row],[Device ID]],BOM!$B$3:$BQ$35,18,FALSE),"")</f>
        <v>0</v>
      </c>
      <c r="O226" s="64"/>
      <c r="P226" s="64"/>
      <c r="Q226" s="64"/>
      <c r="R226" s="64"/>
      <c r="S226" s="64"/>
      <c r="T226" s="64"/>
      <c r="U226" s="59">
        <f>IFERROR(VLOOKUP(Tabelle32[[#This Row],[Device ID]],BOM!$B$3:$BQ$35,25,FALSE),"")</f>
        <v>0</v>
      </c>
      <c r="V226" s="59" t="str">
        <f>IFERROR(VLOOKUP(Tabelle32[[#This Row],[Device ID]],BOM!$B$3:$BQ$35,26,FALSE),"")</f>
        <v>x</v>
      </c>
      <c r="W226" s="59" t="str">
        <f>IFERROR(VLOOKUP(Tabelle32[[#This Row],[Device ID]],BOM!$B$3:$BQ$35,27,FALSE),"")</f>
        <v>x</v>
      </c>
      <c r="X226" s="59" t="str">
        <f>IFERROR(VLOOKUP(Tabelle32[[#This Row],[Device ID]],BOM!$B$3:$BQ$35,28,FALSE),"")</f>
        <v>x</v>
      </c>
      <c r="Y226" s="59" t="str">
        <f>IFERROR(VLOOKUP(Tabelle32[[#This Row],[Device ID]],BOM!$B$3:$BQ$35,29,FALSE),"")</f>
        <v>x</v>
      </c>
      <c r="Z226" s="59" t="str">
        <f>IFERROR(VLOOKUP(Tabelle32[[#This Row],[Device ID]],BOM!$B$3:$BQ$35,30,FALSE),"")</f>
        <v>x</v>
      </c>
      <c r="AA226" s="59" t="str">
        <f>IFERROR(VLOOKUP(Tabelle32[[#This Row],[Device ID]],BOM!$B$3:$BQ$35,31,FALSE),"")</f>
        <v>x</v>
      </c>
      <c r="AB226" s="59" t="str">
        <f>IFERROR(VLOOKUP(Tabelle32[[#This Row],[Device ID]],BOM!$B$3:$BQ$35,32,FALSE),"")</f>
        <v>x</v>
      </c>
      <c r="AC226" s="59" t="str">
        <f>IFERROR(VLOOKUP(Tabelle32[[#This Row],[Device ID]],BOM!$B$3:$BQ$35,33,FALSE),"")</f>
        <v>x</v>
      </c>
      <c r="AD226" s="59" t="str">
        <f>IFERROR(VLOOKUP(Tabelle32[[#This Row],[Device ID]],BOM!$B$3:$BQ$35,34,FALSE),"")</f>
        <v>x</v>
      </c>
      <c r="AE226" s="59" t="str">
        <f>IFERROR(VLOOKUP(Tabelle32[[#This Row],[Device ID]],BOM!$B$3:$BQ$35,35,FALSE),"")</f>
        <v>x</v>
      </c>
      <c r="AF226" s="59" t="str">
        <f>IFERROR(VLOOKUP(Tabelle32[[#This Row],[Device ID]],BOM!$B$3:$BQ$35,36,FALSE),"")</f>
        <v>x</v>
      </c>
      <c r="AG226" s="59" t="str">
        <f>IFERROR(VLOOKUP(Tabelle32[[#This Row],[Device ID]],BOM!$B$3:$BQ$35,37,FALSE),"")</f>
        <v>x</v>
      </c>
      <c r="AH226" s="59"/>
      <c r="AI226" s="59"/>
      <c r="AJ226" s="59"/>
      <c r="AK226" s="59"/>
      <c r="AL226" s="59" t="str">
        <f>IFERROR(VLOOKUP(Tabelle32[[#This Row],[Device ID]],BOM!$B$3:$BQ$35,42,FALSE),"")</f>
        <v>Imagine Communications SNP</v>
      </c>
      <c r="AM226" s="59" t="str">
        <f>IFERROR(VLOOKUP(Tabelle32[[#This Row],[Device ID]],BOM!$B$3:$BQ$35,43,FALSE),"")</f>
        <v>no</v>
      </c>
      <c r="AN226" s="59" t="str">
        <f>IFERROR(VLOOKUP(Tabelle32[[#This Row],[Device ID]],BOM!$B$3:$BQ$35,44,FALSE),"")</f>
        <v>yes</v>
      </c>
      <c r="AO226" s="59" t="str">
        <f>IFERROR(VLOOKUP(Tabelle32[[#This Row],[Device ID]],BOM!$B$3:$BQ$35,45,FALSE),"")</f>
        <v>no</v>
      </c>
      <c r="AP226" s="59" t="str">
        <f>IFERROR(CONCATENATE(Tabelle32[[#This Row],[Family
GFX-Unit]]," | ",Tabelle32[[#This Row],[Label 1
GFX-Unit]]," | ",Tabelle32[[#This Row],[Attached Device if Gateway]]),"")</f>
        <v xml:space="preserve"> |  | VKS</v>
      </c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73" t="s">
        <v>151</v>
      </c>
      <c r="BH226" s="30" t="str">
        <f>IF(COUNTA(Tabelle32[[#This Row],[Type:Vid_1080i50]:[Type:Anc_Prot]])&gt;0,"x","")</f>
        <v/>
      </c>
      <c r="BI22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226" s="59"/>
      <c r="BK226" s="59"/>
      <c r="BL226" s="63"/>
      <c r="BM226" s="63"/>
      <c r="BN226" s="90"/>
      <c r="BO226" s="90"/>
      <c r="BP226" s="75">
        <f>LEN(Tabelle32[[#This Row],[Label 1
GFX-Unit]])</f>
        <v>0</v>
      </c>
      <c r="BQ226" s="63"/>
      <c r="BR226" s="63"/>
      <c r="BS226" s="59"/>
      <c r="BT226" s="59"/>
      <c r="BU226" s="59" t="s">
        <v>161</v>
      </c>
      <c r="BV226" s="59" t="s">
        <v>162</v>
      </c>
      <c r="BW226" s="59" t="s">
        <v>436</v>
      </c>
      <c r="BX226" s="59">
        <v>11</v>
      </c>
    </row>
    <row r="227" spans="1:76" x14ac:dyDescent="0.2">
      <c r="A227" s="58" t="str">
        <f>CONCATENATE(Tabelle32[[#This Row],[Device ID]],".",Tabelle32[[#This Row],[Streamcounter]])</f>
        <v>11.11201</v>
      </c>
      <c r="B22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VGW-01_SDI11_AUDsend_0001_IPLASRF</v>
      </c>
      <c r="C227" s="60"/>
      <c r="D227" s="61"/>
      <c r="E227" s="62"/>
      <c r="F227" s="59" t="str">
        <f>IFERROR(VLOOKUP(Tabelle32[[#This Row],[Device ID]],BOM!$B$3:$BQ$35,16,FALSE),"")</f>
        <v>VKS</v>
      </c>
      <c r="G227" s="63">
        <f>VLOOKUP(Tabelle32[[#This Row],[SDI Interface]],BOM!$A$4:$B$35,2,FALSE)</f>
        <v>11</v>
      </c>
      <c r="H227" s="59" t="str">
        <f>BOM!$C$4</f>
        <v>VGW-01</v>
      </c>
      <c r="I227" s="59">
        <f>IFERROR(VLOOKUP(Tabelle32[[#This Row],[Device ID]],BOM!$B$3:$BQ$35,12,FALSE),"")</f>
        <v>0</v>
      </c>
      <c r="J227" s="59" t="str">
        <f>IFERROR(VLOOKUP(Tabelle32[[#This Row],[Device ID]],BOM!$B$3:$BQ$35,13,FALSE),"")</f>
        <v>TC.U1.223 | MDC</v>
      </c>
      <c r="K227" s="59" t="str">
        <f>IFERROR(VLOOKUP(Tabelle32[[#This Row],[Device ID]],BOM!$B$3:$BQ$35,14,FALSE),"")</f>
        <v>Imagine Comunications</v>
      </c>
      <c r="L227" s="59" t="str">
        <f>IFERROR(VLOOKUP(Tabelle32[[#This Row],[Device ID]],BOM!$B$3:$BQ$35,16,FALSE),"")</f>
        <v>VKS</v>
      </c>
      <c r="M227" s="63">
        <f>IFERROR(VLOOKUP(Tabelle32[[#This Row],[Device ID]],BOM!$B$3:$BQ$35,17,FALSE),"")</f>
        <v>0</v>
      </c>
      <c r="N227" s="59">
        <f>IFERROR(VLOOKUP(Tabelle32[[#This Row],[Device ID]],BOM!$B$3:$BQ$35,18,FALSE),"")</f>
        <v>0</v>
      </c>
      <c r="O227" s="64"/>
      <c r="P227" s="64"/>
      <c r="Q227" s="64"/>
      <c r="R227" s="64"/>
      <c r="S227" s="64"/>
      <c r="T227" s="64"/>
      <c r="U227" s="59">
        <f>IFERROR(VLOOKUP(Tabelle32[[#This Row],[Device ID]],BOM!$B$3:$BQ$35,25,FALSE),"")</f>
        <v>0</v>
      </c>
      <c r="V227" s="59" t="str">
        <f>IFERROR(VLOOKUP(Tabelle32[[#This Row],[Device ID]],BOM!$B$3:$BQ$35,26,FALSE),"")</f>
        <v>x</v>
      </c>
      <c r="W227" s="59" t="str">
        <f>IFERROR(VLOOKUP(Tabelle32[[#This Row],[Device ID]],BOM!$B$3:$BQ$35,27,FALSE),"")</f>
        <v>x</v>
      </c>
      <c r="X227" s="59" t="str">
        <f>IFERROR(VLOOKUP(Tabelle32[[#This Row],[Device ID]],BOM!$B$3:$BQ$35,28,FALSE),"")</f>
        <v>x</v>
      </c>
      <c r="Y227" s="59" t="str">
        <f>IFERROR(VLOOKUP(Tabelle32[[#This Row],[Device ID]],BOM!$B$3:$BQ$35,29,FALSE),"")</f>
        <v>x</v>
      </c>
      <c r="Z227" s="59" t="str">
        <f>IFERROR(VLOOKUP(Tabelle32[[#This Row],[Device ID]],BOM!$B$3:$BQ$35,30,FALSE),"")</f>
        <v>x</v>
      </c>
      <c r="AA227" s="59" t="str">
        <f>IFERROR(VLOOKUP(Tabelle32[[#This Row],[Device ID]],BOM!$B$3:$BQ$35,31,FALSE),"")</f>
        <v>x</v>
      </c>
      <c r="AB227" s="59" t="str">
        <f>IFERROR(VLOOKUP(Tabelle32[[#This Row],[Device ID]],BOM!$B$3:$BQ$35,32,FALSE),"")</f>
        <v>x</v>
      </c>
      <c r="AC227" s="59" t="str">
        <f>IFERROR(VLOOKUP(Tabelle32[[#This Row],[Device ID]],BOM!$B$3:$BQ$35,33,FALSE),"")</f>
        <v>x</v>
      </c>
      <c r="AD227" s="59" t="str">
        <f>IFERROR(VLOOKUP(Tabelle32[[#This Row],[Device ID]],BOM!$B$3:$BQ$35,34,FALSE),"")</f>
        <v>x</v>
      </c>
      <c r="AE227" s="59" t="str">
        <f>IFERROR(VLOOKUP(Tabelle32[[#This Row],[Device ID]],BOM!$B$3:$BQ$35,35,FALSE),"")</f>
        <v>x</v>
      </c>
      <c r="AF227" s="59" t="str">
        <f>IFERROR(VLOOKUP(Tabelle32[[#This Row],[Device ID]],BOM!$B$3:$BQ$35,36,FALSE),"")</f>
        <v>x</v>
      </c>
      <c r="AG227" s="59" t="str">
        <f>IFERROR(VLOOKUP(Tabelle32[[#This Row],[Device ID]],BOM!$B$3:$BQ$35,37,FALSE),"")</f>
        <v>x</v>
      </c>
      <c r="AH227" s="59"/>
      <c r="AI227" s="59"/>
      <c r="AJ227" s="59"/>
      <c r="AK227" s="59"/>
      <c r="AL227" s="59" t="str">
        <f>IFERROR(VLOOKUP(Tabelle32[[#This Row],[Device ID]],BOM!$B$3:$BQ$35,42,FALSE),"")</f>
        <v>Imagine Communications SNP</v>
      </c>
      <c r="AM227" s="59" t="str">
        <f>IFERROR(VLOOKUP(Tabelle32[[#This Row],[Device ID]],BOM!$B$3:$BQ$35,43,FALSE),"")</f>
        <v>no</v>
      </c>
      <c r="AN227" s="59" t="str">
        <f>IFERROR(VLOOKUP(Tabelle32[[#This Row],[Device ID]],BOM!$B$3:$BQ$35,44,FALSE),"")</f>
        <v>yes</v>
      </c>
      <c r="AO227" s="59" t="str">
        <f>IFERROR(VLOOKUP(Tabelle32[[#This Row],[Device ID]],BOM!$B$3:$BQ$35,45,FALSE),"")</f>
        <v>no</v>
      </c>
      <c r="AP227" s="59" t="str">
        <f>IFERROR(CONCATENATE(Tabelle32[[#This Row],[Family
GFX-Unit]]," | ",Tabelle32[[#This Row],[Label 1
GFX-Unit]]," | ",Tabelle32[[#This Row],[Attached Device if Gateway]]),"")</f>
        <v xml:space="preserve"> |  | VKS</v>
      </c>
      <c r="AQ227" s="28"/>
      <c r="AR227" s="28"/>
      <c r="AS227" s="28"/>
      <c r="AT227" s="28"/>
      <c r="AU227" s="28"/>
      <c r="AV227" s="28" t="s">
        <v>96</v>
      </c>
      <c r="AW227" s="28" t="s">
        <v>96</v>
      </c>
      <c r="AX227" s="28" t="s">
        <v>96</v>
      </c>
      <c r="AY227" s="28" t="s">
        <v>96</v>
      </c>
      <c r="AZ227" s="28" t="s">
        <v>96</v>
      </c>
      <c r="BA227" s="28" t="s">
        <v>96</v>
      </c>
      <c r="BB227" s="28" t="s">
        <v>96</v>
      </c>
      <c r="BC227" s="28" t="s">
        <v>96</v>
      </c>
      <c r="BD227" s="28" t="s">
        <v>96</v>
      </c>
      <c r="BE227" s="28"/>
      <c r="BF227" s="28"/>
      <c r="BG227" s="73" t="s">
        <v>151</v>
      </c>
      <c r="BH227" s="30" t="str">
        <f>IF(COUNTA(Tabelle32[[#This Row],[Type:Vid_1080i50]:[Type:Anc_Prot]])&gt;0,"x","")</f>
        <v>x</v>
      </c>
      <c r="BI22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27" s="59"/>
      <c r="BK227" s="59"/>
      <c r="BL227" s="63"/>
      <c r="BM227" s="63"/>
      <c r="BN227" s="90"/>
      <c r="BO227" s="90"/>
      <c r="BP227" s="75">
        <f>LEN(Tabelle32[[#This Row],[Label 1
GFX-Unit]])</f>
        <v>0</v>
      </c>
      <c r="BQ227" s="63"/>
      <c r="BR227" s="63"/>
      <c r="BS227" s="59"/>
      <c r="BT227" s="59"/>
      <c r="BU227" s="59" t="s">
        <v>164</v>
      </c>
      <c r="BV227" s="59" t="s">
        <v>165</v>
      </c>
      <c r="BW227" s="59" t="s">
        <v>437</v>
      </c>
      <c r="BX227" s="59">
        <v>11</v>
      </c>
    </row>
    <row r="228" spans="1:76" x14ac:dyDescent="0.2">
      <c r="A228" s="58" t="str">
        <f>CONCATENATE(Tabelle32[[#This Row],[Device ID]],".",Tabelle32[[#This Row],[Streamcounter]])</f>
        <v>11.11202</v>
      </c>
      <c r="B22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VGW-01_SDI11_AUDsend_0002_IPLASRF</v>
      </c>
      <c r="C228" s="67"/>
      <c r="D228" s="61"/>
      <c r="E228" s="67"/>
      <c r="F228" s="59" t="str">
        <f>IFERROR(VLOOKUP(Tabelle32[[#This Row],[Device ID]],BOM!$B$3:$BQ$35,16,FALSE),"")</f>
        <v>VKS</v>
      </c>
      <c r="G228" s="63">
        <f>VLOOKUP(Tabelle32[[#This Row],[SDI Interface]],BOM!$A$4:$B$35,2,FALSE)</f>
        <v>11</v>
      </c>
      <c r="H228" s="59" t="str">
        <f>BOM!$C$4</f>
        <v>VGW-01</v>
      </c>
      <c r="I228" s="59">
        <f>IFERROR(VLOOKUP(Tabelle32[[#This Row],[Device ID]],BOM!$B$3:$BQ$35,12,FALSE),"")</f>
        <v>0</v>
      </c>
      <c r="J228" s="59" t="str">
        <f>IFERROR(VLOOKUP(Tabelle32[[#This Row],[Device ID]],BOM!$B$3:$BQ$35,13,FALSE),"")</f>
        <v>TC.U1.223 | MDC</v>
      </c>
      <c r="K228" s="59" t="str">
        <f>IFERROR(VLOOKUP(Tabelle32[[#This Row],[Device ID]],BOM!$B$3:$BQ$35,14,FALSE),"")</f>
        <v>Imagine Comunications</v>
      </c>
      <c r="L228" s="59" t="str">
        <f>IFERROR(VLOOKUP(Tabelle32[[#This Row],[Device ID]],BOM!$B$3:$BQ$35,16,FALSE),"")</f>
        <v>VKS</v>
      </c>
      <c r="M228" s="63">
        <f>IFERROR(VLOOKUP(Tabelle32[[#This Row],[Device ID]],BOM!$B$3:$BQ$35,17,FALSE),"")</f>
        <v>0</v>
      </c>
      <c r="N228" s="59">
        <f>IFERROR(VLOOKUP(Tabelle32[[#This Row],[Device ID]],BOM!$B$3:$BQ$35,18,FALSE),"")</f>
        <v>0</v>
      </c>
      <c r="O228" s="64"/>
      <c r="P228" s="64"/>
      <c r="Q228" s="64"/>
      <c r="R228" s="64"/>
      <c r="S228" s="64"/>
      <c r="T228" s="64"/>
      <c r="U228" s="59">
        <f>IFERROR(VLOOKUP(Tabelle32[[#This Row],[Device ID]],BOM!$B$3:$BQ$35,25,FALSE),"")</f>
        <v>0</v>
      </c>
      <c r="V228" s="59" t="str">
        <f>IFERROR(VLOOKUP(Tabelle32[[#This Row],[Device ID]],BOM!$B$3:$BQ$35,26,FALSE),"")</f>
        <v>x</v>
      </c>
      <c r="W228" s="59" t="str">
        <f>IFERROR(VLOOKUP(Tabelle32[[#This Row],[Device ID]],BOM!$B$3:$BQ$35,27,FALSE),"")</f>
        <v>x</v>
      </c>
      <c r="X228" s="59" t="str">
        <f>IFERROR(VLOOKUP(Tabelle32[[#This Row],[Device ID]],BOM!$B$3:$BQ$35,28,FALSE),"")</f>
        <v>x</v>
      </c>
      <c r="Y228" s="59" t="str">
        <f>IFERROR(VLOOKUP(Tabelle32[[#This Row],[Device ID]],BOM!$B$3:$BQ$35,29,FALSE),"")</f>
        <v>x</v>
      </c>
      <c r="Z228" s="59" t="str">
        <f>IFERROR(VLOOKUP(Tabelle32[[#This Row],[Device ID]],BOM!$B$3:$BQ$35,30,FALSE),"")</f>
        <v>x</v>
      </c>
      <c r="AA228" s="59" t="str">
        <f>IFERROR(VLOOKUP(Tabelle32[[#This Row],[Device ID]],BOM!$B$3:$BQ$35,31,FALSE),"")</f>
        <v>x</v>
      </c>
      <c r="AB228" s="59" t="str">
        <f>IFERROR(VLOOKUP(Tabelle32[[#This Row],[Device ID]],BOM!$B$3:$BQ$35,32,FALSE),"")</f>
        <v>x</v>
      </c>
      <c r="AC228" s="59" t="str">
        <f>IFERROR(VLOOKUP(Tabelle32[[#This Row],[Device ID]],BOM!$B$3:$BQ$35,33,FALSE),"")</f>
        <v>x</v>
      </c>
      <c r="AD228" s="59" t="str">
        <f>IFERROR(VLOOKUP(Tabelle32[[#This Row],[Device ID]],BOM!$B$3:$BQ$35,34,FALSE),"")</f>
        <v>x</v>
      </c>
      <c r="AE228" s="59" t="str">
        <f>IFERROR(VLOOKUP(Tabelle32[[#This Row],[Device ID]],BOM!$B$3:$BQ$35,35,FALSE),"")</f>
        <v>x</v>
      </c>
      <c r="AF228" s="59" t="str">
        <f>IFERROR(VLOOKUP(Tabelle32[[#This Row],[Device ID]],BOM!$B$3:$BQ$35,36,FALSE),"")</f>
        <v>x</v>
      </c>
      <c r="AG228" s="59" t="str">
        <f>IFERROR(VLOOKUP(Tabelle32[[#This Row],[Device ID]],BOM!$B$3:$BQ$35,37,FALSE),"")</f>
        <v>x</v>
      </c>
      <c r="AH228" s="59"/>
      <c r="AI228" s="59"/>
      <c r="AJ228" s="59"/>
      <c r="AK228" s="59"/>
      <c r="AL228" s="59" t="str">
        <f>IFERROR(VLOOKUP(Tabelle32[[#This Row],[Device ID]],BOM!$B$3:$BQ$35,42,FALSE),"")</f>
        <v>Imagine Communications SNP</v>
      </c>
      <c r="AM228" s="59" t="str">
        <f>IFERROR(VLOOKUP(Tabelle32[[#This Row],[Device ID]],BOM!$B$3:$BQ$35,43,FALSE),"")</f>
        <v>no</v>
      </c>
      <c r="AN228" s="59" t="str">
        <f>IFERROR(VLOOKUP(Tabelle32[[#This Row],[Device ID]],BOM!$B$3:$BQ$35,44,FALSE),"")</f>
        <v>yes</v>
      </c>
      <c r="AO228" s="59" t="str">
        <f>IFERROR(VLOOKUP(Tabelle32[[#This Row],[Device ID]],BOM!$B$3:$BQ$35,45,FALSE),"")</f>
        <v>no</v>
      </c>
      <c r="AP228" s="59" t="str">
        <f>IFERROR(CONCATENATE(Tabelle32[[#This Row],[Family
GFX-Unit]]," | ",Tabelle32[[#This Row],[Label 1
GFX-Unit]]," | ",Tabelle32[[#This Row],[Attached Device if Gateway]]),"")</f>
        <v xml:space="preserve"> |  | VKS</v>
      </c>
      <c r="AQ228" s="28"/>
      <c r="AR228" s="28"/>
      <c r="AS228" s="28"/>
      <c r="AT228" s="28"/>
      <c r="AU228" s="28"/>
      <c r="AV228" s="28" t="s">
        <v>96</v>
      </c>
      <c r="AW228" s="28" t="s">
        <v>96</v>
      </c>
      <c r="AX228" s="28" t="s">
        <v>96</v>
      </c>
      <c r="AY228" s="28" t="s">
        <v>96</v>
      </c>
      <c r="AZ228" s="28" t="s">
        <v>96</v>
      </c>
      <c r="BA228" s="28" t="s">
        <v>96</v>
      </c>
      <c r="BB228" s="28" t="s">
        <v>96</v>
      </c>
      <c r="BC228" s="28" t="s">
        <v>96</v>
      </c>
      <c r="BD228" s="28" t="s">
        <v>96</v>
      </c>
      <c r="BE228" s="28"/>
      <c r="BF228" s="28"/>
      <c r="BG228" s="73" t="s">
        <v>151</v>
      </c>
      <c r="BH228" s="30" t="str">
        <f>IF(COUNTA(Tabelle32[[#This Row],[Type:Vid_1080i50]:[Type:Anc_Prot]])&gt;0,"x","")</f>
        <v>x</v>
      </c>
      <c r="BI22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28" s="59"/>
      <c r="BK228" s="59"/>
      <c r="BL228" s="63"/>
      <c r="BM228" s="63"/>
      <c r="BN228" s="90"/>
      <c r="BO228" s="90"/>
      <c r="BP228" s="75">
        <f>LEN(Tabelle32[[#This Row],[Label 1
GFX-Unit]])</f>
        <v>0</v>
      </c>
      <c r="BQ228" s="63"/>
      <c r="BR228" s="63"/>
      <c r="BS228" s="59"/>
      <c r="BT228" s="59"/>
      <c r="BU228" s="59" t="s">
        <v>167</v>
      </c>
      <c r="BV228" s="59" t="s">
        <v>168</v>
      </c>
      <c r="BW228" s="59" t="s">
        <v>438</v>
      </c>
      <c r="BX228" s="59">
        <v>11</v>
      </c>
    </row>
    <row r="229" spans="1:76" x14ac:dyDescent="0.2">
      <c r="A229" s="58" t="str">
        <f>CONCATENATE(Tabelle32[[#This Row],[Device ID]],".",Tabelle32[[#This Row],[Streamcounter]])</f>
        <v>11.11203</v>
      </c>
      <c r="B22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VGW-01_SDI11_AUDsend_0003_IPLASRF</v>
      </c>
      <c r="C229" s="67"/>
      <c r="D229" s="61"/>
      <c r="E229" s="67"/>
      <c r="F229" s="59" t="str">
        <f>IFERROR(VLOOKUP(Tabelle32[[#This Row],[Device ID]],BOM!$B$3:$BQ$35,16,FALSE),"")</f>
        <v>VKS</v>
      </c>
      <c r="G229" s="63">
        <f>VLOOKUP(Tabelle32[[#This Row],[SDI Interface]],BOM!$A$4:$B$35,2,FALSE)</f>
        <v>11</v>
      </c>
      <c r="H229" s="59" t="str">
        <f>BOM!$C$4</f>
        <v>VGW-01</v>
      </c>
      <c r="I229" s="59">
        <f>IFERROR(VLOOKUP(Tabelle32[[#This Row],[Device ID]],BOM!$B$3:$BQ$35,12,FALSE),"")</f>
        <v>0</v>
      </c>
      <c r="J229" s="59" t="str">
        <f>IFERROR(VLOOKUP(Tabelle32[[#This Row],[Device ID]],BOM!$B$3:$BQ$35,13,FALSE),"")</f>
        <v>TC.U1.223 | MDC</v>
      </c>
      <c r="K229" s="59" t="str">
        <f>IFERROR(VLOOKUP(Tabelle32[[#This Row],[Device ID]],BOM!$B$3:$BQ$35,14,FALSE),"")</f>
        <v>Imagine Comunications</v>
      </c>
      <c r="L229" s="59" t="str">
        <f>IFERROR(VLOOKUP(Tabelle32[[#This Row],[Device ID]],BOM!$B$3:$BQ$35,16,FALSE),"")</f>
        <v>VKS</v>
      </c>
      <c r="M229" s="63">
        <f>IFERROR(VLOOKUP(Tabelle32[[#This Row],[Device ID]],BOM!$B$3:$BQ$35,17,FALSE),"")</f>
        <v>0</v>
      </c>
      <c r="N229" s="59">
        <f>IFERROR(VLOOKUP(Tabelle32[[#This Row],[Device ID]],BOM!$B$3:$BQ$35,18,FALSE),"")</f>
        <v>0</v>
      </c>
      <c r="O229" s="64"/>
      <c r="P229" s="64"/>
      <c r="Q229" s="64"/>
      <c r="R229" s="64"/>
      <c r="S229" s="64"/>
      <c r="T229" s="64"/>
      <c r="U229" s="59">
        <f>IFERROR(VLOOKUP(Tabelle32[[#This Row],[Device ID]],BOM!$B$3:$BQ$35,25,FALSE),"")</f>
        <v>0</v>
      </c>
      <c r="V229" s="59" t="str">
        <f>IFERROR(VLOOKUP(Tabelle32[[#This Row],[Device ID]],BOM!$B$3:$BQ$35,26,FALSE),"")</f>
        <v>x</v>
      </c>
      <c r="W229" s="59" t="str">
        <f>IFERROR(VLOOKUP(Tabelle32[[#This Row],[Device ID]],BOM!$B$3:$BQ$35,27,FALSE),"")</f>
        <v>x</v>
      </c>
      <c r="X229" s="59" t="str">
        <f>IFERROR(VLOOKUP(Tabelle32[[#This Row],[Device ID]],BOM!$B$3:$BQ$35,28,FALSE),"")</f>
        <v>x</v>
      </c>
      <c r="Y229" s="59" t="str">
        <f>IFERROR(VLOOKUP(Tabelle32[[#This Row],[Device ID]],BOM!$B$3:$BQ$35,29,FALSE),"")</f>
        <v>x</v>
      </c>
      <c r="Z229" s="59" t="str">
        <f>IFERROR(VLOOKUP(Tabelle32[[#This Row],[Device ID]],BOM!$B$3:$BQ$35,30,FALSE),"")</f>
        <v>x</v>
      </c>
      <c r="AA229" s="59" t="str">
        <f>IFERROR(VLOOKUP(Tabelle32[[#This Row],[Device ID]],BOM!$B$3:$BQ$35,31,FALSE),"")</f>
        <v>x</v>
      </c>
      <c r="AB229" s="59" t="str">
        <f>IFERROR(VLOOKUP(Tabelle32[[#This Row],[Device ID]],BOM!$B$3:$BQ$35,32,FALSE),"")</f>
        <v>x</v>
      </c>
      <c r="AC229" s="59" t="str">
        <f>IFERROR(VLOOKUP(Tabelle32[[#This Row],[Device ID]],BOM!$B$3:$BQ$35,33,FALSE),"")</f>
        <v>x</v>
      </c>
      <c r="AD229" s="59" t="str">
        <f>IFERROR(VLOOKUP(Tabelle32[[#This Row],[Device ID]],BOM!$B$3:$BQ$35,34,FALSE),"")</f>
        <v>x</v>
      </c>
      <c r="AE229" s="59" t="str">
        <f>IFERROR(VLOOKUP(Tabelle32[[#This Row],[Device ID]],BOM!$B$3:$BQ$35,35,FALSE),"")</f>
        <v>x</v>
      </c>
      <c r="AF229" s="59" t="str">
        <f>IFERROR(VLOOKUP(Tabelle32[[#This Row],[Device ID]],BOM!$B$3:$BQ$35,36,FALSE),"")</f>
        <v>x</v>
      </c>
      <c r="AG229" s="59" t="str">
        <f>IFERROR(VLOOKUP(Tabelle32[[#This Row],[Device ID]],BOM!$B$3:$BQ$35,37,FALSE),"")</f>
        <v>x</v>
      </c>
      <c r="AH229" s="59"/>
      <c r="AI229" s="59"/>
      <c r="AJ229" s="59"/>
      <c r="AK229" s="59"/>
      <c r="AL229" s="59" t="str">
        <f>IFERROR(VLOOKUP(Tabelle32[[#This Row],[Device ID]],BOM!$B$3:$BQ$35,42,FALSE),"")</f>
        <v>Imagine Communications SNP</v>
      </c>
      <c r="AM229" s="59" t="str">
        <f>IFERROR(VLOOKUP(Tabelle32[[#This Row],[Device ID]],BOM!$B$3:$BQ$35,43,FALSE),"")</f>
        <v>no</v>
      </c>
      <c r="AN229" s="59" t="str">
        <f>IFERROR(VLOOKUP(Tabelle32[[#This Row],[Device ID]],BOM!$B$3:$BQ$35,44,FALSE),"")</f>
        <v>yes</v>
      </c>
      <c r="AO229" s="59" t="str">
        <f>IFERROR(VLOOKUP(Tabelle32[[#This Row],[Device ID]],BOM!$B$3:$BQ$35,45,FALSE),"")</f>
        <v>no</v>
      </c>
      <c r="AP229" s="59" t="str">
        <f>IFERROR(CONCATENATE(Tabelle32[[#This Row],[Family
GFX-Unit]]," | ",Tabelle32[[#This Row],[Label 1
GFX-Unit]]," | ",Tabelle32[[#This Row],[Attached Device if Gateway]]),"")</f>
        <v xml:space="preserve"> |  | VKS</v>
      </c>
      <c r="AQ229" s="28"/>
      <c r="AR229" s="28"/>
      <c r="AS229" s="28"/>
      <c r="AT229" s="28"/>
      <c r="AU229" s="28"/>
      <c r="AV229" s="28" t="s">
        <v>96</v>
      </c>
      <c r="AW229" s="28" t="s">
        <v>96</v>
      </c>
      <c r="AX229" s="28" t="s">
        <v>96</v>
      </c>
      <c r="AY229" s="28" t="s">
        <v>96</v>
      </c>
      <c r="AZ229" s="28" t="s">
        <v>96</v>
      </c>
      <c r="BA229" s="28" t="s">
        <v>96</v>
      </c>
      <c r="BB229" s="28" t="s">
        <v>96</v>
      </c>
      <c r="BC229" s="28" t="s">
        <v>96</v>
      </c>
      <c r="BD229" s="28" t="s">
        <v>96</v>
      </c>
      <c r="BE229" s="28"/>
      <c r="BF229" s="28"/>
      <c r="BG229" s="73" t="s">
        <v>151</v>
      </c>
      <c r="BH229" s="30" t="str">
        <f>IF(COUNTA(Tabelle32[[#This Row],[Type:Vid_1080i50]:[Type:Anc_Prot]])&gt;0,"x","")</f>
        <v>x</v>
      </c>
      <c r="BI22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29" s="59"/>
      <c r="BK229" s="59"/>
      <c r="BL229" s="63"/>
      <c r="BM229" s="63"/>
      <c r="BN229" s="90"/>
      <c r="BO229" s="90"/>
      <c r="BP229" s="75">
        <f>LEN(Tabelle32[[#This Row],[Label 1
GFX-Unit]])</f>
        <v>0</v>
      </c>
      <c r="BQ229" s="63"/>
      <c r="BR229" s="63"/>
      <c r="BS229" s="59"/>
      <c r="BT229" s="59"/>
      <c r="BU229" s="59" t="s">
        <v>170</v>
      </c>
      <c r="BV229" s="59" t="s">
        <v>171</v>
      </c>
      <c r="BW229" s="59" t="s">
        <v>439</v>
      </c>
      <c r="BX229" s="59">
        <v>11</v>
      </c>
    </row>
    <row r="230" spans="1:76" x14ac:dyDescent="0.2">
      <c r="A230" s="58" t="str">
        <f>CONCATENATE(Tabelle32[[#This Row],[Device ID]],".",Tabelle32[[#This Row],[Streamcounter]])</f>
        <v>11.11204</v>
      </c>
      <c r="B23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VGW-01_SDI11_AUDsend_0004_IPLASRF</v>
      </c>
      <c r="C230" s="60"/>
      <c r="D230" s="61"/>
      <c r="E230" s="62"/>
      <c r="F230" s="59" t="str">
        <f>IFERROR(VLOOKUP(Tabelle32[[#This Row],[Device ID]],BOM!$B$3:$BQ$35,16,FALSE),"")</f>
        <v>VKS</v>
      </c>
      <c r="G230" s="63">
        <f>VLOOKUP(Tabelle32[[#This Row],[SDI Interface]],BOM!$A$4:$B$35,2,FALSE)</f>
        <v>11</v>
      </c>
      <c r="H230" s="59" t="str">
        <f>BOM!$C$4</f>
        <v>VGW-01</v>
      </c>
      <c r="I230" s="59">
        <f>IFERROR(VLOOKUP(Tabelle32[[#This Row],[Device ID]],BOM!$B$3:$BQ$35,12,FALSE),"")</f>
        <v>0</v>
      </c>
      <c r="J230" s="59" t="str">
        <f>IFERROR(VLOOKUP(Tabelle32[[#This Row],[Device ID]],BOM!$B$3:$BQ$35,13,FALSE),"")</f>
        <v>TC.U1.223 | MDC</v>
      </c>
      <c r="K230" s="59" t="str">
        <f>IFERROR(VLOOKUP(Tabelle32[[#This Row],[Device ID]],BOM!$B$3:$BQ$35,14,FALSE),"")</f>
        <v>Imagine Comunications</v>
      </c>
      <c r="L230" s="59" t="str">
        <f>IFERROR(VLOOKUP(Tabelle32[[#This Row],[Device ID]],BOM!$B$3:$BQ$35,16,FALSE),"")</f>
        <v>VKS</v>
      </c>
      <c r="M230" s="63">
        <f>IFERROR(VLOOKUP(Tabelle32[[#This Row],[Device ID]],BOM!$B$3:$BQ$35,17,FALSE),"")</f>
        <v>0</v>
      </c>
      <c r="N230" s="59">
        <f>IFERROR(VLOOKUP(Tabelle32[[#This Row],[Device ID]],BOM!$B$3:$BQ$35,18,FALSE),"")</f>
        <v>0</v>
      </c>
      <c r="O230" s="64"/>
      <c r="P230" s="64"/>
      <c r="Q230" s="64"/>
      <c r="R230" s="64"/>
      <c r="S230" s="64"/>
      <c r="T230" s="64"/>
      <c r="U230" s="59">
        <f>IFERROR(VLOOKUP(Tabelle32[[#This Row],[Device ID]],BOM!$B$3:$BQ$35,25,FALSE),"")</f>
        <v>0</v>
      </c>
      <c r="V230" s="59" t="str">
        <f>IFERROR(VLOOKUP(Tabelle32[[#This Row],[Device ID]],BOM!$B$3:$BQ$35,26,FALSE),"")</f>
        <v>x</v>
      </c>
      <c r="W230" s="59" t="str">
        <f>IFERROR(VLOOKUP(Tabelle32[[#This Row],[Device ID]],BOM!$B$3:$BQ$35,27,FALSE),"")</f>
        <v>x</v>
      </c>
      <c r="X230" s="59" t="str">
        <f>IFERROR(VLOOKUP(Tabelle32[[#This Row],[Device ID]],BOM!$B$3:$BQ$35,28,FALSE),"")</f>
        <v>x</v>
      </c>
      <c r="Y230" s="59" t="str">
        <f>IFERROR(VLOOKUP(Tabelle32[[#This Row],[Device ID]],BOM!$B$3:$BQ$35,29,FALSE),"")</f>
        <v>x</v>
      </c>
      <c r="Z230" s="59" t="str">
        <f>IFERROR(VLOOKUP(Tabelle32[[#This Row],[Device ID]],BOM!$B$3:$BQ$35,30,FALSE),"")</f>
        <v>x</v>
      </c>
      <c r="AA230" s="59" t="str">
        <f>IFERROR(VLOOKUP(Tabelle32[[#This Row],[Device ID]],BOM!$B$3:$BQ$35,31,FALSE),"")</f>
        <v>x</v>
      </c>
      <c r="AB230" s="59" t="str">
        <f>IFERROR(VLOOKUP(Tabelle32[[#This Row],[Device ID]],BOM!$B$3:$BQ$35,32,FALSE),"")</f>
        <v>x</v>
      </c>
      <c r="AC230" s="59" t="str">
        <f>IFERROR(VLOOKUP(Tabelle32[[#This Row],[Device ID]],BOM!$B$3:$BQ$35,33,FALSE),"")</f>
        <v>x</v>
      </c>
      <c r="AD230" s="59" t="str">
        <f>IFERROR(VLOOKUP(Tabelle32[[#This Row],[Device ID]],BOM!$B$3:$BQ$35,34,FALSE),"")</f>
        <v>x</v>
      </c>
      <c r="AE230" s="59" t="str">
        <f>IFERROR(VLOOKUP(Tabelle32[[#This Row],[Device ID]],BOM!$B$3:$BQ$35,35,FALSE),"")</f>
        <v>x</v>
      </c>
      <c r="AF230" s="59" t="str">
        <f>IFERROR(VLOOKUP(Tabelle32[[#This Row],[Device ID]],BOM!$B$3:$BQ$35,36,FALSE),"")</f>
        <v>x</v>
      </c>
      <c r="AG230" s="59" t="str">
        <f>IFERROR(VLOOKUP(Tabelle32[[#This Row],[Device ID]],BOM!$B$3:$BQ$35,37,FALSE),"")</f>
        <v>x</v>
      </c>
      <c r="AH230" s="59"/>
      <c r="AI230" s="59"/>
      <c r="AJ230" s="59"/>
      <c r="AK230" s="59"/>
      <c r="AL230" s="59" t="str">
        <f>IFERROR(VLOOKUP(Tabelle32[[#This Row],[Device ID]],BOM!$B$3:$BQ$35,42,FALSE),"")</f>
        <v>Imagine Communications SNP</v>
      </c>
      <c r="AM230" s="59" t="str">
        <f>IFERROR(VLOOKUP(Tabelle32[[#This Row],[Device ID]],BOM!$B$3:$BQ$35,43,FALSE),"")</f>
        <v>no</v>
      </c>
      <c r="AN230" s="59" t="str">
        <f>IFERROR(VLOOKUP(Tabelle32[[#This Row],[Device ID]],BOM!$B$3:$BQ$35,44,FALSE),"")</f>
        <v>yes</v>
      </c>
      <c r="AO230" s="59" t="str">
        <f>IFERROR(VLOOKUP(Tabelle32[[#This Row],[Device ID]],BOM!$B$3:$BQ$35,45,FALSE),"")</f>
        <v>no</v>
      </c>
      <c r="AP230" s="59" t="str">
        <f>IFERROR(CONCATENATE(Tabelle32[[#This Row],[Family
GFX-Unit]]," | ",Tabelle32[[#This Row],[Label 1
GFX-Unit]]," | ",Tabelle32[[#This Row],[Attached Device if Gateway]]),"")</f>
        <v xml:space="preserve"> |  | VKS</v>
      </c>
      <c r="AQ230" s="28"/>
      <c r="AR230" s="28"/>
      <c r="AS230" s="28"/>
      <c r="AT230" s="28"/>
      <c r="AU230" s="28"/>
      <c r="AV230" s="28" t="s">
        <v>96</v>
      </c>
      <c r="AW230" s="28" t="s">
        <v>96</v>
      </c>
      <c r="AX230" s="28" t="s">
        <v>96</v>
      </c>
      <c r="AY230" s="28" t="s">
        <v>96</v>
      </c>
      <c r="AZ230" s="28" t="s">
        <v>96</v>
      </c>
      <c r="BA230" s="28" t="s">
        <v>96</v>
      </c>
      <c r="BB230" s="28" t="s">
        <v>96</v>
      </c>
      <c r="BC230" s="28" t="s">
        <v>96</v>
      </c>
      <c r="BD230" s="28" t="s">
        <v>96</v>
      </c>
      <c r="BE230" s="28"/>
      <c r="BF230" s="28"/>
      <c r="BG230" s="73" t="s">
        <v>151</v>
      </c>
      <c r="BH230" s="30" t="str">
        <f>IF(COUNTA(Tabelle32[[#This Row],[Type:Vid_1080i50]:[Type:Anc_Prot]])&gt;0,"x","")</f>
        <v>x</v>
      </c>
      <c r="BI23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30" s="59"/>
      <c r="BK230" s="59"/>
      <c r="BL230" s="63"/>
      <c r="BM230" s="63"/>
      <c r="BN230" s="90"/>
      <c r="BO230" s="90"/>
      <c r="BP230" s="75">
        <f>LEN(Tabelle32[[#This Row],[Label 1
GFX-Unit]])</f>
        <v>0</v>
      </c>
      <c r="BQ230" s="63"/>
      <c r="BR230" s="63"/>
      <c r="BS230" s="59"/>
      <c r="BT230" s="59"/>
      <c r="BU230" s="59" t="s">
        <v>173</v>
      </c>
      <c r="BV230" s="59" t="s">
        <v>174</v>
      </c>
      <c r="BW230" s="59" t="s">
        <v>440</v>
      </c>
      <c r="BX230" s="59">
        <v>11</v>
      </c>
    </row>
    <row r="231" spans="1:76" x14ac:dyDescent="0.2">
      <c r="A231" s="58" t="str">
        <f>CONCATENATE(Tabelle32[[#This Row],[Device ID]],".",Tabelle32[[#This Row],[Streamcounter]])</f>
        <v>11.11205</v>
      </c>
      <c r="B23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VGW-01_SDI11_AUDsend_0005_IPLASRF</v>
      </c>
      <c r="C231" s="60"/>
      <c r="D231" s="61"/>
      <c r="E231" s="62"/>
      <c r="F231" s="59" t="str">
        <f>IFERROR(VLOOKUP(Tabelle32[[#This Row],[Device ID]],BOM!$B$3:$BQ$35,16,FALSE),"")</f>
        <v>VKS</v>
      </c>
      <c r="G231" s="63">
        <f>VLOOKUP(Tabelle32[[#This Row],[SDI Interface]],BOM!$A$4:$B$35,2,FALSE)</f>
        <v>11</v>
      </c>
      <c r="H231" s="59" t="str">
        <f>BOM!$C$4</f>
        <v>VGW-01</v>
      </c>
      <c r="I231" s="59">
        <f>IFERROR(VLOOKUP(Tabelle32[[#This Row],[Device ID]],BOM!$B$3:$BQ$35,12,FALSE),"")</f>
        <v>0</v>
      </c>
      <c r="J231" s="59" t="str">
        <f>IFERROR(VLOOKUP(Tabelle32[[#This Row],[Device ID]],BOM!$B$3:$BQ$35,13,FALSE),"")</f>
        <v>TC.U1.223 | MDC</v>
      </c>
      <c r="K231" s="59" t="str">
        <f>IFERROR(VLOOKUP(Tabelle32[[#This Row],[Device ID]],BOM!$B$3:$BQ$35,14,FALSE),"")</f>
        <v>Imagine Comunications</v>
      </c>
      <c r="L231" s="59" t="str">
        <f>IFERROR(VLOOKUP(Tabelle32[[#This Row],[Device ID]],BOM!$B$3:$BQ$35,16,FALSE),"")</f>
        <v>VKS</v>
      </c>
      <c r="M231" s="63">
        <f>IFERROR(VLOOKUP(Tabelle32[[#This Row],[Device ID]],BOM!$B$3:$BQ$35,17,FALSE),"")</f>
        <v>0</v>
      </c>
      <c r="N231" s="59">
        <f>IFERROR(VLOOKUP(Tabelle32[[#This Row],[Device ID]],BOM!$B$3:$BQ$35,18,FALSE),"")</f>
        <v>0</v>
      </c>
      <c r="O231" s="64"/>
      <c r="P231" s="64"/>
      <c r="Q231" s="64"/>
      <c r="R231" s="64"/>
      <c r="S231" s="64"/>
      <c r="T231" s="64"/>
      <c r="U231" s="59">
        <f>IFERROR(VLOOKUP(Tabelle32[[#This Row],[Device ID]],BOM!$B$3:$BQ$35,25,FALSE),"")</f>
        <v>0</v>
      </c>
      <c r="V231" s="59" t="str">
        <f>IFERROR(VLOOKUP(Tabelle32[[#This Row],[Device ID]],BOM!$B$3:$BQ$35,26,FALSE),"")</f>
        <v>x</v>
      </c>
      <c r="W231" s="59" t="str">
        <f>IFERROR(VLOOKUP(Tabelle32[[#This Row],[Device ID]],BOM!$B$3:$BQ$35,27,FALSE),"")</f>
        <v>x</v>
      </c>
      <c r="X231" s="59" t="str">
        <f>IFERROR(VLOOKUP(Tabelle32[[#This Row],[Device ID]],BOM!$B$3:$BQ$35,28,FALSE),"")</f>
        <v>x</v>
      </c>
      <c r="Y231" s="59" t="str">
        <f>IFERROR(VLOOKUP(Tabelle32[[#This Row],[Device ID]],BOM!$B$3:$BQ$35,29,FALSE),"")</f>
        <v>x</v>
      </c>
      <c r="Z231" s="59" t="str">
        <f>IFERROR(VLOOKUP(Tabelle32[[#This Row],[Device ID]],BOM!$B$3:$BQ$35,30,FALSE),"")</f>
        <v>x</v>
      </c>
      <c r="AA231" s="59" t="str">
        <f>IFERROR(VLOOKUP(Tabelle32[[#This Row],[Device ID]],BOM!$B$3:$BQ$35,31,FALSE),"")</f>
        <v>x</v>
      </c>
      <c r="AB231" s="59" t="str">
        <f>IFERROR(VLOOKUP(Tabelle32[[#This Row],[Device ID]],BOM!$B$3:$BQ$35,32,FALSE),"")</f>
        <v>x</v>
      </c>
      <c r="AC231" s="59" t="str">
        <f>IFERROR(VLOOKUP(Tabelle32[[#This Row],[Device ID]],BOM!$B$3:$BQ$35,33,FALSE),"")</f>
        <v>x</v>
      </c>
      <c r="AD231" s="59" t="str">
        <f>IFERROR(VLOOKUP(Tabelle32[[#This Row],[Device ID]],BOM!$B$3:$BQ$35,34,FALSE),"")</f>
        <v>x</v>
      </c>
      <c r="AE231" s="59" t="str">
        <f>IFERROR(VLOOKUP(Tabelle32[[#This Row],[Device ID]],BOM!$B$3:$BQ$35,35,FALSE),"")</f>
        <v>x</v>
      </c>
      <c r="AF231" s="59" t="str">
        <f>IFERROR(VLOOKUP(Tabelle32[[#This Row],[Device ID]],BOM!$B$3:$BQ$35,36,FALSE),"")</f>
        <v>x</v>
      </c>
      <c r="AG231" s="59" t="str">
        <f>IFERROR(VLOOKUP(Tabelle32[[#This Row],[Device ID]],BOM!$B$3:$BQ$35,37,FALSE),"")</f>
        <v>x</v>
      </c>
      <c r="AH231" s="59"/>
      <c r="AI231" s="59"/>
      <c r="AJ231" s="59"/>
      <c r="AK231" s="59"/>
      <c r="AL231" s="59" t="str">
        <f>IFERROR(VLOOKUP(Tabelle32[[#This Row],[Device ID]],BOM!$B$3:$BQ$35,42,FALSE),"")</f>
        <v>Imagine Communications SNP</v>
      </c>
      <c r="AM231" s="59" t="str">
        <f>IFERROR(VLOOKUP(Tabelle32[[#This Row],[Device ID]],BOM!$B$3:$BQ$35,43,FALSE),"")</f>
        <v>no</v>
      </c>
      <c r="AN231" s="59" t="str">
        <f>IFERROR(VLOOKUP(Tabelle32[[#This Row],[Device ID]],BOM!$B$3:$BQ$35,44,FALSE),"")</f>
        <v>yes</v>
      </c>
      <c r="AO231" s="59" t="str">
        <f>IFERROR(VLOOKUP(Tabelle32[[#This Row],[Device ID]],BOM!$B$3:$BQ$35,45,FALSE),"")</f>
        <v>no</v>
      </c>
      <c r="AP231" s="59" t="str">
        <f>IFERROR(CONCATENATE(Tabelle32[[#This Row],[Family
GFX-Unit]]," | ",Tabelle32[[#This Row],[Label 1
GFX-Unit]]," | ",Tabelle32[[#This Row],[Attached Device if Gateway]]),"")</f>
        <v xml:space="preserve"> |  | VKS</v>
      </c>
      <c r="AQ231" s="28"/>
      <c r="AR231" s="28"/>
      <c r="AS231" s="28"/>
      <c r="AT231" s="28"/>
      <c r="AU231" s="28"/>
      <c r="AV231" s="28" t="s">
        <v>96</v>
      </c>
      <c r="AW231" s="28" t="s">
        <v>96</v>
      </c>
      <c r="AX231" s="28" t="s">
        <v>96</v>
      </c>
      <c r="AY231" s="28" t="s">
        <v>96</v>
      </c>
      <c r="AZ231" s="28" t="s">
        <v>96</v>
      </c>
      <c r="BA231" s="28" t="s">
        <v>96</v>
      </c>
      <c r="BB231" s="28" t="s">
        <v>96</v>
      </c>
      <c r="BC231" s="28" t="s">
        <v>96</v>
      </c>
      <c r="BD231" s="28" t="s">
        <v>96</v>
      </c>
      <c r="BE231" s="28"/>
      <c r="BF231" s="28"/>
      <c r="BG231" s="73" t="s">
        <v>151</v>
      </c>
      <c r="BH231" s="30" t="str">
        <f>IF(COUNTA(Tabelle32[[#This Row],[Type:Vid_1080i50]:[Type:Anc_Prot]])&gt;0,"x","")</f>
        <v>x</v>
      </c>
      <c r="BI23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31" s="59"/>
      <c r="BK231" s="59"/>
      <c r="BL231" s="63"/>
      <c r="BM231" s="63"/>
      <c r="BN231" s="90"/>
      <c r="BO231" s="90"/>
      <c r="BP231" s="75">
        <f>LEN(Tabelle32[[#This Row],[Label 1
GFX-Unit]])</f>
        <v>0</v>
      </c>
      <c r="BQ231" s="63"/>
      <c r="BR231" s="63"/>
      <c r="BS231" s="59"/>
      <c r="BT231" s="59"/>
      <c r="BU231" s="59" t="s">
        <v>176</v>
      </c>
      <c r="BV231" s="59" t="s">
        <v>177</v>
      </c>
      <c r="BW231" s="59" t="s">
        <v>441</v>
      </c>
      <c r="BX231" s="59">
        <v>11</v>
      </c>
    </row>
    <row r="232" spans="1:76" x14ac:dyDescent="0.2">
      <c r="A232" s="58" t="str">
        <f>CONCATENATE(Tabelle32[[#This Row],[Device ID]],".",Tabelle32[[#This Row],[Streamcounter]])</f>
        <v>11.11206</v>
      </c>
      <c r="B23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VGW-01_SDI11_AUDsend_0006_IPLASRF</v>
      </c>
      <c r="C232" s="60"/>
      <c r="D232" s="61"/>
      <c r="E232" s="62"/>
      <c r="F232" s="59" t="str">
        <f>IFERROR(VLOOKUP(Tabelle32[[#This Row],[Device ID]],BOM!$B$3:$BQ$35,16,FALSE),"")</f>
        <v>VKS</v>
      </c>
      <c r="G232" s="63">
        <f>VLOOKUP(Tabelle32[[#This Row],[SDI Interface]],BOM!$A$4:$B$35,2,FALSE)</f>
        <v>11</v>
      </c>
      <c r="H232" s="59" t="str">
        <f>BOM!$C$4</f>
        <v>VGW-01</v>
      </c>
      <c r="I232" s="59">
        <f>IFERROR(VLOOKUP(Tabelle32[[#This Row],[Device ID]],BOM!$B$3:$BQ$35,12,FALSE),"")</f>
        <v>0</v>
      </c>
      <c r="J232" s="59" t="str">
        <f>IFERROR(VLOOKUP(Tabelle32[[#This Row],[Device ID]],BOM!$B$3:$BQ$35,13,FALSE),"")</f>
        <v>TC.U1.223 | MDC</v>
      </c>
      <c r="K232" s="59" t="str">
        <f>IFERROR(VLOOKUP(Tabelle32[[#This Row],[Device ID]],BOM!$B$3:$BQ$35,14,FALSE),"")</f>
        <v>Imagine Comunications</v>
      </c>
      <c r="L232" s="59" t="str">
        <f>IFERROR(VLOOKUP(Tabelle32[[#This Row],[Device ID]],BOM!$B$3:$BQ$35,16,FALSE),"")</f>
        <v>VKS</v>
      </c>
      <c r="M232" s="63">
        <f>IFERROR(VLOOKUP(Tabelle32[[#This Row],[Device ID]],BOM!$B$3:$BQ$35,17,FALSE),"")</f>
        <v>0</v>
      </c>
      <c r="N232" s="59">
        <f>IFERROR(VLOOKUP(Tabelle32[[#This Row],[Device ID]],BOM!$B$3:$BQ$35,18,FALSE),"")</f>
        <v>0</v>
      </c>
      <c r="O232" s="64"/>
      <c r="P232" s="64"/>
      <c r="Q232" s="64"/>
      <c r="R232" s="64"/>
      <c r="S232" s="64"/>
      <c r="T232" s="64"/>
      <c r="U232" s="59">
        <f>IFERROR(VLOOKUP(Tabelle32[[#This Row],[Device ID]],BOM!$B$3:$BQ$35,25,FALSE),"")</f>
        <v>0</v>
      </c>
      <c r="V232" s="59" t="str">
        <f>IFERROR(VLOOKUP(Tabelle32[[#This Row],[Device ID]],BOM!$B$3:$BQ$35,26,FALSE),"")</f>
        <v>x</v>
      </c>
      <c r="W232" s="59" t="str">
        <f>IFERROR(VLOOKUP(Tabelle32[[#This Row],[Device ID]],BOM!$B$3:$BQ$35,27,FALSE),"")</f>
        <v>x</v>
      </c>
      <c r="X232" s="59" t="str">
        <f>IFERROR(VLOOKUP(Tabelle32[[#This Row],[Device ID]],BOM!$B$3:$BQ$35,28,FALSE),"")</f>
        <v>x</v>
      </c>
      <c r="Y232" s="59" t="str">
        <f>IFERROR(VLOOKUP(Tabelle32[[#This Row],[Device ID]],BOM!$B$3:$BQ$35,29,FALSE),"")</f>
        <v>x</v>
      </c>
      <c r="Z232" s="59" t="str">
        <f>IFERROR(VLOOKUP(Tabelle32[[#This Row],[Device ID]],BOM!$B$3:$BQ$35,30,FALSE),"")</f>
        <v>x</v>
      </c>
      <c r="AA232" s="59" t="str">
        <f>IFERROR(VLOOKUP(Tabelle32[[#This Row],[Device ID]],BOM!$B$3:$BQ$35,31,FALSE),"")</f>
        <v>x</v>
      </c>
      <c r="AB232" s="59" t="str">
        <f>IFERROR(VLOOKUP(Tabelle32[[#This Row],[Device ID]],BOM!$B$3:$BQ$35,32,FALSE),"")</f>
        <v>x</v>
      </c>
      <c r="AC232" s="59" t="str">
        <f>IFERROR(VLOOKUP(Tabelle32[[#This Row],[Device ID]],BOM!$B$3:$BQ$35,33,FALSE),"")</f>
        <v>x</v>
      </c>
      <c r="AD232" s="59" t="str">
        <f>IFERROR(VLOOKUP(Tabelle32[[#This Row],[Device ID]],BOM!$B$3:$BQ$35,34,FALSE),"")</f>
        <v>x</v>
      </c>
      <c r="AE232" s="59" t="str">
        <f>IFERROR(VLOOKUP(Tabelle32[[#This Row],[Device ID]],BOM!$B$3:$BQ$35,35,FALSE),"")</f>
        <v>x</v>
      </c>
      <c r="AF232" s="59" t="str">
        <f>IFERROR(VLOOKUP(Tabelle32[[#This Row],[Device ID]],BOM!$B$3:$BQ$35,36,FALSE),"")</f>
        <v>x</v>
      </c>
      <c r="AG232" s="59" t="str">
        <f>IFERROR(VLOOKUP(Tabelle32[[#This Row],[Device ID]],BOM!$B$3:$BQ$35,37,FALSE),"")</f>
        <v>x</v>
      </c>
      <c r="AH232" s="59"/>
      <c r="AI232" s="59"/>
      <c r="AJ232" s="59"/>
      <c r="AK232" s="59"/>
      <c r="AL232" s="59" t="str">
        <f>IFERROR(VLOOKUP(Tabelle32[[#This Row],[Device ID]],BOM!$B$3:$BQ$35,42,FALSE),"")</f>
        <v>Imagine Communications SNP</v>
      </c>
      <c r="AM232" s="59" t="str">
        <f>IFERROR(VLOOKUP(Tabelle32[[#This Row],[Device ID]],BOM!$B$3:$BQ$35,43,FALSE),"")</f>
        <v>no</v>
      </c>
      <c r="AN232" s="59" t="str">
        <f>IFERROR(VLOOKUP(Tabelle32[[#This Row],[Device ID]],BOM!$B$3:$BQ$35,44,FALSE),"")</f>
        <v>yes</v>
      </c>
      <c r="AO232" s="59" t="str">
        <f>IFERROR(VLOOKUP(Tabelle32[[#This Row],[Device ID]],BOM!$B$3:$BQ$35,45,FALSE),"")</f>
        <v>no</v>
      </c>
      <c r="AP232" s="59" t="str">
        <f>IFERROR(CONCATENATE(Tabelle32[[#This Row],[Family
GFX-Unit]]," | ",Tabelle32[[#This Row],[Label 1
GFX-Unit]]," | ",Tabelle32[[#This Row],[Attached Device if Gateway]]),"")</f>
        <v xml:space="preserve"> |  | VKS</v>
      </c>
      <c r="AQ232" s="28"/>
      <c r="AR232" s="28"/>
      <c r="AS232" s="28"/>
      <c r="AT232" s="28"/>
      <c r="AU232" s="28"/>
      <c r="AV232" s="28" t="s">
        <v>96</v>
      </c>
      <c r="AW232" s="28" t="s">
        <v>96</v>
      </c>
      <c r="AX232" s="28" t="s">
        <v>96</v>
      </c>
      <c r="AY232" s="28" t="s">
        <v>96</v>
      </c>
      <c r="AZ232" s="28" t="s">
        <v>96</v>
      </c>
      <c r="BA232" s="28" t="s">
        <v>96</v>
      </c>
      <c r="BB232" s="28" t="s">
        <v>96</v>
      </c>
      <c r="BC232" s="28" t="s">
        <v>96</v>
      </c>
      <c r="BD232" s="28" t="s">
        <v>96</v>
      </c>
      <c r="BE232" s="28"/>
      <c r="BF232" s="28"/>
      <c r="BG232" s="73" t="s">
        <v>151</v>
      </c>
      <c r="BH232" s="30" t="str">
        <f>IF(COUNTA(Tabelle32[[#This Row],[Type:Vid_1080i50]:[Type:Anc_Prot]])&gt;0,"x","")</f>
        <v>x</v>
      </c>
      <c r="BI23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32" s="59"/>
      <c r="BK232" s="59"/>
      <c r="BL232" s="63"/>
      <c r="BM232" s="63"/>
      <c r="BN232" s="90"/>
      <c r="BO232" s="90"/>
      <c r="BP232" s="75">
        <f>LEN(Tabelle32[[#This Row],[Label 1
GFX-Unit]])</f>
        <v>0</v>
      </c>
      <c r="BQ232" s="63"/>
      <c r="BR232" s="63"/>
      <c r="BS232" s="59"/>
      <c r="BT232" s="59"/>
      <c r="BU232" s="59" t="s">
        <v>179</v>
      </c>
      <c r="BV232" s="59" t="s">
        <v>180</v>
      </c>
      <c r="BW232" s="59" t="s">
        <v>442</v>
      </c>
      <c r="BX232" s="59">
        <v>11</v>
      </c>
    </row>
    <row r="233" spans="1:76" x14ac:dyDescent="0.2">
      <c r="A233" s="58" t="str">
        <f>CONCATENATE(Tabelle32[[#This Row],[Device ID]],".",Tabelle32[[#This Row],[Streamcounter]])</f>
        <v>11.11207</v>
      </c>
      <c r="B23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VGW-01_SDI11_AUDsend_0007_IPLASRF</v>
      </c>
      <c r="C233" s="60"/>
      <c r="D233" s="61"/>
      <c r="E233" s="62"/>
      <c r="F233" s="59" t="str">
        <f>IFERROR(VLOOKUP(Tabelle32[[#This Row],[Device ID]],BOM!$B$3:$BQ$35,16,FALSE),"")</f>
        <v>VKS</v>
      </c>
      <c r="G233" s="63">
        <f>VLOOKUP(Tabelle32[[#This Row],[SDI Interface]],BOM!$A$4:$B$35,2,FALSE)</f>
        <v>11</v>
      </c>
      <c r="H233" s="59" t="str">
        <f>BOM!$C$4</f>
        <v>VGW-01</v>
      </c>
      <c r="I233" s="59">
        <f>IFERROR(VLOOKUP(Tabelle32[[#This Row],[Device ID]],BOM!$B$3:$BQ$35,12,FALSE),"")</f>
        <v>0</v>
      </c>
      <c r="J233" s="59" t="str">
        <f>IFERROR(VLOOKUP(Tabelle32[[#This Row],[Device ID]],BOM!$B$3:$BQ$35,13,FALSE),"")</f>
        <v>TC.U1.223 | MDC</v>
      </c>
      <c r="K233" s="59" t="str">
        <f>IFERROR(VLOOKUP(Tabelle32[[#This Row],[Device ID]],BOM!$B$3:$BQ$35,14,FALSE),"")</f>
        <v>Imagine Comunications</v>
      </c>
      <c r="L233" s="59" t="str">
        <f>IFERROR(VLOOKUP(Tabelle32[[#This Row],[Device ID]],BOM!$B$3:$BQ$35,16,FALSE),"")</f>
        <v>VKS</v>
      </c>
      <c r="M233" s="63">
        <f>IFERROR(VLOOKUP(Tabelle32[[#This Row],[Device ID]],BOM!$B$3:$BQ$35,17,FALSE),"")</f>
        <v>0</v>
      </c>
      <c r="N233" s="59">
        <f>IFERROR(VLOOKUP(Tabelle32[[#This Row],[Device ID]],BOM!$B$3:$BQ$35,18,FALSE),"")</f>
        <v>0</v>
      </c>
      <c r="O233" s="64"/>
      <c r="P233" s="64"/>
      <c r="Q233" s="64"/>
      <c r="R233" s="64"/>
      <c r="S233" s="64"/>
      <c r="T233" s="64"/>
      <c r="U233" s="59">
        <f>IFERROR(VLOOKUP(Tabelle32[[#This Row],[Device ID]],BOM!$B$3:$BQ$35,25,FALSE),"")</f>
        <v>0</v>
      </c>
      <c r="V233" s="59" t="str">
        <f>IFERROR(VLOOKUP(Tabelle32[[#This Row],[Device ID]],BOM!$B$3:$BQ$35,26,FALSE),"")</f>
        <v>x</v>
      </c>
      <c r="W233" s="59" t="str">
        <f>IFERROR(VLOOKUP(Tabelle32[[#This Row],[Device ID]],BOM!$B$3:$BQ$35,27,FALSE),"")</f>
        <v>x</v>
      </c>
      <c r="X233" s="59" t="str">
        <f>IFERROR(VLOOKUP(Tabelle32[[#This Row],[Device ID]],BOM!$B$3:$BQ$35,28,FALSE),"")</f>
        <v>x</v>
      </c>
      <c r="Y233" s="59" t="str">
        <f>IFERROR(VLOOKUP(Tabelle32[[#This Row],[Device ID]],BOM!$B$3:$BQ$35,29,FALSE),"")</f>
        <v>x</v>
      </c>
      <c r="Z233" s="59" t="str">
        <f>IFERROR(VLOOKUP(Tabelle32[[#This Row],[Device ID]],BOM!$B$3:$BQ$35,30,FALSE),"")</f>
        <v>x</v>
      </c>
      <c r="AA233" s="59" t="str">
        <f>IFERROR(VLOOKUP(Tabelle32[[#This Row],[Device ID]],BOM!$B$3:$BQ$35,31,FALSE),"")</f>
        <v>x</v>
      </c>
      <c r="AB233" s="59" t="str">
        <f>IFERROR(VLOOKUP(Tabelle32[[#This Row],[Device ID]],BOM!$B$3:$BQ$35,32,FALSE),"")</f>
        <v>x</v>
      </c>
      <c r="AC233" s="59" t="str">
        <f>IFERROR(VLOOKUP(Tabelle32[[#This Row],[Device ID]],BOM!$B$3:$BQ$35,33,FALSE),"")</f>
        <v>x</v>
      </c>
      <c r="AD233" s="59" t="str">
        <f>IFERROR(VLOOKUP(Tabelle32[[#This Row],[Device ID]],BOM!$B$3:$BQ$35,34,FALSE),"")</f>
        <v>x</v>
      </c>
      <c r="AE233" s="59" t="str">
        <f>IFERROR(VLOOKUP(Tabelle32[[#This Row],[Device ID]],BOM!$B$3:$BQ$35,35,FALSE),"")</f>
        <v>x</v>
      </c>
      <c r="AF233" s="59" t="str">
        <f>IFERROR(VLOOKUP(Tabelle32[[#This Row],[Device ID]],BOM!$B$3:$BQ$35,36,FALSE),"")</f>
        <v>x</v>
      </c>
      <c r="AG233" s="59" t="str">
        <f>IFERROR(VLOOKUP(Tabelle32[[#This Row],[Device ID]],BOM!$B$3:$BQ$35,37,FALSE),"")</f>
        <v>x</v>
      </c>
      <c r="AH233" s="59"/>
      <c r="AI233" s="59"/>
      <c r="AJ233" s="59"/>
      <c r="AK233" s="59"/>
      <c r="AL233" s="59" t="str">
        <f>IFERROR(VLOOKUP(Tabelle32[[#This Row],[Device ID]],BOM!$B$3:$BQ$35,42,FALSE),"")</f>
        <v>Imagine Communications SNP</v>
      </c>
      <c r="AM233" s="59" t="str">
        <f>IFERROR(VLOOKUP(Tabelle32[[#This Row],[Device ID]],BOM!$B$3:$BQ$35,43,FALSE),"")</f>
        <v>no</v>
      </c>
      <c r="AN233" s="59" t="str">
        <f>IFERROR(VLOOKUP(Tabelle32[[#This Row],[Device ID]],BOM!$B$3:$BQ$35,44,FALSE),"")</f>
        <v>yes</v>
      </c>
      <c r="AO233" s="59" t="str">
        <f>IFERROR(VLOOKUP(Tabelle32[[#This Row],[Device ID]],BOM!$B$3:$BQ$35,45,FALSE),"")</f>
        <v>no</v>
      </c>
      <c r="AP233" s="59" t="str">
        <f>IFERROR(CONCATENATE(Tabelle32[[#This Row],[Family
GFX-Unit]]," | ",Tabelle32[[#This Row],[Label 1
GFX-Unit]]," | ",Tabelle32[[#This Row],[Attached Device if Gateway]]),"")</f>
        <v xml:space="preserve"> |  | VKS</v>
      </c>
      <c r="AQ233" s="28"/>
      <c r="AR233" s="28"/>
      <c r="AS233" s="28"/>
      <c r="AT233" s="28"/>
      <c r="AU233" s="28"/>
      <c r="AV233" s="28" t="s">
        <v>96</v>
      </c>
      <c r="AW233" s="28" t="s">
        <v>96</v>
      </c>
      <c r="AX233" s="28" t="s">
        <v>96</v>
      </c>
      <c r="AY233" s="28" t="s">
        <v>96</v>
      </c>
      <c r="AZ233" s="28" t="s">
        <v>96</v>
      </c>
      <c r="BA233" s="28" t="s">
        <v>96</v>
      </c>
      <c r="BB233" s="28" t="s">
        <v>96</v>
      </c>
      <c r="BC233" s="28" t="s">
        <v>96</v>
      </c>
      <c r="BD233" s="28" t="s">
        <v>96</v>
      </c>
      <c r="BE233" s="28"/>
      <c r="BF233" s="28"/>
      <c r="BG233" s="73" t="s">
        <v>151</v>
      </c>
      <c r="BH233" s="30" t="str">
        <f>IF(COUNTA(Tabelle32[[#This Row],[Type:Vid_1080i50]:[Type:Anc_Prot]])&gt;0,"x","")</f>
        <v>x</v>
      </c>
      <c r="BI23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33" s="59"/>
      <c r="BK233" s="59"/>
      <c r="BL233" s="63"/>
      <c r="BM233" s="63"/>
      <c r="BN233" s="90"/>
      <c r="BO233" s="90"/>
      <c r="BP233" s="75">
        <f>LEN(Tabelle32[[#This Row],[Label 1
GFX-Unit]])</f>
        <v>0</v>
      </c>
      <c r="BQ233" s="63"/>
      <c r="BR233" s="63"/>
      <c r="BS233" s="59"/>
      <c r="BT233" s="59"/>
      <c r="BU233" s="59" t="s">
        <v>182</v>
      </c>
      <c r="BV233" s="59" t="s">
        <v>183</v>
      </c>
      <c r="BW233" s="59" t="s">
        <v>443</v>
      </c>
      <c r="BX233" s="59">
        <v>11</v>
      </c>
    </row>
    <row r="234" spans="1:76" x14ac:dyDescent="0.2">
      <c r="A234" s="58" t="str">
        <f>CONCATENATE(Tabelle32[[#This Row],[Device ID]],".",Tabelle32[[#This Row],[Streamcounter]])</f>
        <v>11.11208</v>
      </c>
      <c r="B23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VGW-01_SDI11_AUDsend_0008_IPLASRF</v>
      </c>
      <c r="C234" s="60"/>
      <c r="D234" s="61"/>
      <c r="E234" s="62"/>
      <c r="F234" s="59" t="str">
        <f>IFERROR(VLOOKUP(Tabelle32[[#This Row],[Device ID]],BOM!$B$3:$BQ$35,16,FALSE),"")</f>
        <v>VKS</v>
      </c>
      <c r="G234" s="63">
        <f>VLOOKUP(Tabelle32[[#This Row],[SDI Interface]],BOM!$A$4:$B$35,2,FALSE)</f>
        <v>11</v>
      </c>
      <c r="H234" s="59" t="str">
        <f>BOM!$C$4</f>
        <v>VGW-01</v>
      </c>
      <c r="I234" s="59">
        <f>IFERROR(VLOOKUP(Tabelle32[[#This Row],[Device ID]],BOM!$B$3:$BQ$35,12,FALSE),"")</f>
        <v>0</v>
      </c>
      <c r="J234" s="59" t="str">
        <f>IFERROR(VLOOKUP(Tabelle32[[#This Row],[Device ID]],BOM!$B$3:$BQ$35,13,FALSE),"")</f>
        <v>TC.U1.223 | MDC</v>
      </c>
      <c r="K234" s="59" t="str">
        <f>IFERROR(VLOOKUP(Tabelle32[[#This Row],[Device ID]],BOM!$B$3:$BQ$35,14,FALSE),"")</f>
        <v>Imagine Comunications</v>
      </c>
      <c r="L234" s="59" t="str">
        <f>IFERROR(VLOOKUP(Tabelle32[[#This Row],[Device ID]],BOM!$B$3:$BQ$35,16,FALSE),"")</f>
        <v>VKS</v>
      </c>
      <c r="M234" s="63">
        <f>IFERROR(VLOOKUP(Tabelle32[[#This Row],[Device ID]],BOM!$B$3:$BQ$35,17,FALSE),"")</f>
        <v>0</v>
      </c>
      <c r="N234" s="59">
        <f>IFERROR(VLOOKUP(Tabelle32[[#This Row],[Device ID]],BOM!$B$3:$BQ$35,18,FALSE),"")</f>
        <v>0</v>
      </c>
      <c r="O234" s="64"/>
      <c r="P234" s="64"/>
      <c r="Q234" s="64"/>
      <c r="R234" s="64"/>
      <c r="S234" s="64"/>
      <c r="T234" s="64"/>
      <c r="U234" s="59">
        <f>IFERROR(VLOOKUP(Tabelle32[[#This Row],[Device ID]],BOM!$B$3:$BQ$35,25,FALSE),"")</f>
        <v>0</v>
      </c>
      <c r="V234" s="59" t="str">
        <f>IFERROR(VLOOKUP(Tabelle32[[#This Row],[Device ID]],BOM!$B$3:$BQ$35,26,FALSE),"")</f>
        <v>x</v>
      </c>
      <c r="W234" s="59" t="str">
        <f>IFERROR(VLOOKUP(Tabelle32[[#This Row],[Device ID]],BOM!$B$3:$BQ$35,27,FALSE),"")</f>
        <v>x</v>
      </c>
      <c r="X234" s="59" t="str">
        <f>IFERROR(VLOOKUP(Tabelle32[[#This Row],[Device ID]],BOM!$B$3:$BQ$35,28,FALSE),"")</f>
        <v>x</v>
      </c>
      <c r="Y234" s="59" t="str">
        <f>IFERROR(VLOOKUP(Tabelle32[[#This Row],[Device ID]],BOM!$B$3:$BQ$35,29,FALSE),"")</f>
        <v>x</v>
      </c>
      <c r="Z234" s="59" t="str">
        <f>IFERROR(VLOOKUP(Tabelle32[[#This Row],[Device ID]],BOM!$B$3:$BQ$35,30,FALSE),"")</f>
        <v>x</v>
      </c>
      <c r="AA234" s="59" t="str">
        <f>IFERROR(VLOOKUP(Tabelle32[[#This Row],[Device ID]],BOM!$B$3:$BQ$35,31,FALSE),"")</f>
        <v>x</v>
      </c>
      <c r="AB234" s="59" t="str">
        <f>IFERROR(VLOOKUP(Tabelle32[[#This Row],[Device ID]],BOM!$B$3:$BQ$35,32,FALSE),"")</f>
        <v>x</v>
      </c>
      <c r="AC234" s="59" t="str">
        <f>IFERROR(VLOOKUP(Tabelle32[[#This Row],[Device ID]],BOM!$B$3:$BQ$35,33,FALSE),"")</f>
        <v>x</v>
      </c>
      <c r="AD234" s="59" t="str">
        <f>IFERROR(VLOOKUP(Tabelle32[[#This Row],[Device ID]],BOM!$B$3:$BQ$35,34,FALSE),"")</f>
        <v>x</v>
      </c>
      <c r="AE234" s="59" t="str">
        <f>IFERROR(VLOOKUP(Tabelle32[[#This Row],[Device ID]],BOM!$B$3:$BQ$35,35,FALSE),"")</f>
        <v>x</v>
      </c>
      <c r="AF234" s="59" t="str">
        <f>IFERROR(VLOOKUP(Tabelle32[[#This Row],[Device ID]],BOM!$B$3:$BQ$35,36,FALSE),"")</f>
        <v>x</v>
      </c>
      <c r="AG234" s="59" t="str">
        <f>IFERROR(VLOOKUP(Tabelle32[[#This Row],[Device ID]],BOM!$B$3:$BQ$35,37,FALSE),"")</f>
        <v>x</v>
      </c>
      <c r="AH234" s="59"/>
      <c r="AI234" s="59"/>
      <c r="AJ234" s="59"/>
      <c r="AK234" s="59"/>
      <c r="AL234" s="59" t="str">
        <f>IFERROR(VLOOKUP(Tabelle32[[#This Row],[Device ID]],BOM!$B$3:$BQ$35,42,FALSE),"")</f>
        <v>Imagine Communications SNP</v>
      </c>
      <c r="AM234" s="59" t="str">
        <f>IFERROR(VLOOKUP(Tabelle32[[#This Row],[Device ID]],BOM!$B$3:$BQ$35,43,FALSE),"")</f>
        <v>no</v>
      </c>
      <c r="AN234" s="59" t="str">
        <f>IFERROR(VLOOKUP(Tabelle32[[#This Row],[Device ID]],BOM!$B$3:$BQ$35,44,FALSE),"")</f>
        <v>yes</v>
      </c>
      <c r="AO234" s="59" t="str">
        <f>IFERROR(VLOOKUP(Tabelle32[[#This Row],[Device ID]],BOM!$B$3:$BQ$35,45,FALSE),"")</f>
        <v>no</v>
      </c>
      <c r="AP234" s="59" t="str">
        <f>IFERROR(CONCATENATE(Tabelle32[[#This Row],[Family
GFX-Unit]]," | ",Tabelle32[[#This Row],[Label 1
GFX-Unit]]," | ",Tabelle32[[#This Row],[Attached Device if Gateway]]),"")</f>
        <v xml:space="preserve"> |  | VKS</v>
      </c>
      <c r="AQ234" s="28"/>
      <c r="AR234" s="28"/>
      <c r="AS234" s="28"/>
      <c r="AT234" s="28"/>
      <c r="AU234" s="28"/>
      <c r="AV234" s="28" t="s">
        <v>96</v>
      </c>
      <c r="AW234" s="28" t="s">
        <v>96</v>
      </c>
      <c r="AX234" s="28" t="s">
        <v>96</v>
      </c>
      <c r="AY234" s="28" t="s">
        <v>96</v>
      </c>
      <c r="AZ234" s="28" t="s">
        <v>96</v>
      </c>
      <c r="BA234" s="28" t="s">
        <v>96</v>
      </c>
      <c r="BB234" s="28" t="s">
        <v>96</v>
      </c>
      <c r="BC234" s="28" t="s">
        <v>96</v>
      </c>
      <c r="BD234" s="28" t="s">
        <v>96</v>
      </c>
      <c r="BE234" s="28"/>
      <c r="BF234" s="28"/>
      <c r="BG234" s="73" t="s">
        <v>151</v>
      </c>
      <c r="BH234" s="30" t="str">
        <f>IF(COUNTA(Tabelle32[[#This Row],[Type:Vid_1080i50]:[Type:Anc_Prot]])&gt;0,"x","")</f>
        <v>x</v>
      </c>
      <c r="BI23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34" s="59"/>
      <c r="BK234" s="59"/>
      <c r="BL234" s="63"/>
      <c r="BM234" s="63"/>
      <c r="BN234" s="90"/>
      <c r="BO234" s="90"/>
      <c r="BP234" s="75">
        <f>LEN(Tabelle32[[#This Row],[Label 1
GFX-Unit]])</f>
        <v>0</v>
      </c>
      <c r="BQ234" s="63"/>
      <c r="BR234" s="63"/>
      <c r="BS234" s="59"/>
      <c r="BT234" s="59"/>
      <c r="BU234" s="59" t="s">
        <v>185</v>
      </c>
      <c r="BV234" s="59" t="s">
        <v>186</v>
      </c>
      <c r="BW234" s="59" t="s">
        <v>444</v>
      </c>
      <c r="BX234" s="59">
        <v>11</v>
      </c>
    </row>
    <row r="235" spans="1:76" x14ac:dyDescent="0.2">
      <c r="A235" s="58" t="str">
        <f>CONCATENATE(Tabelle32[[#This Row],[Device ID]],".",Tabelle32[[#This Row],[Streamcounter]])</f>
        <v>11.11209</v>
      </c>
      <c r="B23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VGW-01_SDI11_AUDsend_0009_IPLASRF</v>
      </c>
      <c r="C235" s="60"/>
      <c r="D235" s="61"/>
      <c r="E235" s="62"/>
      <c r="F235" s="59" t="str">
        <f>IFERROR(VLOOKUP(Tabelle32[[#This Row],[Device ID]],BOM!$B$3:$BQ$35,16,FALSE),"")</f>
        <v>VKS</v>
      </c>
      <c r="G235" s="63">
        <f>VLOOKUP(Tabelle32[[#This Row],[SDI Interface]],BOM!$A$4:$B$35,2,FALSE)</f>
        <v>11</v>
      </c>
      <c r="H235" s="59" t="str">
        <f>BOM!$C$4</f>
        <v>VGW-01</v>
      </c>
      <c r="I235" s="59">
        <f>IFERROR(VLOOKUP(Tabelle32[[#This Row],[Device ID]],BOM!$B$3:$BQ$35,12,FALSE),"")</f>
        <v>0</v>
      </c>
      <c r="J235" s="59" t="str">
        <f>IFERROR(VLOOKUP(Tabelle32[[#This Row],[Device ID]],BOM!$B$3:$BQ$35,13,FALSE),"")</f>
        <v>TC.U1.223 | MDC</v>
      </c>
      <c r="K235" s="59" t="str">
        <f>IFERROR(VLOOKUP(Tabelle32[[#This Row],[Device ID]],BOM!$B$3:$BQ$35,14,FALSE),"")</f>
        <v>Imagine Comunications</v>
      </c>
      <c r="L235" s="59" t="str">
        <f>IFERROR(VLOOKUP(Tabelle32[[#This Row],[Device ID]],BOM!$B$3:$BQ$35,16,FALSE),"")</f>
        <v>VKS</v>
      </c>
      <c r="M235" s="63">
        <f>IFERROR(VLOOKUP(Tabelle32[[#This Row],[Device ID]],BOM!$B$3:$BQ$35,17,FALSE),"")</f>
        <v>0</v>
      </c>
      <c r="N235" s="59">
        <f>IFERROR(VLOOKUP(Tabelle32[[#This Row],[Device ID]],BOM!$B$3:$BQ$35,18,FALSE),"")</f>
        <v>0</v>
      </c>
      <c r="O235" s="64"/>
      <c r="P235" s="64"/>
      <c r="Q235" s="64"/>
      <c r="R235" s="64"/>
      <c r="S235" s="64"/>
      <c r="T235" s="64"/>
      <c r="U235" s="59">
        <f>IFERROR(VLOOKUP(Tabelle32[[#This Row],[Device ID]],BOM!$B$3:$BQ$35,25,FALSE),"")</f>
        <v>0</v>
      </c>
      <c r="V235" s="59" t="str">
        <f>IFERROR(VLOOKUP(Tabelle32[[#This Row],[Device ID]],BOM!$B$3:$BQ$35,26,FALSE),"")</f>
        <v>x</v>
      </c>
      <c r="W235" s="59" t="str">
        <f>IFERROR(VLOOKUP(Tabelle32[[#This Row],[Device ID]],BOM!$B$3:$BQ$35,27,FALSE),"")</f>
        <v>x</v>
      </c>
      <c r="X235" s="59" t="str">
        <f>IFERROR(VLOOKUP(Tabelle32[[#This Row],[Device ID]],BOM!$B$3:$BQ$35,28,FALSE),"")</f>
        <v>x</v>
      </c>
      <c r="Y235" s="59" t="str">
        <f>IFERROR(VLOOKUP(Tabelle32[[#This Row],[Device ID]],BOM!$B$3:$BQ$35,29,FALSE),"")</f>
        <v>x</v>
      </c>
      <c r="Z235" s="59" t="str">
        <f>IFERROR(VLOOKUP(Tabelle32[[#This Row],[Device ID]],BOM!$B$3:$BQ$35,30,FALSE),"")</f>
        <v>x</v>
      </c>
      <c r="AA235" s="59" t="str">
        <f>IFERROR(VLOOKUP(Tabelle32[[#This Row],[Device ID]],BOM!$B$3:$BQ$35,31,FALSE),"")</f>
        <v>x</v>
      </c>
      <c r="AB235" s="59" t="str">
        <f>IFERROR(VLOOKUP(Tabelle32[[#This Row],[Device ID]],BOM!$B$3:$BQ$35,32,FALSE),"")</f>
        <v>x</v>
      </c>
      <c r="AC235" s="59" t="str">
        <f>IFERROR(VLOOKUP(Tabelle32[[#This Row],[Device ID]],BOM!$B$3:$BQ$35,33,FALSE),"")</f>
        <v>x</v>
      </c>
      <c r="AD235" s="59" t="str">
        <f>IFERROR(VLOOKUP(Tabelle32[[#This Row],[Device ID]],BOM!$B$3:$BQ$35,34,FALSE),"")</f>
        <v>x</v>
      </c>
      <c r="AE235" s="59" t="str">
        <f>IFERROR(VLOOKUP(Tabelle32[[#This Row],[Device ID]],BOM!$B$3:$BQ$35,35,FALSE),"")</f>
        <v>x</v>
      </c>
      <c r="AF235" s="59" t="str">
        <f>IFERROR(VLOOKUP(Tabelle32[[#This Row],[Device ID]],BOM!$B$3:$BQ$35,36,FALSE),"")</f>
        <v>x</v>
      </c>
      <c r="AG235" s="59" t="str">
        <f>IFERROR(VLOOKUP(Tabelle32[[#This Row],[Device ID]],BOM!$B$3:$BQ$35,37,FALSE),"")</f>
        <v>x</v>
      </c>
      <c r="AH235" s="59"/>
      <c r="AI235" s="59"/>
      <c r="AJ235" s="59"/>
      <c r="AK235" s="59"/>
      <c r="AL235" s="59" t="str">
        <f>IFERROR(VLOOKUP(Tabelle32[[#This Row],[Device ID]],BOM!$B$3:$BQ$35,42,FALSE),"")</f>
        <v>Imagine Communications SNP</v>
      </c>
      <c r="AM235" s="59" t="str">
        <f>IFERROR(VLOOKUP(Tabelle32[[#This Row],[Device ID]],BOM!$B$3:$BQ$35,43,FALSE),"")</f>
        <v>no</v>
      </c>
      <c r="AN235" s="59" t="str">
        <f>IFERROR(VLOOKUP(Tabelle32[[#This Row],[Device ID]],BOM!$B$3:$BQ$35,44,FALSE),"")</f>
        <v>yes</v>
      </c>
      <c r="AO235" s="59" t="str">
        <f>IFERROR(VLOOKUP(Tabelle32[[#This Row],[Device ID]],BOM!$B$3:$BQ$35,45,FALSE),"")</f>
        <v>no</v>
      </c>
      <c r="AP235" s="59" t="str">
        <f>IFERROR(CONCATENATE(Tabelle32[[#This Row],[Family
GFX-Unit]]," | ",Tabelle32[[#This Row],[Label 1
GFX-Unit]]," | ",Tabelle32[[#This Row],[Attached Device if Gateway]]),"")</f>
        <v xml:space="preserve"> |  | VKS</v>
      </c>
      <c r="AQ235" s="28"/>
      <c r="AR235" s="28"/>
      <c r="AS235" s="28"/>
      <c r="AT235" s="28"/>
      <c r="AU235" s="28"/>
      <c r="AV235" s="28" t="s">
        <v>96</v>
      </c>
      <c r="AW235" s="28" t="s">
        <v>96</v>
      </c>
      <c r="AX235" s="28" t="s">
        <v>96</v>
      </c>
      <c r="AY235" s="28" t="s">
        <v>96</v>
      </c>
      <c r="AZ235" s="28" t="s">
        <v>96</v>
      </c>
      <c r="BA235" s="28" t="s">
        <v>96</v>
      </c>
      <c r="BB235" s="28" t="s">
        <v>96</v>
      </c>
      <c r="BC235" s="28" t="s">
        <v>96</v>
      </c>
      <c r="BD235" s="28" t="s">
        <v>96</v>
      </c>
      <c r="BE235" s="28"/>
      <c r="BF235" s="28"/>
      <c r="BG235" s="73" t="s">
        <v>151</v>
      </c>
      <c r="BH235" s="30" t="str">
        <f>IF(COUNTA(Tabelle32[[#This Row],[Type:Vid_1080i50]:[Type:Anc_Prot]])&gt;0,"x","")</f>
        <v>x</v>
      </c>
      <c r="BI23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35" s="59"/>
      <c r="BK235" s="59"/>
      <c r="BL235" s="63"/>
      <c r="BM235" s="63"/>
      <c r="BN235" s="90"/>
      <c r="BO235" s="90"/>
      <c r="BP235" s="75">
        <f>LEN(Tabelle32[[#This Row],[Label 1
GFX-Unit]])</f>
        <v>0</v>
      </c>
      <c r="BQ235" s="63"/>
      <c r="BR235" s="63"/>
      <c r="BS235" s="59"/>
      <c r="BT235" s="59"/>
      <c r="BU235" s="59" t="s">
        <v>188</v>
      </c>
      <c r="BV235" s="59" t="s">
        <v>189</v>
      </c>
      <c r="BW235" s="59" t="s">
        <v>445</v>
      </c>
      <c r="BX235" s="59">
        <v>11</v>
      </c>
    </row>
    <row r="236" spans="1:76" x14ac:dyDescent="0.2">
      <c r="A236" s="58" t="str">
        <f>CONCATENATE(Tabelle32[[#This Row],[Device ID]],".",Tabelle32[[#This Row],[Streamcounter]])</f>
        <v>11.11210</v>
      </c>
      <c r="B23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VGW-01_SDI11_AUDsend_0010_IPLASRF</v>
      </c>
      <c r="C236" s="60"/>
      <c r="D236" s="61"/>
      <c r="E236" s="62"/>
      <c r="F236" s="59" t="str">
        <f>IFERROR(VLOOKUP(Tabelle32[[#This Row],[Device ID]],BOM!$B$3:$BQ$35,16,FALSE),"")</f>
        <v>VKS</v>
      </c>
      <c r="G236" s="63">
        <f>VLOOKUP(Tabelle32[[#This Row],[SDI Interface]],BOM!$A$4:$B$35,2,FALSE)</f>
        <v>11</v>
      </c>
      <c r="H236" s="59" t="str">
        <f>BOM!$C$4</f>
        <v>VGW-01</v>
      </c>
      <c r="I236" s="59">
        <f>IFERROR(VLOOKUP(Tabelle32[[#This Row],[Device ID]],BOM!$B$3:$BQ$35,12,FALSE),"")</f>
        <v>0</v>
      </c>
      <c r="J236" s="59" t="str">
        <f>IFERROR(VLOOKUP(Tabelle32[[#This Row],[Device ID]],BOM!$B$3:$BQ$35,13,FALSE),"")</f>
        <v>TC.U1.223 | MDC</v>
      </c>
      <c r="K236" s="59" t="str">
        <f>IFERROR(VLOOKUP(Tabelle32[[#This Row],[Device ID]],BOM!$B$3:$BQ$35,14,FALSE),"")</f>
        <v>Imagine Comunications</v>
      </c>
      <c r="L236" s="59" t="str">
        <f>IFERROR(VLOOKUP(Tabelle32[[#This Row],[Device ID]],BOM!$B$3:$BQ$35,16,FALSE),"")</f>
        <v>VKS</v>
      </c>
      <c r="M236" s="63">
        <f>IFERROR(VLOOKUP(Tabelle32[[#This Row],[Device ID]],BOM!$B$3:$BQ$35,17,FALSE),"")</f>
        <v>0</v>
      </c>
      <c r="N236" s="59">
        <f>IFERROR(VLOOKUP(Tabelle32[[#This Row],[Device ID]],BOM!$B$3:$BQ$35,18,FALSE),"")</f>
        <v>0</v>
      </c>
      <c r="O236" s="64"/>
      <c r="P236" s="64"/>
      <c r="Q236" s="64"/>
      <c r="R236" s="64"/>
      <c r="S236" s="64"/>
      <c r="T236" s="64"/>
      <c r="U236" s="59">
        <f>IFERROR(VLOOKUP(Tabelle32[[#This Row],[Device ID]],BOM!$B$3:$BQ$35,25,FALSE),"")</f>
        <v>0</v>
      </c>
      <c r="V236" s="59" t="str">
        <f>IFERROR(VLOOKUP(Tabelle32[[#This Row],[Device ID]],BOM!$B$3:$BQ$35,26,FALSE),"")</f>
        <v>x</v>
      </c>
      <c r="W236" s="59" t="str">
        <f>IFERROR(VLOOKUP(Tabelle32[[#This Row],[Device ID]],BOM!$B$3:$BQ$35,27,FALSE),"")</f>
        <v>x</v>
      </c>
      <c r="X236" s="59" t="str">
        <f>IFERROR(VLOOKUP(Tabelle32[[#This Row],[Device ID]],BOM!$B$3:$BQ$35,28,FALSE),"")</f>
        <v>x</v>
      </c>
      <c r="Y236" s="59" t="str">
        <f>IFERROR(VLOOKUP(Tabelle32[[#This Row],[Device ID]],BOM!$B$3:$BQ$35,29,FALSE),"")</f>
        <v>x</v>
      </c>
      <c r="Z236" s="59" t="str">
        <f>IFERROR(VLOOKUP(Tabelle32[[#This Row],[Device ID]],BOM!$B$3:$BQ$35,30,FALSE),"")</f>
        <v>x</v>
      </c>
      <c r="AA236" s="59" t="str">
        <f>IFERROR(VLOOKUP(Tabelle32[[#This Row],[Device ID]],BOM!$B$3:$BQ$35,31,FALSE),"")</f>
        <v>x</v>
      </c>
      <c r="AB236" s="59" t="str">
        <f>IFERROR(VLOOKUP(Tabelle32[[#This Row],[Device ID]],BOM!$B$3:$BQ$35,32,FALSE),"")</f>
        <v>x</v>
      </c>
      <c r="AC236" s="59" t="str">
        <f>IFERROR(VLOOKUP(Tabelle32[[#This Row],[Device ID]],BOM!$B$3:$BQ$35,33,FALSE),"")</f>
        <v>x</v>
      </c>
      <c r="AD236" s="59" t="str">
        <f>IFERROR(VLOOKUP(Tabelle32[[#This Row],[Device ID]],BOM!$B$3:$BQ$35,34,FALSE),"")</f>
        <v>x</v>
      </c>
      <c r="AE236" s="59" t="str">
        <f>IFERROR(VLOOKUP(Tabelle32[[#This Row],[Device ID]],BOM!$B$3:$BQ$35,35,FALSE),"")</f>
        <v>x</v>
      </c>
      <c r="AF236" s="59" t="str">
        <f>IFERROR(VLOOKUP(Tabelle32[[#This Row],[Device ID]],BOM!$B$3:$BQ$35,36,FALSE),"")</f>
        <v>x</v>
      </c>
      <c r="AG236" s="59" t="str">
        <f>IFERROR(VLOOKUP(Tabelle32[[#This Row],[Device ID]],BOM!$B$3:$BQ$35,37,FALSE),"")</f>
        <v>x</v>
      </c>
      <c r="AH236" s="59"/>
      <c r="AI236" s="59"/>
      <c r="AJ236" s="59"/>
      <c r="AK236" s="59"/>
      <c r="AL236" s="59" t="str">
        <f>IFERROR(VLOOKUP(Tabelle32[[#This Row],[Device ID]],BOM!$B$3:$BQ$35,42,FALSE),"")</f>
        <v>Imagine Communications SNP</v>
      </c>
      <c r="AM236" s="59" t="str">
        <f>IFERROR(VLOOKUP(Tabelle32[[#This Row],[Device ID]],BOM!$B$3:$BQ$35,43,FALSE),"")</f>
        <v>no</v>
      </c>
      <c r="AN236" s="59" t="str">
        <f>IFERROR(VLOOKUP(Tabelle32[[#This Row],[Device ID]],BOM!$B$3:$BQ$35,44,FALSE),"")</f>
        <v>yes</v>
      </c>
      <c r="AO236" s="59" t="str">
        <f>IFERROR(VLOOKUP(Tabelle32[[#This Row],[Device ID]],BOM!$B$3:$BQ$35,45,FALSE),"")</f>
        <v>no</v>
      </c>
      <c r="AP236" s="59" t="str">
        <f>IFERROR(CONCATENATE(Tabelle32[[#This Row],[Family
GFX-Unit]]," | ",Tabelle32[[#This Row],[Label 1
GFX-Unit]]," | ",Tabelle32[[#This Row],[Attached Device if Gateway]]),"")</f>
        <v xml:space="preserve"> |  | VKS</v>
      </c>
      <c r="AQ236" s="28"/>
      <c r="AR236" s="28"/>
      <c r="AS236" s="28"/>
      <c r="AT236" s="28"/>
      <c r="AU236" s="28"/>
      <c r="AV236" s="28" t="s">
        <v>96</v>
      </c>
      <c r="AW236" s="28" t="s">
        <v>96</v>
      </c>
      <c r="AX236" s="28" t="s">
        <v>96</v>
      </c>
      <c r="AY236" s="28" t="s">
        <v>96</v>
      </c>
      <c r="AZ236" s="28" t="s">
        <v>96</v>
      </c>
      <c r="BA236" s="28" t="s">
        <v>96</v>
      </c>
      <c r="BB236" s="28" t="s">
        <v>96</v>
      </c>
      <c r="BC236" s="28" t="s">
        <v>96</v>
      </c>
      <c r="BD236" s="28" t="s">
        <v>96</v>
      </c>
      <c r="BE236" s="28"/>
      <c r="BF236" s="28"/>
      <c r="BG236" s="73" t="s">
        <v>151</v>
      </c>
      <c r="BH236" s="30" t="str">
        <f>IF(COUNTA(Tabelle32[[#This Row],[Type:Vid_1080i50]:[Type:Anc_Prot]])&gt;0,"x","")</f>
        <v>x</v>
      </c>
      <c r="BI23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36" s="59"/>
      <c r="BK236" s="59"/>
      <c r="BL236" s="63"/>
      <c r="BM236" s="63"/>
      <c r="BN236" s="90"/>
      <c r="BO236" s="90"/>
      <c r="BP236" s="75">
        <f>LEN(Tabelle32[[#This Row],[Label 1
GFX-Unit]])</f>
        <v>0</v>
      </c>
      <c r="BQ236" s="63"/>
      <c r="BR236" s="63"/>
      <c r="BS236" s="59"/>
      <c r="BT236" s="59"/>
      <c r="BU236" s="59" t="s">
        <v>191</v>
      </c>
      <c r="BV236" s="59" t="s">
        <v>192</v>
      </c>
      <c r="BW236" s="59" t="s">
        <v>446</v>
      </c>
      <c r="BX236" s="59">
        <v>11</v>
      </c>
    </row>
    <row r="237" spans="1:76" x14ac:dyDescent="0.2">
      <c r="A237" s="58" t="str">
        <f>CONCATENATE(Tabelle32[[#This Row],[Device ID]],".",Tabelle32[[#This Row],[Streamcounter]])</f>
        <v>11.11211</v>
      </c>
      <c r="B23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VGW-01_SDI11_AUDsend_0011_IPLASRF</v>
      </c>
      <c r="C237" s="60"/>
      <c r="D237" s="61"/>
      <c r="E237" s="62"/>
      <c r="F237" s="59" t="str">
        <f>IFERROR(VLOOKUP(Tabelle32[[#This Row],[Device ID]],BOM!$B$3:$BQ$35,16,FALSE),"")</f>
        <v>VKS</v>
      </c>
      <c r="G237" s="63">
        <f>VLOOKUP(Tabelle32[[#This Row],[SDI Interface]],BOM!$A$4:$B$35,2,FALSE)</f>
        <v>11</v>
      </c>
      <c r="H237" s="59" t="str">
        <f>BOM!$C$4</f>
        <v>VGW-01</v>
      </c>
      <c r="I237" s="59">
        <f>IFERROR(VLOOKUP(Tabelle32[[#This Row],[Device ID]],BOM!$B$3:$BQ$35,12,FALSE),"")</f>
        <v>0</v>
      </c>
      <c r="J237" s="59" t="str">
        <f>IFERROR(VLOOKUP(Tabelle32[[#This Row],[Device ID]],BOM!$B$3:$BQ$35,13,FALSE),"")</f>
        <v>TC.U1.223 | MDC</v>
      </c>
      <c r="K237" s="59" t="str">
        <f>IFERROR(VLOOKUP(Tabelle32[[#This Row],[Device ID]],BOM!$B$3:$BQ$35,14,FALSE),"")</f>
        <v>Imagine Comunications</v>
      </c>
      <c r="L237" s="59" t="str">
        <f>IFERROR(VLOOKUP(Tabelle32[[#This Row],[Device ID]],BOM!$B$3:$BQ$35,16,FALSE),"")</f>
        <v>VKS</v>
      </c>
      <c r="M237" s="63">
        <f>IFERROR(VLOOKUP(Tabelle32[[#This Row],[Device ID]],BOM!$B$3:$BQ$35,17,FALSE),"")</f>
        <v>0</v>
      </c>
      <c r="N237" s="59">
        <f>IFERROR(VLOOKUP(Tabelle32[[#This Row],[Device ID]],BOM!$B$3:$BQ$35,18,FALSE),"")</f>
        <v>0</v>
      </c>
      <c r="O237" s="64"/>
      <c r="P237" s="64"/>
      <c r="Q237" s="64"/>
      <c r="R237" s="64"/>
      <c r="S237" s="64"/>
      <c r="T237" s="64"/>
      <c r="U237" s="59">
        <f>IFERROR(VLOOKUP(Tabelle32[[#This Row],[Device ID]],BOM!$B$3:$BQ$35,25,FALSE),"")</f>
        <v>0</v>
      </c>
      <c r="V237" s="59" t="str">
        <f>IFERROR(VLOOKUP(Tabelle32[[#This Row],[Device ID]],BOM!$B$3:$BQ$35,26,FALSE),"")</f>
        <v>x</v>
      </c>
      <c r="W237" s="59" t="str">
        <f>IFERROR(VLOOKUP(Tabelle32[[#This Row],[Device ID]],BOM!$B$3:$BQ$35,27,FALSE),"")</f>
        <v>x</v>
      </c>
      <c r="X237" s="59" t="str">
        <f>IFERROR(VLOOKUP(Tabelle32[[#This Row],[Device ID]],BOM!$B$3:$BQ$35,28,FALSE),"")</f>
        <v>x</v>
      </c>
      <c r="Y237" s="59" t="str">
        <f>IFERROR(VLOOKUP(Tabelle32[[#This Row],[Device ID]],BOM!$B$3:$BQ$35,29,FALSE),"")</f>
        <v>x</v>
      </c>
      <c r="Z237" s="59" t="str">
        <f>IFERROR(VLOOKUP(Tabelle32[[#This Row],[Device ID]],BOM!$B$3:$BQ$35,30,FALSE),"")</f>
        <v>x</v>
      </c>
      <c r="AA237" s="59" t="str">
        <f>IFERROR(VLOOKUP(Tabelle32[[#This Row],[Device ID]],BOM!$B$3:$BQ$35,31,FALSE),"")</f>
        <v>x</v>
      </c>
      <c r="AB237" s="59" t="str">
        <f>IFERROR(VLOOKUP(Tabelle32[[#This Row],[Device ID]],BOM!$B$3:$BQ$35,32,FALSE),"")</f>
        <v>x</v>
      </c>
      <c r="AC237" s="59" t="str">
        <f>IFERROR(VLOOKUP(Tabelle32[[#This Row],[Device ID]],BOM!$B$3:$BQ$35,33,FALSE),"")</f>
        <v>x</v>
      </c>
      <c r="AD237" s="59" t="str">
        <f>IFERROR(VLOOKUP(Tabelle32[[#This Row],[Device ID]],BOM!$B$3:$BQ$35,34,FALSE),"")</f>
        <v>x</v>
      </c>
      <c r="AE237" s="59" t="str">
        <f>IFERROR(VLOOKUP(Tabelle32[[#This Row],[Device ID]],BOM!$B$3:$BQ$35,35,FALSE),"")</f>
        <v>x</v>
      </c>
      <c r="AF237" s="59" t="str">
        <f>IFERROR(VLOOKUP(Tabelle32[[#This Row],[Device ID]],BOM!$B$3:$BQ$35,36,FALSE),"")</f>
        <v>x</v>
      </c>
      <c r="AG237" s="59" t="str">
        <f>IFERROR(VLOOKUP(Tabelle32[[#This Row],[Device ID]],BOM!$B$3:$BQ$35,37,FALSE),"")</f>
        <v>x</v>
      </c>
      <c r="AH237" s="59"/>
      <c r="AI237" s="59"/>
      <c r="AJ237" s="59"/>
      <c r="AK237" s="59"/>
      <c r="AL237" s="59" t="str">
        <f>IFERROR(VLOOKUP(Tabelle32[[#This Row],[Device ID]],BOM!$B$3:$BQ$35,42,FALSE),"")</f>
        <v>Imagine Communications SNP</v>
      </c>
      <c r="AM237" s="59" t="str">
        <f>IFERROR(VLOOKUP(Tabelle32[[#This Row],[Device ID]],BOM!$B$3:$BQ$35,43,FALSE),"")</f>
        <v>no</v>
      </c>
      <c r="AN237" s="59" t="str">
        <f>IFERROR(VLOOKUP(Tabelle32[[#This Row],[Device ID]],BOM!$B$3:$BQ$35,44,FALSE),"")</f>
        <v>yes</v>
      </c>
      <c r="AO237" s="59" t="str">
        <f>IFERROR(VLOOKUP(Tabelle32[[#This Row],[Device ID]],BOM!$B$3:$BQ$35,45,FALSE),"")</f>
        <v>no</v>
      </c>
      <c r="AP237" s="59" t="str">
        <f>IFERROR(CONCATENATE(Tabelle32[[#This Row],[Family
GFX-Unit]]," | ",Tabelle32[[#This Row],[Label 1
GFX-Unit]]," | ",Tabelle32[[#This Row],[Attached Device if Gateway]]),"")</f>
        <v xml:space="preserve"> |  | VKS</v>
      </c>
      <c r="AQ237" s="28"/>
      <c r="AR237" s="28"/>
      <c r="AS237" s="28"/>
      <c r="AT237" s="28"/>
      <c r="AU237" s="28"/>
      <c r="AV237" s="28" t="s">
        <v>96</v>
      </c>
      <c r="AW237" s="28" t="s">
        <v>96</v>
      </c>
      <c r="AX237" s="28" t="s">
        <v>96</v>
      </c>
      <c r="AY237" s="28" t="s">
        <v>96</v>
      </c>
      <c r="AZ237" s="28" t="s">
        <v>96</v>
      </c>
      <c r="BA237" s="28" t="s">
        <v>96</v>
      </c>
      <c r="BB237" s="28" t="s">
        <v>96</v>
      </c>
      <c r="BC237" s="28" t="s">
        <v>96</v>
      </c>
      <c r="BD237" s="28" t="s">
        <v>96</v>
      </c>
      <c r="BE237" s="28"/>
      <c r="BF237" s="28"/>
      <c r="BG237" s="73" t="s">
        <v>151</v>
      </c>
      <c r="BH237" s="30" t="str">
        <f>IF(COUNTA(Tabelle32[[#This Row],[Type:Vid_1080i50]:[Type:Anc_Prot]])&gt;0,"x","")</f>
        <v>x</v>
      </c>
      <c r="BI23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37" s="59"/>
      <c r="BK237" s="59"/>
      <c r="BL237" s="63"/>
      <c r="BM237" s="63"/>
      <c r="BN237" s="90"/>
      <c r="BO237" s="90"/>
      <c r="BP237" s="75">
        <f>LEN(Tabelle32[[#This Row],[Label 1
GFX-Unit]])</f>
        <v>0</v>
      </c>
      <c r="BQ237" s="63"/>
      <c r="BR237" s="63"/>
      <c r="BS237" s="59"/>
      <c r="BT237" s="59"/>
      <c r="BU237" s="59" t="s">
        <v>194</v>
      </c>
      <c r="BV237" s="59" t="s">
        <v>195</v>
      </c>
      <c r="BW237" s="59" t="s">
        <v>447</v>
      </c>
      <c r="BX237" s="59">
        <v>11</v>
      </c>
    </row>
    <row r="238" spans="1:76" x14ac:dyDescent="0.2">
      <c r="A238" s="58" t="str">
        <f>CONCATENATE(Tabelle32[[#This Row],[Device ID]],".",Tabelle32[[#This Row],[Streamcounter]])</f>
        <v>11.11212</v>
      </c>
      <c r="B23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VGW-01_SDI11_AUDsend_0012_IPLASRF</v>
      </c>
      <c r="C238" s="60"/>
      <c r="D238" s="61"/>
      <c r="E238" s="62"/>
      <c r="F238" s="59" t="str">
        <f>IFERROR(VLOOKUP(Tabelle32[[#This Row],[Device ID]],BOM!$B$3:$BQ$35,16,FALSE),"")</f>
        <v>VKS</v>
      </c>
      <c r="G238" s="63">
        <f>VLOOKUP(Tabelle32[[#This Row],[SDI Interface]],BOM!$A$4:$B$35,2,FALSE)</f>
        <v>11</v>
      </c>
      <c r="H238" s="59" t="str">
        <f>BOM!$C$4</f>
        <v>VGW-01</v>
      </c>
      <c r="I238" s="59">
        <f>IFERROR(VLOOKUP(Tabelle32[[#This Row],[Device ID]],BOM!$B$3:$BQ$35,12,FALSE),"")</f>
        <v>0</v>
      </c>
      <c r="J238" s="59" t="str">
        <f>IFERROR(VLOOKUP(Tabelle32[[#This Row],[Device ID]],BOM!$B$3:$BQ$35,13,FALSE),"")</f>
        <v>TC.U1.223 | MDC</v>
      </c>
      <c r="K238" s="59" t="str">
        <f>IFERROR(VLOOKUP(Tabelle32[[#This Row],[Device ID]],BOM!$B$3:$BQ$35,14,FALSE),"")</f>
        <v>Imagine Comunications</v>
      </c>
      <c r="L238" s="59" t="str">
        <f>IFERROR(VLOOKUP(Tabelle32[[#This Row],[Device ID]],BOM!$B$3:$BQ$35,16,FALSE),"")</f>
        <v>VKS</v>
      </c>
      <c r="M238" s="63">
        <f>IFERROR(VLOOKUP(Tabelle32[[#This Row],[Device ID]],BOM!$B$3:$BQ$35,17,FALSE),"")</f>
        <v>0</v>
      </c>
      <c r="N238" s="59">
        <f>IFERROR(VLOOKUP(Tabelle32[[#This Row],[Device ID]],BOM!$B$3:$BQ$35,18,FALSE),"")</f>
        <v>0</v>
      </c>
      <c r="O238" s="64"/>
      <c r="P238" s="64"/>
      <c r="Q238" s="64"/>
      <c r="R238" s="64"/>
      <c r="S238" s="64"/>
      <c r="T238" s="64"/>
      <c r="U238" s="59">
        <f>IFERROR(VLOOKUP(Tabelle32[[#This Row],[Device ID]],BOM!$B$3:$BQ$35,25,FALSE),"")</f>
        <v>0</v>
      </c>
      <c r="V238" s="59" t="str">
        <f>IFERROR(VLOOKUP(Tabelle32[[#This Row],[Device ID]],BOM!$B$3:$BQ$35,26,FALSE),"")</f>
        <v>x</v>
      </c>
      <c r="W238" s="59" t="str">
        <f>IFERROR(VLOOKUP(Tabelle32[[#This Row],[Device ID]],BOM!$B$3:$BQ$35,27,FALSE),"")</f>
        <v>x</v>
      </c>
      <c r="X238" s="59" t="str">
        <f>IFERROR(VLOOKUP(Tabelle32[[#This Row],[Device ID]],BOM!$B$3:$BQ$35,28,FALSE),"")</f>
        <v>x</v>
      </c>
      <c r="Y238" s="59" t="str">
        <f>IFERROR(VLOOKUP(Tabelle32[[#This Row],[Device ID]],BOM!$B$3:$BQ$35,29,FALSE),"")</f>
        <v>x</v>
      </c>
      <c r="Z238" s="59" t="str">
        <f>IFERROR(VLOOKUP(Tabelle32[[#This Row],[Device ID]],BOM!$B$3:$BQ$35,30,FALSE),"")</f>
        <v>x</v>
      </c>
      <c r="AA238" s="59" t="str">
        <f>IFERROR(VLOOKUP(Tabelle32[[#This Row],[Device ID]],BOM!$B$3:$BQ$35,31,FALSE),"")</f>
        <v>x</v>
      </c>
      <c r="AB238" s="59" t="str">
        <f>IFERROR(VLOOKUP(Tabelle32[[#This Row],[Device ID]],BOM!$B$3:$BQ$35,32,FALSE),"")</f>
        <v>x</v>
      </c>
      <c r="AC238" s="59" t="str">
        <f>IFERROR(VLOOKUP(Tabelle32[[#This Row],[Device ID]],BOM!$B$3:$BQ$35,33,FALSE),"")</f>
        <v>x</v>
      </c>
      <c r="AD238" s="59" t="str">
        <f>IFERROR(VLOOKUP(Tabelle32[[#This Row],[Device ID]],BOM!$B$3:$BQ$35,34,FALSE),"")</f>
        <v>x</v>
      </c>
      <c r="AE238" s="59" t="str">
        <f>IFERROR(VLOOKUP(Tabelle32[[#This Row],[Device ID]],BOM!$B$3:$BQ$35,35,FALSE),"")</f>
        <v>x</v>
      </c>
      <c r="AF238" s="59" t="str">
        <f>IFERROR(VLOOKUP(Tabelle32[[#This Row],[Device ID]],BOM!$B$3:$BQ$35,36,FALSE),"")</f>
        <v>x</v>
      </c>
      <c r="AG238" s="59" t="str">
        <f>IFERROR(VLOOKUP(Tabelle32[[#This Row],[Device ID]],BOM!$B$3:$BQ$35,37,FALSE),"")</f>
        <v>x</v>
      </c>
      <c r="AH238" s="59"/>
      <c r="AI238" s="59"/>
      <c r="AJ238" s="59"/>
      <c r="AK238" s="59"/>
      <c r="AL238" s="59" t="str">
        <f>IFERROR(VLOOKUP(Tabelle32[[#This Row],[Device ID]],BOM!$B$3:$BQ$35,42,FALSE),"")</f>
        <v>Imagine Communications SNP</v>
      </c>
      <c r="AM238" s="59" t="str">
        <f>IFERROR(VLOOKUP(Tabelle32[[#This Row],[Device ID]],BOM!$B$3:$BQ$35,43,FALSE),"")</f>
        <v>no</v>
      </c>
      <c r="AN238" s="59" t="str">
        <f>IFERROR(VLOOKUP(Tabelle32[[#This Row],[Device ID]],BOM!$B$3:$BQ$35,44,FALSE),"")</f>
        <v>yes</v>
      </c>
      <c r="AO238" s="59" t="str">
        <f>IFERROR(VLOOKUP(Tabelle32[[#This Row],[Device ID]],BOM!$B$3:$BQ$35,45,FALSE),"")</f>
        <v>no</v>
      </c>
      <c r="AP238" s="59" t="str">
        <f>IFERROR(CONCATENATE(Tabelle32[[#This Row],[Family
GFX-Unit]]," | ",Tabelle32[[#This Row],[Label 1
GFX-Unit]]," | ",Tabelle32[[#This Row],[Attached Device if Gateway]]),"")</f>
        <v xml:space="preserve"> |  | VKS</v>
      </c>
      <c r="AQ238" s="28"/>
      <c r="AR238" s="28"/>
      <c r="AS238" s="28"/>
      <c r="AT238" s="28"/>
      <c r="AU238" s="28"/>
      <c r="AV238" s="28" t="s">
        <v>96</v>
      </c>
      <c r="AW238" s="28" t="s">
        <v>96</v>
      </c>
      <c r="AX238" s="28" t="s">
        <v>96</v>
      </c>
      <c r="AY238" s="28" t="s">
        <v>96</v>
      </c>
      <c r="AZ238" s="28" t="s">
        <v>96</v>
      </c>
      <c r="BA238" s="28" t="s">
        <v>96</v>
      </c>
      <c r="BB238" s="28" t="s">
        <v>96</v>
      </c>
      <c r="BC238" s="28" t="s">
        <v>96</v>
      </c>
      <c r="BD238" s="28" t="s">
        <v>96</v>
      </c>
      <c r="BE238" s="28"/>
      <c r="BF238" s="28"/>
      <c r="BG238" s="73" t="s">
        <v>151</v>
      </c>
      <c r="BH238" s="30" t="str">
        <f>IF(COUNTA(Tabelle32[[#This Row],[Type:Vid_1080i50]:[Type:Anc_Prot]])&gt;0,"x","")</f>
        <v>x</v>
      </c>
      <c r="BI23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38" s="59"/>
      <c r="BK238" s="59"/>
      <c r="BL238" s="63"/>
      <c r="BM238" s="63"/>
      <c r="BN238" s="90"/>
      <c r="BO238" s="90"/>
      <c r="BP238" s="75">
        <f>LEN(Tabelle32[[#This Row],[Label 1
GFX-Unit]])</f>
        <v>0</v>
      </c>
      <c r="BQ238" s="63"/>
      <c r="BR238" s="63"/>
      <c r="BS238" s="59"/>
      <c r="BT238" s="59"/>
      <c r="BU238" s="59" t="s">
        <v>197</v>
      </c>
      <c r="BV238" s="59" t="s">
        <v>198</v>
      </c>
      <c r="BW238" s="59" t="s">
        <v>448</v>
      </c>
      <c r="BX238" s="59">
        <v>11</v>
      </c>
    </row>
    <row r="239" spans="1:76" x14ac:dyDescent="0.2">
      <c r="A239" s="58" t="str">
        <f>CONCATENATE(Tabelle32[[#This Row],[Device ID]],".",Tabelle32[[#This Row],[Streamcounter]])</f>
        <v>11.11213</v>
      </c>
      <c r="B23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VGW-01_SDI11_AUDsend_0013_IPLASRF</v>
      </c>
      <c r="C239" s="60"/>
      <c r="D239" s="61"/>
      <c r="E239" s="62"/>
      <c r="F239" s="59" t="str">
        <f>IFERROR(VLOOKUP(Tabelle32[[#This Row],[Device ID]],BOM!$B$3:$BQ$35,16,FALSE),"")</f>
        <v>VKS</v>
      </c>
      <c r="G239" s="63">
        <f>VLOOKUP(Tabelle32[[#This Row],[SDI Interface]],BOM!$A$4:$B$35,2,FALSE)</f>
        <v>11</v>
      </c>
      <c r="H239" s="59" t="str">
        <f>BOM!$C$4</f>
        <v>VGW-01</v>
      </c>
      <c r="I239" s="59">
        <f>IFERROR(VLOOKUP(Tabelle32[[#This Row],[Device ID]],BOM!$B$3:$BQ$35,12,FALSE),"")</f>
        <v>0</v>
      </c>
      <c r="J239" s="59" t="str">
        <f>IFERROR(VLOOKUP(Tabelle32[[#This Row],[Device ID]],BOM!$B$3:$BQ$35,13,FALSE),"")</f>
        <v>TC.U1.223 | MDC</v>
      </c>
      <c r="K239" s="59" t="str">
        <f>IFERROR(VLOOKUP(Tabelle32[[#This Row],[Device ID]],BOM!$B$3:$BQ$35,14,FALSE),"")</f>
        <v>Imagine Comunications</v>
      </c>
      <c r="L239" s="59" t="str">
        <f>IFERROR(VLOOKUP(Tabelle32[[#This Row],[Device ID]],BOM!$B$3:$BQ$35,16,FALSE),"")</f>
        <v>VKS</v>
      </c>
      <c r="M239" s="63">
        <f>IFERROR(VLOOKUP(Tabelle32[[#This Row],[Device ID]],BOM!$B$3:$BQ$35,17,FALSE),"")</f>
        <v>0</v>
      </c>
      <c r="N239" s="59">
        <f>IFERROR(VLOOKUP(Tabelle32[[#This Row],[Device ID]],BOM!$B$3:$BQ$35,18,FALSE),"")</f>
        <v>0</v>
      </c>
      <c r="O239" s="64"/>
      <c r="P239" s="64"/>
      <c r="Q239" s="64"/>
      <c r="R239" s="64"/>
      <c r="S239" s="64"/>
      <c r="T239" s="64"/>
      <c r="U239" s="59">
        <f>IFERROR(VLOOKUP(Tabelle32[[#This Row],[Device ID]],BOM!$B$3:$BQ$35,25,FALSE),"")</f>
        <v>0</v>
      </c>
      <c r="V239" s="59" t="str">
        <f>IFERROR(VLOOKUP(Tabelle32[[#This Row],[Device ID]],BOM!$B$3:$BQ$35,26,FALSE),"")</f>
        <v>x</v>
      </c>
      <c r="W239" s="59" t="str">
        <f>IFERROR(VLOOKUP(Tabelle32[[#This Row],[Device ID]],BOM!$B$3:$BQ$35,27,FALSE),"")</f>
        <v>x</v>
      </c>
      <c r="X239" s="59" t="str">
        <f>IFERROR(VLOOKUP(Tabelle32[[#This Row],[Device ID]],BOM!$B$3:$BQ$35,28,FALSE),"")</f>
        <v>x</v>
      </c>
      <c r="Y239" s="59" t="str">
        <f>IFERROR(VLOOKUP(Tabelle32[[#This Row],[Device ID]],BOM!$B$3:$BQ$35,29,FALSE),"")</f>
        <v>x</v>
      </c>
      <c r="Z239" s="59" t="str">
        <f>IFERROR(VLOOKUP(Tabelle32[[#This Row],[Device ID]],BOM!$B$3:$BQ$35,30,FALSE),"")</f>
        <v>x</v>
      </c>
      <c r="AA239" s="59" t="str">
        <f>IFERROR(VLOOKUP(Tabelle32[[#This Row],[Device ID]],BOM!$B$3:$BQ$35,31,FALSE),"")</f>
        <v>x</v>
      </c>
      <c r="AB239" s="59" t="str">
        <f>IFERROR(VLOOKUP(Tabelle32[[#This Row],[Device ID]],BOM!$B$3:$BQ$35,32,FALSE),"")</f>
        <v>x</v>
      </c>
      <c r="AC239" s="59" t="str">
        <f>IFERROR(VLOOKUP(Tabelle32[[#This Row],[Device ID]],BOM!$B$3:$BQ$35,33,FALSE),"")</f>
        <v>x</v>
      </c>
      <c r="AD239" s="59" t="str">
        <f>IFERROR(VLOOKUP(Tabelle32[[#This Row],[Device ID]],BOM!$B$3:$BQ$35,34,FALSE),"")</f>
        <v>x</v>
      </c>
      <c r="AE239" s="59" t="str">
        <f>IFERROR(VLOOKUP(Tabelle32[[#This Row],[Device ID]],BOM!$B$3:$BQ$35,35,FALSE),"")</f>
        <v>x</v>
      </c>
      <c r="AF239" s="59" t="str">
        <f>IFERROR(VLOOKUP(Tabelle32[[#This Row],[Device ID]],BOM!$B$3:$BQ$35,36,FALSE),"")</f>
        <v>x</v>
      </c>
      <c r="AG239" s="59" t="str">
        <f>IFERROR(VLOOKUP(Tabelle32[[#This Row],[Device ID]],BOM!$B$3:$BQ$35,37,FALSE),"")</f>
        <v>x</v>
      </c>
      <c r="AH239" s="59"/>
      <c r="AI239" s="59"/>
      <c r="AJ239" s="59"/>
      <c r="AK239" s="59"/>
      <c r="AL239" s="59" t="str">
        <f>IFERROR(VLOOKUP(Tabelle32[[#This Row],[Device ID]],BOM!$B$3:$BQ$35,42,FALSE),"")</f>
        <v>Imagine Communications SNP</v>
      </c>
      <c r="AM239" s="59" t="str">
        <f>IFERROR(VLOOKUP(Tabelle32[[#This Row],[Device ID]],BOM!$B$3:$BQ$35,43,FALSE),"")</f>
        <v>no</v>
      </c>
      <c r="AN239" s="59" t="str">
        <f>IFERROR(VLOOKUP(Tabelle32[[#This Row],[Device ID]],BOM!$B$3:$BQ$35,44,FALSE),"")</f>
        <v>yes</v>
      </c>
      <c r="AO239" s="59" t="str">
        <f>IFERROR(VLOOKUP(Tabelle32[[#This Row],[Device ID]],BOM!$B$3:$BQ$35,45,FALSE),"")</f>
        <v>no</v>
      </c>
      <c r="AP239" s="59" t="str">
        <f>IFERROR(CONCATENATE(Tabelle32[[#This Row],[Family
GFX-Unit]]," | ",Tabelle32[[#This Row],[Label 1
GFX-Unit]]," | ",Tabelle32[[#This Row],[Attached Device if Gateway]]),"")</f>
        <v xml:space="preserve"> |  | VKS</v>
      </c>
      <c r="AQ239" s="28"/>
      <c r="AR239" s="28"/>
      <c r="AS239" s="28"/>
      <c r="AT239" s="28"/>
      <c r="AU239" s="28"/>
      <c r="AV239" s="28" t="s">
        <v>96</v>
      </c>
      <c r="AW239" s="28" t="s">
        <v>96</v>
      </c>
      <c r="AX239" s="28" t="s">
        <v>96</v>
      </c>
      <c r="AY239" s="28" t="s">
        <v>96</v>
      </c>
      <c r="AZ239" s="28" t="s">
        <v>96</v>
      </c>
      <c r="BA239" s="28" t="s">
        <v>96</v>
      </c>
      <c r="BB239" s="28" t="s">
        <v>96</v>
      </c>
      <c r="BC239" s="28" t="s">
        <v>96</v>
      </c>
      <c r="BD239" s="28" t="s">
        <v>96</v>
      </c>
      <c r="BE239" s="28"/>
      <c r="BF239" s="28"/>
      <c r="BG239" s="73" t="s">
        <v>151</v>
      </c>
      <c r="BH239" s="30" t="str">
        <f>IF(COUNTA(Tabelle32[[#This Row],[Type:Vid_1080i50]:[Type:Anc_Prot]])&gt;0,"x","")</f>
        <v>x</v>
      </c>
      <c r="BI23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39" s="59"/>
      <c r="BK239" s="59"/>
      <c r="BL239" s="63"/>
      <c r="BM239" s="63"/>
      <c r="BN239" s="90"/>
      <c r="BO239" s="90"/>
      <c r="BP239" s="75">
        <f>LEN(Tabelle32[[#This Row],[Label 1
GFX-Unit]])</f>
        <v>0</v>
      </c>
      <c r="BQ239" s="63"/>
      <c r="BR239" s="63"/>
      <c r="BS239" s="59"/>
      <c r="BT239" s="59"/>
      <c r="BU239" s="59" t="s">
        <v>200</v>
      </c>
      <c r="BV239" s="59" t="s">
        <v>201</v>
      </c>
      <c r="BW239" s="59" t="s">
        <v>449</v>
      </c>
      <c r="BX239" s="59">
        <v>11</v>
      </c>
    </row>
    <row r="240" spans="1:76" x14ac:dyDescent="0.2">
      <c r="A240" s="58" t="str">
        <f>CONCATENATE(Tabelle32[[#This Row],[Device ID]],".",Tabelle32[[#This Row],[Streamcounter]])</f>
        <v>11.11214</v>
      </c>
      <c r="B24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VGW-01_SDI11_AUDsend_0014_IPLASRF</v>
      </c>
      <c r="C240" s="60"/>
      <c r="D240" s="61"/>
      <c r="E240" s="62"/>
      <c r="F240" s="59" t="str">
        <f>IFERROR(VLOOKUP(Tabelle32[[#This Row],[Device ID]],BOM!$B$3:$BQ$35,16,FALSE),"")</f>
        <v>VKS</v>
      </c>
      <c r="G240" s="63">
        <f>VLOOKUP(Tabelle32[[#This Row],[SDI Interface]],BOM!$A$4:$B$35,2,FALSE)</f>
        <v>11</v>
      </c>
      <c r="H240" s="59" t="str">
        <f>BOM!$C$4</f>
        <v>VGW-01</v>
      </c>
      <c r="I240" s="59">
        <f>IFERROR(VLOOKUP(Tabelle32[[#This Row],[Device ID]],BOM!$B$3:$BQ$35,12,FALSE),"")</f>
        <v>0</v>
      </c>
      <c r="J240" s="59" t="str">
        <f>IFERROR(VLOOKUP(Tabelle32[[#This Row],[Device ID]],BOM!$B$3:$BQ$35,13,FALSE),"")</f>
        <v>TC.U1.223 | MDC</v>
      </c>
      <c r="K240" s="59" t="str">
        <f>IFERROR(VLOOKUP(Tabelle32[[#This Row],[Device ID]],BOM!$B$3:$BQ$35,14,FALSE),"")</f>
        <v>Imagine Comunications</v>
      </c>
      <c r="L240" s="59" t="str">
        <f>IFERROR(VLOOKUP(Tabelle32[[#This Row],[Device ID]],BOM!$B$3:$BQ$35,16,FALSE),"")</f>
        <v>VKS</v>
      </c>
      <c r="M240" s="63">
        <f>IFERROR(VLOOKUP(Tabelle32[[#This Row],[Device ID]],BOM!$B$3:$BQ$35,17,FALSE),"")</f>
        <v>0</v>
      </c>
      <c r="N240" s="59">
        <f>IFERROR(VLOOKUP(Tabelle32[[#This Row],[Device ID]],BOM!$B$3:$BQ$35,18,FALSE),"")</f>
        <v>0</v>
      </c>
      <c r="O240" s="64"/>
      <c r="P240" s="64"/>
      <c r="Q240" s="64"/>
      <c r="R240" s="64"/>
      <c r="S240" s="64"/>
      <c r="T240" s="64"/>
      <c r="U240" s="59">
        <f>IFERROR(VLOOKUP(Tabelle32[[#This Row],[Device ID]],BOM!$B$3:$BQ$35,25,FALSE),"")</f>
        <v>0</v>
      </c>
      <c r="V240" s="59" t="str">
        <f>IFERROR(VLOOKUP(Tabelle32[[#This Row],[Device ID]],BOM!$B$3:$BQ$35,26,FALSE),"")</f>
        <v>x</v>
      </c>
      <c r="W240" s="59" t="str">
        <f>IFERROR(VLOOKUP(Tabelle32[[#This Row],[Device ID]],BOM!$B$3:$BQ$35,27,FALSE),"")</f>
        <v>x</v>
      </c>
      <c r="X240" s="59" t="str">
        <f>IFERROR(VLOOKUP(Tabelle32[[#This Row],[Device ID]],BOM!$B$3:$BQ$35,28,FALSE),"")</f>
        <v>x</v>
      </c>
      <c r="Y240" s="59" t="str">
        <f>IFERROR(VLOOKUP(Tabelle32[[#This Row],[Device ID]],BOM!$B$3:$BQ$35,29,FALSE),"")</f>
        <v>x</v>
      </c>
      <c r="Z240" s="59" t="str">
        <f>IFERROR(VLOOKUP(Tabelle32[[#This Row],[Device ID]],BOM!$B$3:$BQ$35,30,FALSE),"")</f>
        <v>x</v>
      </c>
      <c r="AA240" s="59" t="str">
        <f>IFERROR(VLOOKUP(Tabelle32[[#This Row],[Device ID]],BOM!$B$3:$BQ$35,31,FALSE),"")</f>
        <v>x</v>
      </c>
      <c r="AB240" s="59" t="str">
        <f>IFERROR(VLOOKUP(Tabelle32[[#This Row],[Device ID]],BOM!$B$3:$BQ$35,32,FALSE),"")</f>
        <v>x</v>
      </c>
      <c r="AC240" s="59" t="str">
        <f>IFERROR(VLOOKUP(Tabelle32[[#This Row],[Device ID]],BOM!$B$3:$BQ$35,33,FALSE),"")</f>
        <v>x</v>
      </c>
      <c r="AD240" s="59" t="str">
        <f>IFERROR(VLOOKUP(Tabelle32[[#This Row],[Device ID]],BOM!$B$3:$BQ$35,34,FALSE),"")</f>
        <v>x</v>
      </c>
      <c r="AE240" s="59" t="str">
        <f>IFERROR(VLOOKUP(Tabelle32[[#This Row],[Device ID]],BOM!$B$3:$BQ$35,35,FALSE),"")</f>
        <v>x</v>
      </c>
      <c r="AF240" s="59" t="str">
        <f>IFERROR(VLOOKUP(Tabelle32[[#This Row],[Device ID]],BOM!$B$3:$BQ$35,36,FALSE),"")</f>
        <v>x</v>
      </c>
      <c r="AG240" s="59" t="str">
        <f>IFERROR(VLOOKUP(Tabelle32[[#This Row],[Device ID]],BOM!$B$3:$BQ$35,37,FALSE),"")</f>
        <v>x</v>
      </c>
      <c r="AH240" s="59"/>
      <c r="AI240" s="59"/>
      <c r="AJ240" s="59"/>
      <c r="AK240" s="59"/>
      <c r="AL240" s="59" t="str">
        <f>IFERROR(VLOOKUP(Tabelle32[[#This Row],[Device ID]],BOM!$B$3:$BQ$35,42,FALSE),"")</f>
        <v>Imagine Communications SNP</v>
      </c>
      <c r="AM240" s="59" t="str">
        <f>IFERROR(VLOOKUP(Tabelle32[[#This Row],[Device ID]],BOM!$B$3:$BQ$35,43,FALSE),"")</f>
        <v>no</v>
      </c>
      <c r="AN240" s="59" t="str">
        <f>IFERROR(VLOOKUP(Tabelle32[[#This Row],[Device ID]],BOM!$B$3:$BQ$35,44,FALSE),"")</f>
        <v>yes</v>
      </c>
      <c r="AO240" s="59" t="str">
        <f>IFERROR(VLOOKUP(Tabelle32[[#This Row],[Device ID]],BOM!$B$3:$BQ$35,45,FALSE),"")</f>
        <v>no</v>
      </c>
      <c r="AP240" s="59" t="str">
        <f>IFERROR(CONCATENATE(Tabelle32[[#This Row],[Family
GFX-Unit]]," | ",Tabelle32[[#This Row],[Label 1
GFX-Unit]]," | ",Tabelle32[[#This Row],[Attached Device if Gateway]]),"")</f>
        <v xml:space="preserve"> |  | VKS</v>
      </c>
      <c r="AQ240" s="28"/>
      <c r="AR240" s="28"/>
      <c r="AS240" s="28"/>
      <c r="AT240" s="28"/>
      <c r="AU240" s="28"/>
      <c r="AV240" s="28" t="s">
        <v>96</v>
      </c>
      <c r="AW240" s="28" t="s">
        <v>96</v>
      </c>
      <c r="AX240" s="28" t="s">
        <v>96</v>
      </c>
      <c r="AY240" s="28" t="s">
        <v>96</v>
      </c>
      <c r="AZ240" s="28" t="s">
        <v>96</v>
      </c>
      <c r="BA240" s="28" t="s">
        <v>96</v>
      </c>
      <c r="BB240" s="28" t="s">
        <v>96</v>
      </c>
      <c r="BC240" s="28" t="s">
        <v>96</v>
      </c>
      <c r="BD240" s="28" t="s">
        <v>96</v>
      </c>
      <c r="BE240" s="28"/>
      <c r="BF240" s="28"/>
      <c r="BG240" s="73" t="s">
        <v>151</v>
      </c>
      <c r="BH240" s="30" t="str">
        <f>IF(COUNTA(Tabelle32[[#This Row],[Type:Vid_1080i50]:[Type:Anc_Prot]])&gt;0,"x","")</f>
        <v>x</v>
      </c>
      <c r="BI24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40" s="59"/>
      <c r="BK240" s="59"/>
      <c r="BL240" s="63"/>
      <c r="BM240" s="63"/>
      <c r="BN240" s="90"/>
      <c r="BO240" s="90"/>
      <c r="BP240" s="75">
        <f>LEN(Tabelle32[[#This Row],[Label 1
GFX-Unit]])</f>
        <v>0</v>
      </c>
      <c r="BQ240" s="63"/>
      <c r="BR240" s="63"/>
      <c r="BS240" s="59"/>
      <c r="BT240" s="59"/>
      <c r="BU240" s="59" t="s">
        <v>203</v>
      </c>
      <c r="BV240" s="59" t="s">
        <v>204</v>
      </c>
      <c r="BW240" s="59" t="s">
        <v>450</v>
      </c>
      <c r="BX240" s="59">
        <v>11</v>
      </c>
    </row>
    <row r="241" spans="1:76" x14ac:dyDescent="0.2">
      <c r="A241" s="58" t="str">
        <f>CONCATENATE(Tabelle32[[#This Row],[Device ID]],".",Tabelle32[[#This Row],[Streamcounter]])</f>
        <v>11.11215</v>
      </c>
      <c r="B24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VGW-01_SDI11_AUDsend_0015_IPLASRF</v>
      </c>
      <c r="C241" s="60"/>
      <c r="D241" s="61"/>
      <c r="E241" s="62"/>
      <c r="F241" s="59" t="str">
        <f>IFERROR(VLOOKUP(Tabelle32[[#This Row],[Device ID]],BOM!$B$3:$BQ$35,16,FALSE),"")</f>
        <v>VKS</v>
      </c>
      <c r="G241" s="63">
        <f>VLOOKUP(Tabelle32[[#This Row],[SDI Interface]],BOM!$A$4:$B$35,2,FALSE)</f>
        <v>11</v>
      </c>
      <c r="H241" s="59" t="str">
        <f>BOM!$C$4</f>
        <v>VGW-01</v>
      </c>
      <c r="I241" s="59">
        <f>IFERROR(VLOOKUP(Tabelle32[[#This Row],[Device ID]],BOM!$B$3:$BQ$35,12,FALSE),"")</f>
        <v>0</v>
      </c>
      <c r="J241" s="59" t="str">
        <f>IFERROR(VLOOKUP(Tabelle32[[#This Row],[Device ID]],BOM!$B$3:$BQ$35,13,FALSE),"")</f>
        <v>TC.U1.223 | MDC</v>
      </c>
      <c r="K241" s="59" t="str">
        <f>IFERROR(VLOOKUP(Tabelle32[[#This Row],[Device ID]],BOM!$B$3:$BQ$35,14,FALSE),"")</f>
        <v>Imagine Comunications</v>
      </c>
      <c r="L241" s="59" t="str">
        <f>IFERROR(VLOOKUP(Tabelle32[[#This Row],[Device ID]],BOM!$B$3:$BQ$35,16,FALSE),"")</f>
        <v>VKS</v>
      </c>
      <c r="M241" s="63">
        <f>IFERROR(VLOOKUP(Tabelle32[[#This Row],[Device ID]],BOM!$B$3:$BQ$35,17,FALSE),"")</f>
        <v>0</v>
      </c>
      <c r="N241" s="59">
        <f>IFERROR(VLOOKUP(Tabelle32[[#This Row],[Device ID]],BOM!$B$3:$BQ$35,18,FALSE),"")</f>
        <v>0</v>
      </c>
      <c r="O241" s="64"/>
      <c r="P241" s="64"/>
      <c r="Q241" s="64"/>
      <c r="R241" s="64"/>
      <c r="S241" s="64"/>
      <c r="T241" s="64"/>
      <c r="U241" s="59">
        <f>IFERROR(VLOOKUP(Tabelle32[[#This Row],[Device ID]],BOM!$B$3:$BQ$35,25,FALSE),"")</f>
        <v>0</v>
      </c>
      <c r="V241" s="59" t="str">
        <f>IFERROR(VLOOKUP(Tabelle32[[#This Row],[Device ID]],BOM!$B$3:$BQ$35,26,FALSE),"")</f>
        <v>x</v>
      </c>
      <c r="W241" s="59" t="str">
        <f>IFERROR(VLOOKUP(Tabelle32[[#This Row],[Device ID]],BOM!$B$3:$BQ$35,27,FALSE),"")</f>
        <v>x</v>
      </c>
      <c r="X241" s="59" t="str">
        <f>IFERROR(VLOOKUP(Tabelle32[[#This Row],[Device ID]],BOM!$B$3:$BQ$35,28,FALSE),"")</f>
        <v>x</v>
      </c>
      <c r="Y241" s="59" t="str">
        <f>IFERROR(VLOOKUP(Tabelle32[[#This Row],[Device ID]],BOM!$B$3:$BQ$35,29,FALSE),"")</f>
        <v>x</v>
      </c>
      <c r="Z241" s="59" t="str">
        <f>IFERROR(VLOOKUP(Tabelle32[[#This Row],[Device ID]],BOM!$B$3:$BQ$35,30,FALSE),"")</f>
        <v>x</v>
      </c>
      <c r="AA241" s="59" t="str">
        <f>IFERROR(VLOOKUP(Tabelle32[[#This Row],[Device ID]],BOM!$B$3:$BQ$35,31,FALSE),"")</f>
        <v>x</v>
      </c>
      <c r="AB241" s="59" t="str">
        <f>IFERROR(VLOOKUP(Tabelle32[[#This Row],[Device ID]],BOM!$B$3:$BQ$35,32,FALSE),"")</f>
        <v>x</v>
      </c>
      <c r="AC241" s="59" t="str">
        <f>IFERROR(VLOOKUP(Tabelle32[[#This Row],[Device ID]],BOM!$B$3:$BQ$35,33,FALSE),"")</f>
        <v>x</v>
      </c>
      <c r="AD241" s="59" t="str">
        <f>IFERROR(VLOOKUP(Tabelle32[[#This Row],[Device ID]],BOM!$B$3:$BQ$35,34,FALSE),"")</f>
        <v>x</v>
      </c>
      <c r="AE241" s="59" t="str">
        <f>IFERROR(VLOOKUP(Tabelle32[[#This Row],[Device ID]],BOM!$B$3:$BQ$35,35,FALSE),"")</f>
        <v>x</v>
      </c>
      <c r="AF241" s="59" t="str">
        <f>IFERROR(VLOOKUP(Tabelle32[[#This Row],[Device ID]],BOM!$B$3:$BQ$35,36,FALSE),"")</f>
        <v>x</v>
      </c>
      <c r="AG241" s="59" t="str">
        <f>IFERROR(VLOOKUP(Tabelle32[[#This Row],[Device ID]],BOM!$B$3:$BQ$35,37,FALSE),"")</f>
        <v>x</v>
      </c>
      <c r="AH241" s="59"/>
      <c r="AI241" s="59"/>
      <c r="AJ241" s="59"/>
      <c r="AK241" s="59"/>
      <c r="AL241" s="59" t="str">
        <f>IFERROR(VLOOKUP(Tabelle32[[#This Row],[Device ID]],BOM!$B$3:$BQ$35,42,FALSE),"")</f>
        <v>Imagine Communications SNP</v>
      </c>
      <c r="AM241" s="59" t="str">
        <f>IFERROR(VLOOKUP(Tabelle32[[#This Row],[Device ID]],BOM!$B$3:$BQ$35,43,FALSE),"")</f>
        <v>no</v>
      </c>
      <c r="AN241" s="59" t="str">
        <f>IFERROR(VLOOKUP(Tabelle32[[#This Row],[Device ID]],BOM!$B$3:$BQ$35,44,FALSE),"")</f>
        <v>yes</v>
      </c>
      <c r="AO241" s="59" t="str">
        <f>IFERROR(VLOOKUP(Tabelle32[[#This Row],[Device ID]],BOM!$B$3:$BQ$35,45,FALSE),"")</f>
        <v>no</v>
      </c>
      <c r="AP241" s="59" t="str">
        <f>IFERROR(CONCATENATE(Tabelle32[[#This Row],[Family
GFX-Unit]]," | ",Tabelle32[[#This Row],[Label 1
GFX-Unit]]," | ",Tabelle32[[#This Row],[Attached Device if Gateway]]),"")</f>
        <v xml:space="preserve"> |  | VKS</v>
      </c>
      <c r="AQ241" s="28"/>
      <c r="AR241" s="28"/>
      <c r="AS241" s="28"/>
      <c r="AT241" s="28"/>
      <c r="AU241" s="28"/>
      <c r="AV241" s="28" t="s">
        <v>96</v>
      </c>
      <c r="AW241" s="28" t="s">
        <v>96</v>
      </c>
      <c r="AX241" s="28" t="s">
        <v>96</v>
      </c>
      <c r="AY241" s="28" t="s">
        <v>96</v>
      </c>
      <c r="AZ241" s="28" t="s">
        <v>96</v>
      </c>
      <c r="BA241" s="28" t="s">
        <v>96</v>
      </c>
      <c r="BB241" s="28" t="s">
        <v>96</v>
      </c>
      <c r="BC241" s="28" t="s">
        <v>96</v>
      </c>
      <c r="BD241" s="28" t="s">
        <v>96</v>
      </c>
      <c r="BE241" s="28"/>
      <c r="BF241" s="28"/>
      <c r="BG241" s="73" t="s">
        <v>151</v>
      </c>
      <c r="BH241" s="30" t="str">
        <f>IF(COUNTA(Tabelle32[[#This Row],[Type:Vid_1080i50]:[Type:Anc_Prot]])&gt;0,"x","")</f>
        <v>x</v>
      </c>
      <c r="BI24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41" s="59"/>
      <c r="BK241" s="59"/>
      <c r="BL241" s="63"/>
      <c r="BM241" s="63"/>
      <c r="BN241" s="90"/>
      <c r="BO241" s="90"/>
      <c r="BP241" s="75">
        <f>LEN(Tabelle32[[#This Row],[Label 1
GFX-Unit]])</f>
        <v>0</v>
      </c>
      <c r="BQ241" s="63"/>
      <c r="BR241" s="63"/>
      <c r="BS241" s="59"/>
      <c r="BT241" s="59"/>
      <c r="BU241" s="59" t="s">
        <v>206</v>
      </c>
      <c r="BV241" s="59" t="s">
        <v>207</v>
      </c>
      <c r="BW241" s="59" t="s">
        <v>451</v>
      </c>
      <c r="BX241" s="59">
        <v>11</v>
      </c>
    </row>
    <row r="242" spans="1:76" x14ac:dyDescent="0.2">
      <c r="A242" s="58" t="str">
        <f>CONCATENATE(Tabelle32[[#This Row],[Device ID]],".",Tabelle32[[#This Row],[Streamcounter]])</f>
        <v>11.11216</v>
      </c>
      <c r="B24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VGW-01_SDI11_AUDsend_0016_IPLASRF</v>
      </c>
      <c r="C242" s="60"/>
      <c r="D242" s="61"/>
      <c r="E242" s="62"/>
      <c r="F242" s="59" t="str">
        <f>IFERROR(VLOOKUP(Tabelle32[[#This Row],[Device ID]],BOM!$B$3:$BQ$35,16,FALSE),"")</f>
        <v>VKS</v>
      </c>
      <c r="G242" s="63">
        <f>VLOOKUP(Tabelle32[[#This Row],[SDI Interface]],BOM!$A$4:$B$35,2,FALSE)</f>
        <v>11</v>
      </c>
      <c r="H242" s="59" t="str">
        <f>BOM!$C$4</f>
        <v>VGW-01</v>
      </c>
      <c r="I242" s="59">
        <f>IFERROR(VLOOKUP(Tabelle32[[#This Row],[Device ID]],BOM!$B$3:$BQ$35,12,FALSE),"")</f>
        <v>0</v>
      </c>
      <c r="J242" s="59" t="str">
        <f>IFERROR(VLOOKUP(Tabelle32[[#This Row],[Device ID]],BOM!$B$3:$BQ$35,13,FALSE),"")</f>
        <v>TC.U1.223 | MDC</v>
      </c>
      <c r="K242" s="59" t="str">
        <f>IFERROR(VLOOKUP(Tabelle32[[#This Row],[Device ID]],BOM!$B$3:$BQ$35,14,FALSE),"")</f>
        <v>Imagine Comunications</v>
      </c>
      <c r="L242" s="59" t="str">
        <f>IFERROR(VLOOKUP(Tabelle32[[#This Row],[Device ID]],BOM!$B$3:$BQ$35,16,FALSE),"")</f>
        <v>VKS</v>
      </c>
      <c r="M242" s="63">
        <f>IFERROR(VLOOKUP(Tabelle32[[#This Row],[Device ID]],BOM!$B$3:$BQ$35,17,FALSE),"")</f>
        <v>0</v>
      </c>
      <c r="N242" s="59">
        <f>IFERROR(VLOOKUP(Tabelle32[[#This Row],[Device ID]],BOM!$B$3:$BQ$35,18,FALSE),"")</f>
        <v>0</v>
      </c>
      <c r="O242" s="64"/>
      <c r="P242" s="64"/>
      <c r="Q242" s="64"/>
      <c r="R242" s="64"/>
      <c r="S242" s="64"/>
      <c r="T242" s="64"/>
      <c r="U242" s="59">
        <f>IFERROR(VLOOKUP(Tabelle32[[#This Row],[Device ID]],BOM!$B$3:$BQ$35,25,FALSE),"")</f>
        <v>0</v>
      </c>
      <c r="V242" s="59" t="str">
        <f>IFERROR(VLOOKUP(Tabelle32[[#This Row],[Device ID]],BOM!$B$3:$BQ$35,26,FALSE),"")</f>
        <v>x</v>
      </c>
      <c r="W242" s="59" t="str">
        <f>IFERROR(VLOOKUP(Tabelle32[[#This Row],[Device ID]],BOM!$B$3:$BQ$35,27,FALSE),"")</f>
        <v>x</v>
      </c>
      <c r="X242" s="59" t="str">
        <f>IFERROR(VLOOKUP(Tabelle32[[#This Row],[Device ID]],BOM!$B$3:$BQ$35,28,FALSE),"")</f>
        <v>x</v>
      </c>
      <c r="Y242" s="59" t="str">
        <f>IFERROR(VLOOKUP(Tabelle32[[#This Row],[Device ID]],BOM!$B$3:$BQ$35,29,FALSE),"")</f>
        <v>x</v>
      </c>
      <c r="Z242" s="59" t="str">
        <f>IFERROR(VLOOKUP(Tabelle32[[#This Row],[Device ID]],BOM!$B$3:$BQ$35,30,FALSE),"")</f>
        <v>x</v>
      </c>
      <c r="AA242" s="59" t="str">
        <f>IFERROR(VLOOKUP(Tabelle32[[#This Row],[Device ID]],BOM!$B$3:$BQ$35,31,FALSE),"")</f>
        <v>x</v>
      </c>
      <c r="AB242" s="59" t="str">
        <f>IFERROR(VLOOKUP(Tabelle32[[#This Row],[Device ID]],BOM!$B$3:$BQ$35,32,FALSE),"")</f>
        <v>x</v>
      </c>
      <c r="AC242" s="59" t="str">
        <f>IFERROR(VLOOKUP(Tabelle32[[#This Row],[Device ID]],BOM!$B$3:$BQ$35,33,FALSE),"")</f>
        <v>x</v>
      </c>
      <c r="AD242" s="59" t="str">
        <f>IFERROR(VLOOKUP(Tabelle32[[#This Row],[Device ID]],BOM!$B$3:$BQ$35,34,FALSE),"")</f>
        <v>x</v>
      </c>
      <c r="AE242" s="59" t="str">
        <f>IFERROR(VLOOKUP(Tabelle32[[#This Row],[Device ID]],BOM!$B$3:$BQ$35,35,FALSE),"")</f>
        <v>x</v>
      </c>
      <c r="AF242" s="59" t="str">
        <f>IFERROR(VLOOKUP(Tabelle32[[#This Row],[Device ID]],BOM!$B$3:$BQ$35,36,FALSE),"")</f>
        <v>x</v>
      </c>
      <c r="AG242" s="59" t="str">
        <f>IFERROR(VLOOKUP(Tabelle32[[#This Row],[Device ID]],BOM!$B$3:$BQ$35,37,FALSE),"")</f>
        <v>x</v>
      </c>
      <c r="AH242" s="59"/>
      <c r="AI242" s="59"/>
      <c r="AJ242" s="59"/>
      <c r="AK242" s="59"/>
      <c r="AL242" s="59" t="str">
        <f>IFERROR(VLOOKUP(Tabelle32[[#This Row],[Device ID]],BOM!$B$3:$BQ$35,42,FALSE),"")</f>
        <v>Imagine Communications SNP</v>
      </c>
      <c r="AM242" s="59" t="str">
        <f>IFERROR(VLOOKUP(Tabelle32[[#This Row],[Device ID]],BOM!$B$3:$BQ$35,43,FALSE),"")</f>
        <v>no</v>
      </c>
      <c r="AN242" s="59" t="str">
        <f>IFERROR(VLOOKUP(Tabelle32[[#This Row],[Device ID]],BOM!$B$3:$BQ$35,44,FALSE),"")</f>
        <v>yes</v>
      </c>
      <c r="AO242" s="59" t="str">
        <f>IFERROR(VLOOKUP(Tabelle32[[#This Row],[Device ID]],BOM!$B$3:$BQ$35,45,FALSE),"")</f>
        <v>no</v>
      </c>
      <c r="AP242" s="59" t="str">
        <f>IFERROR(CONCATENATE(Tabelle32[[#This Row],[Family
GFX-Unit]]," | ",Tabelle32[[#This Row],[Label 1
GFX-Unit]]," | ",Tabelle32[[#This Row],[Attached Device if Gateway]]),"")</f>
        <v xml:space="preserve"> |  | VKS</v>
      </c>
      <c r="AQ242" s="28"/>
      <c r="AR242" s="28"/>
      <c r="AS242" s="28"/>
      <c r="AT242" s="28"/>
      <c r="AU242" s="28"/>
      <c r="AV242" s="28" t="s">
        <v>96</v>
      </c>
      <c r="AW242" s="28" t="s">
        <v>96</v>
      </c>
      <c r="AX242" s="28" t="s">
        <v>96</v>
      </c>
      <c r="AY242" s="28" t="s">
        <v>96</v>
      </c>
      <c r="AZ242" s="28" t="s">
        <v>96</v>
      </c>
      <c r="BA242" s="28" t="s">
        <v>96</v>
      </c>
      <c r="BB242" s="28" t="s">
        <v>96</v>
      </c>
      <c r="BC242" s="28" t="s">
        <v>96</v>
      </c>
      <c r="BD242" s="28" t="s">
        <v>96</v>
      </c>
      <c r="BE242" s="28"/>
      <c r="BF242" s="28"/>
      <c r="BG242" s="73" t="s">
        <v>151</v>
      </c>
      <c r="BH242" s="30" t="str">
        <f>IF(COUNTA(Tabelle32[[#This Row],[Type:Vid_1080i50]:[Type:Anc_Prot]])&gt;0,"x","")</f>
        <v>x</v>
      </c>
      <c r="BI24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42" s="59"/>
      <c r="BK242" s="59"/>
      <c r="BL242" s="63"/>
      <c r="BM242" s="63"/>
      <c r="BN242" s="90"/>
      <c r="BO242" s="90"/>
      <c r="BP242" s="75">
        <f>LEN(Tabelle32[[#This Row],[Label 1
GFX-Unit]])</f>
        <v>0</v>
      </c>
      <c r="BQ242" s="63"/>
      <c r="BR242" s="63"/>
      <c r="BS242" s="59"/>
      <c r="BT242" s="59"/>
      <c r="BU242" s="59" t="s">
        <v>209</v>
      </c>
      <c r="BV242" s="59" t="s">
        <v>210</v>
      </c>
      <c r="BW242" s="59" t="s">
        <v>452</v>
      </c>
      <c r="BX242" s="59">
        <v>11</v>
      </c>
    </row>
    <row r="243" spans="1:76" x14ac:dyDescent="0.2">
      <c r="A243" s="58" t="str">
        <f>CONCATENATE(Tabelle32[[#This Row],[Device ID]],".",Tabelle32[[#This Row],[Streamcounter]])</f>
        <v>11.11101</v>
      </c>
      <c r="B24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VGW-01_SDI11_VIDsend_0001_IPLASRF</v>
      </c>
      <c r="C243" s="60"/>
      <c r="D243" s="61"/>
      <c r="E243" s="62"/>
      <c r="F243" s="59" t="str">
        <f>IFERROR(VLOOKUP(Tabelle32[[#This Row],[Device ID]],BOM!$B$3:$BQ$35,16,FALSE),"")</f>
        <v>VKS</v>
      </c>
      <c r="G243" s="63">
        <f>VLOOKUP(Tabelle32[[#This Row],[SDI Interface]],BOM!$A$4:$B$35,2,FALSE)</f>
        <v>11</v>
      </c>
      <c r="H243" s="59" t="str">
        <f>BOM!$C$4</f>
        <v>VGW-01</v>
      </c>
      <c r="I243" s="59">
        <f>IFERROR(VLOOKUP(Tabelle32[[#This Row],[Device ID]],BOM!$B$3:$BQ$35,12,FALSE),"")</f>
        <v>0</v>
      </c>
      <c r="J243" s="59" t="str">
        <f>IFERROR(VLOOKUP(Tabelle32[[#This Row],[Device ID]],BOM!$B$3:$BQ$35,13,FALSE),"")</f>
        <v>TC.U1.223 | MDC</v>
      </c>
      <c r="K243" s="59" t="str">
        <f>IFERROR(VLOOKUP(Tabelle32[[#This Row],[Device ID]],BOM!$B$3:$BQ$35,14,FALSE),"")</f>
        <v>Imagine Comunications</v>
      </c>
      <c r="L243" s="59" t="str">
        <f>IFERROR(VLOOKUP(Tabelle32[[#This Row],[Device ID]],BOM!$B$3:$BQ$35,16,FALSE),"")</f>
        <v>VKS</v>
      </c>
      <c r="M243" s="63">
        <f>IFERROR(VLOOKUP(Tabelle32[[#This Row],[Device ID]],BOM!$B$3:$BQ$35,17,FALSE),"")</f>
        <v>0</v>
      </c>
      <c r="N243" s="59">
        <f>IFERROR(VLOOKUP(Tabelle32[[#This Row],[Device ID]],BOM!$B$3:$BQ$35,18,FALSE),"")</f>
        <v>0</v>
      </c>
      <c r="O243" s="64"/>
      <c r="P243" s="64"/>
      <c r="Q243" s="64"/>
      <c r="R243" s="64"/>
      <c r="S243" s="64"/>
      <c r="T243" s="64"/>
      <c r="U243" s="59">
        <f>IFERROR(VLOOKUP(Tabelle32[[#This Row],[Device ID]],BOM!$B$3:$BQ$35,25,FALSE),"")</f>
        <v>0</v>
      </c>
      <c r="V243" s="59" t="str">
        <f>IFERROR(VLOOKUP(Tabelle32[[#This Row],[Device ID]],BOM!$B$3:$BQ$35,26,FALSE),"")</f>
        <v>x</v>
      </c>
      <c r="W243" s="59" t="str">
        <f>IFERROR(VLOOKUP(Tabelle32[[#This Row],[Device ID]],BOM!$B$3:$BQ$35,27,FALSE),"")</f>
        <v>x</v>
      </c>
      <c r="X243" s="59" t="str">
        <f>IFERROR(VLOOKUP(Tabelle32[[#This Row],[Device ID]],BOM!$B$3:$BQ$35,28,FALSE),"")</f>
        <v>x</v>
      </c>
      <c r="Y243" s="59" t="str">
        <f>IFERROR(VLOOKUP(Tabelle32[[#This Row],[Device ID]],BOM!$B$3:$BQ$35,29,FALSE),"")</f>
        <v>x</v>
      </c>
      <c r="Z243" s="59" t="str">
        <f>IFERROR(VLOOKUP(Tabelle32[[#This Row],[Device ID]],BOM!$B$3:$BQ$35,30,FALSE),"")</f>
        <v>x</v>
      </c>
      <c r="AA243" s="59" t="str">
        <f>IFERROR(VLOOKUP(Tabelle32[[#This Row],[Device ID]],BOM!$B$3:$BQ$35,31,FALSE),"")</f>
        <v>x</v>
      </c>
      <c r="AB243" s="59" t="str">
        <f>IFERROR(VLOOKUP(Tabelle32[[#This Row],[Device ID]],BOM!$B$3:$BQ$35,32,FALSE),"")</f>
        <v>x</v>
      </c>
      <c r="AC243" s="59" t="str">
        <f>IFERROR(VLOOKUP(Tabelle32[[#This Row],[Device ID]],BOM!$B$3:$BQ$35,33,FALSE),"")</f>
        <v>x</v>
      </c>
      <c r="AD243" s="59" t="str">
        <f>IFERROR(VLOOKUP(Tabelle32[[#This Row],[Device ID]],BOM!$B$3:$BQ$35,34,FALSE),"")</f>
        <v>x</v>
      </c>
      <c r="AE243" s="59" t="str">
        <f>IFERROR(VLOOKUP(Tabelle32[[#This Row],[Device ID]],BOM!$B$3:$BQ$35,35,FALSE),"")</f>
        <v>x</v>
      </c>
      <c r="AF243" s="59" t="str">
        <f>IFERROR(VLOOKUP(Tabelle32[[#This Row],[Device ID]],BOM!$B$3:$BQ$35,36,FALSE),"")</f>
        <v>x</v>
      </c>
      <c r="AG243" s="59" t="str">
        <f>IFERROR(VLOOKUP(Tabelle32[[#This Row],[Device ID]],BOM!$B$3:$BQ$35,37,FALSE),"")</f>
        <v>x</v>
      </c>
      <c r="AH243" s="59"/>
      <c r="AI243" s="59"/>
      <c r="AJ243" s="59"/>
      <c r="AK243" s="59"/>
      <c r="AL243" s="59" t="str">
        <f>IFERROR(VLOOKUP(Tabelle32[[#This Row],[Device ID]],BOM!$B$3:$BQ$35,42,FALSE),"")</f>
        <v>Imagine Communications SNP</v>
      </c>
      <c r="AM243" s="59" t="str">
        <f>IFERROR(VLOOKUP(Tabelle32[[#This Row],[Device ID]],BOM!$B$3:$BQ$35,43,FALSE),"")</f>
        <v>no</v>
      </c>
      <c r="AN243" s="59" t="str">
        <f>IFERROR(VLOOKUP(Tabelle32[[#This Row],[Device ID]],BOM!$B$3:$BQ$35,44,FALSE),"")</f>
        <v>yes</v>
      </c>
      <c r="AO243" s="59" t="str">
        <f>IFERROR(VLOOKUP(Tabelle32[[#This Row],[Device ID]],BOM!$B$3:$BQ$35,45,FALSE),"")</f>
        <v>no</v>
      </c>
      <c r="AP243" s="59" t="str">
        <f>IFERROR(CONCATENATE(Tabelle32[[#This Row],[Family
GFX-Unit]]," | ",Tabelle32[[#This Row],[Label 1
GFX-Unit]]," | ",Tabelle32[[#This Row],[Attached Device if Gateway]]),"")</f>
        <v xml:space="preserve"> |  | VKS</v>
      </c>
      <c r="AQ243" s="28" t="s">
        <v>96</v>
      </c>
      <c r="AR243" s="28" t="s">
        <v>96</v>
      </c>
      <c r="AS243" s="28" t="s">
        <v>96</v>
      </c>
      <c r="AT243" s="28" t="s">
        <v>96</v>
      </c>
      <c r="AU243" s="28" t="s">
        <v>96</v>
      </c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73" t="s">
        <v>151</v>
      </c>
      <c r="BH243" s="30" t="str">
        <f>IF(COUNTA(Tabelle32[[#This Row],[Type:Vid_1080i50]:[Type:Anc_Prot]])&gt;0,"x","")</f>
        <v>x</v>
      </c>
      <c r="BI24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243" s="59"/>
      <c r="BK243" s="59"/>
      <c r="BL243" s="63"/>
      <c r="BM243" s="63"/>
      <c r="BN243" s="90"/>
      <c r="BO243" s="90"/>
      <c r="BP243" s="75">
        <f>LEN(Tabelle32[[#This Row],[Label 1
GFX-Unit]])</f>
        <v>0</v>
      </c>
      <c r="BQ243" s="63"/>
      <c r="BR243" s="63"/>
      <c r="BS243" s="59"/>
      <c r="BT243" s="59"/>
      <c r="BU243" s="59" t="s">
        <v>212</v>
      </c>
      <c r="BV243" s="59" t="s">
        <v>213</v>
      </c>
      <c r="BW243" s="59" t="s">
        <v>453</v>
      </c>
      <c r="BX243" s="59">
        <v>11</v>
      </c>
    </row>
    <row r="244" spans="1:76" ht="13.5" x14ac:dyDescent="0.25">
      <c r="A244" s="58" t="str">
        <f>CONCATENATE(Tabelle32[[#This Row],[Device ID]],".",Tabelle32[[#This Row],[Streamcounter]])</f>
        <v>11.11102</v>
      </c>
      <c r="B244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VGW-01_SDI11_VIDsend_0002_IPLASRF</v>
      </c>
      <c r="C244" s="96"/>
      <c r="D244" s="96"/>
      <c r="E244" s="96"/>
      <c r="F244" s="93" t="str">
        <f>IFERROR(VLOOKUP(Tabelle32[[#This Row],[Device ID]],BOM!$B$3:$BQ$35,16,FALSE),"")</f>
        <v>VKS</v>
      </c>
      <c r="G244" s="66">
        <f>VLOOKUP(Tabelle32[[#This Row],[SDI Interface]],BOM!$A$4:$B$35,2,FALSE)</f>
        <v>11</v>
      </c>
      <c r="H244" s="93" t="str">
        <f>BOM!$C$4</f>
        <v>VGW-01</v>
      </c>
      <c r="I244" s="93">
        <f>IFERROR(VLOOKUP(Tabelle32[[#This Row],[Device ID]],BOM!$B$3:$BQ$35,12,FALSE),"")</f>
        <v>0</v>
      </c>
      <c r="J244" s="93" t="str">
        <f>IFERROR(VLOOKUP(Tabelle32[[#This Row],[Device ID]],BOM!$B$3:$BQ$35,13,FALSE),"")</f>
        <v>TC.U1.223 | MDC</v>
      </c>
      <c r="K244" s="93" t="str">
        <f>IFERROR(VLOOKUP(Tabelle32[[#This Row],[Device ID]],BOM!$B$3:$BQ$35,14,FALSE),"")</f>
        <v>Imagine Comunications</v>
      </c>
      <c r="L244" s="93" t="str">
        <f>IFERROR(VLOOKUP(Tabelle32[[#This Row],[Device ID]],BOM!$B$3:$BQ$35,16,FALSE),"")</f>
        <v>VKS</v>
      </c>
      <c r="M244" s="93">
        <f>IFERROR(VLOOKUP(Tabelle32[[#This Row],[Device ID]],BOM!$B$3:$BQ$35,17,FALSE),"")</f>
        <v>0</v>
      </c>
      <c r="N244" s="93">
        <f>IFERROR(VLOOKUP(Tabelle32[[#This Row],[Device ID]],BOM!$B$3:$BQ$35,18,FALSE),"")</f>
        <v>0</v>
      </c>
      <c r="O244" s="64"/>
      <c r="P244" s="64"/>
      <c r="Q244" s="64"/>
      <c r="R244" s="64"/>
      <c r="S244" s="64"/>
      <c r="T244" s="64"/>
      <c r="U244" s="93">
        <f>IFERROR(VLOOKUP(Tabelle32[[#This Row],[Device ID]],BOM!$B$3:$BQ$35,25,FALSE),"")</f>
        <v>0</v>
      </c>
      <c r="V244" s="94" t="str">
        <f>IFERROR(VLOOKUP(Tabelle32[[#This Row],[Device ID]],BOM!$B$3:$BQ$35,26,FALSE),"")</f>
        <v>x</v>
      </c>
      <c r="W244" s="94" t="str">
        <f>IFERROR(VLOOKUP(Tabelle32[[#This Row],[Device ID]],BOM!$B$3:$BQ$35,27,FALSE),"")</f>
        <v>x</v>
      </c>
      <c r="X244" s="94" t="str">
        <f>IFERROR(VLOOKUP(Tabelle32[[#This Row],[Device ID]],BOM!$B$3:$BQ$35,28,FALSE),"")</f>
        <v>x</v>
      </c>
      <c r="Y244" s="94" t="str">
        <f>IFERROR(VLOOKUP(Tabelle32[[#This Row],[Device ID]],BOM!$B$3:$BQ$35,29,FALSE),"")</f>
        <v>x</v>
      </c>
      <c r="Z244" s="94" t="str">
        <f>IFERROR(VLOOKUP(Tabelle32[[#This Row],[Device ID]],BOM!$B$3:$BQ$35,30,FALSE),"")</f>
        <v>x</v>
      </c>
      <c r="AA244" s="94" t="str">
        <f>IFERROR(VLOOKUP(Tabelle32[[#This Row],[Device ID]],BOM!$B$3:$BQ$35,31,FALSE),"")</f>
        <v>x</v>
      </c>
      <c r="AB244" s="94" t="str">
        <f>IFERROR(VLOOKUP(Tabelle32[[#This Row],[Device ID]],BOM!$B$3:$BQ$35,32,FALSE),"")</f>
        <v>x</v>
      </c>
      <c r="AC244" s="94" t="str">
        <f>IFERROR(VLOOKUP(Tabelle32[[#This Row],[Device ID]],BOM!$B$3:$BQ$35,33,FALSE),"")</f>
        <v>x</v>
      </c>
      <c r="AD244" s="94" t="str">
        <f>IFERROR(VLOOKUP(Tabelle32[[#This Row],[Device ID]],BOM!$B$3:$BQ$35,34,FALSE),"")</f>
        <v>x</v>
      </c>
      <c r="AE244" s="94" t="str">
        <f>IFERROR(VLOOKUP(Tabelle32[[#This Row],[Device ID]],BOM!$B$3:$BQ$35,35,FALSE),"")</f>
        <v>x</v>
      </c>
      <c r="AF244" s="94" t="str">
        <f>IFERROR(VLOOKUP(Tabelle32[[#This Row],[Device ID]],BOM!$B$3:$BQ$35,36,FALSE),"")</f>
        <v>x</v>
      </c>
      <c r="AG244" s="94" t="str">
        <f>IFERROR(VLOOKUP(Tabelle32[[#This Row],[Device ID]],BOM!$B$3:$BQ$35,37,FALSE),"")</f>
        <v>x</v>
      </c>
      <c r="AH244" s="59"/>
      <c r="AI244" s="59"/>
      <c r="AJ244" s="59"/>
      <c r="AK244" s="59"/>
      <c r="AL244" s="93" t="str">
        <f>IFERROR(VLOOKUP(Tabelle32[[#This Row],[Device ID]],BOM!$B$3:$BQ$35,42,FALSE),"")</f>
        <v>Imagine Communications SNP</v>
      </c>
      <c r="AM244" s="59" t="str">
        <f>IFERROR(VLOOKUP(Tabelle32[[#This Row],[Device ID]],BOM!$B$3:$BQ$35,43,FALSE),"")</f>
        <v>no</v>
      </c>
      <c r="AN244" s="93" t="str">
        <f>IFERROR(VLOOKUP(Tabelle32[[#This Row],[Device ID]],BOM!$B$3:$BQ$35,44,FALSE),"")</f>
        <v>yes</v>
      </c>
      <c r="AO244" s="59" t="str">
        <f>IFERROR(VLOOKUP(Tabelle32[[#This Row],[Device ID]],BOM!$B$3:$BQ$35,45,FALSE),"")</f>
        <v>no</v>
      </c>
      <c r="AP244" s="93" t="str">
        <f>IFERROR(CONCATENATE(Tabelle32[[#This Row],[Family
GFX-Unit]]," | ",Tabelle32[[#This Row],[Label 1
GFX-Unit]]," | ",Tabelle32[[#This Row],[Attached Device if Gateway]]),"")</f>
        <v xml:space="preserve"> |  | VKS</v>
      </c>
      <c r="AQ244" s="28" t="s">
        <v>96</v>
      </c>
      <c r="AR244" s="90"/>
      <c r="AS244" s="90"/>
      <c r="AT244" s="90"/>
      <c r="AU244" s="90"/>
      <c r="AV244" s="90"/>
      <c r="AW244" s="90"/>
      <c r="AX244" s="90"/>
      <c r="AY244" s="90"/>
      <c r="AZ244" s="90"/>
      <c r="BA244" s="90"/>
      <c r="BB244" s="90"/>
      <c r="BC244" s="90"/>
      <c r="BD244" s="90"/>
      <c r="BE244" s="90"/>
      <c r="BF244" s="90"/>
      <c r="BG244" s="66"/>
      <c r="BH244" s="30" t="str">
        <f>IF(COUNTA(Tabelle32[[#This Row],[Type:Vid_1080i50]:[Type:Anc_Prot]])&gt;0,"x","")</f>
        <v>x</v>
      </c>
      <c r="BI244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244" s="59"/>
      <c r="BK244" s="59"/>
      <c r="BL244" s="63"/>
      <c r="BM244" s="63"/>
      <c r="BN244" s="90"/>
      <c r="BO244" s="90"/>
      <c r="BP244" s="75">
        <f>LEN(Tabelle32[[#This Row],[Label 1
GFX-Unit]])</f>
        <v>0</v>
      </c>
      <c r="BQ244" s="63"/>
      <c r="BR244" s="63"/>
      <c r="BS244" s="59"/>
      <c r="BT244" s="59"/>
      <c r="BU244" s="59" t="s">
        <v>215</v>
      </c>
      <c r="BV244" s="59" t="s">
        <v>215</v>
      </c>
      <c r="BW244" s="59" t="s">
        <v>454</v>
      </c>
      <c r="BX244" s="59">
        <v>11</v>
      </c>
    </row>
    <row r="245" spans="1:76" x14ac:dyDescent="0.2">
      <c r="A245" s="58" t="str">
        <f>CONCATENATE(Tabelle32[[#This Row],[Device ID]],".",Tabelle32[[#This Row],[Streamcounter]])</f>
        <v>12.12301</v>
      </c>
      <c r="B24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VGW-01_SDI12_ANCsend_0001_IPLASRF</v>
      </c>
      <c r="C245" s="60"/>
      <c r="D245" s="61"/>
      <c r="E245" s="62"/>
      <c r="F245" s="59" t="str">
        <f>IFERROR(VLOOKUP(Tabelle32[[#This Row],[Device ID]],BOM!$B$3:$BQ$35,16,FALSE),"")</f>
        <v>VKS</v>
      </c>
      <c r="G245" s="63">
        <f>VLOOKUP(Tabelle32[[#This Row],[SDI Interface]],BOM!$A$4:$B$35,2,FALSE)</f>
        <v>12</v>
      </c>
      <c r="H245" s="59" t="str">
        <f>BOM!$C$4</f>
        <v>VGW-01</v>
      </c>
      <c r="I245" s="59">
        <f>IFERROR(VLOOKUP(Tabelle32[[#This Row],[Device ID]],BOM!$B$3:$BQ$35,12,FALSE),"")</f>
        <v>0</v>
      </c>
      <c r="J245" s="59" t="str">
        <f>IFERROR(VLOOKUP(Tabelle32[[#This Row],[Device ID]],BOM!$B$3:$BQ$35,13,FALSE),"")</f>
        <v>TC.U1.223 | MDC</v>
      </c>
      <c r="K245" s="59" t="str">
        <f>IFERROR(VLOOKUP(Tabelle32[[#This Row],[Device ID]],BOM!$B$3:$BQ$35,14,FALSE),"")</f>
        <v>Imagine Comunications</v>
      </c>
      <c r="L245" s="59" t="str">
        <f>IFERROR(VLOOKUP(Tabelle32[[#This Row],[Device ID]],BOM!$B$3:$BQ$35,16,FALSE),"")</f>
        <v>VKS</v>
      </c>
      <c r="M245" s="63">
        <f>IFERROR(VLOOKUP(Tabelle32[[#This Row],[Device ID]],BOM!$B$3:$BQ$35,17,FALSE),"")</f>
        <v>0</v>
      </c>
      <c r="N245" s="59">
        <f>IFERROR(VLOOKUP(Tabelle32[[#This Row],[Device ID]],BOM!$B$3:$BQ$35,18,FALSE),"")</f>
        <v>0</v>
      </c>
      <c r="O245" s="64"/>
      <c r="P245" s="64"/>
      <c r="Q245" s="64"/>
      <c r="R245" s="64"/>
      <c r="S245" s="64"/>
      <c r="T245" s="64"/>
      <c r="U245" s="59">
        <f>IFERROR(VLOOKUP(Tabelle32[[#This Row],[Device ID]],BOM!$B$3:$BQ$35,25,FALSE),"")</f>
        <v>0</v>
      </c>
      <c r="V245" s="59" t="str">
        <f>IFERROR(VLOOKUP(Tabelle32[[#This Row],[Device ID]],BOM!$B$3:$BQ$35,26,FALSE),"")</f>
        <v>x</v>
      </c>
      <c r="W245" s="59" t="str">
        <f>IFERROR(VLOOKUP(Tabelle32[[#This Row],[Device ID]],BOM!$B$3:$BQ$35,27,FALSE),"")</f>
        <v>x</v>
      </c>
      <c r="X245" s="59" t="str">
        <f>IFERROR(VLOOKUP(Tabelle32[[#This Row],[Device ID]],BOM!$B$3:$BQ$35,28,FALSE),"")</f>
        <v>x</v>
      </c>
      <c r="Y245" s="59" t="str">
        <f>IFERROR(VLOOKUP(Tabelle32[[#This Row],[Device ID]],BOM!$B$3:$BQ$35,29,FALSE),"")</f>
        <v>x</v>
      </c>
      <c r="Z245" s="59" t="str">
        <f>IFERROR(VLOOKUP(Tabelle32[[#This Row],[Device ID]],BOM!$B$3:$BQ$35,30,FALSE),"")</f>
        <v>x</v>
      </c>
      <c r="AA245" s="59" t="str">
        <f>IFERROR(VLOOKUP(Tabelle32[[#This Row],[Device ID]],BOM!$B$3:$BQ$35,31,FALSE),"")</f>
        <v>x</v>
      </c>
      <c r="AB245" s="59" t="str">
        <f>IFERROR(VLOOKUP(Tabelle32[[#This Row],[Device ID]],BOM!$B$3:$BQ$35,32,FALSE),"")</f>
        <v>x</v>
      </c>
      <c r="AC245" s="59" t="str">
        <f>IFERROR(VLOOKUP(Tabelle32[[#This Row],[Device ID]],BOM!$B$3:$BQ$35,33,FALSE),"")</f>
        <v>x</v>
      </c>
      <c r="AD245" s="59" t="str">
        <f>IFERROR(VLOOKUP(Tabelle32[[#This Row],[Device ID]],BOM!$B$3:$BQ$35,34,FALSE),"")</f>
        <v>x</v>
      </c>
      <c r="AE245" s="59" t="str">
        <f>IFERROR(VLOOKUP(Tabelle32[[#This Row],[Device ID]],BOM!$B$3:$BQ$35,35,FALSE),"")</f>
        <v>x</v>
      </c>
      <c r="AF245" s="59" t="str">
        <f>IFERROR(VLOOKUP(Tabelle32[[#This Row],[Device ID]],BOM!$B$3:$BQ$35,36,FALSE),"")</f>
        <v>x</v>
      </c>
      <c r="AG245" s="59" t="str">
        <f>IFERROR(VLOOKUP(Tabelle32[[#This Row],[Device ID]],BOM!$B$3:$BQ$35,37,FALSE),"")</f>
        <v>x</v>
      </c>
      <c r="AH245" s="59"/>
      <c r="AI245" s="59"/>
      <c r="AJ245" s="59"/>
      <c r="AK245" s="59"/>
      <c r="AL245" s="59" t="str">
        <f>IFERROR(VLOOKUP(Tabelle32[[#This Row],[Device ID]],BOM!$B$3:$BQ$35,42,FALSE),"")</f>
        <v>Imagine Communications SNP</v>
      </c>
      <c r="AM245" s="59" t="str">
        <f>IFERROR(VLOOKUP(Tabelle32[[#This Row],[Device ID]],BOM!$B$3:$BQ$35,43,FALSE),"")</f>
        <v>no</v>
      </c>
      <c r="AN245" s="59" t="str">
        <f>IFERROR(VLOOKUP(Tabelle32[[#This Row],[Device ID]],BOM!$B$3:$BQ$35,44,FALSE),"")</f>
        <v>yes</v>
      </c>
      <c r="AO245" s="59" t="str">
        <f>IFERROR(VLOOKUP(Tabelle32[[#This Row],[Device ID]],BOM!$B$3:$BQ$35,45,FALSE),"")</f>
        <v>no</v>
      </c>
      <c r="AP245" s="59" t="str">
        <f>IFERROR(CONCATENATE(Tabelle32[[#This Row],[Family
GFX-Unit]]," | ",Tabelle32[[#This Row],[Label 1
GFX-Unit]]," | ",Tabelle32[[#This Row],[Attached Device if Gateway]]),"")</f>
        <v xml:space="preserve"> |  | VKS</v>
      </c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 t="s">
        <v>96</v>
      </c>
      <c r="BG245" s="73" t="s">
        <v>151</v>
      </c>
      <c r="BH245" s="30" t="str">
        <f>IF(COUNTA(Tabelle32[[#This Row],[Type:Vid_1080i50]:[Type:Anc_Prot]])&gt;0,"x","")</f>
        <v>x</v>
      </c>
      <c r="BI24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245" s="59"/>
      <c r="BK245" s="59"/>
      <c r="BL245" s="63"/>
      <c r="BM245" s="63"/>
      <c r="BN245" s="90"/>
      <c r="BO245" s="90"/>
      <c r="BP245" s="75">
        <f>LEN(Tabelle32[[#This Row],[Label 1
GFX-Unit]])</f>
        <v>0</v>
      </c>
      <c r="BQ245" s="63"/>
      <c r="BR245" s="63"/>
      <c r="BS245" s="59"/>
      <c r="BT245" s="59"/>
      <c r="BU245" s="59" t="s">
        <v>152</v>
      </c>
      <c r="BV245" s="59" t="s">
        <v>153</v>
      </c>
      <c r="BW245" s="59" t="s">
        <v>455</v>
      </c>
      <c r="BX245" s="59">
        <v>12</v>
      </c>
    </row>
    <row r="246" spans="1:76" x14ac:dyDescent="0.2">
      <c r="A246" s="58" t="str">
        <f>CONCATENATE(Tabelle32[[#This Row],[Device ID]],".",Tabelle32[[#This Row],[Streamcounter]])</f>
        <v>12.12302</v>
      </c>
      <c r="B24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VGW-01_SDI12_ANCsend_0002_IPLASRF</v>
      </c>
      <c r="C246" s="60"/>
      <c r="D246" s="61"/>
      <c r="E246" s="62"/>
      <c r="F246" s="59" t="str">
        <f>IFERROR(VLOOKUP(Tabelle32[[#This Row],[Device ID]],BOM!$B$3:$BQ$35,16,FALSE),"")</f>
        <v>VKS</v>
      </c>
      <c r="G246" s="63">
        <f>VLOOKUP(Tabelle32[[#This Row],[SDI Interface]],BOM!$A$4:$B$35,2,FALSE)</f>
        <v>12</v>
      </c>
      <c r="H246" s="59" t="str">
        <f>BOM!$C$4</f>
        <v>VGW-01</v>
      </c>
      <c r="I246" s="59">
        <f>IFERROR(VLOOKUP(Tabelle32[[#This Row],[Device ID]],BOM!$B$3:$BQ$35,12,FALSE),"")</f>
        <v>0</v>
      </c>
      <c r="J246" s="59" t="str">
        <f>IFERROR(VLOOKUP(Tabelle32[[#This Row],[Device ID]],BOM!$B$3:$BQ$35,13,FALSE),"")</f>
        <v>TC.U1.223 | MDC</v>
      </c>
      <c r="K246" s="59" t="str">
        <f>IFERROR(VLOOKUP(Tabelle32[[#This Row],[Device ID]],BOM!$B$3:$BQ$35,14,FALSE),"")</f>
        <v>Imagine Comunications</v>
      </c>
      <c r="L246" s="59" t="str">
        <f>IFERROR(VLOOKUP(Tabelle32[[#This Row],[Device ID]],BOM!$B$3:$BQ$35,16,FALSE),"")</f>
        <v>VKS</v>
      </c>
      <c r="M246" s="63">
        <f>IFERROR(VLOOKUP(Tabelle32[[#This Row],[Device ID]],BOM!$B$3:$BQ$35,17,FALSE),"")</f>
        <v>0</v>
      </c>
      <c r="N246" s="59">
        <f>IFERROR(VLOOKUP(Tabelle32[[#This Row],[Device ID]],BOM!$B$3:$BQ$35,18,FALSE),"")</f>
        <v>0</v>
      </c>
      <c r="O246" s="64"/>
      <c r="P246" s="64"/>
      <c r="Q246" s="64"/>
      <c r="R246" s="64"/>
      <c r="S246" s="64"/>
      <c r="T246" s="64"/>
      <c r="U246" s="59">
        <f>IFERROR(VLOOKUP(Tabelle32[[#This Row],[Device ID]],BOM!$B$3:$BQ$35,25,FALSE),"")</f>
        <v>0</v>
      </c>
      <c r="V246" s="59" t="str">
        <f>IFERROR(VLOOKUP(Tabelle32[[#This Row],[Device ID]],BOM!$B$3:$BQ$35,26,FALSE),"")</f>
        <v>x</v>
      </c>
      <c r="W246" s="59" t="str">
        <f>IFERROR(VLOOKUP(Tabelle32[[#This Row],[Device ID]],BOM!$B$3:$BQ$35,27,FALSE),"")</f>
        <v>x</v>
      </c>
      <c r="X246" s="59" t="str">
        <f>IFERROR(VLOOKUP(Tabelle32[[#This Row],[Device ID]],BOM!$B$3:$BQ$35,28,FALSE),"")</f>
        <v>x</v>
      </c>
      <c r="Y246" s="59" t="str">
        <f>IFERROR(VLOOKUP(Tabelle32[[#This Row],[Device ID]],BOM!$B$3:$BQ$35,29,FALSE),"")</f>
        <v>x</v>
      </c>
      <c r="Z246" s="59" t="str">
        <f>IFERROR(VLOOKUP(Tabelle32[[#This Row],[Device ID]],BOM!$B$3:$BQ$35,30,FALSE),"")</f>
        <v>x</v>
      </c>
      <c r="AA246" s="59" t="str">
        <f>IFERROR(VLOOKUP(Tabelle32[[#This Row],[Device ID]],BOM!$B$3:$BQ$35,31,FALSE),"")</f>
        <v>x</v>
      </c>
      <c r="AB246" s="59" t="str">
        <f>IFERROR(VLOOKUP(Tabelle32[[#This Row],[Device ID]],BOM!$B$3:$BQ$35,32,FALSE),"")</f>
        <v>x</v>
      </c>
      <c r="AC246" s="59" t="str">
        <f>IFERROR(VLOOKUP(Tabelle32[[#This Row],[Device ID]],BOM!$B$3:$BQ$35,33,FALSE),"")</f>
        <v>x</v>
      </c>
      <c r="AD246" s="59" t="str">
        <f>IFERROR(VLOOKUP(Tabelle32[[#This Row],[Device ID]],BOM!$B$3:$BQ$35,34,FALSE),"")</f>
        <v>x</v>
      </c>
      <c r="AE246" s="59" t="str">
        <f>IFERROR(VLOOKUP(Tabelle32[[#This Row],[Device ID]],BOM!$B$3:$BQ$35,35,FALSE),"")</f>
        <v>x</v>
      </c>
      <c r="AF246" s="59" t="str">
        <f>IFERROR(VLOOKUP(Tabelle32[[#This Row],[Device ID]],BOM!$B$3:$BQ$35,36,FALSE),"")</f>
        <v>x</v>
      </c>
      <c r="AG246" s="59" t="str">
        <f>IFERROR(VLOOKUP(Tabelle32[[#This Row],[Device ID]],BOM!$B$3:$BQ$35,37,FALSE),"")</f>
        <v>x</v>
      </c>
      <c r="AH246" s="59"/>
      <c r="AI246" s="59"/>
      <c r="AJ246" s="59"/>
      <c r="AK246" s="59"/>
      <c r="AL246" s="59" t="str">
        <f>IFERROR(VLOOKUP(Tabelle32[[#This Row],[Device ID]],BOM!$B$3:$BQ$35,42,FALSE),"")</f>
        <v>Imagine Communications SNP</v>
      </c>
      <c r="AM246" s="59" t="str">
        <f>IFERROR(VLOOKUP(Tabelle32[[#This Row],[Device ID]],BOM!$B$3:$BQ$35,43,FALSE),"")</f>
        <v>no</v>
      </c>
      <c r="AN246" s="59" t="str">
        <f>IFERROR(VLOOKUP(Tabelle32[[#This Row],[Device ID]],BOM!$B$3:$BQ$35,44,FALSE),"")</f>
        <v>yes</v>
      </c>
      <c r="AO246" s="59" t="str">
        <f>IFERROR(VLOOKUP(Tabelle32[[#This Row],[Device ID]],BOM!$B$3:$BQ$35,45,FALSE),"")</f>
        <v>no</v>
      </c>
      <c r="AP246" s="59" t="str">
        <f>IFERROR(CONCATENATE(Tabelle32[[#This Row],[Family
GFX-Unit]]," | ",Tabelle32[[#This Row],[Label 1
GFX-Unit]]," | ",Tabelle32[[#This Row],[Attached Device if Gateway]]),"")</f>
        <v xml:space="preserve"> |  | VKS</v>
      </c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73" t="s">
        <v>151</v>
      </c>
      <c r="BH246" s="30" t="str">
        <f>IF(COUNTA(Tabelle32[[#This Row],[Type:Vid_1080i50]:[Type:Anc_Prot]])&gt;0,"x","")</f>
        <v/>
      </c>
      <c r="BI24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246" s="59"/>
      <c r="BK246" s="59"/>
      <c r="BL246" s="63"/>
      <c r="BM246" s="63"/>
      <c r="BN246" s="90"/>
      <c r="BO246" s="90"/>
      <c r="BP246" s="75">
        <f>LEN(Tabelle32[[#This Row],[Label 1
GFX-Unit]])</f>
        <v>0</v>
      </c>
      <c r="BQ246" s="63"/>
      <c r="BR246" s="63"/>
      <c r="BS246" s="59"/>
      <c r="BT246" s="59"/>
      <c r="BU246" s="59" t="s">
        <v>155</v>
      </c>
      <c r="BV246" s="59" t="s">
        <v>156</v>
      </c>
      <c r="BW246" s="59" t="s">
        <v>456</v>
      </c>
      <c r="BX246" s="59">
        <v>12</v>
      </c>
    </row>
    <row r="247" spans="1:76" x14ac:dyDescent="0.2">
      <c r="A247" s="58" t="str">
        <f>CONCATENATE(Tabelle32[[#This Row],[Device ID]],".",Tabelle32[[#This Row],[Streamcounter]])</f>
        <v>12.12303</v>
      </c>
      <c r="B24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VGW-01_SDI12_ANCsend_0003_IPLASRF</v>
      </c>
      <c r="C247" s="60"/>
      <c r="D247" s="61"/>
      <c r="E247" s="62"/>
      <c r="F247" s="59" t="str">
        <f>IFERROR(VLOOKUP(Tabelle32[[#This Row],[Device ID]],BOM!$B$3:$BQ$35,16,FALSE),"")</f>
        <v>VKS</v>
      </c>
      <c r="G247" s="63">
        <f>VLOOKUP(Tabelle32[[#This Row],[SDI Interface]],BOM!$A$4:$B$35,2,FALSE)</f>
        <v>12</v>
      </c>
      <c r="H247" s="59" t="str">
        <f>BOM!$C$4</f>
        <v>VGW-01</v>
      </c>
      <c r="I247" s="59">
        <f>IFERROR(VLOOKUP(Tabelle32[[#This Row],[Device ID]],BOM!$B$3:$BQ$35,12,FALSE),"")</f>
        <v>0</v>
      </c>
      <c r="J247" s="59" t="str">
        <f>IFERROR(VLOOKUP(Tabelle32[[#This Row],[Device ID]],BOM!$B$3:$BQ$35,13,FALSE),"")</f>
        <v>TC.U1.223 | MDC</v>
      </c>
      <c r="K247" s="59" t="str">
        <f>IFERROR(VLOOKUP(Tabelle32[[#This Row],[Device ID]],BOM!$B$3:$BQ$35,14,FALSE),"")</f>
        <v>Imagine Comunications</v>
      </c>
      <c r="L247" s="59" t="str">
        <f>IFERROR(VLOOKUP(Tabelle32[[#This Row],[Device ID]],BOM!$B$3:$BQ$35,16,FALSE),"")</f>
        <v>VKS</v>
      </c>
      <c r="M247" s="63">
        <f>IFERROR(VLOOKUP(Tabelle32[[#This Row],[Device ID]],BOM!$B$3:$BQ$35,17,FALSE),"")</f>
        <v>0</v>
      </c>
      <c r="N247" s="59">
        <f>IFERROR(VLOOKUP(Tabelle32[[#This Row],[Device ID]],BOM!$B$3:$BQ$35,18,FALSE),"")</f>
        <v>0</v>
      </c>
      <c r="O247" s="64"/>
      <c r="P247" s="64"/>
      <c r="Q247" s="64"/>
      <c r="R247" s="64"/>
      <c r="S247" s="64"/>
      <c r="T247" s="64"/>
      <c r="U247" s="59">
        <f>IFERROR(VLOOKUP(Tabelle32[[#This Row],[Device ID]],BOM!$B$3:$BQ$35,25,FALSE),"")</f>
        <v>0</v>
      </c>
      <c r="V247" s="59" t="str">
        <f>IFERROR(VLOOKUP(Tabelle32[[#This Row],[Device ID]],BOM!$B$3:$BQ$35,26,FALSE),"")</f>
        <v>x</v>
      </c>
      <c r="W247" s="59" t="str">
        <f>IFERROR(VLOOKUP(Tabelle32[[#This Row],[Device ID]],BOM!$B$3:$BQ$35,27,FALSE),"")</f>
        <v>x</v>
      </c>
      <c r="X247" s="59" t="str">
        <f>IFERROR(VLOOKUP(Tabelle32[[#This Row],[Device ID]],BOM!$B$3:$BQ$35,28,FALSE),"")</f>
        <v>x</v>
      </c>
      <c r="Y247" s="59" t="str">
        <f>IFERROR(VLOOKUP(Tabelle32[[#This Row],[Device ID]],BOM!$B$3:$BQ$35,29,FALSE),"")</f>
        <v>x</v>
      </c>
      <c r="Z247" s="59" t="str">
        <f>IFERROR(VLOOKUP(Tabelle32[[#This Row],[Device ID]],BOM!$B$3:$BQ$35,30,FALSE),"")</f>
        <v>x</v>
      </c>
      <c r="AA247" s="59" t="str">
        <f>IFERROR(VLOOKUP(Tabelle32[[#This Row],[Device ID]],BOM!$B$3:$BQ$35,31,FALSE),"")</f>
        <v>x</v>
      </c>
      <c r="AB247" s="59" t="str">
        <f>IFERROR(VLOOKUP(Tabelle32[[#This Row],[Device ID]],BOM!$B$3:$BQ$35,32,FALSE),"")</f>
        <v>x</v>
      </c>
      <c r="AC247" s="59" t="str">
        <f>IFERROR(VLOOKUP(Tabelle32[[#This Row],[Device ID]],BOM!$B$3:$BQ$35,33,FALSE),"")</f>
        <v>x</v>
      </c>
      <c r="AD247" s="59" t="str">
        <f>IFERROR(VLOOKUP(Tabelle32[[#This Row],[Device ID]],BOM!$B$3:$BQ$35,34,FALSE),"")</f>
        <v>x</v>
      </c>
      <c r="AE247" s="59" t="str">
        <f>IFERROR(VLOOKUP(Tabelle32[[#This Row],[Device ID]],BOM!$B$3:$BQ$35,35,FALSE),"")</f>
        <v>x</v>
      </c>
      <c r="AF247" s="59" t="str">
        <f>IFERROR(VLOOKUP(Tabelle32[[#This Row],[Device ID]],BOM!$B$3:$BQ$35,36,FALSE),"")</f>
        <v>x</v>
      </c>
      <c r="AG247" s="59" t="str">
        <f>IFERROR(VLOOKUP(Tabelle32[[#This Row],[Device ID]],BOM!$B$3:$BQ$35,37,FALSE),"")</f>
        <v>x</v>
      </c>
      <c r="AH247" s="59"/>
      <c r="AI247" s="59"/>
      <c r="AJ247" s="59"/>
      <c r="AK247" s="59"/>
      <c r="AL247" s="59" t="str">
        <f>IFERROR(VLOOKUP(Tabelle32[[#This Row],[Device ID]],BOM!$B$3:$BQ$35,42,FALSE),"")</f>
        <v>Imagine Communications SNP</v>
      </c>
      <c r="AM247" s="59" t="str">
        <f>IFERROR(VLOOKUP(Tabelle32[[#This Row],[Device ID]],BOM!$B$3:$BQ$35,43,FALSE),"")</f>
        <v>no</v>
      </c>
      <c r="AN247" s="59" t="str">
        <f>IFERROR(VLOOKUP(Tabelle32[[#This Row],[Device ID]],BOM!$B$3:$BQ$35,44,FALSE),"")</f>
        <v>yes</v>
      </c>
      <c r="AO247" s="59" t="str">
        <f>IFERROR(VLOOKUP(Tabelle32[[#This Row],[Device ID]],BOM!$B$3:$BQ$35,45,FALSE),"")</f>
        <v>no</v>
      </c>
      <c r="AP247" s="59" t="str">
        <f>IFERROR(CONCATENATE(Tabelle32[[#This Row],[Family
GFX-Unit]]," | ",Tabelle32[[#This Row],[Label 1
GFX-Unit]]," | ",Tabelle32[[#This Row],[Attached Device if Gateway]]),"")</f>
        <v xml:space="preserve"> |  | VKS</v>
      </c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73" t="s">
        <v>151</v>
      </c>
      <c r="BH247" s="30" t="str">
        <f>IF(COUNTA(Tabelle32[[#This Row],[Type:Vid_1080i50]:[Type:Anc_Prot]])&gt;0,"x","")</f>
        <v/>
      </c>
      <c r="BI24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247" s="59"/>
      <c r="BK247" s="59"/>
      <c r="BL247" s="63"/>
      <c r="BM247" s="63"/>
      <c r="BN247" s="90"/>
      <c r="BO247" s="90"/>
      <c r="BP247" s="75">
        <f>LEN(Tabelle32[[#This Row],[Label 1
GFX-Unit]])</f>
        <v>0</v>
      </c>
      <c r="BQ247" s="63"/>
      <c r="BR247" s="63"/>
      <c r="BS247" s="59"/>
      <c r="BT247" s="59"/>
      <c r="BU247" s="59" t="s">
        <v>158</v>
      </c>
      <c r="BV247" s="59" t="s">
        <v>159</v>
      </c>
      <c r="BW247" s="59" t="s">
        <v>457</v>
      </c>
      <c r="BX247" s="59">
        <v>12</v>
      </c>
    </row>
    <row r="248" spans="1:76" x14ac:dyDescent="0.2">
      <c r="A248" s="58" t="str">
        <f>CONCATENATE(Tabelle32[[#This Row],[Device ID]],".",Tabelle32[[#This Row],[Streamcounter]])</f>
        <v>12.12304</v>
      </c>
      <c r="B24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VGW-01_SDI12_ANCsend_0004_IPLASRF</v>
      </c>
      <c r="C248" s="60"/>
      <c r="D248" s="61"/>
      <c r="E248" s="62"/>
      <c r="F248" s="59" t="str">
        <f>IFERROR(VLOOKUP(Tabelle32[[#This Row],[Device ID]],BOM!$B$3:$BQ$35,16,FALSE),"")</f>
        <v>VKS</v>
      </c>
      <c r="G248" s="63">
        <f>VLOOKUP(Tabelle32[[#This Row],[SDI Interface]],BOM!$A$4:$B$35,2,FALSE)</f>
        <v>12</v>
      </c>
      <c r="H248" s="59" t="str">
        <f>BOM!$C$4</f>
        <v>VGW-01</v>
      </c>
      <c r="I248" s="59">
        <f>IFERROR(VLOOKUP(Tabelle32[[#This Row],[Device ID]],BOM!$B$3:$BQ$35,12,FALSE),"")</f>
        <v>0</v>
      </c>
      <c r="J248" s="59" t="str">
        <f>IFERROR(VLOOKUP(Tabelle32[[#This Row],[Device ID]],BOM!$B$3:$BQ$35,13,FALSE),"")</f>
        <v>TC.U1.223 | MDC</v>
      </c>
      <c r="K248" s="59" t="str">
        <f>IFERROR(VLOOKUP(Tabelle32[[#This Row],[Device ID]],BOM!$B$3:$BQ$35,14,FALSE),"")</f>
        <v>Imagine Comunications</v>
      </c>
      <c r="L248" s="59" t="str">
        <f>IFERROR(VLOOKUP(Tabelle32[[#This Row],[Device ID]],BOM!$B$3:$BQ$35,16,FALSE),"")</f>
        <v>VKS</v>
      </c>
      <c r="M248" s="63">
        <f>IFERROR(VLOOKUP(Tabelle32[[#This Row],[Device ID]],BOM!$B$3:$BQ$35,17,FALSE),"")</f>
        <v>0</v>
      </c>
      <c r="N248" s="59">
        <f>IFERROR(VLOOKUP(Tabelle32[[#This Row],[Device ID]],BOM!$B$3:$BQ$35,18,FALSE),"")</f>
        <v>0</v>
      </c>
      <c r="O248" s="64"/>
      <c r="P248" s="64"/>
      <c r="Q248" s="64"/>
      <c r="R248" s="64"/>
      <c r="S248" s="64"/>
      <c r="T248" s="64"/>
      <c r="U248" s="59">
        <f>IFERROR(VLOOKUP(Tabelle32[[#This Row],[Device ID]],BOM!$B$3:$BQ$35,25,FALSE),"")</f>
        <v>0</v>
      </c>
      <c r="V248" s="59" t="str">
        <f>IFERROR(VLOOKUP(Tabelle32[[#This Row],[Device ID]],BOM!$B$3:$BQ$35,26,FALSE),"")</f>
        <v>x</v>
      </c>
      <c r="W248" s="59" t="str">
        <f>IFERROR(VLOOKUP(Tabelle32[[#This Row],[Device ID]],BOM!$B$3:$BQ$35,27,FALSE),"")</f>
        <v>x</v>
      </c>
      <c r="X248" s="59" t="str">
        <f>IFERROR(VLOOKUP(Tabelle32[[#This Row],[Device ID]],BOM!$B$3:$BQ$35,28,FALSE),"")</f>
        <v>x</v>
      </c>
      <c r="Y248" s="59" t="str">
        <f>IFERROR(VLOOKUP(Tabelle32[[#This Row],[Device ID]],BOM!$B$3:$BQ$35,29,FALSE),"")</f>
        <v>x</v>
      </c>
      <c r="Z248" s="59" t="str">
        <f>IFERROR(VLOOKUP(Tabelle32[[#This Row],[Device ID]],BOM!$B$3:$BQ$35,30,FALSE),"")</f>
        <v>x</v>
      </c>
      <c r="AA248" s="59" t="str">
        <f>IFERROR(VLOOKUP(Tabelle32[[#This Row],[Device ID]],BOM!$B$3:$BQ$35,31,FALSE),"")</f>
        <v>x</v>
      </c>
      <c r="AB248" s="59" t="str">
        <f>IFERROR(VLOOKUP(Tabelle32[[#This Row],[Device ID]],BOM!$B$3:$BQ$35,32,FALSE),"")</f>
        <v>x</v>
      </c>
      <c r="AC248" s="59" t="str">
        <f>IFERROR(VLOOKUP(Tabelle32[[#This Row],[Device ID]],BOM!$B$3:$BQ$35,33,FALSE),"")</f>
        <v>x</v>
      </c>
      <c r="AD248" s="59" t="str">
        <f>IFERROR(VLOOKUP(Tabelle32[[#This Row],[Device ID]],BOM!$B$3:$BQ$35,34,FALSE),"")</f>
        <v>x</v>
      </c>
      <c r="AE248" s="59" t="str">
        <f>IFERROR(VLOOKUP(Tabelle32[[#This Row],[Device ID]],BOM!$B$3:$BQ$35,35,FALSE),"")</f>
        <v>x</v>
      </c>
      <c r="AF248" s="59" t="str">
        <f>IFERROR(VLOOKUP(Tabelle32[[#This Row],[Device ID]],BOM!$B$3:$BQ$35,36,FALSE),"")</f>
        <v>x</v>
      </c>
      <c r="AG248" s="59" t="str">
        <f>IFERROR(VLOOKUP(Tabelle32[[#This Row],[Device ID]],BOM!$B$3:$BQ$35,37,FALSE),"")</f>
        <v>x</v>
      </c>
      <c r="AH248" s="59"/>
      <c r="AI248" s="59"/>
      <c r="AJ248" s="59"/>
      <c r="AK248" s="59"/>
      <c r="AL248" s="59" t="str">
        <f>IFERROR(VLOOKUP(Tabelle32[[#This Row],[Device ID]],BOM!$B$3:$BQ$35,42,FALSE),"")</f>
        <v>Imagine Communications SNP</v>
      </c>
      <c r="AM248" s="59" t="str">
        <f>IFERROR(VLOOKUP(Tabelle32[[#This Row],[Device ID]],BOM!$B$3:$BQ$35,43,FALSE),"")</f>
        <v>no</v>
      </c>
      <c r="AN248" s="59" t="str">
        <f>IFERROR(VLOOKUP(Tabelle32[[#This Row],[Device ID]],BOM!$B$3:$BQ$35,44,FALSE),"")</f>
        <v>yes</v>
      </c>
      <c r="AO248" s="59" t="str">
        <f>IFERROR(VLOOKUP(Tabelle32[[#This Row],[Device ID]],BOM!$B$3:$BQ$35,45,FALSE),"")</f>
        <v>no</v>
      </c>
      <c r="AP248" s="59" t="str">
        <f>IFERROR(CONCATENATE(Tabelle32[[#This Row],[Family
GFX-Unit]]," | ",Tabelle32[[#This Row],[Label 1
GFX-Unit]]," | ",Tabelle32[[#This Row],[Attached Device if Gateway]]),"")</f>
        <v xml:space="preserve"> |  | VKS</v>
      </c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73" t="s">
        <v>151</v>
      </c>
      <c r="BH248" s="30" t="str">
        <f>IF(COUNTA(Tabelle32[[#This Row],[Type:Vid_1080i50]:[Type:Anc_Prot]])&gt;0,"x","")</f>
        <v/>
      </c>
      <c r="BI24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248" s="59"/>
      <c r="BK248" s="59"/>
      <c r="BL248" s="63"/>
      <c r="BM248" s="63"/>
      <c r="BN248" s="90"/>
      <c r="BO248" s="90"/>
      <c r="BP248" s="75">
        <f>LEN(Tabelle32[[#This Row],[Label 1
GFX-Unit]])</f>
        <v>0</v>
      </c>
      <c r="BQ248" s="63"/>
      <c r="BR248" s="63"/>
      <c r="BS248" s="59"/>
      <c r="BT248" s="59"/>
      <c r="BU248" s="59" t="s">
        <v>161</v>
      </c>
      <c r="BV248" s="59" t="s">
        <v>162</v>
      </c>
      <c r="BW248" s="59" t="s">
        <v>458</v>
      </c>
      <c r="BX248" s="59">
        <v>12</v>
      </c>
    </row>
    <row r="249" spans="1:76" x14ac:dyDescent="0.2">
      <c r="A249" s="58" t="str">
        <f>CONCATENATE(Tabelle32[[#This Row],[Device ID]],".",Tabelle32[[#This Row],[Streamcounter]])</f>
        <v>12.12201</v>
      </c>
      <c r="B24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VGW-01_SDI12_AUDsend_0001_IPLASRF</v>
      </c>
      <c r="C249" s="60"/>
      <c r="D249" s="61"/>
      <c r="E249" s="62"/>
      <c r="F249" s="59" t="str">
        <f>IFERROR(VLOOKUP(Tabelle32[[#This Row],[Device ID]],BOM!$B$3:$BQ$35,16,FALSE),"")</f>
        <v>VKS</v>
      </c>
      <c r="G249" s="63">
        <f>VLOOKUP(Tabelle32[[#This Row],[SDI Interface]],BOM!$A$4:$B$35,2,FALSE)</f>
        <v>12</v>
      </c>
      <c r="H249" s="59" t="str">
        <f>BOM!$C$4</f>
        <v>VGW-01</v>
      </c>
      <c r="I249" s="59">
        <f>IFERROR(VLOOKUP(Tabelle32[[#This Row],[Device ID]],BOM!$B$3:$BQ$35,12,FALSE),"")</f>
        <v>0</v>
      </c>
      <c r="J249" s="59" t="str">
        <f>IFERROR(VLOOKUP(Tabelle32[[#This Row],[Device ID]],BOM!$B$3:$BQ$35,13,FALSE),"")</f>
        <v>TC.U1.223 | MDC</v>
      </c>
      <c r="K249" s="59" t="str">
        <f>IFERROR(VLOOKUP(Tabelle32[[#This Row],[Device ID]],BOM!$B$3:$BQ$35,14,FALSE),"")</f>
        <v>Imagine Comunications</v>
      </c>
      <c r="L249" s="59" t="str">
        <f>IFERROR(VLOOKUP(Tabelle32[[#This Row],[Device ID]],BOM!$B$3:$BQ$35,16,FALSE),"")</f>
        <v>VKS</v>
      </c>
      <c r="M249" s="63">
        <f>IFERROR(VLOOKUP(Tabelle32[[#This Row],[Device ID]],BOM!$B$3:$BQ$35,17,FALSE),"")</f>
        <v>0</v>
      </c>
      <c r="N249" s="59">
        <f>IFERROR(VLOOKUP(Tabelle32[[#This Row],[Device ID]],BOM!$B$3:$BQ$35,18,FALSE),"")</f>
        <v>0</v>
      </c>
      <c r="O249" s="64"/>
      <c r="P249" s="64"/>
      <c r="Q249" s="64"/>
      <c r="R249" s="64"/>
      <c r="S249" s="64"/>
      <c r="T249" s="64"/>
      <c r="U249" s="59">
        <f>IFERROR(VLOOKUP(Tabelle32[[#This Row],[Device ID]],BOM!$B$3:$BQ$35,25,FALSE),"")</f>
        <v>0</v>
      </c>
      <c r="V249" s="59" t="str">
        <f>IFERROR(VLOOKUP(Tabelle32[[#This Row],[Device ID]],BOM!$B$3:$BQ$35,26,FALSE),"")</f>
        <v>x</v>
      </c>
      <c r="W249" s="59" t="str">
        <f>IFERROR(VLOOKUP(Tabelle32[[#This Row],[Device ID]],BOM!$B$3:$BQ$35,27,FALSE),"")</f>
        <v>x</v>
      </c>
      <c r="X249" s="59" t="str">
        <f>IFERROR(VLOOKUP(Tabelle32[[#This Row],[Device ID]],BOM!$B$3:$BQ$35,28,FALSE),"")</f>
        <v>x</v>
      </c>
      <c r="Y249" s="59" t="str">
        <f>IFERROR(VLOOKUP(Tabelle32[[#This Row],[Device ID]],BOM!$B$3:$BQ$35,29,FALSE),"")</f>
        <v>x</v>
      </c>
      <c r="Z249" s="59" t="str">
        <f>IFERROR(VLOOKUP(Tabelle32[[#This Row],[Device ID]],BOM!$B$3:$BQ$35,30,FALSE),"")</f>
        <v>x</v>
      </c>
      <c r="AA249" s="59" t="str">
        <f>IFERROR(VLOOKUP(Tabelle32[[#This Row],[Device ID]],BOM!$B$3:$BQ$35,31,FALSE),"")</f>
        <v>x</v>
      </c>
      <c r="AB249" s="59" t="str">
        <f>IFERROR(VLOOKUP(Tabelle32[[#This Row],[Device ID]],BOM!$B$3:$BQ$35,32,FALSE),"")</f>
        <v>x</v>
      </c>
      <c r="AC249" s="59" t="str">
        <f>IFERROR(VLOOKUP(Tabelle32[[#This Row],[Device ID]],BOM!$B$3:$BQ$35,33,FALSE),"")</f>
        <v>x</v>
      </c>
      <c r="AD249" s="59" t="str">
        <f>IFERROR(VLOOKUP(Tabelle32[[#This Row],[Device ID]],BOM!$B$3:$BQ$35,34,FALSE),"")</f>
        <v>x</v>
      </c>
      <c r="AE249" s="59" t="str">
        <f>IFERROR(VLOOKUP(Tabelle32[[#This Row],[Device ID]],BOM!$B$3:$BQ$35,35,FALSE),"")</f>
        <v>x</v>
      </c>
      <c r="AF249" s="59" t="str">
        <f>IFERROR(VLOOKUP(Tabelle32[[#This Row],[Device ID]],BOM!$B$3:$BQ$35,36,FALSE),"")</f>
        <v>x</v>
      </c>
      <c r="AG249" s="59" t="str">
        <f>IFERROR(VLOOKUP(Tabelle32[[#This Row],[Device ID]],BOM!$B$3:$BQ$35,37,FALSE),"")</f>
        <v>x</v>
      </c>
      <c r="AH249" s="59"/>
      <c r="AI249" s="59"/>
      <c r="AJ249" s="59"/>
      <c r="AK249" s="59"/>
      <c r="AL249" s="59" t="str">
        <f>IFERROR(VLOOKUP(Tabelle32[[#This Row],[Device ID]],BOM!$B$3:$BQ$35,42,FALSE),"")</f>
        <v>Imagine Communications SNP</v>
      </c>
      <c r="AM249" s="59" t="str">
        <f>IFERROR(VLOOKUP(Tabelle32[[#This Row],[Device ID]],BOM!$B$3:$BQ$35,43,FALSE),"")</f>
        <v>no</v>
      </c>
      <c r="AN249" s="59" t="str">
        <f>IFERROR(VLOOKUP(Tabelle32[[#This Row],[Device ID]],BOM!$B$3:$BQ$35,44,FALSE),"")</f>
        <v>yes</v>
      </c>
      <c r="AO249" s="59" t="str">
        <f>IFERROR(VLOOKUP(Tabelle32[[#This Row],[Device ID]],BOM!$B$3:$BQ$35,45,FALSE),"")</f>
        <v>no</v>
      </c>
      <c r="AP249" s="59" t="str">
        <f>IFERROR(CONCATENATE(Tabelle32[[#This Row],[Family
GFX-Unit]]," | ",Tabelle32[[#This Row],[Label 1
GFX-Unit]]," | ",Tabelle32[[#This Row],[Attached Device if Gateway]]),"")</f>
        <v xml:space="preserve"> |  | VKS</v>
      </c>
      <c r="AQ249" s="28"/>
      <c r="AR249" s="28"/>
      <c r="AS249" s="28"/>
      <c r="AT249" s="28"/>
      <c r="AU249" s="28"/>
      <c r="AV249" s="28" t="s">
        <v>96</v>
      </c>
      <c r="AW249" s="28" t="s">
        <v>96</v>
      </c>
      <c r="AX249" s="28" t="s">
        <v>96</v>
      </c>
      <c r="AY249" s="28" t="s">
        <v>96</v>
      </c>
      <c r="AZ249" s="28" t="s">
        <v>96</v>
      </c>
      <c r="BA249" s="28" t="s">
        <v>96</v>
      </c>
      <c r="BB249" s="28" t="s">
        <v>96</v>
      </c>
      <c r="BC249" s="28" t="s">
        <v>96</v>
      </c>
      <c r="BD249" s="28" t="s">
        <v>96</v>
      </c>
      <c r="BE249" s="28"/>
      <c r="BF249" s="28"/>
      <c r="BG249" s="73" t="s">
        <v>151</v>
      </c>
      <c r="BH249" s="30" t="str">
        <f>IF(COUNTA(Tabelle32[[#This Row],[Type:Vid_1080i50]:[Type:Anc_Prot]])&gt;0,"x","")</f>
        <v>x</v>
      </c>
      <c r="BI24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49" s="59"/>
      <c r="BK249" s="59"/>
      <c r="BL249" s="63"/>
      <c r="BM249" s="63"/>
      <c r="BN249" s="90"/>
      <c r="BO249" s="90"/>
      <c r="BP249" s="75">
        <f>LEN(Tabelle32[[#This Row],[Label 1
GFX-Unit]])</f>
        <v>0</v>
      </c>
      <c r="BQ249" s="63"/>
      <c r="BR249" s="63"/>
      <c r="BS249" s="59"/>
      <c r="BT249" s="59"/>
      <c r="BU249" s="59" t="s">
        <v>164</v>
      </c>
      <c r="BV249" s="59" t="s">
        <v>165</v>
      </c>
      <c r="BW249" s="59" t="s">
        <v>459</v>
      </c>
      <c r="BX249" s="59">
        <v>12</v>
      </c>
    </row>
    <row r="250" spans="1:76" x14ac:dyDescent="0.2">
      <c r="A250" s="58" t="str">
        <f>CONCATENATE(Tabelle32[[#This Row],[Device ID]],".",Tabelle32[[#This Row],[Streamcounter]])</f>
        <v>12.12202</v>
      </c>
      <c r="B25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VGW-01_SDI12_AUDsend_0002_IPLASRF</v>
      </c>
      <c r="C250" s="67"/>
      <c r="D250" s="61"/>
      <c r="E250" s="67"/>
      <c r="F250" s="59" t="str">
        <f>IFERROR(VLOOKUP(Tabelle32[[#This Row],[Device ID]],BOM!$B$3:$BQ$35,16,FALSE),"")</f>
        <v>VKS</v>
      </c>
      <c r="G250" s="63">
        <f>VLOOKUP(Tabelle32[[#This Row],[SDI Interface]],BOM!$A$4:$B$35,2,FALSE)</f>
        <v>12</v>
      </c>
      <c r="H250" s="59" t="str">
        <f>BOM!$C$4</f>
        <v>VGW-01</v>
      </c>
      <c r="I250" s="59">
        <f>IFERROR(VLOOKUP(Tabelle32[[#This Row],[Device ID]],BOM!$B$3:$BQ$35,12,FALSE),"")</f>
        <v>0</v>
      </c>
      <c r="J250" s="59" t="str">
        <f>IFERROR(VLOOKUP(Tabelle32[[#This Row],[Device ID]],BOM!$B$3:$BQ$35,13,FALSE),"")</f>
        <v>TC.U1.223 | MDC</v>
      </c>
      <c r="K250" s="59" t="str">
        <f>IFERROR(VLOOKUP(Tabelle32[[#This Row],[Device ID]],BOM!$B$3:$BQ$35,14,FALSE),"")</f>
        <v>Imagine Comunications</v>
      </c>
      <c r="L250" s="59" t="str">
        <f>IFERROR(VLOOKUP(Tabelle32[[#This Row],[Device ID]],BOM!$B$3:$BQ$35,16,FALSE),"")</f>
        <v>VKS</v>
      </c>
      <c r="M250" s="63">
        <f>IFERROR(VLOOKUP(Tabelle32[[#This Row],[Device ID]],BOM!$B$3:$BQ$35,17,FALSE),"")</f>
        <v>0</v>
      </c>
      <c r="N250" s="59">
        <f>IFERROR(VLOOKUP(Tabelle32[[#This Row],[Device ID]],BOM!$B$3:$BQ$35,18,FALSE),"")</f>
        <v>0</v>
      </c>
      <c r="O250" s="64"/>
      <c r="P250" s="64"/>
      <c r="Q250" s="64"/>
      <c r="R250" s="64"/>
      <c r="S250" s="64"/>
      <c r="T250" s="64"/>
      <c r="U250" s="59">
        <f>IFERROR(VLOOKUP(Tabelle32[[#This Row],[Device ID]],BOM!$B$3:$BQ$35,25,FALSE),"")</f>
        <v>0</v>
      </c>
      <c r="V250" s="59" t="str">
        <f>IFERROR(VLOOKUP(Tabelle32[[#This Row],[Device ID]],BOM!$B$3:$BQ$35,26,FALSE),"")</f>
        <v>x</v>
      </c>
      <c r="W250" s="59" t="str">
        <f>IFERROR(VLOOKUP(Tabelle32[[#This Row],[Device ID]],BOM!$B$3:$BQ$35,27,FALSE),"")</f>
        <v>x</v>
      </c>
      <c r="X250" s="59" t="str">
        <f>IFERROR(VLOOKUP(Tabelle32[[#This Row],[Device ID]],BOM!$B$3:$BQ$35,28,FALSE),"")</f>
        <v>x</v>
      </c>
      <c r="Y250" s="59" t="str">
        <f>IFERROR(VLOOKUP(Tabelle32[[#This Row],[Device ID]],BOM!$B$3:$BQ$35,29,FALSE),"")</f>
        <v>x</v>
      </c>
      <c r="Z250" s="59" t="str">
        <f>IFERROR(VLOOKUP(Tabelle32[[#This Row],[Device ID]],BOM!$B$3:$BQ$35,30,FALSE),"")</f>
        <v>x</v>
      </c>
      <c r="AA250" s="59" t="str">
        <f>IFERROR(VLOOKUP(Tabelle32[[#This Row],[Device ID]],BOM!$B$3:$BQ$35,31,FALSE),"")</f>
        <v>x</v>
      </c>
      <c r="AB250" s="59" t="str">
        <f>IFERROR(VLOOKUP(Tabelle32[[#This Row],[Device ID]],BOM!$B$3:$BQ$35,32,FALSE),"")</f>
        <v>x</v>
      </c>
      <c r="AC250" s="59" t="str">
        <f>IFERROR(VLOOKUP(Tabelle32[[#This Row],[Device ID]],BOM!$B$3:$BQ$35,33,FALSE),"")</f>
        <v>x</v>
      </c>
      <c r="AD250" s="59" t="str">
        <f>IFERROR(VLOOKUP(Tabelle32[[#This Row],[Device ID]],BOM!$B$3:$BQ$35,34,FALSE),"")</f>
        <v>x</v>
      </c>
      <c r="AE250" s="59" t="str">
        <f>IFERROR(VLOOKUP(Tabelle32[[#This Row],[Device ID]],BOM!$B$3:$BQ$35,35,FALSE),"")</f>
        <v>x</v>
      </c>
      <c r="AF250" s="59" t="str">
        <f>IFERROR(VLOOKUP(Tabelle32[[#This Row],[Device ID]],BOM!$B$3:$BQ$35,36,FALSE),"")</f>
        <v>x</v>
      </c>
      <c r="AG250" s="59" t="str">
        <f>IFERROR(VLOOKUP(Tabelle32[[#This Row],[Device ID]],BOM!$B$3:$BQ$35,37,FALSE),"")</f>
        <v>x</v>
      </c>
      <c r="AH250" s="59"/>
      <c r="AI250" s="59"/>
      <c r="AJ250" s="59"/>
      <c r="AK250" s="59"/>
      <c r="AL250" s="59" t="str">
        <f>IFERROR(VLOOKUP(Tabelle32[[#This Row],[Device ID]],BOM!$B$3:$BQ$35,42,FALSE),"")</f>
        <v>Imagine Communications SNP</v>
      </c>
      <c r="AM250" s="59" t="str">
        <f>IFERROR(VLOOKUP(Tabelle32[[#This Row],[Device ID]],BOM!$B$3:$BQ$35,43,FALSE),"")</f>
        <v>no</v>
      </c>
      <c r="AN250" s="59" t="str">
        <f>IFERROR(VLOOKUP(Tabelle32[[#This Row],[Device ID]],BOM!$B$3:$BQ$35,44,FALSE),"")</f>
        <v>yes</v>
      </c>
      <c r="AO250" s="59" t="str">
        <f>IFERROR(VLOOKUP(Tabelle32[[#This Row],[Device ID]],BOM!$B$3:$BQ$35,45,FALSE),"")</f>
        <v>no</v>
      </c>
      <c r="AP250" s="59" t="str">
        <f>IFERROR(CONCATENATE(Tabelle32[[#This Row],[Family
GFX-Unit]]," | ",Tabelle32[[#This Row],[Label 1
GFX-Unit]]," | ",Tabelle32[[#This Row],[Attached Device if Gateway]]),"")</f>
        <v xml:space="preserve"> |  | VKS</v>
      </c>
      <c r="AQ250" s="28"/>
      <c r="AR250" s="28"/>
      <c r="AS250" s="28"/>
      <c r="AT250" s="28"/>
      <c r="AU250" s="28"/>
      <c r="AV250" s="28" t="s">
        <v>96</v>
      </c>
      <c r="AW250" s="28" t="s">
        <v>96</v>
      </c>
      <c r="AX250" s="28" t="s">
        <v>96</v>
      </c>
      <c r="AY250" s="28" t="s">
        <v>96</v>
      </c>
      <c r="AZ250" s="28" t="s">
        <v>96</v>
      </c>
      <c r="BA250" s="28" t="s">
        <v>96</v>
      </c>
      <c r="BB250" s="28" t="s">
        <v>96</v>
      </c>
      <c r="BC250" s="28" t="s">
        <v>96</v>
      </c>
      <c r="BD250" s="28" t="s">
        <v>96</v>
      </c>
      <c r="BE250" s="28"/>
      <c r="BF250" s="28"/>
      <c r="BG250" s="73" t="s">
        <v>151</v>
      </c>
      <c r="BH250" s="30" t="str">
        <f>IF(COUNTA(Tabelle32[[#This Row],[Type:Vid_1080i50]:[Type:Anc_Prot]])&gt;0,"x","")</f>
        <v>x</v>
      </c>
      <c r="BI25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50" s="59"/>
      <c r="BK250" s="59"/>
      <c r="BL250" s="63"/>
      <c r="BM250" s="63"/>
      <c r="BN250" s="90"/>
      <c r="BO250" s="90"/>
      <c r="BP250" s="75">
        <f>LEN(Tabelle32[[#This Row],[Label 1
GFX-Unit]])</f>
        <v>0</v>
      </c>
      <c r="BQ250" s="63"/>
      <c r="BR250" s="63"/>
      <c r="BS250" s="59"/>
      <c r="BT250" s="59"/>
      <c r="BU250" s="59" t="s">
        <v>167</v>
      </c>
      <c r="BV250" s="59" t="s">
        <v>168</v>
      </c>
      <c r="BW250" s="59" t="s">
        <v>460</v>
      </c>
      <c r="BX250" s="59">
        <v>12</v>
      </c>
    </row>
    <row r="251" spans="1:76" x14ac:dyDescent="0.2">
      <c r="A251" s="58" t="str">
        <f>CONCATENATE(Tabelle32[[#This Row],[Device ID]],".",Tabelle32[[#This Row],[Streamcounter]])</f>
        <v>12.12203</v>
      </c>
      <c r="B25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VGW-01_SDI12_AUDsend_0003_IPLASRF</v>
      </c>
      <c r="C251" s="67"/>
      <c r="D251" s="61"/>
      <c r="E251" s="67"/>
      <c r="F251" s="59" t="str">
        <f>IFERROR(VLOOKUP(Tabelle32[[#This Row],[Device ID]],BOM!$B$3:$BQ$35,16,FALSE),"")</f>
        <v>VKS</v>
      </c>
      <c r="G251" s="63">
        <f>VLOOKUP(Tabelle32[[#This Row],[SDI Interface]],BOM!$A$4:$B$35,2,FALSE)</f>
        <v>12</v>
      </c>
      <c r="H251" s="59" t="str">
        <f>BOM!$C$4</f>
        <v>VGW-01</v>
      </c>
      <c r="I251" s="59">
        <f>IFERROR(VLOOKUP(Tabelle32[[#This Row],[Device ID]],BOM!$B$3:$BQ$35,12,FALSE),"")</f>
        <v>0</v>
      </c>
      <c r="J251" s="59" t="str">
        <f>IFERROR(VLOOKUP(Tabelle32[[#This Row],[Device ID]],BOM!$B$3:$BQ$35,13,FALSE),"")</f>
        <v>TC.U1.223 | MDC</v>
      </c>
      <c r="K251" s="59" t="str">
        <f>IFERROR(VLOOKUP(Tabelle32[[#This Row],[Device ID]],BOM!$B$3:$BQ$35,14,FALSE),"")</f>
        <v>Imagine Comunications</v>
      </c>
      <c r="L251" s="59" t="str">
        <f>IFERROR(VLOOKUP(Tabelle32[[#This Row],[Device ID]],BOM!$B$3:$BQ$35,16,FALSE),"")</f>
        <v>VKS</v>
      </c>
      <c r="M251" s="63">
        <f>IFERROR(VLOOKUP(Tabelle32[[#This Row],[Device ID]],BOM!$B$3:$BQ$35,17,FALSE),"")</f>
        <v>0</v>
      </c>
      <c r="N251" s="59">
        <f>IFERROR(VLOOKUP(Tabelle32[[#This Row],[Device ID]],BOM!$B$3:$BQ$35,18,FALSE),"")</f>
        <v>0</v>
      </c>
      <c r="O251" s="64"/>
      <c r="P251" s="64"/>
      <c r="Q251" s="64"/>
      <c r="R251" s="64"/>
      <c r="S251" s="64"/>
      <c r="T251" s="64"/>
      <c r="U251" s="59">
        <f>IFERROR(VLOOKUP(Tabelle32[[#This Row],[Device ID]],BOM!$B$3:$BQ$35,25,FALSE),"")</f>
        <v>0</v>
      </c>
      <c r="V251" s="59" t="str">
        <f>IFERROR(VLOOKUP(Tabelle32[[#This Row],[Device ID]],BOM!$B$3:$BQ$35,26,FALSE),"")</f>
        <v>x</v>
      </c>
      <c r="W251" s="59" t="str">
        <f>IFERROR(VLOOKUP(Tabelle32[[#This Row],[Device ID]],BOM!$B$3:$BQ$35,27,FALSE),"")</f>
        <v>x</v>
      </c>
      <c r="X251" s="59" t="str">
        <f>IFERROR(VLOOKUP(Tabelle32[[#This Row],[Device ID]],BOM!$B$3:$BQ$35,28,FALSE),"")</f>
        <v>x</v>
      </c>
      <c r="Y251" s="59" t="str">
        <f>IFERROR(VLOOKUP(Tabelle32[[#This Row],[Device ID]],BOM!$B$3:$BQ$35,29,FALSE),"")</f>
        <v>x</v>
      </c>
      <c r="Z251" s="59" t="str">
        <f>IFERROR(VLOOKUP(Tabelle32[[#This Row],[Device ID]],BOM!$B$3:$BQ$35,30,FALSE),"")</f>
        <v>x</v>
      </c>
      <c r="AA251" s="59" t="str">
        <f>IFERROR(VLOOKUP(Tabelle32[[#This Row],[Device ID]],BOM!$B$3:$BQ$35,31,FALSE),"")</f>
        <v>x</v>
      </c>
      <c r="AB251" s="59" t="str">
        <f>IFERROR(VLOOKUP(Tabelle32[[#This Row],[Device ID]],BOM!$B$3:$BQ$35,32,FALSE),"")</f>
        <v>x</v>
      </c>
      <c r="AC251" s="59" t="str">
        <f>IFERROR(VLOOKUP(Tabelle32[[#This Row],[Device ID]],BOM!$B$3:$BQ$35,33,FALSE),"")</f>
        <v>x</v>
      </c>
      <c r="AD251" s="59" t="str">
        <f>IFERROR(VLOOKUP(Tabelle32[[#This Row],[Device ID]],BOM!$B$3:$BQ$35,34,FALSE),"")</f>
        <v>x</v>
      </c>
      <c r="AE251" s="59" t="str">
        <f>IFERROR(VLOOKUP(Tabelle32[[#This Row],[Device ID]],BOM!$B$3:$BQ$35,35,FALSE),"")</f>
        <v>x</v>
      </c>
      <c r="AF251" s="59" t="str">
        <f>IFERROR(VLOOKUP(Tabelle32[[#This Row],[Device ID]],BOM!$B$3:$BQ$35,36,FALSE),"")</f>
        <v>x</v>
      </c>
      <c r="AG251" s="59" t="str">
        <f>IFERROR(VLOOKUP(Tabelle32[[#This Row],[Device ID]],BOM!$B$3:$BQ$35,37,FALSE),"")</f>
        <v>x</v>
      </c>
      <c r="AH251" s="59"/>
      <c r="AI251" s="59"/>
      <c r="AJ251" s="59"/>
      <c r="AK251" s="59"/>
      <c r="AL251" s="59" t="str">
        <f>IFERROR(VLOOKUP(Tabelle32[[#This Row],[Device ID]],BOM!$B$3:$BQ$35,42,FALSE),"")</f>
        <v>Imagine Communications SNP</v>
      </c>
      <c r="AM251" s="59" t="str">
        <f>IFERROR(VLOOKUP(Tabelle32[[#This Row],[Device ID]],BOM!$B$3:$BQ$35,43,FALSE),"")</f>
        <v>no</v>
      </c>
      <c r="AN251" s="59" t="str">
        <f>IFERROR(VLOOKUP(Tabelle32[[#This Row],[Device ID]],BOM!$B$3:$BQ$35,44,FALSE),"")</f>
        <v>yes</v>
      </c>
      <c r="AO251" s="59" t="str">
        <f>IFERROR(VLOOKUP(Tabelle32[[#This Row],[Device ID]],BOM!$B$3:$BQ$35,45,FALSE),"")</f>
        <v>no</v>
      </c>
      <c r="AP251" s="59" t="str">
        <f>IFERROR(CONCATENATE(Tabelle32[[#This Row],[Family
GFX-Unit]]," | ",Tabelle32[[#This Row],[Label 1
GFX-Unit]]," | ",Tabelle32[[#This Row],[Attached Device if Gateway]]),"")</f>
        <v xml:space="preserve"> |  | VKS</v>
      </c>
      <c r="AQ251" s="28"/>
      <c r="AR251" s="28"/>
      <c r="AS251" s="28"/>
      <c r="AT251" s="28"/>
      <c r="AU251" s="28"/>
      <c r="AV251" s="28" t="s">
        <v>96</v>
      </c>
      <c r="AW251" s="28" t="s">
        <v>96</v>
      </c>
      <c r="AX251" s="28" t="s">
        <v>96</v>
      </c>
      <c r="AY251" s="28" t="s">
        <v>96</v>
      </c>
      <c r="AZ251" s="28" t="s">
        <v>96</v>
      </c>
      <c r="BA251" s="28" t="s">
        <v>96</v>
      </c>
      <c r="BB251" s="28" t="s">
        <v>96</v>
      </c>
      <c r="BC251" s="28" t="s">
        <v>96</v>
      </c>
      <c r="BD251" s="28" t="s">
        <v>96</v>
      </c>
      <c r="BE251" s="28"/>
      <c r="BF251" s="28"/>
      <c r="BG251" s="73" t="s">
        <v>151</v>
      </c>
      <c r="BH251" s="30" t="str">
        <f>IF(COUNTA(Tabelle32[[#This Row],[Type:Vid_1080i50]:[Type:Anc_Prot]])&gt;0,"x","")</f>
        <v>x</v>
      </c>
      <c r="BI25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51" s="59"/>
      <c r="BK251" s="59"/>
      <c r="BL251" s="63"/>
      <c r="BM251" s="63"/>
      <c r="BN251" s="90"/>
      <c r="BO251" s="90"/>
      <c r="BP251" s="75">
        <f>LEN(Tabelle32[[#This Row],[Label 1
GFX-Unit]])</f>
        <v>0</v>
      </c>
      <c r="BQ251" s="63"/>
      <c r="BR251" s="63"/>
      <c r="BS251" s="59"/>
      <c r="BT251" s="59"/>
      <c r="BU251" s="59" t="s">
        <v>170</v>
      </c>
      <c r="BV251" s="59" t="s">
        <v>171</v>
      </c>
      <c r="BW251" s="59" t="s">
        <v>461</v>
      </c>
      <c r="BX251" s="59">
        <v>12</v>
      </c>
    </row>
    <row r="252" spans="1:76" x14ac:dyDescent="0.2">
      <c r="A252" s="58" t="str">
        <f>CONCATENATE(Tabelle32[[#This Row],[Device ID]],".",Tabelle32[[#This Row],[Streamcounter]])</f>
        <v>12.12204</v>
      </c>
      <c r="B25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VGW-01_SDI12_AUDsend_0004_IPLASRF</v>
      </c>
      <c r="C252" s="60"/>
      <c r="D252" s="61"/>
      <c r="E252" s="62"/>
      <c r="F252" s="59" t="str">
        <f>IFERROR(VLOOKUP(Tabelle32[[#This Row],[Device ID]],BOM!$B$3:$BQ$35,16,FALSE),"")</f>
        <v>VKS</v>
      </c>
      <c r="G252" s="63">
        <f>VLOOKUP(Tabelle32[[#This Row],[SDI Interface]],BOM!$A$4:$B$35,2,FALSE)</f>
        <v>12</v>
      </c>
      <c r="H252" s="59" t="str">
        <f>BOM!$C$4</f>
        <v>VGW-01</v>
      </c>
      <c r="I252" s="59">
        <f>IFERROR(VLOOKUP(Tabelle32[[#This Row],[Device ID]],BOM!$B$3:$BQ$35,12,FALSE),"")</f>
        <v>0</v>
      </c>
      <c r="J252" s="59" t="str">
        <f>IFERROR(VLOOKUP(Tabelle32[[#This Row],[Device ID]],BOM!$B$3:$BQ$35,13,FALSE),"")</f>
        <v>TC.U1.223 | MDC</v>
      </c>
      <c r="K252" s="59" t="str">
        <f>IFERROR(VLOOKUP(Tabelle32[[#This Row],[Device ID]],BOM!$B$3:$BQ$35,14,FALSE),"")</f>
        <v>Imagine Comunications</v>
      </c>
      <c r="L252" s="59" t="str">
        <f>IFERROR(VLOOKUP(Tabelle32[[#This Row],[Device ID]],BOM!$B$3:$BQ$35,16,FALSE),"")</f>
        <v>VKS</v>
      </c>
      <c r="M252" s="63">
        <f>IFERROR(VLOOKUP(Tabelle32[[#This Row],[Device ID]],BOM!$B$3:$BQ$35,17,FALSE),"")</f>
        <v>0</v>
      </c>
      <c r="N252" s="59">
        <f>IFERROR(VLOOKUP(Tabelle32[[#This Row],[Device ID]],BOM!$B$3:$BQ$35,18,FALSE),"")</f>
        <v>0</v>
      </c>
      <c r="O252" s="64"/>
      <c r="P252" s="64"/>
      <c r="Q252" s="64"/>
      <c r="R252" s="64"/>
      <c r="S252" s="64"/>
      <c r="T252" s="64"/>
      <c r="U252" s="59">
        <f>IFERROR(VLOOKUP(Tabelle32[[#This Row],[Device ID]],BOM!$B$3:$BQ$35,25,FALSE),"")</f>
        <v>0</v>
      </c>
      <c r="V252" s="59" t="str">
        <f>IFERROR(VLOOKUP(Tabelle32[[#This Row],[Device ID]],BOM!$B$3:$BQ$35,26,FALSE),"")</f>
        <v>x</v>
      </c>
      <c r="W252" s="59" t="str">
        <f>IFERROR(VLOOKUP(Tabelle32[[#This Row],[Device ID]],BOM!$B$3:$BQ$35,27,FALSE),"")</f>
        <v>x</v>
      </c>
      <c r="X252" s="59" t="str">
        <f>IFERROR(VLOOKUP(Tabelle32[[#This Row],[Device ID]],BOM!$B$3:$BQ$35,28,FALSE),"")</f>
        <v>x</v>
      </c>
      <c r="Y252" s="59" t="str">
        <f>IFERROR(VLOOKUP(Tabelle32[[#This Row],[Device ID]],BOM!$B$3:$BQ$35,29,FALSE),"")</f>
        <v>x</v>
      </c>
      <c r="Z252" s="59" t="str">
        <f>IFERROR(VLOOKUP(Tabelle32[[#This Row],[Device ID]],BOM!$B$3:$BQ$35,30,FALSE),"")</f>
        <v>x</v>
      </c>
      <c r="AA252" s="59" t="str">
        <f>IFERROR(VLOOKUP(Tabelle32[[#This Row],[Device ID]],BOM!$B$3:$BQ$35,31,FALSE),"")</f>
        <v>x</v>
      </c>
      <c r="AB252" s="59" t="str">
        <f>IFERROR(VLOOKUP(Tabelle32[[#This Row],[Device ID]],BOM!$B$3:$BQ$35,32,FALSE),"")</f>
        <v>x</v>
      </c>
      <c r="AC252" s="59" t="str">
        <f>IFERROR(VLOOKUP(Tabelle32[[#This Row],[Device ID]],BOM!$B$3:$BQ$35,33,FALSE),"")</f>
        <v>x</v>
      </c>
      <c r="AD252" s="59" t="str">
        <f>IFERROR(VLOOKUP(Tabelle32[[#This Row],[Device ID]],BOM!$B$3:$BQ$35,34,FALSE),"")</f>
        <v>x</v>
      </c>
      <c r="AE252" s="59" t="str">
        <f>IFERROR(VLOOKUP(Tabelle32[[#This Row],[Device ID]],BOM!$B$3:$BQ$35,35,FALSE),"")</f>
        <v>x</v>
      </c>
      <c r="AF252" s="59" t="str">
        <f>IFERROR(VLOOKUP(Tabelle32[[#This Row],[Device ID]],BOM!$B$3:$BQ$35,36,FALSE),"")</f>
        <v>x</v>
      </c>
      <c r="AG252" s="59" t="str">
        <f>IFERROR(VLOOKUP(Tabelle32[[#This Row],[Device ID]],BOM!$B$3:$BQ$35,37,FALSE),"")</f>
        <v>x</v>
      </c>
      <c r="AH252" s="59"/>
      <c r="AI252" s="59"/>
      <c r="AJ252" s="59"/>
      <c r="AK252" s="59"/>
      <c r="AL252" s="59" t="str">
        <f>IFERROR(VLOOKUP(Tabelle32[[#This Row],[Device ID]],BOM!$B$3:$BQ$35,42,FALSE),"")</f>
        <v>Imagine Communications SNP</v>
      </c>
      <c r="AM252" s="59" t="str">
        <f>IFERROR(VLOOKUP(Tabelle32[[#This Row],[Device ID]],BOM!$B$3:$BQ$35,43,FALSE),"")</f>
        <v>no</v>
      </c>
      <c r="AN252" s="59" t="str">
        <f>IFERROR(VLOOKUP(Tabelle32[[#This Row],[Device ID]],BOM!$B$3:$BQ$35,44,FALSE),"")</f>
        <v>yes</v>
      </c>
      <c r="AO252" s="59" t="str">
        <f>IFERROR(VLOOKUP(Tabelle32[[#This Row],[Device ID]],BOM!$B$3:$BQ$35,45,FALSE),"")</f>
        <v>no</v>
      </c>
      <c r="AP252" s="59" t="str">
        <f>IFERROR(CONCATENATE(Tabelle32[[#This Row],[Family
GFX-Unit]]," | ",Tabelle32[[#This Row],[Label 1
GFX-Unit]]," | ",Tabelle32[[#This Row],[Attached Device if Gateway]]),"")</f>
        <v xml:space="preserve"> |  | VKS</v>
      </c>
      <c r="AQ252" s="28"/>
      <c r="AR252" s="28"/>
      <c r="AS252" s="28"/>
      <c r="AT252" s="28"/>
      <c r="AU252" s="28"/>
      <c r="AV252" s="28" t="s">
        <v>96</v>
      </c>
      <c r="AW252" s="28" t="s">
        <v>96</v>
      </c>
      <c r="AX252" s="28" t="s">
        <v>96</v>
      </c>
      <c r="AY252" s="28" t="s">
        <v>96</v>
      </c>
      <c r="AZ252" s="28" t="s">
        <v>96</v>
      </c>
      <c r="BA252" s="28" t="s">
        <v>96</v>
      </c>
      <c r="BB252" s="28" t="s">
        <v>96</v>
      </c>
      <c r="BC252" s="28" t="s">
        <v>96</v>
      </c>
      <c r="BD252" s="28" t="s">
        <v>96</v>
      </c>
      <c r="BE252" s="28"/>
      <c r="BF252" s="28"/>
      <c r="BG252" s="73" t="s">
        <v>151</v>
      </c>
      <c r="BH252" s="30" t="str">
        <f>IF(COUNTA(Tabelle32[[#This Row],[Type:Vid_1080i50]:[Type:Anc_Prot]])&gt;0,"x","")</f>
        <v>x</v>
      </c>
      <c r="BI25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52" s="59"/>
      <c r="BK252" s="59"/>
      <c r="BL252" s="63"/>
      <c r="BM252" s="63"/>
      <c r="BN252" s="90"/>
      <c r="BO252" s="90"/>
      <c r="BP252" s="75">
        <f>LEN(Tabelle32[[#This Row],[Label 1
GFX-Unit]])</f>
        <v>0</v>
      </c>
      <c r="BQ252" s="63"/>
      <c r="BR252" s="63"/>
      <c r="BS252" s="59"/>
      <c r="BT252" s="59"/>
      <c r="BU252" s="59" t="s">
        <v>173</v>
      </c>
      <c r="BV252" s="59" t="s">
        <v>174</v>
      </c>
      <c r="BW252" s="59" t="s">
        <v>462</v>
      </c>
      <c r="BX252" s="59">
        <v>12</v>
      </c>
    </row>
    <row r="253" spans="1:76" x14ac:dyDescent="0.2">
      <c r="A253" s="58" t="str">
        <f>CONCATENATE(Tabelle32[[#This Row],[Device ID]],".",Tabelle32[[#This Row],[Streamcounter]])</f>
        <v>12.12205</v>
      </c>
      <c r="B25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VGW-01_SDI12_AUDsend_0005_IPLASRF</v>
      </c>
      <c r="C253" s="60"/>
      <c r="D253" s="61"/>
      <c r="E253" s="62"/>
      <c r="F253" s="59" t="str">
        <f>IFERROR(VLOOKUP(Tabelle32[[#This Row],[Device ID]],BOM!$B$3:$BQ$35,16,FALSE),"")</f>
        <v>VKS</v>
      </c>
      <c r="G253" s="63">
        <f>VLOOKUP(Tabelle32[[#This Row],[SDI Interface]],BOM!$A$4:$B$35,2,FALSE)</f>
        <v>12</v>
      </c>
      <c r="H253" s="59" t="str">
        <f>BOM!$C$4</f>
        <v>VGW-01</v>
      </c>
      <c r="I253" s="59">
        <f>IFERROR(VLOOKUP(Tabelle32[[#This Row],[Device ID]],BOM!$B$3:$BQ$35,12,FALSE),"")</f>
        <v>0</v>
      </c>
      <c r="J253" s="59" t="str">
        <f>IFERROR(VLOOKUP(Tabelle32[[#This Row],[Device ID]],BOM!$B$3:$BQ$35,13,FALSE),"")</f>
        <v>TC.U1.223 | MDC</v>
      </c>
      <c r="K253" s="59" t="str">
        <f>IFERROR(VLOOKUP(Tabelle32[[#This Row],[Device ID]],BOM!$B$3:$BQ$35,14,FALSE),"")</f>
        <v>Imagine Comunications</v>
      </c>
      <c r="L253" s="59" t="str">
        <f>IFERROR(VLOOKUP(Tabelle32[[#This Row],[Device ID]],BOM!$B$3:$BQ$35,16,FALSE),"")</f>
        <v>VKS</v>
      </c>
      <c r="M253" s="63">
        <f>IFERROR(VLOOKUP(Tabelle32[[#This Row],[Device ID]],BOM!$B$3:$BQ$35,17,FALSE),"")</f>
        <v>0</v>
      </c>
      <c r="N253" s="59">
        <f>IFERROR(VLOOKUP(Tabelle32[[#This Row],[Device ID]],BOM!$B$3:$BQ$35,18,FALSE),"")</f>
        <v>0</v>
      </c>
      <c r="O253" s="64"/>
      <c r="P253" s="64"/>
      <c r="Q253" s="64"/>
      <c r="R253" s="64"/>
      <c r="S253" s="64"/>
      <c r="T253" s="64"/>
      <c r="U253" s="59">
        <f>IFERROR(VLOOKUP(Tabelle32[[#This Row],[Device ID]],BOM!$B$3:$BQ$35,25,FALSE),"")</f>
        <v>0</v>
      </c>
      <c r="V253" s="59" t="str">
        <f>IFERROR(VLOOKUP(Tabelle32[[#This Row],[Device ID]],BOM!$B$3:$BQ$35,26,FALSE),"")</f>
        <v>x</v>
      </c>
      <c r="W253" s="59" t="str">
        <f>IFERROR(VLOOKUP(Tabelle32[[#This Row],[Device ID]],BOM!$B$3:$BQ$35,27,FALSE),"")</f>
        <v>x</v>
      </c>
      <c r="X253" s="59" t="str">
        <f>IFERROR(VLOOKUP(Tabelle32[[#This Row],[Device ID]],BOM!$B$3:$BQ$35,28,FALSE),"")</f>
        <v>x</v>
      </c>
      <c r="Y253" s="59" t="str">
        <f>IFERROR(VLOOKUP(Tabelle32[[#This Row],[Device ID]],BOM!$B$3:$BQ$35,29,FALSE),"")</f>
        <v>x</v>
      </c>
      <c r="Z253" s="59" t="str">
        <f>IFERROR(VLOOKUP(Tabelle32[[#This Row],[Device ID]],BOM!$B$3:$BQ$35,30,FALSE),"")</f>
        <v>x</v>
      </c>
      <c r="AA253" s="59" t="str">
        <f>IFERROR(VLOOKUP(Tabelle32[[#This Row],[Device ID]],BOM!$B$3:$BQ$35,31,FALSE),"")</f>
        <v>x</v>
      </c>
      <c r="AB253" s="59" t="str">
        <f>IFERROR(VLOOKUP(Tabelle32[[#This Row],[Device ID]],BOM!$B$3:$BQ$35,32,FALSE),"")</f>
        <v>x</v>
      </c>
      <c r="AC253" s="59" t="str">
        <f>IFERROR(VLOOKUP(Tabelle32[[#This Row],[Device ID]],BOM!$B$3:$BQ$35,33,FALSE),"")</f>
        <v>x</v>
      </c>
      <c r="AD253" s="59" t="str">
        <f>IFERROR(VLOOKUP(Tabelle32[[#This Row],[Device ID]],BOM!$B$3:$BQ$35,34,FALSE),"")</f>
        <v>x</v>
      </c>
      <c r="AE253" s="59" t="str">
        <f>IFERROR(VLOOKUP(Tabelle32[[#This Row],[Device ID]],BOM!$B$3:$BQ$35,35,FALSE),"")</f>
        <v>x</v>
      </c>
      <c r="AF253" s="59" t="str">
        <f>IFERROR(VLOOKUP(Tabelle32[[#This Row],[Device ID]],BOM!$B$3:$BQ$35,36,FALSE),"")</f>
        <v>x</v>
      </c>
      <c r="AG253" s="59" t="str">
        <f>IFERROR(VLOOKUP(Tabelle32[[#This Row],[Device ID]],BOM!$B$3:$BQ$35,37,FALSE),"")</f>
        <v>x</v>
      </c>
      <c r="AH253" s="59"/>
      <c r="AI253" s="59"/>
      <c r="AJ253" s="59"/>
      <c r="AK253" s="59"/>
      <c r="AL253" s="59" t="str">
        <f>IFERROR(VLOOKUP(Tabelle32[[#This Row],[Device ID]],BOM!$B$3:$BQ$35,42,FALSE),"")</f>
        <v>Imagine Communications SNP</v>
      </c>
      <c r="AM253" s="59" t="str">
        <f>IFERROR(VLOOKUP(Tabelle32[[#This Row],[Device ID]],BOM!$B$3:$BQ$35,43,FALSE),"")</f>
        <v>no</v>
      </c>
      <c r="AN253" s="59" t="str">
        <f>IFERROR(VLOOKUP(Tabelle32[[#This Row],[Device ID]],BOM!$B$3:$BQ$35,44,FALSE),"")</f>
        <v>yes</v>
      </c>
      <c r="AO253" s="59" t="str">
        <f>IFERROR(VLOOKUP(Tabelle32[[#This Row],[Device ID]],BOM!$B$3:$BQ$35,45,FALSE),"")</f>
        <v>no</v>
      </c>
      <c r="AP253" s="59" t="str">
        <f>IFERROR(CONCATENATE(Tabelle32[[#This Row],[Family
GFX-Unit]]," | ",Tabelle32[[#This Row],[Label 1
GFX-Unit]]," | ",Tabelle32[[#This Row],[Attached Device if Gateway]]),"")</f>
        <v xml:space="preserve"> |  | VKS</v>
      </c>
      <c r="AQ253" s="28"/>
      <c r="AR253" s="28"/>
      <c r="AS253" s="28"/>
      <c r="AT253" s="28"/>
      <c r="AU253" s="28"/>
      <c r="AV253" s="28" t="s">
        <v>96</v>
      </c>
      <c r="AW253" s="28" t="s">
        <v>96</v>
      </c>
      <c r="AX253" s="28" t="s">
        <v>96</v>
      </c>
      <c r="AY253" s="28" t="s">
        <v>96</v>
      </c>
      <c r="AZ253" s="28" t="s">
        <v>96</v>
      </c>
      <c r="BA253" s="28" t="s">
        <v>96</v>
      </c>
      <c r="BB253" s="28" t="s">
        <v>96</v>
      </c>
      <c r="BC253" s="28" t="s">
        <v>96</v>
      </c>
      <c r="BD253" s="28" t="s">
        <v>96</v>
      </c>
      <c r="BE253" s="28"/>
      <c r="BF253" s="28"/>
      <c r="BG253" s="73" t="s">
        <v>151</v>
      </c>
      <c r="BH253" s="30" t="str">
        <f>IF(COUNTA(Tabelle32[[#This Row],[Type:Vid_1080i50]:[Type:Anc_Prot]])&gt;0,"x","")</f>
        <v>x</v>
      </c>
      <c r="BI25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53" s="59"/>
      <c r="BK253" s="59"/>
      <c r="BL253" s="63"/>
      <c r="BM253" s="63"/>
      <c r="BN253" s="90"/>
      <c r="BO253" s="90"/>
      <c r="BP253" s="75">
        <f>LEN(Tabelle32[[#This Row],[Label 1
GFX-Unit]])</f>
        <v>0</v>
      </c>
      <c r="BQ253" s="63"/>
      <c r="BR253" s="63"/>
      <c r="BS253" s="59"/>
      <c r="BT253" s="59"/>
      <c r="BU253" s="59" t="s">
        <v>176</v>
      </c>
      <c r="BV253" s="59" t="s">
        <v>177</v>
      </c>
      <c r="BW253" s="59" t="s">
        <v>463</v>
      </c>
      <c r="BX253" s="59">
        <v>12</v>
      </c>
    </row>
    <row r="254" spans="1:76" x14ac:dyDescent="0.2">
      <c r="A254" s="58" t="str">
        <f>CONCATENATE(Tabelle32[[#This Row],[Device ID]],".",Tabelle32[[#This Row],[Streamcounter]])</f>
        <v>12.12206</v>
      </c>
      <c r="B25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VGW-01_SDI12_AUDsend_0006_IPLASRF</v>
      </c>
      <c r="C254" s="60"/>
      <c r="D254" s="61"/>
      <c r="E254" s="62"/>
      <c r="F254" s="59" t="str">
        <f>IFERROR(VLOOKUP(Tabelle32[[#This Row],[Device ID]],BOM!$B$3:$BQ$35,16,FALSE),"")</f>
        <v>VKS</v>
      </c>
      <c r="G254" s="63">
        <f>VLOOKUP(Tabelle32[[#This Row],[SDI Interface]],BOM!$A$4:$B$35,2,FALSE)</f>
        <v>12</v>
      </c>
      <c r="H254" s="59" t="str">
        <f>BOM!$C$4</f>
        <v>VGW-01</v>
      </c>
      <c r="I254" s="59">
        <f>IFERROR(VLOOKUP(Tabelle32[[#This Row],[Device ID]],BOM!$B$3:$BQ$35,12,FALSE),"")</f>
        <v>0</v>
      </c>
      <c r="J254" s="59" t="str">
        <f>IFERROR(VLOOKUP(Tabelle32[[#This Row],[Device ID]],BOM!$B$3:$BQ$35,13,FALSE),"")</f>
        <v>TC.U1.223 | MDC</v>
      </c>
      <c r="K254" s="59" t="str">
        <f>IFERROR(VLOOKUP(Tabelle32[[#This Row],[Device ID]],BOM!$B$3:$BQ$35,14,FALSE),"")</f>
        <v>Imagine Comunications</v>
      </c>
      <c r="L254" s="59" t="str">
        <f>IFERROR(VLOOKUP(Tabelle32[[#This Row],[Device ID]],BOM!$B$3:$BQ$35,16,FALSE),"")</f>
        <v>VKS</v>
      </c>
      <c r="M254" s="63">
        <f>IFERROR(VLOOKUP(Tabelle32[[#This Row],[Device ID]],BOM!$B$3:$BQ$35,17,FALSE),"")</f>
        <v>0</v>
      </c>
      <c r="N254" s="59">
        <f>IFERROR(VLOOKUP(Tabelle32[[#This Row],[Device ID]],BOM!$B$3:$BQ$35,18,FALSE),"")</f>
        <v>0</v>
      </c>
      <c r="O254" s="64"/>
      <c r="P254" s="64"/>
      <c r="Q254" s="64"/>
      <c r="R254" s="64"/>
      <c r="S254" s="64"/>
      <c r="T254" s="64"/>
      <c r="U254" s="59">
        <f>IFERROR(VLOOKUP(Tabelle32[[#This Row],[Device ID]],BOM!$B$3:$BQ$35,25,FALSE),"")</f>
        <v>0</v>
      </c>
      <c r="V254" s="59" t="str">
        <f>IFERROR(VLOOKUP(Tabelle32[[#This Row],[Device ID]],BOM!$B$3:$BQ$35,26,FALSE),"")</f>
        <v>x</v>
      </c>
      <c r="W254" s="59" t="str">
        <f>IFERROR(VLOOKUP(Tabelle32[[#This Row],[Device ID]],BOM!$B$3:$BQ$35,27,FALSE),"")</f>
        <v>x</v>
      </c>
      <c r="X254" s="59" t="str">
        <f>IFERROR(VLOOKUP(Tabelle32[[#This Row],[Device ID]],BOM!$B$3:$BQ$35,28,FALSE),"")</f>
        <v>x</v>
      </c>
      <c r="Y254" s="59" t="str">
        <f>IFERROR(VLOOKUP(Tabelle32[[#This Row],[Device ID]],BOM!$B$3:$BQ$35,29,FALSE),"")</f>
        <v>x</v>
      </c>
      <c r="Z254" s="59" t="str">
        <f>IFERROR(VLOOKUP(Tabelle32[[#This Row],[Device ID]],BOM!$B$3:$BQ$35,30,FALSE),"")</f>
        <v>x</v>
      </c>
      <c r="AA254" s="59" t="str">
        <f>IFERROR(VLOOKUP(Tabelle32[[#This Row],[Device ID]],BOM!$B$3:$BQ$35,31,FALSE),"")</f>
        <v>x</v>
      </c>
      <c r="AB254" s="59" t="str">
        <f>IFERROR(VLOOKUP(Tabelle32[[#This Row],[Device ID]],BOM!$B$3:$BQ$35,32,FALSE),"")</f>
        <v>x</v>
      </c>
      <c r="AC254" s="59" t="str">
        <f>IFERROR(VLOOKUP(Tabelle32[[#This Row],[Device ID]],BOM!$B$3:$BQ$35,33,FALSE),"")</f>
        <v>x</v>
      </c>
      <c r="AD254" s="59" t="str">
        <f>IFERROR(VLOOKUP(Tabelle32[[#This Row],[Device ID]],BOM!$B$3:$BQ$35,34,FALSE),"")</f>
        <v>x</v>
      </c>
      <c r="AE254" s="59" t="str">
        <f>IFERROR(VLOOKUP(Tabelle32[[#This Row],[Device ID]],BOM!$B$3:$BQ$35,35,FALSE),"")</f>
        <v>x</v>
      </c>
      <c r="AF254" s="59" t="str">
        <f>IFERROR(VLOOKUP(Tabelle32[[#This Row],[Device ID]],BOM!$B$3:$BQ$35,36,FALSE),"")</f>
        <v>x</v>
      </c>
      <c r="AG254" s="59" t="str">
        <f>IFERROR(VLOOKUP(Tabelle32[[#This Row],[Device ID]],BOM!$B$3:$BQ$35,37,FALSE),"")</f>
        <v>x</v>
      </c>
      <c r="AH254" s="59"/>
      <c r="AI254" s="59"/>
      <c r="AJ254" s="59"/>
      <c r="AK254" s="59"/>
      <c r="AL254" s="59" t="str">
        <f>IFERROR(VLOOKUP(Tabelle32[[#This Row],[Device ID]],BOM!$B$3:$BQ$35,42,FALSE),"")</f>
        <v>Imagine Communications SNP</v>
      </c>
      <c r="AM254" s="59" t="str">
        <f>IFERROR(VLOOKUP(Tabelle32[[#This Row],[Device ID]],BOM!$B$3:$BQ$35,43,FALSE),"")</f>
        <v>no</v>
      </c>
      <c r="AN254" s="59" t="str">
        <f>IFERROR(VLOOKUP(Tabelle32[[#This Row],[Device ID]],BOM!$B$3:$BQ$35,44,FALSE),"")</f>
        <v>yes</v>
      </c>
      <c r="AO254" s="59" t="str">
        <f>IFERROR(VLOOKUP(Tabelle32[[#This Row],[Device ID]],BOM!$B$3:$BQ$35,45,FALSE),"")</f>
        <v>no</v>
      </c>
      <c r="AP254" s="59" t="str">
        <f>IFERROR(CONCATENATE(Tabelle32[[#This Row],[Family
GFX-Unit]]," | ",Tabelle32[[#This Row],[Label 1
GFX-Unit]]," | ",Tabelle32[[#This Row],[Attached Device if Gateway]]),"")</f>
        <v xml:space="preserve"> |  | VKS</v>
      </c>
      <c r="AQ254" s="28"/>
      <c r="AR254" s="28"/>
      <c r="AS254" s="28"/>
      <c r="AT254" s="28"/>
      <c r="AU254" s="28"/>
      <c r="AV254" s="28" t="s">
        <v>96</v>
      </c>
      <c r="AW254" s="28" t="s">
        <v>96</v>
      </c>
      <c r="AX254" s="28" t="s">
        <v>96</v>
      </c>
      <c r="AY254" s="28" t="s">
        <v>96</v>
      </c>
      <c r="AZ254" s="28" t="s">
        <v>96</v>
      </c>
      <c r="BA254" s="28" t="s">
        <v>96</v>
      </c>
      <c r="BB254" s="28" t="s">
        <v>96</v>
      </c>
      <c r="BC254" s="28" t="s">
        <v>96</v>
      </c>
      <c r="BD254" s="28" t="s">
        <v>96</v>
      </c>
      <c r="BE254" s="28"/>
      <c r="BF254" s="28"/>
      <c r="BG254" s="73" t="s">
        <v>151</v>
      </c>
      <c r="BH254" s="30" t="str">
        <f>IF(COUNTA(Tabelle32[[#This Row],[Type:Vid_1080i50]:[Type:Anc_Prot]])&gt;0,"x","")</f>
        <v>x</v>
      </c>
      <c r="BI25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54" s="59"/>
      <c r="BK254" s="59"/>
      <c r="BL254" s="63"/>
      <c r="BM254" s="63"/>
      <c r="BN254" s="90"/>
      <c r="BO254" s="90"/>
      <c r="BP254" s="75">
        <f>LEN(Tabelle32[[#This Row],[Label 1
GFX-Unit]])</f>
        <v>0</v>
      </c>
      <c r="BQ254" s="63"/>
      <c r="BR254" s="63"/>
      <c r="BS254" s="59"/>
      <c r="BT254" s="59"/>
      <c r="BU254" s="59" t="s">
        <v>179</v>
      </c>
      <c r="BV254" s="59" t="s">
        <v>180</v>
      </c>
      <c r="BW254" s="59" t="s">
        <v>464</v>
      </c>
      <c r="BX254" s="59">
        <v>12</v>
      </c>
    </row>
    <row r="255" spans="1:76" x14ac:dyDescent="0.2">
      <c r="A255" s="58" t="str">
        <f>CONCATENATE(Tabelle32[[#This Row],[Device ID]],".",Tabelle32[[#This Row],[Streamcounter]])</f>
        <v>12.12207</v>
      </c>
      <c r="B25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VGW-01_SDI12_AUDsend_0007_IPLASRF</v>
      </c>
      <c r="C255" s="60"/>
      <c r="D255" s="61"/>
      <c r="E255" s="62"/>
      <c r="F255" s="59" t="str">
        <f>IFERROR(VLOOKUP(Tabelle32[[#This Row],[Device ID]],BOM!$B$3:$BQ$35,16,FALSE),"")</f>
        <v>VKS</v>
      </c>
      <c r="G255" s="63">
        <f>VLOOKUP(Tabelle32[[#This Row],[SDI Interface]],BOM!$A$4:$B$35,2,FALSE)</f>
        <v>12</v>
      </c>
      <c r="H255" s="59" t="str">
        <f>BOM!$C$4</f>
        <v>VGW-01</v>
      </c>
      <c r="I255" s="59">
        <f>IFERROR(VLOOKUP(Tabelle32[[#This Row],[Device ID]],BOM!$B$3:$BQ$35,12,FALSE),"")</f>
        <v>0</v>
      </c>
      <c r="J255" s="59" t="str">
        <f>IFERROR(VLOOKUP(Tabelle32[[#This Row],[Device ID]],BOM!$B$3:$BQ$35,13,FALSE),"")</f>
        <v>TC.U1.223 | MDC</v>
      </c>
      <c r="K255" s="59" t="str">
        <f>IFERROR(VLOOKUP(Tabelle32[[#This Row],[Device ID]],BOM!$B$3:$BQ$35,14,FALSE),"")</f>
        <v>Imagine Comunications</v>
      </c>
      <c r="L255" s="59" t="str">
        <f>IFERROR(VLOOKUP(Tabelle32[[#This Row],[Device ID]],BOM!$B$3:$BQ$35,16,FALSE),"")</f>
        <v>VKS</v>
      </c>
      <c r="M255" s="63">
        <f>IFERROR(VLOOKUP(Tabelle32[[#This Row],[Device ID]],BOM!$B$3:$BQ$35,17,FALSE),"")</f>
        <v>0</v>
      </c>
      <c r="N255" s="59">
        <f>IFERROR(VLOOKUP(Tabelle32[[#This Row],[Device ID]],BOM!$B$3:$BQ$35,18,FALSE),"")</f>
        <v>0</v>
      </c>
      <c r="O255" s="64"/>
      <c r="P255" s="64"/>
      <c r="Q255" s="64"/>
      <c r="R255" s="64"/>
      <c r="S255" s="64"/>
      <c r="T255" s="64"/>
      <c r="U255" s="59">
        <f>IFERROR(VLOOKUP(Tabelle32[[#This Row],[Device ID]],BOM!$B$3:$BQ$35,25,FALSE),"")</f>
        <v>0</v>
      </c>
      <c r="V255" s="59" t="str">
        <f>IFERROR(VLOOKUP(Tabelle32[[#This Row],[Device ID]],BOM!$B$3:$BQ$35,26,FALSE),"")</f>
        <v>x</v>
      </c>
      <c r="W255" s="59" t="str">
        <f>IFERROR(VLOOKUP(Tabelle32[[#This Row],[Device ID]],BOM!$B$3:$BQ$35,27,FALSE),"")</f>
        <v>x</v>
      </c>
      <c r="X255" s="59" t="str">
        <f>IFERROR(VLOOKUP(Tabelle32[[#This Row],[Device ID]],BOM!$B$3:$BQ$35,28,FALSE),"")</f>
        <v>x</v>
      </c>
      <c r="Y255" s="59" t="str">
        <f>IFERROR(VLOOKUP(Tabelle32[[#This Row],[Device ID]],BOM!$B$3:$BQ$35,29,FALSE),"")</f>
        <v>x</v>
      </c>
      <c r="Z255" s="59" t="str">
        <f>IFERROR(VLOOKUP(Tabelle32[[#This Row],[Device ID]],BOM!$B$3:$BQ$35,30,FALSE),"")</f>
        <v>x</v>
      </c>
      <c r="AA255" s="59" t="str">
        <f>IFERROR(VLOOKUP(Tabelle32[[#This Row],[Device ID]],BOM!$B$3:$BQ$35,31,FALSE),"")</f>
        <v>x</v>
      </c>
      <c r="AB255" s="59" t="str">
        <f>IFERROR(VLOOKUP(Tabelle32[[#This Row],[Device ID]],BOM!$B$3:$BQ$35,32,FALSE),"")</f>
        <v>x</v>
      </c>
      <c r="AC255" s="59" t="str">
        <f>IFERROR(VLOOKUP(Tabelle32[[#This Row],[Device ID]],BOM!$B$3:$BQ$35,33,FALSE),"")</f>
        <v>x</v>
      </c>
      <c r="AD255" s="59" t="str">
        <f>IFERROR(VLOOKUP(Tabelle32[[#This Row],[Device ID]],BOM!$B$3:$BQ$35,34,FALSE),"")</f>
        <v>x</v>
      </c>
      <c r="AE255" s="59" t="str">
        <f>IFERROR(VLOOKUP(Tabelle32[[#This Row],[Device ID]],BOM!$B$3:$BQ$35,35,FALSE),"")</f>
        <v>x</v>
      </c>
      <c r="AF255" s="59" t="str">
        <f>IFERROR(VLOOKUP(Tabelle32[[#This Row],[Device ID]],BOM!$B$3:$BQ$35,36,FALSE),"")</f>
        <v>x</v>
      </c>
      <c r="AG255" s="59" t="str">
        <f>IFERROR(VLOOKUP(Tabelle32[[#This Row],[Device ID]],BOM!$B$3:$BQ$35,37,FALSE),"")</f>
        <v>x</v>
      </c>
      <c r="AH255" s="59"/>
      <c r="AI255" s="59"/>
      <c r="AJ255" s="59"/>
      <c r="AK255" s="59"/>
      <c r="AL255" s="59" t="str">
        <f>IFERROR(VLOOKUP(Tabelle32[[#This Row],[Device ID]],BOM!$B$3:$BQ$35,42,FALSE),"")</f>
        <v>Imagine Communications SNP</v>
      </c>
      <c r="AM255" s="59" t="str">
        <f>IFERROR(VLOOKUP(Tabelle32[[#This Row],[Device ID]],BOM!$B$3:$BQ$35,43,FALSE),"")</f>
        <v>no</v>
      </c>
      <c r="AN255" s="59" t="str">
        <f>IFERROR(VLOOKUP(Tabelle32[[#This Row],[Device ID]],BOM!$B$3:$BQ$35,44,FALSE),"")</f>
        <v>yes</v>
      </c>
      <c r="AO255" s="59" t="str">
        <f>IFERROR(VLOOKUP(Tabelle32[[#This Row],[Device ID]],BOM!$B$3:$BQ$35,45,FALSE),"")</f>
        <v>no</v>
      </c>
      <c r="AP255" s="59" t="str">
        <f>IFERROR(CONCATENATE(Tabelle32[[#This Row],[Family
GFX-Unit]]," | ",Tabelle32[[#This Row],[Label 1
GFX-Unit]]," | ",Tabelle32[[#This Row],[Attached Device if Gateway]]),"")</f>
        <v xml:space="preserve"> |  | VKS</v>
      </c>
      <c r="AQ255" s="28"/>
      <c r="AR255" s="28"/>
      <c r="AS255" s="28"/>
      <c r="AT255" s="28"/>
      <c r="AU255" s="28"/>
      <c r="AV255" s="28" t="s">
        <v>96</v>
      </c>
      <c r="AW255" s="28" t="s">
        <v>96</v>
      </c>
      <c r="AX255" s="28" t="s">
        <v>96</v>
      </c>
      <c r="AY255" s="28" t="s">
        <v>96</v>
      </c>
      <c r="AZ255" s="28" t="s">
        <v>96</v>
      </c>
      <c r="BA255" s="28" t="s">
        <v>96</v>
      </c>
      <c r="BB255" s="28" t="s">
        <v>96</v>
      </c>
      <c r="BC255" s="28" t="s">
        <v>96</v>
      </c>
      <c r="BD255" s="28" t="s">
        <v>96</v>
      </c>
      <c r="BE255" s="28"/>
      <c r="BF255" s="28"/>
      <c r="BG255" s="73" t="s">
        <v>151</v>
      </c>
      <c r="BH255" s="30" t="str">
        <f>IF(COUNTA(Tabelle32[[#This Row],[Type:Vid_1080i50]:[Type:Anc_Prot]])&gt;0,"x","")</f>
        <v>x</v>
      </c>
      <c r="BI25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55" s="59"/>
      <c r="BK255" s="59"/>
      <c r="BL255" s="63"/>
      <c r="BM255" s="63"/>
      <c r="BN255" s="90"/>
      <c r="BO255" s="90"/>
      <c r="BP255" s="75">
        <f>LEN(Tabelle32[[#This Row],[Label 1
GFX-Unit]])</f>
        <v>0</v>
      </c>
      <c r="BQ255" s="63"/>
      <c r="BR255" s="63"/>
      <c r="BS255" s="59"/>
      <c r="BT255" s="59"/>
      <c r="BU255" s="59" t="s">
        <v>182</v>
      </c>
      <c r="BV255" s="59" t="s">
        <v>183</v>
      </c>
      <c r="BW255" s="59" t="s">
        <v>465</v>
      </c>
      <c r="BX255" s="59">
        <v>12</v>
      </c>
    </row>
    <row r="256" spans="1:76" x14ac:dyDescent="0.2">
      <c r="A256" s="58" t="str">
        <f>CONCATENATE(Tabelle32[[#This Row],[Device ID]],".",Tabelle32[[#This Row],[Streamcounter]])</f>
        <v>12.12208</v>
      </c>
      <c r="B25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VGW-01_SDI12_AUDsend_0008_IPLASRF</v>
      </c>
      <c r="C256" s="60"/>
      <c r="D256" s="61"/>
      <c r="E256" s="62"/>
      <c r="F256" s="59" t="str">
        <f>IFERROR(VLOOKUP(Tabelle32[[#This Row],[Device ID]],BOM!$B$3:$BQ$35,16,FALSE),"")</f>
        <v>VKS</v>
      </c>
      <c r="G256" s="63">
        <f>VLOOKUP(Tabelle32[[#This Row],[SDI Interface]],BOM!$A$4:$B$35,2,FALSE)</f>
        <v>12</v>
      </c>
      <c r="H256" s="59" t="str">
        <f>BOM!$C$4</f>
        <v>VGW-01</v>
      </c>
      <c r="I256" s="59">
        <f>IFERROR(VLOOKUP(Tabelle32[[#This Row],[Device ID]],BOM!$B$3:$BQ$35,12,FALSE),"")</f>
        <v>0</v>
      </c>
      <c r="J256" s="59" t="str">
        <f>IFERROR(VLOOKUP(Tabelle32[[#This Row],[Device ID]],BOM!$B$3:$BQ$35,13,FALSE),"")</f>
        <v>TC.U1.223 | MDC</v>
      </c>
      <c r="K256" s="59" t="str">
        <f>IFERROR(VLOOKUP(Tabelle32[[#This Row],[Device ID]],BOM!$B$3:$BQ$35,14,FALSE),"")</f>
        <v>Imagine Comunications</v>
      </c>
      <c r="L256" s="59" t="str">
        <f>IFERROR(VLOOKUP(Tabelle32[[#This Row],[Device ID]],BOM!$B$3:$BQ$35,16,FALSE),"")</f>
        <v>VKS</v>
      </c>
      <c r="M256" s="63">
        <f>IFERROR(VLOOKUP(Tabelle32[[#This Row],[Device ID]],BOM!$B$3:$BQ$35,17,FALSE),"")</f>
        <v>0</v>
      </c>
      <c r="N256" s="59">
        <f>IFERROR(VLOOKUP(Tabelle32[[#This Row],[Device ID]],BOM!$B$3:$BQ$35,18,FALSE),"")</f>
        <v>0</v>
      </c>
      <c r="O256" s="64"/>
      <c r="P256" s="64"/>
      <c r="Q256" s="64"/>
      <c r="R256" s="64"/>
      <c r="S256" s="64"/>
      <c r="T256" s="64"/>
      <c r="U256" s="59">
        <f>IFERROR(VLOOKUP(Tabelle32[[#This Row],[Device ID]],BOM!$B$3:$BQ$35,25,FALSE),"")</f>
        <v>0</v>
      </c>
      <c r="V256" s="59" t="str">
        <f>IFERROR(VLOOKUP(Tabelle32[[#This Row],[Device ID]],BOM!$B$3:$BQ$35,26,FALSE),"")</f>
        <v>x</v>
      </c>
      <c r="W256" s="59" t="str">
        <f>IFERROR(VLOOKUP(Tabelle32[[#This Row],[Device ID]],BOM!$B$3:$BQ$35,27,FALSE),"")</f>
        <v>x</v>
      </c>
      <c r="X256" s="59" t="str">
        <f>IFERROR(VLOOKUP(Tabelle32[[#This Row],[Device ID]],BOM!$B$3:$BQ$35,28,FALSE),"")</f>
        <v>x</v>
      </c>
      <c r="Y256" s="59" t="str">
        <f>IFERROR(VLOOKUP(Tabelle32[[#This Row],[Device ID]],BOM!$B$3:$BQ$35,29,FALSE),"")</f>
        <v>x</v>
      </c>
      <c r="Z256" s="59" t="str">
        <f>IFERROR(VLOOKUP(Tabelle32[[#This Row],[Device ID]],BOM!$B$3:$BQ$35,30,FALSE),"")</f>
        <v>x</v>
      </c>
      <c r="AA256" s="59" t="str">
        <f>IFERROR(VLOOKUP(Tabelle32[[#This Row],[Device ID]],BOM!$B$3:$BQ$35,31,FALSE),"")</f>
        <v>x</v>
      </c>
      <c r="AB256" s="59" t="str">
        <f>IFERROR(VLOOKUP(Tabelle32[[#This Row],[Device ID]],BOM!$B$3:$BQ$35,32,FALSE),"")</f>
        <v>x</v>
      </c>
      <c r="AC256" s="59" t="str">
        <f>IFERROR(VLOOKUP(Tabelle32[[#This Row],[Device ID]],BOM!$B$3:$BQ$35,33,FALSE),"")</f>
        <v>x</v>
      </c>
      <c r="AD256" s="59" t="str">
        <f>IFERROR(VLOOKUP(Tabelle32[[#This Row],[Device ID]],BOM!$B$3:$BQ$35,34,FALSE),"")</f>
        <v>x</v>
      </c>
      <c r="AE256" s="59" t="str">
        <f>IFERROR(VLOOKUP(Tabelle32[[#This Row],[Device ID]],BOM!$B$3:$BQ$35,35,FALSE),"")</f>
        <v>x</v>
      </c>
      <c r="AF256" s="59" t="str">
        <f>IFERROR(VLOOKUP(Tabelle32[[#This Row],[Device ID]],BOM!$B$3:$BQ$35,36,FALSE),"")</f>
        <v>x</v>
      </c>
      <c r="AG256" s="59" t="str">
        <f>IFERROR(VLOOKUP(Tabelle32[[#This Row],[Device ID]],BOM!$B$3:$BQ$35,37,FALSE),"")</f>
        <v>x</v>
      </c>
      <c r="AH256" s="59"/>
      <c r="AI256" s="59"/>
      <c r="AJ256" s="59"/>
      <c r="AK256" s="59"/>
      <c r="AL256" s="59" t="str">
        <f>IFERROR(VLOOKUP(Tabelle32[[#This Row],[Device ID]],BOM!$B$3:$BQ$35,42,FALSE),"")</f>
        <v>Imagine Communications SNP</v>
      </c>
      <c r="AM256" s="59" t="str">
        <f>IFERROR(VLOOKUP(Tabelle32[[#This Row],[Device ID]],BOM!$B$3:$BQ$35,43,FALSE),"")</f>
        <v>no</v>
      </c>
      <c r="AN256" s="59" t="str">
        <f>IFERROR(VLOOKUP(Tabelle32[[#This Row],[Device ID]],BOM!$B$3:$BQ$35,44,FALSE),"")</f>
        <v>yes</v>
      </c>
      <c r="AO256" s="59" t="str">
        <f>IFERROR(VLOOKUP(Tabelle32[[#This Row],[Device ID]],BOM!$B$3:$BQ$35,45,FALSE),"")</f>
        <v>no</v>
      </c>
      <c r="AP256" s="59" t="str">
        <f>IFERROR(CONCATENATE(Tabelle32[[#This Row],[Family
GFX-Unit]]," | ",Tabelle32[[#This Row],[Label 1
GFX-Unit]]," | ",Tabelle32[[#This Row],[Attached Device if Gateway]]),"")</f>
        <v xml:space="preserve"> |  | VKS</v>
      </c>
      <c r="AQ256" s="28"/>
      <c r="AR256" s="28"/>
      <c r="AS256" s="28"/>
      <c r="AT256" s="28"/>
      <c r="AU256" s="28"/>
      <c r="AV256" s="28" t="s">
        <v>96</v>
      </c>
      <c r="AW256" s="28" t="s">
        <v>96</v>
      </c>
      <c r="AX256" s="28" t="s">
        <v>96</v>
      </c>
      <c r="AY256" s="28" t="s">
        <v>96</v>
      </c>
      <c r="AZ256" s="28" t="s">
        <v>96</v>
      </c>
      <c r="BA256" s="28" t="s">
        <v>96</v>
      </c>
      <c r="BB256" s="28" t="s">
        <v>96</v>
      </c>
      <c r="BC256" s="28" t="s">
        <v>96</v>
      </c>
      <c r="BD256" s="28" t="s">
        <v>96</v>
      </c>
      <c r="BE256" s="28"/>
      <c r="BF256" s="28"/>
      <c r="BG256" s="73" t="s">
        <v>151</v>
      </c>
      <c r="BH256" s="30" t="str">
        <f>IF(COUNTA(Tabelle32[[#This Row],[Type:Vid_1080i50]:[Type:Anc_Prot]])&gt;0,"x","")</f>
        <v>x</v>
      </c>
      <c r="BI25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56" s="59"/>
      <c r="BK256" s="59"/>
      <c r="BL256" s="63"/>
      <c r="BM256" s="63"/>
      <c r="BN256" s="90"/>
      <c r="BO256" s="90"/>
      <c r="BP256" s="75">
        <f>LEN(Tabelle32[[#This Row],[Label 1
GFX-Unit]])</f>
        <v>0</v>
      </c>
      <c r="BQ256" s="63"/>
      <c r="BR256" s="63"/>
      <c r="BS256" s="59"/>
      <c r="BT256" s="59"/>
      <c r="BU256" s="59" t="s">
        <v>185</v>
      </c>
      <c r="BV256" s="59" t="s">
        <v>186</v>
      </c>
      <c r="BW256" s="59" t="s">
        <v>466</v>
      </c>
      <c r="BX256" s="59">
        <v>12</v>
      </c>
    </row>
    <row r="257" spans="1:76" x14ac:dyDescent="0.2">
      <c r="A257" s="58" t="str">
        <f>CONCATENATE(Tabelle32[[#This Row],[Device ID]],".",Tabelle32[[#This Row],[Streamcounter]])</f>
        <v>12.12209</v>
      </c>
      <c r="B25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VGW-01_SDI12_AUDsend_0009_IPLASRF</v>
      </c>
      <c r="C257" s="60"/>
      <c r="D257" s="61"/>
      <c r="E257" s="62"/>
      <c r="F257" s="59" t="str">
        <f>IFERROR(VLOOKUP(Tabelle32[[#This Row],[Device ID]],BOM!$B$3:$BQ$35,16,FALSE),"")</f>
        <v>VKS</v>
      </c>
      <c r="G257" s="63">
        <f>VLOOKUP(Tabelle32[[#This Row],[SDI Interface]],BOM!$A$4:$B$35,2,FALSE)</f>
        <v>12</v>
      </c>
      <c r="H257" s="59" t="str">
        <f>BOM!$C$4</f>
        <v>VGW-01</v>
      </c>
      <c r="I257" s="59">
        <f>IFERROR(VLOOKUP(Tabelle32[[#This Row],[Device ID]],BOM!$B$3:$BQ$35,12,FALSE),"")</f>
        <v>0</v>
      </c>
      <c r="J257" s="59" t="str">
        <f>IFERROR(VLOOKUP(Tabelle32[[#This Row],[Device ID]],BOM!$B$3:$BQ$35,13,FALSE),"")</f>
        <v>TC.U1.223 | MDC</v>
      </c>
      <c r="K257" s="59" t="str">
        <f>IFERROR(VLOOKUP(Tabelle32[[#This Row],[Device ID]],BOM!$B$3:$BQ$35,14,FALSE),"")</f>
        <v>Imagine Comunications</v>
      </c>
      <c r="L257" s="59" t="str">
        <f>IFERROR(VLOOKUP(Tabelle32[[#This Row],[Device ID]],BOM!$B$3:$BQ$35,16,FALSE),"")</f>
        <v>VKS</v>
      </c>
      <c r="M257" s="63">
        <f>IFERROR(VLOOKUP(Tabelle32[[#This Row],[Device ID]],BOM!$B$3:$BQ$35,17,FALSE),"")</f>
        <v>0</v>
      </c>
      <c r="N257" s="59">
        <f>IFERROR(VLOOKUP(Tabelle32[[#This Row],[Device ID]],BOM!$B$3:$BQ$35,18,FALSE),"")</f>
        <v>0</v>
      </c>
      <c r="O257" s="64"/>
      <c r="P257" s="64"/>
      <c r="Q257" s="64"/>
      <c r="R257" s="64"/>
      <c r="S257" s="64"/>
      <c r="T257" s="64"/>
      <c r="U257" s="59">
        <f>IFERROR(VLOOKUP(Tabelle32[[#This Row],[Device ID]],BOM!$B$3:$BQ$35,25,FALSE),"")</f>
        <v>0</v>
      </c>
      <c r="V257" s="59" t="str">
        <f>IFERROR(VLOOKUP(Tabelle32[[#This Row],[Device ID]],BOM!$B$3:$BQ$35,26,FALSE),"")</f>
        <v>x</v>
      </c>
      <c r="W257" s="59" t="str">
        <f>IFERROR(VLOOKUP(Tabelle32[[#This Row],[Device ID]],BOM!$B$3:$BQ$35,27,FALSE),"")</f>
        <v>x</v>
      </c>
      <c r="X257" s="59" t="str">
        <f>IFERROR(VLOOKUP(Tabelle32[[#This Row],[Device ID]],BOM!$B$3:$BQ$35,28,FALSE),"")</f>
        <v>x</v>
      </c>
      <c r="Y257" s="59" t="str">
        <f>IFERROR(VLOOKUP(Tabelle32[[#This Row],[Device ID]],BOM!$B$3:$BQ$35,29,FALSE),"")</f>
        <v>x</v>
      </c>
      <c r="Z257" s="59" t="str">
        <f>IFERROR(VLOOKUP(Tabelle32[[#This Row],[Device ID]],BOM!$B$3:$BQ$35,30,FALSE),"")</f>
        <v>x</v>
      </c>
      <c r="AA257" s="59" t="str">
        <f>IFERROR(VLOOKUP(Tabelle32[[#This Row],[Device ID]],BOM!$B$3:$BQ$35,31,FALSE),"")</f>
        <v>x</v>
      </c>
      <c r="AB257" s="59" t="str">
        <f>IFERROR(VLOOKUP(Tabelle32[[#This Row],[Device ID]],BOM!$B$3:$BQ$35,32,FALSE),"")</f>
        <v>x</v>
      </c>
      <c r="AC257" s="59" t="str">
        <f>IFERROR(VLOOKUP(Tabelle32[[#This Row],[Device ID]],BOM!$B$3:$BQ$35,33,FALSE),"")</f>
        <v>x</v>
      </c>
      <c r="AD257" s="59" t="str">
        <f>IFERROR(VLOOKUP(Tabelle32[[#This Row],[Device ID]],BOM!$B$3:$BQ$35,34,FALSE),"")</f>
        <v>x</v>
      </c>
      <c r="AE257" s="59" t="str">
        <f>IFERROR(VLOOKUP(Tabelle32[[#This Row],[Device ID]],BOM!$B$3:$BQ$35,35,FALSE),"")</f>
        <v>x</v>
      </c>
      <c r="AF257" s="59" t="str">
        <f>IFERROR(VLOOKUP(Tabelle32[[#This Row],[Device ID]],BOM!$B$3:$BQ$35,36,FALSE),"")</f>
        <v>x</v>
      </c>
      <c r="AG257" s="59" t="str">
        <f>IFERROR(VLOOKUP(Tabelle32[[#This Row],[Device ID]],BOM!$B$3:$BQ$35,37,FALSE),"")</f>
        <v>x</v>
      </c>
      <c r="AH257" s="59"/>
      <c r="AI257" s="59"/>
      <c r="AJ257" s="59"/>
      <c r="AK257" s="59"/>
      <c r="AL257" s="59" t="str">
        <f>IFERROR(VLOOKUP(Tabelle32[[#This Row],[Device ID]],BOM!$B$3:$BQ$35,42,FALSE),"")</f>
        <v>Imagine Communications SNP</v>
      </c>
      <c r="AM257" s="59" t="str">
        <f>IFERROR(VLOOKUP(Tabelle32[[#This Row],[Device ID]],BOM!$B$3:$BQ$35,43,FALSE),"")</f>
        <v>no</v>
      </c>
      <c r="AN257" s="59" t="str">
        <f>IFERROR(VLOOKUP(Tabelle32[[#This Row],[Device ID]],BOM!$B$3:$BQ$35,44,FALSE),"")</f>
        <v>yes</v>
      </c>
      <c r="AO257" s="59" t="str">
        <f>IFERROR(VLOOKUP(Tabelle32[[#This Row],[Device ID]],BOM!$B$3:$BQ$35,45,FALSE),"")</f>
        <v>no</v>
      </c>
      <c r="AP257" s="59" t="str">
        <f>IFERROR(CONCATENATE(Tabelle32[[#This Row],[Family
GFX-Unit]]," | ",Tabelle32[[#This Row],[Label 1
GFX-Unit]]," | ",Tabelle32[[#This Row],[Attached Device if Gateway]]),"")</f>
        <v xml:space="preserve"> |  | VKS</v>
      </c>
      <c r="AQ257" s="28"/>
      <c r="AR257" s="28"/>
      <c r="AS257" s="28"/>
      <c r="AT257" s="28"/>
      <c r="AU257" s="28"/>
      <c r="AV257" s="28" t="s">
        <v>96</v>
      </c>
      <c r="AW257" s="28" t="s">
        <v>96</v>
      </c>
      <c r="AX257" s="28" t="s">
        <v>96</v>
      </c>
      <c r="AY257" s="28" t="s">
        <v>96</v>
      </c>
      <c r="AZ257" s="28" t="s">
        <v>96</v>
      </c>
      <c r="BA257" s="28" t="s">
        <v>96</v>
      </c>
      <c r="BB257" s="28" t="s">
        <v>96</v>
      </c>
      <c r="BC257" s="28" t="s">
        <v>96</v>
      </c>
      <c r="BD257" s="28" t="s">
        <v>96</v>
      </c>
      <c r="BE257" s="28"/>
      <c r="BF257" s="28"/>
      <c r="BG257" s="73" t="s">
        <v>151</v>
      </c>
      <c r="BH257" s="30" t="str">
        <f>IF(COUNTA(Tabelle32[[#This Row],[Type:Vid_1080i50]:[Type:Anc_Prot]])&gt;0,"x","")</f>
        <v>x</v>
      </c>
      <c r="BI25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57" s="59"/>
      <c r="BK257" s="59"/>
      <c r="BL257" s="63"/>
      <c r="BM257" s="63"/>
      <c r="BN257" s="90"/>
      <c r="BO257" s="90"/>
      <c r="BP257" s="75">
        <f>LEN(Tabelle32[[#This Row],[Label 1
GFX-Unit]])</f>
        <v>0</v>
      </c>
      <c r="BQ257" s="63"/>
      <c r="BR257" s="63"/>
      <c r="BS257" s="59"/>
      <c r="BT257" s="59"/>
      <c r="BU257" s="59" t="s">
        <v>188</v>
      </c>
      <c r="BV257" s="59" t="s">
        <v>189</v>
      </c>
      <c r="BW257" s="59" t="s">
        <v>467</v>
      </c>
      <c r="BX257" s="59">
        <v>12</v>
      </c>
    </row>
    <row r="258" spans="1:76" x14ac:dyDescent="0.2">
      <c r="A258" s="58" t="str">
        <f>CONCATENATE(Tabelle32[[#This Row],[Device ID]],".",Tabelle32[[#This Row],[Streamcounter]])</f>
        <v>12.12210</v>
      </c>
      <c r="B25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VGW-01_SDI12_AUDsend_0010_IPLASRF</v>
      </c>
      <c r="C258" s="60"/>
      <c r="D258" s="61"/>
      <c r="E258" s="62"/>
      <c r="F258" s="59" t="str">
        <f>IFERROR(VLOOKUP(Tabelle32[[#This Row],[Device ID]],BOM!$B$3:$BQ$35,16,FALSE),"")</f>
        <v>VKS</v>
      </c>
      <c r="G258" s="63">
        <f>VLOOKUP(Tabelle32[[#This Row],[SDI Interface]],BOM!$A$4:$B$35,2,FALSE)</f>
        <v>12</v>
      </c>
      <c r="H258" s="59" t="str">
        <f>BOM!$C$4</f>
        <v>VGW-01</v>
      </c>
      <c r="I258" s="59">
        <f>IFERROR(VLOOKUP(Tabelle32[[#This Row],[Device ID]],BOM!$B$3:$BQ$35,12,FALSE),"")</f>
        <v>0</v>
      </c>
      <c r="J258" s="59" t="str">
        <f>IFERROR(VLOOKUP(Tabelle32[[#This Row],[Device ID]],BOM!$B$3:$BQ$35,13,FALSE),"")</f>
        <v>TC.U1.223 | MDC</v>
      </c>
      <c r="K258" s="59" t="str">
        <f>IFERROR(VLOOKUP(Tabelle32[[#This Row],[Device ID]],BOM!$B$3:$BQ$35,14,FALSE),"")</f>
        <v>Imagine Comunications</v>
      </c>
      <c r="L258" s="59" t="str">
        <f>IFERROR(VLOOKUP(Tabelle32[[#This Row],[Device ID]],BOM!$B$3:$BQ$35,16,FALSE),"")</f>
        <v>VKS</v>
      </c>
      <c r="M258" s="63">
        <f>IFERROR(VLOOKUP(Tabelle32[[#This Row],[Device ID]],BOM!$B$3:$BQ$35,17,FALSE),"")</f>
        <v>0</v>
      </c>
      <c r="N258" s="59">
        <f>IFERROR(VLOOKUP(Tabelle32[[#This Row],[Device ID]],BOM!$B$3:$BQ$35,18,FALSE),"")</f>
        <v>0</v>
      </c>
      <c r="O258" s="64"/>
      <c r="P258" s="64"/>
      <c r="Q258" s="64"/>
      <c r="R258" s="64"/>
      <c r="S258" s="64"/>
      <c r="T258" s="64"/>
      <c r="U258" s="59">
        <f>IFERROR(VLOOKUP(Tabelle32[[#This Row],[Device ID]],BOM!$B$3:$BQ$35,25,FALSE),"")</f>
        <v>0</v>
      </c>
      <c r="V258" s="59" t="str">
        <f>IFERROR(VLOOKUP(Tabelle32[[#This Row],[Device ID]],BOM!$B$3:$BQ$35,26,FALSE),"")</f>
        <v>x</v>
      </c>
      <c r="W258" s="59" t="str">
        <f>IFERROR(VLOOKUP(Tabelle32[[#This Row],[Device ID]],BOM!$B$3:$BQ$35,27,FALSE),"")</f>
        <v>x</v>
      </c>
      <c r="X258" s="59" t="str">
        <f>IFERROR(VLOOKUP(Tabelle32[[#This Row],[Device ID]],BOM!$B$3:$BQ$35,28,FALSE),"")</f>
        <v>x</v>
      </c>
      <c r="Y258" s="59" t="str">
        <f>IFERROR(VLOOKUP(Tabelle32[[#This Row],[Device ID]],BOM!$B$3:$BQ$35,29,FALSE),"")</f>
        <v>x</v>
      </c>
      <c r="Z258" s="59" t="str">
        <f>IFERROR(VLOOKUP(Tabelle32[[#This Row],[Device ID]],BOM!$B$3:$BQ$35,30,FALSE),"")</f>
        <v>x</v>
      </c>
      <c r="AA258" s="59" t="str">
        <f>IFERROR(VLOOKUP(Tabelle32[[#This Row],[Device ID]],BOM!$B$3:$BQ$35,31,FALSE),"")</f>
        <v>x</v>
      </c>
      <c r="AB258" s="59" t="str">
        <f>IFERROR(VLOOKUP(Tabelle32[[#This Row],[Device ID]],BOM!$B$3:$BQ$35,32,FALSE),"")</f>
        <v>x</v>
      </c>
      <c r="AC258" s="59" t="str">
        <f>IFERROR(VLOOKUP(Tabelle32[[#This Row],[Device ID]],BOM!$B$3:$BQ$35,33,FALSE),"")</f>
        <v>x</v>
      </c>
      <c r="AD258" s="59" t="str">
        <f>IFERROR(VLOOKUP(Tabelle32[[#This Row],[Device ID]],BOM!$B$3:$BQ$35,34,FALSE),"")</f>
        <v>x</v>
      </c>
      <c r="AE258" s="59" t="str">
        <f>IFERROR(VLOOKUP(Tabelle32[[#This Row],[Device ID]],BOM!$B$3:$BQ$35,35,FALSE),"")</f>
        <v>x</v>
      </c>
      <c r="AF258" s="59" t="str">
        <f>IFERROR(VLOOKUP(Tabelle32[[#This Row],[Device ID]],BOM!$B$3:$BQ$35,36,FALSE),"")</f>
        <v>x</v>
      </c>
      <c r="AG258" s="59" t="str">
        <f>IFERROR(VLOOKUP(Tabelle32[[#This Row],[Device ID]],BOM!$B$3:$BQ$35,37,FALSE),"")</f>
        <v>x</v>
      </c>
      <c r="AH258" s="59"/>
      <c r="AI258" s="59"/>
      <c r="AJ258" s="59"/>
      <c r="AK258" s="59"/>
      <c r="AL258" s="59" t="str">
        <f>IFERROR(VLOOKUP(Tabelle32[[#This Row],[Device ID]],BOM!$B$3:$BQ$35,42,FALSE),"")</f>
        <v>Imagine Communications SNP</v>
      </c>
      <c r="AM258" s="59" t="str">
        <f>IFERROR(VLOOKUP(Tabelle32[[#This Row],[Device ID]],BOM!$B$3:$BQ$35,43,FALSE),"")</f>
        <v>no</v>
      </c>
      <c r="AN258" s="59" t="str">
        <f>IFERROR(VLOOKUP(Tabelle32[[#This Row],[Device ID]],BOM!$B$3:$BQ$35,44,FALSE),"")</f>
        <v>yes</v>
      </c>
      <c r="AO258" s="59" t="str">
        <f>IFERROR(VLOOKUP(Tabelle32[[#This Row],[Device ID]],BOM!$B$3:$BQ$35,45,FALSE),"")</f>
        <v>no</v>
      </c>
      <c r="AP258" s="59" t="str">
        <f>IFERROR(CONCATENATE(Tabelle32[[#This Row],[Family
GFX-Unit]]," | ",Tabelle32[[#This Row],[Label 1
GFX-Unit]]," | ",Tabelle32[[#This Row],[Attached Device if Gateway]]),"")</f>
        <v xml:space="preserve"> |  | VKS</v>
      </c>
      <c r="AQ258" s="28"/>
      <c r="AR258" s="28"/>
      <c r="AS258" s="28"/>
      <c r="AT258" s="28"/>
      <c r="AU258" s="28"/>
      <c r="AV258" s="28" t="s">
        <v>96</v>
      </c>
      <c r="AW258" s="28" t="s">
        <v>96</v>
      </c>
      <c r="AX258" s="28" t="s">
        <v>96</v>
      </c>
      <c r="AY258" s="28" t="s">
        <v>96</v>
      </c>
      <c r="AZ258" s="28" t="s">
        <v>96</v>
      </c>
      <c r="BA258" s="28" t="s">
        <v>96</v>
      </c>
      <c r="BB258" s="28" t="s">
        <v>96</v>
      </c>
      <c r="BC258" s="28" t="s">
        <v>96</v>
      </c>
      <c r="BD258" s="28" t="s">
        <v>96</v>
      </c>
      <c r="BE258" s="28"/>
      <c r="BF258" s="28"/>
      <c r="BG258" s="73" t="s">
        <v>151</v>
      </c>
      <c r="BH258" s="30" t="str">
        <f>IF(COUNTA(Tabelle32[[#This Row],[Type:Vid_1080i50]:[Type:Anc_Prot]])&gt;0,"x","")</f>
        <v>x</v>
      </c>
      <c r="BI25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58" s="59"/>
      <c r="BK258" s="59"/>
      <c r="BL258" s="63"/>
      <c r="BM258" s="63"/>
      <c r="BN258" s="90"/>
      <c r="BO258" s="90"/>
      <c r="BP258" s="75">
        <f>LEN(Tabelle32[[#This Row],[Label 1
GFX-Unit]])</f>
        <v>0</v>
      </c>
      <c r="BQ258" s="63"/>
      <c r="BR258" s="63"/>
      <c r="BS258" s="59"/>
      <c r="BT258" s="59"/>
      <c r="BU258" s="59" t="s">
        <v>191</v>
      </c>
      <c r="BV258" s="59" t="s">
        <v>192</v>
      </c>
      <c r="BW258" s="59" t="s">
        <v>468</v>
      </c>
      <c r="BX258" s="59">
        <v>12</v>
      </c>
    </row>
    <row r="259" spans="1:76" x14ac:dyDescent="0.2">
      <c r="A259" s="58" t="str">
        <f>CONCATENATE(Tabelle32[[#This Row],[Device ID]],".",Tabelle32[[#This Row],[Streamcounter]])</f>
        <v>12.12211</v>
      </c>
      <c r="B25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VGW-01_SDI12_AUDsend_0011_IPLASRF</v>
      </c>
      <c r="C259" s="60"/>
      <c r="D259" s="61"/>
      <c r="E259" s="62"/>
      <c r="F259" s="59" t="str">
        <f>IFERROR(VLOOKUP(Tabelle32[[#This Row],[Device ID]],BOM!$B$3:$BQ$35,16,FALSE),"")</f>
        <v>VKS</v>
      </c>
      <c r="G259" s="63">
        <f>VLOOKUP(Tabelle32[[#This Row],[SDI Interface]],BOM!$A$4:$B$35,2,FALSE)</f>
        <v>12</v>
      </c>
      <c r="H259" s="59" t="str">
        <f>BOM!$C$4</f>
        <v>VGW-01</v>
      </c>
      <c r="I259" s="59">
        <f>IFERROR(VLOOKUP(Tabelle32[[#This Row],[Device ID]],BOM!$B$3:$BQ$35,12,FALSE),"")</f>
        <v>0</v>
      </c>
      <c r="J259" s="59" t="str">
        <f>IFERROR(VLOOKUP(Tabelle32[[#This Row],[Device ID]],BOM!$B$3:$BQ$35,13,FALSE),"")</f>
        <v>TC.U1.223 | MDC</v>
      </c>
      <c r="K259" s="59" t="str">
        <f>IFERROR(VLOOKUP(Tabelle32[[#This Row],[Device ID]],BOM!$B$3:$BQ$35,14,FALSE),"")</f>
        <v>Imagine Comunications</v>
      </c>
      <c r="L259" s="59" t="str">
        <f>IFERROR(VLOOKUP(Tabelle32[[#This Row],[Device ID]],BOM!$B$3:$BQ$35,16,FALSE),"")</f>
        <v>VKS</v>
      </c>
      <c r="M259" s="63">
        <f>IFERROR(VLOOKUP(Tabelle32[[#This Row],[Device ID]],BOM!$B$3:$BQ$35,17,FALSE),"")</f>
        <v>0</v>
      </c>
      <c r="N259" s="59">
        <f>IFERROR(VLOOKUP(Tabelle32[[#This Row],[Device ID]],BOM!$B$3:$BQ$35,18,FALSE),"")</f>
        <v>0</v>
      </c>
      <c r="O259" s="64"/>
      <c r="P259" s="64"/>
      <c r="Q259" s="64"/>
      <c r="R259" s="64"/>
      <c r="S259" s="64"/>
      <c r="T259" s="64"/>
      <c r="U259" s="59">
        <f>IFERROR(VLOOKUP(Tabelle32[[#This Row],[Device ID]],BOM!$B$3:$BQ$35,25,FALSE),"")</f>
        <v>0</v>
      </c>
      <c r="V259" s="59" t="str">
        <f>IFERROR(VLOOKUP(Tabelle32[[#This Row],[Device ID]],BOM!$B$3:$BQ$35,26,FALSE),"")</f>
        <v>x</v>
      </c>
      <c r="W259" s="59" t="str">
        <f>IFERROR(VLOOKUP(Tabelle32[[#This Row],[Device ID]],BOM!$B$3:$BQ$35,27,FALSE),"")</f>
        <v>x</v>
      </c>
      <c r="X259" s="59" t="str">
        <f>IFERROR(VLOOKUP(Tabelle32[[#This Row],[Device ID]],BOM!$B$3:$BQ$35,28,FALSE),"")</f>
        <v>x</v>
      </c>
      <c r="Y259" s="59" t="str">
        <f>IFERROR(VLOOKUP(Tabelle32[[#This Row],[Device ID]],BOM!$B$3:$BQ$35,29,FALSE),"")</f>
        <v>x</v>
      </c>
      <c r="Z259" s="59" t="str">
        <f>IFERROR(VLOOKUP(Tabelle32[[#This Row],[Device ID]],BOM!$B$3:$BQ$35,30,FALSE),"")</f>
        <v>x</v>
      </c>
      <c r="AA259" s="59" t="str">
        <f>IFERROR(VLOOKUP(Tabelle32[[#This Row],[Device ID]],BOM!$B$3:$BQ$35,31,FALSE),"")</f>
        <v>x</v>
      </c>
      <c r="AB259" s="59" t="str">
        <f>IFERROR(VLOOKUP(Tabelle32[[#This Row],[Device ID]],BOM!$B$3:$BQ$35,32,FALSE),"")</f>
        <v>x</v>
      </c>
      <c r="AC259" s="59" t="str">
        <f>IFERROR(VLOOKUP(Tabelle32[[#This Row],[Device ID]],BOM!$B$3:$BQ$35,33,FALSE),"")</f>
        <v>x</v>
      </c>
      <c r="AD259" s="59" t="str">
        <f>IFERROR(VLOOKUP(Tabelle32[[#This Row],[Device ID]],BOM!$B$3:$BQ$35,34,FALSE),"")</f>
        <v>x</v>
      </c>
      <c r="AE259" s="59" t="str">
        <f>IFERROR(VLOOKUP(Tabelle32[[#This Row],[Device ID]],BOM!$B$3:$BQ$35,35,FALSE),"")</f>
        <v>x</v>
      </c>
      <c r="AF259" s="59" t="str">
        <f>IFERROR(VLOOKUP(Tabelle32[[#This Row],[Device ID]],BOM!$B$3:$BQ$35,36,FALSE),"")</f>
        <v>x</v>
      </c>
      <c r="AG259" s="59" t="str">
        <f>IFERROR(VLOOKUP(Tabelle32[[#This Row],[Device ID]],BOM!$B$3:$BQ$35,37,FALSE),"")</f>
        <v>x</v>
      </c>
      <c r="AH259" s="59"/>
      <c r="AI259" s="59"/>
      <c r="AJ259" s="59"/>
      <c r="AK259" s="59"/>
      <c r="AL259" s="59" t="str">
        <f>IFERROR(VLOOKUP(Tabelle32[[#This Row],[Device ID]],BOM!$B$3:$BQ$35,42,FALSE),"")</f>
        <v>Imagine Communications SNP</v>
      </c>
      <c r="AM259" s="59" t="str">
        <f>IFERROR(VLOOKUP(Tabelle32[[#This Row],[Device ID]],BOM!$B$3:$BQ$35,43,FALSE),"")</f>
        <v>no</v>
      </c>
      <c r="AN259" s="59" t="str">
        <f>IFERROR(VLOOKUP(Tabelle32[[#This Row],[Device ID]],BOM!$B$3:$BQ$35,44,FALSE),"")</f>
        <v>yes</v>
      </c>
      <c r="AO259" s="59" t="str">
        <f>IFERROR(VLOOKUP(Tabelle32[[#This Row],[Device ID]],BOM!$B$3:$BQ$35,45,FALSE),"")</f>
        <v>no</v>
      </c>
      <c r="AP259" s="59" t="str">
        <f>IFERROR(CONCATENATE(Tabelle32[[#This Row],[Family
GFX-Unit]]," | ",Tabelle32[[#This Row],[Label 1
GFX-Unit]]," | ",Tabelle32[[#This Row],[Attached Device if Gateway]]),"")</f>
        <v xml:space="preserve"> |  | VKS</v>
      </c>
      <c r="AQ259" s="28"/>
      <c r="AR259" s="28"/>
      <c r="AS259" s="28"/>
      <c r="AT259" s="28"/>
      <c r="AU259" s="28"/>
      <c r="AV259" s="28" t="s">
        <v>96</v>
      </c>
      <c r="AW259" s="28" t="s">
        <v>96</v>
      </c>
      <c r="AX259" s="28" t="s">
        <v>96</v>
      </c>
      <c r="AY259" s="28" t="s">
        <v>96</v>
      </c>
      <c r="AZ259" s="28" t="s">
        <v>96</v>
      </c>
      <c r="BA259" s="28" t="s">
        <v>96</v>
      </c>
      <c r="BB259" s="28" t="s">
        <v>96</v>
      </c>
      <c r="BC259" s="28" t="s">
        <v>96</v>
      </c>
      <c r="BD259" s="28" t="s">
        <v>96</v>
      </c>
      <c r="BE259" s="28"/>
      <c r="BF259" s="28"/>
      <c r="BG259" s="73" t="s">
        <v>151</v>
      </c>
      <c r="BH259" s="30" t="str">
        <f>IF(COUNTA(Tabelle32[[#This Row],[Type:Vid_1080i50]:[Type:Anc_Prot]])&gt;0,"x","")</f>
        <v>x</v>
      </c>
      <c r="BI25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59" s="59"/>
      <c r="BK259" s="59"/>
      <c r="BL259" s="63"/>
      <c r="BM259" s="63"/>
      <c r="BN259" s="90"/>
      <c r="BO259" s="90"/>
      <c r="BP259" s="75">
        <f>LEN(Tabelle32[[#This Row],[Label 1
GFX-Unit]])</f>
        <v>0</v>
      </c>
      <c r="BQ259" s="63"/>
      <c r="BR259" s="63"/>
      <c r="BS259" s="59"/>
      <c r="BT259" s="59"/>
      <c r="BU259" s="59" t="s">
        <v>194</v>
      </c>
      <c r="BV259" s="59" t="s">
        <v>195</v>
      </c>
      <c r="BW259" s="59" t="s">
        <v>469</v>
      </c>
      <c r="BX259" s="59">
        <v>12</v>
      </c>
    </row>
    <row r="260" spans="1:76" x14ac:dyDescent="0.2">
      <c r="A260" s="58" t="str">
        <f>CONCATENATE(Tabelle32[[#This Row],[Device ID]],".",Tabelle32[[#This Row],[Streamcounter]])</f>
        <v>12.12212</v>
      </c>
      <c r="B26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VGW-01_SDI12_AUDsend_0012_IPLASRF</v>
      </c>
      <c r="C260" s="60"/>
      <c r="D260" s="61"/>
      <c r="E260" s="62"/>
      <c r="F260" s="59" t="str">
        <f>IFERROR(VLOOKUP(Tabelle32[[#This Row],[Device ID]],BOM!$B$3:$BQ$35,16,FALSE),"")</f>
        <v>VKS</v>
      </c>
      <c r="G260" s="63">
        <f>VLOOKUP(Tabelle32[[#This Row],[SDI Interface]],BOM!$A$4:$B$35,2,FALSE)</f>
        <v>12</v>
      </c>
      <c r="H260" s="59" t="str">
        <f>BOM!$C$4</f>
        <v>VGW-01</v>
      </c>
      <c r="I260" s="59">
        <f>IFERROR(VLOOKUP(Tabelle32[[#This Row],[Device ID]],BOM!$B$3:$BQ$35,12,FALSE),"")</f>
        <v>0</v>
      </c>
      <c r="J260" s="59" t="str">
        <f>IFERROR(VLOOKUP(Tabelle32[[#This Row],[Device ID]],BOM!$B$3:$BQ$35,13,FALSE),"")</f>
        <v>TC.U1.223 | MDC</v>
      </c>
      <c r="K260" s="59" t="str">
        <f>IFERROR(VLOOKUP(Tabelle32[[#This Row],[Device ID]],BOM!$B$3:$BQ$35,14,FALSE),"")</f>
        <v>Imagine Comunications</v>
      </c>
      <c r="L260" s="59" t="str">
        <f>IFERROR(VLOOKUP(Tabelle32[[#This Row],[Device ID]],BOM!$B$3:$BQ$35,16,FALSE),"")</f>
        <v>VKS</v>
      </c>
      <c r="M260" s="63">
        <f>IFERROR(VLOOKUP(Tabelle32[[#This Row],[Device ID]],BOM!$B$3:$BQ$35,17,FALSE),"")</f>
        <v>0</v>
      </c>
      <c r="N260" s="59">
        <f>IFERROR(VLOOKUP(Tabelle32[[#This Row],[Device ID]],BOM!$B$3:$BQ$35,18,FALSE),"")</f>
        <v>0</v>
      </c>
      <c r="O260" s="64"/>
      <c r="P260" s="64"/>
      <c r="Q260" s="64"/>
      <c r="R260" s="64"/>
      <c r="S260" s="64"/>
      <c r="T260" s="64"/>
      <c r="U260" s="59">
        <f>IFERROR(VLOOKUP(Tabelle32[[#This Row],[Device ID]],BOM!$B$3:$BQ$35,25,FALSE),"")</f>
        <v>0</v>
      </c>
      <c r="V260" s="59" t="str">
        <f>IFERROR(VLOOKUP(Tabelle32[[#This Row],[Device ID]],BOM!$B$3:$BQ$35,26,FALSE),"")</f>
        <v>x</v>
      </c>
      <c r="W260" s="59" t="str">
        <f>IFERROR(VLOOKUP(Tabelle32[[#This Row],[Device ID]],BOM!$B$3:$BQ$35,27,FALSE),"")</f>
        <v>x</v>
      </c>
      <c r="X260" s="59" t="str">
        <f>IFERROR(VLOOKUP(Tabelle32[[#This Row],[Device ID]],BOM!$B$3:$BQ$35,28,FALSE),"")</f>
        <v>x</v>
      </c>
      <c r="Y260" s="59" t="str">
        <f>IFERROR(VLOOKUP(Tabelle32[[#This Row],[Device ID]],BOM!$B$3:$BQ$35,29,FALSE),"")</f>
        <v>x</v>
      </c>
      <c r="Z260" s="59" t="str">
        <f>IFERROR(VLOOKUP(Tabelle32[[#This Row],[Device ID]],BOM!$B$3:$BQ$35,30,FALSE),"")</f>
        <v>x</v>
      </c>
      <c r="AA260" s="59" t="str">
        <f>IFERROR(VLOOKUP(Tabelle32[[#This Row],[Device ID]],BOM!$B$3:$BQ$35,31,FALSE),"")</f>
        <v>x</v>
      </c>
      <c r="AB260" s="59" t="str">
        <f>IFERROR(VLOOKUP(Tabelle32[[#This Row],[Device ID]],BOM!$B$3:$BQ$35,32,FALSE),"")</f>
        <v>x</v>
      </c>
      <c r="AC260" s="59" t="str">
        <f>IFERROR(VLOOKUP(Tabelle32[[#This Row],[Device ID]],BOM!$B$3:$BQ$35,33,FALSE),"")</f>
        <v>x</v>
      </c>
      <c r="AD260" s="59" t="str">
        <f>IFERROR(VLOOKUP(Tabelle32[[#This Row],[Device ID]],BOM!$B$3:$BQ$35,34,FALSE),"")</f>
        <v>x</v>
      </c>
      <c r="AE260" s="59" t="str">
        <f>IFERROR(VLOOKUP(Tabelle32[[#This Row],[Device ID]],BOM!$B$3:$BQ$35,35,FALSE),"")</f>
        <v>x</v>
      </c>
      <c r="AF260" s="59" t="str">
        <f>IFERROR(VLOOKUP(Tabelle32[[#This Row],[Device ID]],BOM!$B$3:$BQ$35,36,FALSE),"")</f>
        <v>x</v>
      </c>
      <c r="AG260" s="59" t="str">
        <f>IFERROR(VLOOKUP(Tabelle32[[#This Row],[Device ID]],BOM!$B$3:$BQ$35,37,FALSE),"")</f>
        <v>x</v>
      </c>
      <c r="AH260" s="59"/>
      <c r="AI260" s="59"/>
      <c r="AJ260" s="59"/>
      <c r="AK260" s="59"/>
      <c r="AL260" s="59" t="str">
        <f>IFERROR(VLOOKUP(Tabelle32[[#This Row],[Device ID]],BOM!$B$3:$BQ$35,42,FALSE),"")</f>
        <v>Imagine Communications SNP</v>
      </c>
      <c r="AM260" s="59" t="str">
        <f>IFERROR(VLOOKUP(Tabelle32[[#This Row],[Device ID]],BOM!$B$3:$BQ$35,43,FALSE),"")</f>
        <v>no</v>
      </c>
      <c r="AN260" s="59" t="str">
        <f>IFERROR(VLOOKUP(Tabelle32[[#This Row],[Device ID]],BOM!$B$3:$BQ$35,44,FALSE),"")</f>
        <v>yes</v>
      </c>
      <c r="AO260" s="59" t="str">
        <f>IFERROR(VLOOKUP(Tabelle32[[#This Row],[Device ID]],BOM!$B$3:$BQ$35,45,FALSE),"")</f>
        <v>no</v>
      </c>
      <c r="AP260" s="59" t="str">
        <f>IFERROR(CONCATENATE(Tabelle32[[#This Row],[Family
GFX-Unit]]," | ",Tabelle32[[#This Row],[Label 1
GFX-Unit]]," | ",Tabelle32[[#This Row],[Attached Device if Gateway]]),"")</f>
        <v xml:space="preserve"> |  | VKS</v>
      </c>
      <c r="AQ260" s="28"/>
      <c r="AR260" s="28"/>
      <c r="AS260" s="28"/>
      <c r="AT260" s="28"/>
      <c r="AU260" s="28"/>
      <c r="AV260" s="28" t="s">
        <v>96</v>
      </c>
      <c r="AW260" s="28" t="s">
        <v>96</v>
      </c>
      <c r="AX260" s="28" t="s">
        <v>96</v>
      </c>
      <c r="AY260" s="28" t="s">
        <v>96</v>
      </c>
      <c r="AZ260" s="28" t="s">
        <v>96</v>
      </c>
      <c r="BA260" s="28" t="s">
        <v>96</v>
      </c>
      <c r="BB260" s="28" t="s">
        <v>96</v>
      </c>
      <c r="BC260" s="28" t="s">
        <v>96</v>
      </c>
      <c r="BD260" s="28" t="s">
        <v>96</v>
      </c>
      <c r="BE260" s="28"/>
      <c r="BF260" s="28"/>
      <c r="BG260" s="73" t="s">
        <v>151</v>
      </c>
      <c r="BH260" s="30" t="str">
        <f>IF(COUNTA(Tabelle32[[#This Row],[Type:Vid_1080i50]:[Type:Anc_Prot]])&gt;0,"x","")</f>
        <v>x</v>
      </c>
      <c r="BI26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60" s="59"/>
      <c r="BK260" s="59"/>
      <c r="BL260" s="63"/>
      <c r="BM260" s="63"/>
      <c r="BN260" s="90"/>
      <c r="BO260" s="90"/>
      <c r="BP260" s="75">
        <f>LEN(Tabelle32[[#This Row],[Label 1
GFX-Unit]])</f>
        <v>0</v>
      </c>
      <c r="BQ260" s="63"/>
      <c r="BR260" s="63"/>
      <c r="BS260" s="59"/>
      <c r="BT260" s="59"/>
      <c r="BU260" s="59" t="s">
        <v>197</v>
      </c>
      <c r="BV260" s="59" t="s">
        <v>198</v>
      </c>
      <c r="BW260" s="59" t="s">
        <v>470</v>
      </c>
      <c r="BX260" s="59">
        <v>12</v>
      </c>
    </row>
    <row r="261" spans="1:76" x14ac:dyDescent="0.2">
      <c r="A261" s="58" t="str">
        <f>CONCATENATE(Tabelle32[[#This Row],[Device ID]],".",Tabelle32[[#This Row],[Streamcounter]])</f>
        <v>12.12213</v>
      </c>
      <c r="B26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VGW-01_SDI12_AUDsend_0013_IPLASRF</v>
      </c>
      <c r="C261" s="60"/>
      <c r="D261" s="61"/>
      <c r="E261" s="62"/>
      <c r="F261" s="59" t="str">
        <f>IFERROR(VLOOKUP(Tabelle32[[#This Row],[Device ID]],BOM!$B$3:$BQ$35,16,FALSE),"")</f>
        <v>VKS</v>
      </c>
      <c r="G261" s="63">
        <f>VLOOKUP(Tabelle32[[#This Row],[SDI Interface]],BOM!$A$4:$B$35,2,FALSE)</f>
        <v>12</v>
      </c>
      <c r="H261" s="59" t="str">
        <f>BOM!$C$4</f>
        <v>VGW-01</v>
      </c>
      <c r="I261" s="59">
        <f>IFERROR(VLOOKUP(Tabelle32[[#This Row],[Device ID]],BOM!$B$3:$BQ$35,12,FALSE),"")</f>
        <v>0</v>
      </c>
      <c r="J261" s="59" t="str">
        <f>IFERROR(VLOOKUP(Tabelle32[[#This Row],[Device ID]],BOM!$B$3:$BQ$35,13,FALSE),"")</f>
        <v>TC.U1.223 | MDC</v>
      </c>
      <c r="K261" s="59" t="str">
        <f>IFERROR(VLOOKUP(Tabelle32[[#This Row],[Device ID]],BOM!$B$3:$BQ$35,14,FALSE),"")</f>
        <v>Imagine Comunications</v>
      </c>
      <c r="L261" s="59" t="str">
        <f>IFERROR(VLOOKUP(Tabelle32[[#This Row],[Device ID]],BOM!$B$3:$BQ$35,16,FALSE),"")</f>
        <v>VKS</v>
      </c>
      <c r="M261" s="63">
        <f>IFERROR(VLOOKUP(Tabelle32[[#This Row],[Device ID]],BOM!$B$3:$BQ$35,17,FALSE),"")</f>
        <v>0</v>
      </c>
      <c r="N261" s="59">
        <f>IFERROR(VLOOKUP(Tabelle32[[#This Row],[Device ID]],BOM!$B$3:$BQ$35,18,FALSE),"")</f>
        <v>0</v>
      </c>
      <c r="O261" s="64"/>
      <c r="P261" s="64"/>
      <c r="Q261" s="64"/>
      <c r="R261" s="64"/>
      <c r="S261" s="64"/>
      <c r="T261" s="64"/>
      <c r="U261" s="59">
        <f>IFERROR(VLOOKUP(Tabelle32[[#This Row],[Device ID]],BOM!$B$3:$BQ$35,25,FALSE),"")</f>
        <v>0</v>
      </c>
      <c r="V261" s="59" t="str">
        <f>IFERROR(VLOOKUP(Tabelle32[[#This Row],[Device ID]],BOM!$B$3:$BQ$35,26,FALSE),"")</f>
        <v>x</v>
      </c>
      <c r="W261" s="59" t="str">
        <f>IFERROR(VLOOKUP(Tabelle32[[#This Row],[Device ID]],BOM!$B$3:$BQ$35,27,FALSE),"")</f>
        <v>x</v>
      </c>
      <c r="X261" s="59" t="str">
        <f>IFERROR(VLOOKUP(Tabelle32[[#This Row],[Device ID]],BOM!$B$3:$BQ$35,28,FALSE),"")</f>
        <v>x</v>
      </c>
      <c r="Y261" s="59" t="str">
        <f>IFERROR(VLOOKUP(Tabelle32[[#This Row],[Device ID]],BOM!$B$3:$BQ$35,29,FALSE),"")</f>
        <v>x</v>
      </c>
      <c r="Z261" s="59" t="str">
        <f>IFERROR(VLOOKUP(Tabelle32[[#This Row],[Device ID]],BOM!$B$3:$BQ$35,30,FALSE),"")</f>
        <v>x</v>
      </c>
      <c r="AA261" s="59" t="str">
        <f>IFERROR(VLOOKUP(Tabelle32[[#This Row],[Device ID]],BOM!$B$3:$BQ$35,31,FALSE),"")</f>
        <v>x</v>
      </c>
      <c r="AB261" s="59" t="str">
        <f>IFERROR(VLOOKUP(Tabelle32[[#This Row],[Device ID]],BOM!$B$3:$BQ$35,32,FALSE),"")</f>
        <v>x</v>
      </c>
      <c r="AC261" s="59" t="str">
        <f>IFERROR(VLOOKUP(Tabelle32[[#This Row],[Device ID]],BOM!$B$3:$BQ$35,33,FALSE),"")</f>
        <v>x</v>
      </c>
      <c r="AD261" s="59" t="str">
        <f>IFERROR(VLOOKUP(Tabelle32[[#This Row],[Device ID]],BOM!$B$3:$BQ$35,34,FALSE),"")</f>
        <v>x</v>
      </c>
      <c r="AE261" s="59" t="str">
        <f>IFERROR(VLOOKUP(Tabelle32[[#This Row],[Device ID]],BOM!$B$3:$BQ$35,35,FALSE),"")</f>
        <v>x</v>
      </c>
      <c r="AF261" s="59" t="str">
        <f>IFERROR(VLOOKUP(Tabelle32[[#This Row],[Device ID]],BOM!$B$3:$BQ$35,36,FALSE),"")</f>
        <v>x</v>
      </c>
      <c r="AG261" s="59" t="str">
        <f>IFERROR(VLOOKUP(Tabelle32[[#This Row],[Device ID]],BOM!$B$3:$BQ$35,37,FALSE),"")</f>
        <v>x</v>
      </c>
      <c r="AH261" s="59"/>
      <c r="AI261" s="59"/>
      <c r="AJ261" s="59"/>
      <c r="AK261" s="59"/>
      <c r="AL261" s="59" t="str">
        <f>IFERROR(VLOOKUP(Tabelle32[[#This Row],[Device ID]],BOM!$B$3:$BQ$35,42,FALSE),"")</f>
        <v>Imagine Communications SNP</v>
      </c>
      <c r="AM261" s="59" t="str">
        <f>IFERROR(VLOOKUP(Tabelle32[[#This Row],[Device ID]],BOM!$B$3:$BQ$35,43,FALSE),"")</f>
        <v>no</v>
      </c>
      <c r="AN261" s="59" t="str">
        <f>IFERROR(VLOOKUP(Tabelle32[[#This Row],[Device ID]],BOM!$B$3:$BQ$35,44,FALSE),"")</f>
        <v>yes</v>
      </c>
      <c r="AO261" s="59" t="str">
        <f>IFERROR(VLOOKUP(Tabelle32[[#This Row],[Device ID]],BOM!$B$3:$BQ$35,45,FALSE),"")</f>
        <v>no</v>
      </c>
      <c r="AP261" s="59" t="str">
        <f>IFERROR(CONCATENATE(Tabelle32[[#This Row],[Family
GFX-Unit]]," | ",Tabelle32[[#This Row],[Label 1
GFX-Unit]]," | ",Tabelle32[[#This Row],[Attached Device if Gateway]]),"")</f>
        <v xml:space="preserve"> |  | VKS</v>
      </c>
      <c r="AQ261" s="28"/>
      <c r="AR261" s="28"/>
      <c r="AS261" s="28"/>
      <c r="AT261" s="28"/>
      <c r="AU261" s="28"/>
      <c r="AV261" s="28" t="s">
        <v>96</v>
      </c>
      <c r="AW261" s="28" t="s">
        <v>96</v>
      </c>
      <c r="AX261" s="28" t="s">
        <v>96</v>
      </c>
      <c r="AY261" s="28" t="s">
        <v>96</v>
      </c>
      <c r="AZ261" s="28" t="s">
        <v>96</v>
      </c>
      <c r="BA261" s="28" t="s">
        <v>96</v>
      </c>
      <c r="BB261" s="28" t="s">
        <v>96</v>
      </c>
      <c r="BC261" s="28" t="s">
        <v>96</v>
      </c>
      <c r="BD261" s="28" t="s">
        <v>96</v>
      </c>
      <c r="BE261" s="28"/>
      <c r="BF261" s="28"/>
      <c r="BG261" s="73" t="s">
        <v>151</v>
      </c>
      <c r="BH261" s="30" t="str">
        <f>IF(COUNTA(Tabelle32[[#This Row],[Type:Vid_1080i50]:[Type:Anc_Prot]])&gt;0,"x","")</f>
        <v>x</v>
      </c>
      <c r="BI26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61" s="59"/>
      <c r="BK261" s="59"/>
      <c r="BL261" s="63"/>
      <c r="BM261" s="63"/>
      <c r="BN261" s="90"/>
      <c r="BO261" s="90"/>
      <c r="BP261" s="75">
        <f>LEN(Tabelle32[[#This Row],[Label 1
GFX-Unit]])</f>
        <v>0</v>
      </c>
      <c r="BQ261" s="63"/>
      <c r="BR261" s="63"/>
      <c r="BS261" s="59"/>
      <c r="BT261" s="59"/>
      <c r="BU261" s="59" t="s">
        <v>200</v>
      </c>
      <c r="BV261" s="59" t="s">
        <v>201</v>
      </c>
      <c r="BW261" s="59" t="s">
        <v>471</v>
      </c>
      <c r="BX261" s="59">
        <v>12</v>
      </c>
    </row>
    <row r="262" spans="1:76" x14ac:dyDescent="0.2">
      <c r="A262" s="58" t="str">
        <f>CONCATENATE(Tabelle32[[#This Row],[Device ID]],".",Tabelle32[[#This Row],[Streamcounter]])</f>
        <v>12.12214</v>
      </c>
      <c r="B26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VGW-01_SDI12_AUDsend_0014_IPLASRF</v>
      </c>
      <c r="C262" s="60"/>
      <c r="D262" s="61"/>
      <c r="E262" s="62"/>
      <c r="F262" s="59" t="str">
        <f>IFERROR(VLOOKUP(Tabelle32[[#This Row],[Device ID]],BOM!$B$3:$BQ$35,16,FALSE),"")</f>
        <v>VKS</v>
      </c>
      <c r="G262" s="63">
        <f>VLOOKUP(Tabelle32[[#This Row],[SDI Interface]],BOM!$A$4:$B$35,2,FALSE)</f>
        <v>12</v>
      </c>
      <c r="H262" s="59" t="str">
        <f>BOM!$C$4</f>
        <v>VGW-01</v>
      </c>
      <c r="I262" s="59">
        <f>IFERROR(VLOOKUP(Tabelle32[[#This Row],[Device ID]],BOM!$B$3:$BQ$35,12,FALSE),"")</f>
        <v>0</v>
      </c>
      <c r="J262" s="59" t="str">
        <f>IFERROR(VLOOKUP(Tabelle32[[#This Row],[Device ID]],BOM!$B$3:$BQ$35,13,FALSE),"")</f>
        <v>TC.U1.223 | MDC</v>
      </c>
      <c r="K262" s="59" t="str">
        <f>IFERROR(VLOOKUP(Tabelle32[[#This Row],[Device ID]],BOM!$B$3:$BQ$35,14,FALSE),"")</f>
        <v>Imagine Comunications</v>
      </c>
      <c r="L262" s="59" t="str">
        <f>IFERROR(VLOOKUP(Tabelle32[[#This Row],[Device ID]],BOM!$B$3:$BQ$35,16,FALSE),"")</f>
        <v>VKS</v>
      </c>
      <c r="M262" s="63">
        <f>IFERROR(VLOOKUP(Tabelle32[[#This Row],[Device ID]],BOM!$B$3:$BQ$35,17,FALSE),"")</f>
        <v>0</v>
      </c>
      <c r="N262" s="59">
        <f>IFERROR(VLOOKUP(Tabelle32[[#This Row],[Device ID]],BOM!$B$3:$BQ$35,18,FALSE),"")</f>
        <v>0</v>
      </c>
      <c r="O262" s="64"/>
      <c r="P262" s="64"/>
      <c r="Q262" s="64"/>
      <c r="R262" s="64"/>
      <c r="S262" s="64"/>
      <c r="T262" s="64"/>
      <c r="U262" s="59">
        <f>IFERROR(VLOOKUP(Tabelle32[[#This Row],[Device ID]],BOM!$B$3:$BQ$35,25,FALSE),"")</f>
        <v>0</v>
      </c>
      <c r="V262" s="59" t="str">
        <f>IFERROR(VLOOKUP(Tabelle32[[#This Row],[Device ID]],BOM!$B$3:$BQ$35,26,FALSE),"")</f>
        <v>x</v>
      </c>
      <c r="W262" s="59" t="str">
        <f>IFERROR(VLOOKUP(Tabelle32[[#This Row],[Device ID]],BOM!$B$3:$BQ$35,27,FALSE),"")</f>
        <v>x</v>
      </c>
      <c r="X262" s="59" t="str">
        <f>IFERROR(VLOOKUP(Tabelle32[[#This Row],[Device ID]],BOM!$B$3:$BQ$35,28,FALSE),"")</f>
        <v>x</v>
      </c>
      <c r="Y262" s="59" t="str">
        <f>IFERROR(VLOOKUP(Tabelle32[[#This Row],[Device ID]],BOM!$B$3:$BQ$35,29,FALSE),"")</f>
        <v>x</v>
      </c>
      <c r="Z262" s="59" t="str">
        <f>IFERROR(VLOOKUP(Tabelle32[[#This Row],[Device ID]],BOM!$B$3:$BQ$35,30,FALSE),"")</f>
        <v>x</v>
      </c>
      <c r="AA262" s="59" t="str">
        <f>IFERROR(VLOOKUP(Tabelle32[[#This Row],[Device ID]],BOM!$B$3:$BQ$35,31,FALSE),"")</f>
        <v>x</v>
      </c>
      <c r="AB262" s="59" t="str">
        <f>IFERROR(VLOOKUP(Tabelle32[[#This Row],[Device ID]],BOM!$B$3:$BQ$35,32,FALSE),"")</f>
        <v>x</v>
      </c>
      <c r="AC262" s="59" t="str">
        <f>IFERROR(VLOOKUP(Tabelle32[[#This Row],[Device ID]],BOM!$B$3:$BQ$35,33,FALSE),"")</f>
        <v>x</v>
      </c>
      <c r="AD262" s="59" t="str">
        <f>IFERROR(VLOOKUP(Tabelle32[[#This Row],[Device ID]],BOM!$B$3:$BQ$35,34,FALSE),"")</f>
        <v>x</v>
      </c>
      <c r="AE262" s="59" t="str">
        <f>IFERROR(VLOOKUP(Tabelle32[[#This Row],[Device ID]],BOM!$B$3:$BQ$35,35,FALSE),"")</f>
        <v>x</v>
      </c>
      <c r="AF262" s="59" t="str">
        <f>IFERROR(VLOOKUP(Tabelle32[[#This Row],[Device ID]],BOM!$B$3:$BQ$35,36,FALSE),"")</f>
        <v>x</v>
      </c>
      <c r="AG262" s="59" t="str">
        <f>IFERROR(VLOOKUP(Tabelle32[[#This Row],[Device ID]],BOM!$B$3:$BQ$35,37,FALSE),"")</f>
        <v>x</v>
      </c>
      <c r="AH262" s="59"/>
      <c r="AI262" s="59"/>
      <c r="AJ262" s="59"/>
      <c r="AK262" s="59"/>
      <c r="AL262" s="59" t="str">
        <f>IFERROR(VLOOKUP(Tabelle32[[#This Row],[Device ID]],BOM!$B$3:$BQ$35,42,FALSE),"")</f>
        <v>Imagine Communications SNP</v>
      </c>
      <c r="AM262" s="59" t="str">
        <f>IFERROR(VLOOKUP(Tabelle32[[#This Row],[Device ID]],BOM!$B$3:$BQ$35,43,FALSE),"")</f>
        <v>no</v>
      </c>
      <c r="AN262" s="59" t="str">
        <f>IFERROR(VLOOKUP(Tabelle32[[#This Row],[Device ID]],BOM!$B$3:$BQ$35,44,FALSE),"")</f>
        <v>yes</v>
      </c>
      <c r="AO262" s="59" t="str">
        <f>IFERROR(VLOOKUP(Tabelle32[[#This Row],[Device ID]],BOM!$B$3:$BQ$35,45,FALSE),"")</f>
        <v>no</v>
      </c>
      <c r="AP262" s="59" t="str">
        <f>IFERROR(CONCATENATE(Tabelle32[[#This Row],[Family
GFX-Unit]]," | ",Tabelle32[[#This Row],[Label 1
GFX-Unit]]," | ",Tabelle32[[#This Row],[Attached Device if Gateway]]),"")</f>
        <v xml:space="preserve"> |  | VKS</v>
      </c>
      <c r="AQ262" s="28"/>
      <c r="AR262" s="28"/>
      <c r="AS262" s="28"/>
      <c r="AT262" s="28"/>
      <c r="AU262" s="28"/>
      <c r="AV262" s="28" t="s">
        <v>96</v>
      </c>
      <c r="AW262" s="28" t="s">
        <v>96</v>
      </c>
      <c r="AX262" s="28" t="s">
        <v>96</v>
      </c>
      <c r="AY262" s="28" t="s">
        <v>96</v>
      </c>
      <c r="AZ262" s="28" t="s">
        <v>96</v>
      </c>
      <c r="BA262" s="28" t="s">
        <v>96</v>
      </c>
      <c r="BB262" s="28" t="s">
        <v>96</v>
      </c>
      <c r="BC262" s="28" t="s">
        <v>96</v>
      </c>
      <c r="BD262" s="28" t="s">
        <v>96</v>
      </c>
      <c r="BE262" s="28"/>
      <c r="BF262" s="28"/>
      <c r="BG262" s="73" t="s">
        <v>151</v>
      </c>
      <c r="BH262" s="30" t="str">
        <f>IF(COUNTA(Tabelle32[[#This Row],[Type:Vid_1080i50]:[Type:Anc_Prot]])&gt;0,"x","")</f>
        <v>x</v>
      </c>
      <c r="BI26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62" s="59"/>
      <c r="BK262" s="59"/>
      <c r="BL262" s="63"/>
      <c r="BM262" s="63"/>
      <c r="BN262" s="90"/>
      <c r="BO262" s="90"/>
      <c r="BP262" s="75">
        <f>LEN(Tabelle32[[#This Row],[Label 1
GFX-Unit]])</f>
        <v>0</v>
      </c>
      <c r="BQ262" s="63"/>
      <c r="BR262" s="63"/>
      <c r="BS262" s="59"/>
      <c r="BT262" s="59"/>
      <c r="BU262" s="59" t="s">
        <v>203</v>
      </c>
      <c r="BV262" s="59" t="s">
        <v>204</v>
      </c>
      <c r="BW262" s="59" t="s">
        <v>472</v>
      </c>
      <c r="BX262" s="59">
        <v>12</v>
      </c>
    </row>
    <row r="263" spans="1:76" x14ac:dyDescent="0.2">
      <c r="A263" s="58" t="str">
        <f>CONCATENATE(Tabelle32[[#This Row],[Device ID]],".",Tabelle32[[#This Row],[Streamcounter]])</f>
        <v>12.12215</v>
      </c>
      <c r="B26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VGW-01_SDI12_AUDsend_0015_IPLASRF</v>
      </c>
      <c r="C263" s="60"/>
      <c r="D263" s="61"/>
      <c r="E263" s="62"/>
      <c r="F263" s="59" t="str">
        <f>IFERROR(VLOOKUP(Tabelle32[[#This Row],[Device ID]],BOM!$B$3:$BQ$35,16,FALSE),"")</f>
        <v>VKS</v>
      </c>
      <c r="G263" s="63">
        <f>VLOOKUP(Tabelle32[[#This Row],[SDI Interface]],BOM!$A$4:$B$35,2,FALSE)</f>
        <v>12</v>
      </c>
      <c r="H263" s="59" t="str">
        <f>BOM!$C$4</f>
        <v>VGW-01</v>
      </c>
      <c r="I263" s="59">
        <f>IFERROR(VLOOKUP(Tabelle32[[#This Row],[Device ID]],BOM!$B$3:$BQ$35,12,FALSE),"")</f>
        <v>0</v>
      </c>
      <c r="J263" s="59" t="str">
        <f>IFERROR(VLOOKUP(Tabelle32[[#This Row],[Device ID]],BOM!$B$3:$BQ$35,13,FALSE),"")</f>
        <v>TC.U1.223 | MDC</v>
      </c>
      <c r="K263" s="59" t="str">
        <f>IFERROR(VLOOKUP(Tabelle32[[#This Row],[Device ID]],BOM!$B$3:$BQ$35,14,FALSE),"")</f>
        <v>Imagine Comunications</v>
      </c>
      <c r="L263" s="59" t="str">
        <f>IFERROR(VLOOKUP(Tabelle32[[#This Row],[Device ID]],BOM!$B$3:$BQ$35,16,FALSE),"")</f>
        <v>VKS</v>
      </c>
      <c r="M263" s="63">
        <f>IFERROR(VLOOKUP(Tabelle32[[#This Row],[Device ID]],BOM!$B$3:$BQ$35,17,FALSE),"")</f>
        <v>0</v>
      </c>
      <c r="N263" s="59">
        <f>IFERROR(VLOOKUP(Tabelle32[[#This Row],[Device ID]],BOM!$B$3:$BQ$35,18,FALSE),"")</f>
        <v>0</v>
      </c>
      <c r="O263" s="64"/>
      <c r="P263" s="64"/>
      <c r="Q263" s="64"/>
      <c r="R263" s="64"/>
      <c r="S263" s="64"/>
      <c r="T263" s="64"/>
      <c r="U263" s="59">
        <f>IFERROR(VLOOKUP(Tabelle32[[#This Row],[Device ID]],BOM!$B$3:$BQ$35,25,FALSE),"")</f>
        <v>0</v>
      </c>
      <c r="V263" s="59" t="str">
        <f>IFERROR(VLOOKUP(Tabelle32[[#This Row],[Device ID]],BOM!$B$3:$BQ$35,26,FALSE),"")</f>
        <v>x</v>
      </c>
      <c r="W263" s="59" t="str">
        <f>IFERROR(VLOOKUP(Tabelle32[[#This Row],[Device ID]],BOM!$B$3:$BQ$35,27,FALSE),"")</f>
        <v>x</v>
      </c>
      <c r="X263" s="59" t="str">
        <f>IFERROR(VLOOKUP(Tabelle32[[#This Row],[Device ID]],BOM!$B$3:$BQ$35,28,FALSE),"")</f>
        <v>x</v>
      </c>
      <c r="Y263" s="59" t="str">
        <f>IFERROR(VLOOKUP(Tabelle32[[#This Row],[Device ID]],BOM!$B$3:$BQ$35,29,FALSE),"")</f>
        <v>x</v>
      </c>
      <c r="Z263" s="59" t="str">
        <f>IFERROR(VLOOKUP(Tabelle32[[#This Row],[Device ID]],BOM!$B$3:$BQ$35,30,FALSE),"")</f>
        <v>x</v>
      </c>
      <c r="AA263" s="59" t="str">
        <f>IFERROR(VLOOKUP(Tabelle32[[#This Row],[Device ID]],BOM!$B$3:$BQ$35,31,FALSE),"")</f>
        <v>x</v>
      </c>
      <c r="AB263" s="59" t="str">
        <f>IFERROR(VLOOKUP(Tabelle32[[#This Row],[Device ID]],BOM!$B$3:$BQ$35,32,FALSE),"")</f>
        <v>x</v>
      </c>
      <c r="AC263" s="59" t="str">
        <f>IFERROR(VLOOKUP(Tabelle32[[#This Row],[Device ID]],BOM!$B$3:$BQ$35,33,FALSE),"")</f>
        <v>x</v>
      </c>
      <c r="AD263" s="59" t="str">
        <f>IFERROR(VLOOKUP(Tabelle32[[#This Row],[Device ID]],BOM!$B$3:$BQ$35,34,FALSE),"")</f>
        <v>x</v>
      </c>
      <c r="AE263" s="59" t="str">
        <f>IFERROR(VLOOKUP(Tabelle32[[#This Row],[Device ID]],BOM!$B$3:$BQ$35,35,FALSE),"")</f>
        <v>x</v>
      </c>
      <c r="AF263" s="59" t="str">
        <f>IFERROR(VLOOKUP(Tabelle32[[#This Row],[Device ID]],BOM!$B$3:$BQ$35,36,FALSE),"")</f>
        <v>x</v>
      </c>
      <c r="AG263" s="59" t="str">
        <f>IFERROR(VLOOKUP(Tabelle32[[#This Row],[Device ID]],BOM!$B$3:$BQ$35,37,FALSE),"")</f>
        <v>x</v>
      </c>
      <c r="AH263" s="59"/>
      <c r="AI263" s="59"/>
      <c r="AJ263" s="59"/>
      <c r="AK263" s="59"/>
      <c r="AL263" s="59" t="str">
        <f>IFERROR(VLOOKUP(Tabelle32[[#This Row],[Device ID]],BOM!$B$3:$BQ$35,42,FALSE),"")</f>
        <v>Imagine Communications SNP</v>
      </c>
      <c r="AM263" s="59" t="str">
        <f>IFERROR(VLOOKUP(Tabelle32[[#This Row],[Device ID]],BOM!$B$3:$BQ$35,43,FALSE),"")</f>
        <v>no</v>
      </c>
      <c r="AN263" s="59" t="str">
        <f>IFERROR(VLOOKUP(Tabelle32[[#This Row],[Device ID]],BOM!$B$3:$BQ$35,44,FALSE),"")</f>
        <v>yes</v>
      </c>
      <c r="AO263" s="59" t="str">
        <f>IFERROR(VLOOKUP(Tabelle32[[#This Row],[Device ID]],BOM!$B$3:$BQ$35,45,FALSE),"")</f>
        <v>no</v>
      </c>
      <c r="AP263" s="59" t="str">
        <f>IFERROR(CONCATENATE(Tabelle32[[#This Row],[Family
GFX-Unit]]," | ",Tabelle32[[#This Row],[Label 1
GFX-Unit]]," | ",Tabelle32[[#This Row],[Attached Device if Gateway]]),"")</f>
        <v xml:space="preserve"> |  | VKS</v>
      </c>
      <c r="AQ263" s="28"/>
      <c r="AR263" s="28"/>
      <c r="AS263" s="28"/>
      <c r="AT263" s="28"/>
      <c r="AU263" s="28"/>
      <c r="AV263" s="28" t="s">
        <v>96</v>
      </c>
      <c r="AW263" s="28" t="s">
        <v>96</v>
      </c>
      <c r="AX263" s="28" t="s">
        <v>96</v>
      </c>
      <c r="AY263" s="28" t="s">
        <v>96</v>
      </c>
      <c r="AZ263" s="28" t="s">
        <v>96</v>
      </c>
      <c r="BA263" s="28" t="s">
        <v>96</v>
      </c>
      <c r="BB263" s="28" t="s">
        <v>96</v>
      </c>
      <c r="BC263" s="28" t="s">
        <v>96</v>
      </c>
      <c r="BD263" s="28" t="s">
        <v>96</v>
      </c>
      <c r="BE263" s="28"/>
      <c r="BF263" s="28"/>
      <c r="BG263" s="73" t="s">
        <v>151</v>
      </c>
      <c r="BH263" s="30" t="str">
        <f>IF(COUNTA(Tabelle32[[#This Row],[Type:Vid_1080i50]:[Type:Anc_Prot]])&gt;0,"x","")</f>
        <v>x</v>
      </c>
      <c r="BI26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63" s="59"/>
      <c r="BK263" s="59"/>
      <c r="BL263" s="63"/>
      <c r="BM263" s="63"/>
      <c r="BN263" s="90"/>
      <c r="BO263" s="90"/>
      <c r="BP263" s="75">
        <f>LEN(Tabelle32[[#This Row],[Label 1
GFX-Unit]])</f>
        <v>0</v>
      </c>
      <c r="BQ263" s="63"/>
      <c r="BR263" s="63"/>
      <c r="BS263" s="59"/>
      <c r="BT263" s="59"/>
      <c r="BU263" s="59" t="s">
        <v>206</v>
      </c>
      <c r="BV263" s="59" t="s">
        <v>207</v>
      </c>
      <c r="BW263" s="59" t="s">
        <v>473</v>
      </c>
      <c r="BX263" s="59">
        <v>12</v>
      </c>
    </row>
    <row r="264" spans="1:76" x14ac:dyDescent="0.2">
      <c r="A264" s="58" t="str">
        <f>CONCATENATE(Tabelle32[[#This Row],[Device ID]],".",Tabelle32[[#This Row],[Streamcounter]])</f>
        <v>12.12216</v>
      </c>
      <c r="B26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VGW-01_SDI12_AUDsend_0016_IPLASRF</v>
      </c>
      <c r="C264" s="60"/>
      <c r="D264" s="61"/>
      <c r="E264" s="62"/>
      <c r="F264" s="59" t="str">
        <f>IFERROR(VLOOKUP(Tabelle32[[#This Row],[Device ID]],BOM!$B$3:$BQ$35,16,FALSE),"")</f>
        <v>VKS</v>
      </c>
      <c r="G264" s="63">
        <f>VLOOKUP(Tabelle32[[#This Row],[SDI Interface]],BOM!$A$4:$B$35,2,FALSE)</f>
        <v>12</v>
      </c>
      <c r="H264" s="59" t="str">
        <f>BOM!$C$4</f>
        <v>VGW-01</v>
      </c>
      <c r="I264" s="59">
        <f>IFERROR(VLOOKUP(Tabelle32[[#This Row],[Device ID]],BOM!$B$3:$BQ$35,12,FALSE),"")</f>
        <v>0</v>
      </c>
      <c r="J264" s="59" t="str">
        <f>IFERROR(VLOOKUP(Tabelle32[[#This Row],[Device ID]],BOM!$B$3:$BQ$35,13,FALSE),"")</f>
        <v>TC.U1.223 | MDC</v>
      </c>
      <c r="K264" s="59" t="str">
        <f>IFERROR(VLOOKUP(Tabelle32[[#This Row],[Device ID]],BOM!$B$3:$BQ$35,14,FALSE),"")</f>
        <v>Imagine Comunications</v>
      </c>
      <c r="L264" s="59" t="str">
        <f>IFERROR(VLOOKUP(Tabelle32[[#This Row],[Device ID]],BOM!$B$3:$BQ$35,16,FALSE),"")</f>
        <v>VKS</v>
      </c>
      <c r="M264" s="63">
        <f>IFERROR(VLOOKUP(Tabelle32[[#This Row],[Device ID]],BOM!$B$3:$BQ$35,17,FALSE),"")</f>
        <v>0</v>
      </c>
      <c r="N264" s="59">
        <f>IFERROR(VLOOKUP(Tabelle32[[#This Row],[Device ID]],BOM!$B$3:$BQ$35,18,FALSE),"")</f>
        <v>0</v>
      </c>
      <c r="O264" s="64"/>
      <c r="P264" s="64"/>
      <c r="Q264" s="64"/>
      <c r="R264" s="64"/>
      <c r="S264" s="64"/>
      <c r="T264" s="64"/>
      <c r="U264" s="59">
        <f>IFERROR(VLOOKUP(Tabelle32[[#This Row],[Device ID]],BOM!$B$3:$BQ$35,25,FALSE),"")</f>
        <v>0</v>
      </c>
      <c r="V264" s="59" t="str">
        <f>IFERROR(VLOOKUP(Tabelle32[[#This Row],[Device ID]],BOM!$B$3:$BQ$35,26,FALSE),"")</f>
        <v>x</v>
      </c>
      <c r="W264" s="59" t="str">
        <f>IFERROR(VLOOKUP(Tabelle32[[#This Row],[Device ID]],BOM!$B$3:$BQ$35,27,FALSE),"")</f>
        <v>x</v>
      </c>
      <c r="X264" s="59" t="str">
        <f>IFERROR(VLOOKUP(Tabelle32[[#This Row],[Device ID]],BOM!$B$3:$BQ$35,28,FALSE),"")</f>
        <v>x</v>
      </c>
      <c r="Y264" s="59" t="str">
        <f>IFERROR(VLOOKUP(Tabelle32[[#This Row],[Device ID]],BOM!$B$3:$BQ$35,29,FALSE),"")</f>
        <v>x</v>
      </c>
      <c r="Z264" s="59" t="str">
        <f>IFERROR(VLOOKUP(Tabelle32[[#This Row],[Device ID]],BOM!$B$3:$BQ$35,30,FALSE),"")</f>
        <v>x</v>
      </c>
      <c r="AA264" s="59" t="str">
        <f>IFERROR(VLOOKUP(Tabelle32[[#This Row],[Device ID]],BOM!$B$3:$BQ$35,31,FALSE),"")</f>
        <v>x</v>
      </c>
      <c r="AB264" s="59" t="str">
        <f>IFERROR(VLOOKUP(Tabelle32[[#This Row],[Device ID]],BOM!$B$3:$BQ$35,32,FALSE),"")</f>
        <v>x</v>
      </c>
      <c r="AC264" s="59" t="str">
        <f>IFERROR(VLOOKUP(Tabelle32[[#This Row],[Device ID]],BOM!$B$3:$BQ$35,33,FALSE),"")</f>
        <v>x</v>
      </c>
      <c r="AD264" s="59" t="str">
        <f>IFERROR(VLOOKUP(Tabelle32[[#This Row],[Device ID]],BOM!$B$3:$BQ$35,34,FALSE),"")</f>
        <v>x</v>
      </c>
      <c r="AE264" s="59" t="str">
        <f>IFERROR(VLOOKUP(Tabelle32[[#This Row],[Device ID]],BOM!$B$3:$BQ$35,35,FALSE),"")</f>
        <v>x</v>
      </c>
      <c r="AF264" s="59" t="str">
        <f>IFERROR(VLOOKUP(Tabelle32[[#This Row],[Device ID]],BOM!$B$3:$BQ$35,36,FALSE),"")</f>
        <v>x</v>
      </c>
      <c r="AG264" s="59" t="str">
        <f>IFERROR(VLOOKUP(Tabelle32[[#This Row],[Device ID]],BOM!$B$3:$BQ$35,37,FALSE),"")</f>
        <v>x</v>
      </c>
      <c r="AH264" s="59"/>
      <c r="AI264" s="59"/>
      <c r="AJ264" s="59"/>
      <c r="AK264" s="59"/>
      <c r="AL264" s="59" t="str">
        <f>IFERROR(VLOOKUP(Tabelle32[[#This Row],[Device ID]],BOM!$B$3:$BQ$35,42,FALSE),"")</f>
        <v>Imagine Communications SNP</v>
      </c>
      <c r="AM264" s="59" t="str">
        <f>IFERROR(VLOOKUP(Tabelle32[[#This Row],[Device ID]],BOM!$B$3:$BQ$35,43,FALSE),"")</f>
        <v>no</v>
      </c>
      <c r="AN264" s="59" t="str">
        <f>IFERROR(VLOOKUP(Tabelle32[[#This Row],[Device ID]],BOM!$B$3:$BQ$35,44,FALSE),"")</f>
        <v>yes</v>
      </c>
      <c r="AO264" s="59" t="str">
        <f>IFERROR(VLOOKUP(Tabelle32[[#This Row],[Device ID]],BOM!$B$3:$BQ$35,45,FALSE),"")</f>
        <v>no</v>
      </c>
      <c r="AP264" s="59" t="str">
        <f>IFERROR(CONCATENATE(Tabelle32[[#This Row],[Family
GFX-Unit]]," | ",Tabelle32[[#This Row],[Label 1
GFX-Unit]]," | ",Tabelle32[[#This Row],[Attached Device if Gateway]]),"")</f>
        <v xml:space="preserve"> |  | VKS</v>
      </c>
      <c r="AQ264" s="28"/>
      <c r="AR264" s="28"/>
      <c r="AS264" s="28"/>
      <c r="AT264" s="28"/>
      <c r="AU264" s="28"/>
      <c r="AV264" s="28" t="s">
        <v>96</v>
      </c>
      <c r="AW264" s="28" t="s">
        <v>96</v>
      </c>
      <c r="AX264" s="28" t="s">
        <v>96</v>
      </c>
      <c r="AY264" s="28" t="s">
        <v>96</v>
      </c>
      <c r="AZ264" s="28" t="s">
        <v>96</v>
      </c>
      <c r="BA264" s="28" t="s">
        <v>96</v>
      </c>
      <c r="BB264" s="28" t="s">
        <v>96</v>
      </c>
      <c r="BC264" s="28" t="s">
        <v>96</v>
      </c>
      <c r="BD264" s="28" t="s">
        <v>96</v>
      </c>
      <c r="BE264" s="28"/>
      <c r="BF264" s="28"/>
      <c r="BG264" s="73" t="s">
        <v>151</v>
      </c>
      <c r="BH264" s="30" t="str">
        <f>IF(COUNTA(Tabelle32[[#This Row],[Type:Vid_1080i50]:[Type:Anc_Prot]])&gt;0,"x","")</f>
        <v>x</v>
      </c>
      <c r="BI26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64" s="59"/>
      <c r="BK264" s="59"/>
      <c r="BL264" s="63"/>
      <c r="BM264" s="63"/>
      <c r="BN264" s="90"/>
      <c r="BO264" s="90"/>
      <c r="BP264" s="75">
        <f>LEN(Tabelle32[[#This Row],[Label 1
GFX-Unit]])</f>
        <v>0</v>
      </c>
      <c r="BQ264" s="63"/>
      <c r="BR264" s="63"/>
      <c r="BS264" s="59"/>
      <c r="BT264" s="59"/>
      <c r="BU264" s="59" t="s">
        <v>209</v>
      </c>
      <c r="BV264" s="59" t="s">
        <v>210</v>
      </c>
      <c r="BW264" s="59" t="s">
        <v>474</v>
      </c>
      <c r="BX264" s="59">
        <v>12</v>
      </c>
    </row>
    <row r="265" spans="1:76" x14ac:dyDescent="0.2">
      <c r="A265" s="58" t="str">
        <f>CONCATENATE(Tabelle32[[#This Row],[Device ID]],".",Tabelle32[[#This Row],[Streamcounter]])</f>
        <v>12.12101</v>
      </c>
      <c r="B26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VGW-01_SDI12_VIDsend_0001_IPLASRF</v>
      </c>
      <c r="C265" s="60"/>
      <c r="D265" s="61"/>
      <c r="E265" s="62"/>
      <c r="F265" s="59" t="str">
        <f>IFERROR(VLOOKUP(Tabelle32[[#This Row],[Device ID]],BOM!$B$3:$BQ$35,16,FALSE),"")</f>
        <v>VKS</v>
      </c>
      <c r="G265" s="63">
        <f>VLOOKUP(Tabelle32[[#This Row],[SDI Interface]],BOM!$A$4:$B$35,2,FALSE)</f>
        <v>12</v>
      </c>
      <c r="H265" s="59" t="str">
        <f>BOM!$C$4</f>
        <v>VGW-01</v>
      </c>
      <c r="I265" s="59">
        <f>IFERROR(VLOOKUP(Tabelle32[[#This Row],[Device ID]],BOM!$B$3:$BQ$35,12,FALSE),"")</f>
        <v>0</v>
      </c>
      <c r="J265" s="59" t="str">
        <f>IFERROR(VLOOKUP(Tabelle32[[#This Row],[Device ID]],BOM!$B$3:$BQ$35,13,FALSE),"")</f>
        <v>TC.U1.223 | MDC</v>
      </c>
      <c r="K265" s="59" t="str">
        <f>IFERROR(VLOOKUP(Tabelle32[[#This Row],[Device ID]],BOM!$B$3:$BQ$35,14,FALSE),"")</f>
        <v>Imagine Comunications</v>
      </c>
      <c r="L265" s="59" t="str">
        <f>IFERROR(VLOOKUP(Tabelle32[[#This Row],[Device ID]],BOM!$B$3:$BQ$35,16,FALSE),"")</f>
        <v>VKS</v>
      </c>
      <c r="M265" s="63">
        <f>IFERROR(VLOOKUP(Tabelle32[[#This Row],[Device ID]],BOM!$B$3:$BQ$35,17,FALSE),"")</f>
        <v>0</v>
      </c>
      <c r="N265" s="59">
        <f>IFERROR(VLOOKUP(Tabelle32[[#This Row],[Device ID]],BOM!$B$3:$BQ$35,18,FALSE),"")</f>
        <v>0</v>
      </c>
      <c r="O265" s="64"/>
      <c r="P265" s="64"/>
      <c r="Q265" s="64"/>
      <c r="R265" s="64"/>
      <c r="S265" s="64"/>
      <c r="T265" s="64"/>
      <c r="U265" s="59">
        <f>IFERROR(VLOOKUP(Tabelle32[[#This Row],[Device ID]],BOM!$B$3:$BQ$35,25,FALSE),"")</f>
        <v>0</v>
      </c>
      <c r="V265" s="59" t="str">
        <f>IFERROR(VLOOKUP(Tabelle32[[#This Row],[Device ID]],BOM!$B$3:$BQ$35,26,FALSE),"")</f>
        <v>x</v>
      </c>
      <c r="W265" s="59" t="str">
        <f>IFERROR(VLOOKUP(Tabelle32[[#This Row],[Device ID]],BOM!$B$3:$BQ$35,27,FALSE),"")</f>
        <v>x</v>
      </c>
      <c r="X265" s="59" t="str">
        <f>IFERROR(VLOOKUP(Tabelle32[[#This Row],[Device ID]],BOM!$B$3:$BQ$35,28,FALSE),"")</f>
        <v>x</v>
      </c>
      <c r="Y265" s="59" t="str">
        <f>IFERROR(VLOOKUP(Tabelle32[[#This Row],[Device ID]],BOM!$B$3:$BQ$35,29,FALSE),"")</f>
        <v>x</v>
      </c>
      <c r="Z265" s="59" t="str">
        <f>IFERROR(VLOOKUP(Tabelle32[[#This Row],[Device ID]],BOM!$B$3:$BQ$35,30,FALSE),"")</f>
        <v>x</v>
      </c>
      <c r="AA265" s="59" t="str">
        <f>IFERROR(VLOOKUP(Tabelle32[[#This Row],[Device ID]],BOM!$B$3:$BQ$35,31,FALSE),"")</f>
        <v>x</v>
      </c>
      <c r="AB265" s="59" t="str">
        <f>IFERROR(VLOOKUP(Tabelle32[[#This Row],[Device ID]],BOM!$B$3:$BQ$35,32,FALSE),"")</f>
        <v>x</v>
      </c>
      <c r="AC265" s="59" t="str">
        <f>IFERROR(VLOOKUP(Tabelle32[[#This Row],[Device ID]],BOM!$B$3:$BQ$35,33,FALSE),"")</f>
        <v>x</v>
      </c>
      <c r="AD265" s="59" t="str">
        <f>IFERROR(VLOOKUP(Tabelle32[[#This Row],[Device ID]],BOM!$B$3:$BQ$35,34,FALSE),"")</f>
        <v>x</v>
      </c>
      <c r="AE265" s="59" t="str">
        <f>IFERROR(VLOOKUP(Tabelle32[[#This Row],[Device ID]],BOM!$B$3:$BQ$35,35,FALSE),"")</f>
        <v>x</v>
      </c>
      <c r="AF265" s="59" t="str">
        <f>IFERROR(VLOOKUP(Tabelle32[[#This Row],[Device ID]],BOM!$B$3:$BQ$35,36,FALSE),"")</f>
        <v>x</v>
      </c>
      <c r="AG265" s="59" t="str">
        <f>IFERROR(VLOOKUP(Tabelle32[[#This Row],[Device ID]],BOM!$B$3:$BQ$35,37,FALSE),"")</f>
        <v>x</v>
      </c>
      <c r="AH265" s="59"/>
      <c r="AI265" s="59"/>
      <c r="AJ265" s="59"/>
      <c r="AK265" s="59"/>
      <c r="AL265" s="59" t="str">
        <f>IFERROR(VLOOKUP(Tabelle32[[#This Row],[Device ID]],BOM!$B$3:$BQ$35,42,FALSE),"")</f>
        <v>Imagine Communications SNP</v>
      </c>
      <c r="AM265" s="59" t="str">
        <f>IFERROR(VLOOKUP(Tabelle32[[#This Row],[Device ID]],BOM!$B$3:$BQ$35,43,FALSE),"")</f>
        <v>no</v>
      </c>
      <c r="AN265" s="59" t="str">
        <f>IFERROR(VLOOKUP(Tabelle32[[#This Row],[Device ID]],BOM!$B$3:$BQ$35,44,FALSE),"")</f>
        <v>yes</v>
      </c>
      <c r="AO265" s="59" t="str">
        <f>IFERROR(VLOOKUP(Tabelle32[[#This Row],[Device ID]],BOM!$B$3:$BQ$35,45,FALSE),"")</f>
        <v>no</v>
      </c>
      <c r="AP265" s="59" t="str">
        <f>IFERROR(CONCATENATE(Tabelle32[[#This Row],[Family
GFX-Unit]]," | ",Tabelle32[[#This Row],[Label 1
GFX-Unit]]," | ",Tabelle32[[#This Row],[Attached Device if Gateway]]),"")</f>
        <v xml:space="preserve"> |  | VKS</v>
      </c>
      <c r="AQ265" s="28" t="s">
        <v>96</v>
      </c>
      <c r="AR265" s="28" t="s">
        <v>96</v>
      </c>
      <c r="AS265" s="28" t="s">
        <v>96</v>
      </c>
      <c r="AT265" s="28" t="s">
        <v>96</v>
      </c>
      <c r="AU265" s="28" t="s">
        <v>96</v>
      </c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73" t="s">
        <v>151</v>
      </c>
      <c r="BH265" s="30" t="str">
        <f>IF(COUNTA(Tabelle32[[#This Row],[Type:Vid_1080i50]:[Type:Anc_Prot]])&gt;0,"x","")</f>
        <v>x</v>
      </c>
      <c r="BI26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265" s="59"/>
      <c r="BK265" s="59"/>
      <c r="BL265" s="63"/>
      <c r="BM265" s="63"/>
      <c r="BN265" s="90"/>
      <c r="BO265" s="90"/>
      <c r="BP265" s="75">
        <f>LEN(Tabelle32[[#This Row],[Label 1
GFX-Unit]])</f>
        <v>0</v>
      </c>
      <c r="BQ265" s="63"/>
      <c r="BR265" s="63"/>
      <c r="BS265" s="59"/>
      <c r="BT265" s="59"/>
      <c r="BU265" s="59" t="s">
        <v>212</v>
      </c>
      <c r="BV265" s="59" t="s">
        <v>213</v>
      </c>
      <c r="BW265" s="59" t="s">
        <v>475</v>
      </c>
      <c r="BX265" s="59">
        <v>12</v>
      </c>
    </row>
    <row r="266" spans="1:76" ht="13.5" x14ac:dyDescent="0.25">
      <c r="A266" s="58" t="str">
        <f>CONCATENATE(Tabelle32[[#This Row],[Device ID]],".",Tabelle32[[#This Row],[Streamcounter]])</f>
        <v>12.12102</v>
      </c>
      <c r="B266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VGW-01_SDI12_VIDsend_0002_IPLASRF</v>
      </c>
      <c r="C266" s="96"/>
      <c r="D266" s="96"/>
      <c r="E266" s="96"/>
      <c r="F266" s="93" t="str">
        <f>IFERROR(VLOOKUP(Tabelle32[[#This Row],[Device ID]],BOM!$B$3:$BQ$35,16,FALSE),"")</f>
        <v>VKS</v>
      </c>
      <c r="G266" s="66">
        <f>VLOOKUP(Tabelle32[[#This Row],[SDI Interface]],BOM!$A$4:$B$35,2,FALSE)</f>
        <v>12</v>
      </c>
      <c r="H266" s="93" t="str">
        <f>BOM!$C$4</f>
        <v>VGW-01</v>
      </c>
      <c r="I266" s="93">
        <f>IFERROR(VLOOKUP(Tabelle32[[#This Row],[Device ID]],BOM!$B$3:$BQ$35,12,FALSE),"")</f>
        <v>0</v>
      </c>
      <c r="J266" s="93" t="str">
        <f>IFERROR(VLOOKUP(Tabelle32[[#This Row],[Device ID]],BOM!$B$3:$BQ$35,13,FALSE),"")</f>
        <v>TC.U1.223 | MDC</v>
      </c>
      <c r="K266" s="93" t="str">
        <f>IFERROR(VLOOKUP(Tabelle32[[#This Row],[Device ID]],BOM!$B$3:$BQ$35,14,FALSE),"")</f>
        <v>Imagine Comunications</v>
      </c>
      <c r="L266" s="93" t="str">
        <f>IFERROR(VLOOKUP(Tabelle32[[#This Row],[Device ID]],BOM!$B$3:$BQ$35,16,FALSE),"")</f>
        <v>VKS</v>
      </c>
      <c r="M266" s="93">
        <f>IFERROR(VLOOKUP(Tabelle32[[#This Row],[Device ID]],BOM!$B$3:$BQ$35,17,FALSE),"")</f>
        <v>0</v>
      </c>
      <c r="N266" s="93">
        <f>IFERROR(VLOOKUP(Tabelle32[[#This Row],[Device ID]],BOM!$B$3:$BQ$35,18,FALSE),"")</f>
        <v>0</v>
      </c>
      <c r="O266" s="64"/>
      <c r="P266" s="64"/>
      <c r="Q266" s="64"/>
      <c r="R266" s="64"/>
      <c r="S266" s="64"/>
      <c r="T266" s="64"/>
      <c r="U266" s="93">
        <f>IFERROR(VLOOKUP(Tabelle32[[#This Row],[Device ID]],BOM!$B$3:$BQ$35,25,FALSE),"")</f>
        <v>0</v>
      </c>
      <c r="V266" s="94" t="str">
        <f>IFERROR(VLOOKUP(Tabelle32[[#This Row],[Device ID]],BOM!$B$3:$BQ$35,26,FALSE),"")</f>
        <v>x</v>
      </c>
      <c r="W266" s="94" t="str">
        <f>IFERROR(VLOOKUP(Tabelle32[[#This Row],[Device ID]],BOM!$B$3:$BQ$35,27,FALSE),"")</f>
        <v>x</v>
      </c>
      <c r="X266" s="94" t="str">
        <f>IFERROR(VLOOKUP(Tabelle32[[#This Row],[Device ID]],BOM!$B$3:$BQ$35,28,FALSE),"")</f>
        <v>x</v>
      </c>
      <c r="Y266" s="94" t="str">
        <f>IFERROR(VLOOKUP(Tabelle32[[#This Row],[Device ID]],BOM!$B$3:$BQ$35,29,FALSE),"")</f>
        <v>x</v>
      </c>
      <c r="Z266" s="94" t="str">
        <f>IFERROR(VLOOKUP(Tabelle32[[#This Row],[Device ID]],BOM!$B$3:$BQ$35,30,FALSE),"")</f>
        <v>x</v>
      </c>
      <c r="AA266" s="94" t="str">
        <f>IFERROR(VLOOKUP(Tabelle32[[#This Row],[Device ID]],BOM!$B$3:$BQ$35,31,FALSE),"")</f>
        <v>x</v>
      </c>
      <c r="AB266" s="94" t="str">
        <f>IFERROR(VLOOKUP(Tabelle32[[#This Row],[Device ID]],BOM!$B$3:$BQ$35,32,FALSE),"")</f>
        <v>x</v>
      </c>
      <c r="AC266" s="94" t="str">
        <f>IFERROR(VLOOKUP(Tabelle32[[#This Row],[Device ID]],BOM!$B$3:$BQ$35,33,FALSE),"")</f>
        <v>x</v>
      </c>
      <c r="AD266" s="94" t="str">
        <f>IFERROR(VLOOKUP(Tabelle32[[#This Row],[Device ID]],BOM!$B$3:$BQ$35,34,FALSE),"")</f>
        <v>x</v>
      </c>
      <c r="AE266" s="94" t="str">
        <f>IFERROR(VLOOKUP(Tabelle32[[#This Row],[Device ID]],BOM!$B$3:$BQ$35,35,FALSE),"")</f>
        <v>x</v>
      </c>
      <c r="AF266" s="94" t="str">
        <f>IFERROR(VLOOKUP(Tabelle32[[#This Row],[Device ID]],BOM!$B$3:$BQ$35,36,FALSE),"")</f>
        <v>x</v>
      </c>
      <c r="AG266" s="94" t="str">
        <f>IFERROR(VLOOKUP(Tabelle32[[#This Row],[Device ID]],BOM!$B$3:$BQ$35,37,FALSE),"")</f>
        <v>x</v>
      </c>
      <c r="AH266" s="59"/>
      <c r="AI266" s="59"/>
      <c r="AJ266" s="59"/>
      <c r="AK266" s="59"/>
      <c r="AL266" s="93" t="str">
        <f>IFERROR(VLOOKUP(Tabelle32[[#This Row],[Device ID]],BOM!$B$3:$BQ$35,42,FALSE),"")</f>
        <v>Imagine Communications SNP</v>
      </c>
      <c r="AM266" s="59" t="str">
        <f>IFERROR(VLOOKUP(Tabelle32[[#This Row],[Device ID]],BOM!$B$3:$BQ$35,43,FALSE),"")</f>
        <v>no</v>
      </c>
      <c r="AN266" s="93" t="str">
        <f>IFERROR(VLOOKUP(Tabelle32[[#This Row],[Device ID]],BOM!$B$3:$BQ$35,44,FALSE),"")</f>
        <v>yes</v>
      </c>
      <c r="AO266" s="59" t="str">
        <f>IFERROR(VLOOKUP(Tabelle32[[#This Row],[Device ID]],BOM!$B$3:$BQ$35,45,FALSE),"")</f>
        <v>no</v>
      </c>
      <c r="AP266" s="93" t="str">
        <f>IFERROR(CONCATENATE(Tabelle32[[#This Row],[Family
GFX-Unit]]," | ",Tabelle32[[#This Row],[Label 1
GFX-Unit]]," | ",Tabelle32[[#This Row],[Attached Device if Gateway]]),"")</f>
        <v xml:space="preserve"> |  | VKS</v>
      </c>
      <c r="AQ266" s="28" t="s">
        <v>96</v>
      </c>
      <c r="AR266" s="90"/>
      <c r="AS266" s="90"/>
      <c r="AT266" s="90"/>
      <c r="AU266" s="90"/>
      <c r="AV266" s="90"/>
      <c r="AW266" s="90"/>
      <c r="AX266" s="90"/>
      <c r="AY266" s="90"/>
      <c r="AZ266" s="90"/>
      <c r="BA266" s="90"/>
      <c r="BB266" s="90"/>
      <c r="BC266" s="90"/>
      <c r="BD266" s="90"/>
      <c r="BE266" s="90"/>
      <c r="BF266" s="90"/>
      <c r="BG266" s="66"/>
      <c r="BH266" s="30" t="str">
        <f>IF(COUNTA(Tabelle32[[#This Row],[Type:Vid_1080i50]:[Type:Anc_Prot]])&gt;0,"x","")</f>
        <v>x</v>
      </c>
      <c r="BI266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266" s="59"/>
      <c r="BK266" s="59"/>
      <c r="BL266" s="63"/>
      <c r="BM266" s="63"/>
      <c r="BN266" s="90"/>
      <c r="BO266" s="90"/>
      <c r="BP266" s="75">
        <f>LEN(Tabelle32[[#This Row],[Label 1
GFX-Unit]])</f>
        <v>0</v>
      </c>
      <c r="BQ266" s="63"/>
      <c r="BR266" s="63"/>
      <c r="BS266" s="59"/>
      <c r="BT266" s="59"/>
      <c r="BU266" s="59" t="s">
        <v>215</v>
      </c>
      <c r="BV266" s="59" t="s">
        <v>215</v>
      </c>
      <c r="BW266" s="59" t="s">
        <v>476</v>
      </c>
      <c r="BX266" s="59">
        <v>12</v>
      </c>
    </row>
    <row r="267" spans="1:76" x14ac:dyDescent="0.2">
      <c r="A267" s="58" t="str">
        <f>CONCATENATE(Tabelle32[[#This Row],[Device ID]],".",Tabelle32[[#This Row],[Streamcounter]])</f>
        <v>13.13301</v>
      </c>
      <c r="B26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VGW-01_SDI13_ANCsend_0001_IPLASRF</v>
      </c>
      <c r="C267" s="60"/>
      <c r="D267" s="61"/>
      <c r="E267" s="62"/>
      <c r="F267" s="59" t="str">
        <f>IFERROR(VLOOKUP(Tabelle32[[#This Row],[Device ID]],BOM!$B$3:$BQ$35,16,FALSE),"")</f>
        <v>Player-01 | 1/4</v>
      </c>
      <c r="G267" s="63">
        <f>VLOOKUP(Tabelle32[[#This Row],[SDI Interface]],BOM!$A$4:$B$35,2,FALSE)</f>
        <v>13</v>
      </c>
      <c r="H267" s="59" t="str">
        <f>BOM!$C$4</f>
        <v>VGW-01</v>
      </c>
      <c r="I267" s="59">
        <f>IFERROR(VLOOKUP(Tabelle32[[#This Row],[Device ID]],BOM!$B$3:$BQ$35,12,FALSE),"")</f>
        <v>0</v>
      </c>
      <c r="J267" s="59" t="str">
        <f>IFERROR(VLOOKUP(Tabelle32[[#This Row],[Device ID]],BOM!$B$3:$BQ$35,13,FALSE),"")</f>
        <v>TC.U1.223 | MDC</v>
      </c>
      <c r="K267" s="59" t="str">
        <f>IFERROR(VLOOKUP(Tabelle32[[#This Row],[Device ID]],BOM!$B$3:$BQ$35,14,FALSE),"")</f>
        <v>Imagine Comunications</v>
      </c>
      <c r="L267" s="59" t="str">
        <f>IFERROR(VLOOKUP(Tabelle32[[#This Row],[Device ID]],BOM!$B$3:$BQ$35,16,FALSE),"")</f>
        <v>Player-01 | 1/4</v>
      </c>
      <c r="M267" s="63">
        <f>IFERROR(VLOOKUP(Tabelle32[[#This Row],[Device ID]],BOM!$B$3:$BQ$35,17,FALSE),"")</f>
        <v>0</v>
      </c>
      <c r="N267" s="59">
        <f>IFERROR(VLOOKUP(Tabelle32[[#This Row],[Device ID]],BOM!$B$3:$BQ$35,18,FALSE),"")</f>
        <v>0</v>
      </c>
      <c r="O267" s="64"/>
      <c r="P267" s="64"/>
      <c r="Q267" s="64"/>
      <c r="R267" s="64"/>
      <c r="S267" s="64"/>
      <c r="T267" s="64"/>
      <c r="U267" s="59">
        <f>IFERROR(VLOOKUP(Tabelle32[[#This Row],[Device ID]],BOM!$B$3:$BQ$35,25,FALSE),"")</f>
        <v>0</v>
      </c>
      <c r="V267" s="59" t="str">
        <f>IFERROR(VLOOKUP(Tabelle32[[#This Row],[Device ID]],BOM!$B$3:$BQ$35,26,FALSE),"")</f>
        <v>x</v>
      </c>
      <c r="W267" s="59" t="str">
        <f>IFERROR(VLOOKUP(Tabelle32[[#This Row],[Device ID]],BOM!$B$3:$BQ$35,27,FALSE),"")</f>
        <v>x</v>
      </c>
      <c r="X267" s="59" t="str">
        <f>IFERROR(VLOOKUP(Tabelle32[[#This Row],[Device ID]],BOM!$B$3:$BQ$35,28,FALSE),"")</f>
        <v>x</v>
      </c>
      <c r="Y267" s="59" t="str">
        <f>IFERROR(VLOOKUP(Tabelle32[[#This Row],[Device ID]],BOM!$B$3:$BQ$35,29,FALSE),"")</f>
        <v>x</v>
      </c>
      <c r="Z267" s="59" t="str">
        <f>IFERROR(VLOOKUP(Tabelle32[[#This Row],[Device ID]],BOM!$B$3:$BQ$35,30,FALSE),"")</f>
        <v>x</v>
      </c>
      <c r="AA267" s="59" t="str">
        <f>IFERROR(VLOOKUP(Tabelle32[[#This Row],[Device ID]],BOM!$B$3:$BQ$35,31,FALSE),"")</f>
        <v>x</v>
      </c>
      <c r="AB267" s="59" t="str">
        <f>IFERROR(VLOOKUP(Tabelle32[[#This Row],[Device ID]],BOM!$B$3:$BQ$35,32,FALSE),"")</f>
        <v>x</v>
      </c>
      <c r="AC267" s="59" t="str">
        <f>IFERROR(VLOOKUP(Tabelle32[[#This Row],[Device ID]],BOM!$B$3:$BQ$35,33,FALSE),"")</f>
        <v>x</v>
      </c>
      <c r="AD267" s="59" t="str">
        <f>IFERROR(VLOOKUP(Tabelle32[[#This Row],[Device ID]],BOM!$B$3:$BQ$35,34,FALSE),"")</f>
        <v>x</v>
      </c>
      <c r="AE267" s="59" t="str">
        <f>IFERROR(VLOOKUP(Tabelle32[[#This Row],[Device ID]],BOM!$B$3:$BQ$35,35,FALSE),"")</f>
        <v>x</v>
      </c>
      <c r="AF267" s="59" t="str">
        <f>IFERROR(VLOOKUP(Tabelle32[[#This Row],[Device ID]],BOM!$B$3:$BQ$35,36,FALSE),"")</f>
        <v>x</v>
      </c>
      <c r="AG267" s="59" t="str">
        <f>IFERROR(VLOOKUP(Tabelle32[[#This Row],[Device ID]],BOM!$B$3:$BQ$35,37,FALSE),"")</f>
        <v>x</v>
      </c>
      <c r="AH267" s="59"/>
      <c r="AI267" s="59"/>
      <c r="AJ267" s="59"/>
      <c r="AK267" s="59"/>
      <c r="AL267" s="59" t="str">
        <f>IFERROR(VLOOKUP(Tabelle32[[#This Row],[Device ID]],BOM!$B$3:$BQ$35,42,FALSE),"")</f>
        <v>Imagine Communications SNP</v>
      </c>
      <c r="AM267" s="59" t="str">
        <f>IFERROR(VLOOKUP(Tabelle32[[#This Row],[Device ID]],BOM!$B$3:$BQ$35,43,FALSE),"")</f>
        <v>no</v>
      </c>
      <c r="AN267" s="59" t="str">
        <f>IFERROR(VLOOKUP(Tabelle32[[#This Row],[Device ID]],BOM!$B$3:$BQ$35,44,FALSE),"")</f>
        <v>yes</v>
      </c>
      <c r="AO267" s="59" t="str">
        <f>IFERROR(VLOOKUP(Tabelle32[[#This Row],[Device ID]],BOM!$B$3:$BQ$35,45,FALSE),"")</f>
        <v>no</v>
      </c>
      <c r="AP267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 t="s">
        <v>96</v>
      </c>
      <c r="BG267" s="73" t="s">
        <v>151</v>
      </c>
      <c r="BH267" s="30" t="str">
        <f>IF(COUNTA(Tabelle32[[#This Row],[Type:Vid_1080i50]:[Type:Anc_Prot]])&gt;0,"x","")</f>
        <v>x</v>
      </c>
      <c r="BI26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267" s="59"/>
      <c r="BK267" s="59"/>
      <c r="BL267" s="63"/>
      <c r="BM267" s="63"/>
      <c r="BN267" s="90"/>
      <c r="BO267" s="90"/>
      <c r="BP267" s="75">
        <f>LEN(Tabelle32[[#This Row],[Label 1
GFX-Unit]])</f>
        <v>0</v>
      </c>
      <c r="BQ267" s="63"/>
      <c r="BR267" s="63"/>
      <c r="BS267" s="59"/>
      <c r="BT267" s="59"/>
      <c r="BU267" s="59" t="s">
        <v>152</v>
      </c>
      <c r="BV267" s="59" t="s">
        <v>153</v>
      </c>
      <c r="BW267" s="59" t="s">
        <v>477</v>
      </c>
      <c r="BX267" s="59">
        <v>13</v>
      </c>
    </row>
    <row r="268" spans="1:76" x14ac:dyDescent="0.2">
      <c r="A268" s="58" t="str">
        <f>CONCATENATE(Tabelle32[[#This Row],[Device ID]],".",Tabelle32[[#This Row],[Streamcounter]])</f>
        <v>13.13302</v>
      </c>
      <c r="B26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VGW-01_SDI13_ANCsend_0002_IPLASRF</v>
      </c>
      <c r="C268" s="60"/>
      <c r="D268" s="61"/>
      <c r="E268" s="62"/>
      <c r="F268" s="59" t="str">
        <f>IFERROR(VLOOKUP(Tabelle32[[#This Row],[Device ID]],BOM!$B$3:$BQ$35,16,FALSE),"")</f>
        <v>Player-01 | 1/4</v>
      </c>
      <c r="G268" s="63">
        <f>VLOOKUP(Tabelle32[[#This Row],[SDI Interface]],BOM!$A$4:$B$35,2,FALSE)</f>
        <v>13</v>
      </c>
      <c r="H268" s="59" t="str">
        <f>BOM!$C$4</f>
        <v>VGW-01</v>
      </c>
      <c r="I268" s="59">
        <f>IFERROR(VLOOKUP(Tabelle32[[#This Row],[Device ID]],BOM!$B$3:$BQ$35,12,FALSE),"")</f>
        <v>0</v>
      </c>
      <c r="J268" s="59" t="str">
        <f>IFERROR(VLOOKUP(Tabelle32[[#This Row],[Device ID]],BOM!$B$3:$BQ$35,13,FALSE),"")</f>
        <v>TC.U1.223 | MDC</v>
      </c>
      <c r="K268" s="59" t="str">
        <f>IFERROR(VLOOKUP(Tabelle32[[#This Row],[Device ID]],BOM!$B$3:$BQ$35,14,FALSE),"")</f>
        <v>Imagine Comunications</v>
      </c>
      <c r="L268" s="59" t="str">
        <f>IFERROR(VLOOKUP(Tabelle32[[#This Row],[Device ID]],BOM!$B$3:$BQ$35,16,FALSE),"")</f>
        <v>Player-01 | 1/4</v>
      </c>
      <c r="M268" s="63">
        <f>IFERROR(VLOOKUP(Tabelle32[[#This Row],[Device ID]],BOM!$B$3:$BQ$35,17,FALSE),"")</f>
        <v>0</v>
      </c>
      <c r="N268" s="59">
        <f>IFERROR(VLOOKUP(Tabelle32[[#This Row],[Device ID]],BOM!$B$3:$BQ$35,18,FALSE),"")</f>
        <v>0</v>
      </c>
      <c r="O268" s="64"/>
      <c r="P268" s="64"/>
      <c r="Q268" s="64"/>
      <c r="R268" s="64"/>
      <c r="S268" s="64"/>
      <c r="T268" s="64"/>
      <c r="U268" s="59">
        <f>IFERROR(VLOOKUP(Tabelle32[[#This Row],[Device ID]],BOM!$B$3:$BQ$35,25,FALSE),"")</f>
        <v>0</v>
      </c>
      <c r="V268" s="59" t="str">
        <f>IFERROR(VLOOKUP(Tabelle32[[#This Row],[Device ID]],BOM!$B$3:$BQ$35,26,FALSE),"")</f>
        <v>x</v>
      </c>
      <c r="W268" s="59" t="str">
        <f>IFERROR(VLOOKUP(Tabelle32[[#This Row],[Device ID]],BOM!$B$3:$BQ$35,27,FALSE),"")</f>
        <v>x</v>
      </c>
      <c r="X268" s="59" t="str">
        <f>IFERROR(VLOOKUP(Tabelle32[[#This Row],[Device ID]],BOM!$B$3:$BQ$35,28,FALSE),"")</f>
        <v>x</v>
      </c>
      <c r="Y268" s="59" t="str">
        <f>IFERROR(VLOOKUP(Tabelle32[[#This Row],[Device ID]],BOM!$B$3:$BQ$35,29,FALSE),"")</f>
        <v>x</v>
      </c>
      <c r="Z268" s="59" t="str">
        <f>IFERROR(VLOOKUP(Tabelle32[[#This Row],[Device ID]],BOM!$B$3:$BQ$35,30,FALSE),"")</f>
        <v>x</v>
      </c>
      <c r="AA268" s="59" t="str">
        <f>IFERROR(VLOOKUP(Tabelle32[[#This Row],[Device ID]],BOM!$B$3:$BQ$35,31,FALSE),"")</f>
        <v>x</v>
      </c>
      <c r="AB268" s="59" t="str">
        <f>IFERROR(VLOOKUP(Tabelle32[[#This Row],[Device ID]],BOM!$B$3:$BQ$35,32,FALSE),"")</f>
        <v>x</v>
      </c>
      <c r="AC268" s="59" t="str">
        <f>IFERROR(VLOOKUP(Tabelle32[[#This Row],[Device ID]],BOM!$B$3:$BQ$35,33,FALSE),"")</f>
        <v>x</v>
      </c>
      <c r="AD268" s="59" t="str">
        <f>IFERROR(VLOOKUP(Tabelle32[[#This Row],[Device ID]],BOM!$B$3:$BQ$35,34,FALSE),"")</f>
        <v>x</v>
      </c>
      <c r="AE268" s="59" t="str">
        <f>IFERROR(VLOOKUP(Tabelle32[[#This Row],[Device ID]],BOM!$B$3:$BQ$35,35,FALSE),"")</f>
        <v>x</v>
      </c>
      <c r="AF268" s="59" t="str">
        <f>IFERROR(VLOOKUP(Tabelle32[[#This Row],[Device ID]],BOM!$B$3:$BQ$35,36,FALSE),"")</f>
        <v>x</v>
      </c>
      <c r="AG268" s="59" t="str">
        <f>IFERROR(VLOOKUP(Tabelle32[[#This Row],[Device ID]],BOM!$B$3:$BQ$35,37,FALSE),"")</f>
        <v>x</v>
      </c>
      <c r="AH268" s="59"/>
      <c r="AI268" s="59"/>
      <c r="AJ268" s="59"/>
      <c r="AK268" s="59"/>
      <c r="AL268" s="59" t="str">
        <f>IFERROR(VLOOKUP(Tabelle32[[#This Row],[Device ID]],BOM!$B$3:$BQ$35,42,FALSE),"")</f>
        <v>Imagine Communications SNP</v>
      </c>
      <c r="AM268" s="59" t="str">
        <f>IFERROR(VLOOKUP(Tabelle32[[#This Row],[Device ID]],BOM!$B$3:$BQ$35,43,FALSE),"")</f>
        <v>no</v>
      </c>
      <c r="AN268" s="59" t="str">
        <f>IFERROR(VLOOKUP(Tabelle32[[#This Row],[Device ID]],BOM!$B$3:$BQ$35,44,FALSE),"")</f>
        <v>yes</v>
      </c>
      <c r="AO268" s="59" t="str">
        <f>IFERROR(VLOOKUP(Tabelle32[[#This Row],[Device ID]],BOM!$B$3:$BQ$35,45,FALSE),"")</f>
        <v>no</v>
      </c>
      <c r="AP268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73" t="s">
        <v>151</v>
      </c>
      <c r="BH268" s="30" t="str">
        <f>IF(COUNTA(Tabelle32[[#This Row],[Type:Vid_1080i50]:[Type:Anc_Prot]])&gt;0,"x","")</f>
        <v/>
      </c>
      <c r="BI26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268" s="59"/>
      <c r="BK268" s="59"/>
      <c r="BL268" s="63"/>
      <c r="BM268" s="63"/>
      <c r="BN268" s="90"/>
      <c r="BO268" s="90"/>
      <c r="BP268" s="75">
        <f>LEN(Tabelle32[[#This Row],[Label 1
GFX-Unit]])</f>
        <v>0</v>
      </c>
      <c r="BQ268" s="63"/>
      <c r="BR268" s="63"/>
      <c r="BS268" s="59"/>
      <c r="BT268" s="59"/>
      <c r="BU268" s="59" t="s">
        <v>155</v>
      </c>
      <c r="BV268" s="59" t="s">
        <v>156</v>
      </c>
      <c r="BW268" s="59" t="s">
        <v>478</v>
      </c>
      <c r="BX268" s="59">
        <v>13</v>
      </c>
    </row>
    <row r="269" spans="1:76" x14ac:dyDescent="0.2">
      <c r="A269" s="58" t="str">
        <f>CONCATENATE(Tabelle32[[#This Row],[Device ID]],".",Tabelle32[[#This Row],[Streamcounter]])</f>
        <v>13.13303</v>
      </c>
      <c r="B26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VGW-01_SDI13_ANCsend_0003_IPLASRF</v>
      </c>
      <c r="C269" s="60"/>
      <c r="D269" s="61"/>
      <c r="E269" s="62"/>
      <c r="F269" s="59" t="str">
        <f>IFERROR(VLOOKUP(Tabelle32[[#This Row],[Device ID]],BOM!$B$3:$BQ$35,16,FALSE),"")</f>
        <v>Player-01 | 1/4</v>
      </c>
      <c r="G269" s="63">
        <f>VLOOKUP(Tabelle32[[#This Row],[SDI Interface]],BOM!$A$4:$B$35,2,FALSE)</f>
        <v>13</v>
      </c>
      <c r="H269" s="59" t="str">
        <f>BOM!$C$4</f>
        <v>VGW-01</v>
      </c>
      <c r="I269" s="59">
        <f>IFERROR(VLOOKUP(Tabelle32[[#This Row],[Device ID]],BOM!$B$3:$BQ$35,12,FALSE),"")</f>
        <v>0</v>
      </c>
      <c r="J269" s="59" t="str">
        <f>IFERROR(VLOOKUP(Tabelle32[[#This Row],[Device ID]],BOM!$B$3:$BQ$35,13,FALSE),"")</f>
        <v>TC.U1.223 | MDC</v>
      </c>
      <c r="K269" s="59" t="str">
        <f>IFERROR(VLOOKUP(Tabelle32[[#This Row],[Device ID]],BOM!$B$3:$BQ$35,14,FALSE),"")</f>
        <v>Imagine Comunications</v>
      </c>
      <c r="L269" s="59" t="str">
        <f>IFERROR(VLOOKUP(Tabelle32[[#This Row],[Device ID]],BOM!$B$3:$BQ$35,16,FALSE),"")</f>
        <v>Player-01 | 1/4</v>
      </c>
      <c r="M269" s="63">
        <f>IFERROR(VLOOKUP(Tabelle32[[#This Row],[Device ID]],BOM!$B$3:$BQ$35,17,FALSE),"")</f>
        <v>0</v>
      </c>
      <c r="N269" s="59">
        <f>IFERROR(VLOOKUP(Tabelle32[[#This Row],[Device ID]],BOM!$B$3:$BQ$35,18,FALSE),"")</f>
        <v>0</v>
      </c>
      <c r="O269" s="64"/>
      <c r="P269" s="64"/>
      <c r="Q269" s="64"/>
      <c r="R269" s="64"/>
      <c r="S269" s="64"/>
      <c r="T269" s="64"/>
      <c r="U269" s="59">
        <f>IFERROR(VLOOKUP(Tabelle32[[#This Row],[Device ID]],BOM!$B$3:$BQ$35,25,FALSE),"")</f>
        <v>0</v>
      </c>
      <c r="V269" s="59" t="str">
        <f>IFERROR(VLOOKUP(Tabelle32[[#This Row],[Device ID]],BOM!$B$3:$BQ$35,26,FALSE),"")</f>
        <v>x</v>
      </c>
      <c r="W269" s="59" t="str">
        <f>IFERROR(VLOOKUP(Tabelle32[[#This Row],[Device ID]],BOM!$B$3:$BQ$35,27,FALSE),"")</f>
        <v>x</v>
      </c>
      <c r="X269" s="59" t="str">
        <f>IFERROR(VLOOKUP(Tabelle32[[#This Row],[Device ID]],BOM!$B$3:$BQ$35,28,FALSE),"")</f>
        <v>x</v>
      </c>
      <c r="Y269" s="59" t="str">
        <f>IFERROR(VLOOKUP(Tabelle32[[#This Row],[Device ID]],BOM!$B$3:$BQ$35,29,FALSE),"")</f>
        <v>x</v>
      </c>
      <c r="Z269" s="59" t="str">
        <f>IFERROR(VLOOKUP(Tabelle32[[#This Row],[Device ID]],BOM!$B$3:$BQ$35,30,FALSE),"")</f>
        <v>x</v>
      </c>
      <c r="AA269" s="59" t="str">
        <f>IFERROR(VLOOKUP(Tabelle32[[#This Row],[Device ID]],BOM!$B$3:$BQ$35,31,FALSE),"")</f>
        <v>x</v>
      </c>
      <c r="AB269" s="59" t="str">
        <f>IFERROR(VLOOKUP(Tabelle32[[#This Row],[Device ID]],BOM!$B$3:$BQ$35,32,FALSE),"")</f>
        <v>x</v>
      </c>
      <c r="AC269" s="59" t="str">
        <f>IFERROR(VLOOKUP(Tabelle32[[#This Row],[Device ID]],BOM!$B$3:$BQ$35,33,FALSE),"")</f>
        <v>x</v>
      </c>
      <c r="AD269" s="59" t="str">
        <f>IFERROR(VLOOKUP(Tabelle32[[#This Row],[Device ID]],BOM!$B$3:$BQ$35,34,FALSE),"")</f>
        <v>x</v>
      </c>
      <c r="AE269" s="59" t="str">
        <f>IFERROR(VLOOKUP(Tabelle32[[#This Row],[Device ID]],BOM!$B$3:$BQ$35,35,FALSE),"")</f>
        <v>x</v>
      </c>
      <c r="AF269" s="59" t="str">
        <f>IFERROR(VLOOKUP(Tabelle32[[#This Row],[Device ID]],BOM!$B$3:$BQ$35,36,FALSE),"")</f>
        <v>x</v>
      </c>
      <c r="AG269" s="59" t="str">
        <f>IFERROR(VLOOKUP(Tabelle32[[#This Row],[Device ID]],BOM!$B$3:$BQ$35,37,FALSE),"")</f>
        <v>x</v>
      </c>
      <c r="AH269" s="59"/>
      <c r="AI269" s="59"/>
      <c r="AJ269" s="59"/>
      <c r="AK269" s="59"/>
      <c r="AL269" s="59" t="str">
        <f>IFERROR(VLOOKUP(Tabelle32[[#This Row],[Device ID]],BOM!$B$3:$BQ$35,42,FALSE),"")</f>
        <v>Imagine Communications SNP</v>
      </c>
      <c r="AM269" s="59" t="str">
        <f>IFERROR(VLOOKUP(Tabelle32[[#This Row],[Device ID]],BOM!$B$3:$BQ$35,43,FALSE),"")</f>
        <v>no</v>
      </c>
      <c r="AN269" s="59" t="str">
        <f>IFERROR(VLOOKUP(Tabelle32[[#This Row],[Device ID]],BOM!$B$3:$BQ$35,44,FALSE),"")</f>
        <v>yes</v>
      </c>
      <c r="AO269" s="59" t="str">
        <f>IFERROR(VLOOKUP(Tabelle32[[#This Row],[Device ID]],BOM!$B$3:$BQ$35,45,FALSE),"")</f>
        <v>no</v>
      </c>
      <c r="AP269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73" t="s">
        <v>151</v>
      </c>
      <c r="BH269" s="30" t="str">
        <f>IF(COUNTA(Tabelle32[[#This Row],[Type:Vid_1080i50]:[Type:Anc_Prot]])&gt;0,"x","")</f>
        <v/>
      </c>
      <c r="BI26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269" s="59"/>
      <c r="BK269" s="59"/>
      <c r="BL269" s="63"/>
      <c r="BM269" s="63"/>
      <c r="BN269" s="90"/>
      <c r="BO269" s="90"/>
      <c r="BP269" s="75">
        <f>LEN(Tabelle32[[#This Row],[Label 1
GFX-Unit]])</f>
        <v>0</v>
      </c>
      <c r="BQ269" s="63"/>
      <c r="BR269" s="63"/>
      <c r="BS269" s="59"/>
      <c r="BT269" s="59"/>
      <c r="BU269" s="59" t="s">
        <v>158</v>
      </c>
      <c r="BV269" s="59" t="s">
        <v>159</v>
      </c>
      <c r="BW269" s="59" t="s">
        <v>479</v>
      </c>
      <c r="BX269" s="59">
        <v>13</v>
      </c>
    </row>
    <row r="270" spans="1:76" x14ac:dyDescent="0.2">
      <c r="A270" s="58" t="str">
        <f>CONCATENATE(Tabelle32[[#This Row],[Device ID]],".",Tabelle32[[#This Row],[Streamcounter]])</f>
        <v>13.13304</v>
      </c>
      <c r="B27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VGW-01_SDI13_ANCsend_0004_IPLASRF</v>
      </c>
      <c r="C270" s="60"/>
      <c r="D270" s="61"/>
      <c r="E270" s="62"/>
      <c r="F270" s="59" t="str">
        <f>IFERROR(VLOOKUP(Tabelle32[[#This Row],[Device ID]],BOM!$B$3:$BQ$35,16,FALSE),"")</f>
        <v>Player-01 | 1/4</v>
      </c>
      <c r="G270" s="63">
        <f>VLOOKUP(Tabelle32[[#This Row],[SDI Interface]],BOM!$A$4:$B$35,2,FALSE)</f>
        <v>13</v>
      </c>
      <c r="H270" s="59" t="str">
        <f>BOM!$C$4</f>
        <v>VGW-01</v>
      </c>
      <c r="I270" s="59">
        <f>IFERROR(VLOOKUP(Tabelle32[[#This Row],[Device ID]],BOM!$B$3:$BQ$35,12,FALSE),"")</f>
        <v>0</v>
      </c>
      <c r="J270" s="59" t="str">
        <f>IFERROR(VLOOKUP(Tabelle32[[#This Row],[Device ID]],BOM!$B$3:$BQ$35,13,FALSE),"")</f>
        <v>TC.U1.223 | MDC</v>
      </c>
      <c r="K270" s="59" t="str">
        <f>IFERROR(VLOOKUP(Tabelle32[[#This Row],[Device ID]],BOM!$B$3:$BQ$35,14,FALSE),"")</f>
        <v>Imagine Comunications</v>
      </c>
      <c r="L270" s="59" t="str">
        <f>IFERROR(VLOOKUP(Tabelle32[[#This Row],[Device ID]],BOM!$B$3:$BQ$35,16,FALSE),"")</f>
        <v>Player-01 | 1/4</v>
      </c>
      <c r="M270" s="63">
        <f>IFERROR(VLOOKUP(Tabelle32[[#This Row],[Device ID]],BOM!$B$3:$BQ$35,17,FALSE),"")</f>
        <v>0</v>
      </c>
      <c r="N270" s="59">
        <f>IFERROR(VLOOKUP(Tabelle32[[#This Row],[Device ID]],BOM!$B$3:$BQ$35,18,FALSE),"")</f>
        <v>0</v>
      </c>
      <c r="O270" s="64"/>
      <c r="P270" s="64"/>
      <c r="Q270" s="64"/>
      <c r="R270" s="64"/>
      <c r="S270" s="64"/>
      <c r="T270" s="64"/>
      <c r="U270" s="59">
        <f>IFERROR(VLOOKUP(Tabelle32[[#This Row],[Device ID]],BOM!$B$3:$BQ$35,25,FALSE),"")</f>
        <v>0</v>
      </c>
      <c r="V270" s="59" t="str">
        <f>IFERROR(VLOOKUP(Tabelle32[[#This Row],[Device ID]],BOM!$B$3:$BQ$35,26,FALSE),"")</f>
        <v>x</v>
      </c>
      <c r="W270" s="59" t="str">
        <f>IFERROR(VLOOKUP(Tabelle32[[#This Row],[Device ID]],BOM!$B$3:$BQ$35,27,FALSE),"")</f>
        <v>x</v>
      </c>
      <c r="X270" s="59" t="str">
        <f>IFERROR(VLOOKUP(Tabelle32[[#This Row],[Device ID]],BOM!$B$3:$BQ$35,28,FALSE),"")</f>
        <v>x</v>
      </c>
      <c r="Y270" s="59" t="str">
        <f>IFERROR(VLOOKUP(Tabelle32[[#This Row],[Device ID]],BOM!$B$3:$BQ$35,29,FALSE),"")</f>
        <v>x</v>
      </c>
      <c r="Z270" s="59" t="str">
        <f>IFERROR(VLOOKUP(Tabelle32[[#This Row],[Device ID]],BOM!$B$3:$BQ$35,30,FALSE),"")</f>
        <v>x</v>
      </c>
      <c r="AA270" s="59" t="str">
        <f>IFERROR(VLOOKUP(Tabelle32[[#This Row],[Device ID]],BOM!$B$3:$BQ$35,31,FALSE),"")</f>
        <v>x</v>
      </c>
      <c r="AB270" s="59" t="str">
        <f>IFERROR(VLOOKUP(Tabelle32[[#This Row],[Device ID]],BOM!$B$3:$BQ$35,32,FALSE),"")</f>
        <v>x</v>
      </c>
      <c r="AC270" s="59" t="str">
        <f>IFERROR(VLOOKUP(Tabelle32[[#This Row],[Device ID]],BOM!$B$3:$BQ$35,33,FALSE),"")</f>
        <v>x</v>
      </c>
      <c r="AD270" s="59" t="str">
        <f>IFERROR(VLOOKUP(Tabelle32[[#This Row],[Device ID]],BOM!$B$3:$BQ$35,34,FALSE),"")</f>
        <v>x</v>
      </c>
      <c r="AE270" s="59" t="str">
        <f>IFERROR(VLOOKUP(Tabelle32[[#This Row],[Device ID]],BOM!$B$3:$BQ$35,35,FALSE),"")</f>
        <v>x</v>
      </c>
      <c r="AF270" s="59" t="str">
        <f>IFERROR(VLOOKUP(Tabelle32[[#This Row],[Device ID]],BOM!$B$3:$BQ$35,36,FALSE),"")</f>
        <v>x</v>
      </c>
      <c r="AG270" s="59" t="str">
        <f>IFERROR(VLOOKUP(Tabelle32[[#This Row],[Device ID]],BOM!$B$3:$BQ$35,37,FALSE),"")</f>
        <v>x</v>
      </c>
      <c r="AH270" s="59"/>
      <c r="AI270" s="59"/>
      <c r="AJ270" s="59"/>
      <c r="AK270" s="59"/>
      <c r="AL270" s="59" t="str">
        <f>IFERROR(VLOOKUP(Tabelle32[[#This Row],[Device ID]],BOM!$B$3:$BQ$35,42,FALSE),"")</f>
        <v>Imagine Communications SNP</v>
      </c>
      <c r="AM270" s="59" t="str">
        <f>IFERROR(VLOOKUP(Tabelle32[[#This Row],[Device ID]],BOM!$B$3:$BQ$35,43,FALSE),"")</f>
        <v>no</v>
      </c>
      <c r="AN270" s="59" t="str">
        <f>IFERROR(VLOOKUP(Tabelle32[[#This Row],[Device ID]],BOM!$B$3:$BQ$35,44,FALSE),"")</f>
        <v>yes</v>
      </c>
      <c r="AO270" s="59" t="str">
        <f>IFERROR(VLOOKUP(Tabelle32[[#This Row],[Device ID]],BOM!$B$3:$BQ$35,45,FALSE),"")</f>
        <v>no</v>
      </c>
      <c r="AP270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73" t="s">
        <v>151</v>
      </c>
      <c r="BH270" s="30" t="str">
        <f>IF(COUNTA(Tabelle32[[#This Row],[Type:Vid_1080i50]:[Type:Anc_Prot]])&gt;0,"x","")</f>
        <v/>
      </c>
      <c r="BI27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270" s="59"/>
      <c r="BK270" s="59"/>
      <c r="BL270" s="63"/>
      <c r="BM270" s="63"/>
      <c r="BN270" s="90"/>
      <c r="BO270" s="90"/>
      <c r="BP270" s="75">
        <f>LEN(Tabelle32[[#This Row],[Label 1
GFX-Unit]])</f>
        <v>0</v>
      </c>
      <c r="BQ270" s="63"/>
      <c r="BR270" s="63"/>
      <c r="BS270" s="59"/>
      <c r="BT270" s="59"/>
      <c r="BU270" s="59" t="s">
        <v>161</v>
      </c>
      <c r="BV270" s="59" t="s">
        <v>162</v>
      </c>
      <c r="BW270" s="59" t="s">
        <v>480</v>
      </c>
      <c r="BX270" s="59">
        <v>13</v>
      </c>
    </row>
    <row r="271" spans="1:76" x14ac:dyDescent="0.2">
      <c r="A271" s="58" t="str">
        <f>CONCATENATE(Tabelle32[[#This Row],[Device ID]],".",Tabelle32[[#This Row],[Streamcounter]])</f>
        <v>13.13201</v>
      </c>
      <c r="B27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VGW-01_SDI13_AUDsend_0001_IPLASRF</v>
      </c>
      <c r="C271" s="60"/>
      <c r="D271" s="61"/>
      <c r="E271" s="62"/>
      <c r="F271" s="59" t="str">
        <f>IFERROR(VLOOKUP(Tabelle32[[#This Row],[Device ID]],BOM!$B$3:$BQ$35,16,FALSE),"")</f>
        <v>Player-01 | 1/4</v>
      </c>
      <c r="G271" s="63">
        <f>VLOOKUP(Tabelle32[[#This Row],[SDI Interface]],BOM!$A$4:$B$35,2,FALSE)</f>
        <v>13</v>
      </c>
      <c r="H271" s="59" t="str">
        <f>BOM!$C$4</f>
        <v>VGW-01</v>
      </c>
      <c r="I271" s="59">
        <f>IFERROR(VLOOKUP(Tabelle32[[#This Row],[Device ID]],BOM!$B$3:$BQ$35,12,FALSE),"")</f>
        <v>0</v>
      </c>
      <c r="J271" s="59" t="str">
        <f>IFERROR(VLOOKUP(Tabelle32[[#This Row],[Device ID]],BOM!$B$3:$BQ$35,13,FALSE),"")</f>
        <v>TC.U1.223 | MDC</v>
      </c>
      <c r="K271" s="59" t="str">
        <f>IFERROR(VLOOKUP(Tabelle32[[#This Row],[Device ID]],BOM!$B$3:$BQ$35,14,FALSE),"")</f>
        <v>Imagine Comunications</v>
      </c>
      <c r="L271" s="59" t="str">
        <f>IFERROR(VLOOKUP(Tabelle32[[#This Row],[Device ID]],BOM!$B$3:$BQ$35,16,FALSE),"")</f>
        <v>Player-01 | 1/4</v>
      </c>
      <c r="M271" s="63">
        <f>IFERROR(VLOOKUP(Tabelle32[[#This Row],[Device ID]],BOM!$B$3:$BQ$35,17,FALSE),"")</f>
        <v>0</v>
      </c>
      <c r="N271" s="59">
        <f>IFERROR(VLOOKUP(Tabelle32[[#This Row],[Device ID]],BOM!$B$3:$BQ$35,18,FALSE),"")</f>
        <v>0</v>
      </c>
      <c r="O271" s="64"/>
      <c r="P271" s="64"/>
      <c r="Q271" s="64"/>
      <c r="R271" s="64"/>
      <c r="S271" s="64"/>
      <c r="T271" s="64"/>
      <c r="U271" s="59">
        <f>IFERROR(VLOOKUP(Tabelle32[[#This Row],[Device ID]],BOM!$B$3:$BQ$35,25,FALSE),"")</f>
        <v>0</v>
      </c>
      <c r="V271" s="59" t="str">
        <f>IFERROR(VLOOKUP(Tabelle32[[#This Row],[Device ID]],BOM!$B$3:$BQ$35,26,FALSE),"")</f>
        <v>x</v>
      </c>
      <c r="W271" s="59" t="str">
        <f>IFERROR(VLOOKUP(Tabelle32[[#This Row],[Device ID]],BOM!$B$3:$BQ$35,27,FALSE),"")</f>
        <v>x</v>
      </c>
      <c r="X271" s="59" t="str">
        <f>IFERROR(VLOOKUP(Tabelle32[[#This Row],[Device ID]],BOM!$B$3:$BQ$35,28,FALSE),"")</f>
        <v>x</v>
      </c>
      <c r="Y271" s="59" t="str">
        <f>IFERROR(VLOOKUP(Tabelle32[[#This Row],[Device ID]],BOM!$B$3:$BQ$35,29,FALSE),"")</f>
        <v>x</v>
      </c>
      <c r="Z271" s="59" t="str">
        <f>IFERROR(VLOOKUP(Tabelle32[[#This Row],[Device ID]],BOM!$B$3:$BQ$35,30,FALSE),"")</f>
        <v>x</v>
      </c>
      <c r="AA271" s="59" t="str">
        <f>IFERROR(VLOOKUP(Tabelle32[[#This Row],[Device ID]],BOM!$B$3:$BQ$35,31,FALSE),"")</f>
        <v>x</v>
      </c>
      <c r="AB271" s="59" t="str">
        <f>IFERROR(VLOOKUP(Tabelle32[[#This Row],[Device ID]],BOM!$B$3:$BQ$35,32,FALSE),"")</f>
        <v>x</v>
      </c>
      <c r="AC271" s="59" t="str">
        <f>IFERROR(VLOOKUP(Tabelle32[[#This Row],[Device ID]],BOM!$B$3:$BQ$35,33,FALSE),"")</f>
        <v>x</v>
      </c>
      <c r="AD271" s="59" t="str">
        <f>IFERROR(VLOOKUP(Tabelle32[[#This Row],[Device ID]],BOM!$B$3:$BQ$35,34,FALSE),"")</f>
        <v>x</v>
      </c>
      <c r="AE271" s="59" t="str">
        <f>IFERROR(VLOOKUP(Tabelle32[[#This Row],[Device ID]],BOM!$B$3:$BQ$35,35,FALSE),"")</f>
        <v>x</v>
      </c>
      <c r="AF271" s="59" t="str">
        <f>IFERROR(VLOOKUP(Tabelle32[[#This Row],[Device ID]],BOM!$B$3:$BQ$35,36,FALSE),"")</f>
        <v>x</v>
      </c>
      <c r="AG271" s="59" t="str">
        <f>IFERROR(VLOOKUP(Tabelle32[[#This Row],[Device ID]],BOM!$B$3:$BQ$35,37,FALSE),"")</f>
        <v>x</v>
      </c>
      <c r="AH271" s="59"/>
      <c r="AI271" s="59"/>
      <c r="AJ271" s="59"/>
      <c r="AK271" s="59"/>
      <c r="AL271" s="59" t="str">
        <f>IFERROR(VLOOKUP(Tabelle32[[#This Row],[Device ID]],BOM!$B$3:$BQ$35,42,FALSE),"")</f>
        <v>Imagine Communications SNP</v>
      </c>
      <c r="AM271" s="59" t="str">
        <f>IFERROR(VLOOKUP(Tabelle32[[#This Row],[Device ID]],BOM!$B$3:$BQ$35,43,FALSE),"")</f>
        <v>no</v>
      </c>
      <c r="AN271" s="59" t="str">
        <f>IFERROR(VLOOKUP(Tabelle32[[#This Row],[Device ID]],BOM!$B$3:$BQ$35,44,FALSE),"")</f>
        <v>yes</v>
      </c>
      <c r="AO271" s="59" t="str">
        <f>IFERROR(VLOOKUP(Tabelle32[[#This Row],[Device ID]],BOM!$B$3:$BQ$35,45,FALSE),"")</f>
        <v>no</v>
      </c>
      <c r="AP271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71" s="28"/>
      <c r="AR271" s="28"/>
      <c r="AS271" s="28"/>
      <c r="AT271" s="28"/>
      <c r="AU271" s="28"/>
      <c r="AV271" s="28" t="s">
        <v>96</v>
      </c>
      <c r="AW271" s="28" t="s">
        <v>96</v>
      </c>
      <c r="AX271" s="28" t="s">
        <v>96</v>
      </c>
      <c r="AY271" s="28" t="s">
        <v>96</v>
      </c>
      <c r="AZ271" s="28" t="s">
        <v>96</v>
      </c>
      <c r="BA271" s="28" t="s">
        <v>96</v>
      </c>
      <c r="BB271" s="28" t="s">
        <v>96</v>
      </c>
      <c r="BC271" s="28" t="s">
        <v>96</v>
      </c>
      <c r="BD271" s="28" t="s">
        <v>96</v>
      </c>
      <c r="BE271" s="28"/>
      <c r="BF271" s="28"/>
      <c r="BG271" s="73" t="s">
        <v>151</v>
      </c>
      <c r="BH271" s="30" t="str">
        <f>IF(COUNTA(Tabelle32[[#This Row],[Type:Vid_1080i50]:[Type:Anc_Prot]])&gt;0,"x","")</f>
        <v>x</v>
      </c>
      <c r="BI27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71" s="59"/>
      <c r="BK271" s="59"/>
      <c r="BL271" s="63"/>
      <c r="BM271" s="63"/>
      <c r="BN271" s="90"/>
      <c r="BO271" s="90"/>
      <c r="BP271" s="75">
        <f>LEN(Tabelle32[[#This Row],[Label 1
GFX-Unit]])</f>
        <v>0</v>
      </c>
      <c r="BQ271" s="63"/>
      <c r="BR271" s="63"/>
      <c r="BS271" s="59"/>
      <c r="BT271" s="59"/>
      <c r="BU271" s="59" t="s">
        <v>164</v>
      </c>
      <c r="BV271" s="59" t="s">
        <v>165</v>
      </c>
      <c r="BW271" s="59" t="s">
        <v>481</v>
      </c>
      <c r="BX271" s="59">
        <v>13</v>
      </c>
    </row>
    <row r="272" spans="1:76" x14ac:dyDescent="0.2">
      <c r="A272" s="58" t="str">
        <f>CONCATENATE(Tabelle32[[#This Row],[Device ID]],".",Tabelle32[[#This Row],[Streamcounter]])</f>
        <v>13.13202</v>
      </c>
      <c r="B27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VGW-01_SDI13_AUDsend_0002_IPLASRF</v>
      </c>
      <c r="C272" s="67"/>
      <c r="D272" s="61"/>
      <c r="E272" s="67"/>
      <c r="F272" s="59" t="str">
        <f>IFERROR(VLOOKUP(Tabelle32[[#This Row],[Device ID]],BOM!$B$3:$BQ$35,16,FALSE),"")</f>
        <v>Player-01 | 1/4</v>
      </c>
      <c r="G272" s="63">
        <f>VLOOKUP(Tabelle32[[#This Row],[SDI Interface]],BOM!$A$4:$B$35,2,FALSE)</f>
        <v>13</v>
      </c>
      <c r="H272" s="59" t="str">
        <f>BOM!$C$4</f>
        <v>VGW-01</v>
      </c>
      <c r="I272" s="59">
        <f>IFERROR(VLOOKUP(Tabelle32[[#This Row],[Device ID]],BOM!$B$3:$BQ$35,12,FALSE),"")</f>
        <v>0</v>
      </c>
      <c r="J272" s="59" t="str">
        <f>IFERROR(VLOOKUP(Tabelle32[[#This Row],[Device ID]],BOM!$B$3:$BQ$35,13,FALSE),"")</f>
        <v>TC.U1.223 | MDC</v>
      </c>
      <c r="K272" s="59" t="str">
        <f>IFERROR(VLOOKUP(Tabelle32[[#This Row],[Device ID]],BOM!$B$3:$BQ$35,14,FALSE),"")</f>
        <v>Imagine Comunications</v>
      </c>
      <c r="L272" s="59" t="str">
        <f>IFERROR(VLOOKUP(Tabelle32[[#This Row],[Device ID]],BOM!$B$3:$BQ$35,16,FALSE),"")</f>
        <v>Player-01 | 1/4</v>
      </c>
      <c r="M272" s="63">
        <f>IFERROR(VLOOKUP(Tabelle32[[#This Row],[Device ID]],BOM!$B$3:$BQ$35,17,FALSE),"")</f>
        <v>0</v>
      </c>
      <c r="N272" s="59">
        <f>IFERROR(VLOOKUP(Tabelle32[[#This Row],[Device ID]],BOM!$B$3:$BQ$35,18,FALSE),"")</f>
        <v>0</v>
      </c>
      <c r="O272" s="64"/>
      <c r="P272" s="64"/>
      <c r="Q272" s="64"/>
      <c r="R272" s="64"/>
      <c r="S272" s="64"/>
      <c r="T272" s="64"/>
      <c r="U272" s="59">
        <f>IFERROR(VLOOKUP(Tabelle32[[#This Row],[Device ID]],BOM!$B$3:$BQ$35,25,FALSE),"")</f>
        <v>0</v>
      </c>
      <c r="V272" s="59" t="str">
        <f>IFERROR(VLOOKUP(Tabelle32[[#This Row],[Device ID]],BOM!$B$3:$BQ$35,26,FALSE),"")</f>
        <v>x</v>
      </c>
      <c r="W272" s="59" t="str">
        <f>IFERROR(VLOOKUP(Tabelle32[[#This Row],[Device ID]],BOM!$B$3:$BQ$35,27,FALSE),"")</f>
        <v>x</v>
      </c>
      <c r="X272" s="59" t="str">
        <f>IFERROR(VLOOKUP(Tabelle32[[#This Row],[Device ID]],BOM!$B$3:$BQ$35,28,FALSE),"")</f>
        <v>x</v>
      </c>
      <c r="Y272" s="59" t="str">
        <f>IFERROR(VLOOKUP(Tabelle32[[#This Row],[Device ID]],BOM!$B$3:$BQ$35,29,FALSE),"")</f>
        <v>x</v>
      </c>
      <c r="Z272" s="59" t="str">
        <f>IFERROR(VLOOKUP(Tabelle32[[#This Row],[Device ID]],BOM!$B$3:$BQ$35,30,FALSE),"")</f>
        <v>x</v>
      </c>
      <c r="AA272" s="59" t="str">
        <f>IFERROR(VLOOKUP(Tabelle32[[#This Row],[Device ID]],BOM!$B$3:$BQ$35,31,FALSE),"")</f>
        <v>x</v>
      </c>
      <c r="AB272" s="59" t="str">
        <f>IFERROR(VLOOKUP(Tabelle32[[#This Row],[Device ID]],BOM!$B$3:$BQ$35,32,FALSE),"")</f>
        <v>x</v>
      </c>
      <c r="AC272" s="59" t="str">
        <f>IFERROR(VLOOKUP(Tabelle32[[#This Row],[Device ID]],BOM!$B$3:$BQ$35,33,FALSE),"")</f>
        <v>x</v>
      </c>
      <c r="AD272" s="59" t="str">
        <f>IFERROR(VLOOKUP(Tabelle32[[#This Row],[Device ID]],BOM!$B$3:$BQ$35,34,FALSE),"")</f>
        <v>x</v>
      </c>
      <c r="AE272" s="59" t="str">
        <f>IFERROR(VLOOKUP(Tabelle32[[#This Row],[Device ID]],BOM!$B$3:$BQ$35,35,FALSE),"")</f>
        <v>x</v>
      </c>
      <c r="AF272" s="59" t="str">
        <f>IFERROR(VLOOKUP(Tabelle32[[#This Row],[Device ID]],BOM!$B$3:$BQ$35,36,FALSE),"")</f>
        <v>x</v>
      </c>
      <c r="AG272" s="59" t="str">
        <f>IFERROR(VLOOKUP(Tabelle32[[#This Row],[Device ID]],BOM!$B$3:$BQ$35,37,FALSE),"")</f>
        <v>x</v>
      </c>
      <c r="AH272" s="59"/>
      <c r="AI272" s="59"/>
      <c r="AJ272" s="59"/>
      <c r="AK272" s="59"/>
      <c r="AL272" s="59" t="str">
        <f>IFERROR(VLOOKUP(Tabelle32[[#This Row],[Device ID]],BOM!$B$3:$BQ$35,42,FALSE),"")</f>
        <v>Imagine Communications SNP</v>
      </c>
      <c r="AM272" s="59" t="str">
        <f>IFERROR(VLOOKUP(Tabelle32[[#This Row],[Device ID]],BOM!$B$3:$BQ$35,43,FALSE),"")</f>
        <v>no</v>
      </c>
      <c r="AN272" s="59" t="str">
        <f>IFERROR(VLOOKUP(Tabelle32[[#This Row],[Device ID]],BOM!$B$3:$BQ$35,44,FALSE),"")</f>
        <v>yes</v>
      </c>
      <c r="AO272" s="59" t="str">
        <f>IFERROR(VLOOKUP(Tabelle32[[#This Row],[Device ID]],BOM!$B$3:$BQ$35,45,FALSE),"")</f>
        <v>no</v>
      </c>
      <c r="AP272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72" s="28"/>
      <c r="AR272" s="28"/>
      <c r="AS272" s="28"/>
      <c r="AT272" s="28"/>
      <c r="AU272" s="28"/>
      <c r="AV272" s="28" t="s">
        <v>96</v>
      </c>
      <c r="AW272" s="28" t="s">
        <v>96</v>
      </c>
      <c r="AX272" s="28" t="s">
        <v>96</v>
      </c>
      <c r="AY272" s="28" t="s">
        <v>96</v>
      </c>
      <c r="AZ272" s="28" t="s">
        <v>96</v>
      </c>
      <c r="BA272" s="28" t="s">
        <v>96</v>
      </c>
      <c r="BB272" s="28" t="s">
        <v>96</v>
      </c>
      <c r="BC272" s="28" t="s">
        <v>96</v>
      </c>
      <c r="BD272" s="28" t="s">
        <v>96</v>
      </c>
      <c r="BE272" s="28"/>
      <c r="BF272" s="28"/>
      <c r="BG272" s="73" t="s">
        <v>151</v>
      </c>
      <c r="BH272" s="30" t="str">
        <f>IF(COUNTA(Tabelle32[[#This Row],[Type:Vid_1080i50]:[Type:Anc_Prot]])&gt;0,"x","")</f>
        <v>x</v>
      </c>
      <c r="BI27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72" s="59"/>
      <c r="BK272" s="59"/>
      <c r="BL272" s="63"/>
      <c r="BM272" s="63"/>
      <c r="BN272" s="90"/>
      <c r="BO272" s="90"/>
      <c r="BP272" s="75">
        <f>LEN(Tabelle32[[#This Row],[Label 1
GFX-Unit]])</f>
        <v>0</v>
      </c>
      <c r="BQ272" s="63"/>
      <c r="BR272" s="63"/>
      <c r="BS272" s="59"/>
      <c r="BT272" s="59"/>
      <c r="BU272" s="59" t="s">
        <v>167</v>
      </c>
      <c r="BV272" s="59" t="s">
        <v>168</v>
      </c>
      <c r="BW272" s="59" t="s">
        <v>482</v>
      </c>
      <c r="BX272" s="59">
        <v>13</v>
      </c>
    </row>
    <row r="273" spans="1:76" x14ac:dyDescent="0.2">
      <c r="A273" s="58" t="str">
        <f>CONCATENATE(Tabelle32[[#This Row],[Device ID]],".",Tabelle32[[#This Row],[Streamcounter]])</f>
        <v>13.13203</v>
      </c>
      <c r="B27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VGW-01_SDI13_AUDsend_0003_IPLASRF</v>
      </c>
      <c r="C273" s="67"/>
      <c r="D273" s="61"/>
      <c r="E273" s="67"/>
      <c r="F273" s="59" t="str">
        <f>IFERROR(VLOOKUP(Tabelle32[[#This Row],[Device ID]],BOM!$B$3:$BQ$35,16,FALSE),"")</f>
        <v>Player-01 | 1/4</v>
      </c>
      <c r="G273" s="63">
        <f>VLOOKUP(Tabelle32[[#This Row],[SDI Interface]],BOM!$A$4:$B$35,2,FALSE)</f>
        <v>13</v>
      </c>
      <c r="H273" s="59" t="str">
        <f>BOM!$C$4</f>
        <v>VGW-01</v>
      </c>
      <c r="I273" s="59">
        <f>IFERROR(VLOOKUP(Tabelle32[[#This Row],[Device ID]],BOM!$B$3:$BQ$35,12,FALSE),"")</f>
        <v>0</v>
      </c>
      <c r="J273" s="59" t="str">
        <f>IFERROR(VLOOKUP(Tabelle32[[#This Row],[Device ID]],BOM!$B$3:$BQ$35,13,FALSE),"")</f>
        <v>TC.U1.223 | MDC</v>
      </c>
      <c r="K273" s="59" t="str">
        <f>IFERROR(VLOOKUP(Tabelle32[[#This Row],[Device ID]],BOM!$B$3:$BQ$35,14,FALSE),"")</f>
        <v>Imagine Comunications</v>
      </c>
      <c r="L273" s="59" t="str">
        <f>IFERROR(VLOOKUP(Tabelle32[[#This Row],[Device ID]],BOM!$B$3:$BQ$35,16,FALSE),"")</f>
        <v>Player-01 | 1/4</v>
      </c>
      <c r="M273" s="63">
        <f>IFERROR(VLOOKUP(Tabelle32[[#This Row],[Device ID]],BOM!$B$3:$BQ$35,17,FALSE),"")</f>
        <v>0</v>
      </c>
      <c r="N273" s="59">
        <f>IFERROR(VLOOKUP(Tabelle32[[#This Row],[Device ID]],BOM!$B$3:$BQ$35,18,FALSE),"")</f>
        <v>0</v>
      </c>
      <c r="O273" s="64"/>
      <c r="P273" s="64"/>
      <c r="Q273" s="64"/>
      <c r="R273" s="64"/>
      <c r="S273" s="64"/>
      <c r="T273" s="64"/>
      <c r="U273" s="59">
        <f>IFERROR(VLOOKUP(Tabelle32[[#This Row],[Device ID]],BOM!$B$3:$BQ$35,25,FALSE),"")</f>
        <v>0</v>
      </c>
      <c r="V273" s="59" t="str">
        <f>IFERROR(VLOOKUP(Tabelle32[[#This Row],[Device ID]],BOM!$B$3:$BQ$35,26,FALSE),"")</f>
        <v>x</v>
      </c>
      <c r="W273" s="59" t="str">
        <f>IFERROR(VLOOKUP(Tabelle32[[#This Row],[Device ID]],BOM!$B$3:$BQ$35,27,FALSE),"")</f>
        <v>x</v>
      </c>
      <c r="X273" s="59" t="str">
        <f>IFERROR(VLOOKUP(Tabelle32[[#This Row],[Device ID]],BOM!$B$3:$BQ$35,28,FALSE),"")</f>
        <v>x</v>
      </c>
      <c r="Y273" s="59" t="str">
        <f>IFERROR(VLOOKUP(Tabelle32[[#This Row],[Device ID]],BOM!$B$3:$BQ$35,29,FALSE),"")</f>
        <v>x</v>
      </c>
      <c r="Z273" s="59" t="str">
        <f>IFERROR(VLOOKUP(Tabelle32[[#This Row],[Device ID]],BOM!$B$3:$BQ$35,30,FALSE),"")</f>
        <v>x</v>
      </c>
      <c r="AA273" s="59" t="str">
        <f>IFERROR(VLOOKUP(Tabelle32[[#This Row],[Device ID]],BOM!$B$3:$BQ$35,31,FALSE),"")</f>
        <v>x</v>
      </c>
      <c r="AB273" s="59" t="str">
        <f>IFERROR(VLOOKUP(Tabelle32[[#This Row],[Device ID]],BOM!$B$3:$BQ$35,32,FALSE),"")</f>
        <v>x</v>
      </c>
      <c r="AC273" s="59" t="str">
        <f>IFERROR(VLOOKUP(Tabelle32[[#This Row],[Device ID]],BOM!$B$3:$BQ$35,33,FALSE),"")</f>
        <v>x</v>
      </c>
      <c r="AD273" s="59" t="str">
        <f>IFERROR(VLOOKUP(Tabelle32[[#This Row],[Device ID]],BOM!$B$3:$BQ$35,34,FALSE),"")</f>
        <v>x</v>
      </c>
      <c r="AE273" s="59" t="str">
        <f>IFERROR(VLOOKUP(Tabelle32[[#This Row],[Device ID]],BOM!$B$3:$BQ$35,35,FALSE),"")</f>
        <v>x</v>
      </c>
      <c r="AF273" s="59" t="str">
        <f>IFERROR(VLOOKUP(Tabelle32[[#This Row],[Device ID]],BOM!$B$3:$BQ$35,36,FALSE),"")</f>
        <v>x</v>
      </c>
      <c r="AG273" s="59" t="str">
        <f>IFERROR(VLOOKUP(Tabelle32[[#This Row],[Device ID]],BOM!$B$3:$BQ$35,37,FALSE),"")</f>
        <v>x</v>
      </c>
      <c r="AH273" s="59"/>
      <c r="AI273" s="59"/>
      <c r="AJ273" s="59"/>
      <c r="AK273" s="59"/>
      <c r="AL273" s="59" t="str">
        <f>IFERROR(VLOOKUP(Tabelle32[[#This Row],[Device ID]],BOM!$B$3:$BQ$35,42,FALSE),"")</f>
        <v>Imagine Communications SNP</v>
      </c>
      <c r="AM273" s="59" t="str">
        <f>IFERROR(VLOOKUP(Tabelle32[[#This Row],[Device ID]],BOM!$B$3:$BQ$35,43,FALSE),"")</f>
        <v>no</v>
      </c>
      <c r="AN273" s="59" t="str">
        <f>IFERROR(VLOOKUP(Tabelle32[[#This Row],[Device ID]],BOM!$B$3:$BQ$35,44,FALSE),"")</f>
        <v>yes</v>
      </c>
      <c r="AO273" s="59" t="str">
        <f>IFERROR(VLOOKUP(Tabelle32[[#This Row],[Device ID]],BOM!$B$3:$BQ$35,45,FALSE),"")</f>
        <v>no</v>
      </c>
      <c r="AP273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73" s="28"/>
      <c r="AR273" s="28"/>
      <c r="AS273" s="28"/>
      <c r="AT273" s="28"/>
      <c r="AU273" s="28"/>
      <c r="AV273" s="28" t="s">
        <v>96</v>
      </c>
      <c r="AW273" s="28" t="s">
        <v>96</v>
      </c>
      <c r="AX273" s="28" t="s">
        <v>96</v>
      </c>
      <c r="AY273" s="28" t="s">
        <v>96</v>
      </c>
      <c r="AZ273" s="28" t="s">
        <v>96</v>
      </c>
      <c r="BA273" s="28" t="s">
        <v>96</v>
      </c>
      <c r="BB273" s="28" t="s">
        <v>96</v>
      </c>
      <c r="BC273" s="28" t="s">
        <v>96</v>
      </c>
      <c r="BD273" s="28" t="s">
        <v>96</v>
      </c>
      <c r="BE273" s="28"/>
      <c r="BF273" s="28"/>
      <c r="BG273" s="73" t="s">
        <v>151</v>
      </c>
      <c r="BH273" s="30" t="str">
        <f>IF(COUNTA(Tabelle32[[#This Row],[Type:Vid_1080i50]:[Type:Anc_Prot]])&gt;0,"x","")</f>
        <v>x</v>
      </c>
      <c r="BI27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73" s="59"/>
      <c r="BK273" s="59"/>
      <c r="BL273" s="63"/>
      <c r="BM273" s="63"/>
      <c r="BN273" s="90"/>
      <c r="BO273" s="90"/>
      <c r="BP273" s="75">
        <f>LEN(Tabelle32[[#This Row],[Label 1
GFX-Unit]])</f>
        <v>0</v>
      </c>
      <c r="BQ273" s="63"/>
      <c r="BR273" s="63"/>
      <c r="BS273" s="59"/>
      <c r="BT273" s="59"/>
      <c r="BU273" s="59" t="s">
        <v>170</v>
      </c>
      <c r="BV273" s="59" t="s">
        <v>171</v>
      </c>
      <c r="BW273" s="59" t="s">
        <v>483</v>
      </c>
      <c r="BX273" s="59">
        <v>13</v>
      </c>
    </row>
    <row r="274" spans="1:76" x14ac:dyDescent="0.2">
      <c r="A274" s="58" t="str">
        <f>CONCATENATE(Tabelle32[[#This Row],[Device ID]],".",Tabelle32[[#This Row],[Streamcounter]])</f>
        <v>13.13204</v>
      </c>
      <c r="B27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VGW-01_SDI13_AUDsend_0004_IPLASRF</v>
      </c>
      <c r="C274" s="60"/>
      <c r="D274" s="61"/>
      <c r="E274" s="62"/>
      <c r="F274" s="59" t="str">
        <f>IFERROR(VLOOKUP(Tabelle32[[#This Row],[Device ID]],BOM!$B$3:$BQ$35,16,FALSE),"")</f>
        <v>Player-01 | 1/4</v>
      </c>
      <c r="G274" s="63">
        <f>VLOOKUP(Tabelle32[[#This Row],[SDI Interface]],BOM!$A$4:$B$35,2,FALSE)</f>
        <v>13</v>
      </c>
      <c r="H274" s="59" t="str">
        <f>BOM!$C$4</f>
        <v>VGW-01</v>
      </c>
      <c r="I274" s="59">
        <f>IFERROR(VLOOKUP(Tabelle32[[#This Row],[Device ID]],BOM!$B$3:$BQ$35,12,FALSE),"")</f>
        <v>0</v>
      </c>
      <c r="J274" s="59" t="str">
        <f>IFERROR(VLOOKUP(Tabelle32[[#This Row],[Device ID]],BOM!$B$3:$BQ$35,13,FALSE),"")</f>
        <v>TC.U1.223 | MDC</v>
      </c>
      <c r="K274" s="59" t="str">
        <f>IFERROR(VLOOKUP(Tabelle32[[#This Row],[Device ID]],BOM!$B$3:$BQ$35,14,FALSE),"")</f>
        <v>Imagine Comunications</v>
      </c>
      <c r="L274" s="59" t="str">
        <f>IFERROR(VLOOKUP(Tabelle32[[#This Row],[Device ID]],BOM!$B$3:$BQ$35,16,FALSE),"")</f>
        <v>Player-01 | 1/4</v>
      </c>
      <c r="M274" s="63">
        <f>IFERROR(VLOOKUP(Tabelle32[[#This Row],[Device ID]],BOM!$B$3:$BQ$35,17,FALSE),"")</f>
        <v>0</v>
      </c>
      <c r="N274" s="59">
        <f>IFERROR(VLOOKUP(Tabelle32[[#This Row],[Device ID]],BOM!$B$3:$BQ$35,18,FALSE),"")</f>
        <v>0</v>
      </c>
      <c r="O274" s="64"/>
      <c r="P274" s="64"/>
      <c r="Q274" s="64"/>
      <c r="R274" s="64"/>
      <c r="S274" s="64"/>
      <c r="T274" s="64"/>
      <c r="U274" s="59">
        <f>IFERROR(VLOOKUP(Tabelle32[[#This Row],[Device ID]],BOM!$B$3:$BQ$35,25,FALSE),"")</f>
        <v>0</v>
      </c>
      <c r="V274" s="59" t="str">
        <f>IFERROR(VLOOKUP(Tabelle32[[#This Row],[Device ID]],BOM!$B$3:$BQ$35,26,FALSE),"")</f>
        <v>x</v>
      </c>
      <c r="W274" s="59" t="str">
        <f>IFERROR(VLOOKUP(Tabelle32[[#This Row],[Device ID]],BOM!$B$3:$BQ$35,27,FALSE),"")</f>
        <v>x</v>
      </c>
      <c r="X274" s="59" t="str">
        <f>IFERROR(VLOOKUP(Tabelle32[[#This Row],[Device ID]],BOM!$B$3:$BQ$35,28,FALSE),"")</f>
        <v>x</v>
      </c>
      <c r="Y274" s="59" t="str">
        <f>IFERROR(VLOOKUP(Tabelle32[[#This Row],[Device ID]],BOM!$B$3:$BQ$35,29,FALSE),"")</f>
        <v>x</v>
      </c>
      <c r="Z274" s="59" t="str">
        <f>IFERROR(VLOOKUP(Tabelle32[[#This Row],[Device ID]],BOM!$B$3:$BQ$35,30,FALSE),"")</f>
        <v>x</v>
      </c>
      <c r="AA274" s="59" t="str">
        <f>IFERROR(VLOOKUP(Tabelle32[[#This Row],[Device ID]],BOM!$B$3:$BQ$35,31,FALSE),"")</f>
        <v>x</v>
      </c>
      <c r="AB274" s="59" t="str">
        <f>IFERROR(VLOOKUP(Tabelle32[[#This Row],[Device ID]],BOM!$B$3:$BQ$35,32,FALSE),"")</f>
        <v>x</v>
      </c>
      <c r="AC274" s="59" t="str">
        <f>IFERROR(VLOOKUP(Tabelle32[[#This Row],[Device ID]],BOM!$B$3:$BQ$35,33,FALSE),"")</f>
        <v>x</v>
      </c>
      <c r="AD274" s="59" t="str">
        <f>IFERROR(VLOOKUP(Tabelle32[[#This Row],[Device ID]],BOM!$B$3:$BQ$35,34,FALSE),"")</f>
        <v>x</v>
      </c>
      <c r="AE274" s="59" t="str">
        <f>IFERROR(VLOOKUP(Tabelle32[[#This Row],[Device ID]],BOM!$B$3:$BQ$35,35,FALSE),"")</f>
        <v>x</v>
      </c>
      <c r="AF274" s="59" t="str">
        <f>IFERROR(VLOOKUP(Tabelle32[[#This Row],[Device ID]],BOM!$B$3:$BQ$35,36,FALSE),"")</f>
        <v>x</v>
      </c>
      <c r="AG274" s="59" t="str">
        <f>IFERROR(VLOOKUP(Tabelle32[[#This Row],[Device ID]],BOM!$B$3:$BQ$35,37,FALSE),"")</f>
        <v>x</v>
      </c>
      <c r="AH274" s="59"/>
      <c r="AI274" s="59"/>
      <c r="AJ274" s="59"/>
      <c r="AK274" s="59"/>
      <c r="AL274" s="59" t="str">
        <f>IFERROR(VLOOKUP(Tabelle32[[#This Row],[Device ID]],BOM!$B$3:$BQ$35,42,FALSE),"")</f>
        <v>Imagine Communications SNP</v>
      </c>
      <c r="AM274" s="59" t="str">
        <f>IFERROR(VLOOKUP(Tabelle32[[#This Row],[Device ID]],BOM!$B$3:$BQ$35,43,FALSE),"")</f>
        <v>no</v>
      </c>
      <c r="AN274" s="59" t="str">
        <f>IFERROR(VLOOKUP(Tabelle32[[#This Row],[Device ID]],BOM!$B$3:$BQ$35,44,FALSE),"")</f>
        <v>yes</v>
      </c>
      <c r="AO274" s="59" t="str">
        <f>IFERROR(VLOOKUP(Tabelle32[[#This Row],[Device ID]],BOM!$B$3:$BQ$35,45,FALSE),"")</f>
        <v>no</v>
      </c>
      <c r="AP274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74" s="28"/>
      <c r="AR274" s="28"/>
      <c r="AS274" s="28"/>
      <c r="AT274" s="28"/>
      <c r="AU274" s="28"/>
      <c r="AV274" s="28" t="s">
        <v>96</v>
      </c>
      <c r="AW274" s="28" t="s">
        <v>96</v>
      </c>
      <c r="AX274" s="28" t="s">
        <v>96</v>
      </c>
      <c r="AY274" s="28" t="s">
        <v>96</v>
      </c>
      <c r="AZ274" s="28" t="s">
        <v>96</v>
      </c>
      <c r="BA274" s="28" t="s">
        <v>96</v>
      </c>
      <c r="BB274" s="28" t="s">
        <v>96</v>
      </c>
      <c r="BC274" s="28" t="s">
        <v>96</v>
      </c>
      <c r="BD274" s="28" t="s">
        <v>96</v>
      </c>
      <c r="BE274" s="28"/>
      <c r="BF274" s="28"/>
      <c r="BG274" s="73" t="s">
        <v>151</v>
      </c>
      <c r="BH274" s="30" t="str">
        <f>IF(COUNTA(Tabelle32[[#This Row],[Type:Vid_1080i50]:[Type:Anc_Prot]])&gt;0,"x","")</f>
        <v>x</v>
      </c>
      <c r="BI27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74" s="59"/>
      <c r="BK274" s="59"/>
      <c r="BL274" s="63"/>
      <c r="BM274" s="63"/>
      <c r="BN274" s="90"/>
      <c r="BO274" s="90"/>
      <c r="BP274" s="75">
        <f>LEN(Tabelle32[[#This Row],[Label 1
GFX-Unit]])</f>
        <v>0</v>
      </c>
      <c r="BQ274" s="63"/>
      <c r="BR274" s="63"/>
      <c r="BS274" s="59"/>
      <c r="BT274" s="59"/>
      <c r="BU274" s="59" t="s">
        <v>173</v>
      </c>
      <c r="BV274" s="59" t="s">
        <v>174</v>
      </c>
      <c r="BW274" s="59" t="s">
        <v>484</v>
      </c>
      <c r="BX274" s="59">
        <v>13</v>
      </c>
    </row>
    <row r="275" spans="1:76" x14ac:dyDescent="0.2">
      <c r="A275" s="58" t="str">
        <f>CONCATENATE(Tabelle32[[#This Row],[Device ID]],".",Tabelle32[[#This Row],[Streamcounter]])</f>
        <v>13.13205</v>
      </c>
      <c r="B27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VGW-01_SDI13_AUDsend_0005_IPLASRF</v>
      </c>
      <c r="C275" s="60"/>
      <c r="D275" s="61"/>
      <c r="E275" s="62"/>
      <c r="F275" s="59" t="str">
        <f>IFERROR(VLOOKUP(Tabelle32[[#This Row],[Device ID]],BOM!$B$3:$BQ$35,16,FALSE),"")</f>
        <v>Player-01 | 1/4</v>
      </c>
      <c r="G275" s="63">
        <f>VLOOKUP(Tabelle32[[#This Row],[SDI Interface]],BOM!$A$4:$B$35,2,FALSE)</f>
        <v>13</v>
      </c>
      <c r="H275" s="59" t="str">
        <f>BOM!$C$4</f>
        <v>VGW-01</v>
      </c>
      <c r="I275" s="59">
        <f>IFERROR(VLOOKUP(Tabelle32[[#This Row],[Device ID]],BOM!$B$3:$BQ$35,12,FALSE),"")</f>
        <v>0</v>
      </c>
      <c r="J275" s="59" t="str">
        <f>IFERROR(VLOOKUP(Tabelle32[[#This Row],[Device ID]],BOM!$B$3:$BQ$35,13,FALSE),"")</f>
        <v>TC.U1.223 | MDC</v>
      </c>
      <c r="K275" s="59" t="str">
        <f>IFERROR(VLOOKUP(Tabelle32[[#This Row],[Device ID]],BOM!$B$3:$BQ$35,14,FALSE),"")</f>
        <v>Imagine Comunications</v>
      </c>
      <c r="L275" s="59" t="str">
        <f>IFERROR(VLOOKUP(Tabelle32[[#This Row],[Device ID]],BOM!$B$3:$BQ$35,16,FALSE),"")</f>
        <v>Player-01 | 1/4</v>
      </c>
      <c r="M275" s="63">
        <f>IFERROR(VLOOKUP(Tabelle32[[#This Row],[Device ID]],BOM!$B$3:$BQ$35,17,FALSE),"")</f>
        <v>0</v>
      </c>
      <c r="N275" s="59">
        <f>IFERROR(VLOOKUP(Tabelle32[[#This Row],[Device ID]],BOM!$B$3:$BQ$35,18,FALSE),"")</f>
        <v>0</v>
      </c>
      <c r="O275" s="64"/>
      <c r="P275" s="64"/>
      <c r="Q275" s="64"/>
      <c r="R275" s="64"/>
      <c r="S275" s="64"/>
      <c r="T275" s="64"/>
      <c r="U275" s="59">
        <f>IFERROR(VLOOKUP(Tabelle32[[#This Row],[Device ID]],BOM!$B$3:$BQ$35,25,FALSE),"")</f>
        <v>0</v>
      </c>
      <c r="V275" s="59" t="str">
        <f>IFERROR(VLOOKUP(Tabelle32[[#This Row],[Device ID]],BOM!$B$3:$BQ$35,26,FALSE),"")</f>
        <v>x</v>
      </c>
      <c r="W275" s="59" t="str">
        <f>IFERROR(VLOOKUP(Tabelle32[[#This Row],[Device ID]],BOM!$B$3:$BQ$35,27,FALSE),"")</f>
        <v>x</v>
      </c>
      <c r="X275" s="59" t="str">
        <f>IFERROR(VLOOKUP(Tabelle32[[#This Row],[Device ID]],BOM!$B$3:$BQ$35,28,FALSE),"")</f>
        <v>x</v>
      </c>
      <c r="Y275" s="59" t="str">
        <f>IFERROR(VLOOKUP(Tabelle32[[#This Row],[Device ID]],BOM!$B$3:$BQ$35,29,FALSE),"")</f>
        <v>x</v>
      </c>
      <c r="Z275" s="59" t="str">
        <f>IFERROR(VLOOKUP(Tabelle32[[#This Row],[Device ID]],BOM!$B$3:$BQ$35,30,FALSE),"")</f>
        <v>x</v>
      </c>
      <c r="AA275" s="59" t="str">
        <f>IFERROR(VLOOKUP(Tabelle32[[#This Row],[Device ID]],BOM!$B$3:$BQ$35,31,FALSE),"")</f>
        <v>x</v>
      </c>
      <c r="AB275" s="59" t="str">
        <f>IFERROR(VLOOKUP(Tabelle32[[#This Row],[Device ID]],BOM!$B$3:$BQ$35,32,FALSE),"")</f>
        <v>x</v>
      </c>
      <c r="AC275" s="59" t="str">
        <f>IFERROR(VLOOKUP(Tabelle32[[#This Row],[Device ID]],BOM!$B$3:$BQ$35,33,FALSE),"")</f>
        <v>x</v>
      </c>
      <c r="AD275" s="59" t="str">
        <f>IFERROR(VLOOKUP(Tabelle32[[#This Row],[Device ID]],BOM!$B$3:$BQ$35,34,FALSE),"")</f>
        <v>x</v>
      </c>
      <c r="AE275" s="59" t="str">
        <f>IFERROR(VLOOKUP(Tabelle32[[#This Row],[Device ID]],BOM!$B$3:$BQ$35,35,FALSE),"")</f>
        <v>x</v>
      </c>
      <c r="AF275" s="59" t="str">
        <f>IFERROR(VLOOKUP(Tabelle32[[#This Row],[Device ID]],BOM!$B$3:$BQ$35,36,FALSE),"")</f>
        <v>x</v>
      </c>
      <c r="AG275" s="59" t="str">
        <f>IFERROR(VLOOKUP(Tabelle32[[#This Row],[Device ID]],BOM!$B$3:$BQ$35,37,FALSE),"")</f>
        <v>x</v>
      </c>
      <c r="AH275" s="59"/>
      <c r="AI275" s="59"/>
      <c r="AJ275" s="59"/>
      <c r="AK275" s="59"/>
      <c r="AL275" s="59" t="str">
        <f>IFERROR(VLOOKUP(Tabelle32[[#This Row],[Device ID]],BOM!$B$3:$BQ$35,42,FALSE),"")</f>
        <v>Imagine Communications SNP</v>
      </c>
      <c r="AM275" s="59" t="str">
        <f>IFERROR(VLOOKUP(Tabelle32[[#This Row],[Device ID]],BOM!$B$3:$BQ$35,43,FALSE),"")</f>
        <v>no</v>
      </c>
      <c r="AN275" s="59" t="str">
        <f>IFERROR(VLOOKUP(Tabelle32[[#This Row],[Device ID]],BOM!$B$3:$BQ$35,44,FALSE),"")</f>
        <v>yes</v>
      </c>
      <c r="AO275" s="59" t="str">
        <f>IFERROR(VLOOKUP(Tabelle32[[#This Row],[Device ID]],BOM!$B$3:$BQ$35,45,FALSE),"")</f>
        <v>no</v>
      </c>
      <c r="AP275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75" s="28"/>
      <c r="AR275" s="28"/>
      <c r="AS275" s="28"/>
      <c r="AT275" s="28"/>
      <c r="AU275" s="28"/>
      <c r="AV275" s="28" t="s">
        <v>96</v>
      </c>
      <c r="AW275" s="28" t="s">
        <v>96</v>
      </c>
      <c r="AX275" s="28" t="s">
        <v>96</v>
      </c>
      <c r="AY275" s="28" t="s">
        <v>96</v>
      </c>
      <c r="AZ275" s="28" t="s">
        <v>96</v>
      </c>
      <c r="BA275" s="28" t="s">
        <v>96</v>
      </c>
      <c r="BB275" s="28" t="s">
        <v>96</v>
      </c>
      <c r="BC275" s="28" t="s">
        <v>96</v>
      </c>
      <c r="BD275" s="28" t="s">
        <v>96</v>
      </c>
      <c r="BE275" s="28"/>
      <c r="BF275" s="28"/>
      <c r="BG275" s="73" t="s">
        <v>151</v>
      </c>
      <c r="BH275" s="30" t="str">
        <f>IF(COUNTA(Tabelle32[[#This Row],[Type:Vid_1080i50]:[Type:Anc_Prot]])&gt;0,"x","")</f>
        <v>x</v>
      </c>
      <c r="BI27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75" s="59"/>
      <c r="BK275" s="59"/>
      <c r="BL275" s="63"/>
      <c r="BM275" s="63"/>
      <c r="BN275" s="90"/>
      <c r="BO275" s="90"/>
      <c r="BP275" s="75">
        <f>LEN(Tabelle32[[#This Row],[Label 1
GFX-Unit]])</f>
        <v>0</v>
      </c>
      <c r="BQ275" s="63"/>
      <c r="BR275" s="63"/>
      <c r="BS275" s="59"/>
      <c r="BT275" s="59"/>
      <c r="BU275" s="59" t="s">
        <v>176</v>
      </c>
      <c r="BV275" s="59" t="s">
        <v>177</v>
      </c>
      <c r="BW275" s="59" t="s">
        <v>485</v>
      </c>
      <c r="BX275" s="59">
        <v>13</v>
      </c>
    </row>
    <row r="276" spans="1:76" x14ac:dyDescent="0.2">
      <c r="A276" s="58" t="str">
        <f>CONCATENATE(Tabelle32[[#This Row],[Device ID]],".",Tabelle32[[#This Row],[Streamcounter]])</f>
        <v>13.13206</v>
      </c>
      <c r="B27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VGW-01_SDI13_AUDsend_0006_IPLASRF</v>
      </c>
      <c r="C276" s="60"/>
      <c r="D276" s="61"/>
      <c r="E276" s="62"/>
      <c r="F276" s="59" t="str">
        <f>IFERROR(VLOOKUP(Tabelle32[[#This Row],[Device ID]],BOM!$B$3:$BQ$35,16,FALSE),"")</f>
        <v>Player-01 | 1/4</v>
      </c>
      <c r="G276" s="63">
        <f>VLOOKUP(Tabelle32[[#This Row],[SDI Interface]],BOM!$A$4:$B$35,2,FALSE)</f>
        <v>13</v>
      </c>
      <c r="H276" s="59" t="str">
        <f>BOM!$C$4</f>
        <v>VGW-01</v>
      </c>
      <c r="I276" s="59">
        <f>IFERROR(VLOOKUP(Tabelle32[[#This Row],[Device ID]],BOM!$B$3:$BQ$35,12,FALSE),"")</f>
        <v>0</v>
      </c>
      <c r="J276" s="59" t="str">
        <f>IFERROR(VLOOKUP(Tabelle32[[#This Row],[Device ID]],BOM!$B$3:$BQ$35,13,FALSE),"")</f>
        <v>TC.U1.223 | MDC</v>
      </c>
      <c r="K276" s="59" t="str">
        <f>IFERROR(VLOOKUP(Tabelle32[[#This Row],[Device ID]],BOM!$B$3:$BQ$35,14,FALSE),"")</f>
        <v>Imagine Comunications</v>
      </c>
      <c r="L276" s="59" t="str">
        <f>IFERROR(VLOOKUP(Tabelle32[[#This Row],[Device ID]],BOM!$B$3:$BQ$35,16,FALSE),"")</f>
        <v>Player-01 | 1/4</v>
      </c>
      <c r="M276" s="63">
        <f>IFERROR(VLOOKUP(Tabelle32[[#This Row],[Device ID]],BOM!$B$3:$BQ$35,17,FALSE),"")</f>
        <v>0</v>
      </c>
      <c r="N276" s="59">
        <f>IFERROR(VLOOKUP(Tabelle32[[#This Row],[Device ID]],BOM!$B$3:$BQ$35,18,FALSE),"")</f>
        <v>0</v>
      </c>
      <c r="O276" s="64"/>
      <c r="P276" s="64"/>
      <c r="Q276" s="64"/>
      <c r="R276" s="64"/>
      <c r="S276" s="64"/>
      <c r="T276" s="64"/>
      <c r="U276" s="59">
        <f>IFERROR(VLOOKUP(Tabelle32[[#This Row],[Device ID]],BOM!$B$3:$BQ$35,25,FALSE),"")</f>
        <v>0</v>
      </c>
      <c r="V276" s="59" t="str">
        <f>IFERROR(VLOOKUP(Tabelle32[[#This Row],[Device ID]],BOM!$B$3:$BQ$35,26,FALSE),"")</f>
        <v>x</v>
      </c>
      <c r="W276" s="59" t="str">
        <f>IFERROR(VLOOKUP(Tabelle32[[#This Row],[Device ID]],BOM!$B$3:$BQ$35,27,FALSE),"")</f>
        <v>x</v>
      </c>
      <c r="X276" s="59" t="str">
        <f>IFERROR(VLOOKUP(Tabelle32[[#This Row],[Device ID]],BOM!$B$3:$BQ$35,28,FALSE),"")</f>
        <v>x</v>
      </c>
      <c r="Y276" s="59" t="str">
        <f>IFERROR(VLOOKUP(Tabelle32[[#This Row],[Device ID]],BOM!$B$3:$BQ$35,29,FALSE),"")</f>
        <v>x</v>
      </c>
      <c r="Z276" s="59" t="str">
        <f>IFERROR(VLOOKUP(Tabelle32[[#This Row],[Device ID]],BOM!$B$3:$BQ$35,30,FALSE),"")</f>
        <v>x</v>
      </c>
      <c r="AA276" s="59" t="str">
        <f>IFERROR(VLOOKUP(Tabelle32[[#This Row],[Device ID]],BOM!$B$3:$BQ$35,31,FALSE),"")</f>
        <v>x</v>
      </c>
      <c r="AB276" s="59" t="str">
        <f>IFERROR(VLOOKUP(Tabelle32[[#This Row],[Device ID]],BOM!$B$3:$BQ$35,32,FALSE),"")</f>
        <v>x</v>
      </c>
      <c r="AC276" s="59" t="str">
        <f>IFERROR(VLOOKUP(Tabelle32[[#This Row],[Device ID]],BOM!$B$3:$BQ$35,33,FALSE),"")</f>
        <v>x</v>
      </c>
      <c r="AD276" s="59" t="str">
        <f>IFERROR(VLOOKUP(Tabelle32[[#This Row],[Device ID]],BOM!$B$3:$BQ$35,34,FALSE),"")</f>
        <v>x</v>
      </c>
      <c r="AE276" s="59" t="str">
        <f>IFERROR(VLOOKUP(Tabelle32[[#This Row],[Device ID]],BOM!$B$3:$BQ$35,35,FALSE),"")</f>
        <v>x</v>
      </c>
      <c r="AF276" s="59" t="str">
        <f>IFERROR(VLOOKUP(Tabelle32[[#This Row],[Device ID]],BOM!$B$3:$BQ$35,36,FALSE),"")</f>
        <v>x</v>
      </c>
      <c r="AG276" s="59" t="str">
        <f>IFERROR(VLOOKUP(Tabelle32[[#This Row],[Device ID]],BOM!$B$3:$BQ$35,37,FALSE),"")</f>
        <v>x</v>
      </c>
      <c r="AH276" s="59"/>
      <c r="AI276" s="59"/>
      <c r="AJ276" s="59"/>
      <c r="AK276" s="59"/>
      <c r="AL276" s="59" t="str">
        <f>IFERROR(VLOOKUP(Tabelle32[[#This Row],[Device ID]],BOM!$B$3:$BQ$35,42,FALSE),"")</f>
        <v>Imagine Communications SNP</v>
      </c>
      <c r="AM276" s="59" t="str">
        <f>IFERROR(VLOOKUP(Tabelle32[[#This Row],[Device ID]],BOM!$B$3:$BQ$35,43,FALSE),"")</f>
        <v>no</v>
      </c>
      <c r="AN276" s="59" t="str">
        <f>IFERROR(VLOOKUP(Tabelle32[[#This Row],[Device ID]],BOM!$B$3:$BQ$35,44,FALSE),"")</f>
        <v>yes</v>
      </c>
      <c r="AO276" s="59" t="str">
        <f>IFERROR(VLOOKUP(Tabelle32[[#This Row],[Device ID]],BOM!$B$3:$BQ$35,45,FALSE),"")</f>
        <v>no</v>
      </c>
      <c r="AP276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76" s="28"/>
      <c r="AR276" s="28"/>
      <c r="AS276" s="28"/>
      <c r="AT276" s="28"/>
      <c r="AU276" s="28"/>
      <c r="AV276" s="28" t="s">
        <v>96</v>
      </c>
      <c r="AW276" s="28" t="s">
        <v>96</v>
      </c>
      <c r="AX276" s="28" t="s">
        <v>96</v>
      </c>
      <c r="AY276" s="28" t="s">
        <v>96</v>
      </c>
      <c r="AZ276" s="28" t="s">
        <v>96</v>
      </c>
      <c r="BA276" s="28" t="s">
        <v>96</v>
      </c>
      <c r="BB276" s="28" t="s">
        <v>96</v>
      </c>
      <c r="BC276" s="28" t="s">
        <v>96</v>
      </c>
      <c r="BD276" s="28" t="s">
        <v>96</v>
      </c>
      <c r="BE276" s="28"/>
      <c r="BF276" s="28"/>
      <c r="BG276" s="73" t="s">
        <v>151</v>
      </c>
      <c r="BH276" s="30" t="str">
        <f>IF(COUNTA(Tabelle32[[#This Row],[Type:Vid_1080i50]:[Type:Anc_Prot]])&gt;0,"x","")</f>
        <v>x</v>
      </c>
      <c r="BI27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76" s="59"/>
      <c r="BK276" s="59"/>
      <c r="BL276" s="63"/>
      <c r="BM276" s="63"/>
      <c r="BN276" s="90"/>
      <c r="BO276" s="90"/>
      <c r="BP276" s="75">
        <f>LEN(Tabelle32[[#This Row],[Label 1
GFX-Unit]])</f>
        <v>0</v>
      </c>
      <c r="BQ276" s="63"/>
      <c r="BR276" s="63"/>
      <c r="BS276" s="59"/>
      <c r="BT276" s="59"/>
      <c r="BU276" s="59" t="s">
        <v>179</v>
      </c>
      <c r="BV276" s="59" t="s">
        <v>180</v>
      </c>
      <c r="BW276" s="59" t="s">
        <v>486</v>
      </c>
      <c r="BX276" s="59">
        <v>13</v>
      </c>
    </row>
    <row r="277" spans="1:76" x14ac:dyDescent="0.2">
      <c r="A277" s="58" t="str">
        <f>CONCATENATE(Tabelle32[[#This Row],[Device ID]],".",Tabelle32[[#This Row],[Streamcounter]])</f>
        <v>13.13207</v>
      </c>
      <c r="B27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VGW-01_SDI13_AUDsend_0007_IPLASRF</v>
      </c>
      <c r="C277" s="60"/>
      <c r="D277" s="61"/>
      <c r="E277" s="62"/>
      <c r="F277" s="59" t="str">
        <f>IFERROR(VLOOKUP(Tabelle32[[#This Row],[Device ID]],BOM!$B$3:$BQ$35,16,FALSE),"")</f>
        <v>Player-01 | 1/4</v>
      </c>
      <c r="G277" s="63">
        <f>VLOOKUP(Tabelle32[[#This Row],[SDI Interface]],BOM!$A$4:$B$35,2,FALSE)</f>
        <v>13</v>
      </c>
      <c r="H277" s="59" t="str">
        <f>BOM!$C$4</f>
        <v>VGW-01</v>
      </c>
      <c r="I277" s="59">
        <f>IFERROR(VLOOKUP(Tabelle32[[#This Row],[Device ID]],BOM!$B$3:$BQ$35,12,FALSE),"")</f>
        <v>0</v>
      </c>
      <c r="J277" s="59" t="str">
        <f>IFERROR(VLOOKUP(Tabelle32[[#This Row],[Device ID]],BOM!$B$3:$BQ$35,13,FALSE),"")</f>
        <v>TC.U1.223 | MDC</v>
      </c>
      <c r="K277" s="59" t="str">
        <f>IFERROR(VLOOKUP(Tabelle32[[#This Row],[Device ID]],BOM!$B$3:$BQ$35,14,FALSE),"")</f>
        <v>Imagine Comunications</v>
      </c>
      <c r="L277" s="59" t="str">
        <f>IFERROR(VLOOKUP(Tabelle32[[#This Row],[Device ID]],BOM!$B$3:$BQ$35,16,FALSE),"")</f>
        <v>Player-01 | 1/4</v>
      </c>
      <c r="M277" s="63">
        <f>IFERROR(VLOOKUP(Tabelle32[[#This Row],[Device ID]],BOM!$B$3:$BQ$35,17,FALSE),"")</f>
        <v>0</v>
      </c>
      <c r="N277" s="59">
        <f>IFERROR(VLOOKUP(Tabelle32[[#This Row],[Device ID]],BOM!$B$3:$BQ$35,18,FALSE),"")</f>
        <v>0</v>
      </c>
      <c r="O277" s="64"/>
      <c r="P277" s="64"/>
      <c r="Q277" s="64"/>
      <c r="R277" s="64"/>
      <c r="S277" s="64"/>
      <c r="T277" s="64"/>
      <c r="U277" s="59">
        <f>IFERROR(VLOOKUP(Tabelle32[[#This Row],[Device ID]],BOM!$B$3:$BQ$35,25,FALSE),"")</f>
        <v>0</v>
      </c>
      <c r="V277" s="59" t="str">
        <f>IFERROR(VLOOKUP(Tabelle32[[#This Row],[Device ID]],BOM!$B$3:$BQ$35,26,FALSE),"")</f>
        <v>x</v>
      </c>
      <c r="W277" s="59" t="str">
        <f>IFERROR(VLOOKUP(Tabelle32[[#This Row],[Device ID]],BOM!$B$3:$BQ$35,27,FALSE),"")</f>
        <v>x</v>
      </c>
      <c r="X277" s="59" t="str">
        <f>IFERROR(VLOOKUP(Tabelle32[[#This Row],[Device ID]],BOM!$B$3:$BQ$35,28,FALSE),"")</f>
        <v>x</v>
      </c>
      <c r="Y277" s="59" t="str">
        <f>IFERROR(VLOOKUP(Tabelle32[[#This Row],[Device ID]],BOM!$B$3:$BQ$35,29,FALSE),"")</f>
        <v>x</v>
      </c>
      <c r="Z277" s="59" t="str">
        <f>IFERROR(VLOOKUP(Tabelle32[[#This Row],[Device ID]],BOM!$B$3:$BQ$35,30,FALSE),"")</f>
        <v>x</v>
      </c>
      <c r="AA277" s="59" t="str">
        <f>IFERROR(VLOOKUP(Tabelle32[[#This Row],[Device ID]],BOM!$B$3:$BQ$35,31,FALSE),"")</f>
        <v>x</v>
      </c>
      <c r="AB277" s="59" t="str">
        <f>IFERROR(VLOOKUP(Tabelle32[[#This Row],[Device ID]],BOM!$B$3:$BQ$35,32,FALSE),"")</f>
        <v>x</v>
      </c>
      <c r="AC277" s="59" t="str">
        <f>IFERROR(VLOOKUP(Tabelle32[[#This Row],[Device ID]],BOM!$B$3:$BQ$35,33,FALSE),"")</f>
        <v>x</v>
      </c>
      <c r="AD277" s="59" t="str">
        <f>IFERROR(VLOOKUP(Tabelle32[[#This Row],[Device ID]],BOM!$B$3:$BQ$35,34,FALSE),"")</f>
        <v>x</v>
      </c>
      <c r="AE277" s="59" t="str">
        <f>IFERROR(VLOOKUP(Tabelle32[[#This Row],[Device ID]],BOM!$B$3:$BQ$35,35,FALSE),"")</f>
        <v>x</v>
      </c>
      <c r="AF277" s="59" t="str">
        <f>IFERROR(VLOOKUP(Tabelle32[[#This Row],[Device ID]],BOM!$B$3:$BQ$35,36,FALSE),"")</f>
        <v>x</v>
      </c>
      <c r="AG277" s="59" t="str">
        <f>IFERROR(VLOOKUP(Tabelle32[[#This Row],[Device ID]],BOM!$B$3:$BQ$35,37,FALSE),"")</f>
        <v>x</v>
      </c>
      <c r="AH277" s="59"/>
      <c r="AI277" s="59"/>
      <c r="AJ277" s="59"/>
      <c r="AK277" s="59"/>
      <c r="AL277" s="59" t="str">
        <f>IFERROR(VLOOKUP(Tabelle32[[#This Row],[Device ID]],BOM!$B$3:$BQ$35,42,FALSE),"")</f>
        <v>Imagine Communications SNP</v>
      </c>
      <c r="AM277" s="59" t="str">
        <f>IFERROR(VLOOKUP(Tabelle32[[#This Row],[Device ID]],BOM!$B$3:$BQ$35,43,FALSE),"")</f>
        <v>no</v>
      </c>
      <c r="AN277" s="59" t="str">
        <f>IFERROR(VLOOKUP(Tabelle32[[#This Row],[Device ID]],BOM!$B$3:$BQ$35,44,FALSE),"")</f>
        <v>yes</v>
      </c>
      <c r="AO277" s="59" t="str">
        <f>IFERROR(VLOOKUP(Tabelle32[[#This Row],[Device ID]],BOM!$B$3:$BQ$35,45,FALSE),"")</f>
        <v>no</v>
      </c>
      <c r="AP277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77" s="28"/>
      <c r="AR277" s="28"/>
      <c r="AS277" s="28"/>
      <c r="AT277" s="28"/>
      <c r="AU277" s="28"/>
      <c r="AV277" s="28" t="s">
        <v>96</v>
      </c>
      <c r="AW277" s="28" t="s">
        <v>96</v>
      </c>
      <c r="AX277" s="28" t="s">
        <v>96</v>
      </c>
      <c r="AY277" s="28" t="s">
        <v>96</v>
      </c>
      <c r="AZ277" s="28" t="s">
        <v>96</v>
      </c>
      <c r="BA277" s="28" t="s">
        <v>96</v>
      </c>
      <c r="BB277" s="28" t="s">
        <v>96</v>
      </c>
      <c r="BC277" s="28" t="s">
        <v>96</v>
      </c>
      <c r="BD277" s="28" t="s">
        <v>96</v>
      </c>
      <c r="BE277" s="28"/>
      <c r="BF277" s="28"/>
      <c r="BG277" s="73" t="s">
        <v>151</v>
      </c>
      <c r="BH277" s="30" t="str">
        <f>IF(COUNTA(Tabelle32[[#This Row],[Type:Vid_1080i50]:[Type:Anc_Prot]])&gt;0,"x","")</f>
        <v>x</v>
      </c>
      <c r="BI27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77" s="59"/>
      <c r="BK277" s="59"/>
      <c r="BL277" s="63"/>
      <c r="BM277" s="63"/>
      <c r="BN277" s="90"/>
      <c r="BO277" s="90"/>
      <c r="BP277" s="75">
        <f>LEN(Tabelle32[[#This Row],[Label 1
GFX-Unit]])</f>
        <v>0</v>
      </c>
      <c r="BQ277" s="63"/>
      <c r="BR277" s="63"/>
      <c r="BS277" s="59"/>
      <c r="BT277" s="59"/>
      <c r="BU277" s="59" t="s">
        <v>182</v>
      </c>
      <c r="BV277" s="59" t="s">
        <v>183</v>
      </c>
      <c r="BW277" s="59" t="s">
        <v>487</v>
      </c>
      <c r="BX277" s="59">
        <v>13</v>
      </c>
    </row>
    <row r="278" spans="1:76" x14ac:dyDescent="0.2">
      <c r="A278" s="58" t="str">
        <f>CONCATENATE(Tabelle32[[#This Row],[Device ID]],".",Tabelle32[[#This Row],[Streamcounter]])</f>
        <v>13.13208</v>
      </c>
      <c r="B27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VGW-01_SDI13_AUDsend_0008_IPLASRF</v>
      </c>
      <c r="C278" s="60"/>
      <c r="D278" s="61"/>
      <c r="E278" s="62"/>
      <c r="F278" s="59" t="str">
        <f>IFERROR(VLOOKUP(Tabelle32[[#This Row],[Device ID]],BOM!$B$3:$BQ$35,16,FALSE),"")</f>
        <v>Player-01 | 1/4</v>
      </c>
      <c r="G278" s="63">
        <f>VLOOKUP(Tabelle32[[#This Row],[SDI Interface]],BOM!$A$4:$B$35,2,FALSE)</f>
        <v>13</v>
      </c>
      <c r="H278" s="59" t="str">
        <f>BOM!$C$4</f>
        <v>VGW-01</v>
      </c>
      <c r="I278" s="59">
        <f>IFERROR(VLOOKUP(Tabelle32[[#This Row],[Device ID]],BOM!$B$3:$BQ$35,12,FALSE),"")</f>
        <v>0</v>
      </c>
      <c r="J278" s="59" t="str">
        <f>IFERROR(VLOOKUP(Tabelle32[[#This Row],[Device ID]],BOM!$B$3:$BQ$35,13,FALSE),"")</f>
        <v>TC.U1.223 | MDC</v>
      </c>
      <c r="K278" s="59" t="str">
        <f>IFERROR(VLOOKUP(Tabelle32[[#This Row],[Device ID]],BOM!$B$3:$BQ$35,14,FALSE),"")</f>
        <v>Imagine Comunications</v>
      </c>
      <c r="L278" s="59" t="str">
        <f>IFERROR(VLOOKUP(Tabelle32[[#This Row],[Device ID]],BOM!$B$3:$BQ$35,16,FALSE),"")</f>
        <v>Player-01 | 1/4</v>
      </c>
      <c r="M278" s="63">
        <f>IFERROR(VLOOKUP(Tabelle32[[#This Row],[Device ID]],BOM!$B$3:$BQ$35,17,FALSE),"")</f>
        <v>0</v>
      </c>
      <c r="N278" s="59">
        <f>IFERROR(VLOOKUP(Tabelle32[[#This Row],[Device ID]],BOM!$B$3:$BQ$35,18,FALSE),"")</f>
        <v>0</v>
      </c>
      <c r="O278" s="64"/>
      <c r="P278" s="64"/>
      <c r="Q278" s="64"/>
      <c r="R278" s="64"/>
      <c r="S278" s="64"/>
      <c r="T278" s="64"/>
      <c r="U278" s="59">
        <f>IFERROR(VLOOKUP(Tabelle32[[#This Row],[Device ID]],BOM!$B$3:$BQ$35,25,FALSE),"")</f>
        <v>0</v>
      </c>
      <c r="V278" s="59" t="str">
        <f>IFERROR(VLOOKUP(Tabelle32[[#This Row],[Device ID]],BOM!$B$3:$BQ$35,26,FALSE),"")</f>
        <v>x</v>
      </c>
      <c r="W278" s="59" t="str">
        <f>IFERROR(VLOOKUP(Tabelle32[[#This Row],[Device ID]],BOM!$B$3:$BQ$35,27,FALSE),"")</f>
        <v>x</v>
      </c>
      <c r="X278" s="59" t="str">
        <f>IFERROR(VLOOKUP(Tabelle32[[#This Row],[Device ID]],BOM!$B$3:$BQ$35,28,FALSE),"")</f>
        <v>x</v>
      </c>
      <c r="Y278" s="59" t="str">
        <f>IFERROR(VLOOKUP(Tabelle32[[#This Row],[Device ID]],BOM!$B$3:$BQ$35,29,FALSE),"")</f>
        <v>x</v>
      </c>
      <c r="Z278" s="59" t="str">
        <f>IFERROR(VLOOKUP(Tabelle32[[#This Row],[Device ID]],BOM!$B$3:$BQ$35,30,FALSE),"")</f>
        <v>x</v>
      </c>
      <c r="AA278" s="59" t="str">
        <f>IFERROR(VLOOKUP(Tabelle32[[#This Row],[Device ID]],BOM!$B$3:$BQ$35,31,FALSE),"")</f>
        <v>x</v>
      </c>
      <c r="AB278" s="59" t="str">
        <f>IFERROR(VLOOKUP(Tabelle32[[#This Row],[Device ID]],BOM!$B$3:$BQ$35,32,FALSE),"")</f>
        <v>x</v>
      </c>
      <c r="AC278" s="59" t="str">
        <f>IFERROR(VLOOKUP(Tabelle32[[#This Row],[Device ID]],BOM!$B$3:$BQ$35,33,FALSE),"")</f>
        <v>x</v>
      </c>
      <c r="AD278" s="59" t="str">
        <f>IFERROR(VLOOKUP(Tabelle32[[#This Row],[Device ID]],BOM!$B$3:$BQ$35,34,FALSE),"")</f>
        <v>x</v>
      </c>
      <c r="AE278" s="59" t="str">
        <f>IFERROR(VLOOKUP(Tabelle32[[#This Row],[Device ID]],BOM!$B$3:$BQ$35,35,FALSE),"")</f>
        <v>x</v>
      </c>
      <c r="AF278" s="59" t="str">
        <f>IFERROR(VLOOKUP(Tabelle32[[#This Row],[Device ID]],BOM!$B$3:$BQ$35,36,FALSE),"")</f>
        <v>x</v>
      </c>
      <c r="AG278" s="59" t="str">
        <f>IFERROR(VLOOKUP(Tabelle32[[#This Row],[Device ID]],BOM!$B$3:$BQ$35,37,FALSE),"")</f>
        <v>x</v>
      </c>
      <c r="AH278" s="59"/>
      <c r="AI278" s="59"/>
      <c r="AJ278" s="59"/>
      <c r="AK278" s="59"/>
      <c r="AL278" s="59" t="str">
        <f>IFERROR(VLOOKUP(Tabelle32[[#This Row],[Device ID]],BOM!$B$3:$BQ$35,42,FALSE),"")</f>
        <v>Imagine Communications SNP</v>
      </c>
      <c r="AM278" s="59" t="str">
        <f>IFERROR(VLOOKUP(Tabelle32[[#This Row],[Device ID]],BOM!$B$3:$BQ$35,43,FALSE),"")</f>
        <v>no</v>
      </c>
      <c r="AN278" s="59" t="str">
        <f>IFERROR(VLOOKUP(Tabelle32[[#This Row],[Device ID]],BOM!$B$3:$BQ$35,44,FALSE),"")</f>
        <v>yes</v>
      </c>
      <c r="AO278" s="59" t="str">
        <f>IFERROR(VLOOKUP(Tabelle32[[#This Row],[Device ID]],BOM!$B$3:$BQ$35,45,FALSE),"")</f>
        <v>no</v>
      </c>
      <c r="AP278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78" s="28"/>
      <c r="AR278" s="28"/>
      <c r="AS278" s="28"/>
      <c r="AT278" s="28"/>
      <c r="AU278" s="28"/>
      <c r="AV278" s="28" t="s">
        <v>96</v>
      </c>
      <c r="AW278" s="28" t="s">
        <v>96</v>
      </c>
      <c r="AX278" s="28" t="s">
        <v>96</v>
      </c>
      <c r="AY278" s="28" t="s">
        <v>96</v>
      </c>
      <c r="AZ278" s="28" t="s">
        <v>96</v>
      </c>
      <c r="BA278" s="28" t="s">
        <v>96</v>
      </c>
      <c r="BB278" s="28" t="s">
        <v>96</v>
      </c>
      <c r="BC278" s="28" t="s">
        <v>96</v>
      </c>
      <c r="BD278" s="28" t="s">
        <v>96</v>
      </c>
      <c r="BE278" s="28"/>
      <c r="BF278" s="28"/>
      <c r="BG278" s="73" t="s">
        <v>151</v>
      </c>
      <c r="BH278" s="30" t="str">
        <f>IF(COUNTA(Tabelle32[[#This Row],[Type:Vid_1080i50]:[Type:Anc_Prot]])&gt;0,"x","")</f>
        <v>x</v>
      </c>
      <c r="BI27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78" s="59"/>
      <c r="BK278" s="59"/>
      <c r="BL278" s="63"/>
      <c r="BM278" s="63"/>
      <c r="BN278" s="90"/>
      <c r="BO278" s="90"/>
      <c r="BP278" s="75">
        <f>LEN(Tabelle32[[#This Row],[Label 1
GFX-Unit]])</f>
        <v>0</v>
      </c>
      <c r="BQ278" s="63"/>
      <c r="BR278" s="63"/>
      <c r="BS278" s="59"/>
      <c r="BT278" s="59"/>
      <c r="BU278" s="59" t="s">
        <v>185</v>
      </c>
      <c r="BV278" s="59" t="s">
        <v>186</v>
      </c>
      <c r="BW278" s="59" t="s">
        <v>488</v>
      </c>
      <c r="BX278" s="59">
        <v>13</v>
      </c>
    </row>
    <row r="279" spans="1:76" x14ac:dyDescent="0.2">
      <c r="A279" s="58" t="str">
        <f>CONCATENATE(Tabelle32[[#This Row],[Device ID]],".",Tabelle32[[#This Row],[Streamcounter]])</f>
        <v>13.13209</v>
      </c>
      <c r="B27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VGW-01_SDI13_AUDsend_0009_IPLASRF</v>
      </c>
      <c r="C279" s="60"/>
      <c r="D279" s="61"/>
      <c r="E279" s="62"/>
      <c r="F279" s="59" t="str">
        <f>IFERROR(VLOOKUP(Tabelle32[[#This Row],[Device ID]],BOM!$B$3:$BQ$35,16,FALSE),"")</f>
        <v>Player-01 | 1/4</v>
      </c>
      <c r="G279" s="63">
        <f>VLOOKUP(Tabelle32[[#This Row],[SDI Interface]],BOM!$A$4:$B$35,2,FALSE)</f>
        <v>13</v>
      </c>
      <c r="H279" s="59" t="str">
        <f>BOM!$C$4</f>
        <v>VGW-01</v>
      </c>
      <c r="I279" s="59">
        <f>IFERROR(VLOOKUP(Tabelle32[[#This Row],[Device ID]],BOM!$B$3:$BQ$35,12,FALSE),"")</f>
        <v>0</v>
      </c>
      <c r="J279" s="59" t="str">
        <f>IFERROR(VLOOKUP(Tabelle32[[#This Row],[Device ID]],BOM!$B$3:$BQ$35,13,FALSE),"")</f>
        <v>TC.U1.223 | MDC</v>
      </c>
      <c r="K279" s="59" t="str">
        <f>IFERROR(VLOOKUP(Tabelle32[[#This Row],[Device ID]],BOM!$B$3:$BQ$35,14,FALSE),"")</f>
        <v>Imagine Comunications</v>
      </c>
      <c r="L279" s="59" t="str">
        <f>IFERROR(VLOOKUP(Tabelle32[[#This Row],[Device ID]],BOM!$B$3:$BQ$35,16,FALSE),"")</f>
        <v>Player-01 | 1/4</v>
      </c>
      <c r="M279" s="63">
        <f>IFERROR(VLOOKUP(Tabelle32[[#This Row],[Device ID]],BOM!$B$3:$BQ$35,17,FALSE),"")</f>
        <v>0</v>
      </c>
      <c r="N279" s="59">
        <f>IFERROR(VLOOKUP(Tabelle32[[#This Row],[Device ID]],BOM!$B$3:$BQ$35,18,FALSE),"")</f>
        <v>0</v>
      </c>
      <c r="O279" s="64"/>
      <c r="P279" s="64"/>
      <c r="Q279" s="64"/>
      <c r="R279" s="64"/>
      <c r="S279" s="64"/>
      <c r="T279" s="64"/>
      <c r="U279" s="59">
        <f>IFERROR(VLOOKUP(Tabelle32[[#This Row],[Device ID]],BOM!$B$3:$BQ$35,25,FALSE),"")</f>
        <v>0</v>
      </c>
      <c r="V279" s="59" t="str">
        <f>IFERROR(VLOOKUP(Tabelle32[[#This Row],[Device ID]],BOM!$B$3:$BQ$35,26,FALSE),"")</f>
        <v>x</v>
      </c>
      <c r="W279" s="59" t="str">
        <f>IFERROR(VLOOKUP(Tabelle32[[#This Row],[Device ID]],BOM!$B$3:$BQ$35,27,FALSE),"")</f>
        <v>x</v>
      </c>
      <c r="X279" s="59" t="str">
        <f>IFERROR(VLOOKUP(Tabelle32[[#This Row],[Device ID]],BOM!$B$3:$BQ$35,28,FALSE),"")</f>
        <v>x</v>
      </c>
      <c r="Y279" s="59" t="str">
        <f>IFERROR(VLOOKUP(Tabelle32[[#This Row],[Device ID]],BOM!$B$3:$BQ$35,29,FALSE),"")</f>
        <v>x</v>
      </c>
      <c r="Z279" s="59" t="str">
        <f>IFERROR(VLOOKUP(Tabelle32[[#This Row],[Device ID]],BOM!$B$3:$BQ$35,30,FALSE),"")</f>
        <v>x</v>
      </c>
      <c r="AA279" s="59" t="str">
        <f>IFERROR(VLOOKUP(Tabelle32[[#This Row],[Device ID]],BOM!$B$3:$BQ$35,31,FALSE),"")</f>
        <v>x</v>
      </c>
      <c r="AB279" s="59" t="str">
        <f>IFERROR(VLOOKUP(Tabelle32[[#This Row],[Device ID]],BOM!$B$3:$BQ$35,32,FALSE),"")</f>
        <v>x</v>
      </c>
      <c r="AC279" s="59" t="str">
        <f>IFERROR(VLOOKUP(Tabelle32[[#This Row],[Device ID]],BOM!$B$3:$BQ$35,33,FALSE),"")</f>
        <v>x</v>
      </c>
      <c r="AD279" s="59" t="str">
        <f>IFERROR(VLOOKUP(Tabelle32[[#This Row],[Device ID]],BOM!$B$3:$BQ$35,34,FALSE),"")</f>
        <v>x</v>
      </c>
      <c r="AE279" s="59" t="str">
        <f>IFERROR(VLOOKUP(Tabelle32[[#This Row],[Device ID]],BOM!$B$3:$BQ$35,35,FALSE),"")</f>
        <v>x</v>
      </c>
      <c r="AF279" s="59" t="str">
        <f>IFERROR(VLOOKUP(Tabelle32[[#This Row],[Device ID]],BOM!$B$3:$BQ$35,36,FALSE),"")</f>
        <v>x</v>
      </c>
      <c r="AG279" s="59" t="str">
        <f>IFERROR(VLOOKUP(Tabelle32[[#This Row],[Device ID]],BOM!$B$3:$BQ$35,37,FALSE),"")</f>
        <v>x</v>
      </c>
      <c r="AH279" s="59"/>
      <c r="AI279" s="59"/>
      <c r="AJ279" s="59"/>
      <c r="AK279" s="59"/>
      <c r="AL279" s="59" t="str">
        <f>IFERROR(VLOOKUP(Tabelle32[[#This Row],[Device ID]],BOM!$B$3:$BQ$35,42,FALSE),"")</f>
        <v>Imagine Communications SNP</v>
      </c>
      <c r="AM279" s="59" t="str">
        <f>IFERROR(VLOOKUP(Tabelle32[[#This Row],[Device ID]],BOM!$B$3:$BQ$35,43,FALSE),"")</f>
        <v>no</v>
      </c>
      <c r="AN279" s="59" t="str">
        <f>IFERROR(VLOOKUP(Tabelle32[[#This Row],[Device ID]],BOM!$B$3:$BQ$35,44,FALSE),"")</f>
        <v>yes</v>
      </c>
      <c r="AO279" s="59" t="str">
        <f>IFERROR(VLOOKUP(Tabelle32[[#This Row],[Device ID]],BOM!$B$3:$BQ$35,45,FALSE),"")</f>
        <v>no</v>
      </c>
      <c r="AP279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79" s="28"/>
      <c r="AR279" s="28"/>
      <c r="AS279" s="28"/>
      <c r="AT279" s="28"/>
      <c r="AU279" s="28"/>
      <c r="AV279" s="28" t="s">
        <v>96</v>
      </c>
      <c r="AW279" s="28" t="s">
        <v>96</v>
      </c>
      <c r="AX279" s="28" t="s">
        <v>96</v>
      </c>
      <c r="AY279" s="28" t="s">
        <v>96</v>
      </c>
      <c r="AZ279" s="28" t="s">
        <v>96</v>
      </c>
      <c r="BA279" s="28" t="s">
        <v>96</v>
      </c>
      <c r="BB279" s="28" t="s">
        <v>96</v>
      </c>
      <c r="BC279" s="28" t="s">
        <v>96</v>
      </c>
      <c r="BD279" s="28" t="s">
        <v>96</v>
      </c>
      <c r="BE279" s="28"/>
      <c r="BF279" s="28"/>
      <c r="BG279" s="73" t="s">
        <v>151</v>
      </c>
      <c r="BH279" s="30" t="str">
        <f>IF(COUNTA(Tabelle32[[#This Row],[Type:Vid_1080i50]:[Type:Anc_Prot]])&gt;0,"x","")</f>
        <v>x</v>
      </c>
      <c r="BI27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79" s="59"/>
      <c r="BK279" s="59"/>
      <c r="BL279" s="63"/>
      <c r="BM279" s="63"/>
      <c r="BN279" s="90"/>
      <c r="BO279" s="90"/>
      <c r="BP279" s="75">
        <f>LEN(Tabelle32[[#This Row],[Label 1
GFX-Unit]])</f>
        <v>0</v>
      </c>
      <c r="BQ279" s="63"/>
      <c r="BR279" s="63"/>
      <c r="BS279" s="59"/>
      <c r="BT279" s="59"/>
      <c r="BU279" s="59" t="s">
        <v>188</v>
      </c>
      <c r="BV279" s="59" t="s">
        <v>189</v>
      </c>
      <c r="BW279" s="59" t="s">
        <v>489</v>
      </c>
      <c r="BX279" s="59">
        <v>13</v>
      </c>
    </row>
    <row r="280" spans="1:76" x14ac:dyDescent="0.2">
      <c r="A280" s="58" t="str">
        <f>CONCATENATE(Tabelle32[[#This Row],[Device ID]],".",Tabelle32[[#This Row],[Streamcounter]])</f>
        <v>13.13210</v>
      </c>
      <c r="B28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VGW-01_SDI13_AUDsend_0010_IPLASRF</v>
      </c>
      <c r="C280" s="60"/>
      <c r="D280" s="61"/>
      <c r="E280" s="62"/>
      <c r="F280" s="59" t="str">
        <f>IFERROR(VLOOKUP(Tabelle32[[#This Row],[Device ID]],BOM!$B$3:$BQ$35,16,FALSE),"")</f>
        <v>Player-01 | 1/4</v>
      </c>
      <c r="G280" s="63">
        <f>VLOOKUP(Tabelle32[[#This Row],[SDI Interface]],BOM!$A$4:$B$35,2,FALSE)</f>
        <v>13</v>
      </c>
      <c r="H280" s="59" t="str">
        <f>BOM!$C$4</f>
        <v>VGW-01</v>
      </c>
      <c r="I280" s="59">
        <f>IFERROR(VLOOKUP(Tabelle32[[#This Row],[Device ID]],BOM!$B$3:$BQ$35,12,FALSE),"")</f>
        <v>0</v>
      </c>
      <c r="J280" s="59" t="str">
        <f>IFERROR(VLOOKUP(Tabelle32[[#This Row],[Device ID]],BOM!$B$3:$BQ$35,13,FALSE),"")</f>
        <v>TC.U1.223 | MDC</v>
      </c>
      <c r="K280" s="59" t="str">
        <f>IFERROR(VLOOKUP(Tabelle32[[#This Row],[Device ID]],BOM!$B$3:$BQ$35,14,FALSE),"")</f>
        <v>Imagine Comunications</v>
      </c>
      <c r="L280" s="59" t="str">
        <f>IFERROR(VLOOKUP(Tabelle32[[#This Row],[Device ID]],BOM!$B$3:$BQ$35,16,FALSE),"")</f>
        <v>Player-01 | 1/4</v>
      </c>
      <c r="M280" s="63">
        <f>IFERROR(VLOOKUP(Tabelle32[[#This Row],[Device ID]],BOM!$B$3:$BQ$35,17,FALSE),"")</f>
        <v>0</v>
      </c>
      <c r="N280" s="59">
        <f>IFERROR(VLOOKUP(Tabelle32[[#This Row],[Device ID]],BOM!$B$3:$BQ$35,18,FALSE),"")</f>
        <v>0</v>
      </c>
      <c r="O280" s="64"/>
      <c r="P280" s="64"/>
      <c r="Q280" s="64"/>
      <c r="R280" s="64"/>
      <c r="S280" s="64"/>
      <c r="T280" s="64"/>
      <c r="U280" s="59">
        <f>IFERROR(VLOOKUP(Tabelle32[[#This Row],[Device ID]],BOM!$B$3:$BQ$35,25,FALSE),"")</f>
        <v>0</v>
      </c>
      <c r="V280" s="59" t="str">
        <f>IFERROR(VLOOKUP(Tabelle32[[#This Row],[Device ID]],BOM!$B$3:$BQ$35,26,FALSE),"")</f>
        <v>x</v>
      </c>
      <c r="W280" s="59" t="str">
        <f>IFERROR(VLOOKUP(Tabelle32[[#This Row],[Device ID]],BOM!$B$3:$BQ$35,27,FALSE),"")</f>
        <v>x</v>
      </c>
      <c r="X280" s="59" t="str">
        <f>IFERROR(VLOOKUP(Tabelle32[[#This Row],[Device ID]],BOM!$B$3:$BQ$35,28,FALSE),"")</f>
        <v>x</v>
      </c>
      <c r="Y280" s="59" t="str">
        <f>IFERROR(VLOOKUP(Tabelle32[[#This Row],[Device ID]],BOM!$B$3:$BQ$35,29,FALSE),"")</f>
        <v>x</v>
      </c>
      <c r="Z280" s="59" t="str">
        <f>IFERROR(VLOOKUP(Tabelle32[[#This Row],[Device ID]],BOM!$B$3:$BQ$35,30,FALSE),"")</f>
        <v>x</v>
      </c>
      <c r="AA280" s="59" t="str">
        <f>IFERROR(VLOOKUP(Tabelle32[[#This Row],[Device ID]],BOM!$B$3:$BQ$35,31,FALSE),"")</f>
        <v>x</v>
      </c>
      <c r="AB280" s="59" t="str">
        <f>IFERROR(VLOOKUP(Tabelle32[[#This Row],[Device ID]],BOM!$B$3:$BQ$35,32,FALSE),"")</f>
        <v>x</v>
      </c>
      <c r="AC280" s="59" t="str">
        <f>IFERROR(VLOOKUP(Tabelle32[[#This Row],[Device ID]],BOM!$B$3:$BQ$35,33,FALSE),"")</f>
        <v>x</v>
      </c>
      <c r="AD280" s="59" t="str">
        <f>IFERROR(VLOOKUP(Tabelle32[[#This Row],[Device ID]],BOM!$B$3:$BQ$35,34,FALSE),"")</f>
        <v>x</v>
      </c>
      <c r="AE280" s="59" t="str">
        <f>IFERROR(VLOOKUP(Tabelle32[[#This Row],[Device ID]],BOM!$B$3:$BQ$35,35,FALSE),"")</f>
        <v>x</v>
      </c>
      <c r="AF280" s="59" t="str">
        <f>IFERROR(VLOOKUP(Tabelle32[[#This Row],[Device ID]],BOM!$B$3:$BQ$35,36,FALSE),"")</f>
        <v>x</v>
      </c>
      <c r="AG280" s="59" t="str">
        <f>IFERROR(VLOOKUP(Tabelle32[[#This Row],[Device ID]],BOM!$B$3:$BQ$35,37,FALSE),"")</f>
        <v>x</v>
      </c>
      <c r="AH280" s="59"/>
      <c r="AI280" s="59"/>
      <c r="AJ280" s="59"/>
      <c r="AK280" s="59"/>
      <c r="AL280" s="59" t="str">
        <f>IFERROR(VLOOKUP(Tabelle32[[#This Row],[Device ID]],BOM!$B$3:$BQ$35,42,FALSE),"")</f>
        <v>Imagine Communications SNP</v>
      </c>
      <c r="AM280" s="59" t="str">
        <f>IFERROR(VLOOKUP(Tabelle32[[#This Row],[Device ID]],BOM!$B$3:$BQ$35,43,FALSE),"")</f>
        <v>no</v>
      </c>
      <c r="AN280" s="59" t="str">
        <f>IFERROR(VLOOKUP(Tabelle32[[#This Row],[Device ID]],BOM!$B$3:$BQ$35,44,FALSE),"")</f>
        <v>yes</v>
      </c>
      <c r="AO280" s="59" t="str">
        <f>IFERROR(VLOOKUP(Tabelle32[[#This Row],[Device ID]],BOM!$B$3:$BQ$35,45,FALSE),"")</f>
        <v>no</v>
      </c>
      <c r="AP280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80" s="28"/>
      <c r="AR280" s="28"/>
      <c r="AS280" s="28"/>
      <c r="AT280" s="28"/>
      <c r="AU280" s="28"/>
      <c r="AV280" s="28" t="s">
        <v>96</v>
      </c>
      <c r="AW280" s="28" t="s">
        <v>96</v>
      </c>
      <c r="AX280" s="28" t="s">
        <v>96</v>
      </c>
      <c r="AY280" s="28" t="s">
        <v>96</v>
      </c>
      <c r="AZ280" s="28" t="s">
        <v>96</v>
      </c>
      <c r="BA280" s="28" t="s">
        <v>96</v>
      </c>
      <c r="BB280" s="28" t="s">
        <v>96</v>
      </c>
      <c r="BC280" s="28" t="s">
        <v>96</v>
      </c>
      <c r="BD280" s="28" t="s">
        <v>96</v>
      </c>
      <c r="BE280" s="28"/>
      <c r="BF280" s="28"/>
      <c r="BG280" s="73" t="s">
        <v>151</v>
      </c>
      <c r="BH280" s="30" t="str">
        <f>IF(COUNTA(Tabelle32[[#This Row],[Type:Vid_1080i50]:[Type:Anc_Prot]])&gt;0,"x","")</f>
        <v>x</v>
      </c>
      <c r="BI28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80" s="59"/>
      <c r="BK280" s="59"/>
      <c r="BL280" s="63"/>
      <c r="BM280" s="63"/>
      <c r="BN280" s="90"/>
      <c r="BO280" s="90"/>
      <c r="BP280" s="75">
        <f>LEN(Tabelle32[[#This Row],[Label 1
GFX-Unit]])</f>
        <v>0</v>
      </c>
      <c r="BQ280" s="63"/>
      <c r="BR280" s="63"/>
      <c r="BS280" s="59"/>
      <c r="BT280" s="59"/>
      <c r="BU280" s="59" t="s">
        <v>191</v>
      </c>
      <c r="BV280" s="59" t="s">
        <v>192</v>
      </c>
      <c r="BW280" s="59" t="s">
        <v>490</v>
      </c>
      <c r="BX280" s="59">
        <v>13</v>
      </c>
    </row>
    <row r="281" spans="1:76" x14ac:dyDescent="0.2">
      <c r="A281" s="58" t="str">
        <f>CONCATENATE(Tabelle32[[#This Row],[Device ID]],".",Tabelle32[[#This Row],[Streamcounter]])</f>
        <v>13.13211</v>
      </c>
      <c r="B28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VGW-01_SDI13_AUDsend_0011_IPLASRF</v>
      </c>
      <c r="C281" s="60"/>
      <c r="D281" s="61"/>
      <c r="E281" s="62"/>
      <c r="F281" s="59" t="str">
        <f>IFERROR(VLOOKUP(Tabelle32[[#This Row],[Device ID]],BOM!$B$3:$BQ$35,16,FALSE),"")</f>
        <v>Player-01 | 1/4</v>
      </c>
      <c r="G281" s="63">
        <f>VLOOKUP(Tabelle32[[#This Row],[SDI Interface]],BOM!$A$4:$B$35,2,FALSE)</f>
        <v>13</v>
      </c>
      <c r="H281" s="59" t="str">
        <f>BOM!$C$4</f>
        <v>VGW-01</v>
      </c>
      <c r="I281" s="59">
        <f>IFERROR(VLOOKUP(Tabelle32[[#This Row],[Device ID]],BOM!$B$3:$BQ$35,12,FALSE),"")</f>
        <v>0</v>
      </c>
      <c r="J281" s="59" t="str">
        <f>IFERROR(VLOOKUP(Tabelle32[[#This Row],[Device ID]],BOM!$B$3:$BQ$35,13,FALSE),"")</f>
        <v>TC.U1.223 | MDC</v>
      </c>
      <c r="K281" s="59" t="str">
        <f>IFERROR(VLOOKUP(Tabelle32[[#This Row],[Device ID]],BOM!$B$3:$BQ$35,14,FALSE),"")</f>
        <v>Imagine Comunications</v>
      </c>
      <c r="L281" s="59" t="str">
        <f>IFERROR(VLOOKUP(Tabelle32[[#This Row],[Device ID]],BOM!$B$3:$BQ$35,16,FALSE),"")</f>
        <v>Player-01 | 1/4</v>
      </c>
      <c r="M281" s="63">
        <f>IFERROR(VLOOKUP(Tabelle32[[#This Row],[Device ID]],BOM!$B$3:$BQ$35,17,FALSE),"")</f>
        <v>0</v>
      </c>
      <c r="N281" s="59">
        <f>IFERROR(VLOOKUP(Tabelle32[[#This Row],[Device ID]],BOM!$B$3:$BQ$35,18,FALSE),"")</f>
        <v>0</v>
      </c>
      <c r="O281" s="64"/>
      <c r="P281" s="64"/>
      <c r="Q281" s="64"/>
      <c r="R281" s="64"/>
      <c r="S281" s="64"/>
      <c r="T281" s="64"/>
      <c r="U281" s="59">
        <f>IFERROR(VLOOKUP(Tabelle32[[#This Row],[Device ID]],BOM!$B$3:$BQ$35,25,FALSE),"")</f>
        <v>0</v>
      </c>
      <c r="V281" s="59" t="str">
        <f>IFERROR(VLOOKUP(Tabelle32[[#This Row],[Device ID]],BOM!$B$3:$BQ$35,26,FALSE),"")</f>
        <v>x</v>
      </c>
      <c r="W281" s="59" t="str">
        <f>IFERROR(VLOOKUP(Tabelle32[[#This Row],[Device ID]],BOM!$B$3:$BQ$35,27,FALSE),"")</f>
        <v>x</v>
      </c>
      <c r="X281" s="59" t="str">
        <f>IFERROR(VLOOKUP(Tabelle32[[#This Row],[Device ID]],BOM!$B$3:$BQ$35,28,FALSE),"")</f>
        <v>x</v>
      </c>
      <c r="Y281" s="59" t="str">
        <f>IFERROR(VLOOKUP(Tabelle32[[#This Row],[Device ID]],BOM!$B$3:$BQ$35,29,FALSE),"")</f>
        <v>x</v>
      </c>
      <c r="Z281" s="59" t="str">
        <f>IFERROR(VLOOKUP(Tabelle32[[#This Row],[Device ID]],BOM!$B$3:$BQ$35,30,FALSE),"")</f>
        <v>x</v>
      </c>
      <c r="AA281" s="59" t="str">
        <f>IFERROR(VLOOKUP(Tabelle32[[#This Row],[Device ID]],BOM!$B$3:$BQ$35,31,FALSE),"")</f>
        <v>x</v>
      </c>
      <c r="AB281" s="59" t="str">
        <f>IFERROR(VLOOKUP(Tabelle32[[#This Row],[Device ID]],BOM!$B$3:$BQ$35,32,FALSE),"")</f>
        <v>x</v>
      </c>
      <c r="AC281" s="59" t="str">
        <f>IFERROR(VLOOKUP(Tabelle32[[#This Row],[Device ID]],BOM!$B$3:$BQ$35,33,FALSE),"")</f>
        <v>x</v>
      </c>
      <c r="AD281" s="59" t="str">
        <f>IFERROR(VLOOKUP(Tabelle32[[#This Row],[Device ID]],BOM!$B$3:$BQ$35,34,FALSE),"")</f>
        <v>x</v>
      </c>
      <c r="AE281" s="59" t="str">
        <f>IFERROR(VLOOKUP(Tabelle32[[#This Row],[Device ID]],BOM!$B$3:$BQ$35,35,FALSE),"")</f>
        <v>x</v>
      </c>
      <c r="AF281" s="59" t="str">
        <f>IFERROR(VLOOKUP(Tabelle32[[#This Row],[Device ID]],BOM!$B$3:$BQ$35,36,FALSE),"")</f>
        <v>x</v>
      </c>
      <c r="AG281" s="59" t="str">
        <f>IFERROR(VLOOKUP(Tabelle32[[#This Row],[Device ID]],BOM!$B$3:$BQ$35,37,FALSE),"")</f>
        <v>x</v>
      </c>
      <c r="AH281" s="59"/>
      <c r="AI281" s="59"/>
      <c r="AJ281" s="59"/>
      <c r="AK281" s="59"/>
      <c r="AL281" s="59" t="str">
        <f>IFERROR(VLOOKUP(Tabelle32[[#This Row],[Device ID]],BOM!$B$3:$BQ$35,42,FALSE),"")</f>
        <v>Imagine Communications SNP</v>
      </c>
      <c r="AM281" s="59" t="str">
        <f>IFERROR(VLOOKUP(Tabelle32[[#This Row],[Device ID]],BOM!$B$3:$BQ$35,43,FALSE),"")</f>
        <v>no</v>
      </c>
      <c r="AN281" s="59" t="str">
        <f>IFERROR(VLOOKUP(Tabelle32[[#This Row],[Device ID]],BOM!$B$3:$BQ$35,44,FALSE),"")</f>
        <v>yes</v>
      </c>
      <c r="AO281" s="59" t="str">
        <f>IFERROR(VLOOKUP(Tabelle32[[#This Row],[Device ID]],BOM!$B$3:$BQ$35,45,FALSE),"")</f>
        <v>no</v>
      </c>
      <c r="AP281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81" s="28"/>
      <c r="AR281" s="28"/>
      <c r="AS281" s="28"/>
      <c r="AT281" s="28"/>
      <c r="AU281" s="28"/>
      <c r="AV281" s="28" t="s">
        <v>96</v>
      </c>
      <c r="AW281" s="28" t="s">
        <v>96</v>
      </c>
      <c r="AX281" s="28" t="s">
        <v>96</v>
      </c>
      <c r="AY281" s="28" t="s">
        <v>96</v>
      </c>
      <c r="AZ281" s="28" t="s">
        <v>96</v>
      </c>
      <c r="BA281" s="28" t="s">
        <v>96</v>
      </c>
      <c r="BB281" s="28" t="s">
        <v>96</v>
      </c>
      <c r="BC281" s="28" t="s">
        <v>96</v>
      </c>
      <c r="BD281" s="28" t="s">
        <v>96</v>
      </c>
      <c r="BE281" s="28"/>
      <c r="BF281" s="28"/>
      <c r="BG281" s="73" t="s">
        <v>151</v>
      </c>
      <c r="BH281" s="30" t="str">
        <f>IF(COUNTA(Tabelle32[[#This Row],[Type:Vid_1080i50]:[Type:Anc_Prot]])&gt;0,"x","")</f>
        <v>x</v>
      </c>
      <c r="BI28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81" s="59"/>
      <c r="BK281" s="59"/>
      <c r="BL281" s="63"/>
      <c r="BM281" s="63"/>
      <c r="BN281" s="90"/>
      <c r="BO281" s="90"/>
      <c r="BP281" s="75">
        <f>LEN(Tabelle32[[#This Row],[Label 1
GFX-Unit]])</f>
        <v>0</v>
      </c>
      <c r="BQ281" s="63"/>
      <c r="BR281" s="63"/>
      <c r="BS281" s="59"/>
      <c r="BT281" s="59"/>
      <c r="BU281" s="59" t="s">
        <v>194</v>
      </c>
      <c r="BV281" s="59" t="s">
        <v>195</v>
      </c>
      <c r="BW281" s="59" t="s">
        <v>491</v>
      </c>
      <c r="BX281" s="59">
        <v>13</v>
      </c>
    </row>
    <row r="282" spans="1:76" x14ac:dyDescent="0.2">
      <c r="A282" s="58" t="str">
        <f>CONCATENATE(Tabelle32[[#This Row],[Device ID]],".",Tabelle32[[#This Row],[Streamcounter]])</f>
        <v>13.13212</v>
      </c>
      <c r="B28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VGW-01_SDI13_AUDsend_0012_IPLASRF</v>
      </c>
      <c r="C282" s="60"/>
      <c r="D282" s="61"/>
      <c r="E282" s="62"/>
      <c r="F282" s="59" t="str">
        <f>IFERROR(VLOOKUP(Tabelle32[[#This Row],[Device ID]],BOM!$B$3:$BQ$35,16,FALSE),"")</f>
        <v>Player-01 | 1/4</v>
      </c>
      <c r="G282" s="63">
        <f>VLOOKUP(Tabelle32[[#This Row],[SDI Interface]],BOM!$A$4:$B$35,2,FALSE)</f>
        <v>13</v>
      </c>
      <c r="H282" s="59" t="str">
        <f>BOM!$C$4</f>
        <v>VGW-01</v>
      </c>
      <c r="I282" s="59">
        <f>IFERROR(VLOOKUP(Tabelle32[[#This Row],[Device ID]],BOM!$B$3:$BQ$35,12,FALSE),"")</f>
        <v>0</v>
      </c>
      <c r="J282" s="59" t="str">
        <f>IFERROR(VLOOKUP(Tabelle32[[#This Row],[Device ID]],BOM!$B$3:$BQ$35,13,FALSE),"")</f>
        <v>TC.U1.223 | MDC</v>
      </c>
      <c r="K282" s="59" t="str">
        <f>IFERROR(VLOOKUP(Tabelle32[[#This Row],[Device ID]],BOM!$B$3:$BQ$35,14,FALSE),"")</f>
        <v>Imagine Comunications</v>
      </c>
      <c r="L282" s="59" t="str">
        <f>IFERROR(VLOOKUP(Tabelle32[[#This Row],[Device ID]],BOM!$B$3:$BQ$35,16,FALSE),"")</f>
        <v>Player-01 | 1/4</v>
      </c>
      <c r="M282" s="63">
        <f>IFERROR(VLOOKUP(Tabelle32[[#This Row],[Device ID]],BOM!$B$3:$BQ$35,17,FALSE),"")</f>
        <v>0</v>
      </c>
      <c r="N282" s="59">
        <f>IFERROR(VLOOKUP(Tabelle32[[#This Row],[Device ID]],BOM!$B$3:$BQ$35,18,FALSE),"")</f>
        <v>0</v>
      </c>
      <c r="O282" s="64"/>
      <c r="P282" s="64"/>
      <c r="Q282" s="64"/>
      <c r="R282" s="64"/>
      <c r="S282" s="64"/>
      <c r="T282" s="64"/>
      <c r="U282" s="59">
        <f>IFERROR(VLOOKUP(Tabelle32[[#This Row],[Device ID]],BOM!$B$3:$BQ$35,25,FALSE),"")</f>
        <v>0</v>
      </c>
      <c r="V282" s="59" t="str">
        <f>IFERROR(VLOOKUP(Tabelle32[[#This Row],[Device ID]],BOM!$B$3:$BQ$35,26,FALSE),"")</f>
        <v>x</v>
      </c>
      <c r="W282" s="59" t="str">
        <f>IFERROR(VLOOKUP(Tabelle32[[#This Row],[Device ID]],BOM!$B$3:$BQ$35,27,FALSE),"")</f>
        <v>x</v>
      </c>
      <c r="X282" s="59" t="str">
        <f>IFERROR(VLOOKUP(Tabelle32[[#This Row],[Device ID]],BOM!$B$3:$BQ$35,28,FALSE),"")</f>
        <v>x</v>
      </c>
      <c r="Y282" s="59" t="str">
        <f>IFERROR(VLOOKUP(Tabelle32[[#This Row],[Device ID]],BOM!$B$3:$BQ$35,29,FALSE),"")</f>
        <v>x</v>
      </c>
      <c r="Z282" s="59" t="str">
        <f>IFERROR(VLOOKUP(Tabelle32[[#This Row],[Device ID]],BOM!$B$3:$BQ$35,30,FALSE),"")</f>
        <v>x</v>
      </c>
      <c r="AA282" s="59" t="str">
        <f>IFERROR(VLOOKUP(Tabelle32[[#This Row],[Device ID]],BOM!$B$3:$BQ$35,31,FALSE),"")</f>
        <v>x</v>
      </c>
      <c r="AB282" s="59" t="str">
        <f>IFERROR(VLOOKUP(Tabelle32[[#This Row],[Device ID]],BOM!$B$3:$BQ$35,32,FALSE),"")</f>
        <v>x</v>
      </c>
      <c r="AC282" s="59" t="str">
        <f>IFERROR(VLOOKUP(Tabelle32[[#This Row],[Device ID]],BOM!$B$3:$BQ$35,33,FALSE),"")</f>
        <v>x</v>
      </c>
      <c r="AD282" s="59" t="str">
        <f>IFERROR(VLOOKUP(Tabelle32[[#This Row],[Device ID]],BOM!$B$3:$BQ$35,34,FALSE),"")</f>
        <v>x</v>
      </c>
      <c r="AE282" s="59" t="str">
        <f>IFERROR(VLOOKUP(Tabelle32[[#This Row],[Device ID]],BOM!$B$3:$BQ$35,35,FALSE),"")</f>
        <v>x</v>
      </c>
      <c r="AF282" s="59" t="str">
        <f>IFERROR(VLOOKUP(Tabelle32[[#This Row],[Device ID]],BOM!$B$3:$BQ$35,36,FALSE),"")</f>
        <v>x</v>
      </c>
      <c r="AG282" s="59" t="str">
        <f>IFERROR(VLOOKUP(Tabelle32[[#This Row],[Device ID]],BOM!$B$3:$BQ$35,37,FALSE),"")</f>
        <v>x</v>
      </c>
      <c r="AH282" s="59"/>
      <c r="AI282" s="59"/>
      <c r="AJ282" s="59"/>
      <c r="AK282" s="59"/>
      <c r="AL282" s="59" t="str">
        <f>IFERROR(VLOOKUP(Tabelle32[[#This Row],[Device ID]],BOM!$B$3:$BQ$35,42,FALSE),"")</f>
        <v>Imagine Communications SNP</v>
      </c>
      <c r="AM282" s="59" t="str">
        <f>IFERROR(VLOOKUP(Tabelle32[[#This Row],[Device ID]],BOM!$B$3:$BQ$35,43,FALSE),"")</f>
        <v>no</v>
      </c>
      <c r="AN282" s="59" t="str">
        <f>IFERROR(VLOOKUP(Tabelle32[[#This Row],[Device ID]],BOM!$B$3:$BQ$35,44,FALSE),"")</f>
        <v>yes</v>
      </c>
      <c r="AO282" s="59" t="str">
        <f>IFERROR(VLOOKUP(Tabelle32[[#This Row],[Device ID]],BOM!$B$3:$BQ$35,45,FALSE),"")</f>
        <v>no</v>
      </c>
      <c r="AP282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82" s="28"/>
      <c r="AR282" s="28"/>
      <c r="AS282" s="28"/>
      <c r="AT282" s="28"/>
      <c r="AU282" s="28"/>
      <c r="AV282" s="28" t="s">
        <v>96</v>
      </c>
      <c r="AW282" s="28" t="s">
        <v>96</v>
      </c>
      <c r="AX282" s="28" t="s">
        <v>96</v>
      </c>
      <c r="AY282" s="28" t="s">
        <v>96</v>
      </c>
      <c r="AZ282" s="28" t="s">
        <v>96</v>
      </c>
      <c r="BA282" s="28" t="s">
        <v>96</v>
      </c>
      <c r="BB282" s="28" t="s">
        <v>96</v>
      </c>
      <c r="BC282" s="28" t="s">
        <v>96</v>
      </c>
      <c r="BD282" s="28" t="s">
        <v>96</v>
      </c>
      <c r="BE282" s="28"/>
      <c r="BF282" s="28"/>
      <c r="BG282" s="73" t="s">
        <v>151</v>
      </c>
      <c r="BH282" s="30" t="str">
        <f>IF(COUNTA(Tabelle32[[#This Row],[Type:Vid_1080i50]:[Type:Anc_Prot]])&gt;0,"x","")</f>
        <v>x</v>
      </c>
      <c r="BI28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82" s="59"/>
      <c r="BK282" s="59"/>
      <c r="BL282" s="63"/>
      <c r="BM282" s="63"/>
      <c r="BN282" s="90"/>
      <c r="BO282" s="90"/>
      <c r="BP282" s="75">
        <f>LEN(Tabelle32[[#This Row],[Label 1
GFX-Unit]])</f>
        <v>0</v>
      </c>
      <c r="BQ282" s="63"/>
      <c r="BR282" s="63"/>
      <c r="BS282" s="59"/>
      <c r="BT282" s="59"/>
      <c r="BU282" s="59" t="s">
        <v>197</v>
      </c>
      <c r="BV282" s="59" t="s">
        <v>198</v>
      </c>
      <c r="BW282" s="59" t="s">
        <v>492</v>
      </c>
      <c r="BX282" s="59">
        <v>13</v>
      </c>
    </row>
    <row r="283" spans="1:76" x14ac:dyDescent="0.2">
      <c r="A283" s="58" t="str">
        <f>CONCATENATE(Tabelle32[[#This Row],[Device ID]],".",Tabelle32[[#This Row],[Streamcounter]])</f>
        <v>13.13213</v>
      </c>
      <c r="B28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VGW-01_SDI13_AUDsend_0013_IPLASRF</v>
      </c>
      <c r="C283" s="60"/>
      <c r="D283" s="61"/>
      <c r="E283" s="62"/>
      <c r="F283" s="59" t="str">
        <f>IFERROR(VLOOKUP(Tabelle32[[#This Row],[Device ID]],BOM!$B$3:$BQ$35,16,FALSE),"")</f>
        <v>Player-01 | 1/4</v>
      </c>
      <c r="G283" s="63">
        <f>VLOOKUP(Tabelle32[[#This Row],[SDI Interface]],BOM!$A$4:$B$35,2,FALSE)</f>
        <v>13</v>
      </c>
      <c r="H283" s="59" t="str">
        <f>BOM!$C$4</f>
        <v>VGW-01</v>
      </c>
      <c r="I283" s="59">
        <f>IFERROR(VLOOKUP(Tabelle32[[#This Row],[Device ID]],BOM!$B$3:$BQ$35,12,FALSE),"")</f>
        <v>0</v>
      </c>
      <c r="J283" s="59" t="str">
        <f>IFERROR(VLOOKUP(Tabelle32[[#This Row],[Device ID]],BOM!$B$3:$BQ$35,13,FALSE),"")</f>
        <v>TC.U1.223 | MDC</v>
      </c>
      <c r="K283" s="59" t="str">
        <f>IFERROR(VLOOKUP(Tabelle32[[#This Row],[Device ID]],BOM!$B$3:$BQ$35,14,FALSE),"")</f>
        <v>Imagine Comunications</v>
      </c>
      <c r="L283" s="59" t="str">
        <f>IFERROR(VLOOKUP(Tabelle32[[#This Row],[Device ID]],BOM!$B$3:$BQ$35,16,FALSE),"")</f>
        <v>Player-01 | 1/4</v>
      </c>
      <c r="M283" s="63">
        <f>IFERROR(VLOOKUP(Tabelle32[[#This Row],[Device ID]],BOM!$B$3:$BQ$35,17,FALSE),"")</f>
        <v>0</v>
      </c>
      <c r="N283" s="59">
        <f>IFERROR(VLOOKUP(Tabelle32[[#This Row],[Device ID]],BOM!$B$3:$BQ$35,18,FALSE),"")</f>
        <v>0</v>
      </c>
      <c r="O283" s="64"/>
      <c r="P283" s="64"/>
      <c r="Q283" s="64"/>
      <c r="R283" s="64"/>
      <c r="S283" s="64"/>
      <c r="T283" s="64"/>
      <c r="U283" s="59">
        <f>IFERROR(VLOOKUP(Tabelle32[[#This Row],[Device ID]],BOM!$B$3:$BQ$35,25,FALSE),"")</f>
        <v>0</v>
      </c>
      <c r="V283" s="59" t="str">
        <f>IFERROR(VLOOKUP(Tabelle32[[#This Row],[Device ID]],BOM!$B$3:$BQ$35,26,FALSE),"")</f>
        <v>x</v>
      </c>
      <c r="W283" s="59" t="str">
        <f>IFERROR(VLOOKUP(Tabelle32[[#This Row],[Device ID]],BOM!$B$3:$BQ$35,27,FALSE),"")</f>
        <v>x</v>
      </c>
      <c r="X283" s="59" t="str">
        <f>IFERROR(VLOOKUP(Tabelle32[[#This Row],[Device ID]],BOM!$B$3:$BQ$35,28,FALSE),"")</f>
        <v>x</v>
      </c>
      <c r="Y283" s="59" t="str">
        <f>IFERROR(VLOOKUP(Tabelle32[[#This Row],[Device ID]],BOM!$B$3:$BQ$35,29,FALSE),"")</f>
        <v>x</v>
      </c>
      <c r="Z283" s="59" t="str">
        <f>IFERROR(VLOOKUP(Tabelle32[[#This Row],[Device ID]],BOM!$B$3:$BQ$35,30,FALSE),"")</f>
        <v>x</v>
      </c>
      <c r="AA283" s="59" t="str">
        <f>IFERROR(VLOOKUP(Tabelle32[[#This Row],[Device ID]],BOM!$B$3:$BQ$35,31,FALSE),"")</f>
        <v>x</v>
      </c>
      <c r="AB283" s="59" t="str">
        <f>IFERROR(VLOOKUP(Tabelle32[[#This Row],[Device ID]],BOM!$B$3:$BQ$35,32,FALSE),"")</f>
        <v>x</v>
      </c>
      <c r="AC283" s="59" t="str">
        <f>IFERROR(VLOOKUP(Tabelle32[[#This Row],[Device ID]],BOM!$B$3:$BQ$35,33,FALSE),"")</f>
        <v>x</v>
      </c>
      <c r="AD283" s="59" t="str">
        <f>IFERROR(VLOOKUP(Tabelle32[[#This Row],[Device ID]],BOM!$B$3:$BQ$35,34,FALSE),"")</f>
        <v>x</v>
      </c>
      <c r="AE283" s="59" t="str">
        <f>IFERROR(VLOOKUP(Tabelle32[[#This Row],[Device ID]],BOM!$B$3:$BQ$35,35,FALSE),"")</f>
        <v>x</v>
      </c>
      <c r="AF283" s="59" t="str">
        <f>IFERROR(VLOOKUP(Tabelle32[[#This Row],[Device ID]],BOM!$B$3:$BQ$35,36,FALSE),"")</f>
        <v>x</v>
      </c>
      <c r="AG283" s="59" t="str">
        <f>IFERROR(VLOOKUP(Tabelle32[[#This Row],[Device ID]],BOM!$B$3:$BQ$35,37,FALSE),"")</f>
        <v>x</v>
      </c>
      <c r="AH283" s="59"/>
      <c r="AI283" s="59"/>
      <c r="AJ283" s="59"/>
      <c r="AK283" s="59"/>
      <c r="AL283" s="59" t="str">
        <f>IFERROR(VLOOKUP(Tabelle32[[#This Row],[Device ID]],BOM!$B$3:$BQ$35,42,FALSE),"")</f>
        <v>Imagine Communications SNP</v>
      </c>
      <c r="AM283" s="59" t="str">
        <f>IFERROR(VLOOKUP(Tabelle32[[#This Row],[Device ID]],BOM!$B$3:$BQ$35,43,FALSE),"")</f>
        <v>no</v>
      </c>
      <c r="AN283" s="59" t="str">
        <f>IFERROR(VLOOKUP(Tabelle32[[#This Row],[Device ID]],BOM!$B$3:$BQ$35,44,FALSE),"")</f>
        <v>yes</v>
      </c>
      <c r="AO283" s="59" t="str">
        <f>IFERROR(VLOOKUP(Tabelle32[[#This Row],[Device ID]],BOM!$B$3:$BQ$35,45,FALSE),"")</f>
        <v>no</v>
      </c>
      <c r="AP283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83" s="28"/>
      <c r="AR283" s="28"/>
      <c r="AS283" s="28"/>
      <c r="AT283" s="28"/>
      <c r="AU283" s="28"/>
      <c r="AV283" s="28" t="s">
        <v>96</v>
      </c>
      <c r="AW283" s="28" t="s">
        <v>96</v>
      </c>
      <c r="AX283" s="28" t="s">
        <v>96</v>
      </c>
      <c r="AY283" s="28" t="s">
        <v>96</v>
      </c>
      <c r="AZ283" s="28" t="s">
        <v>96</v>
      </c>
      <c r="BA283" s="28" t="s">
        <v>96</v>
      </c>
      <c r="BB283" s="28" t="s">
        <v>96</v>
      </c>
      <c r="BC283" s="28" t="s">
        <v>96</v>
      </c>
      <c r="BD283" s="28" t="s">
        <v>96</v>
      </c>
      <c r="BE283" s="28"/>
      <c r="BF283" s="28"/>
      <c r="BG283" s="73" t="s">
        <v>151</v>
      </c>
      <c r="BH283" s="30" t="str">
        <f>IF(COUNTA(Tabelle32[[#This Row],[Type:Vid_1080i50]:[Type:Anc_Prot]])&gt;0,"x","")</f>
        <v>x</v>
      </c>
      <c r="BI28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83" s="59"/>
      <c r="BK283" s="59"/>
      <c r="BL283" s="63"/>
      <c r="BM283" s="63"/>
      <c r="BN283" s="90"/>
      <c r="BO283" s="90"/>
      <c r="BP283" s="75">
        <f>LEN(Tabelle32[[#This Row],[Label 1
GFX-Unit]])</f>
        <v>0</v>
      </c>
      <c r="BQ283" s="63"/>
      <c r="BR283" s="63"/>
      <c r="BS283" s="59"/>
      <c r="BT283" s="59"/>
      <c r="BU283" s="59" t="s">
        <v>200</v>
      </c>
      <c r="BV283" s="59" t="s">
        <v>201</v>
      </c>
      <c r="BW283" s="59" t="s">
        <v>493</v>
      </c>
      <c r="BX283" s="59">
        <v>13</v>
      </c>
    </row>
    <row r="284" spans="1:76" x14ac:dyDescent="0.2">
      <c r="A284" s="58" t="str">
        <f>CONCATENATE(Tabelle32[[#This Row],[Device ID]],".",Tabelle32[[#This Row],[Streamcounter]])</f>
        <v>13.13214</v>
      </c>
      <c r="B28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VGW-01_SDI13_AUDsend_0014_IPLASRF</v>
      </c>
      <c r="C284" s="60"/>
      <c r="D284" s="61"/>
      <c r="E284" s="62"/>
      <c r="F284" s="59" t="str">
        <f>IFERROR(VLOOKUP(Tabelle32[[#This Row],[Device ID]],BOM!$B$3:$BQ$35,16,FALSE),"")</f>
        <v>Player-01 | 1/4</v>
      </c>
      <c r="G284" s="63">
        <f>VLOOKUP(Tabelle32[[#This Row],[SDI Interface]],BOM!$A$4:$B$35,2,FALSE)</f>
        <v>13</v>
      </c>
      <c r="H284" s="59" t="str">
        <f>BOM!$C$4</f>
        <v>VGW-01</v>
      </c>
      <c r="I284" s="59">
        <f>IFERROR(VLOOKUP(Tabelle32[[#This Row],[Device ID]],BOM!$B$3:$BQ$35,12,FALSE),"")</f>
        <v>0</v>
      </c>
      <c r="J284" s="59" t="str">
        <f>IFERROR(VLOOKUP(Tabelle32[[#This Row],[Device ID]],BOM!$B$3:$BQ$35,13,FALSE),"")</f>
        <v>TC.U1.223 | MDC</v>
      </c>
      <c r="K284" s="59" t="str">
        <f>IFERROR(VLOOKUP(Tabelle32[[#This Row],[Device ID]],BOM!$B$3:$BQ$35,14,FALSE),"")</f>
        <v>Imagine Comunications</v>
      </c>
      <c r="L284" s="59" t="str">
        <f>IFERROR(VLOOKUP(Tabelle32[[#This Row],[Device ID]],BOM!$B$3:$BQ$35,16,FALSE),"")</f>
        <v>Player-01 | 1/4</v>
      </c>
      <c r="M284" s="63">
        <f>IFERROR(VLOOKUP(Tabelle32[[#This Row],[Device ID]],BOM!$B$3:$BQ$35,17,FALSE),"")</f>
        <v>0</v>
      </c>
      <c r="N284" s="59">
        <f>IFERROR(VLOOKUP(Tabelle32[[#This Row],[Device ID]],BOM!$B$3:$BQ$35,18,FALSE),"")</f>
        <v>0</v>
      </c>
      <c r="O284" s="64"/>
      <c r="P284" s="64"/>
      <c r="Q284" s="64"/>
      <c r="R284" s="64"/>
      <c r="S284" s="64"/>
      <c r="T284" s="64"/>
      <c r="U284" s="59">
        <f>IFERROR(VLOOKUP(Tabelle32[[#This Row],[Device ID]],BOM!$B$3:$BQ$35,25,FALSE),"")</f>
        <v>0</v>
      </c>
      <c r="V284" s="59" t="str">
        <f>IFERROR(VLOOKUP(Tabelle32[[#This Row],[Device ID]],BOM!$B$3:$BQ$35,26,FALSE),"")</f>
        <v>x</v>
      </c>
      <c r="W284" s="59" t="str">
        <f>IFERROR(VLOOKUP(Tabelle32[[#This Row],[Device ID]],BOM!$B$3:$BQ$35,27,FALSE),"")</f>
        <v>x</v>
      </c>
      <c r="X284" s="59" t="str">
        <f>IFERROR(VLOOKUP(Tabelle32[[#This Row],[Device ID]],BOM!$B$3:$BQ$35,28,FALSE),"")</f>
        <v>x</v>
      </c>
      <c r="Y284" s="59" t="str">
        <f>IFERROR(VLOOKUP(Tabelle32[[#This Row],[Device ID]],BOM!$B$3:$BQ$35,29,FALSE),"")</f>
        <v>x</v>
      </c>
      <c r="Z284" s="59" t="str">
        <f>IFERROR(VLOOKUP(Tabelle32[[#This Row],[Device ID]],BOM!$B$3:$BQ$35,30,FALSE),"")</f>
        <v>x</v>
      </c>
      <c r="AA284" s="59" t="str">
        <f>IFERROR(VLOOKUP(Tabelle32[[#This Row],[Device ID]],BOM!$B$3:$BQ$35,31,FALSE),"")</f>
        <v>x</v>
      </c>
      <c r="AB284" s="59" t="str">
        <f>IFERROR(VLOOKUP(Tabelle32[[#This Row],[Device ID]],BOM!$B$3:$BQ$35,32,FALSE),"")</f>
        <v>x</v>
      </c>
      <c r="AC284" s="59" t="str">
        <f>IFERROR(VLOOKUP(Tabelle32[[#This Row],[Device ID]],BOM!$B$3:$BQ$35,33,FALSE),"")</f>
        <v>x</v>
      </c>
      <c r="AD284" s="59" t="str">
        <f>IFERROR(VLOOKUP(Tabelle32[[#This Row],[Device ID]],BOM!$B$3:$BQ$35,34,FALSE),"")</f>
        <v>x</v>
      </c>
      <c r="AE284" s="59" t="str">
        <f>IFERROR(VLOOKUP(Tabelle32[[#This Row],[Device ID]],BOM!$B$3:$BQ$35,35,FALSE),"")</f>
        <v>x</v>
      </c>
      <c r="AF284" s="59" t="str">
        <f>IFERROR(VLOOKUP(Tabelle32[[#This Row],[Device ID]],BOM!$B$3:$BQ$35,36,FALSE),"")</f>
        <v>x</v>
      </c>
      <c r="AG284" s="59" t="str">
        <f>IFERROR(VLOOKUP(Tabelle32[[#This Row],[Device ID]],BOM!$B$3:$BQ$35,37,FALSE),"")</f>
        <v>x</v>
      </c>
      <c r="AH284" s="59"/>
      <c r="AI284" s="59"/>
      <c r="AJ284" s="59"/>
      <c r="AK284" s="59"/>
      <c r="AL284" s="59" t="str">
        <f>IFERROR(VLOOKUP(Tabelle32[[#This Row],[Device ID]],BOM!$B$3:$BQ$35,42,FALSE),"")</f>
        <v>Imagine Communications SNP</v>
      </c>
      <c r="AM284" s="59" t="str">
        <f>IFERROR(VLOOKUP(Tabelle32[[#This Row],[Device ID]],BOM!$B$3:$BQ$35,43,FALSE),"")</f>
        <v>no</v>
      </c>
      <c r="AN284" s="59" t="str">
        <f>IFERROR(VLOOKUP(Tabelle32[[#This Row],[Device ID]],BOM!$B$3:$BQ$35,44,FALSE),"")</f>
        <v>yes</v>
      </c>
      <c r="AO284" s="59" t="str">
        <f>IFERROR(VLOOKUP(Tabelle32[[#This Row],[Device ID]],BOM!$B$3:$BQ$35,45,FALSE),"")</f>
        <v>no</v>
      </c>
      <c r="AP284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84" s="28"/>
      <c r="AR284" s="28"/>
      <c r="AS284" s="28"/>
      <c r="AT284" s="28"/>
      <c r="AU284" s="28"/>
      <c r="AV284" s="28" t="s">
        <v>96</v>
      </c>
      <c r="AW284" s="28" t="s">
        <v>96</v>
      </c>
      <c r="AX284" s="28" t="s">
        <v>96</v>
      </c>
      <c r="AY284" s="28" t="s">
        <v>96</v>
      </c>
      <c r="AZ284" s="28" t="s">
        <v>96</v>
      </c>
      <c r="BA284" s="28" t="s">
        <v>96</v>
      </c>
      <c r="BB284" s="28" t="s">
        <v>96</v>
      </c>
      <c r="BC284" s="28" t="s">
        <v>96</v>
      </c>
      <c r="BD284" s="28" t="s">
        <v>96</v>
      </c>
      <c r="BE284" s="28"/>
      <c r="BF284" s="28"/>
      <c r="BG284" s="73" t="s">
        <v>151</v>
      </c>
      <c r="BH284" s="30" t="str">
        <f>IF(COUNTA(Tabelle32[[#This Row],[Type:Vid_1080i50]:[Type:Anc_Prot]])&gt;0,"x","")</f>
        <v>x</v>
      </c>
      <c r="BI28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84" s="59"/>
      <c r="BK284" s="59"/>
      <c r="BL284" s="63"/>
      <c r="BM284" s="63"/>
      <c r="BN284" s="90"/>
      <c r="BO284" s="90"/>
      <c r="BP284" s="75">
        <f>LEN(Tabelle32[[#This Row],[Label 1
GFX-Unit]])</f>
        <v>0</v>
      </c>
      <c r="BQ284" s="63"/>
      <c r="BR284" s="63"/>
      <c r="BS284" s="59"/>
      <c r="BT284" s="59"/>
      <c r="BU284" s="59" t="s">
        <v>203</v>
      </c>
      <c r="BV284" s="59" t="s">
        <v>204</v>
      </c>
      <c r="BW284" s="59" t="s">
        <v>494</v>
      </c>
      <c r="BX284" s="59">
        <v>13</v>
      </c>
    </row>
    <row r="285" spans="1:76" x14ac:dyDescent="0.2">
      <c r="A285" s="58" t="str">
        <f>CONCATENATE(Tabelle32[[#This Row],[Device ID]],".",Tabelle32[[#This Row],[Streamcounter]])</f>
        <v>13.13215</v>
      </c>
      <c r="B28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VGW-01_SDI13_AUDsend_0015_IPLASRF</v>
      </c>
      <c r="C285" s="60"/>
      <c r="D285" s="61"/>
      <c r="E285" s="62"/>
      <c r="F285" s="59" t="str">
        <f>IFERROR(VLOOKUP(Tabelle32[[#This Row],[Device ID]],BOM!$B$3:$BQ$35,16,FALSE),"")</f>
        <v>Player-01 | 1/4</v>
      </c>
      <c r="G285" s="63">
        <f>VLOOKUP(Tabelle32[[#This Row],[SDI Interface]],BOM!$A$4:$B$35,2,FALSE)</f>
        <v>13</v>
      </c>
      <c r="H285" s="59" t="str">
        <f>BOM!$C$4</f>
        <v>VGW-01</v>
      </c>
      <c r="I285" s="59">
        <f>IFERROR(VLOOKUP(Tabelle32[[#This Row],[Device ID]],BOM!$B$3:$BQ$35,12,FALSE),"")</f>
        <v>0</v>
      </c>
      <c r="J285" s="59" t="str">
        <f>IFERROR(VLOOKUP(Tabelle32[[#This Row],[Device ID]],BOM!$B$3:$BQ$35,13,FALSE),"")</f>
        <v>TC.U1.223 | MDC</v>
      </c>
      <c r="K285" s="59" t="str">
        <f>IFERROR(VLOOKUP(Tabelle32[[#This Row],[Device ID]],BOM!$B$3:$BQ$35,14,FALSE),"")</f>
        <v>Imagine Comunications</v>
      </c>
      <c r="L285" s="59" t="str">
        <f>IFERROR(VLOOKUP(Tabelle32[[#This Row],[Device ID]],BOM!$B$3:$BQ$35,16,FALSE),"")</f>
        <v>Player-01 | 1/4</v>
      </c>
      <c r="M285" s="63">
        <f>IFERROR(VLOOKUP(Tabelle32[[#This Row],[Device ID]],BOM!$B$3:$BQ$35,17,FALSE),"")</f>
        <v>0</v>
      </c>
      <c r="N285" s="59">
        <f>IFERROR(VLOOKUP(Tabelle32[[#This Row],[Device ID]],BOM!$B$3:$BQ$35,18,FALSE),"")</f>
        <v>0</v>
      </c>
      <c r="O285" s="64"/>
      <c r="P285" s="64"/>
      <c r="Q285" s="64"/>
      <c r="R285" s="64"/>
      <c r="S285" s="64"/>
      <c r="T285" s="64"/>
      <c r="U285" s="59">
        <f>IFERROR(VLOOKUP(Tabelle32[[#This Row],[Device ID]],BOM!$B$3:$BQ$35,25,FALSE),"")</f>
        <v>0</v>
      </c>
      <c r="V285" s="59" t="str">
        <f>IFERROR(VLOOKUP(Tabelle32[[#This Row],[Device ID]],BOM!$B$3:$BQ$35,26,FALSE),"")</f>
        <v>x</v>
      </c>
      <c r="W285" s="59" t="str">
        <f>IFERROR(VLOOKUP(Tabelle32[[#This Row],[Device ID]],BOM!$B$3:$BQ$35,27,FALSE),"")</f>
        <v>x</v>
      </c>
      <c r="X285" s="59" t="str">
        <f>IFERROR(VLOOKUP(Tabelle32[[#This Row],[Device ID]],BOM!$B$3:$BQ$35,28,FALSE),"")</f>
        <v>x</v>
      </c>
      <c r="Y285" s="59" t="str">
        <f>IFERROR(VLOOKUP(Tabelle32[[#This Row],[Device ID]],BOM!$B$3:$BQ$35,29,FALSE),"")</f>
        <v>x</v>
      </c>
      <c r="Z285" s="59" t="str">
        <f>IFERROR(VLOOKUP(Tabelle32[[#This Row],[Device ID]],BOM!$B$3:$BQ$35,30,FALSE),"")</f>
        <v>x</v>
      </c>
      <c r="AA285" s="59" t="str">
        <f>IFERROR(VLOOKUP(Tabelle32[[#This Row],[Device ID]],BOM!$B$3:$BQ$35,31,FALSE),"")</f>
        <v>x</v>
      </c>
      <c r="AB285" s="59" t="str">
        <f>IFERROR(VLOOKUP(Tabelle32[[#This Row],[Device ID]],BOM!$B$3:$BQ$35,32,FALSE),"")</f>
        <v>x</v>
      </c>
      <c r="AC285" s="59" t="str">
        <f>IFERROR(VLOOKUP(Tabelle32[[#This Row],[Device ID]],BOM!$B$3:$BQ$35,33,FALSE),"")</f>
        <v>x</v>
      </c>
      <c r="AD285" s="59" t="str">
        <f>IFERROR(VLOOKUP(Tabelle32[[#This Row],[Device ID]],BOM!$B$3:$BQ$35,34,FALSE),"")</f>
        <v>x</v>
      </c>
      <c r="AE285" s="59" t="str">
        <f>IFERROR(VLOOKUP(Tabelle32[[#This Row],[Device ID]],BOM!$B$3:$BQ$35,35,FALSE),"")</f>
        <v>x</v>
      </c>
      <c r="AF285" s="59" t="str">
        <f>IFERROR(VLOOKUP(Tabelle32[[#This Row],[Device ID]],BOM!$B$3:$BQ$35,36,FALSE),"")</f>
        <v>x</v>
      </c>
      <c r="AG285" s="59" t="str">
        <f>IFERROR(VLOOKUP(Tabelle32[[#This Row],[Device ID]],BOM!$B$3:$BQ$35,37,FALSE),"")</f>
        <v>x</v>
      </c>
      <c r="AH285" s="59"/>
      <c r="AI285" s="59"/>
      <c r="AJ285" s="59"/>
      <c r="AK285" s="59"/>
      <c r="AL285" s="59" t="str">
        <f>IFERROR(VLOOKUP(Tabelle32[[#This Row],[Device ID]],BOM!$B$3:$BQ$35,42,FALSE),"")</f>
        <v>Imagine Communications SNP</v>
      </c>
      <c r="AM285" s="59" t="str">
        <f>IFERROR(VLOOKUP(Tabelle32[[#This Row],[Device ID]],BOM!$B$3:$BQ$35,43,FALSE),"")</f>
        <v>no</v>
      </c>
      <c r="AN285" s="59" t="str">
        <f>IFERROR(VLOOKUP(Tabelle32[[#This Row],[Device ID]],BOM!$B$3:$BQ$35,44,FALSE),"")</f>
        <v>yes</v>
      </c>
      <c r="AO285" s="59" t="str">
        <f>IFERROR(VLOOKUP(Tabelle32[[#This Row],[Device ID]],BOM!$B$3:$BQ$35,45,FALSE),"")</f>
        <v>no</v>
      </c>
      <c r="AP285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85" s="28"/>
      <c r="AR285" s="28"/>
      <c r="AS285" s="28"/>
      <c r="AT285" s="28"/>
      <c r="AU285" s="28"/>
      <c r="AV285" s="28" t="s">
        <v>96</v>
      </c>
      <c r="AW285" s="28" t="s">
        <v>96</v>
      </c>
      <c r="AX285" s="28" t="s">
        <v>96</v>
      </c>
      <c r="AY285" s="28" t="s">
        <v>96</v>
      </c>
      <c r="AZ285" s="28" t="s">
        <v>96</v>
      </c>
      <c r="BA285" s="28" t="s">
        <v>96</v>
      </c>
      <c r="BB285" s="28" t="s">
        <v>96</v>
      </c>
      <c r="BC285" s="28" t="s">
        <v>96</v>
      </c>
      <c r="BD285" s="28" t="s">
        <v>96</v>
      </c>
      <c r="BE285" s="28"/>
      <c r="BF285" s="28"/>
      <c r="BG285" s="73" t="s">
        <v>151</v>
      </c>
      <c r="BH285" s="30" t="str">
        <f>IF(COUNTA(Tabelle32[[#This Row],[Type:Vid_1080i50]:[Type:Anc_Prot]])&gt;0,"x","")</f>
        <v>x</v>
      </c>
      <c r="BI28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85" s="59"/>
      <c r="BK285" s="59"/>
      <c r="BL285" s="63"/>
      <c r="BM285" s="63"/>
      <c r="BN285" s="90"/>
      <c r="BO285" s="90"/>
      <c r="BP285" s="75">
        <f>LEN(Tabelle32[[#This Row],[Label 1
GFX-Unit]])</f>
        <v>0</v>
      </c>
      <c r="BQ285" s="63"/>
      <c r="BR285" s="63"/>
      <c r="BS285" s="59"/>
      <c r="BT285" s="59"/>
      <c r="BU285" s="59" t="s">
        <v>206</v>
      </c>
      <c r="BV285" s="59" t="s">
        <v>207</v>
      </c>
      <c r="BW285" s="59" t="s">
        <v>495</v>
      </c>
      <c r="BX285" s="59">
        <v>13</v>
      </c>
    </row>
    <row r="286" spans="1:76" x14ac:dyDescent="0.2">
      <c r="A286" s="58" t="str">
        <f>CONCATENATE(Tabelle32[[#This Row],[Device ID]],".",Tabelle32[[#This Row],[Streamcounter]])</f>
        <v>13.13216</v>
      </c>
      <c r="B28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VGW-01_SDI13_AUDsend_0016_IPLASRF</v>
      </c>
      <c r="C286" s="60"/>
      <c r="D286" s="61"/>
      <c r="E286" s="62"/>
      <c r="F286" s="59" t="str">
        <f>IFERROR(VLOOKUP(Tabelle32[[#This Row],[Device ID]],BOM!$B$3:$BQ$35,16,FALSE),"")</f>
        <v>Player-01 | 1/4</v>
      </c>
      <c r="G286" s="63">
        <f>VLOOKUP(Tabelle32[[#This Row],[SDI Interface]],BOM!$A$4:$B$35,2,FALSE)</f>
        <v>13</v>
      </c>
      <c r="H286" s="59" t="str">
        <f>BOM!$C$4</f>
        <v>VGW-01</v>
      </c>
      <c r="I286" s="59">
        <f>IFERROR(VLOOKUP(Tabelle32[[#This Row],[Device ID]],BOM!$B$3:$BQ$35,12,FALSE),"")</f>
        <v>0</v>
      </c>
      <c r="J286" s="59" t="str">
        <f>IFERROR(VLOOKUP(Tabelle32[[#This Row],[Device ID]],BOM!$B$3:$BQ$35,13,FALSE),"")</f>
        <v>TC.U1.223 | MDC</v>
      </c>
      <c r="K286" s="59" t="str">
        <f>IFERROR(VLOOKUP(Tabelle32[[#This Row],[Device ID]],BOM!$B$3:$BQ$35,14,FALSE),"")</f>
        <v>Imagine Comunications</v>
      </c>
      <c r="L286" s="59" t="str">
        <f>IFERROR(VLOOKUP(Tabelle32[[#This Row],[Device ID]],BOM!$B$3:$BQ$35,16,FALSE),"")</f>
        <v>Player-01 | 1/4</v>
      </c>
      <c r="M286" s="63">
        <f>IFERROR(VLOOKUP(Tabelle32[[#This Row],[Device ID]],BOM!$B$3:$BQ$35,17,FALSE),"")</f>
        <v>0</v>
      </c>
      <c r="N286" s="59">
        <f>IFERROR(VLOOKUP(Tabelle32[[#This Row],[Device ID]],BOM!$B$3:$BQ$35,18,FALSE),"")</f>
        <v>0</v>
      </c>
      <c r="O286" s="64"/>
      <c r="P286" s="64"/>
      <c r="Q286" s="64"/>
      <c r="R286" s="64"/>
      <c r="S286" s="64"/>
      <c r="T286" s="64"/>
      <c r="U286" s="59">
        <f>IFERROR(VLOOKUP(Tabelle32[[#This Row],[Device ID]],BOM!$B$3:$BQ$35,25,FALSE),"")</f>
        <v>0</v>
      </c>
      <c r="V286" s="59" t="str">
        <f>IFERROR(VLOOKUP(Tabelle32[[#This Row],[Device ID]],BOM!$B$3:$BQ$35,26,FALSE),"")</f>
        <v>x</v>
      </c>
      <c r="W286" s="59" t="str">
        <f>IFERROR(VLOOKUP(Tabelle32[[#This Row],[Device ID]],BOM!$B$3:$BQ$35,27,FALSE),"")</f>
        <v>x</v>
      </c>
      <c r="X286" s="59" t="str">
        <f>IFERROR(VLOOKUP(Tabelle32[[#This Row],[Device ID]],BOM!$B$3:$BQ$35,28,FALSE),"")</f>
        <v>x</v>
      </c>
      <c r="Y286" s="59" t="str">
        <f>IFERROR(VLOOKUP(Tabelle32[[#This Row],[Device ID]],BOM!$B$3:$BQ$35,29,FALSE),"")</f>
        <v>x</v>
      </c>
      <c r="Z286" s="59" t="str">
        <f>IFERROR(VLOOKUP(Tabelle32[[#This Row],[Device ID]],BOM!$B$3:$BQ$35,30,FALSE),"")</f>
        <v>x</v>
      </c>
      <c r="AA286" s="59" t="str">
        <f>IFERROR(VLOOKUP(Tabelle32[[#This Row],[Device ID]],BOM!$B$3:$BQ$35,31,FALSE),"")</f>
        <v>x</v>
      </c>
      <c r="AB286" s="59" t="str">
        <f>IFERROR(VLOOKUP(Tabelle32[[#This Row],[Device ID]],BOM!$B$3:$BQ$35,32,FALSE),"")</f>
        <v>x</v>
      </c>
      <c r="AC286" s="59" t="str">
        <f>IFERROR(VLOOKUP(Tabelle32[[#This Row],[Device ID]],BOM!$B$3:$BQ$35,33,FALSE),"")</f>
        <v>x</v>
      </c>
      <c r="AD286" s="59" t="str">
        <f>IFERROR(VLOOKUP(Tabelle32[[#This Row],[Device ID]],BOM!$B$3:$BQ$35,34,FALSE),"")</f>
        <v>x</v>
      </c>
      <c r="AE286" s="59" t="str">
        <f>IFERROR(VLOOKUP(Tabelle32[[#This Row],[Device ID]],BOM!$B$3:$BQ$35,35,FALSE),"")</f>
        <v>x</v>
      </c>
      <c r="AF286" s="59" t="str">
        <f>IFERROR(VLOOKUP(Tabelle32[[#This Row],[Device ID]],BOM!$B$3:$BQ$35,36,FALSE),"")</f>
        <v>x</v>
      </c>
      <c r="AG286" s="59" t="str">
        <f>IFERROR(VLOOKUP(Tabelle32[[#This Row],[Device ID]],BOM!$B$3:$BQ$35,37,FALSE),"")</f>
        <v>x</v>
      </c>
      <c r="AH286" s="59"/>
      <c r="AI286" s="59"/>
      <c r="AJ286" s="59"/>
      <c r="AK286" s="59"/>
      <c r="AL286" s="59" t="str">
        <f>IFERROR(VLOOKUP(Tabelle32[[#This Row],[Device ID]],BOM!$B$3:$BQ$35,42,FALSE),"")</f>
        <v>Imagine Communications SNP</v>
      </c>
      <c r="AM286" s="59" t="str">
        <f>IFERROR(VLOOKUP(Tabelle32[[#This Row],[Device ID]],BOM!$B$3:$BQ$35,43,FALSE),"")</f>
        <v>no</v>
      </c>
      <c r="AN286" s="59" t="str">
        <f>IFERROR(VLOOKUP(Tabelle32[[#This Row],[Device ID]],BOM!$B$3:$BQ$35,44,FALSE),"")</f>
        <v>yes</v>
      </c>
      <c r="AO286" s="59" t="str">
        <f>IFERROR(VLOOKUP(Tabelle32[[#This Row],[Device ID]],BOM!$B$3:$BQ$35,45,FALSE),"")</f>
        <v>no</v>
      </c>
      <c r="AP286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86" s="28"/>
      <c r="AR286" s="28"/>
      <c r="AS286" s="28"/>
      <c r="AT286" s="28"/>
      <c r="AU286" s="28"/>
      <c r="AV286" s="28" t="s">
        <v>96</v>
      </c>
      <c r="AW286" s="28" t="s">
        <v>96</v>
      </c>
      <c r="AX286" s="28" t="s">
        <v>96</v>
      </c>
      <c r="AY286" s="28" t="s">
        <v>96</v>
      </c>
      <c r="AZ286" s="28" t="s">
        <v>96</v>
      </c>
      <c r="BA286" s="28" t="s">
        <v>96</v>
      </c>
      <c r="BB286" s="28" t="s">
        <v>96</v>
      </c>
      <c r="BC286" s="28" t="s">
        <v>96</v>
      </c>
      <c r="BD286" s="28" t="s">
        <v>96</v>
      </c>
      <c r="BE286" s="28"/>
      <c r="BF286" s="28"/>
      <c r="BG286" s="73" t="s">
        <v>151</v>
      </c>
      <c r="BH286" s="30" t="str">
        <f>IF(COUNTA(Tabelle32[[#This Row],[Type:Vid_1080i50]:[Type:Anc_Prot]])&gt;0,"x","")</f>
        <v>x</v>
      </c>
      <c r="BI28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86" s="59"/>
      <c r="BK286" s="59"/>
      <c r="BL286" s="63"/>
      <c r="BM286" s="63"/>
      <c r="BN286" s="90"/>
      <c r="BO286" s="90"/>
      <c r="BP286" s="75">
        <f>LEN(Tabelle32[[#This Row],[Label 1
GFX-Unit]])</f>
        <v>0</v>
      </c>
      <c r="BQ286" s="63"/>
      <c r="BR286" s="63"/>
      <c r="BS286" s="59"/>
      <c r="BT286" s="59"/>
      <c r="BU286" s="59" t="s">
        <v>209</v>
      </c>
      <c r="BV286" s="59" t="s">
        <v>210</v>
      </c>
      <c r="BW286" s="59" t="s">
        <v>496</v>
      </c>
      <c r="BX286" s="59">
        <v>13</v>
      </c>
    </row>
    <row r="287" spans="1:76" x14ac:dyDescent="0.2">
      <c r="A287" s="58" t="str">
        <f>CONCATENATE(Tabelle32[[#This Row],[Device ID]],".",Tabelle32[[#This Row],[Streamcounter]])</f>
        <v>13.13101</v>
      </c>
      <c r="B28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VGW-01_SDI13_VIDsend_0001_IPLASRF</v>
      </c>
      <c r="C287" s="60"/>
      <c r="D287" s="61"/>
      <c r="E287" s="62"/>
      <c r="F287" s="59" t="str">
        <f>IFERROR(VLOOKUP(Tabelle32[[#This Row],[Device ID]],BOM!$B$3:$BQ$35,16,FALSE),"")</f>
        <v>Player-01 | 1/4</v>
      </c>
      <c r="G287" s="63">
        <f>VLOOKUP(Tabelle32[[#This Row],[SDI Interface]],BOM!$A$4:$B$35,2,FALSE)</f>
        <v>13</v>
      </c>
      <c r="H287" s="59" t="str">
        <f>BOM!$C$4</f>
        <v>VGW-01</v>
      </c>
      <c r="I287" s="59">
        <f>IFERROR(VLOOKUP(Tabelle32[[#This Row],[Device ID]],BOM!$B$3:$BQ$35,12,FALSE),"")</f>
        <v>0</v>
      </c>
      <c r="J287" s="59" t="str">
        <f>IFERROR(VLOOKUP(Tabelle32[[#This Row],[Device ID]],BOM!$B$3:$BQ$35,13,FALSE),"")</f>
        <v>TC.U1.223 | MDC</v>
      </c>
      <c r="K287" s="59" t="str">
        <f>IFERROR(VLOOKUP(Tabelle32[[#This Row],[Device ID]],BOM!$B$3:$BQ$35,14,FALSE),"")</f>
        <v>Imagine Comunications</v>
      </c>
      <c r="L287" s="59" t="str">
        <f>IFERROR(VLOOKUP(Tabelle32[[#This Row],[Device ID]],BOM!$B$3:$BQ$35,16,FALSE),"")</f>
        <v>Player-01 | 1/4</v>
      </c>
      <c r="M287" s="63">
        <f>IFERROR(VLOOKUP(Tabelle32[[#This Row],[Device ID]],BOM!$B$3:$BQ$35,17,FALSE),"")</f>
        <v>0</v>
      </c>
      <c r="N287" s="59">
        <f>IFERROR(VLOOKUP(Tabelle32[[#This Row],[Device ID]],BOM!$B$3:$BQ$35,18,FALSE),"")</f>
        <v>0</v>
      </c>
      <c r="O287" s="64"/>
      <c r="P287" s="64"/>
      <c r="Q287" s="64"/>
      <c r="R287" s="64"/>
      <c r="S287" s="64"/>
      <c r="T287" s="64"/>
      <c r="U287" s="59">
        <f>IFERROR(VLOOKUP(Tabelle32[[#This Row],[Device ID]],BOM!$B$3:$BQ$35,25,FALSE),"")</f>
        <v>0</v>
      </c>
      <c r="V287" s="59" t="str">
        <f>IFERROR(VLOOKUP(Tabelle32[[#This Row],[Device ID]],BOM!$B$3:$BQ$35,26,FALSE),"")</f>
        <v>x</v>
      </c>
      <c r="W287" s="59" t="str">
        <f>IFERROR(VLOOKUP(Tabelle32[[#This Row],[Device ID]],BOM!$B$3:$BQ$35,27,FALSE),"")</f>
        <v>x</v>
      </c>
      <c r="X287" s="59" t="str">
        <f>IFERROR(VLOOKUP(Tabelle32[[#This Row],[Device ID]],BOM!$B$3:$BQ$35,28,FALSE),"")</f>
        <v>x</v>
      </c>
      <c r="Y287" s="59" t="str">
        <f>IFERROR(VLOOKUP(Tabelle32[[#This Row],[Device ID]],BOM!$B$3:$BQ$35,29,FALSE),"")</f>
        <v>x</v>
      </c>
      <c r="Z287" s="59" t="str">
        <f>IFERROR(VLOOKUP(Tabelle32[[#This Row],[Device ID]],BOM!$B$3:$BQ$35,30,FALSE),"")</f>
        <v>x</v>
      </c>
      <c r="AA287" s="59" t="str">
        <f>IFERROR(VLOOKUP(Tabelle32[[#This Row],[Device ID]],BOM!$B$3:$BQ$35,31,FALSE),"")</f>
        <v>x</v>
      </c>
      <c r="AB287" s="59" t="str">
        <f>IFERROR(VLOOKUP(Tabelle32[[#This Row],[Device ID]],BOM!$B$3:$BQ$35,32,FALSE),"")</f>
        <v>x</v>
      </c>
      <c r="AC287" s="59" t="str">
        <f>IFERROR(VLOOKUP(Tabelle32[[#This Row],[Device ID]],BOM!$B$3:$BQ$35,33,FALSE),"")</f>
        <v>x</v>
      </c>
      <c r="AD287" s="59" t="str">
        <f>IFERROR(VLOOKUP(Tabelle32[[#This Row],[Device ID]],BOM!$B$3:$BQ$35,34,FALSE),"")</f>
        <v>x</v>
      </c>
      <c r="AE287" s="59" t="str">
        <f>IFERROR(VLOOKUP(Tabelle32[[#This Row],[Device ID]],BOM!$B$3:$BQ$35,35,FALSE),"")</f>
        <v>x</v>
      </c>
      <c r="AF287" s="59" t="str">
        <f>IFERROR(VLOOKUP(Tabelle32[[#This Row],[Device ID]],BOM!$B$3:$BQ$35,36,FALSE),"")</f>
        <v>x</v>
      </c>
      <c r="AG287" s="59" t="str">
        <f>IFERROR(VLOOKUP(Tabelle32[[#This Row],[Device ID]],BOM!$B$3:$BQ$35,37,FALSE),"")</f>
        <v>x</v>
      </c>
      <c r="AH287" s="59"/>
      <c r="AI287" s="59"/>
      <c r="AJ287" s="59"/>
      <c r="AK287" s="59"/>
      <c r="AL287" s="59" t="str">
        <f>IFERROR(VLOOKUP(Tabelle32[[#This Row],[Device ID]],BOM!$B$3:$BQ$35,42,FALSE),"")</f>
        <v>Imagine Communications SNP</v>
      </c>
      <c r="AM287" s="59" t="str">
        <f>IFERROR(VLOOKUP(Tabelle32[[#This Row],[Device ID]],BOM!$B$3:$BQ$35,43,FALSE),"")</f>
        <v>no</v>
      </c>
      <c r="AN287" s="59" t="str">
        <f>IFERROR(VLOOKUP(Tabelle32[[#This Row],[Device ID]],BOM!$B$3:$BQ$35,44,FALSE),"")</f>
        <v>yes</v>
      </c>
      <c r="AO287" s="59" t="str">
        <f>IFERROR(VLOOKUP(Tabelle32[[#This Row],[Device ID]],BOM!$B$3:$BQ$35,45,FALSE),"")</f>
        <v>no</v>
      </c>
      <c r="AP287" s="59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87" s="28" t="s">
        <v>96</v>
      </c>
      <c r="AR287" s="28" t="s">
        <v>96</v>
      </c>
      <c r="AS287" s="28" t="s">
        <v>96</v>
      </c>
      <c r="AT287" s="28" t="s">
        <v>96</v>
      </c>
      <c r="AU287" s="28" t="s">
        <v>96</v>
      </c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73" t="s">
        <v>151</v>
      </c>
      <c r="BH287" s="30" t="str">
        <f>IF(COUNTA(Tabelle32[[#This Row],[Type:Vid_1080i50]:[Type:Anc_Prot]])&gt;0,"x","")</f>
        <v>x</v>
      </c>
      <c r="BI28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287" s="59"/>
      <c r="BK287" s="59"/>
      <c r="BL287" s="63"/>
      <c r="BM287" s="63"/>
      <c r="BN287" s="90"/>
      <c r="BO287" s="90"/>
      <c r="BP287" s="75">
        <f>LEN(Tabelle32[[#This Row],[Label 1
GFX-Unit]])</f>
        <v>0</v>
      </c>
      <c r="BQ287" s="63"/>
      <c r="BR287" s="63"/>
      <c r="BS287" s="59"/>
      <c r="BT287" s="59"/>
      <c r="BU287" s="59" t="s">
        <v>212</v>
      </c>
      <c r="BV287" s="59" t="s">
        <v>213</v>
      </c>
      <c r="BW287" s="59" t="s">
        <v>497</v>
      </c>
      <c r="BX287" s="59">
        <v>13</v>
      </c>
    </row>
    <row r="288" spans="1:76" ht="13.5" x14ac:dyDescent="0.25">
      <c r="A288" s="58" t="str">
        <f>CONCATENATE(Tabelle32[[#This Row],[Device ID]],".",Tabelle32[[#This Row],[Streamcounter]])</f>
        <v>13.13102</v>
      </c>
      <c r="B288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VGW-01_SDI13_VIDsend_0002_IPLASRF</v>
      </c>
      <c r="C288" s="96"/>
      <c r="D288" s="96"/>
      <c r="E288" s="96"/>
      <c r="F288" s="93" t="str">
        <f>IFERROR(VLOOKUP(Tabelle32[[#This Row],[Device ID]],BOM!$B$3:$BQ$35,16,FALSE),"")</f>
        <v>Player-01 | 1/4</v>
      </c>
      <c r="G288" s="66">
        <f>VLOOKUP(Tabelle32[[#This Row],[SDI Interface]],BOM!$A$4:$B$35,2,FALSE)</f>
        <v>13</v>
      </c>
      <c r="H288" s="93" t="str">
        <f>BOM!$C$4</f>
        <v>VGW-01</v>
      </c>
      <c r="I288" s="93">
        <f>IFERROR(VLOOKUP(Tabelle32[[#This Row],[Device ID]],BOM!$B$3:$BQ$35,12,FALSE),"")</f>
        <v>0</v>
      </c>
      <c r="J288" s="93" t="str">
        <f>IFERROR(VLOOKUP(Tabelle32[[#This Row],[Device ID]],BOM!$B$3:$BQ$35,13,FALSE),"")</f>
        <v>TC.U1.223 | MDC</v>
      </c>
      <c r="K288" s="93" t="str">
        <f>IFERROR(VLOOKUP(Tabelle32[[#This Row],[Device ID]],BOM!$B$3:$BQ$35,14,FALSE),"")</f>
        <v>Imagine Comunications</v>
      </c>
      <c r="L288" s="93" t="str">
        <f>IFERROR(VLOOKUP(Tabelle32[[#This Row],[Device ID]],BOM!$B$3:$BQ$35,16,FALSE),"")</f>
        <v>Player-01 | 1/4</v>
      </c>
      <c r="M288" s="93">
        <f>IFERROR(VLOOKUP(Tabelle32[[#This Row],[Device ID]],BOM!$B$3:$BQ$35,17,FALSE),"")</f>
        <v>0</v>
      </c>
      <c r="N288" s="93">
        <f>IFERROR(VLOOKUP(Tabelle32[[#This Row],[Device ID]],BOM!$B$3:$BQ$35,18,FALSE),"")</f>
        <v>0</v>
      </c>
      <c r="O288" s="64"/>
      <c r="P288" s="64"/>
      <c r="Q288" s="64"/>
      <c r="R288" s="64"/>
      <c r="S288" s="64"/>
      <c r="T288" s="64"/>
      <c r="U288" s="93">
        <f>IFERROR(VLOOKUP(Tabelle32[[#This Row],[Device ID]],BOM!$B$3:$BQ$35,25,FALSE),"")</f>
        <v>0</v>
      </c>
      <c r="V288" s="94" t="str">
        <f>IFERROR(VLOOKUP(Tabelle32[[#This Row],[Device ID]],BOM!$B$3:$BQ$35,26,FALSE),"")</f>
        <v>x</v>
      </c>
      <c r="W288" s="94" t="str">
        <f>IFERROR(VLOOKUP(Tabelle32[[#This Row],[Device ID]],BOM!$B$3:$BQ$35,27,FALSE),"")</f>
        <v>x</v>
      </c>
      <c r="X288" s="94" t="str">
        <f>IFERROR(VLOOKUP(Tabelle32[[#This Row],[Device ID]],BOM!$B$3:$BQ$35,28,FALSE),"")</f>
        <v>x</v>
      </c>
      <c r="Y288" s="94" t="str">
        <f>IFERROR(VLOOKUP(Tabelle32[[#This Row],[Device ID]],BOM!$B$3:$BQ$35,29,FALSE),"")</f>
        <v>x</v>
      </c>
      <c r="Z288" s="94" t="str">
        <f>IFERROR(VLOOKUP(Tabelle32[[#This Row],[Device ID]],BOM!$B$3:$BQ$35,30,FALSE),"")</f>
        <v>x</v>
      </c>
      <c r="AA288" s="94" t="str">
        <f>IFERROR(VLOOKUP(Tabelle32[[#This Row],[Device ID]],BOM!$B$3:$BQ$35,31,FALSE),"")</f>
        <v>x</v>
      </c>
      <c r="AB288" s="94" t="str">
        <f>IFERROR(VLOOKUP(Tabelle32[[#This Row],[Device ID]],BOM!$B$3:$BQ$35,32,FALSE),"")</f>
        <v>x</v>
      </c>
      <c r="AC288" s="94" t="str">
        <f>IFERROR(VLOOKUP(Tabelle32[[#This Row],[Device ID]],BOM!$B$3:$BQ$35,33,FALSE),"")</f>
        <v>x</v>
      </c>
      <c r="AD288" s="94" t="str">
        <f>IFERROR(VLOOKUP(Tabelle32[[#This Row],[Device ID]],BOM!$B$3:$BQ$35,34,FALSE),"")</f>
        <v>x</v>
      </c>
      <c r="AE288" s="94" t="str">
        <f>IFERROR(VLOOKUP(Tabelle32[[#This Row],[Device ID]],BOM!$B$3:$BQ$35,35,FALSE),"")</f>
        <v>x</v>
      </c>
      <c r="AF288" s="94" t="str">
        <f>IFERROR(VLOOKUP(Tabelle32[[#This Row],[Device ID]],BOM!$B$3:$BQ$35,36,FALSE),"")</f>
        <v>x</v>
      </c>
      <c r="AG288" s="94" t="str">
        <f>IFERROR(VLOOKUP(Tabelle32[[#This Row],[Device ID]],BOM!$B$3:$BQ$35,37,FALSE),"")</f>
        <v>x</v>
      </c>
      <c r="AH288" s="59"/>
      <c r="AI288" s="59"/>
      <c r="AJ288" s="59"/>
      <c r="AK288" s="59"/>
      <c r="AL288" s="93" t="str">
        <f>IFERROR(VLOOKUP(Tabelle32[[#This Row],[Device ID]],BOM!$B$3:$BQ$35,42,FALSE),"")</f>
        <v>Imagine Communications SNP</v>
      </c>
      <c r="AM288" s="59" t="str">
        <f>IFERROR(VLOOKUP(Tabelle32[[#This Row],[Device ID]],BOM!$B$3:$BQ$35,43,FALSE),"")</f>
        <v>no</v>
      </c>
      <c r="AN288" s="93" t="str">
        <f>IFERROR(VLOOKUP(Tabelle32[[#This Row],[Device ID]],BOM!$B$3:$BQ$35,44,FALSE),"")</f>
        <v>yes</v>
      </c>
      <c r="AO288" s="59" t="str">
        <f>IFERROR(VLOOKUP(Tabelle32[[#This Row],[Device ID]],BOM!$B$3:$BQ$35,45,FALSE),"")</f>
        <v>no</v>
      </c>
      <c r="AP288" s="93" t="str">
        <f>IFERROR(CONCATENATE(Tabelle32[[#This Row],[Family
GFX-Unit]]," | ",Tabelle32[[#This Row],[Label 1
GFX-Unit]]," | ",Tabelle32[[#This Row],[Attached Device if Gateway]]),"")</f>
        <v xml:space="preserve"> |  | Player-01 | 1/4</v>
      </c>
      <c r="AQ288" s="28" t="s">
        <v>96</v>
      </c>
      <c r="AR288" s="90"/>
      <c r="AS288" s="90"/>
      <c r="AT288" s="90"/>
      <c r="AU288" s="90"/>
      <c r="AV288" s="90"/>
      <c r="AW288" s="90"/>
      <c r="AX288" s="90"/>
      <c r="AY288" s="90"/>
      <c r="AZ288" s="90"/>
      <c r="BA288" s="90"/>
      <c r="BB288" s="90"/>
      <c r="BC288" s="90"/>
      <c r="BD288" s="90"/>
      <c r="BE288" s="90"/>
      <c r="BF288" s="90"/>
      <c r="BG288" s="66"/>
      <c r="BH288" s="30" t="str">
        <f>IF(COUNTA(Tabelle32[[#This Row],[Type:Vid_1080i50]:[Type:Anc_Prot]])&gt;0,"x","")</f>
        <v>x</v>
      </c>
      <c r="BI288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288" s="59"/>
      <c r="BK288" s="59"/>
      <c r="BL288" s="63"/>
      <c r="BM288" s="63"/>
      <c r="BN288" s="90"/>
      <c r="BO288" s="90"/>
      <c r="BP288" s="75">
        <f>LEN(Tabelle32[[#This Row],[Label 1
GFX-Unit]])</f>
        <v>0</v>
      </c>
      <c r="BQ288" s="63"/>
      <c r="BR288" s="63"/>
      <c r="BS288" s="59"/>
      <c r="BT288" s="59"/>
      <c r="BU288" s="59" t="s">
        <v>215</v>
      </c>
      <c r="BV288" s="59" t="s">
        <v>215</v>
      </c>
      <c r="BW288" s="59" t="s">
        <v>498</v>
      </c>
      <c r="BX288" s="59">
        <v>13</v>
      </c>
    </row>
    <row r="289" spans="1:76" x14ac:dyDescent="0.2">
      <c r="A289" s="58" t="str">
        <f>CONCATENATE(Tabelle32[[#This Row],[Device ID]],".",Tabelle32[[#This Row],[Streamcounter]])</f>
        <v>14.14301</v>
      </c>
      <c r="B28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VGW-01_SDI14_ANCsend_0001_IPLASRF</v>
      </c>
      <c r="C289" s="60"/>
      <c r="D289" s="61"/>
      <c r="E289" s="62"/>
      <c r="F289" s="59" t="str">
        <f>IFERROR(VLOOKUP(Tabelle32[[#This Row],[Device ID]],BOM!$B$3:$BQ$35,16,FALSE),"")</f>
        <v>Player-01 | 2/4</v>
      </c>
      <c r="G289" s="63">
        <f>VLOOKUP(Tabelle32[[#This Row],[SDI Interface]],BOM!$A$4:$B$35,2,FALSE)</f>
        <v>14</v>
      </c>
      <c r="H289" s="59" t="str">
        <f>BOM!$C$4</f>
        <v>VGW-01</v>
      </c>
      <c r="I289" s="59">
        <f>IFERROR(VLOOKUP(Tabelle32[[#This Row],[Device ID]],BOM!$B$3:$BQ$35,12,FALSE),"")</f>
        <v>0</v>
      </c>
      <c r="J289" s="59" t="str">
        <f>IFERROR(VLOOKUP(Tabelle32[[#This Row],[Device ID]],BOM!$B$3:$BQ$35,13,FALSE),"")</f>
        <v>TC.U1.223 | MDC</v>
      </c>
      <c r="K289" s="59" t="str">
        <f>IFERROR(VLOOKUP(Tabelle32[[#This Row],[Device ID]],BOM!$B$3:$BQ$35,14,FALSE),"")</f>
        <v>Imagine Comunications</v>
      </c>
      <c r="L289" s="59" t="str">
        <f>IFERROR(VLOOKUP(Tabelle32[[#This Row],[Device ID]],BOM!$B$3:$BQ$35,16,FALSE),"")</f>
        <v>Player-01 | 2/4</v>
      </c>
      <c r="M289" s="63">
        <f>IFERROR(VLOOKUP(Tabelle32[[#This Row],[Device ID]],BOM!$B$3:$BQ$35,17,FALSE),"")</f>
        <v>0</v>
      </c>
      <c r="N289" s="59">
        <f>IFERROR(VLOOKUP(Tabelle32[[#This Row],[Device ID]],BOM!$B$3:$BQ$35,18,FALSE),"")</f>
        <v>0</v>
      </c>
      <c r="O289" s="64"/>
      <c r="P289" s="64"/>
      <c r="Q289" s="64"/>
      <c r="R289" s="64"/>
      <c r="S289" s="64"/>
      <c r="T289" s="64"/>
      <c r="U289" s="59">
        <f>IFERROR(VLOOKUP(Tabelle32[[#This Row],[Device ID]],BOM!$B$3:$BQ$35,25,FALSE),"")</f>
        <v>0</v>
      </c>
      <c r="V289" s="59" t="str">
        <f>IFERROR(VLOOKUP(Tabelle32[[#This Row],[Device ID]],BOM!$B$3:$BQ$35,26,FALSE),"")</f>
        <v>x</v>
      </c>
      <c r="W289" s="59" t="str">
        <f>IFERROR(VLOOKUP(Tabelle32[[#This Row],[Device ID]],BOM!$B$3:$BQ$35,27,FALSE),"")</f>
        <v>x</v>
      </c>
      <c r="X289" s="59" t="str">
        <f>IFERROR(VLOOKUP(Tabelle32[[#This Row],[Device ID]],BOM!$B$3:$BQ$35,28,FALSE),"")</f>
        <v>x</v>
      </c>
      <c r="Y289" s="59" t="str">
        <f>IFERROR(VLOOKUP(Tabelle32[[#This Row],[Device ID]],BOM!$B$3:$BQ$35,29,FALSE),"")</f>
        <v>x</v>
      </c>
      <c r="Z289" s="59" t="str">
        <f>IFERROR(VLOOKUP(Tabelle32[[#This Row],[Device ID]],BOM!$B$3:$BQ$35,30,FALSE),"")</f>
        <v>x</v>
      </c>
      <c r="AA289" s="59" t="str">
        <f>IFERROR(VLOOKUP(Tabelle32[[#This Row],[Device ID]],BOM!$B$3:$BQ$35,31,FALSE),"")</f>
        <v>x</v>
      </c>
      <c r="AB289" s="59" t="str">
        <f>IFERROR(VLOOKUP(Tabelle32[[#This Row],[Device ID]],BOM!$B$3:$BQ$35,32,FALSE),"")</f>
        <v>x</v>
      </c>
      <c r="AC289" s="59" t="str">
        <f>IFERROR(VLOOKUP(Tabelle32[[#This Row],[Device ID]],BOM!$B$3:$BQ$35,33,FALSE),"")</f>
        <v>x</v>
      </c>
      <c r="AD289" s="59" t="str">
        <f>IFERROR(VLOOKUP(Tabelle32[[#This Row],[Device ID]],BOM!$B$3:$BQ$35,34,FALSE),"")</f>
        <v>x</v>
      </c>
      <c r="AE289" s="59" t="str">
        <f>IFERROR(VLOOKUP(Tabelle32[[#This Row],[Device ID]],BOM!$B$3:$BQ$35,35,FALSE),"")</f>
        <v>x</v>
      </c>
      <c r="AF289" s="59" t="str">
        <f>IFERROR(VLOOKUP(Tabelle32[[#This Row],[Device ID]],BOM!$B$3:$BQ$35,36,FALSE),"")</f>
        <v>x</v>
      </c>
      <c r="AG289" s="59" t="str">
        <f>IFERROR(VLOOKUP(Tabelle32[[#This Row],[Device ID]],BOM!$B$3:$BQ$35,37,FALSE),"")</f>
        <v>x</v>
      </c>
      <c r="AH289" s="59"/>
      <c r="AI289" s="59"/>
      <c r="AJ289" s="59"/>
      <c r="AK289" s="59"/>
      <c r="AL289" s="59" t="str">
        <f>IFERROR(VLOOKUP(Tabelle32[[#This Row],[Device ID]],BOM!$B$3:$BQ$35,42,FALSE),"")</f>
        <v>Imagine Communications SNP</v>
      </c>
      <c r="AM289" s="59" t="str">
        <f>IFERROR(VLOOKUP(Tabelle32[[#This Row],[Device ID]],BOM!$B$3:$BQ$35,43,FALSE),"")</f>
        <v>no</v>
      </c>
      <c r="AN289" s="59" t="str">
        <f>IFERROR(VLOOKUP(Tabelle32[[#This Row],[Device ID]],BOM!$B$3:$BQ$35,44,FALSE),"")</f>
        <v>yes</v>
      </c>
      <c r="AO289" s="59" t="str">
        <f>IFERROR(VLOOKUP(Tabelle32[[#This Row],[Device ID]],BOM!$B$3:$BQ$35,45,FALSE),"")</f>
        <v>no</v>
      </c>
      <c r="AP289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 t="s">
        <v>96</v>
      </c>
      <c r="BG289" s="73" t="s">
        <v>151</v>
      </c>
      <c r="BH289" s="30" t="str">
        <f>IF(COUNTA(Tabelle32[[#This Row],[Type:Vid_1080i50]:[Type:Anc_Prot]])&gt;0,"x","")</f>
        <v>x</v>
      </c>
      <c r="BI28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289" s="59"/>
      <c r="BK289" s="59"/>
      <c r="BL289" s="63"/>
      <c r="BM289" s="63"/>
      <c r="BN289" s="90"/>
      <c r="BO289" s="90"/>
      <c r="BP289" s="75">
        <f>LEN(Tabelle32[[#This Row],[Label 1
GFX-Unit]])</f>
        <v>0</v>
      </c>
      <c r="BQ289" s="63"/>
      <c r="BR289" s="63"/>
      <c r="BS289" s="59"/>
      <c r="BT289" s="59"/>
      <c r="BU289" s="59" t="s">
        <v>152</v>
      </c>
      <c r="BV289" s="59" t="s">
        <v>153</v>
      </c>
      <c r="BW289" s="59" t="s">
        <v>499</v>
      </c>
      <c r="BX289" s="59">
        <v>14</v>
      </c>
    </row>
    <row r="290" spans="1:76" x14ac:dyDescent="0.2">
      <c r="A290" s="58" t="str">
        <f>CONCATENATE(Tabelle32[[#This Row],[Device ID]],".",Tabelle32[[#This Row],[Streamcounter]])</f>
        <v>14.14302</v>
      </c>
      <c r="B29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VGW-01_SDI14_ANCsend_0002_IPLASRF</v>
      </c>
      <c r="C290" s="60"/>
      <c r="D290" s="61"/>
      <c r="E290" s="62"/>
      <c r="F290" s="59" t="str">
        <f>IFERROR(VLOOKUP(Tabelle32[[#This Row],[Device ID]],BOM!$B$3:$BQ$35,16,FALSE),"")</f>
        <v>Player-01 | 2/4</v>
      </c>
      <c r="G290" s="63">
        <f>VLOOKUP(Tabelle32[[#This Row],[SDI Interface]],BOM!$A$4:$B$35,2,FALSE)</f>
        <v>14</v>
      </c>
      <c r="H290" s="59" t="str">
        <f>BOM!$C$4</f>
        <v>VGW-01</v>
      </c>
      <c r="I290" s="59">
        <f>IFERROR(VLOOKUP(Tabelle32[[#This Row],[Device ID]],BOM!$B$3:$BQ$35,12,FALSE),"")</f>
        <v>0</v>
      </c>
      <c r="J290" s="59" t="str">
        <f>IFERROR(VLOOKUP(Tabelle32[[#This Row],[Device ID]],BOM!$B$3:$BQ$35,13,FALSE),"")</f>
        <v>TC.U1.223 | MDC</v>
      </c>
      <c r="K290" s="59" t="str">
        <f>IFERROR(VLOOKUP(Tabelle32[[#This Row],[Device ID]],BOM!$B$3:$BQ$35,14,FALSE),"")</f>
        <v>Imagine Comunications</v>
      </c>
      <c r="L290" s="59" t="str">
        <f>IFERROR(VLOOKUP(Tabelle32[[#This Row],[Device ID]],BOM!$B$3:$BQ$35,16,FALSE),"")</f>
        <v>Player-01 | 2/4</v>
      </c>
      <c r="M290" s="63">
        <f>IFERROR(VLOOKUP(Tabelle32[[#This Row],[Device ID]],BOM!$B$3:$BQ$35,17,FALSE),"")</f>
        <v>0</v>
      </c>
      <c r="N290" s="59">
        <f>IFERROR(VLOOKUP(Tabelle32[[#This Row],[Device ID]],BOM!$B$3:$BQ$35,18,FALSE),"")</f>
        <v>0</v>
      </c>
      <c r="O290" s="64"/>
      <c r="P290" s="64"/>
      <c r="Q290" s="64"/>
      <c r="R290" s="64"/>
      <c r="S290" s="64"/>
      <c r="T290" s="64"/>
      <c r="U290" s="59">
        <f>IFERROR(VLOOKUP(Tabelle32[[#This Row],[Device ID]],BOM!$B$3:$BQ$35,25,FALSE),"")</f>
        <v>0</v>
      </c>
      <c r="V290" s="59" t="str">
        <f>IFERROR(VLOOKUP(Tabelle32[[#This Row],[Device ID]],BOM!$B$3:$BQ$35,26,FALSE),"")</f>
        <v>x</v>
      </c>
      <c r="W290" s="59" t="str">
        <f>IFERROR(VLOOKUP(Tabelle32[[#This Row],[Device ID]],BOM!$B$3:$BQ$35,27,FALSE),"")</f>
        <v>x</v>
      </c>
      <c r="X290" s="59" t="str">
        <f>IFERROR(VLOOKUP(Tabelle32[[#This Row],[Device ID]],BOM!$B$3:$BQ$35,28,FALSE),"")</f>
        <v>x</v>
      </c>
      <c r="Y290" s="59" t="str">
        <f>IFERROR(VLOOKUP(Tabelle32[[#This Row],[Device ID]],BOM!$B$3:$BQ$35,29,FALSE),"")</f>
        <v>x</v>
      </c>
      <c r="Z290" s="59" t="str">
        <f>IFERROR(VLOOKUP(Tabelle32[[#This Row],[Device ID]],BOM!$B$3:$BQ$35,30,FALSE),"")</f>
        <v>x</v>
      </c>
      <c r="AA290" s="59" t="str">
        <f>IFERROR(VLOOKUP(Tabelle32[[#This Row],[Device ID]],BOM!$B$3:$BQ$35,31,FALSE),"")</f>
        <v>x</v>
      </c>
      <c r="AB290" s="59" t="str">
        <f>IFERROR(VLOOKUP(Tabelle32[[#This Row],[Device ID]],BOM!$B$3:$BQ$35,32,FALSE),"")</f>
        <v>x</v>
      </c>
      <c r="AC290" s="59" t="str">
        <f>IFERROR(VLOOKUP(Tabelle32[[#This Row],[Device ID]],BOM!$B$3:$BQ$35,33,FALSE),"")</f>
        <v>x</v>
      </c>
      <c r="AD290" s="59" t="str">
        <f>IFERROR(VLOOKUP(Tabelle32[[#This Row],[Device ID]],BOM!$B$3:$BQ$35,34,FALSE),"")</f>
        <v>x</v>
      </c>
      <c r="AE290" s="59" t="str">
        <f>IFERROR(VLOOKUP(Tabelle32[[#This Row],[Device ID]],BOM!$B$3:$BQ$35,35,FALSE),"")</f>
        <v>x</v>
      </c>
      <c r="AF290" s="59" t="str">
        <f>IFERROR(VLOOKUP(Tabelle32[[#This Row],[Device ID]],BOM!$B$3:$BQ$35,36,FALSE),"")</f>
        <v>x</v>
      </c>
      <c r="AG290" s="59" t="str">
        <f>IFERROR(VLOOKUP(Tabelle32[[#This Row],[Device ID]],BOM!$B$3:$BQ$35,37,FALSE),"")</f>
        <v>x</v>
      </c>
      <c r="AH290" s="59"/>
      <c r="AI290" s="59"/>
      <c r="AJ290" s="59"/>
      <c r="AK290" s="59"/>
      <c r="AL290" s="59" t="str">
        <f>IFERROR(VLOOKUP(Tabelle32[[#This Row],[Device ID]],BOM!$B$3:$BQ$35,42,FALSE),"")</f>
        <v>Imagine Communications SNP</v>
      </c>
      <c r="AM290" s="59" t="str">
        <f>IFERROR(VLOOKUP(Tabelle32[[#This Row],[Device ID]],BOM!$B$3:$BQ$35,43,FALSE),"")</f>
        <v>no</v>
      </c>
      <c r="AN290" s="59" t="str">
        <f>IFERROR(VLOOKUP(Tabelle32[[#This Row],[Device ID]],BOM!$B$3:$BQ$35,44,FALSE),"")</f>
        <v>yes</v>
      </c>
      <c r="AO290" s="59" t="str">
        <f>IFERROR(VLOOKUP(Tabelle32[[#This Row],[Device ID]],BOM!$B$3:$BQ$35,45,FALSE),"")</f>
        <v>no</v>
      </c>
      <c r="AP290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73" t="s">
        <v>151</v>
      </c>
      <c r="BH290" s="30" t="str">
        <f>IF(COUNTA(Tabelle32[[#This Row],[Type:Vid_1080i50]:[Type:Anc_Prot]])&gt;0,"x","")</f>
        <v/>
      </c>
      <c r="BI29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290" s="59"/>
      <c r="BK290" s="59"/>
      <c r="BL290" s="63"/>
      <c r="BM290" s="63"/>
      <c r="BN290" s="90"/>
      <c r="BO290" s="90"/>
      <c r="BP290" s="75">
        <f>LEN(Tabelle32[[#This Row],[Label 1
GFX-Unit]])</f>
        <v>0</v>
      </c>
      <c r="BQ290" s="63"/>
      <c r="BR290" s="63"/>
      <c r="BS290" s="59"/>
      <c r="BT290" s="59"/>
      <c r="BU290" s="59" t="s">
        <v>155</v>
      </c>
      <c r="BV290" s="59" t="s">
        <v>156</v>
      </c>
      <c r="BW290" s="59" t="s">
        <v>500</v>
      </c>
      <c r="BX290" s="59">
        <v>14</v>
      </c>
    </row>
    <row r="291" spans="1:76" x14ac:dyDescent="0.2">
      <c r="A291" s="58" t="str">
        <f>CONCATENATE(Tabelle32[[#This Row],[Device ID]],".",Tabelle32[[#This Row],[Streamcounter]])</f>
        <v>14.14303</v>
      </c>
      <c r="B29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VGW-01_SDI14_ANCsend_0003_IPLASRF</v>
      </c>
      <c r="C291" s="60"/>
      <c r="D291" s="61"/>
      <c r="E291" s="62"/>
      <c r="F291" s="59" t="str">
        <f>IFERROR(VLOOKUP(Tabelle32[[#This Row],[Device ID]],BOM!$B$3:$BQ$35,16,FALSE),"")</f>
        <v>Player-01 | 2/4</v>
      </c>
      <c r="G291" s="63">
        <f>VLOOKUP(Tabelle32[[#This Row],[SDI Interface]],BOM!$A$4:$B$35,2,FALSE)</f>
        <v>14</v>
      </c>
      <c r="H291" s="59" t="str">
        <f>BOM!$C$4</f>
        <v>VGW-01</v>
      </c>
      <c r="I291" s="59">
        <f>IFERROR(VLOOKUP(Tabelle32[[#This Row],[Device ID]],BOM!$B$3:$BQ$35,12,FALSE),"")</f>
        <v>0</v>
      </c>
      <c r="J291" s="59" t="str">
        <f>IFERROR(VLOOKUP(Tabelle32[[#This Row],[Device ID]],BOM!$B$3:$BQ$35,13,FALSE),"")</f>
        <v>TC.U1.223 | MDC</v>
      </c>
      <c r="K291" s="59" t="str">
        <f>IFERROR(VLOOKUP(Tabelle32[[#This Row],[Device ID]],BOM!$B$3:$BQ$35,14,FALSE),"")</f>
        <v>Imagine Comunications</v>
      </c>
      <c r="L291" s="59" t="str">
        <f>IFERROR(VLOOKUP(Tabelle32[[#This Row],[Device ID]],BOM!$B$3:$BQ$35,16,FALSE),"")</f>
        <v>Player-01 | 2/4</v>
      </c>
      <c r="M291" s="63">
        <f>IFERROR(VLOOKUP(Tabelle32[[#This Row],[Device ID]],BOM!$B$3:$BQ$35,17,FALSE),"")</f>
        <v>0</v>
      </c>
      <c r="N291" s="59">
        <f>IFERROR(VLOOKUP(Tabelle32[[#This Row],[Device ID]],BOM!$B$3:$BQ$35,18,FALSE),"")</f>
        <v>0</v>
      </c>
      <c r="O291" s="64"/>
      <c r="P291" s="64"/>
      <c r="Q291" s="64"/>
      <c r="R291" s="64"/>
      <c r="S291" s="64"/>
      <c r="T291" s="64"/>
      <c r="U291" s="59">
        <f>IFERROR(VLOOKUP(Tabelle32[[#This Row],[Device ID]],BOM!$B$3:$BQ$35,25,FALSE),"")</f>
        <v>0</v>
      </c>
      <c r="V291" s="59" t="str">
        <f>IFERROR(VLOOKUP(Tabelle32[[#This Row],[Device ID]],BOM!$B$3:$BQ$35,26,FALSE),"")</f>
        <v>x</v>
      </c>
      <c r="W291" s="59" t="str">
        <f>IFERROR(VLOOKUP(Tabelle32[[#This Row],[Device ID]],BOM!$B$3:$BQ$35,27,FALSE),"")</f>
        <v>x</v>
      </c>
      <c r="X291" s="59" t="str">
        <f>IFERROR(VLOOKUP(Tabelle32[[#This Row],[Device ID]],BOM!$B$3:$BQ$35,28,FALSE),"")</f>
        <v>x</v>
      </c>
      <c r="Y291" s="59" t="str">
        <f>IFERROR(VLOOKUP(Tabelle32[[#This Row],[Device ID]],BOM!$B$3:$BQ$35,29,FALSE),"")</f>
        <v>x</v>
      </c>
      <c r="Z291" s="59" t="str">
        <f>IFERROR(VLOOKUP(Tabelle32[[#This Row],[Device ID]],BOM!$B$3:$BQ$35,30,FALSE),"")</f>
        <v>x</v>
      </c>
      <c r="AA291" s="59" t="str">
        <f>IFERROR(VLOOKUP(Tabelle32[[#This Row],[Device ID]],BOM!$B$3:$BQ$35,31,FALSE),"")</f>
        <v>x</v>
      </c>
      <c r="AB291" s="59" t="str">
        <f>IFERROR(VLOOKUP(Tabelle32[[#This Row],[Device ID]],BOM!$B$3:$BQ$35,32,FALSE),"")</f>
        <v>x</v>
      </c>
      <c r="AC291" s="59" t="str">
        <f>IFERROR(VLOOKUP(Tabelle32[[#This Row],[Device ID]],BOM!$B$3:$BQ$35,33,FALSE),"")</f>
        <v>x</v>
      </c>
      <c r="AD291" s="59" t="str">
        <f>IFERROR(VLOOKUP(Tabelle32[[#This Row],[Device ID]],BOM!$B$3:$BQ$35,34,FALSE),"")</f>
        <v>x</v>
      </c>
      <c r="AE291" s="59" t="str">
        <f>IFERROR(VLOOKUP(Tabelle32[[#This Row],[Device ID]],BOM!$B$3:$BQ$35,35,FALSE),"")</f>
        <v>x</v>
      </c>
      <c r="AF291" s="59" t="str">
        <f>IFERROR(VLOOKUP(Tabelle32[[#This Row],[Device ID]],BOM!$B$3:$BQ$35,36,FALSE),"")</f>
        <v>x</v>
      </c>
      <c r="AG291" s="59" t="str">
        <f>IFERROR(VLOOKUP(Tabelle32[[#This Row],[Device ID]],BOM!$B$3:$BQ$35,37,FALSE),"")</f>
        <v>x</v>
      </c>
      <c r="AH291" s="59"/>
      <c r="AI291" s="59"/>
      <c r="AJ291" s="59"/>
      <c r="AK291" s="59"/>
      <c r="AL291" s="59" t="str">
        <f>IFERROR(VLOOKUP(Tabelle32[[#This Row],[Device ID]],BOM!$B$3:$BQ$35,42,FALSE),"")</f>
        <v>Imagine Communications SNP</v>
      </c>
      <c r="AM291" s="59" t="str">
        <f>IFERROR(VLOOKUP(Tabelle32[[#This Row],[Device ID]],BOM!$B$3:$BQ$35,43,FALSE),"")</f>
        <v>no</v>
      </c>
      <c r="AN291" s="59" t="str">
        <f>IFERROR(VLOOKUP(Tabelle32[[#This Row],[Device ID]],BOM!$B$3:$BQ$35,44,FALSE),"")</f>
        <v>yes</v>
      </c>
      <c r="AO291" s="59" t="str">
        <f>IFERROR(VLOOKUP(Tabelle32[[#This Row],[Device ID]],BOM!$B$3:$BQ$35,45,FALSE),"")</f>
        <v>no</v>
      </c>
      <c r="AP291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73" t="s">
        <v>151</v>
      </c>
      <c r="BH291" s="30" t="str">
        <f>IF(COUNTA(Tabelle32[[#This Row],[Type:Vid_1080i50]:[Type:Anc_Prot]])&gt;0,"x","")</f>
        <v/>
      </c>
      <c r="BI29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291" s="59"/>
      <c r="BK291" s="59"/>
      <c r="BL291" s="63"/>
      <c r="BM291" s="63"/>
      <c r="BN291" s="90"/>
      <c r="BO291" s="90"/>
      <c r="BP291" s="75">
        <f>LEN(Tabelle32[[#This Row],[Label 1
GFX-Unit]])</f>
        <v>0</v>
      </c>
      <c r="BQ291" s="63"/>
      <c r="BR291" s="63"/>
      <c r="BS291" s="59"/>
      <c r="BT291" s="59"/>
      <c r="BU291" s="59" t="s">
        <v>158</v>
      </c>
      <c r="BV291" s="59" t="s">
        <v>159</v>
      </c>
      <c r="BW291" s="59" t="s">
        <v>501</v>
      </c>
      <c r="BX291" s="59">
        <v>14</v>
      </c>
    </row>
    <row r="292" spans="1:76" x14ac:dyDescent="0.2">
      <c r="A292" s="58" t="str">
        <f>CONCATENATE(Tabelle32[[#This Row],[Device ID]],".",Tabelle32[[#This Row],[Streamcounter]])</f>
        <v>14.14304</v>
      </c>
      <c r="B29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VGW-01_SDI14_ANCsend_0004_IPLASRF</v>
      </c>
      <c r="C292" s="60"/>
      <c r="D292" s="61"/>
      <c r="E292" s="62"/>
      <c r="F292" s="59" t="str">
        <f>IFERROR(VLOOKUP(Tabelle32[[#This Row],[Device ID]],BOM!$B$3:$BQ$35,16,FALSE),"")</f>
        <v>Player-01 | 2/4</v>
      </c>
      <c r="G292" s="63">
        <f>VLOOKUP(Tabelle32[[#This Row],[SDI Interface]],BOM!$A$4:$B$35,2,FALSE)</f>
        <v>14</v>
      </c>
      <c r="H292" s="59" t="str">
        <f>BOM!$C$4</f>
        <v>VGW-01</v>
      </c>
      <c r="I292" s="59">
        <f>IFERROR(VLOOKUP(Tabelle32[[#This Row],[Device ID]],BOM!$B$3:$BQ$35,12,FALSE),"")</f>
        <v>0</v>
      </c>
      <c r="J292" s="59" t="str">
        <f>IFERROR(VLOOKUP(Tabelle32[[#This Row],[Device ID]],BOM!$B$3:$BQ$35,13,FALSE),"")</f>
        <v>TC.U1.223 | MDC</v>
      </c>
      <c r="K292" s="59" t="str">
        <f>IFERROR(VLOOKUP(Tabelle32[[#This Row],[Device ID]],BOM!$B$3:$BQ$35,14,FALSE),"")</f>
        <v>Imagine Comunications</v>
      </c>
      <c r="L292" s="59" t="str">
        <f>IFERROR(VLOOKUP(Tabelle32[[#This Row],[Device ID]],BOM!$B$3:$BQ$35,16,FALSE),"")</f>
        <v>Player-01 | 2/4</v>
      </c>
      <c r="M292" s="63">
        <f>IFERROR(VLOOKUP(Tabelle32[[#This Row],[Device ID]],BOM!$B$3:$BQ$35,17,FALSE),"")</f>
        <v>0</v>
      </c>
      <c r="N292" s="59">
        <f>IFERROR(VLOOKUP(Tabelle32[[#This Row],[Device ID]],BOM!$B$3:$BQ$35,18,FALSE),"")</f>
        <v>0</v>
      </c>
      <c r="O292" s="64"/>
      <c r="P292" s="64"/>
      <c r="Q292" s="64"/>
      <c r="R292" s="64"/>
      <c r="S292" s="64"/>
      <c r="T292" s="64"/>
      <c r="U292" s="59">
        <f>IFERROR(VLOOKUP(Tabelle32[[#This Row],[Device ID]],BOM!$B$3:$BQ$35,25,FALSE),"")</f>
        <v>0</v>
      </c>
      <c r="V292" s="59" t="str">
        <f>IFERROR(VLOOKUP(Tabelle32[[#This Row],[Device ID]],BOM!$B$3:$BQ$35,26,FALSE),"")</f>
        <v>x</v>
      </c>
      <c r="W292" s="59" t="str">
        <f>IFERROR(VLOOKUP(Tabelle32[[#This Row],[Device ID]],BOM!$B$3:$BQ$35,27,FALSE),"")</f>
        <v>x</v>
      </c>
      <c r="X292" s="59" t="str">
        <f>IFERROR(VLOOKUP(Tabelle32[[#This Row],[Device ID]],BOM!$B$3:$BQ$35,28,FALSE),"")</f>
        <v>x</v>
      </c>
      <c r="Y292" s="59" t="str">
        <f>IFERROR(VLOOKUP(Tabelle32[[#This Row],[Device ID]],BOM!$B$3:$BQ$35,29,FALSE),"")</f>
        <v>x</v>
      </c>
      <c r="Z292" s="59" t="str">
        <f>IFERROR(VLOOKUP(Tabelle32[[#This Row],[Device ID]],BOM!$B$3:$BQ$35,30,FALSE),"")</f>
        <v>x</v>
      </c>
      <c r="AA292" s="59" t="str">
        <f>IFERROR(VLOOKUP(Tabelle32[[#This Row],[Device ID]],BOM!$B$3:$BQ$35,31,FALSE),"")</f>
        <v>x</v>
      </c>
      <c r="AB292" s="59" t="str">
        <f>IFERROR(VLOOKUP(Tabelle32[[#This Row],[Device ID]],BOM!$B$3:$BQ$35,32,FALSE),"")</f>
        <v>x</v>
      </c>
      <c r="AC292" s="59" t="str">
        <f>IFERROR(VLOOKUP(Tabelle32[[#This Row],[Device ID]],BOM!$B$3:$BQ$35,33,FALSE),"")</f>
        <v>x</v>
      </c>
      <c r="AD292" s="59" t="str">
        <f>IFERROR(VLOOKUP(Tabelle32[[#This Row],[Device ID]],BOM!$B$3:$BQ$35,34,FALSE),"")</f>
        <v>x</v>
      </c>
      <c r="AE292" s="59" t="str">
        <f>IFERROR(VLOOKUP(Tabelle32[[#This Row],[Device ID]],BOM!$B$3:$BQ$35,35,FALSE),"")</f>
        <v>x</v>
      </c>
      <c r="AF292" s="59" t="str">
        <f>IFERROR(VLOOKUP(Tabelle32[[#This Row],[Device ID]],BOM!$B$3:$BQ$35,36,FALSE),"")</f>
        <v>x</v>
      </c>
      <c r="AG292" s="59" t="str">
        <f>IFERROR(VLOOKUP(Tabelle32[[#This Row],[Device ID]],BOM!$B$3:$BQ$35,37,FALSE),"")</f>
        <v>x</v>
      </c>
      <c r="AH292" s="59"/>
      <c r="AI292" s="59"/>
      <c r="AJ292" s="59"/>
      <c r="AK292" s="59"/>
      <c r="AL292" s="59" t="str">
        <f>IFERROR(VLOOKUP(Tabelle32[[#This Row],[Device ID]],BOM!$B$3:$BQ$35,42,FALSE),"")</f>
        <v>Imagine Communications SNP</v>
      </c>
      <c r="AM292" s="59" t="str">
        <f>IFERROR(VLOOKUP(Tabelle32[[#This Row],[Device ID]],BOM!$B$3:$BQ$35,43,FALSE),"")</f>
        <v>no</v>
      </c>
      <c r="AN292" s="59" t="str">
        <f>IFERROR(VLOOKUP(Tabelle32[[#This Row],[Device ID]],BOM!$B$3:$BQ$35,44,FALSE),"")</f>
        <v>yes</v>
      </c>
      <c r="AO292" s="59" t="str">
        <f>IFERROR(VLOOKUP(Tabelle32[[#This Row],[Device ID]],BOM!$B$3:$BQ$35,45,FALSE),"")</f>
        <v>no</v>
      </c>
      <c r="AP292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73" t="s">
        <v>151</v>
      </c>
      <c r="BH292" s="30" t="str">
        <f>IF(COUNTA(Tabelle32[[#This Row],[Type:Vid_1080i50]:[Type:Anc_Prot]])&gt;0,"x","")</f>
        <v/>
      </c>
      <c r="BI29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292" s="59"/>
      <c r="BK292" s="59"/>
      <c r="BL292" s="63"/>
      <c r="BM292" s="63"/>
      <c r="BN292" s="90"/>
      <c r="BO292" s="90"/>
      <c r="BP292" s="75">
        <f>LEN(Tabelle32[[#This Row],[Label 1
GFX-Unit]])</f>
        <v>0</v>
      </c>
      <c r="BQ292" s="63"/>
      <c r="BR292" s="63"/>
      <c r="BS292" s="59"/>
      <c r="BT292" s="59"/>
      <c r="BU292" s="59" t="s">
        <v>161</v>
      </c>
      <c r="BV292" s="59" t="s">
        <v>162</v>
      </c>
      <c r="BW292" s="59" t="s">
        <v>502</v>
      </c>
      <c r="BX292" s="59">
        <v>14</v>
      </c>
    </row>
    <row r="293" spans="1:76" x14ac:dyDescent="0.2">
      <c r="A293" s="58" t="str">
        <f>CONCATENATE(Tabelle32[[#This Row],[Device ID]],".",Tabelle32[[#This Row],[Streamcounter]])</f>
        <v>14.14201</v>
      </c>
      <c r="B29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VGW-01_SDI14_AUDsend_0001_IPLASRF</v>
      </c>
      <c r="C293" s="60"/>
      <c r="D293" s="61"/>
      <c r="E293" s="62"/>
      <c r="F293" s="59" t="str">
        <f>IFERROR(VLOOKUP(Tabelle32[[#This Row],[Device ID]],BOM!$B$3:$BQ$35,16,FALSE),"")</f>
        <v>Player-01 | 2/4</v>
      </c>
      <c r="G293" s="63">
        <f>VLOOKUP(Tabelle32[[#This Row],[SDI Interface]],BOM!$A$4:$B$35,2,FALSE)</f>
        <v>14</v>
      </c>
      <c r="H293" s="59" t="str">
        <f>BOM!$C$4</f>
        <v>VGW-01</v>
      </c>
      <c r="I293" s="59">
        <f>IFERROR(VLOOKUP(Tabelle32[[#This Row],[Device ID]],BOM!$B$3:$BQ$35,12,FALSE),"")</f>
        <v>0</v>
      </c>
      <c r="J293" s="59" t="str">
        <f>IFERROR(VLOOKUP(Tabelle32[[#This Row],[Device ID]],BOM!$B$3:$BQ$35,13,FALSE),"")</f>
        <v>TC.U1.223 | MDC</v>
      </c>
      <c r="K293" s="59" t="str">
        <f>IFERROR(VLOOKUP(Tabelle32[[#This Row],[Device ID]],BOM!$B$3:$BQ$35,14,FALSE),"")</f>
        <v>Imagine Comunications</v>
      </c>
      <c r="L293" s="59" t="str">
        <f>IFERROR(VLOOKUP(Tabelle32[[#This Row],[Device ID]],BOM!$B$3:$BQ$35,16,FALSE),"")</f>
        <v>Player-01 | 2/4</v>
      </c>
      <c r="M293" s="63">
        <f>IFERROR(VLOOKUP(Tabelle32[[#This Row],[Device ID]],BOM!$B$3:$BQ$35,17,FALSE),"")</f>
        <v>0</v>
      </c>
      <c r="N293" s="59">
        <f>IFERROR(VLOOKUP(Tabelle32[[#This Row],[Device ID]],BOM!$B$3:$BQ$35,18,FALSE),"")</f>
        <v>0</v>
      </c>
      <c r="O293" s="64"/>
      <c r="P293" s="64"/>
      <c r="Q293" s="64"/>
      <c r="R293" s="64"/>
      <c r="S293" s="64"/>
      <c r="T293" s="64"/>
      <c r="U293" s="59">
        <f>IFERROR(VLOOKUP(Tabelle32[[#This Row],[Device ID]],BOM!$B$3:$BQ$35,25,FALSE),"")</f>
        <v>0</v>
      </c>
      <c r="V293" s="59" t="str">
        <f>IFERROR(VLOOKUP(Tabelle32[[#This Row],[Device ID]],BOM!$B$3:$BQ$35,26,FALSE),"")</f>
        <v>x</v>
      </c>
      <c r="W293" s="59" t="str">
        <f>IFERROR(VLOOKUP(Tabelle32[[#This Row],[Device ID]],BOM!$B$3:$BQ$35,27,FALSE),"")</f>
        <v>x</v>
      </c>
      <c r="X293" s="59" t="str">
        <f>IFERROR(VLOOKUP(Tabelle32[[#This Row],[Device ID]],BOM!$B$3:$BQ$35,28,FALSE),"")</f>
        <v>x</v>
      </c>
      <c r="Y293" s="59" t="str">
        <f>IFERROR(VLOOKUP(Tabelle32[[#This Row],[Device ID]],BOM!$B$3:$BQ$35,29,FALSE),"")</f>
        <v>x</v>
      </c>
      <c r="Z293" s="59" t="str">
        <f>IFERROR(VLOOKUP(Tabelle32[[#This Row],[Device ID]],BOM!$B$3:$BQ$35,30,FALSE),"")</f>
        <v>x</v>
      </c>
      <c r="AA293" s="59" t="str">
        <f>IFERROR(VLOOKUP(Tabelle32[[#This Row],[Device ID]],BOM!$B$3:$BQ$35,31,FALSE),"")</f>
        <v>x</v>
      </c>
      <c r="AB293" s="59" t="str">
        <f>IFERROR(VLOOKUP(Tabelle32[[#This Row],[Device ID]],BOM!$B$3:$BQ$35,32,FALSE),"")</f>
        <v>x</v>
      </c>
      <c r="AC293" s="59" t="str">
        <f>IFERROR(VLOOKUP(Tabelle32[[#This Row],[Device ID]],BOM!$B$3:$BQ$35,33,FALSE),"")</f>
        <v>x</v>
      </c>
      <c r="AD293" s="59" t="str">
        <f>IFERROR(VLOOKUP(Tabelle32[[#This Row],[Device ID]],BOM!$B$3:$BQ$35,34,FALSE),"")</f>
        <v>x</v>
      </c>
      <c r="AE293" s="59" t="str">
        <f>IFERROR(VLOOKUP(Tabelle32[[#This Row],[Device ID]],BOM!$B$3:$BQ$35,35,FALSE),"")</f>
        <v>x</v>
      </c>
      <c r="AF293" s="59" t="str">
        <f>IFERROR(VLOOKUP(Tabelle32[[#This Row],[Device ID]],BOM!$B$3:$BQ$35,36,FALSE),"")</f>
        <v>x</v>
      </c>
      <c r="AG293" s="59" t="str">
        <f>IFERROR(VLOOKUP(Tabelle32[[#This Row],[Device ID]],BOM!$B$3:$BQ$35,37,FALSE),"")</f>
        <v>x</v>
      </c>
      <c r="AH293" s="59"/>
      <c r="AI293" s="59"/>
      <c r="AJ293" s="59"/>
      <c r="AK293" s="59"/>
      <c r="AL293" s="59" t="str">
        <f>IFERROR(VLOOKUP(Tabelle32[[#This Row],[Device ID]],BOM!$B$3:$BQ$35,42,FALSE),"")</f>
        <v>Imagine Communications SNP</v>
      </c>
      <c r="AM293" s="59" t="str">
        <f>IFERROR(VLOOKUP(Tabelle32[[#This Row],[Device ID]],BOM!$B$3:$BQ$35,43,FALSE),"")</f>
        <v>no</v>
      </c>
      <c r="AN293" s="59" t="str">
        <f>IFERROR(VLOOKUP(Tabelle32[[#This Row],[Device ID]],BOM!$B$3:$BQ$35,44,FALSE),"")</f>
        <v>yes</v>
      </c>
      <c r="AO293" s="59" t="str">
        <f>IFERROR(VLOOKUP(Tabelle32[[#This Row],[Device ID]],BOM!$B$3:$BQ$35,45,FALSE),"")</f>
        <v>no</v>
      </c>
      <c r="AP293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293" s="28"/>
      <c r="AR293" s="28"/>
      <c r="AS293" s="28"/>
      <c r="AT293" s="28"/>
      <c r="AU293" s="28"/>
      <c r="AV293" s="28" t="s">
        <v>96</v>
      </c>
      <c r="AW293" s="28" t="s">
        <v>96</v>
      </c>
      <c r="AX293" s="28" t="s">
        <v>96</v>
      </c>
      <c r="AY293" s="28" t="s">
        <v>96</v>
      </c>
      <c r="AZ293" s="28" t="s">
        <v>96</v>
      </c>
      <c r="BA293" s="28" t="s">
        <v>96</v>
      </c>
      <c r="BB293" s="28" t="s">
        <v>96</v>
      </c>
      <c r="BC293" s="28" t="s">
        <v>96</v>
      </c>
      <c r="BD293" s="28" t="s">
        <v>96</v>
      </c>
      <c r="BE293" s="28"/>
      <c r="BF293" s="28"/>
      <c r="BG293" s="73" t="s">
        <v>151</v>
      </c>
      <c r="BH293" s="30" t="str">
        <f>IF(COUNTA(Tabelle32[[#This Row],[Type:Vid_1080i50]:[Type:Anc_Prot]])&gt;0,"x","")</f>
        <v>x</v>
      </c>
      <c r="BI29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93" s="59"/>
      <c r="BK293" s="59"/>
      <c r="BL293" s="63"/>
      <c r="BM293" s="63"/>
      <c r="BN293" s="90"/>
      <c r="BO293" s="90"/>
      <c r="BP293" s="75">
        <f>LEN(Tabelle32[[#This Row],[Label 1
GFX-Unit]])</f>
        <v>0</v>
      </c>
      <c r="BQ293" s="63"/>
      <c r="BR293" s="63"/>
      <c r="BS293" s="59"/>
      <c r="BT293" s="59"/>
      <c r="BU293" s="59" t="s">
        <v>164</v>
      </c>
      <c r="BV293" s="59" t="s">
        <v>165</v>
      </c>
      <c r="BW293" s="59" t="s">
        <v>503</v>
      </c>
      <c r="BX293" s="59">
        <v>14</v>
      </c>
    </row>
    <row r="294" spans="1:76" x14ac:dyDescent="0.2">
      <c r="A294" s="58" t="str">
        <f>CONCATENATE(Tabelle32[[#This Row],[Device ID]],".",Tabelle32[[#This Row],[Streamcounter]])</f>
        <v>14.14202</v>
      </c>
      <c r="B29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VGW-01_SDI14_AUDsend_0002_IPLASRF</v>
      </c>
      <c r="C294" s="67"/>
      <c r="D294" s="61"/>
      <c r="E294" s="67"/>
      <c r="F294" s="59" t="str">
        <f>IFERROR(VLOOKUP(Tabelle32[[#This Row],[Device ID]],BOM!$B$3:$BQ$35,16,FALSE),"")</f>
        <v>Player-01 | 2/4</v>
      </c>
      <c r="G294" s="63">
        <f>VLOOKUP(Tabelle32[[#This Row],[SDI Interface]],BOM!$A$4:$B$35,2,FALSE)</f>
        <v>14</v>
      </c>
      <c r="H294" s="59" t="str">
        <f>BOM!$C$4</f>
        <v>VGW-01</v>
      </c>
      <c r="I294" s="59">
        <f>IFERROR(VLOOKUP(Tabelle32[[#This Row],[Device ID]],BOM!$B$3:$BQ$35,12,FALSE),"")</f>
        <v>0</v>
      </c>
      <c r="J294" s="59" t="str">
        <f>IFERROR(VLOOKUP(Tabelle32[[#This Row],[Device ID]],BOM!$B$3:$BQ$35,13,FALSE),"")</f>
        <v>TC.U1.223 | MDC</v>
      </c>
      <c r="K294" s="59" t="str">
        <f>IFERROR(VLOOKUP(Tabelle32[[#This Row],[Device ID]],BOM!$B$3:$BQ$35,14,FALSE),"")</f>
        <v>Imagine Comunications</v>
      </c>
      <c r="L294" s="59" t="str">
        <f>IFERROR(VLOOKUP(Tabelle32[[#This Row],[Device ID]],BOM!$B$3:$BQ$35,16,FALSE),"")</f>
        <v>Player-01 | 2/4</v>
      </c>
      <c r="M294" s="63">
        <f>IFERROR(VLOOKUP(Tabelle32[[#This Row],[Device ID]],BOM!$B$3:$BQ$35,17,FALSE),"")</f>
        <v>0</v>
      </c>
      <c r="N294" s="59">
        <f>IFERROR(VLOOKUP(Tabelle32[[#This Row],[Device ID]],BOM!$B$3:$BQ$35,18,FALSE),"")</f>
        <v>0</v>
      </c>
      <c r="O294" s="64"/>
      <c r="P294" s="64"/>
      <c r="Q294" s="64"/>
      <c r="R294" s="64"/>
      <c r="S294" s="64"/>
      <c r="T294" s="64"/>
      <c r="U294" s="59">
        <f>IFERROR(VLOOKUP(Tabelle32[[#This Row],[Device ID]],BOM!$B$3:$BQ$35,25,FALSE),"")</f>
        <v>0</v>
      </c>
      <c r="V294" s="59" t="str">
        <f>IFERROR(VLOOKUP(Tabelle32[[#This Row],[Device ID]],BOM!$B$3:$BQ$35,26,FALSE),"")</f>
        <v>x</v>
      </c>
      <c r="W294" s="59" t="str">
        <f>IFERROR(VLOOKUP(Tabelle32[[#This Row],[Device ID]],BOM!$B$3:$BQ$35,27,FALSE),"")</f>
        <v>x</v>
      </c>
      <c r="X294" s="59" t="str">
        <f>IFERROR(VLOOKUP(Tabelle32[[#This Row],[Device ID]],BOM!$B$3:$BQ$35,28,FALSE),"")</f>
        <v>x</v>
      </c>
      <c r="Y294" s="59" t="str">
        <f>IFERROR(VLOOKUP(Tabelle32[[#This Row],[Device ID]],BOM!$B$3:$BQ$35,29,FALSE),"")</f>
        <v>x</v>
      </c>
      <c r="Z294" s="59" t="str">
        <f>IFERROR(VLOOKUP(Tabelle32[[#This Row],[Device ID]],BOM!$B$3:$BQ$35,30,FALSE),"")</f>
        <v>x</v>
      </c>
      <c r="AA294" s="59" t="str">
        <f>IFERROR(VLOOKUP(Tabelle32[[#This Row],[Device ID]],BOM!$B$3:$BQ$35,31,FALSE),"")</f>
        <v>x</v>
      </c>
      <c r="AB294" s="59" t="str">
        <f>IFERROR(VLOOKUP(Tabelle32[[#This Row],[Device ID]],BOM!$B$3:$BQ$35,32,FALSE),"")</f>
        <v>x</v>
      </c>
      <c r="AC294" s="59" t="str">
        <f>IFERROR(VLOOKUP(Tabelle32[[#This Row],[Device ID]],BOM!$B$3:$BQ$35,33,FALSE),"")</f>
        <v>x</v>
      </c>
      <c r="AD294" s="59" t="str">
        <f>IFERROR(VLOOKUP(Tabelle32[[#This Row],[Device ID]],BOM!$B$3:$BQ$35,34,FALSE),"")</f>
        <v>x</v>
      </c>
      <c r="AE294" s="59" t="str">
        <f>IFERROR(VLOOKUP(Tabelle32[[#This Row],[Device ID]],BOM!$B$3:$BQ$35,35,FALSE),"")</f>
        <v>x</v>
      </c>
      <c r="AF294" s="59" t="str">
        <f>IFERROR(VLOOKUP(Tabelle32[[#This Row],[Device ID]],BOM!$B$3:$BQ$35,36,FALSE),"")</f>
        <v>x</v>
      </c>
      <c r="AG294" s="59" t="str">
        <f>IFERROR(VLOOKUP(Tabelle32[[#This Row],[Device ID]],BOM!$B$3:$BQ$35,37,FALSE),"")</f>
        <v>x</v>
      </c>
      <c r="AH294" s="59"/>
      <c r="AI294" s="59"/>
      <c r="AJ294" s="59"/>
      <c r="AK294" s="59"/>
      <c r="AL294" s="59" t="str">
        <f>IFERROR(VLOOKUP(Tabelle32[[#This Row],[Device ID]],BOM!$B$3:$BQ$35,42,FALSE),"")</f>
        <v>Imagine Communications SNP</v>
      </c>
      <c r="AM294" s="59" t="str">
        <f>IFERROR(VLOOKUP(Tabelle32[[#This Row],[Device ID]],BOM!$B$3:$BQ$35,43,FALSE),"")</f>
        <v>no</v>
      </c>
      <c r="AN294" s="59" t="str">
        <f>IFERROR(VLOOKUP(Tabelle32[[#This Row],[Device ID]],BOM!$B$3:$BQ$35,44,FALSE),"")</f>
        <v>yes</v>
      </c>
      <c r="AO294" s="59" t="str">
        <f>IFERROR(VLOOKUP(Tabelle32[[#This Row],[Device ID]],BOM!$B$3:$BQ$35,45,FALSE),"")</f>
        <v>no</v>
      </c>
      <c r="AP294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294" s="28"/>
      <c r="AR294" s="28"/>
      <c r="AS294" s="28"/>
      <c r="AT294" s="28"/>
      <c r="AU294" s="28"/>
      <c r="AV294" s="28" t="s">
        <v>96</v>
      </c>
      <c r="AW294" s="28" t="s">
        <v>96</v>
      </c>
      <c r="AX294" s="28" t="s">
        <v>96</v>
      </c>
      <c r="AY294" s="28" t="s">
        <v>96</v>
      </c>
      <c r="AZ294" s="28" t="s">
        <v>96</v>
      </c>
      <c r="BA294" s="28" t="s">
        <v>96</v>
      </c>
      <c r="BB294" s="28" t="s">
        <v>96</v>
      </c>
      <c r="BC294" s="28" t="s">
        <v>96</v>
      </c>
      <c r="BD294" s="28" t="s">
        <v>96</v>
      </c>
      <c r="BE294" s="28"/>
      <c r="BF294" s="28"/>
      <c r="BG294" s="73" t="s">
        <v>151</v>
      </c>
      <c r="BH294" s="30" t="str">
        <f>IF(COUNTA(Tabelle32[[#This Row],[Type:Vid_1080i50]:[Type:Anc_Prot]])&gt;0,"x","")</f>
        <v>x</v>
      </c>
      <c r="BI29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94" s="59"/>
      <c r="BK294" s="59"/>
      <c r="BL294" s="63"/>
      <c r="BM294" s="63"/>
      <c r="BN294" s="90"/>
      <c r="BO294" s="90"/>
      <c r="BP294" s="75">
        <f>LEN(Tabelle32[[#This Row],[Label 1
GFX-Unit]])</f>
        <v>0</v>
      </c>
      <c r="BQ294" s="63"/>
      <c r="BR294" s="63"/>
      <c r="BS294" s="59"/>
      <c r="BT294" s="59"/>
      <c r="BU294" s="59" t="s">
        <v>167</v>
      </c>
      <c r="BV294" s="59" t="s">
        <v>168</v>
      </c>
      <c r="BW294" s="59" t="s">
        <v>504</v>
      </c>
      <c r="BX294" s="59">
        <v>14</v>
      </c>
    </row>
    <row r="295" spans="1:76" x14ac:dyDescent="0.2">
      <c r="A295" s="58" t="str">
        <f>CONCATENATE(Tabelle32[[#This Row],[Device ID]],".",Tabelle32[[#This Row],[Streamcounter]])</f>
        <v>14.14203</v>
      </c>
      <c r="B29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VGW-01_SDI14_AUDsend_0003_IPLASRF</v>
      </c>
      <c r="C295" s="67"/>
      <c r="D295" s="61"/>
      <c r="E295" s="67"/>
      <c r="F295" s="59" t="str">
        <f>IFERROR(VLOOKUP(Tabelle32[[#This Row],[Device ID]],BOM!$B$3:$BQ$35,16,FALSE),"")</f>
        <v>Player-01 | 2/4</v>
      </c>
      <c r="G295" s="63">
        <f>VLOOKUP(Tabelle32[[#This Row],[SDI Interface]],BOM!$A$4:$B$35,2,FALSE)</f>
        <v>14</v>
      </c>
      <c r="H295" s="59" t="str">
        <f>BOM!$C$4</f>
        <v>VGW-01</v>
      </c>
      <c r="I295" s="59">
        <f>IFERROR(VLOOKUP(Tabelle32[[#This Row],[Device ID]],BOM!$B$3:$BQ$35,12,FALSE),"")</f>
        <v>0</v>
      </c>
      <c r="J295" s="59" t="str">
        <f>IFERROR(VLOOKUP(Tabelle32[[#This Row],[Device ID]],BOM!$B$3:$BQ$35,13,FALSE),"")</f>
        <v>TC.U1.223 | MDC</v>
      </c>
      <c r="K295" s="59" t="str">
        <f>IFERROR(VLOOKUP(Tabelle32[[#This Row],[Device ID]],BOM!$B$3:$BQ$35,14,FALSE),"")</f>
        <v>Imagine Comunications</v>
      </c>
      <c r="L295" s="59" t="str">
        <f>IFERROR(VLOOKUP(Tabelle32[[#This Row],[Device ID]],BOM!$B$3:$BQ$35,16,FALSE),"")</f>
        <v>Player-01 | 2/4</v>
      </c>
      <c r="M295" s="63">
        <f>IFERROR(VLOOKUP(Tabelle32[[#This Row],[Device ID]],BOM!$B$3:$BQ$35,17,FALSE),"")</f>
        <v>0</v>
      </c>
      <c r="N295" s="59">
        <f>IFERROR(VLOOKUP(Tabelle32[[#This Row],[Device ID]],BOM!$B$3:$BQ$35,18,FALSE),"")</f>
        <v>0</v>
      </c>
      <c r="O295" s="64"/>
      <c r="P295" s="64"/>
      <c r="Q295" s="64"/>
      <c r="R295" s="64"/>
      <c r="S295" s="64"/>
      <c r="T295" s="64"/>
      <c r="U295" s="59">
        <f>IFERROR(VLOOKUP(Tabelle32[[#This Row],[Device ID]],BOM!$B$3:$BQ$35,25,FALSE),"")</f>
        <v>0</v>
      </c>
      <c r="V295" s="59" t="str">
        <f>IFERROR(VLOOKUP(Tabelle32[[#This Row],[Device ID]],BOM!$B$3:$BQ$35,26,FALSE),"")</f>
        <v>x</v>
      </c>
      <c r="W295" s="59" t="str">
        <f>IFERROR(VLOOKUP(Tabelle32[[#This Row],[Device ID]],BOM!$B$3:$BQ$35,27,FALSE),"")</f>
        <v>x</v>
      </c>
      <c r="X295" s="59" t="str">
        <f>IFERROR(VLOOKUP(Tabelle32[[#This Row],[Device ID]],BOM!$B$3:$BQ$35,28,FALSE),"")</f>
        <v>x</v>
      </c>
      <c r="Y295" s="59" t="str">
        <f>IFERROR(VLOOKUP(Tabelle32[[#This Row],[Device ID]],BOM!$B$3:$BQ$35,29,FALSE),"")</f>
        <v>x</v>
      </c>
      <c r="Z295" s="59" t="str">
        <f>IFERROR(VLOOKUP(Tabelle32[[#This Row],[Device ID]],BOM!$B$3:$BQ$35,30,FALSE),"")</f>
        <v>x</v>
      </c>
      <c r="AA295" s="59" t="str">
        <f>IFERROR(VLOOKUP(Tabelle32[[#This Row],[Device ID]],BOM!$B$3:$BQ$35,31,FALSE),"")</f>
        <v>x</v>
      </c>
      <c r="AB295" s="59" t="str">
        <f>IFERROR(VLOOKUP(Tabelle32[[#This Row],[Device ID]],BOM!$B$3:$BQ$35,32,FALSE),"")</f>
        <v>x</v>
      </c>
      <c r="AC295" s="59" t="str">
        <f>IFERROR(VLOOKUP(Tabelle32[[#This Row],[Device ID]],BOM!$B$3:$BQ$35,33,FALSE),"")</f>
        <v>x</v>
      </c>
      <c r="AD295" s="59" t="str">
        <f>IFERROR(VLOOKUP(Tabelle32[[#This Row],[Device ID]],BOM!$B$3:$BQ$35,34,FALSE),"")</f>
        <v>x</v>
      </c>
      <c r="AE295" s="59" t="str">
        <f>IFERROR(VLOOKUP(Tabelle32[[#This Row],[Device ID]],BOM!$B$3:$BQ$35,35,FALSE),"")</f>
        <v>x</v>
      </c>
      <c r="AF295" s="59" t="str">
        <f>IFERROR(VLOOKUP(Tabelle32[[#This Row],[Device ID]],BOM!$B$3:$BQ$35,36,FALSE),"")</f>
        <v>x</v>
      </c>
      <c r="AG295" s="59" t="str">
        <f>IFERROR(VLOOKUP(Tabelle32[[#This Row],[Device ID]],BOM!$B$3:$BQ$35,37,FALSE),"")</f>
        <v>x</v>
      </c>
      <c r="AH295" s="59"/>
      <c r="AI295" s="59"/>
      <c r="AJ295" s="59"/>
      <c r="AK295" s="59"/>
      <c r="AL295" s="59" t="str">
        <f>IFERROR(VLOOKUP(Tabelle32[[#This Row],[Device ID]],BOM!$B$3:$BQ$35,42,FALSE),"")</f>
        <v>Imagine Communications SNP</v>
      </c>
      <c r="AM295" s="59" t="str">
        <f>IFERROR(VLOOKUP(Tabelle32[[#This Row],[Device ID]],BOM!$B$3:$BQ$35,43,FALSE),"")</f>
        <v>no</v>
      </c>
      <c r="AN295" s="59" t="str">
        <f>IFERROR(VLOOKUP(Tabelle32[[#This Row],[Device ID]],BOM!$B$3:$BQ$35,44,FALSE),"")</f>
        <v>yes</v>
      </c>
      <c r="AO295" s="59" t="str">
        <f>IFERROR(VLOOKUP(Tabelle32[[#This Row],[Device ID]],BOM!$B$3:$BQ$35,45,FALSE),"")</f>
        <v>no</v>
      </c>
      <c r="AP295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295" s="28"/>
      <c r="AR295" s="28"/>
      <c r="AS295" s="28"/>
      <c r="AT295" s="28"/>
      <c r="AU295" s="28"/>
      <c r="AV295" s="28" t="s">
        <v>96</v>
      </c>
      <c r="AW295" s="28" t="s">
        <v>96</v>
      </c>
      <c r="AX295" s="28" t="s">
        <v>96</v>
      </c>
      <c r="AY295" s="28" t="s">
        <v>96</v>
      </c>
      <c r="AZ295" s="28" t="s">
        <v>96</v>
      </c>
      <c r="BA295" s="28" t="s">
        <v>96</v>
      </c>
      <c r="BB295" s="28" t="s">
        <v>96</v>
      </c>
      <c r="BC295" s="28" t="s">
        <v>96</v>
      </c>
      <c r="BD295" s="28" t="s">
        <v>96</v>
      </c>
      <c r="BE295" s="28"/>
      <c r="BF295" s="28"/>
      <c r="BG295" s="73" t="s">
        <v>151</v>
      </c>
      <c r="BH295" s="30" t="str">
        <f>IF(COUNTA(Tabelle32[[#This Row],[Type:Vid_1080i50]:[Type:Anc_Prot]])&gt;0,"x","")</f>
        <v>x</v>
      </c>
      <c r="BI29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95" s="59"/>
      <c r="BK295" s="59"/>
      <c r="BL295" s="63"/>
      <c r="BM295" s="63"/>
      <c r="BN295" s="90"/>
      <c r="BO295" s="90"/>
      <c r="BP295" s="75">
        <f>LEN(Tabelle32[[#This Row],[Label 1
GFX-Unit]])</f>
        <v>0</v>
      </c>
      <c r="BQ295" s="63"/>
      <c r="BR295" s="63"/>
      <c r="BS295" s="59"/>
      <c r="BT295" s="59"/>
      <c r="BU295" s="59" t="s">
        <v>170</v>
      </c>
      <c r="BV295" s="59" t="s">
        <v>171</v>
      </c>
      <c r="BW295" s="59" t="s">
        <v>505</v>
      </c>
      <c r="BX295" s="59">
        <v>14</v>
      </c>
    </row>
    <row r="296" spans="1:76" x14ac:dyDescent="0.2">
      <c r="A296" s="58" t="str">
        <f>CONCATENATE(Tabelle32[[#This Row],[Device ID]],".",Tabelle32[[#This Row],[Streamcounter]])</f>
        <v>14.14204</v>
      </c>
      <c r="B29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VGW-01_SDI14_AUDsend_0004_IPLASRF</v>
      </c>
      <c r="C296" s="60"/>
      <c r="D296" s="61"/>
      <c r="E296" s="62"/>
      <c r="F296" s="59" t="str">
        <f>IFERROR(VLOOKUP(Tabelle32[[#This Row],[Device ID]],BOM!$B$3:$BQ$35,16,FALSE),"")</f>
        <v>Player-01 | 2/4</v>
      </c>
      <c r="G296" s="63">
        <f>VLOOKUP(Tabelle32[[#This Row],[SDI Interface]],BOM!$A$4:$B$35,2,FALSE)</f>
        <v>14</v>
      </c>
      <c r="H296" s="59" t="str">
        <f>BOM!$C$4</f>
        <v>VGW-01</v>
      </c>
      <c r="I296" s="59">
        <f>IFERROR(VLOOKUP(Tabelle32[[#This Row],[Device ID]],BOM!$B$3:$BQ$35,12,FALSE),"")</f>
        <v>0</v>
      </c>
      <c r="J296" s="59" t="str">
        <f>IFERROR(VLOOKUP(Tabelle32[[#This Row],[Device ID]],BOM!$B$3:$BQ$35,13,FALSE),"")</f>
        <v>TC.U1.223 | MDC</v>
      </c>
      <c r="K296" s="59" t="str">
        <f>IFERROR(VLOOKUP(Tabelle32[[#This Row],[Device ID]],BOM!$B$3:$BQ$35,14,FALSE),"")</f>
        <v>Imagine Comunications</v>
      </c>
      <c r="L296" s="59" t="str">
        <f>IFERROR(VLOOKUP(Tabelle32[[#This Row],[Device ID]],BOM!$B$3:$BQ$35,16,FALSE),"")</f>
        <v>Player-01 | 2/4</v>
      </c>
      <c r="M296" s="63">
        <f>IFERROR(VLOOKUP(Tabelle32[[#This Row],[Device ID]],BOM!$B$3:$BQ$35,17,FALSE),"")</f>
        <v>0</v>
      </c>
      <c r="N296" s="59">
        <f>IFERROR(VLOOKUP(Tabelle32[[#This Row],[Device ID]],BOM!$B$3:$BQ$35,18,FALSE),"")</f>
        <v>0</v>
      </c>
      <c r="O296" s="64"/>
      <c r="P296" s="64"/>
      <c r="Q296" s="64"/>
      <c r="R296" s="64"/>
      <c r="S296" s="64"/>
      <c r="T296" s="64"/>
      <c r="U296" s="59">
        <f>IFERROR(VLOOKUP(Tabelle32[[#This Row],[Device ID]],BOM!$B$3:$BQ$35,25,FALSE),"")</f>
        <v>0</v>
      </c>
      <c r="V296" s="59" t="str">
        <f>IFERROR(VLOOKUP(Tabelle32[[#This Row],[Device ID]],BOM!$B$3:$BQ$35,26,FALSE),"")</f>
        <v>x</v>
      </c>
      <c r="W296" s="59" t="str">
        <f>IFERROR(VLOOKUP(Tabelle32[[#This Row],[Device ID]],BOM!$B$3:$BQ$35,27,FALSE),"")</f>
        <v>x</v>
      </c>
      <c r="X296" s="59" t="str">
        <f>IFERROR(VLOOKUP(Tabelle32[[#This Row],[Device ID]],BOM!$B$3:$BQ$35,28,FALSE),"")</f>
        <v>x</v>
      </c>
      <c r="Y296" s="59" t="str">
        <f>IFERROR(VLOOKUP(Tabelle32[[#This Row],[Device ID]],BOM!$B$3:$BQ$35,29,FALSE),"")</f>
        <v>x</v>
      </c>
      <c r="Z296" s="59" t="str">
        <f>IFERROR(VLOOKUP(Tabelle32[[#This Row],[Device ID]],BOM!$B$3:$BQ$35,30,FALSE),"")</f>
        <v>x</v>
      </c>
      <c r="AA296" s="59" t="str">
        <f>IFERROR(VLOOKUP(Tabelle32[[#This Row],[Device ID]],BOM!$B$3:$BQ$35,31,FALSE),"")</f>
        <v>x</v>
      </c>
      <c r="AB296" s="59" t="str">
        <f>IFERROR(VLOOKUP(Tabelle32[[#This Row],[Device ID]],BOM!$B$3:$BQ$35,32,FALSE),"")</f>
        <v>x</v>
      </c>
      <c r="AC296" s="59" t="str">
        <f>IFERROR(VLOOKUP(Tabelle32[[#This Row],[Device ID]],BOM!$B$3:$BQ$35,33,FALSE),"")</f>
        <v>x</v>
      </c>
      <c r="AD296" s="59" t="str">
        <f>IFERROR(VLOOKUP(Tabelle32[[#This Row],[Device ID]],BOM!$B$3:$BQ$35,34,FALSE),"")</f>
        <v>x</v>
      </c>
      <c r="AE296" s="59" t="str">
        <f>IFERROR(VLOOKUP(Tabelle32[[#This Row],[Device ID]],BOM!$B$3:$BQ$35,35,FALSE),"")</f>
        <v>x</v>
      </c>
      <c r="AF296" s="59" t="str">
        <f>IFERROR(VLOOKUP(Tabelle32[[#This Row],[Device ID]],BOM!$B$3:$BQ$35,36,FALSE),"")</f>
        <v>x</v>
      </c>
      <c r="AG296" s="59" t="str">
        <f>IFERROR(VLOOKUP(Tabelle32[[#This Row],[Device ID]],BOM!$B$3:$BQ$35,37,FALSE),"")</f>
        <v>x</v>
      </c>
      <c r="AH296" s="59"/>
      <c r="AI296" s="59"/>
      <c r="AJ296" s="59"/>
      <c r="AK296" s="59"/>
      <c r="AL296" s="59" t="str">
        <f>IFERROR(VLOOKUP(Tabelle32[[#This Row],[Device ID]],BOM!$B$3:$BQ$35,42,FALSE),"")</f>
        <v>Imagine Communications SNP</v>
      </c>
      <c r="AM296" s="59" t="str">
        <f>IFERROR(VLOOKUP(Tabelle32[[#This Row],[Device ID]],BOM!$B$3:$BQ$35,43,FALSE),"")</f>
        <v>no</v>
      </c>
      <c r="AN296" s="59" t="str">
        <f>IFERROR(VLOOKUP(Tabelle32[[#This Row],[Device ID]],BOM!$B$3:$BQ$35,44,FALSE),"")</f>
        <v>yes</v>
      </c>
      <c r="AO296" s="59" t="str">
        <f>IFERROR(VLOOKUP(Tabelle32[[#This Row],[Device ID]],BOM!$B$3:$BQ$35,45,FALSE),"")</f>
        <v>no</v>
      </c>
      <c r="AP296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296" s="28"/>
      <c r="AR296" s="28"/>
      <c r="AS296" s="28"/>
      <c r="AT296" s="28"/>
      <c r="AU296" s="28"/>
      <c r="AV296" s="28" t="s">
        <v>96</v>
      </c>
      <c r="AW296" s="28" t="s">
        <v>96</v>
      </c>
      <c r="AX296" s="28" t="s">
        <v>96</v>
      </c>
      <c r="AY296" s="28" t="s">
        <v>96</v>
      </c>
      <c r="AZ296" s="28" t="s">
        <v>96</v>
      </c>
      <c r="BA296" s="28" t="s">
        <v>96</v>
      </c>
      <c r="BB296" s="28" t="s">
        <v>96</v>
      </c>
      <c r="BC296" s="28" t="s">
        <v>96</v>
      </c>
      <c r="BD296" s="28" t="s">
        <v>96</v>
      </c>
      <c r="BE296" s="28"/>
      <c r="BF296" s="28"/>
      <c r="BG296" s="73" t="s">
        <v>151</v>
      </c>
      <c r="BH296" s="30" t="str">
        <f>IF(COUNTA(Tabelle32[[#This Row],[Type:Vid_1080i50]:[Type:Anc_Prot]])&gt;0,"x","")</f>
        <v>x</v>
      </c>
      <c r="BI29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96" s="59"/>
      <c r="BK296" s="59"/>
      <c r="BL296" s="63"/>
      <c r="BM296" s="63"/>
      <c r="BN296" s="90"/>
      <c r="BO296" s="90"/>
      <c r="BP296" s="75">
        <f>LEN(Tabelle32[[#This Row],[Label 1
GFX-Unit]])</f>
        <v>0</v>
      </c>
      <c r="BQ296" s="63"/>
      <c r="BR296" s="63"/>
      <c r="BS296" s="59"/>
      <c r="BT296" s="59"/>
      <c r="BU296" s="59" t="s">
        <v>173</v>
      </c>
      <c r="BV296" s="59" t="s">
        <v>174</v>
      </c>
      <c r="BW296" s="59" t="s">
        <v>506</v>
      </c>
      <c r="BX296" s="59">
        <v>14</v>
      </c>
    </row>
    <row r="297" spans="1:76" x14ac:dyDescent="0.2">
      <c r="A297" s="58" t="str">
        <f>CONCATENATE(Tabelle32[[#This Row],[Device ID]],".",Tabelle32[[#This Row],[Streamcounter]])</f>
        <v>14.14205</v>
      </c>
      <c r="B29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VGW-01_SDI14_AUDsend_0005_IPLASRF</v>
      </c>
      <c r="C297" s="60"/>
      <c r="D297" s="61"/>
      <c r="E297" s="62"/>
      <c r="F297" s="59" t="str">
        <f>IFERROR(VLOOKUP(Tabelle32[[#This Row],[Device ID]],BOM!$B$3:$BQ$35,16,FALSE),"")</f>
        <v>Player-01 | 2/4</v>
      </c>
      <c r="G297" s="63">
        <f>VLOOKUP(Tabelle32[[#This Row],[SDI Interface]],BOM!$A$4:$B$35,2,FALSE)</f>
        <v>14</v>
      </c>
      <c r="H297" s="59" t="str">
        <f>BOM!$C$4</f>
        <v>VGW-01</v>
      </c>
      <c r="I297" s="59">
        <f>IFERROR(VLOOKUP(Tabelle32[[#This Row],[Device ID]],BOM!$B$3:$BQ$35,12,FALSE),"")</f>
        <v>0</v>
      </c>
      <c r="J297" s="59" t="str">
        <f>IFERROR(VLOOKUP(Tabelle32[[#This Row],[Device ID]],BOM!$B$3:$BQ$35,13,FALSE),"")</f>
        <v>TC.U1.223 | MDC</v>
      </c>
      <c r="K297" s="59" t="str">
        <f>IFERROR(VLOOKUP(Tabelle32[[#This Row],[Device ID]],BOM!$B$3:$BQ$35,14,FALSE),"")</f>
        <v>Imagine Comunications</v>
      </c>
      <c r="L297" s="59" t="str">
        <f>IFERROR(VLOOKUP(Tabelle32[[#This Row],[Device ID]],BOM!$B$3:$BQ$35,16,FALSE),"")</f>
        <v>Player-01 | 2/4</v>
      </c>
      <c r="M297" s="63">
        <f>IFERROR(VLOOKUP(Tabelle32[[#This Row],[Device ID]],BOM!$B$3:$BQ$35,17,FALSE),"")</f>
        <v>0</v>
      </c>
      <c r="N297" s="59">
        <f>IFERROR(VLOOKUP(Tabelle32[[#This Row],[Device ID]],BOM!$B$3:$BQ$35,18,FALSE),"")</f>
        <v>0</v>
      </c>
      <c r="O297" s="64"/>
      <c r="P297" s="64"/>
      <c r="Q297" s="64"/>
      <c r="R297" s="64"/>
      <c r="S297" s="64"/>
      <c r="T297" s="64"/>
      <c r="U297" s="59">
        <f>IFERROR(VLOOKUP(Tabelle32[[#This Row],[Device ID]],BOM!$B$3:$BQ$35,25,FALSE),"")</f>
        <v>0</v>
      </c>
      <c r="V297" s="59" t="str">
        <f>IFERROR(VLOOKUP(Tabelle32[[#This Row],[Device ID]],BOM!$B$3:$BQ$35,26,FALSE),"")</f>
        <v>x</v>
      </c>
      <c r="W297" s="59" t="str">
        <f>IFERROR(VLOOKUP(Tabelle32[[#This Row],[Device ID]],BOM!$B$3:$BQ$35,27,FALSE),"")</f>
        <v>x</v>
      </c>
      <c r="X297" s="59" t="str">
        <f>IFERROR(VLOOKUP(Tabelle32[[#This Row],[Device ID]],BOM!$B$3:$BQ$35,28,FALSE),"")</f>
        <v>x</v>
      </c>
      <c r="Y297" s="59" t="str">
        <f>IFERROR(VLOOKUP(Tabelle32[[#This Row],[Device ID]],BOM!$B$3:$BQ$35,29,FALSE),"")</f>
        <v>x</v>
      </c>
      <c r="Z297" s="59" t="str">
        <f>IFERROR(VLOOKUP(Tabelle32[[#This Row],[Device ID]],BOM!$B$3:$BQ$35,30,FALSE),"")</f>
        <v>x</v>
      </c>
      <c r="AA297" s="59" t="str">
        <f>IFERROR(VLOOKUP(Tabelle32[[#This Row],[Device ID]],BOM!$B$3:$BQ$35,31,FALSE),"")</f>
        <v>x</v>
      </c>
      <c r="AB297" s="59" t="str">
        <f>IFERROR(VLOOKUP(Tabelle32[[#This Row],[Device ID]],BOM!$B$3:$BQ$35,32,FALSE),"")</f>
        <v>x</v>
      </c>
      <c r="AC297" s="59" t="str">
        <f>IFERROR(VLOOKUP(Tabelle32[[#This Row],[Device ID]],BOM!$B$3:$BQ$35,33,FALSE),"")</f>
        <v>x</v>
      </c>
      <c r="AD297" s="59" t="str">
        <f>IFERROR(VLOOKUP(Tabelle32[[#This Row],[Device ID]],BOM!$B$3:$BQ$35,34,FALSE),"")</f>
        <v>x</v>
      </c>
      <c r="AE297" s="59" t="str">
        <f>IFERROR(VLOOKUP(Tabelle32[[#This Row],[Device ID]],BOM!$B$3:$BQ$35,35,FALSE),"")</f>
        <v>x</v>
      </c>
      <c r="AF297" s="59" t="str">
        <f>IFERROR(VLOOKUP(Tabelle32[[#This Row],[Device ID]],BOM!$B$3:$BQ$35,36,FALSE),"")</f>
        <v>x</v>
      </c>
      <c r="AG297" s="59" t="str">
        <f>IFERROR(VLOOKUP(Tabelle32[[#This Row],[Device ID]],BOM!$B$3:$BQ$35,37,FALSE),"")</f>
        <v>x</v>
      </c>
      <c r="AH297" s="59"/>
      <c r="AI297" s="59"/>
      <c r="AJ297" s="59"/>
      <c r="AK297" s="59"/>
      <c r="AL297" s="59" t="str">
        <f>IFERROR(VLOOKUP(Tabelle32[[#This Row],[Device ID]],BOM!$B$3:$BQ$35,42,FALSE),"")</f>
        <v>Imagine Communications SNP</v>
      </c>
      <c r="AM297" s="59" t="str">
        <f>IFERROR(VLOOKUP(Tabelle32[[#This Row],[Device ID]],BOM!$B$3:$BQ$35,43,FALSE),"")</f>
        <v>no</v>
      </c>
      <c r="AN297" s="59" t="str">
        <f>IFERROR(VLOOKUP(Tabelle32[[#This Row],[Device ID]],BOM!$B$3:$BQ$35,44,FALSE),"")</f>
        <v>yes</v>
      </c>
      <c r="AO297" s="59" t="str">
        <f>IFERROR(VLOOKUP(Tabelle32[[#This Row],[Device ID]],BOM!$B$3:$BQ$35,45,FALSE),"")</f>
        <v>no</v>
      </c>
      <c r="AP297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297" s="28"/>
      <c r="AR297" s="28"/>
      <c r="AS297" s="28"/>
      <c r="AT297" s="28"/>
      <c r="AU297" s="28"/>
      <c r="AV297" s="28" t="s">
        <v>96</v>
      </c>
      <c r="AW297" s="28" t="s">
        <v>96</v>
      </c>
      <c r="AX297" s="28" t="s">
        <v>96</v>
      </c>
      <c r="AY297" s="28" t="s">
        <v>96</v>
      </c>
      <c r="AZ297" s="28" t="s">
        <v>96</v>
      </c>
      <c r="BA297" s="28" t="s">
        <v>96</v>
      </c>
      <c r="BB297" s="28" t="s">
        <v>96</v>
      </c>
      <c r="BC297" s="28" t="s">
        <v>96</v>
      </c>
      <c r="BD297" s="28" t="s">
        <v>96</v>
      </c>
      <c r="BE297" s="28"/>
      <c r="BF297" s="28"/>
      <c r="BG297" s="73" t="s">
        <v>151</v>
      </c>
      <c r="BH297" s="30" t="str">
        <f>IF(COUNTA(Tabelle32[[#This Row],[Type:Vid_1080i50]:[Type:Anc_Prot]])&gt;0,"x","")</f>
        <v>x</v>
      </c>
      <c r="BI29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97" s="59"/>
      <c r="BK297" s="59"/>
      <c r="BL297" s="63"/>
      <c r="BM297" s="63"/>
      <c r="BN297" s="90"/>
      <c r="BO297" s="90"/>
      <c r="BP297" s="75">
        <f>LEN(Tabelle32[[#This Row],[Label 1
GFX-Unit]])</f>
        <v>0</v>
      </c>
      <c r="BQ297" s="63"/>
      <c r="BR297" s="63"/>
      <c r="BS297" s="59"/>
      <c r="BT297" s="59"/>
      <c r="BU297" s="59" t="s">
        <v>176</v>
      </c>
      <c r="BV297" s="59" t="s">
        <v>177</v>
      </c>
      <c r="BW297" s="59" t="s">
        <v>507</v>
      </c>
      <c r="BX297" s="59">
        <v>14</v>
      </c>
    </row>
    <row r="298" spans="1:76" x14ac:dyDescent="0.2">
      <c r="A298" s="58" t="str">
        <f>CONCATENATE(Tabelle32[[#This Row],[Device ID]],".",Tabelle32[[#This Row],[Streamcounter]])</f>
        <v>14.14206</v>
      </c>
      <c r="B29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VGW-01_SDI14_AUDsend_0006_IPLASRF</v>
      </c>
      <c r="C298" s="60"/>
      <c r="D298" s="61"/>
      <c r="E298" s="62"/>
      <c r="F298" s="59" t="str">
        <f>IFERROR(VLOOKUP(Tabelle32[[#This Row],[Device ID]],BOM!$B$3:$BQ$35,16,FALSE),"")</f>
        <v>Player-01 | 2/4</v>
      </c>
      <c r="G298" s="63">
        <f>VLOOKUP(Tabelle32[[#This Row],[SDI Interface]],BOM!$A$4:$B$35,2,FALSE)</f>
        <v>14</v>
      </c>
      <c r="H298" s="59" t="str">
        <f>BOM!$C$4</f>
        <v>VGW-01</v>
      </c>
      <c r="I298" s="59">
        <f>IFERROR(VLOOKUP(Tabelle32[[#This Row],[Device ID]],BOM!$B$3:$BQ$35,12,FALSE),"")</f>
        <v>0</v>
      </c>
      <c r="J298" s="59" t="str">
        <f>IFERROR(VLOOKUP(Tabelle32[[#This Row],[Device ID]],BOM!$B$3:$BQ$35,13,FALSE),"")</f>
        <v>TC.U1.223 | MDC</v>
      </c>
      <c r="K298" s="59" t="str">
        <f>IFERROR(VLOOKUP(Tabelle32[[#This Row],[Device ID]],BOM!$B$3:$BQ$35,14,FALSE),"")</f>
        <v>Imagine Comunications</v>
      </c>
      <c r="L298" s="59" t="str">
        <f>IFERROR(VLOOKUP(Tabelle32[[#This Row],[Device ID]],BOM!$B$3:$BQ$35,16,FALSE),"")</f>
        <v>Player-01 | 2/4</v>
      </c>
      <c r="M298" s="63">
        <f>IFERROR(VLOOKUP(Tabelle32[[#This Row],[Device ID]],BOM!$B$3:$BQ$35,17,FALSE),"")</f>
        <v>0</v>
      </c>
      <c r="N298" s="59">
        <f>IFERROR(VLOOKUP(Tabelle32[[#This Row],[Device ID]],BOM!$B$3:$BQ$35,18,FALSE),"")</f>
        <v>0</v>
      </c>
      <c r="O298" s="64"/>
      <c r="P298" s="64"/>
      <c r="Q298" s="64"/>
      <c r="R298" s="64"/>
      <c r="S298" s="64"/>
      <c r="T298" s="64"/>
      <c r="U298" s="59">
        <f>IFERROR(VLOOKUP(Tabelle32[[#This Row],[Device ID]],BOM!$B$3:$BQ$35,25,FALSE),"")</f>
        <v>0</v>
      </c>
      <c r="V298" s="59" t="str">
        <f>IFERROR(VLOOKUP(Tabelle32[[#This Row],[Device ID]],BOM!$B$3:$BQ$35,26,FALSE),"")</f>
        <v>x</v>
      </c>
      <c r="W298" s="59" t="str">
        <f>IFERROR(VLOOKUP(Tabelle32[[#This Row],[Device ID]],BOM!$B$3:$BQ$35,27,FALSE),"")</f>
        <v>x</v>
      </c>
      <c r="X298" s="59" t="str">
        <f>IFERROR(VLOOKUP(Tabelle32[[#This Row],[Device ID]],BOM!$B$3:$BQ$35,28,FALSE),"")</f>
        <v>x</v>
      </c>
      <c r="Y298" s="59" t="str">
        <f>IFERROR(VLOOKUP(Tabelle32[[#This Row],[Device ID]],BOM!$B$3:$BQ$35,29,FALSE),"")</f>
        <v>x</v>
      </c>
      <c r="Z298" s="59" t="str">
        <f>IFERROR(VLOOKUP(Tabelle32[[#This Row],[Device ID]],BOM!$B$3:$BQ$35,30,FALSE),"")</f>
        <v>x</v>
      </c>
      <c r="AA298" s="59" t="str">
        <f>IFERROR(VLOOKUP(Tabelle32[[#This Row],[Device ID]],BOM!$B$3:$BQ$35,31,FALSE),"")</f>
        <v>x</v>
      </c>
      <c r="AB298" s="59" t="str">
        <f>IFERROR(VLOOKUP(Tabelle32[[#This Row],[Device ID]],BOM!$B$3:$BQ$35,32,FALSE),"")</f>
        <v>x</v>
      </c>
      <c r="AC298" s="59" t="str">
        <f>IFERROR(VLOOKUP(Tabelle32[[#This Row],[Device ID]],BOM!$B$3:$BQ$35,33,FALSE),"")</f>
        <v>x</v>
      </c>
      <c r="AD298" s="59" t="str">
        <f>IFERROR(VLOOKUP(Tabelle32[[#This Row],[Device ID]],BOM!$B$3:$BQ$35,34,FALSE),"")</f>
        <v>x</v>
      </c>
      <c r="AE298" s="59" t="str">
        <f>IFERROR(VLOOKUP(Tabelle32[[#This Row],[Device ID]],BOM!$B$3:$BQ$35,35,FALSE),"")</f>
        <v>x</v>
      </c>
      <c r="AF298" s="59" t="str">
        <f>IFERROR(VLOOKUP(Tabelle32[[#This Row],[Device ID]],BOM!$B$3:$BQ$35,36,FALSE),"")</f>
        <v>x</v>
      </c>
      <c r="AG298" s="59" t="str">
        <f>IFERROR(VLOOKUP(Tabelle32[[#This Row],[Device ID]],BOM!$B$3:$BQ$35,37,FALSE),"")</f>
        <v>x</v>
      </c>
      <c r="AH298" s="59"/>
      <c r="AI298" s="59"/>
      <c r="AJ298" s="59"/>
      <c r="AK298" s="59"/>
      <c r="AL298" s="59" t="str">
        <f>IFERROR(VLOOKUP(Tabelle32[[#This Row],[Device ID]],BOM!$B$3:$BQ$35,42,FALSE),"")</f>
        <v>Imagine Communications SNP</v>
      </c>
      <c r="AM298" s="59" t="str">
        <f>IFERROR(VLOOKUP(Tabelle32[[#This Row],[Device ID]],BOM!$B$3:$BQ$35,43,FALSE),"")</f>
        <v>no</v>
      </c>
      <c r="AN298" s="59" t="str">
        <f>IFERROR(VLOOKUP(Tabelle32[[#This Row],[Device ID]],BOM!$B$3:$BQ$35,44,FALSE),"")</f>
        <v>yes</v>
      </c>
      <c r="AO298" s="59" t="str">
        <f>IFERROR(VLOOKUP(Tabelle32[[#This Row],[Device ID]],BOM!$B$3:$BQ$35,45,FALSE),"")</f>
        <v>no</v>
      </c>
      <c r="AP298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298" s="28"/>
      <c r="AR298" s="28"/>
      <c r="AS298" s="28"/>
      <c r="AT298" s="28"/>
      <c r="AU298" s="28"/>
      <c r="AV298" s="28" t="s">
        <v>96</v>
      </c>
      <c r="AW298" s="28" t="s">
        <v>96</v>
      </c>
      <c r="AX298" s="28" t="s">
        <v>96</v>
      </c>
      <c r="AY298" s="28" t="s">
        <v>96</v>
      </c>
      <c r="AZ298" s="28" t="s">
        <v>96</v>
      </c>
      <c r="BA298" s="28" t="s">
        <v>96</v>
      </c>
      <c r="BB298" s="28" t="s">
        <v>96</v>
      </c>
      <c r="BC298" s="28" t="s">
        <v>96</v>
      </c>
      <c r="BD298" s="28" t="s">
        <v>96</v>
      </c>
      <c r="BE298" s="28"/>
      <c r="BF298" s="28"/>
      <c r="BG298" s="73" t="s">
        <v>151</v>
      </c>
      <c r="BH298" s="30" t="str">
        <f>IF(COUNTA(Tabelle32[[#This Row],[Type:Vid_1080i50]:[Type:Anc_Prot]])&gt;0,"x","")</f>
        <v>x</v>
      </c>
      <c r="BI29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98" s="59"/>
      <c r="BK298" s="59"/>
      <c r="BL298" s="63"/>
      <c r="BM298" s="63"/>
      <c r="BN298" s="90"/>
      <c r="BO298" s="90"/>
      <c r="BP298" s="75">
        <f>LEN(Tabelle32[[#This Row],[Label 1
GFX-Unit]])</f>
        <v>0</v>
      </c>
      <c r="BQ298" s="63"/>
      <c r="BR298" s="63"/>
      <c r="BS298" s="59"/>
      <c r="BT298" s="59"/>
      <c r="BU298" s="59" t="s">
        <v>179</v>
      </c>
      <c r="BV298" s="59" t="s">
        <v>180</v>
      </c>
      <c r="BW298" s="59" t="s">
        <v>508</v>
      </c>
      <c r="BX298" s="59">
        <v>14</v>
      </c>
    </row>
    <row r="299" spans="1:76" x14ac:dyDescent="0.2">
      <c r="A299" s="58" t="str">
        <f>CONCATENATE(Tabelle32[[#This Row],[Device ID]],".",Tabelle32[[#This Row],[Streamcounter]])</f>
        <v>14.14207</v>
      </c>
      <c r="B29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VGW-01_SDI14_AUDsend_0007_IPLASRF</v>
      </c>
      <c r="C299" s="60"/>
      <c r="D299" s="61"/>
      <c r="E299" s="62"/>
      <c r="F299" s="59" t="str">
        <f>IFERROR(VLOOKUP(Tabelle32[[#This Row],[Device ID]],BOM!$B$3:$BQ$35,16,FALSE),"")</f>
        <v>Player-01 | 2/4</v>
      </c>
      <c r="G299" s="63">
        <f>VLOOKUP(Tabelle32[[#This Row],[SDI Interface]],BOM!$A$4:$B$35,2,FALSE)</f>
        <v>14</v>
      </c>
      <c r="H299" s="59" t="str">
        <f>BOM!$C$4</f>
        <v>VGW-01</v>
      </c>
      <c r="I299" s="59">
        <f>IFERROR(VLOOKUP(Tabelle32[[#This Row],[Device ID]],BOM!$B$3:$BQ$35,12,FALSE),"")</f>
        <v>0</v>
      </c>
      <c r="J299" s="59" t="str">
        <f>IFERROR(VLOOKUP(Tabelle32[[#This Row],[Device ID]],BOM!$B$3:$BQ$35,13,FALSE),"")</f>
        <v>TC.U1.223 | MDC</v>
      </c>
      <c r="K299" s="59" t="str">
        <f>IFERROR(VLOOKUP(Tabelle32[[#This Row],[Device ID]],BOM!$B$3:$BQ$35,14,FALSE),"")</f>
        <v>Imagine Comunications</v>
      </c>
      <c r="L299" s="59" t="str">
        <f>IFERROR(VLOOKUP(Tabelle32[[#This Row],[Device ID]],BOM!$B$3:$BQ$35,16,FALSE),"")</f>
        <v>Player-01 | 2/4</v>
      </c>
      <c r="M299" s="63">
        <f>IFERROR(VLOOKUP(Tabelle32[[#This Row],[Device ID]],BOM!$B$3:$BQ$35,17,FALSE),"")</f>
        <v>0</v>
      </c>
      <c r="N299" s="59">
        <f>IFERROR(VLOOKUP(Tabelle32[[#This Row],[Device ID]],BOM!$B$3:$BQ$35,18,FALSE),"")</f>
        <v>0</v>
      </c>
      <c r="O299" s="64"/>
      <c r="P299" s="64"/>
      <c r="Q299" s="64"/>
      <c r="R299" s="64"/>
      <c r="S299" s="64"/>
      <c r="T299" s="64"/>
      <c r="U299" s="59">
        <f>IFERROR(VLOOKUP(Tabelle32[[#This Row],[Device ID]],BOM!$B$3:$BQ$35,25,FALSE),"")</f>
        <v>0</v>
      </c>
      <c r="V299" s="59" t="str">
        <f>IFERROR(VLOOKUP(Tabelle32[[#This Row],[Device ID]],BOM!$B$3:$BQ$35,26,FALSE),"")</f>
        <v>x</v>
      </c>
      <c r="W299" s="59" t="str">
        <f>IFERROR(VLOOKUP(Tabelle32[[#This Row],[Device ID]],BOM!$B$3:$BQ$35,27,FALSE),"")</f>
        <v>x</v>
      </c>
      <c r="X299" s="59" t="str">
        <f>IFERROR(VLOOKUP(Tabelle32[[#This Row],[Device ID]],BOM!$B$3:$BQ$35,28,FALSE),"")</f>
        <v>x</v>
      </c>
      <c r="Y299" s="59" t="str">
        <f>IFERROR(VLOOKUP(Tabelle32[[#This Row],[Device ID]],BOM!$B$3:$BQ$35,29,FALSE),"")</f>
        <v>x</v>
      </c>
      <c r="Z299" s="59" t="str">
        <f>IFERROR(VLOOKUP(Tabelle32[[#This Row],[Device ID]],BOM!$B$3:$BQ$35,30,FALSE),"")</f>
        <v>x</v>
      </c>
      <c r="AA299" s="59" t="str">
        <f>IFERROR(VLOOKUP(Tabelle32[[#This Row],[Device ID]],BOM!$B$3:$BQ$35,31,FALSE),"")</f>
        <v>x</v>
      </c>
      <c r="AB299" s="59" t="str">
        <f>IFERROR(VLOOKUP(Tabelle32[[#This Row],[Device ID]],BOM!$B$3:$BQ$35,32,FALSE),"")</f>
        <v>x</v>
      </c>
      <c r="AC299" s="59" t="str">
        <f>IFERROR(VLOOKUP(Tabelle32[[#This Row],[Device ID]],BOM!$B$3:$BQ$35,33,FALSE),"")</f>
        <v>x</v>
      </c>
      <c r="AD299" s="59" t="str">
        <f>IFERROR(VLOOKUP(Tabelle32[[#This Row],[Device ID]],BOM!$B$3:$BQ$35,34,FALSE),"")</f>
        <v>x</v>
      </c>
      <c r="AE299" s="59" t="str">
        <f>IFERROR(VLOOKUP(Tabelle32[[#This Row],[Device ID]],BOM!$B$3:$BQ$35,35,FALSE),"")</f>
        <v>x</v>
      </c>
      <c r="AF299" s="59" t="str">
        <f>IFERROR(VLOOKUP(Tabelle32[[#This Row],[Device ID]],BOM!$B$3:$BQ$35,36,FALSE),"")</f>
        <v>x</v>
      </c>
      <c r="AG299" s="59" t="str">
        <f>IFERROR(VLOOKUP(Tabelle32[[#This Row],[Device ID]],BOM!$B$3:$BQ$35,37,FALSE),"")</f>
        <v>x</v>
      </c>
      <c r="AH299" s="59"/>
      <c r="AI299" s="59"/>
      <c r="AJ299" s="59"/>
      <c r="AK299" s="59"/>
      <c r="AL299" s="59" t="str">
        <f>IFERROR(VLOOKUP(Tabelle32[[#This Row],[Device ID]],BOM!$B$3:$BQ$35,42,FALSE),"")</f>
        <v>Imagine Communications SNP</v>
      </c>
      <c r="AM299" s="59" t="str">
        <f>IFERROR(VLOOKUP(Tabelle32[[#This Row],[Device ID]],BOM!$B$3:$BQ$35,43,FALSE),"")</f>
        <v>no</v>
      </c>
      <c r="AN299" s="59" t="str">
        <f>IFERROR(VLOOKUP(Tabelle32[[#This Row],[Device ID]],BOM!$B$3:$BQ$35,44,FALSE),"")</f>
        <v>yes</v>
      </c>
      <c r="AO299" s="59" t="str">
        <f>IFERROR(VLOOKUP(Tabelle32[[#This Row],[Device ID]],BOM!$B$3:$BQ$35,45,FALSE),"")</f>
        <v>no</v>
      </c>
      <c r="AP299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299" s="28"/>
      <c r="AR299" s="28"/>
      <c r="AS299" s="28"/>
      <c r="AT299" s="28"/>
      <c r="AU299" s="28"/>
      <c r="AV299" s="28" t="s">
        <v>96</v>
      </c>
      <c r="AW299" s="28" t="s">
        <v>96</v>
      </c>
      <c r="AX299" s="28" t="s">
        <v>96</v>
      </c>
      <c r="AY299" s="28" t="s">
        <v>96</v>
      </c>
      <c r="AZ299" s="28" t="s">
        <v>96</v>
      </c>
      <c r="BA299" s="28" t="s">
        <v>96</v>
      </c>
      <c r="BB299" s="28" t="s">
        <v>96</v>
      </c>
      <c r="BC299" s="28" t="s">
        <v>96</v>
      </c>
      <c r="BD299" s="28" t="s">
        <v>96</v>
      </c>
      <c r="BE299" s="28"/>
      <c r="BF299" s="28"/>
      <c r="BG299" s="73" t="s">
        <v>151</v>
      </c>
      <c r="BH299" s="30" t="str">
        <f>IF(COUNTA(Tabelle32[[#This Row],[Type:Vid_1080i50]:[Type:Anc_Prot]])&gt;0,"x","")</f>
        <v>x</v>
      </c>
      <c r="BI29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299" s="59"/>
      <c r="BK299" s="59"/>
      <c r="BL299" s="63"/>
      <c r="BM299" s="63"/>
      <c r="BN299" s="90"/>
      <c r="BO299" s="90"/>
      <c r="BP299" s="75">
        <f>LEN(Tabelle32[[#This Row],[Label 1
GFX-Unit]])</f>
        <v>0</v>
      </c>
      <c r="BQ299" s="63"/>
      <c r="BR299" s="63"/>
      <c r="BS299" s="59"/>
      <c r="BT299" s="59"/>
      <c r="BU299" s="59" t="s">
        <v>182</v>
      </c>
      <c r="BV299" s="59" t="s">
        <v>183</v>
      </c>
      <c r="BW299" s="59" t="s">
        <v>509</v>
      </c>
      <c r="BX299" s="59">
        <v>14</v>
      </c>
    </row>
    <row r="300" spans="1:76" x14ac:dyDescent="0.2">
      <c r="A300" s="58" t="str">
        <f>CONCATENATE(Tabelle32[[#This Row],[Device ID]],".",Tabelle32[[#This Row],[Streamcounter]])</f>
        <v>14.14208</v>
      </c>
      <c r="B30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VGW-01_SDI14_AUDsend_0008_IPLASRF</v>
      </c>
      <c r="C300" s="60"/>
      <c r="D300" s="61"/>
      <c r="E300" s="62"/>
      <c r="F300" s="59" t="str">
        <f>IFERROR(VLOOKUP(Tabelle32[[#This Row],[Device ID]],BOM!$B$3:$BQ$35,16,FALSE),"")</f>
        <v>Player-01 | 2/4</v>
      </c>
      <c r="G300" s="63">
        <f>VLOOKUP(Tabelle32[[#This Row],[SDI Interface]],BOM!$A$4:$B$35,2,FALSE)</f>
        <v>14</v>
      </c>
      <c r="H300" s="59" t="str">
        <f>BOM!$C$4</f>
        <v>VGW-01</v>
      </c>
      <c r="I300" s="59">
        <f>IFERROR(VLOOKUP(Tabelle32[[#This Row],[Device ID]],BOM!$B$3:$BQ$35,12,FALSE),"")</f>
        <v>0</v>
      </c>
      <c r="J300" s="59" t="str">
        <f>IFERROR(VLOOKUP(Tabelle32[[#This Row],[Device ID]],BOM!$B$3:$BQ$35,13,FALSE),"")</f>
        <v>TC.U1.223 | MDC</v>
      </c>
      <c r="K300" s="59" t="str">
        <f>IFERROR(VLOOKUP(Tabelle32[[#This Row],[Device ID]],BOM!$B$3:$BQ$35,14,FALSE),"")</f>
        <v>Imagine Comunications</v>
      </c>
      <c r="L300" s="59" t="str">
        <f>IFERROR(VLOOKUP(Tabelle32[[#This Row],[Device ID]],BOM!$B$3:$BQ$35,16,FALSE),"")</f>
        <v>Player-01 | 2/4</v>
      </c>
      <c r="M300" s="63">
        <f>IFERROR(VLOOKUP(Tabelle32[[#This Row],[Device ID]],BOM!$B$3:$BQ$35,17,FALSE),"")</f>
        <v>0</v>
      </c>
      <c r="N300" s="59">
        <f>IFERROR(VLOOKUP(Tabelle32[[#This Row],[Device ID]],BOM!$B$3:$BQ$35,18,FALSE),"")</f>
        <v>0</v>
      </c>
      <c r="O300" s="64"/>
      <c r="P300" s="64"/>
      <c r="Q300" s="64"/>
      <c r="R300" s="64"/>
      <c r="S300" s="64"/>
      <c r="T300" s="64"/>
      <c r="U300" s="59">
        <f>IFERROR(VLOOKUP(Tabelle32[[#This Row],[Device ID]],BOM!$B$3:$BQ$35,25,FALSE),"")</f>
        <v>0</v>
      </c>
      <c r="V300" s="59" t="str">
        <f>IFERROR(VLOOKUP(Tabelle32[[#This Row],[Device ID]],BOM!$B$3:$BQ$35,26,FALSE),"")</f>
        <v>x</v>
      </c>
      <c r="W300" s="59" t="str">
        <f>IFERROR(VLOOKUP(Tabelle32[[#This Row],[Device ID]],BOM!$B$3:$BQ$35,27,FALSE),"")</f>
        <v>x</v>
      </c>
      <c r="X300" s="59" t="str">
        <f>IFERROR(VLOOKUP(Tabelle32[[#This Row],[Device ID]],BOM!$B$3:$BQ$35,28,FALSE),"")</f>
        <v>x</v>
      </c>
      <c r="Y300" s="59" t="str">
        <f>IFERROR(VLOOKUP(Tabelle32[[#This Row],[Device ID]],BOM!$B$3:$BQ$35,29,FALSE),"")</f>
        <v>x</v>
      </c>
      <c r="Z300" s="59" t="str">
        <f>IFERROR(VLOOKUP(Tabelle32[[#This Row],[Device ID]],BOM!$B$3:$BQ$35,30,FALSE),"")</f>
        <v>x</v>
      </c>
      <c r="AA300" s="59" t="str">
        <f>IFERROR(VLOOKUP(Tabelle32[[#This Row],[Device ID]],BOM!$B$3:$BQ$35,31,FALSE),"")</f>
        <v>x</v>
      </c>
      <c r="AB300" s="59" t="str">
        <f>IFERROR(VLOOKUP(Tabelle32[[#This Row],[Device ID]],BOM!$B$3:$BQ$35,32,FALSE),"")</f>
        <v>x</v>
      </c>
      <c r="AC300" s="59" t="str">
        <f>IFERROR(VLOOKUP(Tabelle32[[#This Row],[Device ID]],BOM!$B$3:$BQ$35,33,FALSE),"")</f>
        <v>x</v>
      </c>
      <c r="AD300" s="59" t="str">
        <f>IFERROR(VLOOKUP(Tabelle32[[#This Row],[Device ID]],BOM!$B$3:$BQ$35,34,FALSE),"")</f>
        <v>x</v>
      </c>
      <c r="AE300" s="59" t="str">
        <f>IFERROR(VLOOKUP(Tabelle32[[#This Row],[Device ID]],BOM!$B$3:$BQ$35,35,FALSE),"")</f>
        <v>x</v>
      </c>
      <c r="AF300" s="59" t="str">
        <f>IFERROR(VLOOKUP(Tabelle32[[#This Row],[Device ID]],BOM!$B$3:$BQ$35,36,FALSE),"")</f>
        <v>x</v>
      </c>
      <c r="AG300" s="59" t="str">
        <f>IFERROR(VLOOKUP(Tabelle32[[#This Row],[Device ID]],BOM!$B$3:$BQ$35,37,FALSE),"")</f>
        <v>x</v>
      </c>
      <c r="AH300" s="59"/>
      <c r="AI300" s="59"/>
      <c r="AJ300" s="59"/>
      <c r="AK300" s="59"/>
      <c r="AL300" s="59" t="str">
        <f>IFERROR(VLOOKUP(Tabelle32[[#This Row],[Device ID]],BOM!$B$3:$BQ$35,42,FALSE),"")</f>
        <v>Imagine Communications SNP</v>
      </c>
      <c r="AM300" s="59" t="str">
        <f>IFERROR(VLOOKUP(Tabelle32[[#This Row],[Device ID]],BOM!$B$3:$BQ$35,43,FALSE),"")</f>
        <v>no</v>
      </c>
      <c r="AN300" s="59" t="str">
        <f>IFERROR(VLOOKUP(Tabelle32[[#This Row],[Device ID]],BOM!$B$3:$BQ$35,44,FALSE),"")</f>
        <v>yes</v>
      </c>
      <c r="AO300" s="59" t="str">
        <f>IFERROR(VLOOKUP(Tabelle32[[#This Row],[Device ID]],BOM!$B$3:$BQ$35,45,FALSE),"")</f>
        <v>no</v>
      </c>
      <c r="AP300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300" s="28"/>
      <c r="AR300" s="28"/>
      <c r="AS300" s="28"/>
      <c r="AT300" s="28"/>
      <c r="AU300" s="28"/>
      <c r="AV300" s="28" t="s">
        <v>96</v>
      </c>
      <c r="AW300" s="28" t="s">
        <v>96</v>
      </c>
      <c r="AX300" s="28" t="s">
        <v>96</v>
      </c>
      <c r="AY300" s="28" t="s">
        <v>96</v>
      </c>
      <c r="AZ300" s="28" t="s">
        <v>96</v>
      </c>
      <c r="BA300" s="28" t="s">
        <v>96</v>
      </c>
      <c r="BB300" s="28" t="s">
        <v>96</v>
      </c>
      <c r="BC300" s="28" t="s">
        <v>96</v>
      </c>
      <c r="BD300" s="28" t="s">
        <v>96</v>
      </c>
      <c r="BE300" s="28"/>
      <c r="BF300" s="28"/>
      <c r="BG300" s="73" t="s">
        <v>151</v>
      </c>
      <c r="BH300" s="30" t="str">
        <f>IF(COUNTA(Tabelle32[[#This Row],[Type:Vid_1080i50]:[Type:Anc_Prot]])&gt;0,"x","")</f>
        <v>x</v>
      </c>
      <c r="BI30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00" s="59"/>
      <c r="BK300" s="59"/>
      <c r="BL300" s="63"/>
      <c r="BM300" s="63"/>
      <c r="BN300" s="90"/>
      <c r="BO300" s="90"/>
      <c r="BP300" s="75">
        <f>LEN(Tabelle32[[#This Row],[Label 1
GFX-Unit]])</f>
        <v>0</v>
      </c>
      <c r="BQ300" s="63"/>
      <c r="BR300" s="63"/>
      <c r="BS300" s="59"/>
      <c r="BT300" s="59"/>
      <c r="BU300" s="59" t="s">
        <v>185</v>
      </c>
      <c r="BV300" s="59" t="s">
        <v>186</v>
      </c>
      <c r="BW300" s="59" t="s">
        <v>510</v>
      </c>
      <c r="BX300" s="59">
        <v>14</v>
      </c>
    </row>
    <row r="301" spans="1:76" x14ac:dyDescent="0.2">
      <c r="A301" s="58" t="str">
        <f>CONCATENATE(Tabelle32[[#This Row],[Device ID]],".",Tabelle32[[#This Row],[Streamcounter]])</f>
        <v>14.14209</v>
      </c>
      <c r="B30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VGW-01_SDI14_AUDsend_0009_IPLASRF</v>
      </c>
      <c r="C301" s="60"/>
      <c r="D301" s="61"/>
      <c r="E301" s="62"/>
      <c r="F301" s="59" t="str">
        <f>IFERROR(VLOOKUP(Tabelle32[[#This Row],[Device ID]],BOM!$B$3:$BQ$35,16,FALSE),"")</f>
        <v>Player-01 | 2/4</v>
      </c>
      <c r="G301" s="63">
        <f>VLOOKUP(Tabelle32[[#This Row],[SDI Interface]],BOM!$A$4:$B$35,2,FALSE)</f>
        <v>14</v>
      </c>
      <c r="H301" s="59" t="str">
        <f>BOM!$C$4</f>
        <v>VGW-01</v>
      </c>
      <c r="I301" s="59">
        <f>IFERROR(VLOOKUP(Tabelle32[[#This Row],[Device ID]],BOM!$B$3:$BQ$35,12,FALSE),"")</f>
        <v>0</v>
      </c>
      <c r="J301" s="59" t="str">
        <f>IFERROR(VLOOKUP(Tabelle32[[#This Row],[Device ID]],BOM!$B$3:$BQ$35,13,FALSE),"")</f>
        <v>TC.U1.223 | MDC</v>
      </c>
      <c r="K301" s="59" t="str">
        <f>IFERROR(VLOOKUP(Tabelle32[[#This Row],[Device ID]],BOM!$B$3:$BQ$35,14,FALSE),"")</f>
        <v>Imagine Comunications</v>
      </c>
      <c r="L301" s="59" t="str">
        <f>IFERROR(VLOOKUP(Tabelle32[[#This Row],[Device ID]],BOM!$B$3:$BQ$35,16,FALSE),"")</f>
        <v>Player-01 | 2/4</v>
      </c>
      <c r="M301" s="63">
        <f>IFERROR(VLOOKUP(Tabelle32[[#This Row],[Device ID]],BOM!$B$3:$BQ$35,17,FALSE),"")</f>
        <v>0</v>
      </c>
      <c r="N301" s="59">
        <f>IFERROR(VLOOKUP(Tabelle32[[#This Row],[Device ID]],BOM!$B$3:$BQ$35,18,FALSE),"")</f>
        <v>0</v>
      </c>
      <c r="O301" s="64"/>
      <c r="P301" s="64"/>
      <c r="Q301" s="64"/>
      <c r="R301" s="64"/>
      <c r="S301" s="64"/>
      <c r="T301" s="64"/>
      <c r="U301" s="59">
        <f>IFERROR(VLOOKUP(Tabelle32[[#This Row],[Device ID]],BOM!$B$3:$BQ$35,25,FALSE),"")</f>
        <v>0</v>
      </c>
      <c r="V301" s="59" t="str">
        <f>IFERROR(VLOOKUP(Tabelle32[[#This Row],[Device ID]],BOM!$B$3:$BQ$35,26,FALSE),"")</f>
        <v>x</v>
      </c>
      <c r="W301" s="59" t="str">
        <f>IFERROR(VLOOKUP(Tabelle32[[#This Row],[Device ID]],BOM!$B$3:$BQ$35,27,FALSE),"")</f>
        <v>x</v>
      </c>
      <c r="X301" s="59" t="str">
        <f>IFERROR(VLOOKUP(Tabelle32[[#This Row],[Device ID]],BOM!$B$3:$BQ$35,28,FALSE),"")</f>
        <v>x</v>
      </c>
      <c r="Y301" s="59" t="str">
        <f>IFERROR(VLOOKUP(Tabelle32[[#This Row],[Device ID]],BOM!$B$3:$BQ$35,29,FALSE),"")</f>
        <v>x</v>
      </c>
      <c r="Z301" s="59" t="str">
        <f>IFERROR(VLOOKUP(Tabelle32[[#This Row],[Device ID]],BOM!$B$3:$BQ$35,30,FALSE),"")</f>
        <v>x</v>
      </c>
      <c r="AA301" s="59" t="str">
        <f>IFERROR(VLOOKUP(Tabelle32[[#This Row],[Device ID]],BOM!$B$3:$BQ$35,31,FALSE),"")</f>
        <v>x</v>
      </c>
      <c r="AB301" s="59" t="str">
        <f>IFERROR(VLOOKUP(Tabelle32[[#This Row],[Device ID]],BOM!$B$3:$BQ$35,32,FALSE),"")</f>
        <v>x</v>
      </c>
      <c r="AC301" s="59" t="str">
        <f>IFERROR(VLOOKUP(Tabelle32[[#This Row],[Device ID]],BOM!$B$3:$BQ$35,33,FALSE),"")</f>
        <v>x</v>
      </c>
      <c r="AD301" s="59" t="str">
        <f>IFERROR(VLOOKUP(Tabelle32[[#This Row],[Device ID]],BOM!$B$3:$BQ$35,34,FALSE),"")</f>
        <v>x</v>
      </c>
      <c r="AE301" s="59" t="str">
        <f>IFERROR(VLOOKUP(Tabelle32[[#This Row],[Device ID]],BOM!$B$3:$BQ$35,35,FALSE),"")</f>
        <v>x</v>
      </c>
      <c r="AF301" s="59" t="str">
        <f>IFERROR(VLOOKUP(Tabelle32[[#This Row],[Device ID]],BOM!$B$3:$BQ$35,36,FALSE),"")</f>
        <v>x</v>
      </c>
      <c r="AG301" s="59" t="str">
        <f>IFERROR(VLOOKUP(Tabelle32[[#This Row],[Device ID]],BOM!$B$3:$BQ$35,37,FALSE),"")</f>
        <v>x</v>
      </c>
      <c r="AH301" s="59"/>
      <c r="AI301" s="59"/>
      <c r="AJ301" s="59"/>
      <c r="AK301" s="59"/>
      <c r="AL301" s="59" t="str">
        <f>IFERROR(VLOOKUP(Tabelle32[[#This Row],[Device ID]],BOM!$B$3:$BQ$35,42,FALSE),"")</f>
        <v>Imagine Communications SNP</v>
      </c>
      <c r="AM301" s="59" t="str">
        <f>IFERROR(VLOOKUP(Tabelle32[[#This Row],[Device ID]],BOM!$B$3:$BQ$35,43,FALSE),"")</f>
        <v>no</v>
      </c>
      <c r="AN301" s="59" t="str">
        <f>IFERROR(VLOOKUP(Tabelle32[[#This Row],[Device ID]],BOM!$B$3:$BQ$35,44,FALSE),"")</f>
        <v>yes</v>
      </c>
      <c r="AO301" s="59" t="str">
        <f>IFERROR(VLOOKUP(Tabelle32[[#This Row],[Device ID]],BOM!$B$3:$BQ$35,45,FALSE),"")</f>
        <v>no</v>
      </c>
      <c r="AP301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301" s="28"/>
      <c r="AR301" s="28"/>
      <c r="AS301" s="28"/>
      <c r="AT301" s="28"/>
      <c r="AU301" s="28"/>
      <c r="AV301" s="28" t="s">
        <v>96</v>
      </c>
      <c r="AW301" s="28" t="s">
        <v>96</v>
      </c>
      <c r="AX301" s="28" t="s">
        <v>96</v>
      </c>
      <c r="AY301" s="28" t="s">
        <v>96</v>
      </c>
      <c r="AZ301" s="28" t="s">
        <v>96</v>
      </c>
      <c r="BA301" s="28" t="s">
        <v>96</v>
      </c>
      <c r="BB301" s="28" t="s">
        <v>96</v>
      </c>
      <c r="BC301" s="28" t="s">
        <v>96</v>
      </c>
      <c r="BD301" s="28" t="s">
        <v>96</v>
      </c>
      <c r="BE301" s="28"/>
      <c r="BF301" s="28"/>
      <c r="BG301" s="73" t="s">
        <v>151</v>
      </c>
      <c r="BH301" s="30" t="str">
        <f>IF(COUNTA(Tabelle32[[#This Row],[Type:Vid_1080i50]:[Type:Anc_Prot]])&gt;0,"x","")</f>
        <v>x</v>
      </c>
      <c r="BI30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01" s="59"/>
      <c r="BK301" s="59"/>
      <c r="BL301" s="63"/>
      <c r="BM301" s="63"/>
      <c r="BN301" s="90"/>
      <c r="BO301" s="90"/>
      <c r="BP301" s="75">
        <f>LEN(Tabelle32[[#This Row],[Label 1
GFX-Unit]])</f>
        <v>0</v>
      </c>
      <c r="BQ301" s="63"/>
      <c r="BR301" s="63"/>
      <c r="BS301" s="59"/>
      <c r="BT301" s="59"/>
      <c r="BU301" s="59" t="s">
        <v>188</v>
      </c>
      <c r="BV301" s="59" t="s">
        <v>189</v>
      </c>
      <c r="BW301" s="59" t="s">
        <v>511</v>
      </c>
      <c r="BX301" s="59">
        <v>14</v>
      </c>
    </row>
    <row r="302" spans="1:76" x14ac:dyDescent="0.2">
      <c r="A302" s="58" t="str">
        <f>CONCATENATE(Tabelle32[[#This Row],[Device ID]],".",Tabelle32[[#This Row],[Streamcounter]])</f>
        <v>14.14210</v>
      </c>
      <c r="B30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VGW-01_SDI14_AUDsend_0010_IPLASRF</v>
      </c>
      <c r="C302" s="60"/>
      <c r="D302" s="61"/>
      <c r="E302" s="62"/>
      <c r="F302" s="59" t="str">
        <f>IFERROR(VLOOKUP(Tabelle32[[#This Row],[Device ID]],BOM!$B$3:$BQ$35,16,FALSE),"")</f>
        <v>Player-01 | 2/4</v>
      </c>
      <c r="G302" s="63">
        <f>VLOOKUP(Tabelle32[[#This Row],[SDI Interface]],BOM!$A$4:$B$35,2,FALSE)</f>
        <v>14</v>
      </c>
      <c r="H302" s="59" t="str">
        <f>BOM!$C$4</f>
        <v>VGW-01</v>
      </c>
      <c r="I302" s="59">
        <f>IFERROR(VLOOKUP(Tabelle32[[#This Row],[Device ID]],BOM!$B$3:$BQ$35,12,FALSE),"")</f>
        <v>0</v>
      </c>
      <c r="J302" s="59" t="str">
        <f>IFERROR(VLOOKUP(Tabelle32[[#This Row],[Device ID]],BOM!$B$3:$BQ$35,13,FALSE),"")</f>
        <v>TC.U1.223 | MDC</v>
      </c>
      <c r="K302" s="59" t="str">
        <f>IFERROR(VLOOKUP(Tabelle32[[#This Row],[Device ID]],BOM!$B$3:$BQ$35,14,FALSE),"")</f>
        <v>Imagine Comunications</v>
      </c>
      <c r="L302" s="59" t="str">
        <f>IFERROR(VLOOKUP(Tabelle32[[#This Row],[Device ID]],BOM!$B$3:$BQ$35,16,FALSE),"")</f>
        <v>Player-01 | 2/4</v>
      </c>
      <c r="M302" s="63">
        <f>IFERROR(VLOOKUP(Tabelle32[[#This Row],[Device ID]],BOM!$B$3:$BQ$35,17,FALSE),"")</f>
        <v>0</v>
      </c>
      <c r="N302" s="59">
        <f>IFERROR(VLOOKUP(Tabelle32[[#This Row],[Device ID]],BOM!$B$3:$BQ$35,18,FALSE),"")</f>
        <v>0</v>
      </c>
      <c r="O302" s="64"/>
      <c r="P302" s="64"/>
      <c r="Q302" s="64"/>
      <c r="R302" s="64"/>
      <c r="S302" s="64"/>
      <c r="T302" s="64"/>
      <c r="U302" s="59">
        <f>IFERROR(VLOOKUP(Tabelle32[[#This Row],[Device ID]],BOM!$B$3:$BQ$35,25,FALSE),"")</f>
        <v>0</v>
      </c>
      <c r="V302" s="59" t="str">
        <f>IFERROR(VLOOKUP(Tabelle32[[#This Row],[Device ID]],BOM!$B$3:$BQ$35,26,FALSE),"")</f>
        <v>x</v>
      </c>
      <c r="W302" s="59" t="str">
        <f>IFERROR(VLOOKUP(Tabelle32[[#This Row],[Device ID]],BOM!$B$3:$BQ$35,27,FALSE),"")</f>
        <v>x</v>
      </c>
      <c r="X302" s="59" t="str">
        <f>IFERROR(VLOOKUP(Tabelle32[[#This Row],[Device ID]],BOM!$B$3:$BQ$35,28,FALSE),"")</f>
        <v>x</v>
      </c>
      <c r="Y302" s="59" t="str">
        <f>IFERROR(VLOOKUP(Tabelle32[[#This Row],[Device ID]],BOM!$B$3:$BQ$35,29,FALSE),"")</f>
        <v>x</v>
      </c>
      <c r="Z302" s="59" t="str">
        <f>IFERROR(VLOOKUP(Tabelle32[[#This Row],[Device ID]],BOM!$B$3:$BQ$35,30,FALSE),"")</f>
        <v>x</v>
      </c>
      <c r="AA302" s="59" t="str">
        <f>IFERROR(VLOOKUP(Tabelle32[[#This Row],[Device ID]],BOM!$B$3:$BQ$35,31,FALSE),"")</f>
        <v>x</v>
      </c>
      <c r="AB302" s="59" t="str">
        <f>IFERROR(VLOOKUP(Tabelle32[[#This Row],[Device ID]],BOM!$B$3:$BQ$35,32,FALSE),"")</f>
        <v>x</v>
      </c>
      <c r="AC302" s="59" t="str">
        <f>IFERROR(VLOOKUP(Tabelle32[[#This Row],[Device ID]],BOM!$B$3:$BQ$35,33,FALSE),"")</f>
        <v>x</v>
      </c>
      <c r="AD302" s="59" t="str">
        <f>IFERROR(VLOOKUP(Tabelle32[[#This Row],[Device ID]],BOM!$B$3:$BQ$35,34,FALSE),"")</f>
        <v>x</v>
      </c>
      <c r="AE302" s="59" t="str">
        <f>IFERROR(VLOOKUP(Tabelle32[[#This Row],[Device ID]],BOM!$B$3:$BQ$35,35,FALSE),"")</f>
        <v>x</v>
      </c>
      <c r="AF302" s="59" t="str">
        <f>IFERROR(VLOOKUP(Tabelle32[[#This Row],[Device ID]],BOM!$B$3:$BQ$35,36,FALSE),"")</f>
        <v>x</v>
      </c>
      <c r="AG302" s="59" t="str">
        <f>IFERROR(VLOOKUP(Tabelle32[[#This Row],[Device ID]],BOM!$B$3:$BQ$35,37,FALSE),"")</f>
        <v>x</v>
      </c>
      <c r="AH302" s="59"/>
      <c r="AI302" s="59"/>
      <c r="AJ302" s="59"/>
      <c r="AK302" s="59"/>
      <c r="AL302" s="59" t="str">
        <f>IFERROR(VLOOKUP(Tabelle32[[#This Row],[Device ID]],BOM!$B$3:$BQ$35,42,FALSE),"")</f>
        <v>Imagine Communications SNP</v>
      </c>
      <c r="AM302" s="59" t="str">
        <f>IFERROR(VLOOKUP(Tabelle32[[#This Row],[Device ID]],BOM!$B$3:$BQ$35,43,FALSE),"")</f>
        <v>no</v>
      </c>
      <c r="AN302" s="59" t="str">
        <f>IFERROR(VLOOKUP(Tabelle32[[#This Row],[Device ID]],BOM!$B$3:$BQ$35,44,FALSE),"")</f>
        <v>yes</v>
      </c>
      <c r="AO302" s="59" t="str">
        <f>IFERROR(VLOOKUP(Tabelle32[[#This Row],[Device ID]],BOM!$B$3:$BQ$35,45,FALSE),"")</f>
        <v>no</v>
      </c>
      <c r="AP302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302" s="28"/>
      <c r="AR302" s="28"/>
      <c r="AS302" s="28"/>
      <c r="AT302" s="28"/>
      <c r="AU302" s="28"/>
      <c r="AV302" s="28" t="s">
        <v>96</v>
      </c>
      <c r="AW302" s="28" t="s">
        <v>96</v>
      </c>
      <c r="AX302" s="28" t="s">
        <v>96</v>
      </c>
      <c r="AY302" s="28" t="s">
        <v>96</v>
      </c>
      <c r="AZ302" s="28" t="s">
        <v>96</v>
      </c>
      <c r="BA302" s="28" t="s">
        <v>96</v>
      </c>
      <c r="BB302" s="28" t="s">
        <v>96</v>
      </c>
      <c r="BC302" s="28" t="s">
        <v>96</v>
      </c>
      <c r="BD302" s="28" t="s">
        <v>96</v>
      </c>
      <c r="BE302" s="28"/>
      <c r="BF302" s="28"/>
      <c r="BG302" s="73" t="s">
        <v>151</v>
      </c>
      <c r="BH302" s="30" t="str">
        <f>IF(COUNTA(Tabelle32[[#This Row],[Type:Vid_1080i50]:[Type:Anc_Prot]])&gt;0,"x","")</f>
        <v>x</v>
      </c>
      <c r="BI30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02" s="59"/>
      <c r="BK302" s="59"/>
      <c r="BL302" s="63"/>
      <c r="BM302" s="63"/>
      <c r="BN302" s="90"/>
      <c r="BO302" s="90"/>
      <c r="BP302" s="75">
        <f>LEN(Tabelle32[[#This Row],[Label 1
GFX-Unit]])</f>
        <v>0</v>
      </c>
      <c r="BQ302" s="63"/>
      <c r="BR302" s="63"/>
      <c r="BS302" s="59"/>
      <c r="BT302" s="59"/>
      <c r="BU302" s="59" t="s">
        <v>191</v>
      </c>
      <c r="BV302" s="59" t="s">
        <v>192</v>
      </c>
      <c r="BW302" s="59" t="s">
        <v>512</v>
      </c>
      <c r="BX302" s="59">
        <v>14</v>
      </c>
    </row>
    <row r="303" spans="1:76" x14ac:dyDescent="0.2">
      <c r="A303" s="58" t="str">
        <f>CONCATENATE(Tabelle32[[#This Row],[Device ID]],".",Tabelle32[[#This Row],[Streamcounter]])</f>
        <v>14.14211</v>
      </c>
      <c r="B30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VGW-01_SDI14_AUDsend_0011_IPLASRF</v>
      </c>
      <c r="C303" s="60"/>
      <c r="D303" s="61"/>
      <c r="E303" s="62"/>
      <c r="F303" s="59" t="str">
        <f>IFERROR(VLOOKUP(Tabelle32[[#This Row],[Device ID]],BOM!$B$3:$BQ$35,16,FALSE),"")</f>
        <v>Player-01 | 2/4</v>
      </c>
      <c r="G303" s="63">
        <f>VLOOKUP(Tabelle32[[#This Row],[SDI Interface]],BOM!$A$4:$B$35,2,FALSE)</f>
        <v>14</v>
      </c>
      <c r="H303" s="59" t="str">
        <f>BOM!$C$4</f>
        <v>VGW-01</v>
      </c>
      <c r="I303" s="59">
        <f>IFERROR(VLOOKUP(Tabelle32[[#This Row],[Device ID]],BOM!$B$3:$BQ$35,12,FALSE),"")</f>
        <v>0</v>
      </c>
      <c r="J303" s="59" t="str">
        <f>IFERROR(VLOOKUP(Tabelle32[[#This Row],[Device ID]],BOM!$B$3:$BQ$35,13,FALSE),"")</f>
        <v>TC.U1.223 | MDC</v>
      </c>
      <c r="K303" s="59" t="str">
        <f>IFERROR(VLOOKUP(Tabelle32[[#This Row],[Device ID]],BOM!$B$3:$BQ$35,14,FALSE),"")</f>
        <v>Imagine Comunications</v>
      </c>
      <c r="L303" s="59" t="str">
        <f>IFERROR(VLOOKUP(Tabelle32[[#This Row],[Device ID]],BOM!$B$3:$BQ$35,16,FALSE),"")</f>
        <v>Player-01 | 2/4</v>
      </c>
      <c r="M303" s="63">
        <f>IFERROR(VLOOKUP(Tabelle32[[#This Row],[Device ID]],BOM!$B$3:$BQ$35,17,FALSE),"")</f>
        <v>0</v>
      </c>
      <c r="N303" s="59">
        <f>IFERROR(VLOOKUP(Tabelle32[[#This Row],[Device ID]],BOM!$B$3:$BQ$35,18,FALSE),"")</f>
        <v>0</v>
      </c>
      <c r="O303" s="64"/>
      <c r="P303" s="64"/>
      <c r="Q303" s="64"/>
      <c r="R303" s="64"/>
      <c r="S303" s="64"/>
      <c r="T303" s="64"/>
      <c r="U303" s="59">
        <f>IFERROR(VLOOKUP(Tabelle32[[#This Row],[Device ID]],BOM!$B$3:$BQ$35,25,FALSE),"")</f>
        <v>0</v>
      </c>
      <c r="V303" s="59" t="str">
        <f>IFERROR(VLOOKUP(Tabelle32[[#This Row],[Device ID]],BOM!$B$3:$BQ$35,26,FALSE),"")</f>
        <v>x</v>
      </c>
      <c r="W303" s="59" t="str">
        <f>IFERROR(VLOOKUP(Tabelle32[[#This Row],[Device ID]],BOM!$B$3:$BQ$35,27,FALSE),"")</f>
        <v>x</v>
      </c>
      <c r="X303" s="59" t="str">
        <f>IFERROR(VLOOKUP(Tabelle32[[#This Row],[Device ID]],BOM!$B$3:$BQ$35,28,FALSE),"")</f>
        <v>x</v>
      </c>
      <c r="Y303" s="59" t="str">
        <f>IFERROR(VLOOKUP(Tabelle32[[#This Row],[Device ID]],BOM!$B$3:$BQ$35,29,FALSE),"")</f>
        <v>x</v>
      </c>
      <c r="Z303" s="59" t="str">
        <f>IFERROR(VLOOKUP(Tabelle32[[#This Row],[Device ID]],BOM!$B$3:$BQ$35,30,FALSE),"")</f>
        <v>x</v>
      </c>
      <c r="AA303" s="59" t="str">
        <f>IFERROR(VLOOKUP(Tabelle32[[#This Row],[Device ID]],BOM!$B$3:$BQ$35,31,FALSE),"")</f>
        <v>x</v>
      </c>
      <c r="AB303" s="59" t="str">
        <f>IFERROR(VLOOKUP(Tabelle32[[#This Row],[Device ID]],BOM!$B$3:$BQ$35,32,FALSE),"")</f>
        <v>x</v>
      </c>
      <c r="AC303" s="59" t="str">
        <f>IFERROR(VLOOKUP(Tabelle32[[#This Row],[Device ID]],BOM!$B$3:$BQ$35,33,FALSE),"")</f>
        <v>x</v>
      </c>
      <c r="AD303" s="59" t="str">
        <f>IFERROR(VLOOKUP(Tabelle32[[#This Row],[Device ID]],BOM!$B$3:$BQ$35,34,FALSE),"")</f>
        <v>x</v>
      </c>
      <c r="AE303" s="59" t="str">
        <f>IFERROR(VLOOKUP(Tabelle32[[#This Row],[Device ID]],BOM!$B$3:$BQ$35,35,FALSE),"")</f>
        <v>x</v>
      </c>
      <c r="AF303" s="59" t="str">
        <f>IFERROR(VLOOKUP(Tabelle32[[#This Row],[Device ID]],BOM!$B$3:$BQ$35,36,FALSE),"")</f>
        <v>x</v>
      </c>
      <c r="AG303" s="59" t="str">
        <f>IFERROR(VLOOKUP(Tabelle32[[#This Row],[Device ID]],BOM!$B$3:$BQ$35,37,FALSE),"")</f>
        <v>x</v>
      </c>
      <c r="AH303" s="59"/>
      <c r="AI303" s="59"/>
      <c r="AJ303" s="59"/>
      <c r="AK303" s="59"/>
      <c r="AL303" s="59" t="str">
        <f>IFERROR(VLOOKUP(Tabelle32[[#This Row],[Device ID]],BOM!$B$3:$BQ$35,42,FALSE),"")</f>
        <v>Imagine Communications SNP</v>
      </c>
      <c r="AM303" s="59" t="str">
        <f>IFERROR(VLOOKUP(Tabelle32[[#This Row],[Device ID]],BOM!$B$3:$BQ$35,43,FALSE),"")</f>
        <v>no</v>
      </c>
      <c r="AN303" s="59" t="str">
        <f>IFERROR(VLOOKUP(Tabelle32[[#This Row],[Device ID]],BOM!$B$3:$BQ$35,44,FALSE),"")</f>
        <v>yes</v>
      </c>
      <c r="AO303" s="59" t="str">
        <f>IFERROR(VLOOKUP(Tabelle32[[#This Row],[Device ID]],BOM!$B$3:$BQ$35,45,FALSE),"")</f>
        <v>no</v>
      </c>
      <c r="AP303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303" s="28"/>
      <c r="AR303" s="28"/>
      <c r="AS303" s="28"/>
      <c r="AT303" s="28"/>
      <c r="AU303" s="28"/>
      <c r="AV303" s="28" t="s">
        <v>96</v>
      </c>
      <c r="AW303" s="28" t="s">
        <v>96</v>
      </c>
      <c r="AX303" s="28" t="s">
        <v>96</v>
      </c>
      <c r="AY303" s="28" t="s">
        <v>96</v>
      </c>
      <c r="AZ303" s="28" t="s">
        <v>96</v>
      </c>
      <c r="BA303" s="28" t="s">
        <v>96</v>
      </c>
      <c r="BB303" s="28" t="s">
        <v>96</v>
      </c>
      <c r="BC303" s="28" t="s">
        <v>96</v>
      </c>
      <c r="BD303" s="28" t="s">
        <v>96</v>
      </c>
      <c r="BE303" s="28"/>
      <c r="BF303" s="28"/>
      <c r="BG303" s="73" t="s">
        <v>151</v>
      </c>
      <c r="BH303" s="30" t="str">
        <f>IF(COUNTA(Tabelle32[[#This Row],[Type:Vid_1080i50]:[Type:Anc_Prot]])&gt;0,"x","")</f>
        <v>x</v>
      </c>
      <c r="BI30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03" s="59"/>
      <c r="BK303" s="59"/>
      <c r="BL303" s="63"/>
      <c r="BM303" s="63"/>
      <c r="BN303" s="90"/>
      <c r="BO303" s="90"/>
      <c r="BP303" s="75">
        <f>LEN(Tabelle32[[#This Row],[Label 1
GFX-Unit]])</f>
        <v>0</v>
      </c>
      <c r="BQ303" s="63"/>
      <c r="BR303" s="63"/>
      <c r="BS303" s="59"/>
      <c r="BT303" s="59"/>
      <c r="BU303" s="59" t="s">
        <v>194</v>
      </c>
      <c r="BV303" s="59" t="s">
        <v>195</v>
      </c>
      <c r="BW303" s="59" t="s">
        <v>513</v>
      </c>
      <c r="BX303" s="59">
        <v>14</v>
      </c>
    </row>
    <row r="304" spans="1:76" x14ac:dyDescent="0.2">
      <c r="A304" s="58" t="str">
        <f>CONCATENATE(Tabelle32[[#This Row],[Device ID]],".",Tabelle32[[#This Row],[Streamcounter]])</f>
        <v>14.14212</v>
      </c>
      <c r="B30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VGW-01_SDI14_AUDsend_0012_IPLASRF</v>
      </c>
      <c r="C304" s="60"/>
      <c r="D304" s="61"/>
      <c r="E304" s="62"/>
      <c r="F304" s="59" t="str">
        <f>IFERROR(VLOOKUP(Tabelle32[[#This Row],[Device ID]],BOM!$B$3:$BQ$35,16,FALSE),"")</f>
        <v>Player-01 | 2/4</v>
      </c>
      <c r="G304" s="63">
        <f>VLOOKUP(Tabelle32[[#This Row],[SDI Interface]],BOM!$A$4:$B$35,2,FALSE)</f>
        <v>14</v>
      </c>
      <c r="H304" s="59" t="str">
        <f>BOM!$C$4</f>
        <v>VGW-01</v>
      </c>
      <c r="I304" s="59">
        <f>IFERROR(VLOOKUP(Tabelle32[[#This Row],[Device ID]],BOM!$B$3:$BQ$35,12,FALSE),"")</f>
        <v>0</v>
      </c>
      <c r="J304" s="59" t="str">
        <f>IFERROR(VLOOKUP(Tabelle32[[#This Row],[Device ID]],BOM!$B$3:$BQ$35,13,FALSE),"")</f>
        <v>TC.U1.223 | MDC</v>
      </c>
      <c r="K304" s="59" t="str">
        <f>IFERROR(VLOOKUP(Tabelle32[[#This Row],[Device ID]],BOM!$B$3:$BQ$35,14,FALSE),"")</f>
        <v>Imagine Comunications</v>
      </c>
      <c r="L304" s="59" t="str">
        <f>IFERROR(VLOOKUP(Tabelle32[[#This Row],[Device ID]],BOM!$B$3:$BQ$35,16,FALSE),"")</f>
        <v>Player-01 | 2/4</v>
      </c>
      <c r="M304" s="63">
        <f>IFERROR(VLOOKUP(Tabelle32[[#This Row],[Device ID]],BOM!$B$3:$BQ$35,17,FALSE),"")</f>
        <v>0</v>
      </c>
      <c r="N304" s="59">
        <f>IFERROR(VLOOKUP(Tabelle32[[#This Row],[Device ID]],BOM!$B$3:$BQ$35,18,FALSE),"")</f>
        <v>0</v>
      </c>
      <c r="O304" s="64"/>
      <c r="P304" s="64"/>
      <c r="Q304" s="64"/>
      <c r="R304" s="64"/>
      <c r="S304" s="64"/>
      <c r="T304" s="64"/>
      <c r="U304" s="59">
        <f>IFERROR(VLOOKUP(Tabelle32[[#This Row],[Device ID]],BOM!$B$3:$BQ$35,25,FALSE),"")</f>
        <v>0</v>
      </c>
      <c r="V304" s="59" t="str">
        <f>IFERROR(VLOOKUP(Tabelle32[[#This Row],[Device ID]],BOM!$B$3:$BQ$35,26,FALSE),"")</f>
        <v>x</v>
      </c>
      <c r="W304" s="59" t="str">
        <f>IFERROR(VLOOKUP(Tabelle32[[#This Row],[Device ID]],BOM!$B$3:$BQ$35,27,FALSE),"")</f>
        <v>x</v>
      </c>
      <c r="X304" s="59" t="str">
        <f>IFERROR(VLOOKUP(Tabelle32[[#This Row],[Device ID]],BOM!$B$3:$BQ$35,28,FALSE),"")</f>
        <v>x</v>
      </c>
      <c r="Y304" s="59" t="str">
        <f>IFERROR(VLOOKUP(Tabelle32[[#This Row],[Device ID]],BOM!$B$3:$BQ$35,29,FALSE),"")</f>
        <v>x</v>
      </c>
      <c r="Z304" s="59" t="str">
        <f>IFERROR(VLOOKUP(Tabelle32[[#This Row],[Device ID]],BOM!$B$3:$BQ$35,30,FALSE),"")</f>
        <v>x</v>
      </c>
      <c r="AA304" s="59" t="str">
        <f>IFERROR(VLOOKUP(Tabelle32[[#This Row],[Device ID]],BOM!$B$3:$BQ$35,31,FALSE),"")</f>
        <v>x</v>
      </c>
      <c r="AB304" s="59" t="str">
        <f>IFERROR(VLOOKUP(Tabelle32[[#This Row],[Device ID]],BOM!$B$3:$BQ$35,32,FALSE),"")</f>
        <v>x</v>
      </c>
      <c r="AC304" s="59" t="str">
        <f>IFERROR(VLOOKUP(Tabelle32[[#This Row],[Device ID]],BOM!$B$3:$BQ$35,33,FALSE),"")</f>
        <v>x</v>
      </c>
      <c r="AD304" s="59" t="str">
        <f>IFERROR(VLOOKUP(Tabelle32[[#This Row],[Device ID]],BOM!$B$3:$BQ$35,34,FALSE),"")</f>
        <v>x</v>
      </c>
      <c r="AE304" s="59" t="str">
        <f>IFERROR(VLOOKUP(Tabelle32[[#This Row],[Device ID]],BOM!$B$3:$BQ$35,35,FALSE),"")</f>
        <v>x</v>
      </c>
      <c r="AF304" s="59" t="str">
        <f>IFERROR(VLOOKUP(Tabelle32[[#This Row],[Device ID]],BOM!$B$3:$BQ$35,36,FALSE),"")</f>
        <v>x</v>
      </c>
      <c r="AG304" s="59" t="str">
        <f>IFERROR(VLOOKUP(Tabelle32[[#This Row],[Device ID]],BOM!$B$3:$BQ$35,37,FALSE),"")</f>
        <v>x</v>
      </c>
      <c r="AH304" s="59"/>
      <c r="AI304" s="59"/>
      <c r="AJ304" s="59"/>
      <c r="AK304" s="59"/>
      <c r="AL304" s="59" t="str">
        <f>IFERROR(VLOOKUP(Tabelle32[[#This Row],[Device ID]],BOM!$B$3:$BQ$35,42,FALSE),"")</f>
        <v>Imagine Communications SNP</v>
      </c>
      <c r="AM304" s="59" t="str">
        <f>IFERROR(VLOOKUP(Tabelle32[[#This Row],[Device ID]],BOM!$B$3:$BQ$35,43,FALSE),"")</f>
        <v>no</v>
      </c>
      <c r="AN304" s="59" t="str">
        <f>IFERROR(VLOOKUP(Tabelle32[[#This Row],[Device ID]],BOM!$B$3:$BQ$35,44,FALSE),"")</f>
        <v>yes</v>
      </c>
      <c r="AO304" s="59" t="str">
        <f>IFERROR(VLOOKUP(Tabelle32[[#This Row],[Device ID]],BOM!$B$3:$BQ$35,45,FALSE),"")</f>
        <v>no</v>
      </c>
      <c r="AP304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304" s="28"/>
      <c r="AR304" s="28"/>
      <c r="AS304" s="28"/>
      <c r="AT304" s="28"/>
      <c r="AU304" s="28"/>
      <c r="AV304" s="28" t="s">
        <v>96</v>
      </c>
      <c r="AW304" s="28" t="s">
        <v>96</v>
      </c>
      <c r="AX304" s="28" t="s">
        <v>96</v>
      </c>
      <c r="AY304" s="28" t="s">
        <v>96</v>
      </c>
      <c r="AZ304" s="28" t="s">
        <v>96</v>
      </c>
      <c r="BA304" s="28" t="s">
        <v>96</v>
      </c>
      <c r="BB304" s="28" t="s">
        <v>96</v>
      </c>
      <c r="BC304" s="28" t="s">
        <v>96</v>
      </c>
      <c r="BD304" s="28" t="s">
        <v>96</v>
      </c>
      <c r="BE304" s="28"/>
      <c r="BF304" s="28"/>
      <c r="BG304" s="73" t="s">
        <v>151</v>
      </c>
      <c r="BH304" s="30" t="str">
        <f>IF(COUNTA(Tabelle32[[#This Row],[Type:Vid_1080i50]:[Type:Anc_Prot]])&gt;0,"x","")</f>
        <v>x</v>
      </c>
      <c r="BI30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04" s="59"/>
      <c r="BK304" s="59"/>
      <c r="BL304" s="63"/>
      <c r="BM304" s="63"/>
      <c r="BN304" s="90"/>
      <c r="BO304" s="90"/>
      <c r="BP304" s="75">
        <f>LEN(Tabelle32[[#This Row],[Label 1
GFX-Unit]])</f>
        <v>0</v>
      </c>
      <c r="BQ304" s="63"/>
      <c r="BR304" s="63"/>
      <c r="BS304" s="59"/>
      <c r="BT304" s="59"/>
      <c r="BU304" s="59" t="s">
        <v>197</v>
      </c>
      <c r="BV304" s="59" t="s">
        <v>198</v>
      </c>
      <c r="BW304" s="59" t="s">
        <v>514</v>
      </c>
      <c r="BX304" s="59">
        <v>14</v>
      </c>
    </row>
    <row r="305" spans="1:76" x14ac:dyDescent="0.2">
      <c r="A305" s="58" t="str">
        <f>CONCATENATE(Tabelle32[[#This Row],[Device ID]],".",Tabelle32[[#This Row],[Streamcounter]])</f>
        <v>14.14213</v>
      </c>
      <c r="B30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VGW-01_SDI14_AUDsend_0013_IPLASRF</v>
      </c>
      <c r="C305" s="60"/>
      <c r="D305" s="61"/>
      <c r="E305" s="62"/>
      <c r="F305" s="59" t="str">
        <f>IFERROR(VLOOKUP(Tabelle32[[#This Row],[Device ID]],BOM!$B$3:$BQ$35,16,FALSE),"")</f>
        <v>Player-01 | 2/4</v>
      </c>
      <c r="G305" s="63">
        <f>VLOOKUP(Tabelle32[[#This Row],[SDI Interface]],BOM!$A$4:$B$35,2,FALSE)</f>
        <v>14</v>
      </c>
      <c r="H305" s="59" t="str">
        <f>BOM!$C$4</f>
        <v>VGW-01</v>
      </c>
      <c r="I305" s="59">
        <f>IFERROR(VLOOKUP(Tabelle32[[#This Row],[Device ID]],BOM!$B$3:$BQ$35,12,FALSE),"")</f>
        <v>0</v>
      </c>
      <c r="J305" s="59" t="str">
        <f>IFERROR(VLOOKUP(Tabelle32[[#This Row],[Device ID]],BOM!$B$3:$BQ$35,13,FALSE),"")</f>
        <v>TC.U1.223 | MDC</v>
      </c>
      <c r="K305" s="59" t="str">
        <f>IFERROR(VLOOKUP(Tabelle32[[#This Row],[Device ID]],BOM!$B$3:$BQ$35,14,FALSE),"")</f>
        <v>Imagine Comunications</v>
      </c>
      <c r="L305" s="59" t="str">
        <f>IFERROR(VLOOKUP(Tabelle32[[#This Row],[Device ID]],BOM!$B$3:$BQ$35,16,FALSE),"")</f>
        <v>Player-01 | 2/4</v>
      </c>
      <c r="M305" s="63">
        <f>IFERROR(VLOOKUP(Tabelle32[[#This Row],[Device ID]],BOM!$B$3:$BQ$35,17,FALSE),"")</f>
        <v>0</v>
      </c>
      <c r="N305" s="59">
        <f>IFERROR(VLOOKUP(Tabelle32[[#This Row],[Device ID]],BOM!$B$3:$BQ$35,18,FALSE),"")</f>
        <v>0</v>
      </c>
      <c r="O305" s="64"/>
      <c r="P305" s="64"/>
      <c r="Q305" s="64"/>
      <c r="R305" s="64"/>
      <c r="S305" s="64"/>
      <c r="T305" s="64"/>
      <c r="U305" s="59">
        <f>IFERROR(VLOOKUP(Tabelle32[[#This Row],[Device ID]],BOM!$B$3:$BQ$35,25,FALSE),"")</f>
        <v>0</v>
      </c>
      <c r="V305" s="59" t="str">
        <f>IFERROR(VLOOKUP(Tabelle32[[#This Row],[Device ID]],BOM!$B$3:$BQ$35,26,FALSE),"")</f>
        <v>x</v>
      </c>
      <c r="W305" s="59" t="str">
        <f>IFERROR(VLOOKUP(Tabelle32[[#This Row],[Device ID]],BOM!$B$3:$BQ$35,27,FALSE),"")</f>
        <v>x</v>
      </c>
      <c r="X305" s="59" t="str">
        <f>IFERROR(VLOOKUP(Tabelle32[[#This Row],[Device ID]],BOM!$B$3:$BQ$35,28,FALSE),"")</f>
        <v>x</v>
      </c>
      <c r="Y305" s="59" t="str">
        <f>IFERROR(VLOOKUP(Tabelle32[[#This Row],[Device ID]],BOM!$B$3:$BQ$35,29,FALSE),"")</f>
        <v>x</v>
      </c>
      <c r="Z305" s="59" t="str">
        <f>IFERROR(VLOOKUP(Tabelle32[[#This Row],[Device ID]],BOM!$B$3:$BQ$35,30,FALSE),"")</f>
        <v>x</v>
      </c>
      <c r="AA305" s="59" t="str">
        <f>IFERROR(VLOOKUP(Tabelle32[[#This Row],[Device ID]],BOM!$B$3:$BQ$35,31,FALSE),"")</f>
        <v>x</v>
      </c>
      <c r="AB305" s="59" t="str">
        <f>IFERROR(VLOOKUP(Tabelle32[[#This Row],[Device ID]],BOM!$B$3:$BQ$35,32,FALSE),"")</f>
        <v>x</v>
      </c>
      <c r="AC305" s="59" t="str">
        <f>IFERROR(VLOOKUP(Tabelle32[[#This Row],[Device ID]],BOM!$B$3:$BQ$35,33,FALSE),"")</f>
        <v>x</v>
      </c>
      <c r="AD305" s="59" t="str">
        <f>IFERROR(VLOOKUP(Tabelle32[[#This Row],[Device ID]],BOM!$B$3:$BQ$35,34,FALSE),"")</f>
        <v>x</v>
      </c>
      <c r="AE305" s="59" t="str">
        <f>IFERROR(VLOOKUP(Tabelle32[[#This Row],[Device ID]],BOM!$B$3:$BQ$35,35,FALSE),"")</f>
        <v>x</v>
      </c>
      <c r="AF305" s="59" t="str">
        <f>IFERROR(VLOOKUP(Tabelle32[[#This Row],[Device ID]],BOM!$B$3:$BQ$35,36,FALSE),"")</f>
        <v>x</v>
      </c>
      <c r="AG305" s="59" t="str">
        <f>IFERROR(VLOOKUP(Tabelle32[[#This Row],[Device ID]],BOM!$B$3:$BQ$35,37,FALSE),"")</f>
        <v>x</v>
      </c>
      <c r="AH305" s="59"/>
      <c r="AI305" s="59"/>
      <c r="AJ305" s="59"/>
      <c r="AK305" s="59"/>
      <c r="AL305" s="59" t="str">
        <f>IFERROR(VLOOKUP(Tabelle32[[#This Row],[Device ID]],BOM!$B$3:$BQ$35,42,FALSE),"")</f>
        <v>Imagine Communications SNP</v>
      </c>
      <c r="AM305" s="59" t="str">
        <f>IFERROR(VLOOKUP(Tabelle32[[#This Row],[Device ID]],BOM!$B$3:$BQ$35,43,FALSE),"")</f>
        <v>no</v>
      </c>
      <c r="AN305" s="59" t="str">
        <f>IFERROR(VLOOKUP(Tabelle32[[#This Row],[Device ID]],BOM!$B$3:$BQ$35,44,FALSE),"")</f>
        <v>yes</v>
      </c>
      <c r="AO305" s="59" t="str">
        <f>IFERROR(VLOOKUP(Tabelle32[[#This Row],[Device ID]],BOM!$B$3:$BQ$35,45,FALSE),"")</f>
        <v>no</v>
      </c>
      <c r="AP305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305" s="28"/>
      <c r="AR305" s="28"/>
      <c r="AS305" s="28"/>
      <c r="AT305" s="28"/>
      <c r="AU305" s="28"/>
      <c r="AV305" s="28" t="s">
        <v>96</v>
      </c>
      <c r="AW305" s="28" t="s">
        <v>96</v>
      </c>
      <c r="AX305" s="28" t="s">
        <v>96</v>
      </c>
      <c r="AY305" s="28" t="s">
        <v>96</v>
      </c>
      <c r="AZ305" s="28" t="s">
        <v>96</v>
      </c>
      <c r="BA305" s="28" t="s">
        <v>96</v>
      </c>
      <c r="BB305" s="28" t="s">
        <v>96</v>
      </c>
      <c r="BC305" s="28" t="s">
        <v>96</v>
      </c>
      <c r="BD305" s="28" t="s">
        <v>96</v>
      </c>
      <c r="BE305" s="28"/>
      <c r="BF305" s="28"/>
      <c r="BG305" s="73" t="s">
        <v>151</v>
      </c>
      <c r="BH305" s="30" t="str">
        <f>IF(COUNTA(Tabelle32[[#This Row],[Type:Vid_1080i50]:[Type:Anc_Prot]])&gt;0,"x","")</f>
        <v>x</v>
      </c>
      <c r="BI30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05" s="59"/>
      <c r="BK305" s="59"/>
      <c r="BL305" s="63"/>
      <c r="BM305" s="63"/>
      <c r="BN305" s="90"/>
      <c r="BO305" s="90"/>
      <c r="BP305" s="75">
        <f>LEN(Tabelle32[[#This Row],[Label 1
GFX-Unit]])</f>
        <v>0</v>
      </c>
      <c r="BQ305" s="63"/>
      <c r="BR305" s="63"/>
      <c r="BS305" s="59"/>
      <c r="BT305" s="59"/>
      <c r="BU305" s="59" t="s">
        <v>200</v>
      </c>
      <c r="BV305" s="59" t="s">
        <v>201</v>
      </c>
      <c r="BW305" s="59" t="s">
        <v>515</v>
      </c>
      <c r="BX305" s="59">
        <v>14</v>
      </c>
    </row>
    <row r="306" spans="1:76" x14ac:dyDescent="0.2">
      <c r="A306" s="58" t="str">
        <f>CONCATENATE(Tabelle32[[#This Row],[Device ID]],".",Tabelle32[[#This Row],[Streamcounter]])</f>
        <v>14.14214</v>
      </c>
      <c r="B30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VGW-01_SDI14_AUDsend_0014_IPLASRF</v>
      </c>
      <c r="C306" s="60"/>
      <c r="D306" s="61"/>
      <c r="E306" s="62"/>
      <c r="F306" s="59" t="str">
        <f>IFERROR(VLOOKUP(Tabelle32[[#This Row],[Device ID]],BOM!$B$3:$BQ$35,16,FALSE),"")</f>
        <v>Player-01 | 2/4</v>
      </c>
      <c r="G306" s="63">
        <f>VLOOKUP(Tabelle32[[#This Row],[SDI Interface]],BOM!$A$4:$B$35,2,FALSE)</f>
        <v>14</v>
      </c>
      <c r="H306" s="59" t="str">
        <f>BOM!$C$4</f>
        <v>VGW-01</v>
      </c>
      <c r="I306" s="59">
        <f>IFERROR(VLOOKUP(Tabelle32[[#This Row],[Device ID]],BOM!$B$3:$BQ$35,12,FALSE),"")</f>
        <v>0</v>
      </c>
      <c r="J306" s="59" t="str">
        <f>IFERROR(VLOOKUP(Tabelle32[[#This Row],[Device ID]],BOM!$B$3:$BQ$35,13,FALSE),"")</f>
        <v>TC.U1.223 | MDC</v>
      </c>
      <c r="K306" s="59" t="str">
        <f>IFERROR(VLOOKUP(Tabelle32[[#This Row],[Device ID]],BOM!$B$3:$BQ$35,14,FALSE),"")</f>
        <v>Imagine Comunications</v>
      </c>
      <c r="L306" s="59" t="str">
        <f>IFERROR(VLOOKUP(Tabelle32[[#This Row],[Device ID]],BOM!$B$3:$BQ$35,16,FALSE),"")</f>
        <v>Player-01 | 2/4</v>
      </c>
      <c r="M306" s="63">
        <f>IFERROR(VLOOKUP(Tabelle32[[#This Row],[Device ID]],BOM!$B$3:$BQ$35,17,FALSE),"")</f>
        <v>0</v>
      </c>
      <c r="N306" s="59">
        <f>IFERROR(VLOOKUP(Tabelle32[[#This Row],[Device ID]],BOM!$B$3:$BQ$35,18,FALSE),"")</f>
        <v>0</v>
      </c>
      <c r="O306" s="64"/>
      <c r="P306" s="64"/>
      <c r="Q306" s="64"/>
      <c r="R306" s="64"/>
      <c r="S306" s="64"/>
      <c r="T306" s="64"/>
      <c r="U306" s="59">
        <f>IFERROR(VLOOKUP(Tabelle32[[#This Row],[Device ID]],BOM!$B$3:$BQ$35,25,FALSE),"")</f>
        <v>0</v>
      </c>
      <c r="V306" s="59" t="str">
        <f>IFERROR(VLOOKUP(Tabelle32[[#This Row],[Device ID]],BOM!$B$3:$BQ$35,26,FALSE),"")</f>
        <v>x</v>
      </c>
      <c r="W306" s="59" t="str">
        <f>IFERROR(VLOOKUP(Tabelle32[[#This Row],[Device ID]],BOM!$B$3:$BQ$35,27,FALSE),"")</f>
        <v>x</v>
      </c>
      <c r="X306" s="59" t="str">
        <f>IFERROR(VLOOKUP(Tabelle32[[#This Row],[Device ID]],BOM!$B$3:$BQ$35,28,FALSE),"")</f>
        <v>x</v>
      </c>
      <c r="Y306" s="59" t="str">
        <f>IFERROR(VLOOKUP(Tabelle32[[#This Row],[Device ID]],BOM!$B$3:$BQ$35,29,FALSE),"")</f>
        <v>x</v>
      </c>
      <c r="Z306" s="59" t="str">
        <f>IFERROR(VLOOKUP(Tabelle32[[#This Row],[Device ID]],BOM!$B$3:$BQ$35,30,FALSE),"")</f>
        <v>x</v>
      </c>
      <c r="AA306" s="59" t="str">
        <f>IFERROR(VLOOKUP(Tabelle32[[#This Row],[Device ID]],BOM!$B$3:$BQ$35,31,FALSE),"")</f>
        <v>x</v>
      </c>
      <c r="AB306" s="59" t="str">
        <f>IFERROR(VLOOKUP(Tabelle32[[#This Row],[Device ID]],BOM!$B$3:$BQ$35,32,FALSE),"")</f>
        <v>x</v>
      </c>
      <c r="AC306" s="59" t="str">
        <f>IFERROR(VLOOKUP(Tabelle32[[#This Row],[Device ID]],BOM!$B$3:$BQ$35,33,FALSE),"")</f>
        <v>x</v>
      </c>
      <c r="AD306" s="59" t="str">
        <f>IFERROR(VLOOKUP(Tabelle32[[#This Row],[Device ID]],BOM!$B$3:$BQ$35,34,FALSE),"")</f>
        <v>x</v>
      </c>
      <c r="AE306" s="59" t="str">
        <f>IFERROR(VLOOKUP(Tabelle32[[#This Row],[Device ID]],BOM!$B$3:$BQ$35,35,FALSE),"")</f>
        <v>x</v>
      </c>
      <c r="AF306" s="59" t="str">
        <f>IFERROR(VLOOKUP(Tabelle32[[#This Row],[Device ID]],BOM!$B$3:$BQ$35,36,FALSE),"")</f>
        <v>x</v>
      </c>
      <c r="AG306" s="59" t="str">
        <f>IFERROR(VLOOKUP(Tabelle32[[#This Row],[Device ID]],BOM!$B$3:$BQ$35,37,FALSE),"")</f>
        <v>x</v>
      </c>
      <c r="AH306" s="59"/>
      <c r="AI306" s="59"/>
      <c r="AJ306" s="59"/>
      <c r="AK306" s="59"/>
      <c r="AL306" s="59" t="str">
        <f>IFERROR(VLOOKUP(Tabelle32[[#This Row],[Device ID]],BOM!$B$3:$BQ$35,42,FALSE),"")</f>
        <v>Imagine Communications SNP</v>
      </c>
      <c r="AM306" s="59" t="str">
        <f>IFERROR(VLOOKUP(Tabelle32[[#This Row],[Device ID]],BOM!$B$3:$BQ$35,43,FALSE),"")</f>
        <v>no</v>
      </c>
      <c r="AN306" s="59" t="str">
        <f>IFERROR(VLOOKUP(Tabelle32[[#This Row],[Device ID]],BOM!$B$3:$BQ$35,44,FALSE),"")</f>
        <v>yes</v>
      </c>
      <c r="AO306" s="59" t="str">
        <f>IFERROR(VLOOKUP(Tabelle32[[#This Row],[Device ID]],BOM!$B$3:$BQ$35,45,FALSE),"")</f>
        <v>no</v>
      </c>
      <c r="AP306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306" s="28"/>
      <c r="AR306" s="28"/>
      <c r="AS306" s="28"/>
      <c r="AT306" s="28"/>
      <c r="AU306" s="28"/>
      <c r="AV306" s="28" t="s">
        <v>96</v>
      </c>
      <c r="AW306" s="28" t="s">
        <v>96</v>
      </c>
      <c r="AX306" s="28" t="s">
        <v>96</v>
      </c>
      <c r="AY306" s="28" t="s">
        <v>96</v>
      </c>
      <c r="AZ306" s="28" t="s">
        <v>96</v>
      </c>
      <c r="BA306" s="28" t="s">
        <v>96</v>
      </c>
      <c r="BB306" s="28" t="s">
        <v>96</v>
      </c>
      <c r="BC306" s="28" t="s">
        <v>96</v>
      </c>
      <c r="BD306" s="28" t="s">
        <v>96</v>
      </c>
      <c r="BE306" s="28"/>
      <c r="BF306" s="28"/>
      <c r="BG306" s="73" t="s">
        <v>151</v>
      </c>
      <c r="BH306" s="30" t="str">
        <f>IF(COUNTA(Tabelle32[[#This Row],[Type:Vid_1080i50]:[Type:Anc_Prot]])&gt;0,"x","")</f>
        <v>x</v>
      </c>
      <c r="BI30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06" s="59"/>
      <c r="BK306" s="59"/>
      <c r="BL306" s="63"/>
      <c r="BM306" s="63"/>
      <c r="BN306" s="90"/>
      <c r="BO306" s="90"/>
      <c r="BP306" s="75">
        <f>LEN(Tabelle32[[#This Row],[Label 1
GFX-Unit]])</f>
        <v>0</v>
      </c>
      <c r="BQ306" s="63"/>
      <c r="BR306" s="63"/>
      <c r="BS306" s="59"/>
      <c r="BT306" s="59"/>
      <c r="BU306" s="59" t="s">
        <v>203</v>
      </c>
      <c r="BV306" s="59" t="s">
        <v>204</v>
      </c>
      <c r="BW306" s="59" t="s">
        <v>516</v>
      </c>
      <c r="BX306" s="59">
        <v>14</v>
      </c>
    </row>
    <row r="307" spans="1:76" x14ac:dyDescent="0.2">
      <c r="A307" s="58" t="str">
        <f>CONCATENATE(Tabelle32[[#This Row],[Device ID]],".",Tabelle32[[#This Row],[Streamcounter]])</f>
        <v>14.14215</v>
      </c>
      <c r="B30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VGW-01_SDI14_AUDsend_0015_IPLASRF</v>
      </c>
      <c r="C307" s="60"/>
      <c r="D307" s="61"/>
      <c r="E307" s="62"/>
      <c r="F307" s="59" t="str">
        <f>IFERROR(VLOOKUP(Tabelle32[[#This Row],[Device ID]],BOM!$B$3:$BQ$35,16,FALSE),"")</f>
        <v>Player-01 | 2/4</v>
      </c>
      <c r="G307" s="63">
        <f>VLOOKUP(Tabelle32[[#This Row],[SDI Interface]],BOM!$A$4:$B$35,2,FALSE)</f>
        <v>14</v>
      </c>
      <c r="H307" s="59" t="str">
        <f>BOM!$C$4</f>
        <v>VGW-01</v>
      </c>
      <c r="I307" s="59">
        <f>IFERROR(VLOOKUP(Tabelle32[[#This Row],[Device ID]],BOM!$B$3:$BQ$35,12,FALSE),"")</f>
        <v>0</v>
      </c>
      <c r="J307" s="59" t="str">
        <f>IFERROR(VLOOKUP(Tabelle32[[#This Row],[Device ID]],BOM!$B$3:$BQ$35,13,FALSE),"")</f>
        <v>TC.U1.223 | MDC</v>
      </c>
      <c r="K307" s="59" t="str">
        <f>IFERROR(VLOOKUP(Tabelle32[[#This Row],[Device ID]],BOM!$B$3:$BQ$35,14,FALSE),"")</f>
        <v>Imagine Comunications</v>
      </c>
      <c r="L307" s="59" t="str">
        <f>IFERROR(VLOOKUP(Tabelle32[[#This Row],[Device ID]],BOM!$B$3:$BQ$35,16,FALSE),"")</f>
        <v>Player-01 | 2/4</v>
      </c>
      <c r="M307" s="63">
        <f>IFERROR(VLOOKUP(Tabelle32[[#This Row],[Device ID]],BOM!$B$3:$BQ$35,17,FALSE),"")</f>
        <v>0</v>
      </c>
      <c r="N307" s="59">
        <f>IFERROR(VLOOKUP(Tabelle32[[#This Row],[Device ID]],BOM!$B$3:$BQ$35,18,FALSE),"")</f>
        <v>0</v>
      </c>
      <c r="O307" s="64"/>
      <c r="P307" s="64"/>
      <c r="Q307" s="64"/>
      <c r="R307" s="64"/>
      <c r="S307" s="64"/>
      <c r="T307" s="64"/>
      <c r="U307" s="59">
        <f>IFERROR(VLOOKUP(Tabelle32[[#This Row],[Device ID]],BOM!$B$3:$BQ$35,25,FALSE),"")</f>
        <v>0</v>
      </c>
      <c r="V307" s="59" t="str">
        <f>IFERROR(VLOOKUP(Tabelle32[[#This Row],[Device ID]],BOM!$B$3:$BQ$35,26,FALSE),"")</f>
        <v>x</v>
      </c>
      <c r="W307" s="59" t="str">
        <f>IFERROR(VLOOKUP(Tabelle32[[#This Row],[Device ID]],BOM!$B$3:$BQ$35,27,FALSE),"")</f>
        <v>x</v>
      </c>
      <c r="X307" s="59" t="str">
        <f>IFERROR(VLOOKUP(Tabelle32[[#This Row],[Device ID]],BOM!$B$3:$BQ$35,28,FALSE),"")</f>
        <v>x</v>
      </c>
      <c r="Y307" s="59" t="str">
        <f>IFERROR(VLOOKUP(Tabelle32[[#This Row],[Device ID]],BOM!$B$3:$BQ$35,29,FALSE),"")</f>
        <v>x</v>
      </c>
      <c r="Z307" s="59" t="str">
        <f>IFERROR(VLOOKUP(Tabelle32[[#This Row],[Device ID]],BOM!$B$3:$BQ$35,30,FALSE),"")</f>
        <v>x</v>
      </c>
      <c r="AA307" s="59" t="str">
        <f>IFERROR(VLOOKUP(Tabelle32[[#This Row],[Device ID]],BOM!$B$3:$BQ$35,31,FALSE),"")</f>
        <v>x</v>
      </c>
      <c r="AB307" s="59" t="str">
        <f>IFERROR(VLOOKUP(Tabelle32[[#This Row],[Device ID]],BOM!$B$3:$BQ$35,32,FALSE),"")</f>
        <v>x</v>
      </c>
      <c r="AC307" s="59" t="str">
        <f>IFERROR(VLOOKUP(Tabelle32[[#This Row],[Device ID]],BOM!$B$3:$BQ$35,33,FALSE),"")</f>
        <v>x</v>
      </c>
      <c r="AD307" s="59" t="str">
        <f>IFERROR(VLOOKUP(Tabelle32[[#This Row],[Device ID]],BOM!$B$3:$BQ$35,34,FALSE),"")</f>
        <v>x</v>
      </c>
      <c r="AE307" s="59" t="str">
        <f>IFERROR(VLOOKUP(Tabelle32[[#This Row],[Device ID]],BOM!$B$3:$BQ$35,35,FALSE),"")</f>
        <v>x</v>
      </c>
      <c r="AF307" s="59" t="str">
        <f>IFERROR(VLOOKUP(Tabelle32[[#This Row],[Device ID]],BOM!$B$3:$BQ$35,36,FALSE),"")</f>
        <v>x</v>
      </c>
      <c r="AG307" s="59" t="str">
        <f>IFERROR(VLOOKUP(Tabelle32[[#This Row],[Device ID]],BOM!$B$3:$BQ$35,37,FALSE),"")</f>
        <v>x</v>
      </c>
      <c r="AH307" s="59"/>
      <c r="AI307" s="59"/>
      <c r="AJ307" s="59"/>
      <c r="AK307" s="59"/>
      <c r="AL307" s="59" t="str">
        <f>IFERROR(VLOOKUP(Tabelle32[[#This Row],[Device ID]],BOM!$B$3:$BQ$35,42,FALSE),"")</f>
        <v>Imagine Communications SNP</v>
      </c>
      <c r="AM307" s="59" t="str">
        <f>IFERROR(VLOOKUP(Tabelle32[[#This Row],[Device ID]],BOM!$B$3:$BQ$35,43,FALSE),"")</f>
        <v>no</v>
      </c>
      <c r="AN307" s="59" t="str">
        <f>IFERROR(VLOOKUP(Tabelle32[[#This Row],[Device ID]],BOM!$B$3:$BQ$35,44,FALSE),"")</f>
        <v>yes</v>
      </c>
      <c r="AO307" s="59" t="str">
        <f>IFERROR(VLOOKUP(Tabelle32[[#This Row],[Device ID]],BOM!$B$3:$BQ$35,45,FALSE),"")</f>
        <v>no</v>
      </c>
      <c r="AP307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307" s="28"/>
      <c r="AR307" s="28"/>
      <c r="AS307" s="28"/>
      <c r="AT307" s="28"/>
      <c r="AU307" s="28"/>
      <c r="AV307" s="28" t="s">
        <v>96</v>
      </c>
      <c r="AW307" s="28" t="s">
        <v>96</v>
      </c>
      <c r="AX307" s="28" t="s">
        <v>96</v>
      </c>
      <c r="AY307" s="28" t="s">
        <v>96</v>
      </c>
      <c r="AZ307" s="28" t="s">
        <v>96</v>
      </c>
      <c r="BA307" s="28" t="s">
        <v>96</v>
      </c>
      <c r="BB307" s="28" t="s">
        <v>96</v>
      </c>
      <c r="BC307" s="28" t="s">
        <v>96</v>
      </c>
      <c r="BD307" s="28" t="s">
        <v>96</v>
      </c>
      <c r="BE307" s="28"/>
      <c r="BF307" s="28"/>
      <c r="BG307" s="73" t="s">
        <v>151</v>
      </c>
      <c r="BH307" s="30" t="str">
        <f>IF(COUNTA(Tabelle32[[#This Row],[Type:Vid_1080i50]:[Type:Anc_Prot]])&gt;0,"x","")</f>
        <v>x</v>
      </c>
      <c r="BI30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07" s="59"/>
      <c r="BK307" s="59"/>
      <c r="BL307" s="63"/>
      <c r="BM307" s="63"/>
      <c r="BN307" s="90"/>
      <c r="BO307" s="90"/>
      <c r="BP307" s="75">
        <f>LEN(Tabelle32[[#This Row],[Label 1
GFX-Unit]])</f>
        <v>0</v>
      </c>
      <c r="BQ307" s="63"/>
      <c r="BR307" s="63"/>
      <c r="BS307" s="59"/>
      <c r="BT307" s="59"/>
      <c r="BU307" s="59" t="s">
        <v>206</v>
      </c>
      <c r="BV307" s="59" t="s">
        <v>207</v>
      </c>
      <c r="BW307" s="59" t="s">
        <v>517</v>
      </c>
      <c r="BX307" s="59">
        <v>14</v>
      </c>
    </row>
    <row r="308" spans="1:76" x14ac:dyDescent="0.2">
      <c r="A308" s="58" t="str">
        <f>CONCATENATE(Tabelle32[[#This Row],[Device ID]],".",Tabelle32[[#This Row],[Streamcounter]])</f>
        <v>14.14216</v>
      </c>
      <c r="B30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VGW-01_SDI14_AUDsend_0016_IPLASRF</v>
      </c>
      <c r="C308" s="60"/>
      <c r="D308" s="61"/>
      <c r="E308" s="62"/>
      <c r="F308" s="59" t="str">
        <f>IFERROR(VLOOKUP(Tabelle32[[#This Row],[Device ID]],BOM!$B$3:$BQ$35,16,FALSE),"")</f>
        <v>Player-01 | 2/4</v>
      </c>
      <c r="G308" s="63">
        <f>VLOOKUP(Tabelle32[[#This Row],[SDI Interface]],BOM!$A$4:$B$35,2,FALSE)</f>
        <v>14</v>
      </c>
      <c r="H308" s="59" t="str">
        <f>BOM!$C$4</f>
        <v>VGW-01</v>
      </c>
      <c r="I308" s="59">
        <f>IFERROR(VLOOKUP(Tabelle32[[#This Row],[Device ID]],BOM!$B$3:$BQ$35,12,FALSE),"")</f>
        <v>0</v>
      </c>
      <c r="J308" s="59" t="str">
        <f>IFERROR(VLOOKUP(Tabelle32[[#This Row],[Device ID]],BOM!$B$3:$BQ$35,13,FALSE),"")</f>
        <v>TC.U1.223 | MDC</v>
      </c>
      <c r="K308" s="59" t="str">
        <f>IFERROR(VLOOKUP(Tabelle32[[#This Row],[Device ID]],BOM!$B$3:$BQ$35,14,FALSE),"")</f>
        <v>Imagine Comunications</v>
      </c>
      <c r="L308" s="59" t="str">
        <f>IFERROR(VLOOKUP(Tabelle32[[#This Row],[Device ID]],BOM!$B$3:$BQ$35,16,FALSE),"")</f>
        <v>Player-01 | 2/4</v>
      </c>
      <c r="M308" s="63">
        <f>IFERROR(VLOOKUP(Tabelle32[[#This Row],[Device ID]],BOM!$B$3:$BQ$35,17,FALSE),"")</f>
        <v>0</v>
      </c>
      <c r="N308" s="59">
        <f>IFERROR(VLOOKUP(Tabelle32[[#This Row],[Device ID]],BOM!$B$3:$BQ$35,18,FALSE),"")</f>
        <v>0</v>
      </c>
      <c r="O308" s="64"/>
      <c r="P308" s="64"/>
      <c r="Q308" s="64"/>
      <c r="R308" s="64"/>
      <c r="S308" s="64"/>
      <c r="T308" s="64"/>
      <c r="U308" s="59">
        <f>IFERROR(VLOOKUP(Tabelle32[[#This Row],[Device ID]],BOM!$B$3:$BQ$35,25,FALSE),"")</f>
        <v>0</v>
      </c>
      <c r="V308" s="59" t="str">
        <f>IFERROR(VLOOKUP(Tabelle32[[#This Row],[Device ID]],BOM!$B$3:$BQ$35,26,FALSE),"")</f>
        <v>x</v>
      </c>
      <c r="W308" s="59" t="str">
        <f>IFERROR(VLOOKUP(Tabelle32[[#This Row],[Device ID]],BOM!$B$3:$BQ$35,27,FALSE),"")</f>
        <v>x</v>
      </c>
      <c r="X308" s="59" t="str">
        <f>IFERROR(VLOOKUP(Tabelle32[[#This Row],[Device ID]],BOM!$B$3:$BQ$35,28,FALSE),"")</f>
        <v>x</v>
      </c>
      <c r="Y308" s="59" t="str">
        <f>IFERROR(VLOOKUP(Tabelle32[[#This Row],[Device ID]],BOM!$B$3:$BQ$35,29,FALSE),"")</f>
        <v>x</v>
      </c>
      <c r="Z308" s="59" t="str">
        <f>IFERROR(VLOOKUP(Tabelle32[[#This Row],[Device ID]],BOM!$B$3:$BQ$35,30,FALSE),"")</f>
        <v>x</v>
      </c>
      <c r="AA308" s="59" t="str">
        <f>IFERROR(VLOOKUP(Tabelle32[[#This Row],[Device ID]],BOM!$B$3:$BQ$35,31,FALSE),"")</f>
        <v>x</v>
      </c>
      <c r="AB308" s="59" t="str">
        <f>IFERROR(VLOOKUP(Tabelle32[[#This Row],[Device ID]],BOM!$B$3:$BQ$35,32,FALSE),"")</f>
        <v>x</v>
      </c>
      <c r="AC308" s="59" t="str">
        <f>IFERROR(VLOOKUP(Tabelle32[[#This Row],[Device ID]],BOM!$B$3:$BQ$35,33,FALSE),"")</f>
        <v>x</v>
      </c>
      <c r="AD308" s="59" t="str">
        <f>IFERROR(VLOOKUP(Tabelle32[[#This Row],[Device ID]],BOM!$B$3:$BQ$35,34,FALSE),"")</f>
        <v>x</v>
      </c>
      <c r="AE308" s="59" t="str">
        <f>IFERROR(VLOOKUP(Tabelle32[[#This Row],[Device ID]],BOM!$B$3:$BQ$35,35,FALSE),"")</f>
        <v>x</v>
      </c>
      <c r="AF308" s="59" t="str">
        <f>IFERROR(VLOOKUP(Tabelle32[[#This Row],[Device ID]],BOM!$B$3:$BQ$35,36,FALSE),"")</f>
        <v>x</v>
      </c>
      <c r="AG308" s="59" t="str">
        <f>IFERROR(VLOOKUP(Tabelle32[[#This Row],[Device ID]],BOM!$B$3:$BQ$35,37,FALSE),"")</f>
        <v>x</v>
      </c>
      <c r="AH308" s="59"/>
      <c r="AI308" s="59"/>
      <c r="AJ308" s="59"/>
      <c r="AK308" s="59"/>
      <c r="AL308" s="59" t="str">
        <f>IFERROR(VLOOKUP(Tabelle32[[#This Row],[Device ID]],BOM!$B$3:$BQ$35,42,FALSE),"")</f>
        <v>Imagine Communications SNP</v>
      </c>
      <c r="AM308" s="59" t="str">
        <f>IFERROR(VLOOKUP(Tabelle32[[#This Row],[Device ID]],BOM!$B$3:$BQ$35,43,FALSE),"")</f>
        <v>no</v>
      </c>
      <c r="AN308" s="59" t="str">
        <f>IFERROR(VLOOKUP(Tabelle32[[#This Row],[Device ID]],BOM!$B$3:$BQ$35,44,FALSE),"")</f>
        <v>yes</v>
      </c>
      <c r="AO308" s="59" t="str">
        <f>IFERROR(VLOOKUP(Tabelle32[[#This Row],[Device ID]],BOM!$B$3:$BQ$35,45,FALSE),"")</f>
        <v>no</v>
      </c>
      <c r="AP308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308" s="28"/>
      <c r="AR308" s="28"/>
      <c r="AS308" s="28"/>
      <c r="AT308" s="28"/>
      <c r="AU308" s="28"/>
      <c r="AV308" s="28" t="s">
        <v>96</v>
      </c>
      <c r="AW308" s="28" t="s">
        <v>96</v>
      </c>
      <c r="AX308" s="28" t="s">
        <v>96</v>
      </c>
      <c r="AY308" s="28" t="s">
        <v>96</v>
      </c>
      <c r="AZ308" s="28" t="s">
        <v>96</v>
      </c>
      <c r="BA308" s="28" t="s">
        <v>96</v>
      </c>
      <c r="BB308" s="28" t="s">
        <v>96</v>
      </c>
      <c r="BC308" s="28" t="s">
        <v>96</v>
      </c>
      <c r="BD308" s="28" t="s">
        <v>96</v>
      </c>
      <c r="BE308" s="28"/>
      <c r="BF308" s="28"/>
      <c r="BG308" s="73" t="s">
        <v>151</v>
      </c>
      <c r="BH308" s="30" t="str">
        <f>IF(COUNTA(Tabelle32[[#This Row],[Type:Vid_1080i50]:[Type:Anc_Prot]])&gt;0,"x","")</f>
        <v>x</v>
      </c>
      <c r="BI30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08" s="59"/>
      <c r="BK308" s="59"/>
      <c r="BL308" s="63"/>
      <c r="BM308" s="63"/>
      <c r="BN308" s="90"/>
      <c r="BO308" s="90"/>
      <c r="BP308" s="75">
        <f>LEN(Tabelle32[[#This Row],[Label 1
GFX-Unit]])</f>
        <v>0</v>
      </c>
      <c r="BQ308" s="63"/>
      <c r="BR308" s="63"/>
      <c r="BS308" s="59"/>
      <c r="BT308" s="59"/>
      <c r="BU308" s="59" t="s">
        <v>209</v>
      </c>
      <c r="BV308" s="59" t="s">
        <v>210</v>
      </c>
      <c r="BW308" s="59" t="s">
        <v>518</v>
      </c>
      <c r="BX308" s="59">
        <v>14</v>
      </c>
    </row>
    <row r="309" spans="1:76" x14ac:dyDescent="0.2">
      <c r="A309" s="58" t="str">
        <f>CONCATENATE(Tabelle32[[#This Row],[Device ID]],".",Tabelle32[[#This Row],[Streamcounter]])</f>
        <v>14.14101</v>
      </c>
      <c r="B30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VGW-01_SDI14_VIDsend_0001_IPLASRF</v>
      </c>
      <c r="C309" s="60"/>
      <c r="D309" s="61"/>
      <c r="E309" s="62"/>
      <c r="F309" s="59" t="str">
        <f>IFERROR(VLOOKUP(Tabelle32[[#This Row],[Device ID]],BOM!$B$3:$BQ$35,16,FALSE),"")</f>
        <v>Player-01 | 2/4</v>
      </c>
      <c r="G309" s="63">
        <f>VLOOKUP(Tabelle32[[#This Row],[SDI Interface]],BOM!$A$4:$B$35,2,FALSE)</f>
        <v>14</v>
      </c>
      <c r="H309" s="59" t="str">
        <f>BOM!$C$4</f>
        <v>VGW-01</v>
      </c>
      <c r="I309" s="59">
        <f>IFERROR(VLOOKUP(Tabelle32[[#This Row],[Device ID]],BOM!$B$3:$BQ$35,12,FALSE),"")</f>
        <v>0</v>
      </c>
      <c r="J309" s="59" t="str">
        <f>IFERROR(VLOOKUP(Tabelle32[[#This Row],[Device ID]],BOM!$B$3:$BQ$35,13,FALSE),"")</f>
        <v>TC.U1.223 | MDC</v>
      </c>
      <c r="K309" s="59" t="str">
        <f>IFERROR(VLOOKUP(Tabelle32[[#This Row],[Device ID]],BOM!$B$3:$BQ$35,14,FALSE),"")</f>
        <v>Imagine Comunications</v>
      </c>
      <c r="L309" s="59" t="str">
        <f>IFERROR(VLOOKUP(Tabelle32[[#This Row],[Device ID]],BOM!$B$3:$BQ$35,16,FALSE),"")</f>
        <v>Player-01 | 2/4</v>
      </c>
      <c r="M309" s="63">
        <f>IFERROR(VLOOKUP(Tabelle32[[#This Row],[Device ID]],BOM!$B$3:$BQ$35,17,FALSE),"")</f>
        <v>0</v>
      </c>
      <c r="N309" s="59">
        <f>IFERROR(VLOOKUP(Tabelle32[[#This Row],[Device ID]],BOM!$B$3:$BQ$35,18,FALSE),"")</f>
        <v>0</v>
      </c>
      <c r="O309" s="64"/>
      <c r="P309" s="64"/>
      <c r="Q309" s="64"/>
      <c r="R309" s="64"/>
      <c r="S309" s="64"/>
      <c r="T309" s="64"/>
      <c r="U309" s="59">
        <f>IFERROR(VLOOKUP(Tabelle32[[#This Row],[Device ID]],BOM!$B$3:$BQ$35,25,FALSE),"")</f>
        <v>0</v>
      </c>
      <c r="V309" s="59" t="str">
        <f>IFERROR(VLOOKUP(Tabelle32[[#This Row],[Device ID]],BOM!$B$3:$BQ$35,26,FALSE),"")</f>
        <v>x</v>
      </c>
      <c r="W309" s="59" t="str">
        <f>IFERROR(VLOOKUP(Tabelle32[[#This Row],[Device ID]],BOM!$B$3:$BQ$35,27,FALSE),"")</f>
        <v>x</v>
      </c>
      <c r="X309" s="59" t="str">
        <f>IFERROR(VLOOKUP(Tabelle32[[#This Row],[Device ID]],BOM!$B$3:$BQ$35,28,FALSE),"")</f>
        <v>x</v>
      </c>
      <c r="Y309" s="59" t="str">
        <f>IFERROR(VLOOKUP(Tabelle32[[#This Row],[Device ID]],BOM!$B$3:$BQ$35,29,FALSE),"")</f>
        <v>x</v>
      </c>
      <c r="Z309" s="59" t="str">
        <f>IFERROR(VLOOKUP(Tabelle32[[#This Row],[Device ID]],BOM!$B$3:$BQ$35,30,FALSE),"")</f>
        <v>x</v>
      </c>
      <c r="AA309" s="59" t="str">
        <f>IFERROR(VLOOKUP(Tabelle32[[#This Row],[Device ID]],BOM!$B$3:$BQ$35,31,FALSE),"")</f>
        <v>x</v>
      </c>
      <c r="AB309" s="59" t="str">
        <f>IFERROR(VLOOKUP(Tabelle32[[#This Row],[Device ID]],BOM!$B$3:$BQ$35,32,FALSE),"")</f>
        <v>x</v>
      </c>
      <c r="AC309" s="59" t="str">
        <f>IFERROR(VLOOKUP(Tabelle32[[#This Row],[Device ID]],BOM!$B$3:$BQ$35,33,FALSE),"")</f>
        <v>x</v>
      </c>
      <c r="AD309" s="59" t="str">
        <f>IFERROR(VLOOKUP(Tabelle32[[#This Row],[Device ID]],BOM!$B$3:$BQ$35,34,FALSE),"")</f>
        <v>x</v>
      </c>
      <c r="AE309" s="59" t="str">
        <f>IFERROR(VLOOKUP(Tabelle32[[#This Row],[Device ID]],BOM!$B$3:$BQ$35,35,FALSE),"")</f>
        <v>x</v>
      </c>
      <c r="AF309" s="59" t="str">
        <f>IFERROR(VLOOKUP(Tabelle32[[#This Row],[Device ID]],BOM!$B$3:$BQ$35,36,FALSE),"")</f>
        <v>x</v>
      </c>
      <c r="AG309" s="59" t="str">
        <f>IFERROR(VLOOKUP(Tabelle32[[#This Row],[Device ID]],BOM!$B$3:$BQ$35,37,FALSE),"")</f>
        <v>x</v>
      </c>
      <c r="AH309" s="59"/>
      <c r="AI309" s="59"/>
      <c r="AJ309" s="59"/>
      <c r="AK309" s="59"/>
      <c r="AL309" s="59" t="str">
        <f>IFERROR(VLOOKUP(Tabelle32[[#This Row],[Device ID]],BOM!$B$3:$BQ$35,42,FALSE),"")</f>
        <v>Imagine Communications SNP</v>
      </c>
      <c r="AM309" s="59" t="str">
        <f>IFERROR(VLOOKUP(Tabelle32[[#This Row],[Device ID]],BOM!$B$3:$BQ$35,43,FALSE),"")</f>
        <v>no</v>
      </c>
      <c r="AN309" s="59" t="str">
        <f>IFERROR(VLOOKUP(Tabelle32[[#This Row],[Device ID]],BOM!$B$3:$BQ$35,44,FALSE),"")</f>
        <v>yes</v>
      </c>
      <c r="AO309" s="59" t="str">
        <f>IFERROR(VLOOKUP(Tabelle32[[#This Row],[Device ID]],BOM!$B$3:$BQ$35,45,FALSE),"")</f>
        <v>no</v>
      </c>
      <c r="AP309" s="59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309" s="28" t="s">
        <v>96</v>
      </c>
      <c r="AR309" s="28" t="s">
        <v>96</v>
      </c>
      <c r="AS309" s="28" t="s">
        <v>96</v>
      </c>
      <c r="AT309" s="28" t="s">
        <v>96</v>
      </c>
      <c r="AU309" s="28" t="s">
        <v>96</v>
      </c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73" t="s">
        <v>151</v>
      </c>
      <c r="BH309" s="30" t="str">
        <f>IF(COUNTA(Tabelle32[[#This Row],[Type:Vid_1080i50]:[Type:Anc_Prot]])&gt;0,"x","")</f>
        <v>x</v>
      </c>
      <c r="BI30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309" s="59"/>
      <c r="BK309" s="59"/>
      <c r="BL309" s="63"/>
      <c r="BM309" s="63"/>
      <c r="BN309" s="90"/>
      <c r="BO309" s="90"/>
      <c r="BP309" s="75">
        <f>LEN(Tabelle32[[#This Row],[Label 1
GFX-Unit]])</f>
        <v>0</v>
      </c>
      <c r="BQ309" s="63"/>
      <c r="BR309" s="63"/>
      <c r="BS309" s="59"/>
      <c r="BT309" s="59"/>
      <c r="BU309" s="59" t="s">
        <v>212</v>
      </c>
      <c r="BV309" s="59" t="s">
        <v>213</v>
      </c>
      <c r="BW309" s="59" t="s">
        <v>519</v>
      </c>
      <c r="BX309" s="59">
        <v>14</v>
      </c>
    </row>
    <row r="310" spans="1:76" ht="13.5" x14ac:dyDescent="0.25">
      <c r="A310" s="58" t="str">
        <f>CONCATENATE(Tabelle32[[#This Row],[Device ID]],".",Tabelle32[[#This Row],[Streamcounter]])</f>
        <v>14.14102</v>
      </c>
      <c r="B310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VGW-01_SDI14_VIDsend_0002_IPLASRF</v>
      </c>
      <c r="C310" s="96"/>
      <c r="D310" s="96"/>
      <c r="E310" s="96"/>
      <c r="F310" s="93" t="str">
        <f>IFERROR(VLOOKUP(Tabelle32[[#This Row],[Device ID]],BOM!$B$3:$BQ$35,16,FALSE),"")</f>
        <v>Player-01 | 2/4</v>
      </c>
      <c r="G310" s="66">
        <f>VLOOKUP(Tabelle32[[#This Row],[SDI Interface]],BOM!$A$4:$B$35,2,FALSE)</f>
        <v>14</v>
      </c>
      <c r="H310" s="93" t="str">
        <f>BOM!$C$4</f>
        <v>VGW-01</v>
      </c>
      <c r="I310" s="93">
        <f>IFERROR(VLOOKUP(Tabelle32[[#This Row],[Device ID]],BOM!$B$3:$BQ$35,12,FALSE),"")</f>
        <v>0</v>
      </c>
      <c r="J310" s="93" t="str">
        <f>IFERROR(VLOOKUP(Tabelle32[[#This Row],[Device ID]],BOM!$B$3:$BQ$35,13,FALSE),"")</f>
        <v>TC.U1.223 | MDC</v>
      </c>
      <c r="K310" s="93" t="str">
        <f>IFERROR(VLOOKUP(Tabelle32[[#This Row],[Device ID]],BOM!$B$3:$BQ$35,14,FALSE),"")</f>
        <v>Imagine Comunications</v>
      </c>
      <c r="L310" s="93" t="str">
        <f>IFERROR(VLOOKUP(Tabelle32[[#This Row],[Device ID]],BOM!$B$3:$BQ$35,16,FALSE),"")</f>
        <v>Player-01 | 2/4</v>
      </c>
      <c r="M310" s="93">
        <f>IFERROR(VLOOKUP(Tabelle32[[#This Row],[Device ID]],BOM!$B$3:$BQ$35,17,FALSE),"")</f>
        <v>0</v>
      </c>
      <c r="N310" s="93">
        <f>IFERROR(VLOOKUP(Tabelle32[[#This Row],[Device ID]],BOM!$B$3:$BQ$35,18,FALSE),"")</f>
        <v>0</v>
      </c>
      <c r="O310" s="64"/>
      <c r="P310" s="64"/>
      <c r="Q310" s="64"/>
      <c r="R310" s="64"/>
      <c r="S310" s="64"/>
      <c r="T310" s="64"/>
      <c r="U310" s="93">
        <f>IFERROR(VLOOKUP(Tabelle32[[#This Row],[Device ID]],BOM!$B$3:$BQ$35,25,FALSE),"")</f>
        <v>0</v>
      </c>
      <c r="V310" s="94" t="str">
        <f>IFERROR(VLOOKUP(Tabelle32[[#This Row],[Device ID]],BOM!$B$3:$BQ$35,26,FALSE),"")</f>
        <v>x</v>
      </c>
      <c r="W310" s="94" t="str">
        <f>IFERROR(VLOOKUP(Tabelle32[[#This Row],[Device ID]],BOM!$B$3:$BQ$35,27,FALSE),"")</f>
        <v>x</v>
      </c>
      <c r="X310" s="94" t="str">
        <f>IFERROR(VLOOKUP(Tabelle32[[#This Row],[Device ID]],BOM!$B$3:$BQ$35,28,FALSE),"")</f>
        <v>x</v>
      </c>
      <c r="Y310" s="94" t="str">
        <f>IFERROR(VLOOKUP(Tabelle32[[#This Row],[Device ID]],BOM!$B$3:$BQ$35,29,FALSE),"")</f>
        <v>x</v>
      </c>
      <c r="Z310" s="94" t="str">
        <f>IFERROR(VLOOKUP(Tabelle32[[#This Row],[Device ID]],BOM!$B$3:$BQ$35,30,FALSE),"")</f>
        <v>x</v>
      </c>
      <c r="AA310" s="94" t="str">
        <f>IFERROR(VLOOKUP(Tabelle32[[#This Row],[Device ID]],BOM!$B$3:$BQ$35,31,FALSE),"")</f>
        <v>x</v>
      </c>
      <c r="AB310" s="94" t="str">
        <f>IFERROR(VLOOKUP(Tabelle32[[#This Row],[Device ID]],BOM!$B$3:$BQ$35,32,FALSE),"")</f>
        <v>x</v>
      </c>
      <c r="AC310" s="94" t="str">
        <f>IFERROR(VLOOKUP(Tabelle32[[#This Row],[Device ID]],BOM!$B$3:$BQ$35,33,FALSE),"")</f>
        <v>x</v>
      </c>
      <c r="AD310" s="94" t="str">
        <f>IFERROR(VLOOKUP(Tabelle32[[#This Row],[Device ID]],BOM!$B$3:$BQ$35,34,FALSE),"")</f>
        <v>x</v>
      </c>
      <c r="AE310" s="94" t="str">
        <f>IFERROR(VLOOKUP(Tabelle32[[#This Row],[Device ID]],BOM!$B$3:$BQ$35,35,FALSE),"")</f>
        <v>x</v>
      </c>
      <c r="AF310" s="94" t="str">
        <f>IFERROR(VLOOKUP(Tabelle32[[#This Row],[Device ID]],BOM!$B$3:$BQ$35,36,FALSE),"")</f>
        <v>x</v>
      </c>
      <c r="AG310" s="94" t="str">
        <f>IFERROR(VLOOKUP(Tabelle32[[#This Row],[Device ID]],BOM!$B$3:$BQ$35,37,FALSE),"")</f>
        <v>x</v>
      </c>
      <c r="AH310" s="59"/>
      <c r="AI310" s="59"/>
      <c r="AJ310" s="59"/>
      <c r="AK310" s="59"/>
      <c r="AL310" s="93" t="str">
        <f>IFERROR(VLOOKUP(Tabelle32[[#This Row],[Device ID]],BOM!$B$3:$BQ$35,42,FALSE),"")</f>
        <v>Imagine Communications SNP</v>
      </c>
      <c r="AM310" s="59" t="str">
        <f>IFERROR(VLOOKUP(Tabelle32[[#This Row],[Device ID]],BOM!$B$3:$BQ$35,43,FALSE),"")</f>
        <v>no</v>
      </c>
      <c r="AN310" s="93" t="str">
        <f>IFERROR(VLOOKUP(Tabelle32[[#This Row],[Device ID]],BOM!$B$3:$BQ$35,44,FALSE),"")</f>
        <v>yes</v>
      </c>
      <c r="AO310" s="59" t="str">
        <f>IFERROR(VLOOKUP(Tabelle32[[#This Row],[Device ID]],BOM!$B$3:$BQ$35,45,FALSE),"")</f>
        <v>no</v>
      </c>
      <c r="AP310" s="93" t="str">
        <f>IFERROR(CONCATENATE(Tabelle32[[#This Row],[Family
GFX-Unit]]," | ",Tabelle32[[#This Row],[Label 1
GFX-Unit]]," | ",Tabelle32[[#This Row],[Attached Device if Gateway]]),"")</f>
        <v xml:space="preserve"> |  | Player-01 | 2/4</v>
      </c>
      <c r="AQ310" s="28" t="s">
        <v>96</v>
      </c>
      <c r="AR310" s="90"/>
      <c r="AS310" s="90"/>
      <c r="AT310" s="90"/>
      <c r="AU310" s="90"/>
      <c r="AV310" s="90"/>
      <c r="AW310" s="90"/>
      <c r="AX310" s="90"/>
      <c r="AY310" s="90"/>
      <c r="AZ310" s="90"/>
      <c r="BA310" s="90"/>
      <c r="BB310" s="90"/>
      <c r="BC310" s="90"/>
      <c r="BD310" s="90"/>
      <c r="BE310" s="90"/>
      <c r="BF310" s="90"/>
      <c r="BG310" s="66"/>
      <c r="BH310" s="30" t="str">
        <f>IF(COUNTA(Tabelle32[[#This Row],[Type:Vid_1080i50]:[Type:Anc_Prot]])&gt;0,"x","")</f>
        <v>x</v>
      </c>
      <c r="BI310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310" s="59"/>
      <c r="BK310" s="59"/>
      <c r="BL310" s="63"/>
      <c r="BM310" s="63"/>
      <c r="BN310" s="90"/>
      <c r="BO310" s="90"/>
      <c r="BP310" s="75">
        <f>LEN(Tabelle32[[#This Row],[Label 1
GFX-Unit]])</f>
        <v>0</v>
      </c>
      <c r="BQ310" s="63"/>
      <c r="BR310" s="63"/>
      <c r="BS310" s="59"/>
      <c r="BT310" s="59"/>
      <c r="BU310" s="59" t="s">
        <v>215</v>
      </c>
      <c r="BV310" s="59" t="s">
        <v>215</v>
      </c>
      <c r="BW310" s="59" t="s">
        <v>520</v>
      </c>
      <c r="BX310" s="59">
        <v>14</v>
      </c>
    </row>
    <row r="311" spans="1:76" x14ac:dyDescent="0.2">
      <c r="A311" s="58" t="str">
        <f>CONCATENATE(Tabelle32[[#This Row],[Device ID]],".",Tabelle32[[#This Row],[Streamcounter]])</f>
        <v>15.15301</v>
      </c>
      <c r="B31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VGW-01_SDI15_ANCsend_0001_IPLASRF</v>
      </c>
      <c r="C311" s="60"/>
      <c r="D311" s="61"/>
      <c r="E311" s="62"/>
      <c r="F311" s="59" t="str">
        <f>IFERROR(VLOOKUP(Tabelle32[[#This Row],[Device ID]],BOM!$B$3:$BQ$35,16,FALSE),"")</f>
        <v>Player-01 | 3/4</v>
      </c>
      <c r="G311" s="63">
        <f>VLOOKUP(Tabelle32[[#This Row],[SDI Interface]],BOM!$A$4:$B$35,2,FALSE)</f>
        <v>15</v>
      </c>
      <c r="H311" s="59" t="str">
        <f>BOM!$C$4</f>
        <v>VGW-01</v>
      </c>
      <c r="I311" s="59">
        <f>IFERROR(VLOOKUP(Tabelle32[[#This Row],[Device ID]],BOM!$B$3:$BQ$35,12,FALSE),"")</f>
        <v>0</v>
      </c>
      <c r="J311" s="59" t="str">
        <f>IFERROR(VLOOKUP(Tabelle32[[#This Row],[Device ID]],BOM!$B$3:$BQ$35,13,FALSE),"")</f>
        <v>TC.U1.223 | MDC</v>
      </c>
      <c r="K311" s="59" t="str">
        <f>IFERROR(VLOOKUP(Tabelle32[[#This Row],[Device ID]],BOM!$B$3:$BQ$35,14,FALSE),"")</f>
        <v>Imagine Comunications</v>
      </c>
      <c r="L311" s="59" t="str">
        <f>IFERROR(VLOOKUP(Tabelle32[[#This Row],[Device ID]],BOM!$B$3:$BQ$35,16,FALSE),"")</f>
        <v>Player-01 | 3/4</v>
      </c>
      <c r="M311" s="63">
        <f>IFERROR(VLOOKUP(Tabelle32[[#This Row],[Device ID]],BOM!$B$3:$BQ$35,17,FALSE),"")</f>
        <v>0</v>
      </c>
      <c r="N311" s="59">
        <f>IFERROR(VLOOKUP(Tabelle32[[#This Row],[Device ID]],BOM!$B$3:$BQ$35,18,FALSE),"")</f>
        <v>0</v>
      </c>
      <c r="O311" s="64"/>
      <c r="P311" s="64"/>
      <c r="Q311" s="64"/>
      <c r="R311" s="64"/>
      <c r="S311" s="64"/>
      <c r="T311" s="64"/>
      <c r="U311" s="59">
        <f>IFERROR(VLOOKUP(Tabelle32[[#This Row],[Device ID]],BOM!$B$3:$BQ$35,25,FALSE),"")</f>
        <v>0</v>
      </c>
      <c r="V311" s="59" t="str">
        <f>IFERROR(VLOOKUP(Tabelle32[[#This Row],[Device ID]],BOM!$B$3:$BQ$35,26,FALSE),"")</f>
        <v>x</v>
      </c>
      <c r="W311" s="59" t="str">
        <f>IFERROR(VLOOKUP(Tabelle32[[#This Row],[Device ID]],BOM!$B$3:$BQ$35,27,FALSE),"")</f>
        <v>x</v>
      </c>
      <c r="X311" s="59" t="str">
        <f>IFERROR(VLOOKUP(Tabelle32[[#This Row],[Device ID]],BOM!$B$3:$BQ$35,28,FALSE),"")</f>
        <v>x</v>
      </c>
      <c r="Y311" s="59" t="str">
        <f>IFERROR(VLOOKUP(Tabelle32[[#This Row],[Device ID]],BOM!$B$3:$BQ$35,29,FALSE),"")</f>
        <v>x</v>
      </c>
      <c r="Z311" s="59" t="str">
        <f>IFERROR(VLOOKUP(Tabelle32[[#This Row],[Device ID]],BOM!$B$3:$BQ$35,30,FALSE),"")</f>
        <v>x</v>
      </c>
      <c r="AA311" s="59" t="str">
        <f>IFERROR(VLOOKUP(Tabelle32[[#This Row],[Device ID]],BOM!$B$3:$BQ$35,31,FALSE),"")</f>
        <v>x</v>
      </c>
      <c r="AB311" s="59" t="str">
        <f>IFERROR(VLOOKUP(Tabelle32[[#This Row],[Device ID]],BOM!$B$3:$BQ$35,32,FALSE),"")</f>
        <v>x</v>
      </c>
      <c r="AC311" s="59" t="str">
        <f>IFERROR(VLOOKUP(Tabelle32[[#This Row],[Device ID]],BOM!$B$3:$BQ$35,33,FALSE),"")</f>
        <v>x</v>
      </c>
      <c r="AD311" s="59" t="str">
        <f>IFERROR(VLOOKUP(Tabelle32[[#This Row],[Device ID]],BOM!$B$3:$BQ$35,34,FALSE),"")</f>
        <v>x</v>
      </c>
      <c r="AE311" s="59" t="str">
        <f>IFERROR(VLOOKUP(Tabelle32[[#This Row],[Device ID]],BOM!$B$3:$BQ$35,35,FALSE),"")</f>
        <v>x</v>
      </c>
      <c r="AF311" s="59" t="str">
        <f>IFERROR(VLOOKUP(Tabelle32[[#This Row],[Device ID]],BOM!$B$3:$BQ$35,36,FALSE),"")</f>
        <v>x</v>
      </c>
      <c r="AG311" s="59" t="str">
        <f>IFERROR(VLOOKUP(Tabelle32[[#This Row],[Device ID]],BOM!$B$3:$BQ$35,37,FALSE),"")</f>
        <v>x</v>
      </c>
      <c r="AH311" s="59"/>
      <c r="AI311" s="59"/>
      <c r="AJ311" s="59"/>
      <c r="AK311" s="59"/>
      <c r="AL311" s="59" t="str">
        <f>IFERROR(VLOOKUP(Tabelle32[[#This Row],[Device ID]],BOM!$B$3:$BQ$35,42,FALSE),"")</f>
        <v>Imagine Communications SNP</v>
      </c>
      <c r="AM311" s="59" t="str">
        <f>IFERROR(VLOOKUP(Tabelle32[[#This Row],[Device ID]],BOM!$B$3:$BQ$35,43,FALSE),"")</f>
        <v>no</v>
      </c>
      <c r="AN311" s="59" t="str">
        <f>IFERROR(VLOOKUP(Tabelle32[[#This Row],[Device ID]],BOM!$B$3:$BQ$35,44,FALSE),"")</f>
        <v>yes</v>
      </c>
      <c r="AO311" s="59" t="str">
        <f>IFERROR(VLOOKUP(Tabelle32[[#This Row],[Device ID]],BOM!$B$3:$BQ$35,45,FALSE),"")</f>
        <v>no</v>
      </c>
      <c r="AP311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 t="s">
        <v>96</v>
      </c>
      <c r="BG311" s="73" t="s">
        <v>151</v>
      </c>
      <c r="BH311" s="30" t="str">
        <f>IF(COUNTA(Tabelle32[[#This Row],[Type:Vid_1080i50]:[Type:Anc_Prot]])&gt;0,"x","")</f>
        <v>x</v>
      </c>
      <c r="BI31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311" s="59"/>
      <c r="BK311" s="59"/>
      <c r="BL311" s="63"/>
      <c r="BM311" s="63"/>
      <c r="BN311" s="90"/>
      <c r="BO311" s="90"/>
      <c r="BP311" s="75">
        <f>LEN(Tabelle32[[#This Row],[Label 1
GFX-Unit]])</f>
        <v>0</v>
      </c>
      <c r="BQ311" s="63"/>
      <c r="BR311" s="63"/>
      <c r="BS311" s="59"/>
      <c r="BT311" s="59"/>
      <c r="BU311" s="59" t="s">
        <v>152</v>
      </c>
      <c r="BV311" s="59" t="s">
        <v>153</v>
      </c>
      <c r="BW311" s="59" t="s">
        <v>521</v>
      </c>
      <c r="BX311" s="59">
        <v>15</v>
      </c>
    </row>
    <row r="312" spans="1:76" x14ac:dyDescent="0.2">
      <c r="A312" s="58" t="str">
        <f>CONCATENATE(Tabelle32[[#This Row],[Device ID]],".",Tabelle32[[#This Row],[Streamcounter]])</f>
        <v>15.15302</v>
      </c>
      <c r="B31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VGW-01_SDI15_ANCsend_0002_IPLASRF</v>
      </c>
      <c r="C312" s="60"/>
      <c r="D312" s="61"/>
      <c r="E312" s="62"/>
      <c r="F312" s="59" t="str">
        <f>IFERROR(VLOOKUP(Tabelle32[[#This Row],[Device ID]],BOM!$B$3:$BQ$35,16,FALSE),"")</f>
        <v>Player-01 | 3/4</v>
      </c>
      <c r="G312" s="63">
        <f>VLOOKUP(Tabelle32[[#This Row],[SDI Interface]],BOM!$A$4:$B$35,2,FALSE)</f>
        <v>15</v>
      </c>
      <c r="H312" s="59" t="str">
        <f>BOM!$C$4</f>
        <v>VGW-01</v>
      </c>
      <c r="I312" s="59">
        <f>IFERROR(VLOOKUP(Tabelle32[[#This Row],[Device ID]],BOM!$B$3:$BQ$35,12,FALSE),"")</f>
        <v>0</v>
      </c>
      <c r="J312" s="59" t="str">
        <f>IFERROR(VLOOKUP(Tabelle32[[#This Row],[Device ID]],BOM!$B$3:$BQ$35,13,FALSE),"")</f>
        <v>TC.U1.223 | MDC</v>
      </c>
      <c r="K312" s="59" t="str">
        <f>IFERROR(VLOOKUP(Tabelle32[[#This Row],[Device ID]],BOM!$B$3:$BQ$35,14,FALSE),"")</f>
        <v>Imagine Comunications</v>
      </c>
      <c r="L312" s="59" t="str">
        <f>IFERROR(VLOOKUP(Tabelle32[[#This Row],[Device ID]],BOM!$B$3:$BQ$35,16,FALSE),"")</f>
        <v>Player-01 | 3/4</v>
      </c>
      <c r="M312" s="63">
        <f>IFERROR(VLOOKUP(Tabelle32[[#This Row],[Device ID]],BOM!$B$3:$BQ$35,17,FALSE),"")</f>
        <v>0</v>
      </c>
      <c r="N312" s="59">
        <f>IFERROR(VLOOKUP(Tabelle32[[#This Row],[Device ID]],BOM!$B$3:$BQ$35,18,FALSE),"")</f>
        <v>0</v>
      </c>
      <c r="O312" s="64"/>
      <c r="P312" s="64"/>
      <c r="Q312" s="64"/>
      <c r="R312" s="64"/>
      <c r="S312" s="64"/>
      <c r="T312" s="64"/>
      <c r="U312" s="59">
        <f>IFERROR(VLOOKUP(Tabelle32[[#This Row],[Device ID]],BOM!$B$3:$BQ$35,25,FALSE),"")</f>
        <v>0</v>
      </c>
      <c r="V312" s="59" t="str">
        <f>IFERROR(VLOOKUP(Tabelle32[[#This Row],[Device ID]],BOM!$B$3:$BQ$35,26,FALSE),"")</f>
        <v>x</v>
      </c>
      <c r="W312" s="59" t="str">
        <f>IFERROR(VLOOKUP(Tabelle32[[#This Row],[Device ID]],BOM!$B$3:$BQ$35,27,FALSE),"")</f>
        <v>x</v>
      </c>
      <c r="X312" s="59" t="str">
        <f>IFERROR(VLOOKUP(Tabelle32[[#This Row],[Device ID]],BOM!$B$3:$BQ$35,28,FALSE),"")</f>
        <v>x</v>
      </c>
      <c r="Y312" s="59" t="str">
        <f>IFERROR(VLOOKUP(Tabelle32[[#This Row],[Device ID]],BOM!$B$3:$BQ$35,29,FALSE),"")</f>
        <v>x</v>
      </c>
      <c r="Z312" s="59" t="str">
        <f>IFERROR(VLOOKUP(Tabelle32[[#This Row],[Device ID]],BOM!$B$3:$BQ$35,30,FALSE),"")</f>
        <v>x</v>
      </c>
      <c r="AA312" s="59" t="str">
        <f>IFERROR(VLOOKUP(Tabelle32[[#This Row],[Device ID]],BOM!$B$3:$BQ$35,31,FALSE),"")</f>
        <v>x</v>
      </c>
      <c r="AB312" s="59" t="str">
        <f>IFERROR(VLOOKUP(Tabelle32[[#This Row],[Device ID]],BOM!$B$3:$BQ$35,32,FALSE),"")</f>
        <v>x</v>
      </c>
      <c r="AC312" s="59" t="str">
        <f>IFERROR(VLOOKUP(Tabelle32[[#This Row],[Device ID]],BOM!$B$3:$BQ$35,33,FALSE),"")</f>
        <v>x</v>
      </c>
      <c r="AD312" s="59" t="str">
        <f>IFERROR(VLOOKUP(Tabelle32[[#This Row],[Device ID]],BOM!$B$3:$BQ$35,34,FALSE),"")</f>
        <v>x</v>
      </c>
      <c r="AE312" s="59" t="str">
        <f>IFERROR(VLOOKUP(Tabelle32[[#This Row],[Device ID]],BOM!$B$3:$BQ$35,35,FALSE),"")</f>
        <v>x</v>
      </c>
      <c r="AF312" s="59" t="str">
        <f>IFERROR(VLOOKUP(Tabelle32[[#This Row],[Device ID]],BOM!$B$3:$BQ$35,36,FALSE),"")</f>
        <v>x</v>
      </c>
      <c r="AG312" s="59" t="str">
        <f>IFERROR(VLOOKUP(Tabelle32[[#This Row],[Device ID]],BOM!$B$3:$BQ$35,37,FALSE),"")</f>
        <v>x</v>
      </c>
      <c r="AH312" s="59"/>
      <c r="AI312" s="59"/>
      <c r="AJ312" s="59"/>
      <c r="AK312" s="59"/>
      <c r="AL312" s="59" t="str">
        <f>IFERROR(VLOOKUP(Tabelle32[[#This Row],[Device ID]],BOM!$B$3:$BQ$35,42,FALSE),"")</f>
        <v>Imagine Communications SNP</v>
      </c>
      <c r="AM312" s="59" t="str">
        <f>IFERROR(VLOOKUP(Tabelle32[[#This Row],[Device ID]],BOM!$B$3:$BQ$35,43,FALSE),"")</f>
        <v>no</v>
      </c>
      <c r="AN312" s="59" t="str">
        <f>IFERROR(VLOOKUP(Tabelle32[[#This Row],[Device ID]],BOM!$B$3:$BQ$35,44,FALSE),"")</f>
        <v>yes</v>
      </c>
      <c r="AO312" s="59" t="str">
        <f>IFERROR(VLOOKUP(Tabelle32[[#This Row],[Device ID]],BOM!$B$3:$BQ$35,45,FALSE),"")</f>
        <v>no</v>
      </c>
      <c r="AP312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73" t="s">
        <v>151</v>
      </c>
      <c r="BH312" s="30" t="str">
        <f>IF(COUNTA(Tabelle32[[#This Row],[Type:Vid_1080i50]:[Type:Anc_Prot]])&gt;0,"x","")</f>
        <v/>
      </c>
      <c r="BI31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312" s="59"/>
      <c r="BK312" s="59"/>
      <c r="BL312" s="63"/>
      <c r="BM312" s="63"/>
      <c r="BN312" s="90"/>
      <c r="BO312" s="90"/>
      <c r="BP312" s="75">
        <f>LEN(Tabelle32[[#This Row],[Label 1
GFX-Unit]])</f>
        <v>0</v>
      </c>
      <c r="BQ312" s="63"/>
      <c r="BR312" s="63"/>
      <c r="BS312" s="59"/>
      <c r="BT312" s="59"/>
      <c r="BU312" s="59" t="s">
        <v>155</v>
      </c>
      <c r="BV312" s="59" t="s">
        <v>156</v>
      </c>
      <c r="BW312" s="59" t="s">
        <v>522</v>
      </c>
      <c r="BX312" s="59">
        <v>15</v>
      </c>
    </row>
    <row r="313" spans="1:76" x14ac:dyDescent="0.2">
      <c r="A313" s="58" t="str">
        <f>CONCATENATE(Tabelle32[[#This Row],[Device ID]],".",Tabelle32[[#This Row],[Streamcounter]])</f>
        <v>15.15303</v>
      </c>
      <c r="B31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VGW-01_SDI15_ANCsend_0003_IPLASRF</v>
      </c>
      <c r="C313" s="60"/>
      <c r="D313" s="61"/>
      <c r="E313" s="62"/>
      <c r="F313" s="59" t="str">
        <f>IFERROR(VLOOKUP(Tabelle32[[#This Row],[Device ID]],BOM!$B$3:$BQ$35,16,FALSE),"")</f>
        <v>Player-01 | 3/4</v>
      </c>
      <c r="G313" s="63">
        <f>VLOOKUP(Tabelle32[[#This Row],[SDI Interface]],BOM!$A$4:$B$35,2,FALSE)</f>
        <v>15</v>
      </c>
      <c r="H313" s="59" t="str">
        <f>BOM!$C$4</f>
        <v>VGW-01</v>
      </c>
      <c r="I313" s="59">
        <f>IFERROR(VLOOKUP(Tabelle32[[#This Row],[Device ID]],BOM!$B$3:$BQ$35,12,FALSE),"")</f>
        <v>0</v>
      </c>
      <c r="J313" s="59" t="str">
        <f>IFERROR(VLOOKUP(Tabelle32[[#This Row],[Device ID]],BOM!$B$3:$BQ$35,13,FALSE),"")</f>
        <v>TC.U1.223 | MDC</v>
      </c>
      <c r="K313" s="59" t="str">
        <f>IFERROR(VLOOKUP(Tabelle32[[#This Row],[Device ID]],BOM!$B$3:$BQ$35,14,FALSE),"")</f>
        <v>Imagine Comunications</v>
      </c>
      <c r="L313" s="59" t="str">
        <f>IFERROR(VLOOKUP(Tabelle32[[#This Row],[Device ID]],BOM!$B$3:$BQ$35,16,FALSE),"")</f>
        <v>Player-01 | 3/4</v>
      </c>
      <c r="M313" s="63">
        <f>IFERROR(VLOOKUP(Tabelle32[[#This Row],[Device ID]],BOM!$B$3:$BQ$35,17,FALSE),"")</f>
        <v>0</v>
      </c>
      <c r="N313" s="59">
        <f>IFERROR(VLOOKUP(Tabelle32[[#This Row],[Device ID]],BOM!$B$3:$BQ$35,18,FALSE),"")</f>
        <v>0</v>
      </c>
      <c r="O313" s="64"/>
      <c r="P313" s="64"/>
      <c r="Q313" s="64"/>
      <c r="R313" s="64"/>
      <c r="S313" s="64"/>
      <c r="T313" s="64"/>
      <c r="U313" s="59">
        <f>IFERROR(VLOOKUP(Tabelle32[[#This Row],[Device ID]],BOM!$B$3:$BQ$35,25,FALSE),"")</f>
        <v>0</v>
      </c>
      <c r="V313" s="59" t="str">
        <f>IFERROR(VLOOKUP(Tabelle32[[#This Row],[Device ID]],BOM!$B$3:$BQ$35,26,FALSE),"")</f>
        <v>x</v>
      </c>
      <c r="W313" s="59" t="str">
        <f>IFERROR(VLOOKUP(Tabelle32[[#This Row],[Device ID]],BOM!$B$3:$BQ$35,27,FALSE),"")</f>
        <v>x</v>
      </c>
      <c r="X313" s="59" t="str">
        <f>IFERROR(VLOOKUP(Tabelle32[[#This Row],[Device ID]],BOM!$B$3:$BQ$35,28,FALSE),"")</f>
        <v>x</v>
      </c>
      <c r="Y313" s="59" t="str">
        <f>IFERROR(VLOOKUP(Tabelle32[[#This Row],[Device ID]],BOM!$B$3:$BQ$35,29,FALSE),"")</f>
        <v>x</v>
      </c>
      <c r="Z313" s="59" t="str">
        <f>IFERROR(VLOOKUP(Tabelle32[[#This Row],[Device ID]],BOM!$B$3:$BQ$35,30,FALSE),"")</f>
        <v>x</v>
      </c>
      <c r="AA313" s="59" t="str">
        <f>IFERROR(VLOOKUP(Tabelle32[[#This Row],[Device ID]],BOM!$B$3:$BQ$35,31,FALSE),"")</f>
        <v>x</v>
      </c>
      <c r="AB313" s="59" t="str">
        <f>IFERROR(VLOOKUP(Tabelle32[[#This Row],[Device ID]],BOM!$B$3:$BQ$35,32,FALSE),"")</f>
        <v>x</v>
      </c>
      <c r="AC313" s="59" t="str">
        <f>IFERROR(VLOOKUP(Tabelle32[[#This Row],[Device ID]],BOM!$B$3:$BQ$35,33,FALSE),"")</f>
        <v>x</v>
      </c>
      <c r="AD313" s="59" t="str">
        <f>IFERROR(VLOOKUP(Tabelle32[[#This Row],[Device ID]],BOM!$B$3:$BQ$35,34,FALSE),"")</f>
        <v>x</v>
      </c>
      <c r="AE313" s="59" t="str">
        <f>IFERROR(VLOOKUP(Tabelle32[[#This Row],[Device ID]],BOM!$B$3:$BQ$35,35,FALSE),"")</f>
        <v>x</v>
      </c>
      <c r="AF313" s="59" t="str">
        <f>IFERROR(VLOOKUP(Tabelle32[[#This Row],[Device ID]],BOM!$B$3:$BQ$35,36,FALSE),"")</f>
        <v>x</v>
      </c>
      <c r="AG313" s="59" t="str">
        <f>IFERROR(VLOOKUP(Tabelle32[[#This Row],[Device ID]],BOM!$B$3:$BQ$35,37,FALSE),"")</f>
        <v>x</v>
      </c>
      <c r="AH313" s="59"/>
      <c r="AI313" s="59"/>
      <c r="AJ313" s="59"/>
      <c r="AK313" s="59"/>
      <c r="AL313" s="59" t="str">
        <f>IFERROR(VLOOKUP(Tabelle32[[#This Row],[Device ID]],BOM!$B$3:$BQ$35,42,FALSE),"")</f>
        <v>Imagine Communications SNP</v>
      </c>
      <c r="AM313" s="59" t="str">
        <f>IFERROR(VLOOKUP(Tabelle32[[#This Row],[Device ID]],BOM!$B$3:$BQ$35,43,FALSE),"")</f>
        <v>no</v>
      </c>
      <c r="AN313" s="59" t="str">
        <f>IFERROR(VLOOKUP(Tabelle32[[#This Row],[Device ID]],BOM!$B$3:$BQ$35,44,FALSE),"")</f>
        <v>yes</v>
      </c>
      <c r="AO313" s="59" t="str">
        <f>IFERROR(VLOOKUP(Tabelle32[[#This Row],[Device ID]],BOM!$B$3:$BQ$35,45,FALSE),"")</f>
        <v>no</v>
      </c>
      <c r="AP313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73" t="s">
        <v>151</v>
      </c>
      <c r="BH313" s="30" t="str">
        <f>IF(COUNTA(Tabelle32[[#This Row],[Type:Vid_1080i50]:[Type:Anc_Prot]])&gt;0,"x","")</f>
        <v/>
      </c>
      <c r="BI31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313" s="59"/>
      <c r="BK313" s="59"/>
      <c r="BL313" s="63"/>
      <c r="BM313" s="63"/>
      <c r="BN313" s="90"/>
      <c r="BO313" s="90"/>
      <c r="BP313" s="75">
        <f>LEN(Tabelle32[[#This Row],[Label 1
GFX-Unit]])</f>
        <v>0</v>
      </c>
      <c r="BQ313" s="63"/>
      <c r="BR313" s="63"/>
      <c r="BS313" s="59"/>
      <c r="BT313" s="59"/>
      <c r="BU313" s="59" t="s">
        <v>158</v>
      </c>
      <c r="BV313" s="59" t="s">
        <v>159</v>
      </c>
      <c r="BW313" s="59" t="s">
        <v>523</v>
      </c>
      <c r="BX313" s="59">
        <v>15</v>
      </c>
    </row>
    <row r="314" spans="1:76" x14ac:dyDescent="0.2">
      <c r="A314" s="58" t="str">
        <f>CONCATENATE(Tabelle32[[#This Row],[Device ID]],".",Tabelle32[[#This Row],[Streamcounter]])</f>
        <v>15.15304</v>
      </c>
      <c r="B31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VGW-01_SDI15_ANCsend_0004_IPLASRF</v>
      </c>
      <c r="C314" s="60"/>
      <c r="D314" s="61"/>
      <c r="E314" s="62"/>
      <c r="F314" s="59" t="str">
        <f>IFERROR(VLOOKUP(Tabelle32[[#This Row],[Device ID]],BOM!$B$3:$BQ$35,16,FALSE),"")</f>
        <v>Player-01 | 3/4</v>
      </c>
      <c r="G314" s="63">
        <f>VLOOKUP(Tabelle32[[#This Row],[SDI Interface]],BOM!$A$4:$B$35,2,FALSE)</f>
        <v>15</v>
      </c>
      <c r="H314" s="59" t="str">
        <f>BOM!$C$4</f>
        <v>VGW-01</v>
      </c>
      <c r="I314" s="59">
        <f>IFERROR(VLOOKUP(Tabelle32[[#This Row],[Device ID]],BOM!$B$3:$BQ$35,12,FALSE),"")</f>
        <v>0</v>
      </c>
      <c r="J314" s="59" t="str">
        <f>IFERROR(VLOOKUP(Tabelle32[[#This Row],[Device ID]],BOM!$B$3:$BQ$35,13,FALSE),"")</f>
        <v>TC.U1.223 | MDC</v>
      </c>
      <c r="K314" s="59" t="str">
        <f>IFERROR(VLOOKUP(Tabelle32[[#This Row],[Device ID]],BOM!$B$3:$BQ$35,14,FALSE),"")</f>
        <v>Imagine Comunications</v>
      </c>
      <c r="L314" s="59" t="str">
        <f>IFERROR(VLOOKUP(Tabelle32[[#This Row],[Device ID]],BOM!$B$3:$BQ$35,16,FALSE),"")</f>
        <v>Player-01 | 3/4</v>
      </c>
      <c r="M314" s="63">
        <f>IFERROR(VLOOKUP(Tabelle32[[#This Row],[Device ID]],BOM!$B$3:$BQ$35,17,FALSE),"")</f>
        <v>0</v>
      </c>
      <c r="N314" s="59">
        <f>IFERROR(VLOOKUP(Tabelle32[[#This Row],[Device ID]],BOM!$B$3:$BQ$35,18,FALSE),"")</f>
        <v>0</v>
      </c>
      <c r="O314" s="64"/>
      <c r="P314" s="64"/>
      <c r="Q314" s="64"/>
      <c r="R314" s="64"/>
      <c r="S314" s="64"/>
      <c r="T314" s="64"/>
      <c r="U314" s="59">
        <f>IFERROR(VLOOKUP(Tabelle32[[#This Row],[Device ID]],BOM!$B$3:$BQ$35,25,FALSE),"")</f>
        <v>0</v>
      </c>
      <c r="V314" s="59" t="str">
        <f>IFERROR(VLOOKUP(Tabelle32[[#This Row],[Device ID]],BOM!$B$3:$BQ$35,26,FALSE),"")</f>
        <v>x</v>
      </c>
      <c r="W314" s="59" t="str">
        <f>IFERROR(VLOOKUP(Tabelle32[[#This Row],[Device ID]],BOM!$B$3:$BQ$35,27,FALSE),"")</f>
        <v>x</v>
      </c>
      <c r="X314" s="59" t="str">
        <f>IFERROR(VLOOKUP(Tabelle32[[#This Row],[Device ID]],BOM!$B$3:$BQ$35,28,FALSE),"")</f>
        <v>x</v>
      </c>
      <c r="Y314" s="59" t="str">
        <f>IFERROR(VLOOKUP(Tabelle32[[#This Row],[Device ID]],BOM!$B$3:$BQ$35,29,FALSE),"")</f>
        <v>x</v>
      </c>
      <c r="Z314" s="59" t="str">
        <f>IFERROR(VLOOKUP(Tabelle32[[#This Row],[Device ID]],BOM!$B$3:$BQ$35,30,FALSE),"")</f>
        <v>x</v>
      </c>
      <c r="AA314" s="59" t="str">
        <f>IFERROR(VLOOKUP(Tabelle32[[#This Row],[Device ID]],BOM!$B$3:$BQ$35,31,FALSE),"")</f>
        <v>x</v>
      </c>
      <c r="AB314" s="59" t="str">
        <f>IFERROR(VLOOKUP(Tabelle32[[#This Row],[Device ID]],BOM!$B$3:$BQ$35,32,FALSE),"")</f>
        <v>x</v>
      </c>
      <c r="AC314" s="59" t="str">
        <f>IFERROR(VLOOKUP(Tabelle32[[#This Row],[Device ID]],BOM!$B$3:$BQ$35,33,FALSE),"")</f>
        <v>x</v>
      </c>
      <c r="AD314" s="59" t="str">
        <f>IFERROR(VLOOKUP(Tabelle32[[#This Row],[Device ID]],BOM!$B$3:$BQ$35,34,FALSE),"")</f>
        <v>x</v>
      </c>
      <c r="AE314" s="59" t="str">
        <f>IFERROR(VLOOKUP(Tabelle32[[#This Row],[Device ID]],BOM!$B$3:$BQ$35,35,FALSE),"")</f>
        <v>x</v>
      </c>
      <c r="AF314" s="59" t="str">
        <f>IFERROR(VLOOKUP(Tabelle32[[#This Row],[Device ID]],BOM!$B$3:$BQ$35,36,FALSE),"")</f>
        <v>x</v>
      </c>
      <c r="AG314" s="59" t="str">
        <f>IFERROR(VLOOKUP(Tabelle32[[#This Row],[Device ID]],BOM!$B$3:$BQ$35,37,FALSE),"")</f>
        <v>x</v>
      </c>
      <c r="AH314" s="59"/>
      <c r="AI314" s="59"/>
      <c r="AJ314" s="59"/>
      <c r="AK314" s="59"/>
      <c r="AL314" s="59" t="str">
        <f>IFERROR(VLOOKUP(Tabelle32[[#This Row],[Device ID]],BOM!$B$3:$BQ$35,42,FALSE),"")</f>
        <v>Imagine Communications SNP</v>
      </c>
      <c r="AM314" s="59" t="str">
        <f>IFERROR(VLOOKUP(Tabelle32[[#This Row],[Device ID]],BOM!$B$3:$BQ$35,43,FALSE),"")</f>
        <v>no</v>
      </c>
      <c r="AN314" s="59" t="str">
        <f>IFERROR(VLOOKUP(Tabelle32[[#This Row],[Device ID]],BOM!$B$3:$BQ$35,44,FALSE),"")</f>
        <v>yes</v>
      </c>
      <c r="AO314" s="59" t="str">
        <f>IFERROR(VLOOKUP(Tabelle32[[#This Row],[Device ID]],BOM!$B$3:$BQ$35,45,FALSE),"")</f>
        <v>no</v>
      </c>
      <c r="AP314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73" t="s">
        <v>151</v>
      </c>
      <c r="BH314" s="30" t="str">
        <f>IF(COUNTA(Tabelle32[[#This Row],[Type:Vid_1080i50]:[Type:Anc_Prot]])&gt;0,"x","")</f>
        <v/>
      </c>
      <c r="BI31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314" s="59"/>
      <c r="BK314" s="59"/>
      <c r="BL314" s="63"/>
      <c r="BM314" s="63"/>
      <c r="BN314" s="90"/>
      <c r="BO314" s="90"/>
      <c r="BP314" s="75">
        <f>LEN(Tabelle32[[#This Row],[Label 1
GFX-Unit]])</f>
        <v>0</v>
      </c>
      <c r="BQ314" s="63"/>
      <c r="BR314" s="63"/>
      <c r="BS314" s="59"/>
      <c r="BT314" s="59"/>
      <c r="BU314" s="59" t="s">
        <v>161</v>
      </c>
      <c r="BV314" s="59" t="s">
        <v>162</v>
      </c>
      <c r="BW314" s="59" t="s">
        <v>524</v>
      </c>
      <c r="BX314" s="59">
        <v>15</v>
      </c>
    </row>
    <row r="315" spans="1:76" x14ac:dyDescent="0.2">
      <c r="A315" s="58" t="str">
        <f>CONCATENATE(Tabelle32[[#This Row],[Device ID]],".",Tabelle32[[#This Row],[Streamcounter]])</f>
        <v>15.15201</v>
      </c>
      <c r="B31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VGW-01_SDI15_AUDsend_0001_IPLASRF</v>
      </c>
      <c r="C315" s="60"/>
      <c r="D315" s="61"/>
      <c r="E315" s="62"/>
      <c r="F315" s="59" t="str">
        <f>IFERROR(VLOOKUP(Tabelle32[[#This Row],[Device ID]],BOM!$B$3:$BQ$35,16,FALSE),"")</f>
        <v>Player-01 | 3/4</v>
      </c>
      <c r="G315" s="63">
        <f>VLOOKUP(Tabelle32[[#This Row],[SDI Interface]],BOM!$A$4:$B$35,2,FALSE)</f>
        <v>15</v>
      </c>
      <c r="H315" s="59" t="str">
        <f>BOM!$C$4</f>
        <v>VGW-01</v>
      </c>
      <c r="I315" s="59">
        <f>IFERROR(VLOOKUP(Tabelle32[[#This Row],[Device ID]],BOM!$B$3:$BQ$35,12,FALSE),"")</f>
        <v>0</v>
      </c>
      <c r="J315" s="59" t="str">
        <f>IFERROR(VLOOKUP(Tabelle32[[#This Row],[Device ID]],BOM!$B$3:$BQ$35,13,FALSE),"")</f>
        <v>TC.U1.223 | MDC</v>
      </c>
      <c r="K315" s="59" t="str">
        <f>IFERROR(VLOOKUP(Tabelle32[[#This Row],[Device ID]],BOM!$B$3:$BQ$35,14,FALSE),"")</f>
        <v>Imagine Comunications</v>
      </c>
      <c r="L315" s="59" t="str">
        <f>IFERROR(VLOOKUP(Tabelle32[[#This Row],[Device ID]],BOM!$B$3:$BQ$35,16,FALSE),"")</f>
        <v>Player-01 | 3/4</v>
      </c>
      <c r="M315" s="63">
        <f>IFERROR(VLOOKUP(Tabelle32[[#This Row],[Device ID]],BOM!$B$3:$BQ$35,17,FALSE),"")</f>
        <v>0</v>
      </c>
      <c r="N315" s="59">
        <f>IFERROR(VLOOKUP(Tabelle32[[#This Row],[Device ID]],BOM!$B$3:$BQ$35,18,FALSE),"")</f>
        <v>0</v>
      </c>
      <c r="O315" s="64"/>
      <c r="P315" s="64"/>
      <c r="Q315" s="64"/>
      <c r="R315" s="64"/>
      <c r="S315" s="64"/>
      <c r="T315" s="64"/>
      <c r="U315" s="59">
        <f>IFERROR(VLOOKUP(Tabelle32[[#This Row],[Device ID]],BOM!$B$3:$BQ$35,25,FALSE),"")</f>
        <v>0</v>
      </c>
      <c r="V315" s="59" t="str">
        <f>IFERROR(VLOOKUP(Tabelle32[[#This Row],[Device ID]],BOM!$B$3:$BQ$35,26,FALSE),"")</f>
        <v>x</v>
      </c>
      <c r="W315" s="59" t="str">
        <f>IFERROR(VLOOKUP(Tabelle32[[#This Row],[Device ID]],BOM!$B$3:$BQ$35,27,FALSE),"")</f>
        <v>x</v>
      </c>
      <c r="X315" s="59" t="str">
        <f>IFERROR(VLOOKUP(Tabelle32[[#This Row],[Device ID]],BOM!$B$3:$BQ$35,28,FALSE),"")</f>
        <v>x</v>
      </c>
      <c r="Y315" s="59" t="str">
        <f>IFERROR(VLOOKUP(Tabelle32[[#This Row],[Device ID]],BOM!$B$3:$BQ$35,29,FALSE),"")</f>
        <v>x</v>
      </c>
      <c r="Z315" s="59" t="str">
        <f>IFERROR(VLOOKUP(Tabelle32[[#This Row],[Device ID]],BOM!$B$3:$BQ$35,30,FALSE),"")</f>
        <v>x</v>
      </c>
      <c r="AA315" s="59" t="str">
        <f>IFERROR(VLOOKUP(Tabelle32[[#This Row],[Device ID]],BOM!$B$3:$BQ$35,31,FALSE),"")</f>
        <v>x</v>
      </c>
      <c r="AB315" s="59" t="str">
        <f>IFERROR(VLOOKUP(Tabelle32[[#This Row],[Device ID]],BOM!$B$3:$BQ$35,32,FALSE),"")</f>
        <v>x</v>
      </c>
      <c r="AC315" s="59" t="str">
        <f>IFERROR(VLOOKUP(Tabelle32[[#This Row],[Device ID]],BOM!$B$3:$BQ$35,33,FALSE),"")</f>
        <v>x</v>
      </c>
      <c r="AD315" s="59" t="str">
        <f>IFERROR(VLOOKUP(Tabelle32[[#This Row],[Device ID]],BOM!$B$3:$BQ$35,34,FALSE),"")</f>
        <v>x</v>
      </c>
      <c r="AE315" s="59" t="str">
        <f>IFERROR(VLOOKUP(Tabelle32[[#This Row],[Device ID]],BOM!$B$3:$BQ$35,35,FALSE),"")</f>
        <v>x</v>
      </c>
      <c r="AF315" s="59" t="str">
        <f>IFERROR(VLOOKUP(Tabelle32[[#This Row],[Device ID]],BOM!$B$3:$BQ$35,36,FALSE),"")</f>
        <v>x</v>
      </c>
      <c r="AG315" s="59" t="str">
        <f>IFERROR(VLOOKUP(Tabelle32[[#This Row],[Device ID]],BOM!$B$3:$BQ$35,37,FALSE),"")</f>
        <v>x</v>
      </c>
      <c r="AH315" s="59"/>
      <c r="AI315" s="59"/>
      <c r="AJ315" s="59"/>
      <c r="AK315" s="59"/>
      <c r="AL315" s="59" t="str">
        <f>IFERROR(VLOOKUP(Tabelle32[[#This Row],[Device ID]],BOM!$B$3:$BQ$35,42,FALSE),"")</f>
        <v>Imagine Communications SNP</v>
      </c>
      <c r="AM315" s="59" t="str">
        <f>IFERROR(VLOOKUP(Tabelle32[[#This Row],[Device ID]],BOM!$B$3:$BQ$35,43,FALSE),"")</f>
        <v>no</v>
      </c>
      <c r="AN315" s="59" t="str">
        <f>IFERROR(VLOOKUP(Tabelle32[[#This Row],[Device ID]],BOM!$B$3:$BQ$35,44,FALSE),"")</f>
        <v>yes</v>
      </c>
      <c r="AO315" s="59" t="str">
        <f>IFERROR(VLOOKUP(Tabelle32[[#This Row],[Device ID]],BOM!$B$3:$BQ$35,45,FALSE),"")</f>
        <v>no</v>
      </c>
      <c r="AP315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15" s="28"/>
      <c r="AR315" s="28"/>
      <c r="AS315" s="28"/>
      <c r="AT315" s="28"/>
      <c r="AU315" s="28"/>
      <c r="AV315" s="28" t="s">
        <v>96</v>
      </c>
      <c r="AW315" s="28" t="s">
        <v>96</v>
      </c>
      <c r="AX315" s="28" t="s">
        <v>96</v>
      </c>
      <c r="AY315" s="28" t="s">
        <v>96</v>
      </c>
      <c r="AZ315" s="28" t="s">
        <v>96</v>
      </c>
      <c r="BA315" s="28" t="s">
        <v>96</v>
      </c>
      <c r="BB315" s="28" t="s">
        <v>96</v>
      </c>
      <c r="BC315" s="28" t="s">
        <v>96</v>
      </c>
      <c r="BD315" s="28" t="s">
        <v>96</v>
      </c>
      <c r="BE315" s="28"/>
      <c r="BF315" s="28"/>
      <c r="BG315" s="73" t="s">
        <v>151</v>
      </c>
      <c r="BH315" s="30" t="str">
        <f>IF(COUNTA(Tabelle32[[#This Row],[Type:Vid_1080i50]:[Type:Anc_Prot]])&gt;0,"x","")</f>
        <v>x</v>
      </c>
      <c r="BI31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15" s="59"/>
      <c r="BK315" s="59"/>
      <c r="BL315" s="63"/>
      <c r="BM315" s="63"/>
      <c r="BN315" s="90"/>
      <c r="BO315" s="90"/>
      <c r="BP315" s="75">
        <f>LEN(Tabelle32[[#This Row],[Label 1
GFX-Unit]])</f>
        <v>0</v>
      </c>
      <c r="BQ315" s="63"/>
      <c r="BR315" s="63"/>
      <c r="BS315" s="59"/>
      <c r="BT315" s="59"/>
      <c r="BU315" s="59" t="s">
        <v>164</v>
      </c>
      <c r="BV315" s="59" t="s">
        <v>165</v>
      </c>
      <c r="BW315" s="59" t="s">
        <v>525</v>
      </c>
      <c r="BX315" s="59">
        <v>15</v>
      </c>
    </row>
    <row r="316" spans="1:76" x14ac:dyDescent="0.2">
      <c r="A316" s="58" t="str">
        <f>CONCATENATE(Tabelle32[[#This Row],[Device ID]],".",Tabelle32[[#This Row],[Streamcounter]])</f>
        <v>15.15202</v>
      </c>
      <c r="B31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VGW-01_SDI15_AUDsend_0002_IPLASRF</v>
      </c>
      <c r="C316" s="67"/>
      <c r="D316" s="61"/>
      <c r="E316" s="67"/>
      <c r="F316" s="59" t="str">
        <f>IFERROR(VLOOKUP(Tabelle32[[#This Row],[Device ID]],BOM!$B$3:$BQ$35,16,FALSE),"")</f>
        <v>Player-01 | 3/4</v>
      </c>
      <c r="G316" s="63">
        <f>VLOOKUP(Tabelle32[[#This Row],[SDI Interface]],BOM!$A$4:$B$35,2,FALSE)</f>
        <v>15</v>
      </c>
      <c r="H316" s="59" t="str">
        <f>BOM!$C$4</f>
        <v>VGW-01</v>
      </c>
      <c r="I316" s="59">
        <f>IFERROR(VLOOKUP(Tabelle32[[#This Row],[Device ID]],BOM!$B$3:$BQ$35,12,FALSE),"")</f>
        <v>0</v>
      </c>
      <c r="J316" s="59" t="str">
        <f>IFERROR(VLOOKUP(Tabelle32[[#This Row],[Device ID]],BOM!$B$3:$BQ$35,13,FALSE),"")</f>
        <v>TC.U1.223 | MDC</v>
      </c>
      <c r="K316" s="59" t="str">
        <f>IFERROR(VLOOKUP(Tabelle32[[#This Row],[Device ID]],BOM!$B$3:$BQ$35,14,FALSE),"")</f>
        <v>Imagine Comunications</v>
      </c>
      <c r="L316" s="59" t="str">
        <f>IFERROR(VLOOKUP(Tabelle32[[#This Row],[Device ID]],BOM!$B$3:$BQ$35,16,FALSE),"")</f>
        <v>Player-01 | 3/4</v>
      </c>
      <c r="M316" s="63">
        <f>IFERROR(VLOOKUP(Tabelle32[[#This Row],[Device ID]],BOM!$B$3:$BQ$35,17,FALSE),"")</f>
        <v>0</v>
      </c>
      <c r="N316" s="59">
        <f>IFERROR(VLOOKUP(Tabelle32[[#This Row],[Device ID]],BOM!$B$3:$BQ$35,18,FALSE),"")</f>
        <v>0</v>
      </c>
      <c r="O316" s="64"/>
      <c r="P316" s="64"/>
      <c r="Q316" s="64"/>
      <c r="R316" s="64"/>
      <c r="S316" s="64"/>
      <c r="T316" s="64"/>
      <c r="U316" s="59">
        <f>IFERROR(VLOOKUP(Tabelle32[[#This Row],[Device ID]],BOM!$B$3:$BQ$35,25,FALSE),"")</f>
        <v>0</v>
      </c>
      <c r="V316" s="59" t="str">
        <f>IFERROR(VLOOKUP(Tabelle32[[#This Row],[Device ID]],BOM!$B$3:$BQ$35,26,FALSE),"")</f>
        <v>x</v>
      </c>
      <c r="W316" s="59" t="str">
        <f>IFERROR(VLOOKUP(Tabelle32[[#This Row],[Device ID]],BOM!$B$3:$BQ$35,27,FALSE),"")</f>
        <v>x</v>
      </c>
      <c r="X316" s="59" t="str">
        <f>IFERROR(VLOOKUP(Tabelle32[[#This Row],[Device ID]],BOM!$B$3:$BQ$35,28,FALSE),"")</f>
        <v>x</v>
      </c>
      <c r="Y316" s="59" t="str">
        <f>IFERROR(VLOOKUP(Tabelle32[[#This Row],[Device ID]],BOM!$B$3:$BQ$35,29,FALSE),"")</f>
        <v>x</v>
      </c>
      <c r="Z316" s="59" t="str">
        <f>IFERROR(VLOOKUP(Tabelle32[[#This Row],[Device ID]],BOM!$B$3:$BQ$35,30,FALSE),"")</f>
        <v>x</v>
      </c>
      <c r="AA316" s="59" t="str">
        <f>IFERROR(VLOOKUP(Tabelle32[[#This Row],[Device ID]],BOM!$B$3:$BQ$35,31,FALSE),"")</f>
        <v>x</v>
      </c>
      <c r="AB316" s="59" t="str">
        <f>IFERROR(VLOOKUP(Tabelle32[[#This Row],[Device ID]],BOM!$B$3:$BQ$35,32,FALSE),"")</f>
        <v>x</v>
      </c>
      <c r="AC316" s="59" t="str">
        <f>IFERROR(VLOOKUP(Tabelle32[[#This Row],[Device ID]],BOM!$B$3:$BQ$35,33,FALSE),"")</f>
        <v>x</v>
      </c>
      <c r="AD316" s="59" t="str">
        <f>IFERROR(VLOOKUP(Tabelle32[[#This Row],[Device ID]],BOM!$B$3:$BQ$35,34,FALSE),"")</f>
        <v>x</v>
      </c>
      <c r="AE316" s="59" t="str">
        <f>IFERROR(VLOOKUP(Tabelle32[[#This Row],[Device ID]],BOM!$B$3:$BQ$35,35,FALSE),"")</f>
        <v>x</v>
      </c>
      <c r="AF316" s="59" t="str">
        <f>IFERROR(VLOOKUP(Tabelle32[[#This Row],[Device ID]],BOM!$B$3:$BQ$35,36,FALSE),"")</f>
        <v>x</v>
      </c>
      <c r="AG316" s="59" t="str">
        <f>IFERROR(VLOOKUP(Tabelle32[[#This Row],[Device ID]],BOM!$B$3:$BQ$35,37,FALSE),"")</f>
        <v>x</v>
      </c>
      <c r="AH316" s="59"/>
      <c r="AI316" s="59"/>
      <c r="AJ316" s="59"/>
      <c r="AK316" s="59"/>
      <c r="AL316" s="59" t="str">
        <f>IFERROR(VLOOKUP(Tabelle32[[#This Row],[Device ID]],BOM!$B$3:$BQ$35,42,FALSE),"")</f>
        <v>Imagine Communications SNP</v>
      </c>
      <c r="AM316" s="59" t="str">
        <f>IFERROR(VLOOKUP(Tabelle32[[#This Row],[Device ID]],BOM!$B$3:$BQ$35,43,FALSE),"")</f>
        <v>no</v>
      </c>
      <c r="AN316" s="59" t="str">
        <f>IFERROR(VLOOKUP(Tabelle32[[#This Row],[Device ID]],BOM!$B$3:$BQ$35,44,FALSE),"")</f>
        <v>yes</v>
      </c>
      <c r="AO316" s="59" t="str">
        <f>IFERROR(VLOOKUP(Tabelle32[[#This Row],[Device ID]],BOM!$B$3:$BQ$35,45,FALSE),"")</f>
        <v>no</v>
      </c>
      <c r="AP316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16" s="28"/>
      <c r="AR316" s="28"/>
      <c r="AS316" s="28"/>
      <c r="AT316" s="28"/>
      <c r="AU316" s="28"/>
      <c r="AV316" s="28" t="s">
        <v>96</v>
      </c>
      <c r="AW316" s="28" t="s">
        <v>96</v>
      </c>
      <c r="AX316" s="28" t="s">
        <v>96</v>
      </c>
      <c r="AY316" s="28" t="s">
        <v>96</v>
      </c>
      <c r="AZ316" s="28" t="s">
        <v>96</v>
      </c>
      <c r="BA316" s="28" t="s">
        <v>96</v>
      </c>
      <c r="BB316" s="28" t="s">
        <v>96</v>
      </c>
      <c r="BC316" s="28" t="s">
        <v>96</v>
      </c>
      <c r="BD316" s="28" t="s">
        <v>96</v>
      </c>
      <c r="BE316" s="28"/>
      <c r="BF316" s="28"/>
      <c r="BG316" s="73" t="s">
        <v>151</v>
      </c>
      <c r="BH316" s="30" t="str">
        <f>IF(COUNTA(Tabelle32[[#This Row],[Type:Vid_1080i50]:[Type:Anc_Prot]])&gt;0,"x","")</f>
        <v>x</v>
      </c>
      <c r="BI31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16" s="59"/>
      <c r="BK316" s="59"/>
      <c r="BL316" s="63"/>
      <c r="BM316" s="63"/>
      <c r="BN316" s="90"/>
      <c r="BO316" s="90"/>
      <c r="BP316" s="75">
        <f>LEN(Tabelle32[[#This Row],[Label 1
GFX-Unit]])</f>
        <v>0</v>
      </c>
      <c r="BQ316" s="63"/>
      <c r="BR316" s="63"/>
      <c r="BS316" s="59"/>
      <c r="BT316" s="59"/>
      <c r="BU316" s="59" t="s">
        <v>167</v>
      </c>
      <c r="BV316" s="59" t="s">
        <v>168</v>
      </c>
      <c r="BW316" s="59" t="s">
        <v>526</v>
      </c>
      <c r="BX316" s="59">
        <v>15</v>
      </c>
    </row>
    <row r="317" spans="1:76" x14ac:dyDescent="0.2">
      <c r="A317" s="58" t="str">
        <f>CONCATENATE(Tabelle32[[#This Row],[Device ID]],".",Tabelle32[[#This Row],[Streamcounter]])</f>
        <v>15.15203</v>
      </c>
      <c r="B31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VGW-01_SDI15_AUDsend_0003_IPLASRF</v>
      </c>
      <c r="C317" s="67"/>
      <c r="D317" s="61"/>
      <c r="E317" s="67"/>
      <c r="F317" s="59" t="str">
        <f>IFERROR(VLOOKUP(Tabelle32[[#This Row],[Device ID]],BOM!$B$3:$BQ$35,16,FALSE),"")</f>
        <v>Player-01 | 3/4</v>
      </c>
      <c r="G317" s="63">
        <f>VLOOKUP(Tabelle32[[#This Row],[SDI Interface]],BOM!$A$4:$B$35,2,FALSE)</f>
        <v>15</v>
      </c>
      <c r="H317" s="59" t="str">
        <f>BOM!$C$4</f>
        <v>VGW-01</v>
      </c>
      <c r="I317" s="59">
        <f>IFERROR(VLOOKUP(Tabelle32[[#This Row],[Device ID]],BOM!$B$3:$BQ$35,12,FALSE),"")</f>
        <v>0</v>
      </c>
      <c r="J317" s="59" t="str">
        <f>IFERROR(VLOOKUP(Tabelle32[[#This Row],[Device ID]],BOM!$B$3:$BQ$35,13,FALSE),"")</f>
        <v>TC.U1.223 | MDC</v>
      </c>
      <c r="K317" s="59" t="str">
        <f>IFERROR(VLOOKUP(Tabelle32[[#This Row],[Device ID]],BOM!$B$3:$BQ$35,14,FALSE),"")</f>
        <v>Imagine Comunications</v>
      </c>
      <c r="L317" s="59" t="str">
        <f>IFERROR(VLOOKUP(Tabelle32[[#This Row],[Device ID]],BOM!$B$3:$BQ$35,16,FALSE),"")</f>
        <v>Player-01 | 3/4</v>
      </c>
      <c r="M317" s="63">
        <f>IFERROR(VLOOKUP(Tabelle32[[#This Row],[Device ID]],BOM!$B$3:$BQ$35,17,FALSE),"")</f>
        <v>0</v>
      </c>
      <c r="N317" s="59">
        <f>IFERROR(VLOOKUP(Tabelle32[[#This Row],[Device ID]],BOM!$B$3:$BQ$35,18,FALSE),"")</f>
        <v>0</v>
      </c>
      <c r="O317" s="64"/>
      <c r="P317" s="64"/>
      <c r="Q317" s="64"/>
      <c r="R317" s="64"/>
      <c r="S317" s="64"/>
      <c r="T317" s="64"/>
      <c r="U317" s="59">
        <f>IFERROR(VLOOKUP(Tabelle32[[#This Row],[Device ID]],BOM!$B$3:$BQ$35,25,FALSE),"")</f>
        <v>0</v>
      </c>
      <c r="V317" s="59" t="str">
        <f>IFERROR(VLOOKUP(Tabelle32[[#This Row],[Device ID]],BOM!$B$3:$BQ$35,26,FALSE),"")</f>
        <v>x</v>
      </c>
      <c r="W317" s="59" t="str">
        <f>IFERROR(VLOOKUP(Tabelle32[[#This Row],[Device ID]],BOM!$B$3:$BQ$35,27,FALSE),"")</f>
        <v>x</v>
      </c>
      <c r="X317" s="59" t="str">
        <f>IFERROR(VLOOKUP(Tabelle32[[#This Row],[Device ID]],BOM!$B$3:$BQ$35,28,FALSE),"")</f>
        <v>x</v>
      </c>
      <c r="Y317" s="59" t="str">
        <f>IFERROR(VLOOKUP(Tabelle32[[#This Row],[Device ID]],BOM!$B$3:$BQ$35,29,FALSE),"")</f>
        <v>x</v>
      </c>
      <c r="Z317" s="59" t="str">
        <f>IFERROR(VLOOKUP(Tabelle32[[#This Row],[Device ID]],BOM!$B$3:$BQ$35,30,FALSE),"")</f>
        <v>x</v>
      </c>
      <c r="AA317" s="59" t="str">
        <f>IFERROR(VLOOKUP(Tabelle32[[#This Row],[Device ID]],BOM!$B$3:$BQ$35,31,FALSE),"")</f>
        <v>x</v>
      </c>
      <c r="AB317" s="59" t="str">
        <f>IFERROR(VLOOKUP(Tabelle32[[#This Row],[Device ID]],BOM!$B$3:$BQ$35,32,FALSE),"")</f>
        <v>x</v>
      </c>
      <c r="AC317" s="59" t="str">
        <f>IFERROR(VLOOKUP(Tabelle32[[#This Row],[Device ID]],BOM!$B$3:$BQ$35,33,FALSE),"")</f>
        <v>x</v>
      </c>
      <c r="AD317" s="59" t="str">
        <f>IFERROR(VLOOKUP(Tabelle32[[#This Row],[Device ID]],BOM!$B$3:$BQ$35,34,FALSE),"")</f>
        <v>x</v>
      </c>
      <c r="AE317" s="59" t="str">
        <f>IFERROR(VLOOKUP(Tabelle32[[#This Row],[Device ID]],BOM!$B$3:$BQ$35,35,FALSE),"")</f>
        <v>x</v>
      </c>
      <c r="AF317" s="59" t="str">
        <f>IFERROR(VLOOKUP(Tabelle32[[#This Row],[Device ID]],BOM!$B$3:$BQ$35,36,FALSE),"")</f>
        <v>x</v>
      </c>
      <c r="AG317" s="59" t="str">
        <f>IFERROR(VLOOKUP(Tabelle32[[#This Row],[Device ID]],BOM!$B$3:$BQ$35,37,FALSE),"")</f>
        <v>x</v>
      </c>
      <c r="AH317" s="59"/>
      <c r="AI317" s="59"/>
      <c r="AJ317" s="59"/>
      <c r="AK317" s="59"/>
      <c r="AL317" s="59" t="str">
        <f>IFERROR(VLOOKUP(Tabelle32[[#This Row],[Device ID]],BOM!$B$3:$BQ$35,42,FALSE),"")</f>
        <v>Imagine Communications SNP</v>
      </c>
      <c r="AM317" s="59" t="str">
        <f>IFERROR(VLOOKUP(Tabelle32[[#This Row],[Device ID]],BOM!$B$3:$BQ$35,43,FALSE),"")</f>
        <v>no</v>
      </c>
      <c r="AN317" s="59" t="str">
        <f>IFERROR(VLOOKUP(Tabelle32[[#This Row],[Device ID]],BOM!$B$3:$BQ$35,44,FALSE),"")</f>
        <v>yes</v>
      </c>
      <c r="AO317" s="59" t="str">
        <f>IFERROR(VLOOKUP(Tabelle32[[#This Row],[Device ID]],BOM!$B$3:$BQ$35,45,FALSE),"")</f>
        <v>no</v>
      </c>
      <c r="AP317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17" s="28"/>
      <c r="AR317" s="28"/>
      <c r="AS317" s="28"/>
      <c r="AT317" s="28"/>
      <c r="AU317" s="28"/>
      <c r="AV317" s="28" t="s">
        <v>96</v>
      </c>
      <c r="AW317" s="28" t="s">
        <v>96</v>
      </c>
      <c r="AX317" s="28" t="s">
        <v>96</v>
      </c>
      <c r="AY317" s="28" t="s">
        <v>96</v>
      </c>
      <c r="AZ317" s="28" t="s">
        <v>96</v>
      </c>
      <c r="BA317" s="28" t="s">
        <v>96</v>
      </c>
      <c r="BB317" s="28" t="s">
        <v>96</v>
      </c>
      <c r="BC317" s="28" t="s">
        <v>96</v>
      </c>
      <c r="BD317" s="28" t="s">
        <v>96</v>
      </c>
      <c r="BE317" s="28"/>
      <c r="BF317" s="28"/>
      <c r="BG317" s="73" t="s">
        <v>151</v>
      </c>
      <c r="BH317" s="30" t="str">
        <f>IF(COUNTA(Tabelle32[[#This Row],[Type:Vid_1080i50]:[Type:Anc_Prot]])&gt;0,"x","")</f>
        <v>x</v>
      </c>
      <c r="BI31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17" s="59"/>
      <c r="BK317" s="59"/>
      <c r="BL317" s="63"/>
      <c r="BM317" s="63"/>
      <c r="BN317" s="90"/>
      <c r="BO317" s="90"/>
      <c r="BP317" s="75">
        <f>LEN(Tabelle32[[#This Row],[Label 1
GFX-Unit]])</f>
        <v>0</v>
      </c>
      <c r="BQ317" s="63"/>
      <c r="BR317" s="63"/>
      <c r="BS317" s="59"/>
      <c r="BT317" s="59"/>
      <c r="BU317" s="59" t="s">
        <v>170</v>
      </c>
      <c r="BV317" s="59" t="s">
        <v>171</v>
      </c>
      <c r="BW317" s="59" t="s">
        <v>527</v>
      </c>
      <c r="BX317" s="59">
        <v>15</v>
      </c>
    </row>
    <row r="318" spans="1:76" x14ac:dyDescent="0.2">
      <c r="A318" s="58" t="str">
        <f>CONCATENATE(Tabelle32[[#This Row],[Device ID]],".",Tabelle32[[#This Row],[Streamcounter]])</f>
        <v>15.15204</v>
      </c>
      <c r="B31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VGW-01_SDI15_AUDsend_0004_IPLASRF</v>
      </c>
      <c r="C318" s="60"/>
      <c r="D318" s="61"/>
      <c r="E318" s="62"/>
      <c r="F318" s="59" t="str">
        <f>IFERROR(VLOOKUP(Tabelle32[[#This Row],[Device ID]],BOM!$B$3:$BQ$35,16,FALSE),"")</f>
        <v>Player-01 | 3/4</v>
      </c>
      <c r="G318" s="63">
        <f>VLOOKUP(Tabelle32[[#This Row],[SDI Interface]],BOM!$A$4:$B$35,2,FALSE)</f>
        <v>15</v>
      </c>
      <c r="H318" s="59" t="str">
        <f>BOM!$C$4</f>
        <v>VGW-01</v>
      </c>
      <c r="I318" s="59">
        <f>IFERROR(VLOOKUP(Tabelle32[[#This Row],[Device ID]],BOM!$B$3:$BQ$35,12,FALSE),"")</f>
        <v>0</v>
      </c>
      <c r="J318" s="59" t="str">
        <f>IFERROR(VLOOKUP(Tabelle32[[#This Row],[Device ID]],BOM!$B$3:$BQ$35,13,FALSE),"")</f>
        <v>TC.U1.223 | MDC</v>
      </c>
      <c r="K318" s="59" t="str">
        <f>IFERROR(VLOOKUP(Tabelle32[[#This Row],[Device ID]],BOM!$B$3:$BQ$35,14,FALSE),"")</f>
        <v>Imagine Comunications</v>
      </c>
      <c r="L318" s="59" t="str">
        <f>IFERROR(VLOOKUP(Tabelle32[[#This Row],[Device ID]],BOM!$B$3:$BQ$35,16,FALSE),"")</f>
        <v>Player-01 | 3/4</v>
      </c>
      <c r="M318" s="63">
        <f>IFERROR(VLOOKUP(Tabelle32[[#This Row],[Device ID]],BOM!$B$3:$BQ$35,17,FALSE),"")</f>
        <v>0</v>
      </c>
      <c r="N318" s="59">
        <f>IFERROR(VLOOKUP(Tabelle32[[#This Row],[Device ID]],BOM!$B$3:$BQ$35,18,FALSE),"")</f>
        <v>0</v>
      </c>
      <c r="O318" s="64"/>
      <c r="P318" s="64"/>
      <c r="Q318" s="64"/>
      <c r="R318" s="64"/>
      <c r="S318" s="64"/>
      <c r="T318" s="64"/>
      <c r="U318" s="59">
        <f>IFERROR(VLOOKUP(Tabelle32[[#This Row],[Device ID]],BOM!$B$3:$BQ$35,25,FALSE),"")</f>
        <v>0</v>
      </c>
      <c r="V318" s="59" t="str">
        <f>IFERROR(VLOOKUP(Tabelle32[[#This Row],[Device ID]],BOM!$B$3:$BQ$35,26,FALSE),"")</f>
        <v>x</v>
      </c>
      <c r="W318" s="59" t="str">
        <f>IFERROR(VLOOKUP(Tabelle32[[#This Row],[Device ID]],BOM!$B$3:$BQ$35,27,FALSE),"")</f>
        <v>x</v>
      </c>
      <c r="X318" s="59" t="str">
        <f>IFERROR(VLOOKUP(Tabelle32[[#This Row],[Device ID]],BOM!$B$3:$BQ$35,28,FALSE),"")</f>
        <v>x</v>
      </c>
      <c r="Y318" s="59" t="str">
        <f>IFERROR(VLOOKUP(Tabelle32[[#This Row],[Device ID]],BOM!$B$3:$BQ$35,29,FALSE),"")</f>
        <v>x</v>
      </c>
      <c r="Z318" s="59" t="str">
        <f>IFERROR(VLOOKUP(Tabelle32[[#This Row],[Device ID]],BOM!$B$3:$BQ$35,30,FALSE),"")</f>
        <v>x</v>
      </c>
      <c r="AA318" s="59" t="str">
        <f>IFERROR(VLOOKUP(Tabelle32[[#This Row],[Device ID]],BOM!$B$3:$BQ$35,31,FALSE),"")</f>
        <v>x</v>
      </c>
      <c r="AB318" s="59" t="str">
        <f>IFERROR(VLOOKUP(Tabelle32[[#This Row],[Device ID]],BOM!$B$3:$BQ$35,32,FALSE),"")</f>
        <v>x</v>
      </c>
      <c r="AC318" s="59" t="str">
        <f>IFERROR(VLOOKUP(Tabelle32[[#This Row],[Device ID]],BOM!$B$3:$BQ$35,33,FALSE),"")</f>
        <v>x</v>
      </c>
      <c r="AD318" s="59" t="str">
        <f>IFERROR(VLOOKUP(Tabelle32[[#This Row],[Device ID]],BOM!$B$3:$BQ$35,34,FALSE),"")</f>
        <v>x</v>
      </c>
      <c r="AE318" s="59" t="str">
        <f>IFERROR(VLOOKUP(Tabelle32[[#This Row],[Device ID]],BOM!$B$3:$BQ$35,35,FALSE),"")</f>
        <v>x</v>
      </c>
      <c r="AF318" s="59" t="str">
        <f>IFERROR(VLOOKUP(Tabelle32[[#This Row],[Device ID]],BOM!$B$3:$BQ$35,36,FALSE),"")</f>
        <v>x</v>
      </c>
      <c r="AG318" s="59" t="str">
        <f>IFERROR(VLOOKUP(Tabelle32[[#This Row],[Device ID]],BOM!$B$3:$BQ$35,37,FALSE),"")</f>
        <v>x</v>
      </c>
      <c r="AH318" s="59"/>
      <c r="AI318" s="59"/>
      <c r="AJ318" s="59"/>
      <c r="AK318" s="59"/>
      <c r="AL318" s="59" t="str">
        <f>IFERROR(VLOOKUP(Tabelle32[[#This Row],[Device ID]],BOM!$B$3:$BQ$35,42,FALSE),"")</f>
        <v>Imagine Communications SNP</v>
      </c>
      <c r="AM318" s="59" t="str">
        <f>IFERROR(VLOOKUP(Tabelle32[[#This Row],[Device ID]],BOM!$B$3:$BQ$35,43,FALSE),"")</f>
        <v>no</v>
      </c>
      <c r="AN318" s="59" t="str">
        <f>IFERROR(VLOOKUP(Tabelle32[[#This Row],[Device ID]],BOM!$B$3:$BQ$35,44,FALSE),"")</f>
        <v>yes</v>
      </c>
      <c r="AO318" s="59" t="str">
        <f>IFERROR(VLOOKUP(Tabelle32[[#This Row],[Device ID]],BOM!$B$3:$BQ$35,45,FALSE),"")</f>
        <v>no</v>
      </c>
      <c r="AP318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18" s="28"/>
      <c r="AR318" s="28"/>
      <c r="AS318" s="28"/>
      <c r="AT318" s="28"/>
      <c r="AU318" s="28"/>
      <c r="AV318" s="28" t="s">
        <v>96</v>
      </c>
      <c r="AW318" s="28" t="s">
        <v>96</v>
      </c>
      <c r="AX318" s="28" t="s">
        <v>96</v>
      </c>
      <c r="AY318" s="28" t="s">
        <v>96</v>
      </c>
      <c r="AZ318" s="28" t="s">
        <v>96</v>
      </c>
      <c r="BA318" s="28" t="s">
        <v>96</v>
      </c>
      <c r="BB318" s="28" t="s">
        <v>96</v>
      </c>
      <c r="BC318" s="28" t="s">
        <v>96</v>
      </c>
      <c r="BD318" s="28" t="s">
        <v>96</v>
      </c>
      <c r="BE318" s="28"/>
      <c r="BF318" s="28"/>
      <c r="BG318" s="73" t="s">
        <v>151</v>
      </c>
      <c r="BH318" s="30" t="str">
        <f>IF(COUNTA(Tabelle32[[#This Row],[Type:Vid_1080i50]:[Type:Anc_Prot]])&gt;0,"x","")</f>
        <v>x</v>
      </c>
      <c r="BI31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18" s="59"/>
      <c r="BK318" s="59"/>
      <c r="BL318" s="63"/>
      <c r="BM318" s="63"/>
      <c r="BN318" s="90"/>
      <c r="BO318" s="90"/>
      <c r="BP318" s="75">
        <f>LEN(Tabelle32[[#This Row],[Label 1
GFX-Unit]])</f>
        <v>0</v>
      </c>
      <c r="BQ318" s="63"/>
      <c r="BR318" s="63"/>
      <c r="BS318" s="59"/>
      <c r="BT318" s="59"/>
      <c r="BU318" s="59" t="s">
        <v>173</v>
      </c>
      <c r="BV318" s="59" t="s">
        <v>174</v>
      </c>
      <c r="BW318" s="59" t="s">
        <v>528</v>
      </c>
      <c r="BX318" s="59">
        <v>15</v>
      </c>
    </row>
    <row r="319" spans="1:76" x14ac:dyDescent="0.2">
      <c r="A319" s="58" t="str">
        <f>CONCATENATE(Tabelle32[[#This Row],[Device ID]],".",Tabelle32[[#This Row],[Streamcounter]])</f>
        <v>15.15205</v>
      </c>
      <c r="B31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VGW-01_SDI15_AUDsend_0005_IPLASRF</v>
      </c>
      <c r="C319" s="60"/>
      <c r="D319" s="61"/>
      <c r="E319" s="62"/>
      <c r="F319" s="59" t="str">
        <f>IFERROR(VLOOKUP(Tabelle32[[#This Row],[Device ID]],BOM!$B$3:$BQ$35,16,FALSE),"")</f>
        <v>Player-01 | 3/4</v>
      </c>
      <c r="G319" s="63">
        <f>VLOOKUP(Tabelle32[[#This Row],[SDI Interface]],BOM!$A$4:$B$35,2,FALSE)</f>
        <v>15</v>
      </c>
      <c r="H319" s="59" t="str">
        <f>BOM!$C$4</f>
        <v>VGW-01</v>
      </c>
      <c r="I319" s="59">
        <f>IFERROR(VLOOKUP(Tabelle32[[#This Row],[Device ID]],BOM!$B$3:$BQ$35,12,FALSE),"")</f>
        <v>0</v>
      </c>
      <c r="J319" s="59" t="str">
        <f>IFERROR(VLOOKUP(Tabelle32[[#This Row],[Device ID]],BOM!$B$3:$BQ$35,13,FALSE),"")</f>
        <v>TC.U1.223 | MDC</v>
      </c>
      <c r="K319" s="59" t="str">
        <f>IFERROR(VLOOKUP(Tabelle32[[#This Row],[Device ID]],BOM!$B$3:$BQ$35,14,FALSE),"")</f>
        <v>Imagine Comunications</v>
      </c>
      <c r="L319" s="59" t="str">
        <f>IFERROR(VLOOKUP(Tabelle32[[#This Row],[Device ID]],BOM!$B$3:$BQ$35,16,FALSE),"")</f>
        <v>Player-01 | 3/4</v>
      </c>
      <c r="M319" s="63">
        <f>IFERROR(VLOOKUP(Tabelle32[[#This Row],[Device ID]],BOM!$B$3:$BQ$35,17,FALSE),"")</f>
        <v>0</v>
      </c>
      <c r="N319" s="59">
        <f>IFERROR(VLOOKUP(Tabelle32[[#This Row],[Device ID]],BOM!$B$3:$BQ$35,18,FALSE),"")</f>
        <v>0</v>
      </c>
      <c r="O319" s="64"/>
      <c r="P319" s="64"/>
      <c r="Q319" s="64"/>
      <c r="R319" s="64"/>
      <c r="S319" s="64"/>
      <c r="T319" s="64"/>
      <c r="U319" s="59">
        <f>IFERROR(VLOOKUP(Tabelle32[[#This Row],[Device ID]],BOM!$B$3:$BQ$35,25,FALSE),"")</f>
        <v>0</v>
      </c>
      <c r="V319" s="59" t="str">
        <f>IFERROR(VLOOKUP(Tabelle32[[#This Row],[Device ID]],BOM!$B$3:$BQ$35,26,FALSE),"")</f>
        <v>x</v>
      </c>
      <c r="W319" s="59" t="str">
        <f>IFERROR(VLOOKUP(Tabelle32[[#This Row],[Device ID]],BOM!$B$3:$BQ$35,27,FALSE),"")</f>
        <v>x</v>
      </c>
      <c r="X319" s="59" t="str">
        <f>IFERROR(VLOOKUP(Tabelle32[[#This Row],[Device ID]],BOM!$B$3:$BQ$35,28,FALSE),"")</f>
        <v>x</v>
      </c>
      <c r="Y319" s="59" t="str">
        <f>IFERROR(VLOOKUP(Tabelle32[[#This Row],[Device ID]],BOM!$B$3:$BQ$35,29,FALSE),"")</f>
        <v>x</v>
      </c>
      <c r="Z319" s="59" t="str">
        <f>IFERROR(VLOOKUP(Tabelle32[[#This Row],[Device ID]],BOM!$B$3:$BQ$35,30,FALSE),"")</f>
        <v>x</v>
      </c>
      <c r="AA319" s="59" t="str">
        <f>IFERROR(VLOOKUP(Tabelle32[[#This Row],[Device ID]],BOM!$B$3:$BQ$35,31,FALSE),"")</f>
        <v>x</v>
      </c>
      <c r="AB319" s="59" t="str">
        <f>IFERROR(VLOOKUP(Tabelle32[[#This Row],[Device ID]],BOM!$B$3:$BQ$35,32,FALSE),"")</f>
        <v>x</v>
      </c>
      <c r="AC319" s="59" t="str">
        <f>IFERROR(VLOOKUP(Tabelle32[[#This Row],[Device ID]],BOM!$B$3:$BQ$35,33,FALSE),"")</f>
        <v>x</v>
      </c>
      <c r="AD319" s="59" t="str">
        <f>IFERROR(VLOOKUP(Tabelle32[[#This Row],[Device ID]],BOM!$B$3:$BQ$35,34,FALSE),"")</f>
        <v>x</v>
      </c>
      <c r="AE319" s="59" t="str">
        <f>IFERROR(VLOOKUP(Tabelle32[[#This Row],[Device ID]],BOM!$B$3:$BQ$35,35,FALSE),"")</f>
        <v>x</v>
      </c>
      <c r="AF319" s="59" t="str">
        <f>IFERROR(VLOOKUP(Tabelle32[[#This Row],[Device ID]],BOM!$B$3:$BQ$35,36,FALSE),"")</f>
        <v>x</v>
      </c>
      <c r="AG319" s="59" t="str">
        <f>IFERROR(VLOOKUP(Tabelle32[[#This Row],[Device ID]],BOM!$B$3:$BQ$35,37,FALSE),"")</f>
        <v>x</v>
      </c>
      <c r="AH319" s="59"/>
      <c r="AI319" s="59"/>
      <c r="AJ319" s="59"/>
      <c r="AK319" s="59"/>
      <c r="AL319" s="59" t="str">
        <f>IFERROR(VLOOKUP(Tabelle32[[#This Row],[Device ID]],BOM!$B$3:$BQ$35,42,FALSE),"")</f>
        <v>Imagine Communications SNP</v>
      </c>
      <c r="AM319" s="59" t="str">
        <f>IFERROR(VLOOKUP(Tabelle32[[#This Row],[Device ID]],BOM!$B$3:$BQ$35,43,FALSE),"")</f>
        <v>no</v>
      </c>
      <c r="AN319" s="59" t="str">
        <f>IFERROR(VLOOKUP(Tabelle32[[#This Row],[Device ID]],BOM!$B$3:$BQ$35,44,FALSE),"")</f>
        <v>yes</v>
      </c>
      <c r="AO319" s="59" t="str">
        <f>IFERROR(VLOOKUP(Tabelle32[[#This Row],[Device ID]],BOM!$B$3:$BQ$35,45,FALSE),"")</f>
        <v>no</v>
      </c>
      <c r="AP319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19" s="28"/>
      <c r="AR319" s="28"/>
      <c r="AS319" s="28"/>
      <c r="AT319" s="28"/>
      <c r="AU319" s="28"/>
      <c r="AV319" s="28" t="s">
        <v>96</v>
      </c>
      <c r="AW319" s="28" t="s">
        <v>96</v>
      </c>
      <c r="AX319" s="28" t="s">
        <v>96</v>
      </c>
      <c r="AY319" s="28" t="s">
        <v>96</v>
      </c>
      <c r="AZ319" s="28" t="s">
        <v>96</v>
      </c>
      <c r="BA319" s="28" t="s">
        <v>96</v>
      </c>
      <c r="BB319" s="28" t="s">
        <v>96</v>
      </c>
      <c r="BC319" s="28" t="s">
        <v>96</v>
      </c>
      <c r="BD319" s="28" t="s">
        <v>96</v>
      </c>
      <c r="BE319" s="28"/>
      <c r="BF319" s="28"/>
      <c r="BG319" s="73" t="s">
        <v>151</v>
      </c>
      <c r="BH319" s="30" t="str">
        <f>IF(COUNTA(Tabelle32[[#This Row],[Type:Vid_1080i50]:[Type:Anc_Prot]])&gt;0,"x","")</f>
        <v>x</v>
      </c>
      <c r="BI31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19" s="59"/>
      <c r="BK319" s="59"/>
      <c r="BL319" s="63"/>
      <c r="BM319" s="63"/>
      <c r="BN319" s="90"/>
      <c r="BO319" s="90"/>
      <c r="BP319" s="75">
        <f>LEN(Tabelle32[[#This Row],[Label 1
GFX-Unit]])</f>
        <v>0</v>
      </c>
      <c r="BQ319" s="63"/>
      <c r="BR319" s="63"/>
      <c r="BS319" s="59"/>
      <c r="BT319" s="59"/>
      <c r="BU319" s="59" t="s">
        <v>176</v>
      </c>
      <c r="BV319" s="59" t="s">
        <v>177</v>
      </c>
      <c r="BW319" s="59" t="s">
        <v>529</v>
      </c>
      <c r="BX319" s="59">
        <v>15</v>
      </c>
    </row>
    <row r="320" spans="1:76" x14ac:dyDescent="0.2">
      <c r="A320" s="58" t="str">
        <f>CONCATENATE(Tabelle32[[#This Row],[Device ID]],".",Tabelle32[[#This Row],[Streamcounter]])</f>
        <v>15.15206</v>
      </c>
      <c r="B32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VGW-01_SDI15_AUDsend_0006_IPLASRF</v>
      </c>
      <c r="C320" s="60"/>
      <c r="D320" s="61"/>
      <c r="E320" s="62"/>
      <c r="F320" s="59" t="str">
        <f>IFERROR(VLOOKUP(Tabelle32[[#This Row],[Device ID]],BOM!$B$3:$BQ$35,16,FALSE),"")</f>
        <v>Player-01 | 3/4</v>
      </c>
      <c r="G320" s="63">
        <f>VLOOKUP(Tabelle32[[#This Row],[SDI Interface]],BOM!$A$4:$B$35,2,FALSE)</f>
        <v>15</v>
      </c>
      <c r="H320" s="59" t="str">
        <f>BOM!$C$4</f>
        <v>VGW-01</v>
      </c>
      <c r="I320" s="59">
        <f>IFERROR(VLOOKUP(Tabelle32[[#This Row],[Device ID]],BOM!$B$3:$BQ$35,12,FALSE),"")</f>
        <v>0</v>
      </c>
      <c r="J320" s="59" t="str">
        <f>IFERROR(VLOOKUP(Tabelle32[[#This Row],[Device ID]],BOM!$B$3:$BQ$35,13,FALSE),"")</f>
        <v>TC.U1.223 | MDC</v>
      </c>
      <c r="K320" s="59" t="str">
        <f>IFERROR(VLOOKUP(Tabelle32[[#This Row],[Device ID]],BOM!$B$3:$BQ$35,14,FALSE),"")</f>
        <v>Imagine Comunications</v>
      </c>
      <c r="L320" s="59" t="str">
        <f>IFERROR(VLOOKUP(Tabelle32[[#This Row],[Device ID]],BOM!$B$3:$BQ$35,16,FALSE),"")</f>
        <v>Player-01 | 3/4</v>
      </c>
      <c r="M320" s="63">
        <f>IFERROR(VLOOKUP(Tabelle32[[#This Row],[Device ID]],BOM!$B$3:$BQ$35,17,FALSE),"")</f>
        <v>0</v>
      </c>
      <c r="N320" s="59">
        <f>IFERROR(VLOOKUP(Tabelle32[[#This Row],[Device ID]],BOM!$B$3:$BQ$35,18,FALSE),"")</f>
        <v>0</v>
      </c>
      <c r="O320" s="64"/>
      <c r="P320" s="64"/>
      <c r="Q320" s="64"/>
      <c r="R320" s="64"/>
      <c r="S320" s="64"/>
      <c r="T320" s="64"/>
      <c r="U320" s="59">
        <f>IFERROR(VLOOKUP(Tabelle32[[#This Row],[Device ID]],BOM!$B$3:$BQ$35,25,FALSE),"")</f>
        <v>0</v>
      </c>
      <c r="V320" s="59" t="str">
        <f>IFERROR(VLOOKUP(Tabelle32[[#This Row],[Device ID]],BOM!$B$3:$BQ$35,26,FALSE),"")</f>
        <v>x</v>
      </c>
      <c r="W320" s="59" t="str">
        <f>IFERROR(VLOOKUP(Tabelle32[[#This Row],[Device ID]],BOM!$B$3:$BQ$35,27,FALSE),"")</f>
        <v>x</v>
      </c>
      <c r="X320" s="59" t="str">
        <f>IFERROR(VLOOKUP(Tabelle32[[#This Row],[Device ID]],BOM!$B$3:$BQ$35,28,FALSE),"")</f>
        <v>x</v>
      </c>
      <c r="Y320" s="59" t="str">
        <f>IFERROR(VLOOKUP(Tabelle32[[#This Row],[Device ID]],BOM!$B$3:$BQ$35,29,FALSE),"")</f>
        <v>x</v>
      </c>
      <c r="Z320" s="59" t="str">
        <f>IFERROR(VLOOKUP(Tabelle32[[#This Row],[Device ID]],BOM!$B$3:$BQ$35,30,FALSE),"")</f>
        <v>x</v>
      </c>
      <c r="AA320" s="59" t="str">
        <f>IFERROR(VLOOKUP(Tabelle32[[#This Row],[Device ID]],BOM!$B$3:$BQ$35,31,FALSE),"")</f>
        <v>x</v>
      </c>
      <c r="AB320" s="59" t="str">
        <f>IFERROR(VLOOKUP(Tabelle32[[#This Row],[Device ID]],BOM!$B$3:$BQ$35,32,FALSE),"")</f>
        <v>x</v>
      </c>
      <c r="AC320" s="59" t="str">
        <f>IFERROR(VLOOKUP(Tabelle32[[#This Row],[Device ID]],BOM!$B$3:$BQ$35,33,FALSE),"")</f>
        <v>x</v>
      </c>
      <c r="AD320" s="59" t="str">
        <f>IFERROR(VLOOKUP(Tabelle32[[#This Row],[Device ID]],BOM!$B$3:$BQ$35,34,FALSE),"")</f>
        <v>x</v>
      </c>
      <c r="AE320" s="59" t="str">
        <f>IFERROR(VLOOKUP(Tabelle32[[#This Row],[Device ID]],BOM!$B$3:$BQ$35,35,FALSE),"")</f>
        <v>x</v>
      </c>
      <c r="AF320" s="59" t="str">
        <f>IFERROR(VLOOKUP(Tabelle32[[#This Row],[Device ID]],BOM!$B$3:$BQ$35,36,FALSE),"")</f>
        <v>x</v>
      </c>
      <c r="AG320" s="59" t="str">
        <f>IFERROR(VLOOKUP(Tabelle32[[#This Row],[Device ID]],BOM!$B$3:$BQ$35,37,FALSE),"")</f>
        <v>x</v>
      </c>
      <c r="AH320" s="59"/>
      <c r="AI320" s="59"/>
      <c r="AJ320" s="59"/>
      <c r="AK320" s="59"/>
      <c r="AL320" s="59" t="str">
        <f>IFERROR(VLOOKUP(Tabelle32[[#This Row],[Device ID]],BOM!$B$3:$BQ$35,42,FALSE),"")</f>
        <v>Imagine Communications SNP</v>
      </c>
      <c r="AM320" s="59" t="str">
        <f>IFERROR(VLOOKUP(Tabelle32[[#This Row],[Device ID]],BOM!$B$3:$BQ$35,43,FALSE),"")</f>
        <v>no</v>
      </c>
      <c r="AN320" s="59" t="str">
        <f>IFERROR(VLOOKUP(Tabelle32[[#This Row],[Device ID]],BOM!$B$3:$BQ$35,44,FALSE),"")</f>
        <v>yes</v>
      </c>
      <c r="AO320" s="59" t="str">
        <f>IFERROR(VLOOKUP(Tabelle32[[#This Row],[Device ID]],BOM!$B$3:$BQ$35,45,FALSE),"")</f>
        <v>no</v>
      </c>
      <c r="AP320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20" s="28"/>
      <c r="AR320" s="28"/>
      <c r="AS320" s="28"/>
      <c r="AT320" s="28"/>
      <c r="AU320" s="28"/>
      <c r="AV320" s="28" t="s">
        <v>96</v>
      </c>
      <c r="AW320" s="28" t="s">
        <v>96</v>
      </c>
      <c r="AX320" s="28" t="s">
        <v>96</v>
      </c>
      <c r="AY320" s="28" t="s">
        <v>96</v>
      </c>
      <c r="AZ320" s="28" t="s">
        <v>96</v>
      </c>
      <c r="BA320" s="28" t="s">
        <v>96</v>
      </c>
      <c r="BB320" s="28" t="s">
        <v>96</v>
      </c>
      <c r="BC320" s="28" t="s">
        <v>96</v>
      </c>
      <c r="BD320" s="28" t="s">
        <v>96</v>
      </c>
      <c r="BE320" s="28"/>
      <c r="BF320" s="28"/>
      <c r="BG320" s="73" t="s">
        <v>151</v>
      </c>
      <c r="BH320" s="30" t="str">
        <f>IF(COUNTA(Tabelle32[[#This Row],[Type:Vid_1080i50]:[Type:Anc_Prot]])&gt;0,"x","")</f>
        <v>x</v>
      </c>
      <c r="BI32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20" s="59"/>
      <c r="BK320" s="59"/>
      <c r="BL320" s="63"/>
      <c r="BM320" s="63"/>
      <c r="BN320" s="90"/>
      <c r="BO320" s="90"/>
      <c r="BP320" s="75">
        <f>LEN(Tabelle32[[#This Row],[Label 1
GFX-Unit]])</f>
        <v>0</v>
      </c>
      <c r="BQ320" s="63"/>
      <c r="BR320" s="63"/>
      <c r="BS320" s="59"/>
      <c r="BT320" s="59"/>
      <c r="BU320" s="59" t="s">
        <v>179</v>
      </c>
      <c r="BV320" s="59" t="s">
        <v>180</v>
      </c>
      <c r="BW320" s="59" t="s">
        <v>530</v>
      </c>
      <c r="BX320" s="59">
        <v>15</v>
      </c>
    </row>
    <row r="321" spans="1:76" x14ac:dyDescent="0.2">
      <c r="A321" s="58" t="str">
        <f>CONCATENATE(Tabelle32[[#This Row],[Device ID]],".",Tabelle32[[#This Row],[Streamcounter]])</f>
        <v>15.15207</v>
      </c>
      <c r="B32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VGW-01_SDI15_AUDsend_0007_IPLASRF</v>
      </c>
      <c r="C321" s="60"/>
      <c r="D321" s="61"/>
      <c r="E321" s="62"/>
      <c r="F321" s="59" t="str">
        <f>IFERROR(VLOOKUP(Tabelle32[[#This Row],[Device ID]],BOM!$B$3:$BQ$35,16,FALSE),"")</f>
        <v>Player-01 | 3/4</v>
      </c>
      <c r="G321" s="63">
        <f>VLOOKUP(Tabelle32[[#This Row],[SDI Interface]],BOM!$A$4:$B$35,2,FALSE)</f>
        <v>15</v>
      </c>
      <c r="H321" s="59" t="str">
        <f>BOM!$C$4</f>
        <v>VGW-01</v>
      </c>
      <c r="I321" s="59">
        <f>IFERROR(VLOOKUP(Tabelle32[[#This Row],[Device ID]],BOM!$B$3:$BQ$35,12,FALSE),"")</f>
        <v>0</v>
      </c>
      <c r="J321" s="59" t="str">
        <f>IFERROR(VLOOKUP(Tabelle32[[#This Row],[Device ID]],BOM!$B$3:$BQ$35,13,FALSE),"")</f>
        <v>TC.U1.223 | MDC</v>
      </c>
      <c r="K321" s="59" t="str">
        <f>IFERROR(VLOOKUP(Tabelle32[[#This Row],[Device ID]],BOM!$B$3:$BQ$35,14,FALSE),"")</f>
        <v>Imagine Comunications</v>
      </c>
      <c r="L321" s="59" t="str">
        <f>IFERROR(VLOOKUP(Tabelle32[[#This Row],[Device ID]],BOM!$B$3:$BQ$35,16,FALSE),"")</f>
        <v>Player-01 | 3/4</v>
      </c>
      <c r="M321" s="63">
        <f>IFERROR(VLOOKUP(Tabelle32[[#This Row],[Device ID]],BOM!$B$3:$BQ$35,17,FALSE),"")</f>
        <v>0</v>
      </c>
      <c r="N321" s="59">
        <f>IFERROR(VLOOKUP(Tabelle32[[#This Row],[Device ID]],BOM!$B$3:$BQ$35,18,FALSE),"")</f>
        <v>0</v>
      </c>
      <c r="O321" s="64"/>
      <c r="P321" s="64"/>
      <c r="Q321" s="64"/>
      <c r="R321" s="64"/>
      <c r="S321" s="64"/>
      <c r="T321" s="64"/>
      <c r="U321" s="59">
        <f>IFERROR(VLOOKUP(Tabelle32[[#This Row],[Device ID]],BOM!$B$3:$BQ$35,25,FALSE),"")</f>
        <v>0</v>
      </c>
      <c r="V321" s="59" t="str">
        <f>IFERROR(VLOOKUP(Tabelle32[[#This Row],[Device ID]],BOM!$B$3:$BQ$35,26,FALSE),"")</f>
        <v>x</v>
      </c>
      <c r="W321" s="59" t="str">
        <f>IFERROR(VLOOKUP(Tabelle32[[#This Row],[Device ID]],BOM!$B$3:$BQ$35,27,FALSE),"")</f>
        <v>x</v>
      </c>
      <c r="X321" s="59" t="str">
        <f>IFERROR(VLOOKUP(Tabelle32[[#This Row],[Device ID]],BOM!$B$3:$BQ$35,28,FALSE),"")</f>
        <v>x</v>
      </c>
      <c r="Y321" s="59" t="str">
        <f>IFERROR(VLOOKUP(Tabelle32[[#This Row],[Device ID]],BOM!$B$3:$BQ$35,29,FALSE),"")</f>
        <v>x</v>
      </c>
      <c r="Z321" s="59" t="str">
        <f>IFERROR(VLOOKUP(Tabelle32[[#This Row],[Device ID]],BOM!$B$3:$BQ$35,30,FALSE),"")</f>
        <v>x</v>
      </c>
      <c r="AA321" s="59" t="str">
        <f>IFERROR(VLOOKUP(Tabelle32[[#This Row],[Device ID]],BOM!$B$3:$BQ$35,31,FALSE),"")</f>
        <v>x</v>
      </c>
      <c r="AB321" s="59" t="str">
        <f>IFERROR(VLOOKUP(Tabelle32[[#This Row],[Device ID]],BOM!$B$3:$BQ$35,32,FALSE),"")</f>
        <v>x</v>
      </c>
      <c r="AC321" s="59" t="str">
        <f>IFERROR(VLOOKUP(Tabelle32[[#This Row],[Device ID]],BOM!$B$3:$BQ$35,33,FALSE),"")</f>
        <v>x</v>
      </c>
      <c r="AD321" s="59" t="str">
        <f>IFERROR(VLOOKUP(Tabelle32[[#This Row],[Device ID]],BOM!$B$3:$BQ$35,34,FALSE),"")</f>
        <v>x</v>
      </c>
      <c r="AE321" s="59" t="str">
        <f>IFERROR(VLOOKUP(Tabelle32[[#This Row],[Device ID]],BOM!$B$3:$BQ$35,35,FALSE),"")</f>
        <v>x</v>
      </c>
      <c r="AF321" s="59" t="str">
        <f>IFERROR(VLOOKUP(Tabelle32[[#This Row],[Device ID]],BOM!$B$3:$BQ$35,36,FALSE),"")</f>
        <v>x</v>
      </c>
      <c r="AG321" s="59" t="str">
        <f>IFERROR(VLOOKUP(Tabelle32[[#This Row],[Device ID]],BOM!$B$3:$BQ$35,37,FALSE),"")</f>
        <v>x</v>
      </c>
      <c r="AH321" s="59"/>
      <c r="AI321" s="59"/>
      <c r="AJ321" s="59"/>
      <c r="AK321" s="59"/>
      <c r="AL321" s="59" t="str">
        <f>IFERROR(VLOOKUP(Tabelle32[[#This Row],[Device ID]],BOM!$B$3:$BQ$35,42,FALSE),"")</f>
        <v>Imagine Communications SNP</v>
      </c>
      <c r="AM321" s="59" t="str">
        <f>IFERROR(VLOOKUP(Tabelle32[[#This Row],[Device ID]],BOM!$B$3:$BQ$35,43,FALSE),"")</f>
        <v>no</v>
      </c>
      <c r="AN321" s="59" t="str">
        <f>IFERROR(VLOOKUP(Tabelle32[[#This Row],[Device ID]],BOM!$B$3:$BQ$35,44,FALSE),"")</f>
        <v>yes</v>
      </c>
      <c r="AO321" s="59" t="str">
        <f>IFERROR(VLOOKUP(Tabelle32[[#This Row],[Device ID]],BOM!$B$3:$BQ$35,45,FALSE),"")</f>
        <v>no</v>
      </c>
      <c r="AP321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21" s="28"/>
      <c r="AR321" s="28"/>
      <c r="AS321" s="28"/>
      <c r="AT321" s="28"/>
      <c r="AU321" s="28"/>
      <c r="AV321" s="28" t="s">
        <v>96</v>
      </c>
      <c r="AW321" s="28" t="s">
        <v>96</v>
      </c>
      <c r="AX321" s="28" t="s">
        <v>96</v>
      </c>
      <c r="AY321" s="28" t="s">
        <v>96</v>
      </c>
      <c r="AZ321" s="28" t="s">
        <v>96</v>
      </c>
      <c r="BA321" s="28" t="s">
        <v>96</v>
      </c>
      <c r="BB321" s="28" t="s">
        <v>96</v>
      </c>
      <c r="BC321" s="28" t="s">
        <v>96</v>
      </c>
      <c r="BD321" s="28" t="s">
        <v>96</v>
      </c>
      <c r="BE321" s="28"/>
      <c r="BF321" s="28"/>
      <c r="BG321" s="73" t="s">
        <v>151</v>
      </c>
      <c r="BH321" s="30" t="str">
        <f>IF(COUNTA(Tabelle32[[#This Row],[Type:Vid_1080i50]:[Type:Anc_Prot]])&gt;0,"x","")</f>
        <v>x</v>
      </c>
      <c r="BI32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21" s="59"/>
      <c r="BK321" s="59"/>
      <c r="BL321" s="63"/>
      <c r="BM321" s="63"/>
      <c r="BN321" s="90"/>
      <c r="BO321" s="90"/>
      <c r="BP321" s="75">
        <f>LEN(Tabelle32[[#This Row],[Label 1
GFX-Unit]])</f>
        <v>0</v>
      </c>
      <c r="BQ321" s="63"/>
      <c r="BR321" s="63"/>
      <c r="BS321" s="59"/>
      <c r="BT321" s="59"/>
      <c r="BU321" s="59" t="s">
        <v>182</v>
      </c>
      <c r="BV321" s="59" t="s">
        <v>183</v>
      </c>
      <c r="BW321" s="59" t="s">
        <v>531</v>
      </c>
      <c r="BX321" s="59">
        <v>15</v>
      </c>
    </row>
    <row r="322" spans="1:76" x14ac:dyDescent="0.2">
      <c r="A322" s="58" t="str">
        <f>CONCATENATE(Tabelle32[[#This Row],[Device ID]],".",Tabelle32[[#This Row],[Streamcounter]])</f>
        <v>15.15208</v>
      </c>
      <c r="B32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VGW-01_SDI15_AUDsend_0008_IPLASRF</v>
      </c>
      <c r="C322" s="60"/>
      <c r="D322" s="61"/>
      <c r="E322" s="62"/>
      <c r="F322" s="59" t="str">
        <f>IFERROR(VLOOKUP(Tabelle32[[#This Row],[Device ID]],BOM!$B$3:$BQ$35,16,FALSE),"")</f>
        <v>Player-01 | 3/4</v>
      </c>
      <c r="G322" s="63">
        <f>VLOOKUP(Tabelle32[[#This Row],[SDI Interface]],BOM!$A$4:$B$35,2,FALSE)</f>
        <v>15</v>
      </c>
      <c r="H322" s="59" t="str">
        <f>BOM!$C$4</f>
        <v>VGW-01</v>
      </c>
      <c r="I322" s="59">
        <f>IFERROR(VLOOKUP(Tabelle32[[#This Row],[Device ID]],BOM!$B$3:$BQ$35,12,FALSE),"")</f>
        <v>0</v>
      </c>
      <c r="J322" s="59" t="str">
        <f>IFERROR(VLOOKUP(Tabelle32[[#This Row],[Device ID]],BOM!$B$3:$BQ$35,13,FALSE),"")</f>
        <v>TC.U1.223 | MDC</v>
      </c>
      <c r="K322" s="59" t="str">
        <f>IFERROR(VLOOKUP(Tabelle32[[#This Row],[Device ID]],BOM!$B$3:$BQ$35,14,FALSE),"")</f>
        <v>Imagine Comunications</v>
      </c>
      <c r="L322" s="59" t="str">
        <f>IFERROR(VLOOKUP(Tabelle32[[#This Row],[Device ID]],BOM!$B$3:$BQ$35,16,FALSE),"")</f>
        <v>Player-01 | 3/4</v>
      </c>
      <c r="M322" s="63">
        <f>IFERROR(VLOOKUP(Tabelle32[[#This Row],[Device ID]],BOM!$B$3:$BQ$35,17,FALSE),"")</f>
        <v>0</v>
      </c>
      <c r="N322" s="59">
        <f>IFERROR(VLOOKUP(Tabelle32[[#This Row],[Device ID]],BOM!$B$3:$BQ$35,18,FALSE),"")</f>
        <v>0</v>
      </c>
      <c r="O322" s="64"/>
      <c r="P322" s="64"/>
      <c r="Q322" s="64"/>
      <c r="R322" s="64"/>
      <c r="S322" s="64"/>
      <c r="T322" s="64"/>
      <c r="U322" s="59">
        <f>IFERROR(VLOOKUP(Tabelle32[[#This Row],[Device ID]],BOM!$B$3:$BQ$35,25,FALSE),"")</f>
        <v>0</v>
      </c>
      <c r="V322" s="59" t="str">
        <f>IFERROR(VLOOKUP(Tabelle32[[#This Row],[Device ID]],BOM!$B$3:$BQ$35,26,FALSE),"")</f>
        <v>x</v>
      </c>
      <c r="W322" s="59" t="str">
        <f>IFERROR(VLOOKUP(Tabelle32[[#This Row],[Device ID]],BOM!$B$3:$BQ$35,27,FALSE),"")</f>
        <v>x</v>
      </c>
      <c r="X322" s="59" t="str">
        <f>IFERROR(VLOOKUP(Tabelle32[[#This Row],[Device ID]],BOM!$B$3:$BQ$35,28,FALSE),"")</f>
        <v>x</v>
      </c>
      <c r="Y322" s="59" t="str">
        <f>IFERROR(VLOOKUP(Tabelle32[[#This Row],[Device ID]],BOM!$B$3:$BQ$35,29,FALSE),"")</f>
        <v>x</v>
      </c>
      <c r="Z322" s="59" t="str">
        <f>IFERROR(VLOOKUP(Tabelle32[[#This Row],[Device ID]],BOM!$B$3:$BQ$35,30,FALSE),"")</f>
        <v>x</v>
      </c>
      <c r="AA322" s="59" t="str">
        <f>IFERROR(VLOOKUP(Tabelle32[[#This Row],[Device ID]],BOM!$B$3:$BQ$35,31,FALSE),"")</f>
        <v>x</v>
      </c>
      <c r="AB322" s="59" t="str">
        <f>IFERROR(VLOOKUP(Tabelle32[[#This Row],[Device ID]],BOM!$B$3:$BQ$35,32,FALSE),"")</f>
        <v>x</v>
      </c>
      <c r="AC322" s="59" t="str">
        <f>IFERROR(VLOOKUP(Tabelle32[[#This Row],[Device ID]],BOM!$B$3:$BQ$35,33,FALSE),"")</f>
        <v>x</v>
      </c>
      <c r="AD322" s="59" t="str">
        <f>IFERROR(VLOOKUP(Tabelle32[[#This Row],[Device ID]],BOM!$B$3:$BQ$35,34,FALSE),"")</f>
        <v>x</v>
      </c>
      <c r="AE322" s="59" t="str">
        <f>IFERROR(VLOOKUP(Tabelle32[[#This Row],[Device ID]],BOM!$B$3:$BQ$35,35,FALSE),"")</f>
        <v>x</v>
      </c>
      <c r="AF322" s="59" t="str">
        <f>IFERROR(VLOOKUP(Tabelle32[[#This Row],[Device ID]],BOM!$B$3:$BQ$35,36,FALSE),"")</f>
        <v>x</v>
      </c>
      <c r="AG322" s="59" t="str">
        <f>IFERROR(VLOOKUP(Tabelle32[[#This Row],[Device ID]],BOM!$B$3:$BQ$35,37,FALSE),"")</f>
        <v>x</v>
      </c>
      <c r="AH322" s="59"/>
      <c r="AI322" s="59"/>
      <c r="AJ322" s="59"/>
      <c r="AK322" s="59"/>
      <c r="AL322" s="59" t="str">
        <f>IFERROR(VLOOKUP(Tabelle32[[#This Row],[Device ID]],BOM!$B$3:$BQ$35,42,FALSE),"")</f>
        <v>Imagine Communications SNP</v>
      </c>
      <c r="AM322" s="59" t="str">
        <f>IFERROR(VLOOKUP(Tabelle32[[#This Row],[Device ID]],BOM!$B$3:$BQ$35,43,FALSE),"")</f>
        <v>no</v>
      </c>
      <c r="AN322" s="59" t="str">
        <f>IFERROR(VLOOKUP(Tabelle32[[#This Row],[Device ID]],BOM!$B$3:$BQ$35,44,FALSE),"")</f>
        <v>yes</v>
      </c>
      <c r="AO322" s="59" t="str">
        <f>IFERROR(VLOOKUP(Tabelle32[[#This Row],[Device ID]],BOM!$B$3:$BQ$35,45,FALSE),"")</f>
        <v>no</v>
      </c>
      <c r="AP322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22" s="28"/>
      <c r="AR322" s="28"/>
      <c r="AS322" s="28"/>
      <c r="AT322" s="28"/>
      <c r="AU322" s="28"/>
      <c r="AV322" s="28" t="s">
        <v>96</v>
      </c>
      <c r="AW322" s="28" t="s">
        <v>96</v>
      </c>
      <c r="AX322" s="28" t="s">
        <v>96</v>
      </c>
      <c r="AY322" s="28" t="s">
        <v>96</v>
      </c>
      <c r="AZ322" s="28" t="s">
        <v>96</v>
      </c>
      <c r="BA322" s="28" t="s">
        <v>96</v>
      </c>
      <c r="BB322" s="28" t="s">
        <v>96</v>
      </c>
      <c r="BC322" s="28" t="s">
        <v>96</v>
      </c>
      <c r="BD322" s="28" t="s">
        <v>96</v>
      </c>
      <c r="BE322" s="28"/>
      <c r="BF322" s="28"/>
      <c r="BG322" s="73" t="s">
        <v>151</v>
      </c>
      <c r="BH322" s="30" t="str">
        <f>IF(COUNTA(Tabelle32[[#This Row],[Type:Vid_1080i50]:[Type:Anc_Prot]])&gt;0,"x","")</f>
        <v>x</v>
      </c>
      <c r="BI32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22" s="59"/>
      <c r="BK322" s="59"/>
      <c r="BL322" s="63"/>
      <c r="BM322" s="63"/>
      <c r="BN322" s="90"/>
      <c r="BO322" s="90"/>
      <c r="BP322" s="75">
        <f>LEN(Tabelle32[[#This Row],[Label 1
GFX-Unit]])</f>
        <v>0</v>
      </c>
      <c r="BQ322" s="63"/>
      <c r="BR322" s="63"/>
      <c r="BS322" s="59"/>
      <c r="BT322" s="59"/>
      <c r="BU322" s="59" t="s">
        <v>185</v>
      </c>
      <c r="BV322" s="59" t="s">
        <v>186</v>
      </c>
      <c r="BW322" s="59" t="s">
        <v>532</v>
      </c>
      <c r="BX322" s="59">
        <v>15</v>
      </c>
    </row>
    <row r="323" spans="1:76" x14ac:dyDescent="0.2">
      <c r="A323" s="58" t="str">
        <f>CONCATENATE(Tabelle32[[#This Row],[Device ID]],".",Tabelle32[[#This Row],[Streamcounter]])</f>
        <v>15.15209</v>
      </c>
      <c r="B32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VGW-01_SDI15_AUDsend_0009_IPLASRF</v>
      </c>
      <c r="C323" s="60"/>
      <c r="D323" s="61"/>
      <c r="E323" s="62"/>
      <c r="F323" s="59" t="str">
        <f>IFERROR(VLOOKUP(Tabelle32[[#This Row],[Device ID]],BOM!$B$3:$BQ$35,16,FALSE),"")</f>
        <v>Player-01 | 3/4</v>
      </c>
      <c r="G323" s="63">
        <f>VLOOKUP(Tabelle32[[#This Row],[SDI Interface]],BOM!$A$4:$B$35,2,FALSE)</f>
        <v>15</v>
      </c>
      <c r="H323" s="59" t="str">
        <f>BOM!$C$4</f>
        <v>VGW-01</v>
      </c>
      <c r="I323" s="59">
        <f>IFERROR(VLOOKUP(Tabelle32[[#This Row],[Device ID]],BOM!$B$3:$BQ$35,12,FALSE),"")</f>
        <v>0</v>
      </c>
      <c r="J323" s="59" t="str">
        <f>IFERROR(VLOOKUP(Tabelle32[[#This Row],[Device ID]],BOM!$B$3:$BQ$35,13,FALSE),"")</f>
        <v>TC.U1.223 | MDC</v>
      </c>
      <c r="K323" s="59" t="str">
        <f>IFERROR(VLOOKUP(Tabelle32[[#This Row],[Device ID]],BOM!$B$3:$BQ$35,14,FALSE),"")</f>
        <v>Imagine Comunications</v>
      </c>
      <c r="L323" s="59" t="str">
        <f>IFERROR(VLOOKUP(Tabelle32[[#This Row],[Device ID]],BOM!$B$3:$BQ$35,16,FALSE),"")</f>
        <v>Player-01 | 3/4</v>
      </c>
      <c r="M323" s="63">
        <f>IFERROR(VLOOKUP(Tabelle32[[#This Row],[Device ID]],BOM!$B$3:$BQ$35,17,FALSE),"")</f>
        <v>0</v>
      </c>
      <c r="N323" s="59">
        <f>IFERROR(VLOOKUP(Tabelle32[[#This Row],[Device ID]],BOM!$B$3:$BQ$35,18,FALSE),"")</f>
        <v>0</v>
      </c>
      <c r="O323" s="64"/>
      <c r="P323" s="64"/>
      <c r="Q323" s="64"/>
      <c r="R323" s="64"/>
      <c r="S323" s="64"/>
      <c r="T323" s="64"/>
      <c r="U323" s="59">
        <f>IFERROR(VLOOKUP(Tabelle32[[#This Row],[Device ID]],BOM!$B$3:$BQ$35,25,FALSE),"")</f>
        <v>0</v>
      </c>
      <c r="V323" s="59" t="str">
        <f>IFERROR(VLOOKUP(Tabelle32[[#This Row],[Device ID]],BOM!$B$3:$BQ$35,26,FALSE),"")</f>
        <v>x</v>
      </c>
      <c r="W323" s="59" t="str">
        <f>IFERROR(VLOOKUP(Tabelle32[[#This Row],[Device ID]],BOM!$B$3:$BQ$35,27,FALSE),"")</f>
        <v>x</v>
      </c>
      <c r="X323" s="59" t="str">
        <f>IFERROR(VLOOKUP(Tabelle32[[#This Row],[Device ID]],BOM!$B$3:$BQ$35,28,FALSE),"")</f>
        <v>x</v>
      </c>
      <c r="Y323" s="59" t="str">
        <f>IFERROR(VLOOKUP(Tabelle32[[#This Row],[Device ID]],BOM!$B$3:$BQ$35,29,FALSE),"")</f>
        <v>x</v>
      </c>
      <c r="Z323" s="59" t="str">
        <f>IFERROR(VLOOKUP(Tabelle32[[#This Row],[Device ID]],BOM!$B$3:$BQ$35,30,FALSE),"")</f>
        <v>x</v>
      </c>
      <c r="AA323" s="59" t="str">
        <f>IFERROR(VLOOKUP(Tabelle32[[#This Row],[Device ID]],BOM!$B$3:$BQ$35,31,FALSE),"")</f>
        <v>x</v>
      </c>
      <c r="AB323" s="59" t="str">
        <f>IFERROR(VLOOKUP(Tabelle32[[#This Row],[Device ID]],BOM!$B$3:$BQ$35,32,FALSE),"")</f>
        <v>x</v>
      </c>
      <c r="AC323" s="59" t="str">
        <f>IFERROR(VLOOKUP(Tabelle32[[#This Row],[Device ID]],BOM!$B$3:$BQ$35,33,FALSE),"")</f>
        <v>x</v>
      </c>
      <c r="AD323" s="59" t="str">
        <f>IFERROR(VLOOKUP(Tabelle32[[#This Row],[Device ID]],BOM!$B$3:$BQ$35,34,FALSE),"")</f>
        <v>x</v>
      </c>
      <c r="AE323" s="59" t="str">
        <f>IFERROR(VLOOKUP(Tabelle32[[#This Row],[Device ID]],BOM!$B$3:$BQ$35,35,FALSE),"")</f>
        <v>x</v>
      </c>
      <c r="AF323" s="59" t="str">
        <f>IFERROR(VLOOKUP(Tabelle32[[#This Row],[Device ID]],BOM!$B$3:$BQ$35,36,FALSE),"")</f>
        <v>x</v>
      </c>
      <c r="AG323" s="59" t="str">
        <f>IFERROR(VLOOKUP(Tabelle32[[#This Row],[Device ID]],BOM!$B$3:$BQ$35,37,FALSE),"")</f>
        <v>x</v>
      </c>
      <c r="AH323" s="59"/>
      <c r="AI323" s="59"/>
      <c r="AJ323" s="59"/>
      <c r="AK323" s="59"/>
      <c r="AL323" s="59" t="str">
        <f>IFERROR(VLOOKUP(Tabelle32[[#This Row],[Device ID]],BOM!$B$3:$BQ$35,42,FALSE),"")</f>
        <v>Imagine Communications SNP</v>
      </c>
      <c r="AM323" s="59" t="str">
        <f>IFERROR(VLOOKUP(Tabelle32[[#This Row],[Device ID]],BOM!$B$3:$BQ$35,43,FALSE),"")</f>
        <v>no</v>
      </c>
      <c r="AN323" s="59" t="str">
        <f>IFERROR(VLOOKUP(Tabelle32[[#This Row],[Device ID]],BOM!$B$3:$BQ$35,44,FALSE),"")</f>
        <v>yes</v>
      </c>
      <c r="AO323" s="59" t="str">
        <f>IFERROR(VLOOKUP(Tabelle32[[#This Row],[Device ID]],BOM!$B$3:$BQ$35,45,FALSE),"")</f>
        <v>no</v>
      </c>
      <c r="AP323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23" s="28"/>
      <c r="AR323" s="28"/>
      <c r="AS323" s="28"/>
      <c r="AT323" s="28"/>
      <c r="AU323" s="28"/>
      <c r="AV323" s="28" t="s">
        <v>96</v>
      </c>
      <c r="AW323" s="28" t="s">
        <v>96</v>
      </c>
      <c r="AX323" s="28" t="s">
        <v>96</v>
      </c>
      <c r="AY323" s="28" t="s">
        <v>96</v>
      </c>
      <c r="AZ323" s="28" t="s">
        <v>96</v>
      </c>
      <c r="BA323" s="28" t="s">
        <v>96</v>
      </c>
      <c r="BB323" s="28" t="s">
        <v>96</v>
      </c>
      <c r="BC323" s="28" t="s">
        <v>96</v>
      </c>
      <c r="BD323" s="28" t="s">
        <v>96</v>
      </c>
      <c r="BE323" s="28"/>
      <c r="BF323" s="28"/>
      <c r="BG323" s="73" t="s">
        <v>151</v>
      </c>
      <c r="BH323" s="30" t="str">
        <f>IF(COUNTA(Tabelle32[[#This Row],[Type:Vid_1080i50]:[Type:Anc_Prot]])&gt;0,"x","")</f>
        <v>x</v>
      </c>
      <c r="BI32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23" s="59"/>
      <c r="BK323" s="59"/>
      <c r="BL323" s="63"/>
      <c r="BM323" s="63"/>
      <c r="BN323" s="90"/>
      <c r="BO323" s="90"/>
      <c r="BP323" s="75">
        <f>LEN(Tabelle32[[#This Row],[Label 1
GFX-Unit]])</f>
        <v>0</v>
      </c>
      <c r="BQ323" s="63"/>
      <c r="BR323" s="63"/>
      <c r="BS323" s="59"/>
      <c r="BT323" s="59"/>
      <c r="BU323" s="59" t="s">
        <v>188</v>
      </c>
      <c r="BV323" s="59" t="s">
        <v>189</v>
      </c>
      <c r="BW323" s="59" t="s">
        <v>533</v>
      </c>
      <c r="BX323" s="59">
        <v>15</v>
      </c>
    </row>
    <row r="324" spans="1:76" x14ac:dyDescent="0.2">
      <c r="A324" s="58" t="str">
        <f>CONCATENATE(Tabelle32[[#This Row],[Device ID]],".",Tabelle32[[#This Row],[Streamcounter]])</f>
        <v>15.15210</v>
      </c>
      <c r="B32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VGW-01_SDI15_AUDsend_0010_IPLASRF</v>
      </c>
      <c r="C324" s="60"/>
      <c r="D324" s="61"/>
      <c r="E324" s="62"/>
      <c r="F324" s="59" t="str">
        <f>IFERROR(VLOOKUP(Tabelle32[[#This Row],[Device ID]],BOM!$B$3:$BQ$35,16,FALSE),"")</f>
        <v>Player-01 | 3/4</v>
      </c>
      <c r="G324" s="63">
        <f>VLOOKUP(Tabelle32[[#This Row],[SDI Interface]],BOM!$A$4:$B$35,2,FALSE)</f>
        <v>15</v>
      </c>
      <c r="H324" s="59" t="str">
        <f>BOM!$C$4</f>
        <v>VGW-01</v>
      </c>
      <c r="I324" s="59">
        <f>IFERROR(VLOOKUP(Tabelle32[[#This Row],[Device ID]],BOM!$B$3:$BQ$35,12,FALSE),"")</f>
        <v>0</v>
      </c>
      <c r="J324" s="59" t="str">
        <f>IFERROR(VLOOKUP(Tabelle32[[#This Row],[Device ID]],BOM!$B$3:$BQ$35,13,FALSE),"")</f>
        <v>TC.U1.223 | MDC</v>
      </c>
      <c r="K324" s="59" t="str">
        <f>IFERROR(VLOOKUP(Tabelle32[[#This Row],[Device ID]],BOM!$B$3:$BQ$35,14,FALSE),"")</f>
        <v>Imagine Comunications</v>
      </c>
      <c r="L324" s="59" t="str">
        <f>IFERROR(VLOOKUP(Tabelle32[[#This Row],[Device ID]],BOM!$B$3:$BQ$35,16,FALSE),"")</f>
        <v>Player-01 | 3/4</v>
      </c>
      <c r="M324" s="63">
        <f>IFERROR(VLOOKUP(Tabelle32[[#This Row],[Device ID]],BOM!$B$3:$BQ$35,17,FALSE),"")</f>
        <v>0</v>
      </c>
      <c r="N324" s="59">
        <f>IFERROR(VLOOKUP(Tabelle32[[#This Row],[Device ID]],BOM!$B$3:$BQ$35,18,FALSE),"")</f>
        <v>0</v>
      </c>
      <c r="O324" s="64"/>
      <c r="P324" s="64"/>
      <c r="Q324" s="64"/>
      <c r="R324" s="64"/>
      <c r="S324" s="64"/>
      <c r="T324" s="64"/>
      <c r="U324" s="59">
        <f>IFERROR(VLOOKUP(Tabelle32[[#This Row],[Device ID]],BOM!$B$3:$BQ$35,25,FALSE),"")</f>
        <v>0</v>
      </c>
      <c r="V324" s="59" t="str">
        <f>IFERROR(VLOOKUP(Tabelle32[[#This Row],[Device ID]],BOM!$B$3:$BQ$35,26,FALSE),"")</f>
        <v>x</v>
      </c>
      <c r="W324" s="59" t="str">
        <f>IFERROR(VLOOKUP(Tabelle32[[#This Row],[Device ID]],BOM!$B$3:$BQ$35,27,FALSE),"")</f>
        <v>x</v>
      </c>
      <c r="X324" s="59" t="str">
        <f>IFERROR(VLOOKUP(Tabelle32[[#This Row],[Device ID]],BOM!$B$3:$BQ$35,28,FALSE),"")</f>
        <v>x</v>
      </c>
      <c r="Y324" s="59" t="str">
        <f>IFERROR(VLOOKUP(Tabelle32[[#This Row],[Device ID]],BOM!$B$3:$BQ$35,29,FALSE),"")</f>
        <v>x</v>
      </c>
      <c r="Z324" s="59" t="str">
        <f>IFERROR(VLOOKUP(Tabelle32[[#This Row],[Device ID]],BOM!$B$3:$BQ$35,30,FALSE),"")</f>
        <v>x</v>
      </c>
      <c r="AA324" s="59" t="str">
        <f>IFERROR(VLOOKUP(Tabelle32[[#This Row],[Device ID]],BOM!$B$3:$BQ$35,31,FALSE),"")</f>
        <v>x</v>
      </c>
      <c r="AB324" s="59" t="str">
        <f>IFERROR(VLOOKUP(Tabelle32[[#This Row],[Device ID]],BOM!$B$3:$BQ$35,32,FALSE),"")</f>
        <v>x</v>
      </c>
      <c r="AC324" s="59" t="str">
        <f>IFERROR(VLOOKUP(Tabelle32[[#This Row],[Device ID]],BOM!$B$3:$BQ$35,33,FALSE),"")</f>
        <v>x</v>
      </c>
      <c r="AD324" s="59" t="str">
        <f>IFERROR(VLOOKUP(Tabelle32[[#This Row],[Device ID]],BOM!$B$3:$BQ$35,34,FALSE),"")</f>
        <v>x</v>
      </c>
      <c r="AE324" s="59" t="str">
        <f>IFERROR(VLOOKUP(Tabelle32[[#This Row],[Device ID]],BOM!$B$3:$BQ$35,35,FALSE),"")</f>
        <v>x</v>
      </c>
      <c r="AF324" s="59" t="str">
        <f>IFERROR(VLOOKUP(Tabelle32[[#This Row],[Device ID]],BOM!$B$3:$BQ$35,36,FALSE),"")</f>
        <v>x</v>
      </c>
      <c r="AG324" s="59" t="str">
        <f>IFERROR(VLOOKUP(Tabelle32[[#This Row],[Device ID]],BOM!$B$3:$BQ$35,37,FALSE),"")</f>
        <v>x</v>
      </c>
      <c r="AH324" s="59"/>
      <c r="AI324" s="59"/>
      <c r="AJ324" s="59"/>
      <c r="AK324" s="59"/>
      <c r="AL324" s="59" t="str">
        <f>IFERROR(VLOOKUP(Tabelle32[[#This Row],[Device ID]],BOM!$B$3:$BQ$35,42,FALSE),"")</f>
        <v>Imagine Communications SNP</v>
      </c>
      <c r="AM324" s="59" t="str">
        <f>IFERROR(VLOOKUP(Tabelle32[[#This Row],[Device ID]],BOM!$B$3:$BQ$35,43,FALSE),"")</f>
        <v>no</v>
      </c>
      <c r="AN324" s="59" t="str">
        <f>IFERROR(VLOOKUP(Tabelle32[[#This Row],[Device ID]],BOM!$B$3:$BQ$35,44,FALSE),"")</f>
        <v>yes</v>
      </c>
      <c r="AO324" s="59" t="str">
        <f>IFERROR(VLOOKUP(Tabelle32[[#This Row],[Device ID]],BOM!$B$3:$BQ$35,45,FALSE),"")</f>
        <v>no</v>
      </c>
      <c r="AP324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24" s="28"/>
      <c r="AR324" s="28"/>
      <c r="AS324" s="28"/>
      <c r="AT324" s="28"/>
      <c r="AU324" s="28"/>
      <c r="AV324" s="28" t="s">
        <v>96</v>
      </c>
      <c r="AW324" s="28" t="s">
        <v>96</v>
      </c>
      <c r="AX324" s="28" t="s">
        <v>96</v>
      </c>
      <c r="AY324" s="28" t="s">
        <v>96</v>
      </c>
      <c r="AZ324" s="28" t="s">
        <v>96</v>
      </c>
      <c r="BA324" s="28" t="s">
        <v>96</v>
      </c>
      <c r="BB324" s="28" t="s">
        <v>96</v>
      </c>
      <c r="BC324" s="28" t="s">
        <v>96</v>
      </c>
      <c r="BD324" s="28" t="s">
        <v>96</v>
      </c>
      <c r="BE324" s="28"/>
      <c r="BF324" s="28"/>
      <c r="BG324" s="73" t="s">
        <v>151</v>
      </c>
      <c r="BH324" s="30" t="str">
        <f>IF(COUNTA(Tabelle32[[#This Row],[Type:Vid_1080i50]:[Type:Anc_Prot]])&gt;0,"x","")</f>
        <v>x</v>
      </c>
      <c r="BI32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24" s="59"/>
      <c r="BK324" s="59"/>
      <c r="BL324" s="63"/>
      <c r="BM324" s="63"/>
      <c r="BN324" s="90"/>
      <c r="BO324" s="90"/>
      <c r="BP324" s="75">
        <f>LEN(Tabelle32[[#This Row],[Label 1
GFX-Unit]])</f>
        <v>0</v>
      </c>
      <c r="BQ324" s="63"/>
      <c r="BR324" s="63"/>
      <c r="BS324" s="59"/>
      <c r="BT324" s="59"/>
      <c r="BU324" s="59" t="s">
        <v>191</v>
      </c>
      <c r="BV324" s="59" t="s">
        <v>192</v>
      </c>
      <c r="BW324" s="59" t="s">
        <v>534</v>
      </c>
      <c r="BX324" s="59">
        <v>15</v>
      </c>
    </row>
    <row r="325" spans="1:76" x14ac:dyDescent="0.2">
      <c r="A325" s="58" t="str">
        <f>CONCATENATE(Tabelle32[[#This Row],[Device ID]],".",Tabelle32[[#This Row],[Streamcounter]])</f>
        <v>15.15211</v>
      </c>
      <c r="B32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VGW-01_SDI15_AUDsend_0011_IPLASRF</v>
      </c>
      <c r="C325" s="60"/>
      <c r="D325" s="61"/>
      <c r="E325" s="62"/>
      <c r="F325" s="59" t="str">
        <f>IFERROR(VLOOKUP(Tabelle32[[#This Row],[Device ID]],BOM!$B$3:$BQ$35,16,FALSE),"")</f>
        <v>Player-01 | 3/4</v>
      </c>
      <c r="G325" s="63">
        <f>VLOOKUP(Tabelle32[[#This Row],[SDI Interface]],BOM!$A$4:$B$35,2,FALSE)</f>
        <v>15</v>
      </c>
      <c r="H325" s="59" t="str">
        <f>BOM!$C$4</f>
        <v>VGW-01</v>
      </c>
      <c r="I325" s="59">
        <f>IFERROR(VLOOKUP(Tabelle32[[#This Row],[Device ID]],BOM!$B$3:$BQ$35,12,FALSE),"")</f>
        <v>0</v>
      </c>
      <c r="J325" s="59" t="str">
        <f>IFERROR(VLOOKUP(Tabelle32[[#This Row],[Device ID]],BOM!$B$3:$BQ$35,13,FALSE),"")</f>
        <v>TC.U1.223 | MDC</v>
      </c>
      <c r="K325" s="59" t="str">
        <f>IFERROR(VLOOKUP(Tabelle32[[#This Row],[Device ID]],BOM!$B$3:$BQ$35,14,FALSE),"")</f>
        <v>Imagine Comunications</v>
      </c>
      <c r="L325" s="59" t="str">
        <f>IFERROR(VLOOKUP(Tabelle32[[#This Row],[Device ID]],BOM!$B$3:$BQ$35,16,FALSE),"")</f>
        <v>Player-01 | 3/4</v>
      </c>
      <c r="M325" s="63">
        <f>IFERROR(VLOOKUP(Tabelle32[[#This Row],[Device ID]],BOM!$B$3:$BQ$35,17,FALSE),"")</f>
        <v>0</v>
      </c>
      <c r="N325" s="59">
        <f>IFERROR(VLOOKUP(Tabelle32[[#This Row],[Device ID]],BOM!$B$3:$BQ$35,18,FALSE),"")</f>
        <v>0</v>
      </c>
      <c r="O325" s="64"/>
      <c r="P325" s="64"/>
      <c r="Q325" s="64"/>
      <c r="R325" s="64"/>
      <c r="S325" s="64"/>
      <c r="T325" s="64"/>
      <c r="U325" s="59">
        <f>IFERROR(VLOOKUP(Tabelle32[[#This Row],[Device ID]],BOM!$B$3:$BQ$35,25,FALSE),"")</f>
        <v>0</v>
      </c>
      <c r="V325" s="59" t="str">
        <f>IFERROR(VLOOKUP(Tabelle32[[#This Row],[Device ID]],BOM!$B$3:$BQ$35,26,FALSE),"")</f>
        <v>x</v>
      </c>
      <c r="W325" s="59" t="str">
        <f>IFERROR(VLOOKUP(Tabelle32[[#This Row],[Device ID]],BOM!$B$3:$BQ$35,27,FALSE),"")</f>
        <v>x</v>
      </c>
      <c r="X325" s="59" t="str">
        <f>IFERROR(VLOOKUP(Tabelle32[[#This Row],[Device ID]],BOM!$B$3:$BQ$35,28,FALSE),"")</f>
        <v>x</v>
      </c>
      <c r="Y325" s="59" t="str">
        <f>IFERROR(VLOOKUP(Tabelle32[[#This Row],[Device ID]],BOM!$B$3:$BQ$35,29,FALSE),"")</f>
        <v>x</v>
      </c>
      <c r="Z325" s="59" t="str">
        <f>IFERROR(VLOOKUP(Tabelle32[[#This Row],[Device ID]],BOM!$B$3:$BQ$35,30,FALSE),"")</f>
        <v>x</v>
      </c>
      <c r="AA325" s="59" t="str">
        <f>IFERROR(VLOOKUP(Tabelle32[[#This Row],[Device ID]],BOM!$B$3:$BQ$35,31,FALSE),"")</f>
        <v>x</v>
      </c>
      <c r="AB325" s="59" t="str">
        <f>IFERROR(VLOOKUP(Tabelle32[[#This Row],[Device ID]],BOM!$B$3:$BQ$35,32,FALSE),"")</f>
        <v>x</v>
      </c>
      <c r="AC325" s="59" t="str">
        <f>IFERROR(VLOOKUP(Tabelle32[[#This Row],[Device ID]],BOM!$B$3:$BQ$35,33,FALSE),"")</f>
        <v>x</v>
      </c>
      <c r="AD325" s="59" t="str">
        <f>IFERROR(VLOOKUP(Tabelle32[[#This Row],[Device ID]],BOM!$B$3:$BQ$35,34,FALSE),"")</f>
        <v>x</v>
      </c>
      <c r="AE325" s="59" t="str">
        <f>IFERROR(VLOOKUP(Tabelle32[[#This Row],[Device ID]],BOM!$B$3:$BQ$35,35,FALSE),"")</f>
        <v>x</v>
      </c>
      <c r="AF325" s="59" t="str">
        <f>IFERROR(VLOOKUP(Tabelle32[[#This Row],[Device ID]],BOM!$B$3:$BQ$35,36,FALSE),"")</f>
        <v>x</v>
      </c>
      <c r="AG325" s="59" t="str">
        <f>IFERROR(VLOOKUP(Tabelle32[[#This Row],[Device ID]],BOM!$B$3:$BQ$35,37,FALSE),"")</f>
        <v>x</v>
      </c>
      <c r="AH325" s="59"/>
      <c r="AI325" s="59"/>
      <c r="AJ325" s="59"/>
      <c r="AK325" s="59"/>
      <c r="AL325" s="59" t="str">
        <f>IFERROR(VLOOKUP(Tabelle32[[#This Row],[Device ID]],BOM!$B$3:$BQ$35,42,FALSE),"")</f>
        <v>Imagine Communications SNP</v>
      </c>
      <c r="AM325" s="59" t="str">
        <f>IFERROR(VLOOKUP(Tabelle32[[#This Row],[Device ID]],BOM!$B$3:$BQ$35,43,FALSE),"")</f>
        <v>no</v>
      </c>
      <c r="AN325" s="59" t="str">
        <f>IFERROR(VLOOKUP(Tabelle32[[#This Row],[Device ID]],BOM!$B$3:$BQ$35,44,FALSE),"")</f>
        <v>yes</v>
      </c>
      <c r="AO325" s="59" t="str">
        <f>IFERROR(VLOOKUP(Tabelle32[[#This Row],[Device ID]],BOM!$B$3:$BQ$35,45,FALSE),"")</f>
        <v>no</v>
      </c>
      <c r="AP325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25" s="28"/>
      <c r="AR325" s="28"/>
      <c r="AS325" s="28"/>
      <c r="AT325" s="28"/>
      <c r="AU325" s="28"/>
      <c r="AV325" s="28" t="s">
        <v>96</v>
      </c>
      <c r="AW325" s="28" t="s">
        <v>96</v>
      </c>
      <c r="AX325" s="28" t="s">
        <v>96</v>
      </c>
      <c r="AY325" s="28" t="s">
        <v>96</v>
      </c>
      <c r="AZ325" s="28" t="s">
        <v>96</v>
      </c>
      <c r="BA325" s="28" t="s">
        <v>96</v>
      </c>
      <c r="BB325" s="28" t="s">
        <v>96</v>
      </c>
      <c r="BC325" s="28" t="s">
        <v>96</v>
      </c>
      <c r="BD325" s="28" t="s">
        <v>96</v>
      </c>
      <c r="BE325" s="28"/>
      <c r="BF325" s="28"/>
      <c r="BG325" s="73" t="s">
        <v>151</v>
      </c>
      <c r="BH325" s="30" t="str">
        <f>IF(COUNTA(Tabelle32[[#This Row],[Type:Vid_1080i50]:[Type:Anc_Prot]])&gt;0,"x","")</f>
        <v>x</v>
      </c>
      <c r="BI32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25" s="59"/>
      <c r="BK325" s="59"/>
      <c r="BL325" s="63"/>
      <c r="BM325" s="63"/>
      <c r="BN325" s="90"/>
      <c r="BO325" s="90"/>
      <c r="BP325" s="75">
        <f>LEN(Tabelle32[[#This Row],[Label 1
GFX-Unit]])</f>
        <v>0</v>
      </c>
      <c r="BQ325" s="63"/>
      <c r="BR325" s="63"/>
      <c r="BS325" s="59"/>
      <c r="BT325" s="59"/>
      <c r="BU325" s="59" t="s">
        <v>194</v>
      </c>
      <c r="BV325" s="59" t="s">
        <v>195</v>
      </c>
      <c r="BW325" s="59" t="s">
        <v>535</v>
      </c>
      <c r="BX325" s="59">
        <v>15</v>
      </c>
    </row>
    <row r="326" spans="1:76" x14ac:dyDescent="0.2">
      <c r="A326" s="58" t="str">
        <f>CONCATENATE(Tabelle32[[#This Row],[Device ID]],".",Tabelle32[[#This Row],[Streamcounter]])</f>
        <v>15.15212</v>
      </c>
      <c r="B32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VGW-01_SDI15_AUDsend_0012_IPLASRF</v>
      </c>
      <c r="C326" s="60"/>
      <c r="D326" s="61"/>
      <c r="E326" s="62"/>
      <c r="F326" s="59" t="str">
        <f>IFERROR(VLOOKUP(Tabelle32[[#This Row],[Device ID]],BOM!$B$3:$BQ$35,16,FALSE),"")</f>
        <v>Player-01 | 3/4</v>
      </c>
      <c r="G326" s="63">
        <f>VLOOKUP(Tabelle32[[#This Row],[SDI Interface]],BOM!$A$4:$B$35,2,FALSE)</f>
        <v>15</v>
      </c>
      <c r="H326" s="59" t="str">
        <f>BOM!$C$4</f>
        <v>VGW-01</v>
      </c>
      <c r="I326" s="59">
        <f>IFERROR(VLOOKUP(Tabelle32[[#This Row],[Device ID]],BOM!$B$3:$BQ$35,12,FALSE),"")</f>
        <v>0</v>
      </c>
      <c r="J326" s="59" t="str">
        <f>IFERROR(VLOOKUP(Tabelle32[[#This Row],[Device ID]],BOM!$B$3:$BQ$35,13,FALSE),"")</f>
        <v>TC.U1.223 | MDC</v>
      </c>
      <c r="K326" s="59" t="str">
        <f>IFERROR(VLOOKUP(Tabelle32[[#This Row],[Device ID]],BOM!$B$3:$BQ$35,14,FALSE),"")</f>
        <v>Imagine Comunications</v>
      </c>
      <c r="L326" s="59" t="str">
        <f>IFERROR(VLOOKUP(Tabelle32[[#This Row],[Device ID]],BOM!$B$3:$BQ$35,16,FALSE),"")</f>
        <v>Player-01 | 3/4</v>
      </c>
      <c r="M326" s="63">
        <f>IFERROR(VLOOKUP(Tabelle32[[#This Row],[Device ID]],BOM!$B$3:$BQ$35,17,FALSE),"")</f>
        <v>0</v>
      </c>
      <c r="N326" s="59">
        <f>IFERROR(VLOOKUP(Tabelle32[[#This Row],[Device ID]],BOM!$B$3:$BQ$35,18,FALSE),"")</f>
        <v>0</v>
      </c>
      <c r="O326" s="64"/>
      <c r="P326" s="64"/>
      <c r="Q326" s="64"/>
      <c r="R326" s="64"/>
      <c r="S326" s="64"/>
      <c r="T326" s="64"/>
      <c r="U326" s="59">
        <f>IFERROR(VLOOKUP(Tabelle32[[#This Row],[Device ID]],BOM!$B$3:$BQ$35,25,FALSE),"")</f>
        <v>0</v>
      </c>
      <c r="V326" s="59" t="str">
        <f>IFERROR(VLOOKUP(Tabelle32[[#This Row],[Device ID]],BOM!$B$3:$BQ$35,26,FALSE),"")</f>
        <v>x</v>
      </c>
      <c r="W326" s="59" t="str">
        <f>IFERROR(VLOOKUP(Tabelle32[[#This Row],[Device ID]],BOM!$B$3:$BQ$35,27,FALSE),"")</f>
        <v>x</v>
      </c>
      <c r="X326" s="59" t="str">
        <f>IFERROR(VLOOKUP(Tabelle32[[#This Row],[Device ID]],BOM!$B$3:$BQ$35,28,FALSE),"")</f>
        <v>x</v>
      </c>
      <c r="Y326" s="59" t="str">
        <f>IFERROR(VLOOKUP(Tabelle32[[#This Row],[Device ID]],BOM!$B$3:$BQ$35,29,FALSE),"")</f>
        <v>x</v>
      </c>
      <c r="Z326" s="59" t="str">
        <f>IFERROR(VLOOKUP(Tabelle32[[#This Row],[Device ID]],BOM!$B$3:$BQ$35,30,FALSE),"")</f>
        <v>x</v>
      </c>
      <c r="AA326" s="59" t="str">
        <f>IFERROR(VLOOKUP(Tabelle32[[#This Row],[Device ID]],BOM!$B$3:$BQ$35,31,FALSE),"")</f>
        <v>x</v>
      </c>
      <c r="AB326" s="59" t="str">
        <f>IFERROR(VLOOKUP(Tabelle32[[#This Row],[Device ID]],BOM!$B$3:$BQ$35,32,FALSE),"")</f>
        <v>x</v>
      </c>
      <c r="AC326" s="59" t="str">
        <f>IFERROR(VLOOKUP(Tabelle32[[#This Row],[Device ID]],BOM!$B$3:$BQ$35,33,FALSE),"")</f>
        <v>x</v>
      </c>
      <c r="AD326" s="59" t="str">
        <f>IFERROR(VLOOKUP(Tabelle32[[#This Row],[Device ID]],BOM!$B$3:$BQ$35,34,FALSE),"")</f>
        <v>x</v>
      </c>
      <c r="AE326" s="59" t="str">
        <f>IFERROR(VLOOKUP(Tabelle32[[#This Row],[Device ID]],BOM!$B$3:$BQ$35,35,FALSE),"")</f>
        <v>x</v>
      </c>
      <c r="AF326" s="59" t="str">
        <f>IFERROR(VLOOKUP(Tabelle32[[#This Row],[Device ID]],BOM!$B$3:$BQ$35,36,FALSE),"")</f>
        <v>x</v>
      </c>
      <c r="AG326" s="59" t="str">
        <f>IFERROR(VLOOKUP(Tabelle32[[#This Row],[Device ID]],BOM!$B$3:$BQ$35,37,FALSE),"")</f>
        <v>x</v>
      </c>
      <c r="AH326" s="59"/>
      <c r="AI326" s="59"/>
      <c r="AJ326" s="59"/>
      <c r="AK326" s="59"/>
      <c r="AL326" s="59" t="str">
        <f>IFERROR(VLOOKUP(Tabelle32[[#This Row],[Device ID]],BOM!$B$3:$BQ$35,42,FALSE),"")</f>
        <v>Imagine Communications SNP</v>
      </c>
      <c r="AM326" s="59" t="str">
        <f>IFERROR(VLOOKUP(Tabelle32[[#This Row],[Device ID]],BOM!$B$3:$BQ$35,43,FALSE),"")</f>
        <v>no</v>
      </c>
      <c r="AN326" s="59" t="str">
        <f>IFERROR(VLOOKUP(Tabelle32[[#This Row],[Device ID]],BOM!$B$3:$BQ$35,44,FALSE),"")</f>
        <v>yes</v>
      </c>
      <c r="AO326" s="59" t="str">
        <f>IFERROR(VLOOKUP(Tabelle32[[#This Row],[Device ID]],BOM!$B$3:$BQ$35,45,FALSE),"")</f>
        <v>no</v>
      </c>
      <c r="AP326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26" s="28"/>
      <c r="AR326" s="28"/>
      <c r="AS326" s="28"/>
      <c r="AT326" s="28"/>
      <c r="AU326" s="28"/>
      <c r="AV326" s="28" t="s">
        <v>96</v>
      </c>
      <c r="AW326" s="28" t="s">
        <v>96</v>
      </c>
      <c r="AX326" s="28" t="s">
        <v>96</v>
      </c>
      <c r="AY326" s="28" t="s">
        <v>96</v>
      </c>
      <c r="AZ326" s="28" t="s">
        <v>96</v>
      </c>
      <c r="BA326" s="28" t="s">
        <v>96</v>
      </c>
      <c r="BB326" s="28" t="s">
        <v>96</v>
      </c>
      <c r="BC326" s="28" t="s">
        <v>96</v>
      </c>
      <c r="BD326" s="28" t="s">
        <v>96</v>
      </c>
      <c r="BE326" s="28"/>
      <c r="BF326" s="28"/>
      <c r="BG326" s="73" t="s">
        <v>151</v>
      </c>
      <c r="BH326" s="30" t="str">
        <f>IF(COUNTA(Tabelle32[[#This Row],[Type:Vid_1080i50]:[Type:Anc_Prot]])&gt;0,"x","")</f>
        <v>x</v>
      </c>
      <c r="BI32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26" s="59"/>
      <c r="BK326" s="59"/>
      <c r="BL326" s="63"/>
      <c r="BM326" s="63"/>
      <c r="BN326" s="90"/>
      <c r="BO326" s="90"/>
      <c r="BP326" s="75">
        <f>LEN(Tabelle32[[#This Row],[Label 1
GFX-Unit]])</f>
        <v>0</v>
      </c>
      <c r="BQ326" s="63"/>
      <c r="BR326" s="63"/>
      <c r="BS326" s="59"/>
      <c r="BT326" s="59"/>
      <c r="BU326" s="59" t="s">
        <v>197</v>
      </c>
      <c r="BV326" s="59" t="s">
        <v>198</v>
      </c>
      <c r="BW326" s="59" t="s">
        <v>536</v>
      </c>
      <c r="BX326" s="59">
        <v>15</v>
      </c>
    </row>
    <row r="327" spans="1:76" x14ac:dyDescent="0.2">
      <c r="A327" s="58" t="str">
        <f>CONCATENATE(Tabelle32[[#This Row],[Device ID]],".",Tabelle32[[#This Row],[Streamcounter]])</f>
        <v>15.15213</v>
      </c>
      <c r="B32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VGW-01_SDI15_AUDsend_0013_IPLASRF</v>
      </c>
      <c r="C327" s="60"/>
      <c r="D327" s="61"/>
      <c r="E327" s="62"/>
      <c r="F327" s="59" t="str">
        <f>IFERROR(VLOOKUP(Tabelle32[[#This Row],[Device ID]],BOM!$B$3:$BQ$35,16,FALSE),"")</f>
        <v>Player-01 | 3/4</v>
      </c>
      <c r="G327" s="63">
        <f>VLOOKUP(Tabelle32[[#This Row],[SDI Interface]],BOM!$A$4:$B$35,2,FALSE)</f>
        <v>15</v>
      </c>
      <c r="H327" s="59" t="str">
        <f>BOM!$C$4</f>
        <v>VGW-01</v>
      </c>
      <c r="I327" s="59">
        <f>IFERROR(VLOOKUP(Tabelle32[[#This Row],[Device ID]],BOM!$B$3:$BQ$35,12,FALSE),"")</f>
        <v>0</v>
      </c>
      <c r="J327" s="59" t="str">
        <f>IFERROR(VLOOKUP(Tabelle32[[#This Row],[Device ID]],BOM!$B$3:$BQ$35,13,FALSE),"")</f>
        <v>TC.U1.223 | MDC</v>
      </c>
      <c r="K327" s="59" t="str">
        <f>IFERROR(VLOOKUP(Tabelle32[[#This Row],[Device ID]],BOM!$B$3:$BQ$35,14,FALSE),"")</f>
        <v>Imagine Comunications</v>
      </c>
      <c r="L327" s="59" t="str">
        <f>IFERROR(VLOOKUP(Tabelle32[[#This Row],[Device ID]],BOM!$B$3:$BQ$35,16,FALSE),"")</f>
        <v>Player-01 | 3/4</v>
      </c>
      <c r="M327" s="63">
        <f>IFERROR(VLOOKUP(Tabelle32[[#This Row],[Device ID]],BOM!$B$3:$BQ$35,17,FALSE),"")</f>
        <v>0</v>
      </c>
      <c r="N327" s="59">
        <f>IFERROR(VLOOKUP(Tabelle32[[#This Row],[Device ID]],BOM!$B$3:$BQ$35,18,FALSE),"")</f>
        <v>0</v>
      </c>
      <c r="O327" s="64"/>
      <c r="P327" s="64"/>
      <c r="Q327" s="64"/>
      <c r="R327" s="64"/>
      <c r="S327" s="64"/>
      <c r="T327" s="64"/>
      <c r="U327" s="59">
        <f>IFERROR(VLOOKUP(Tabelle32[[#This Row],[Device ID]],BOM!$B$3:$BQ$35,25,FALSE),"")</f>
        <v>0</v>
      </c>
      <c r="V327" s="59" t="str">
        <f>IFERROR(VLOOKUP(Tabelle32[[#This Row],[Device ID]],BOM!$B$3:$BQ$35,26,FALSE),"")</f>
        <v>x</v>
      </c>
      <c r="W327" s="59" t="str">
        <f>IFERROR(VLOOKUP(Tabelle32[[#This Row],[Device ID]],BOM!$B$3:$BQ$35,27,FALSE),"")</f>
        <v>x</v>
      </c>
      <c r="X327" s="59" t="str">
        <f>IFERROR(VLOOKUP(Tabelle32[[#This Row],[Device ID]],BOM!$B$3:$BQ$35,28,FALSE),"")</f>
        <v>x</v>
      </c>
      <c r="Y327" s="59" t="str">
        <f>IFERROR(VLOOKUP(Tabelle32[[#This Row],[Device ID]],BOM!$B$3:$BQ$35,29,FALSE),"")</f>
        <v>x</v>
      </c>
      <c r="Z327" s="59" t="str">
        <f>IFERROR(VLOOKUP(Tabelle32[[#This Row],[Device ID]],BOM!$B$3:$BQ$35,30,FALSE),"")</f>
        <v>x</v>
      </c>
      <c r="AA327" s="59" t="str">
        <f>IFERROR(VLOOKUP(Tabelle32[[#This Row],[Device ID]],BOM!$B$3:$BQ$35,31,FALSE),"")</f>
        <v>x</v>
      </c>
      <c r="AB327" s="59" t="str">
        <f>IFERROR(VLOOKUP(Tabelle32[[#This Row],[Device ID]],BOM!$B$3:$BQ$35,32,FALSE),"")</f>
        <v>x</v>
      </c>
      <c r="AC327" s="59" t="str">
        <f>IFERROR(VLOOKUP(Tabelle32[[#This Row],[Device ID]],BOM!$B$3:$BQ$35,33,FALSE),"")</f>
        <v>x</v>
      </c>
      <c r="AD327" s="59" t="str">
        <f>IFERROR(VLOOKUP(Tabelle32[[#This Row],[Device ID]],BOM!$B$3:$BQ$35,34,FALSE),"")</f>
        <v>x</v>
      </c>
      <c r="AE327" s="59" t="str">
        <f>IFERROR(VLOOKUP(Tabelle32[[#This Row],[Device ID]],BOM!$B$3:$BQ$35,35,FALSE),"")</f>
        <v>x</v>
      </c>
      <c r="AF327" s="59" t="str">
        <f>IFERROR(VLOOKUP(Tabelle32[[#This Row],[Device ID]],BOM!$B$3:$BQ$35,36,FALSE),"")</f>
        <v>x</v>
      </c>
      <c r="AG327" s="59" t="str">
        <f>IFERROR(VLOOKUP(Tabelle32[[#This Row],[Device ID]],BOM!$B$3:$BQ$35,37,FALSE),"")</f>
        <v>x</v>
      </c>
      <c r="AH327" s="59"/>
      <c r="AI327" s="59"/>
      <c r="AJ327" s="59"/>
      <c r="AK327" s="59"/>
      <c r="AL327" s="59" t="str">
        <f>IFERROR(VLOOKUP(Tabelle32[[#This Row],[Device ID]],BOM!$B$3:$BQ$35,42,FALSE),"")</f>
        <v>Imagine Communications SNP</v>
      </c>
      <c r="AM327" s="59" t="str">
        <f>IFERROR(VLOOKUP(Tabelle32[[#This Row],[Device ID]],BOM!$B$3:$BQ$35,43,FALSE),"")</f>
        <v>no</v>
      </c>
      <c r="AN327" s="59" t="str">
        <f>IFERROR(VLOOKUP(Tabelle32[[#This Row],[Device ID]],BOM!$B$3:$BQ$35,44,FALSE),"")</f>
        <v>yes</v>
      </c>
      <c r="AO327" s="59" t="str">
        <f>IFERROR(VLOOKUP(Tabelle32[[#This Row],[Device ID]],BOM!$B$3:$BQ$35,45,FALSE),"")</f>
        <v>no</v>
      </c>
      <c r="AP327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27" s="28"/>
      <c r="AR327" s="28"/>
      <c r="AS327" s="28"/>
      <c r="AT327" s="28"/>
      <c r="AU327" s="28"/>
      <c r="AV327" s="28" t="s">
        <v>96</v>
      </c>
      <c r="AW327" s="28" t="s">
        <v>96</v>
      </c>
      <c r="AX327" s="28" t="s">
        <v>96</v>
      </c>
      <c r="AY327" s="28" t="s">
        <v>96</v>
      </c>
      <c r="AZ327" s="28" t="s">
        <v>96</v>
      </c>
      <c r="BA327" s="28" t="s">
        <v>96</v>
      </c>
      <c r="BB327" s="28" t="s">
        <v>96</v>
      </c>
      <c r="BC327" s="28" t="s">
        <v>96</v>
      </c>
      <c r="BD327" s="28" t="s">
        <v>96</v>
      </c>
      <c r="BE327" s="28"/>
      <c r="BF327" s="28"/>
      <c r="BG327" s="73" t="s">
        <v>151</v>
      </c>
      <c r="BH327" s="30" t="str">
        <f>IF(COUNTA(Tabelle32[[#This Row],[Type:Vid_1080i50]:[Type:Anc_Prot]])&gt;0,"x","")</f>
        <v>x</v>
      </c>
      <c r="BI32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27" s="59"/>
      <c r="BK327" s="59"/>
      <c r="BL327" s="63"/>
      <c r="BM327" s="63"/>
      <c r="BN327" s="90"/>
      <c r="BO327" s="90"/>
      <c r="BP327" s="75">
        <f>LEN(Tabelle32[[#This Row],[Label 1
GFX-Unit]])</f>
        <v>0</v>
      </c>
      <c r="BQ327" s="63"/>
      <c r="BR327" s="63"/>
      <c r="BS327" s="59"/>
      <c r="BT327" s="59"/>
      <c r="BU327" s="59" t="s">
        <v>200</v>
      </c>
      <c r="BV327" s="59" t="s">
        <v>201</v>
      </c>
      <c r="BW327" s="59" t="s">
        <v>537</v>
      </c>
      <c r="BX327" s="59">
        <v>15</v>
      </c>
    </row>
    <row r="328" spans="1:76" x14ac:dyDescent="0.2">
      <c r="A328" s="58" t="str">
        <f>CONCATENATE(Tabelle32[[#This Row],[Device ID]],".",Tabelle32[[#This Row],[Streamcounter]])</f>
        <v>15.15214</v>
      </c>
      <c r="B32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VGW-01_SDI15_AUDsend_0014_IPLASRF</v>
      </c>
      <c r="C328" s="60"/>
      <c r="D328" s="61"/>
      <c r="E328" s="62"/>
      <c r="F328" s="59" t="str">
        <f>IFERROR(VLOOKUP(Tabelle32[[#This Row],[Device ID]],BOM!$B$3:$BQ$35,16,FALSE),"")</f>
        <v>Player-01 | 3/4</v>
      </c>
      <c r="G328" s="63">
        <f>VLOOKUP(Tabelle32[[#This Row],[SDI Interface]],BOM!$A$4:$B$35,2,FALSE)</f>
        <v>15</v>
      </c>
      <c r="H328" s="59" t="str">
        <f>BOM!$C$4</f>
        <v>VGW-01</v>
      </c>
      <c r="I328" s="59">
        <f>IFERROR(VLOOKUP(Tabelle32[[#This Row],[Device ID]],BOM!$B$3:$BQ$35,12,FALSE),"")</f>
        <v>0</v>
      </c>
      <c r="J328" s="59" t="str">
        <f>IFERROR(VLOOKUP(Tabelle32[[#This Row],[Device ID]],BOM!$B$3:$BQ$35,13,FALSE),"")</f>
        <v>TC.U1.223 | MDC</v>
      </c>
      <c r="K328" s="59" t="str">
        <f>IFERROR(VLOOKUP(Tabelle32[[#This Row],[Device ID]],BOM!$B$3:$BQ$35,14,FALSE),"")</f>
        <v>Imagine Comunications</v>
      </c>
      <c r="L328" s="59" t="str">
        <f>IFERROR(VLOOKUP(Tabelle32[[#This Row],[Device ID]],BOM!$B$3:$BQ$35,16,FALSE),"")</f>
        <v>Player-01 | 3/4</v>
      </c>
      <c r="M328" s="63">
        <f>IFERROR(VLOOKUP(Tabelle32[[#This Row],[Device ID]],BOM!$B$3:$BQ$35,17,FALSE),"")</f>
        <v>0</v>
      </c>
      <c r="N328" s="59">
        <f>IFERROR(VLOOKUP(Tabelle32[[#This Row],[Device ID]],BOM!$B$3:$BQ$35,18,FALSE),"")</f>
        <v>0</v>
      </c>
      <c r="O328" s="64"/>
      <c r="P328" s="64"/>
      <c r="Q328" s="64"/>
      <c r="R328" s="64"/>
      <c r="S328" s="64"/>
      <c r="T328" s="64"/>
      <c r="U328" s="59">
        <f>IFERROR(VLOOKUP(Tabelle32[[#This Row],[Device ID]],BOM!$B$3:$BQ$35,25,FALSE),"")</f>
        <v>0</v>
      </c>
      <c r="V328" s="59" t="str">
        <f>IFERROR(VLOOKUP(Tabelle32[[#This Row],[Device ID]],BOM!$B$3:$BQ$35,26,FALSE),"")</f>
        <v>x</v>
      </c>
      <c r="W328" s="59" t="str">
        <f>IFERROR(VLOOKUP(Tabelle32[[#This Row],[Device ID]],BOM!$B$3:$BQ$35,27,FALSE),"")</f>
        <v>x</v>
      </c>
      <c r="X328" s="59" t="str">
        <f>IFERROR(VLOOKUP(Tabelle32[[#This Row],[Device ID]],BOM!$B$3:$BQ$35,28,FALSE),"")</f>
        <v>x</v>
      </c>
      <c r="Y328" s="59" t="str">
        <f>IFERROR(VLOOKUP(Tabelle32[[#This Row],[Device ID]],BOM!$B$3:$BQ$35,29,FALSE),"")</f>
        <v>x</v>
      </c>
      <c r="Z328" s="59" t="str">
        <f>IFERROR(VLOOKUP(Tabelle32[[#This Row],[Device ID]],BOM!$B$3:$BQ$35,30,FALSE),"")</f>
        <v>x</v>
      </c>
      <c r="AA328" s="59" t="str">
        <f>IFERROR(VLOOKUP(Tabelle32[[#This Row],[Device ID]],BOM!$B$3:$BQ$35,31,FALSE),"")</f>
        <v>x</v>
      </c>
      <c r="AB328" s="59" t="str">
        <f>IFERROR(VLOOKUP(Tabelle32[[#This Row],[Device ID]],BOM!$B$3:$BQ$35,32,FALSE),"")</f>
        <v>x</v>
      </c>
      <c r="AC328" s="59" t="str">
        <f>IFERROR(VLOOKUP(Tabelle32[[#This Row],[Device ID]],BOM!$B$3:$BQ$35,33,FALSE),"")</f>
        <v>x</v>
      </c>
      <c r="AD328" s="59" t="str">
        <f>IFERROR(VLOOKUP(Tabelle32[[#This Row],[Device ID]],BOM!$B$3:$BQ$35,34,FALSE),"")</f>
        <v>x</v>
      </c>
      <c r="AE328" s="59" t="str">
        <f>IFERROR(VLOOKUP(Tabelle32[[#This Row],[Device ID]],BOM!$B$3:$BQ$35,35,FALSE),"")</f>
        <v>x</v>
      </c>
      <c r="AF328" s="59" t="str">
        <f>IFERROR(VLOOKUP(Tabelle32[[#This Row],[Device ID]],BOM!$B$3:$BQ$35,36,FALSE),"")</f>
        <v>x</v>
      </c>
      <c r="AG328" s="59" t="str">
        <f>IFERROR(VLOOKUP(Tabelle32[[#This Row],[Device ID]],BOM!$B$3:$BQ$35,37,FALSE),"")</f>
        <v>x</v>
      </c>
      <c r="AH328" s="59"/>
      <c r="AI328" s="59"/>
      <c r="AJ328" s="59"/>
      <c r="AK328" s="59"/>
      <c r="AL328" s="59" t="str">
        <f>IFERROR(VLOOKUP(Tabelle32[[#This Row],[Device ID]],BOM!$B$3:$BQ$35,42,FALSE),"")</f>
        <v>Imagine Communications SNP</v>
      </c>
      <c r="AM328" s="59" t="str">
        <f>IFERROR(VLOOKUP(Tabelle32[[#This Row],[Device ID]],BOM!$B$3:$BQ$35,43,FALSE),"")</f>
        <v>no</v>
      </c>
      <c r="AN328" s="59" t="str">
        <f>IFERROR(VLOOKUP(Tabelle32[[#This Row],[Device ID]],BOM!$B$3:$BQ$35,44,FALSE),"")</f>
        <v>yes</v>
      </c>
      <c r="AO328" s="59" t="str">
        <f>IFERROR(VLOOKUP(Tabelle32[[#This Row],[Device ID]],BOM!$B$3:$BQ$35,45,FALSE),"")</f>
        <v>no</v>
      </c>
      <c r="AP328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28" s="28"/>
      <c r="AR328" s="28"/>
      <c r="AS328" s="28"/>
      <c r="AT328" s="28"/>
      <c r="AU328" s="28"/>
      <c r="AV328" s="28" t="s">
        <v>96</v>
      </c>
      <c r="AW328" s="28" t="s">
        <v>96</v>
      </c>
      <c r="AX328" s="28" t="s">
        <v>96</v>
      </c>
      <c r="AY328" s="28" t="s">
        <v>96</v>
      </c>
      <c r="AZ328" s="28" t="s">
        <v>96</v>
      </c>
      <c r="BA328" s="28" t="s">
        <v>96</v>
      </c>
      <c r="BB328" s="28" t="s">
        <v>96</v>
      </c>
      <c r="BC328" s="28" t="s">
        <v>96</v>
      </c>
      <c r="BD328" s="28" t="s">
        <v>96</v>
      </c>
      <c r="BE328" s="28"/>
      <c r="BF328" s="28"/>
      <c r="BG328" s="73" t="s">
        <v>151</v>
      </c>
      <c r="BH328" s="30" t="str">
        <f>IF(COUNTA(Tabelle32[[#This Row],[Type:Vid_1080i50]:[Type:Anc_Prot]])&gt;0,"x","")</f>
        <v>x</v>
      </c>
      <c r="BI32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28" s="59"/>
      <c r="BK328" s="59"/>
      <c r="BL328" s="63"/>
      <c r="BM328" s="63"/>
      <c r="BN328" s="90"/>
      <c r="BO328" s="90"/>
      <c r="BP328" s="75">
        <f>LEN(Tabelle32[[#This Row],[Label 1
GFX-Unit]])</f>
        <v>0</v>
      </c>
      <c r="BQ328" s="63"/>
      <c r="BR328" s="63"/>
      <c r="BS328" s="59"/>
      <c r="BT328" s="59"/>
      <c r="BU328" s="59" t="s">
        <v>203</v>
      </c>
      <c r="BV328" s="59" t="s">
        <v>204</v>
      </c>
      <c r="BW328" s="59" t="s">
        <v>538</v>
      </c>
      <c r="BX328" s="59">
        <v>15</v>
      </c>
    </row>
    <row r="329" spans="1:76" x14ac:dyDescent="0.2">
      <c r="A329" s="58" t="str">
        <f>CONCATENATE(Tabelle32[[#This Row],[Device ID]],".",Tabelle32[[#This Row],[Streamcounter]])</f>
        <v>15.15215</v>
      </c>
      <c r="B32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VGW-01_SDI15_AUDsend_0015_IPLASRF</v>
      </c>
      <c r="C329" s="60"/>
      <c r="D329" s="61"/>
      <c r="E329" s="62"/>
      <c r="F329" s="59" t="str">
        <f>IFERROR(VLOOKUP(Tabelle32[[#This Row],[Device ID]],BOM!$B$3:$BQ$35,16,FALSE),"")</f>
        <v>Player-01 | 3/4</v>
      </c>
      <c r="G329" s="63">
        <f>VLOOKUP(Tabelle32[[#This Row],[SDI Interface]],BOM!$A$4:$B$35,2,FALSE)</f>
        <v>15</v>
      </c>
      <c r="H329" s="59" t="str">
        <f>BOM!$C$4</f>
        <v>VGW-01</v>
      </c>
      <c r="I329" s="59">
        <f>IFERROR(VLOOKUP(Tabelle32[[#This Row],[Device ID]],BOM!$B$3:$BQ$35,12,FALSE),"")</f>
        <v>0</v>
      </c>
      <c r="J329" s="59" t="str">
        <f>IFERROR(VLOOKUP(Tabelle32[[#This Row],[Device ID]],BOM!$B$3:$BQ$35,13,FALSE),"")</f>
        <v>TC.U1.223 | MDC</v>
      </c>
      <c r="K329" s="59" t="str">
        <f>IFERROR(VLOOKUP(Tabelle32[[#This Row],[Device ID]],BOM!$B$3:$BQ$35,14,FALSE),"")</f>
        <v>Imagine Comunications</v>
      </c>
      <c r="L329" s="59" t="str">
        <f>IFERROR(VLOOKUP(Tabelle32[[#This Row],[Device ID]],BOM!$B$3:$BQ$35,16,FALSE),"")</f>
        <v>Player-01 | 3/4</v>
      </c>
      <c r="M329" s="63">
        <f>IFERROR(VLOOKUP(Tabelle32[[#This Row],[Device ID]],BOM!$B$3:$BQ$35,17,FALSE),"")</f>
        <v>0</v>
      </c>
      <c r="N329" s="59">
        <f>IFERROR(VLOOKUP(Tabelle32[[#This Row],[Device ID]],BOM!$B$3:$BQ$35,18,FALSE),"")</f>
        <v>0</v>
      </c>
      <c r="O329" s="64"/>
      <c r="P329" s="64"/>
      <c r="Q329" s="64"/>
      <c r="R329" s="64"/>
      <c r="S329" s="64"/>
      <c r="T329" s="64"/>
      <c r="U329" s="59">
        <f>IFERROR(VLOOKUP(Tabelle32[[#This Row],[Device ID]],BOM!$B$3:$BQ$35,25,FALSE),"")</f>
        <v>0</v>
      </c>
      <c r="V329" s="59" t="str">
        <f>IFERROR(VLOOKUP(Tabelle32[[#This Row],[Device ID]],BOM!$B$3:$BQ$35,26,FALSE),"")</f>
        <v>x</v>
      </c>
      <c r="W329" s="59" t="str">
        <f>IFERROR(VLOOKUP(Tabelle32[[#This Row],[Device ID]],BOM!$B$3:$BQ$35,27,FALSE),"")</f>
        <v>x</v>
      </c>
      <c r="X329" s="59" t="str">
        <f>IFERROR(VLOOKUP(Tabelle32[[#This Row],[Device ID]],BOM!$B$3:$BQ$35,28,FALSE),"")</f>
        <v>x</v>
      </c>
      <c r="Y329" s="59" t="str">
        <f>IFERROR(VLOOKUP(Tabelle32[[#This Row],[Device ID]],BOM!$B$3:$BQ$35,29,FALSE),"")</f>
        <v>x</v>
      </c>
      <c r="Z329" s="59" t="str">
        <f>IFERROR(VLOOKUP(Tabelle32[[#This Row],[Device ID]],BOM!$B$3:$BQ$35,30,FALSE),"")</f>
        <v>x</v>
      </c>
      <c r="AA329" s="59" t="str">
        <f>IFERROR(VLOOKUP(Tabelle32[[#This Row],[Device ID]],BOM!$B$3:$BQ$35,31,FALSE),"")</f>
        <v>x</v>
      </c>
      <c r="AB329" s="59" t="str">
        <f>IFERROR(VLOOKUP(Tabelle32[[#This Row],[Device ID]],BOM!$B$3:$BQ$35,32,FALSE),"")</f>
        <v>x</v>
      </c>
      <c r="AC329" s="59" t="str">
        <f>IFERROR(VLOOKUP(Tabelle32[[#This Row],[Device ID]],BOM!$B$3:$BQ$35,33,FALSE),"")</f>
        <v>x</v>
      </c>
      <c r="AD329" s="59" t="str">
        <f>IFERROR(VLOOKUP(Tabelle32[[#This Row],[Device ID]],BOM!$B$3:$BQ$35,34,FALSE),"")</f>
        <v>x</v>
      </c>
      <c r="AE329" s="59" t="str">
        <f>IFERROR(VLOOKUP(Tabelle32[[#This Row],[Device ID]],BOM!$B$3:$BQ$35,35,FALSE),"")</f>
        <v>x</v>
      </c>
      <c r="AF329" s="59" t="str">
        <f>IFERROR(VLOOKUP(Tabelle32[[#This Row],[Device ID]],BOM!$B$3:$BQ$35,36,FALSE),"")</f>
        <v>x</v>
      </c>
      <c r="AG329" s="59" t="str">
        <f>IFERROR(VLOOKUP(Tabelle32[[#This Row],[Device ID]],BOM!$B$3:$BQ$35,37,FALSE),"")</f>
        <v>x</v>
      </c>
      <c r="AH329" s="59"/>
      <c r="AI329" s="59"/>
      <c r="AJ329" s="59"/>
      <c r="AK329" s="59"/>
      <c r="AL329" s="59" t="str">
        <f>IFERROR(VLOOKUP(Tabelle32[[#This Row],[Device ID]],BOM!$B$3:$BQ$35,42,FALSE),"")</f>
        <v>Imagine Communications SNP</v>
      </c>
      <c r="AM329" s="59" t="str">
        <f>IFERROR(VLOOKUP(Tabelle32[[#This Row],[Device ID]],BOM!$B$3:$BQ$35,43,FALSE),"")</f>
        <v>no</v>
      </c>
      <c r="AN329" s="59" t="str">
        <f>IFERROR(VLOOKUP(Tabelle32[[#This Row],[Device ID]],BOM!$B$3:$BQ$35,44,FALSE),"")</f>
        <v>yes</v>
      </c>
      <c r="AO329" s="59" t="str">
        <f>IFERROR(VLOOKUP(Tabelle32[[#This Row],[Device ID]],BOM!$B$3:$BQ$35,45,FALSE),"")</f>
        <v>no</v>
      </c>
      <c r="AP329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29" s="28"/>
      <c r="AR329" s="28"/>
      <c r="AS329" s="28"/>
      <c r="AT329" s="28"/>
      <c r="AU329" s="28"/>
      <c r="AV329" s="28" t="s">
        <v>96</v>
      </c>
      <c r="AW329" s="28" t="s">
        <v>96</v>
      </c>
      <c r="AX329" s="28" t="s">
        <v>96</v>
      </c>
      <c r="AY329" s="28" t="s">
        <v>96</v>
      </c>
      <c r="AZ329" s="28" t="s">
        <v>96</v>
      </c>
      <c r="BA329" s="28" t="s">
        <v>96</v>
      </c>
      <c r="BB329" s="28" t="s">
        <v>96</v>
      </c>
      <c r="BC329" s="28" t="s">
        <v>96</v>
      </c>
      <c r="BD329" s="28" t="s">
        <v>96</v>
      </c>
      <c r="BE329" s="28"/>
      <c r="BF329" s="28"/>
      <c r="BG329" s="73" t="s">
        <v>151</v>
      </c>
      <c r="BH329" s="30" t="str">
        <f>IF(COUNTA(Tabelle32[[#This Row],[Type:Vid_1080i50]:[Type:Anc_Prot]])&gt;0,"x","")</f>
        <v>x</v>
      </c>
      <c r="BI32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29" s="59"/>
      <c r="BK329" s="59"/>
      <c r="BL329" s="63"/>
      <c r="BM329" s="63"/>
      <c r="BN329" s="90"/>
      <c r="BO329" s="90"/>
      <c r="BP329" s="75">
        <f>LEN(Tabelle32[[#This Row],[Label 1
GFX-Unit]])</f>
        <v>0</v>
      </c>
      <c r="BQ329" s="63"/>
      <c r="BR329" s="63"/>
      <c r="BS329" s="59"/>
      <c r="BT329" s="59"/>
      <c r="BU329" s="59" t="s">
        <v>206</v>
      </c>
      <c r="BV329" s="59" t="s">
        <v>207</v>
      </c>
      <c r="BW329" s="59" t="s">
        <v>539</v>
      </c>
      <c r="BX329" s="59">
        <v>15</v>
      </c>
    </row>
    <row r="330" spans="1:76" x14ac:dyDescent="0.2">
      <c r="A330" s="58" t="str">
        <f>CONCATENATE(Tabelle32[[#This Row],[Device ID]],".",Tabelle32[[#This Row],[Streamcounter]])</f>
        <v>15.15216</v>
      </c>
      <c r="B33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VGW-01_SDI15_AUDsend_0016_IPLASRF</v>
      </c>
      <c r="C330" s="60"/>
      <c r="D330" s="61"/>
      <c r="E330" s="62"/>
      <c r="F330" s="59" t="str">
        <f>IFERROR(VLOOKUP(Tabelle32[[#This Row],[Device ID]],BOM!$B$3:$BQ$35,16,FALSE),"")</f>
        <v>Player-01 | 3/4</v>
      </c>
      <c r="G330" s="63">
        <f>VLOOKUP(Tabelle32[[#This Row],[SDI Interface]],BOM!$A$4:$B$35,2,FALSE)</f>
        <v>15</v>
      </c>
      <c r="H330" s="59" t="str">
        <f>BOM!$C$4</f>
        <v>VGW-01</v>
      </c>
      <c r="I330" s="59">
        <f>IFERROR(VLOOKUP(Tabelle32[[#This Row],[Device ID]],BOM!$B$3:$BQ$35,12,FALSE),"")</f>
        <v>0</v>
      </c>
      <c r="J330" s="59" t="str">
        <f>IFERROR(VLOOKUP(Tabelle32[[#This Row],[Device ID]],BOM!$B$3:$BQ$35,13,FALSE),"")</f>
        <v>TC.U1.223 | MDC</v>
      </c>
      <c r="K330" s="59" t="str">
        <f>IFERROR(VLOOKUP(Tabelle32[[#This Row],[Device ID]],BOM!$B$3:$BQ$35,14,FALSE),"")</f>
        <v>Imagine Comunications</v>
      </c>
      <c r="L330" s="59" t="str">
        <f>IFERROR(VLOOKUP(Tabelle32[[#This Row],[Device ID]],BOM!$B$3:$BQ$35,16,FALSE),"")</f>
        <v>Player-01 | 3/4</v>
      </c>
      <c r="M330" s="63">
        <f>IFERROR(VLOOKUP(Tabelle32[[#This Row],[Device ID]],BOM!$B$3:$BQ$35,17,FALSE),"")</f>
        <v>0</v>
      </c>
      <c r="N330" s="59">
        <f>IFERROR(VLOOKUP(Tabelle32[[#This Row],[Device ID]],BOM!$B$3:$BQ$35,18,FALSE),"")</f>
        <v>0</v>
      </c>
      <c r="O330" s="64"/>
      <c r="P330" s="64"/>
      <c r="Q330" s="64"/>
      <c r="R330" s="64"/>
      <c r="S330" s="64"/>
      <c r="T330" s="64"/>
      <c r="U330" s="59">
        <f>IFERROR(VLOOKUP(Tabelle32[[#This Row],[Device ID]],BOM!$B$3:$BQ$35,25,FALSE),"")</f>
        <v>0</v>
      </c>
      <c r="V330" s="59" t="str">
        <f>IFERROR(VLOOKUP(Tabelle32[[#This Row],[Device ID]],BOM!$B$3:$BQ$35,26,FALSE),"")</f>
        <v>x</v>
      </c>
      <c r="W330" s="59" t="str">
        <f>IFERROR(VLOOKUP(Tabelle32[[#This Row],[Device ID]],BOM!$B$3:$BQ$35,27,FALSE),"")</f>
        <v>x</v>
      </c>
      <c r="X330" s="59" t="str">
        <f>IFERROR(VLOOKUP(Tabelle32[[#This Row],[Device ID]],BOM!$B$3:$BQ$35,28,FALSE),"")</f>
        <v>x</v>
      </c>
      <c r="Y330" s="59" t="str">
        <f>IFERROR(VLOOKUP(Tabelle32[[#This Row],[Device ID]],BOM!$B$3:$BQ$35,29,FALSE),"")</f>
        <v>x</v>
      </c>
      <c r="Z330" s="59" t="str">
        <f>IFERROR(VLOOKUP(Tabelle32[[#This Row],[Device ID]],BOM!$B$3:$BQ$35,30,FALSE),"")</f>
        <v>x</v>
      </c>
      <c r="AA330" s="59" t="str">
        <f>IFERROR(VLOOKUP(Tabelle32[[#This Row],[Device ID]],BOM!$B$3:$BQ$35,31,FALSE),"")</f>
        <v>x</v>
      </c>
      <c r="AB330" s="59" t="str">
        <f>IFERROR(VLOOKUP(Tabelle32[[#This Row],[Device ID]],BOM!$B$3:$BQ$35,32,FALSE),"")</f>
        <v>x</v>
      </c>
      <c r="AC330" s="59" t="str">
        <f>IFERROR(VLOOKUP(Tabelle32[[#This Row],[Device ID]],BOM!$B$3:$BQ$35,33,FALSE),"")</f>
        <v>x</v>
      </c>
      <c r="AD330" s="59" t="str">
        <f>IFERROR(VLOOKUP(Tabelle32[[#This Row],[Device ID]],BOM!$B$3:$BQ$35,34,FALSE),"")</f>
        <v>x</v>
      </c>
      <c r="AE330" s="59" t="str">
        <f>IFERROR(VLOOKUP(Tabelle32[[#This Row],[Device ID]],BOM!$B$3:$BQ$35,35,FALSE),"")</f>
        <v>x</v>
      </c>
      <c r="AF330" s="59" t="str">
        <f>IFERROR(VLOOKUP(Tabelle32[[#This Row],[Device ID]],BOM!$B$3:$BQ$35,36,FALSE),"")</f>
        <v>x</v>
      </c>
      <c r="AG330" s="59" t="str">
        <f>IFERROR(VLOOKUP(Tabelle32[[#This Row],[Device ID]],BOM!$B$3:$BQ$35,37,FALSE),"")</f>
        <v>x</v>
      </c>
      <c r="AH330" s="59"/>
      <c r="AI330" s="59"/>
      <c r="AJ330" s="59"/>
      <c r="AK330" s="59"/>
      <c r="AL330" s="59" t="str">
        <f>IFERROR(VLOOKUP(Tabelle32[[#This Row],[Device ID]],BOM!$B$3:$BQ$35,42,FALSE),"")</f>
        <v>Imagine Communications SNP</v>
      </c>
      <c r="AM330" s="59" t="str">
        <f>IFERROR(VLOOKUP(Tabelle32[[#This Row],[Device ID]],BOM!$B$3:$BQ$35,43,FALSE),"")</f>
        <v>no</v>
      </c>
      <c r="AN330" s="59" t="str">
        <f>IFERROR(VLOOKUP(Tabelle32[[#This Row],[Device ID]],BOM!$B$3:$BQ$35,44,FALSE),"")</f>
        <v>yes</v>
      </c>
      <c r="AO330" s="59" t="str">
        <f>IFERROR(VLOOKUP(Tabelle32[[#This Row],[Device ID]],BOM!$B$3:$BQ$35,45,FALSE),"")</f>
        <v>no</v>
      </c>
      <c r="AP330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30" s="28"/>
      <c r="AR330" s="28"/>
      <c r="AS330" s="28"/>
      <c r="AT330" s="28"/>
      <c r="AU330" s="28"/>
      <c r="AV330" s="28" t="s">
        <v>96</v>
      </c>
      <c r="AW330" s="28" t="s">
        <v>96</v>
      </c>
      <c r="AX330" s="28" t="s">
        <v>96</v>
      </c>
      <c r="AY330" s="28" t="s">
        <v>96</v>
      </c>
      <c r="AZ330" s="28" t="s">
        <v>96</v>
      </c>
      <c r="BA330" s="28" t="s">
        <v>96</v>
      </c>
      <c r="BB330" s="28" t="s">
        <v>96</v>
      </c>
      <c r="BC330" s="28" t="s">
        <v>96</v>
      </c>
      <c r="BD330" s="28" t="s">
        <v>96</v>
      </c>
      <c r="BE330" s="28"/>
      <c r="BF330" s="28"/>
      <c r="BG330" s="73" t="s">
        <v>151</v>
      </c>
      <c r="BH330" s="30" t="str">
        <f>IF(COUNTA(Tabelle32[[#This Row],[Type:Vid_1080i50]:[Type:Anc_Prot]])&gt;0,"x","")</f>
        <v>x</v>
      </c>
      <c r="BI33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30" s="59"/>
      <c r="BK330" s="59"/>
      <c r="BL330" s="63"/>
      <c r="BM330" s="63"/>
      <c r="BN330" s="90"/>
      <c r="BO330" s="90"/>
      <c r="BP330" s="75">
        <f>LEN(Tabelle32[[#This Row],[Label 1
GFX-Unit]])</f>
        <v>0</v>
      </c>
      <c r="BQ330" s="63"/>
      <c r="BR330" s="63"/>
      <c r="BS330" s="59"/>
      <c r="BT330" s="59"/>
      <c r="BU330" s="59" t="s">
        <v>209</v>
      </c>
      <c r="BV330" s="59" t="s">
        <v>210</v>
      </c>
      <c r="BW330" s="59" t="s">
        <v>540</v>
      </c>
      <c r="BX330" s="59">
        <v>15</v>
      </c>
    </row>
    <row r="331" spans="1:76" x14ac:dyDescent="0.2">
      <c r="A331" s="58" t="str">
        <f>CONCATENATE(Tabelle32[[#This Row],[Device ID]],".",Tabelle32[[#This Row],[Streamcounter]])</f>
        <v>15.15101</v>
      </c>
      <c r="B33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VGW-01_SDI15_VIDsend_0001_IPLASRF</v>
      </c>
      <c r="C331" s="60"/>
      <c r="D331" s="61"/>
      <c r="E331" s="62"/>
      <c r="F331" s="59" t="str">
        <f>IFERROR(VLOOKUP(Tabelle32[[#This Row],[Device ID]],BOM!$B$3:$BQ$35,16,FALSE),"")</f>
        <v>Player-01 | 3/4</v>
      </c>
      <c r="G331" s="63">
        <f>VLOOKUP(Tabelle32[[#This Row],[SDI Interface]],BOM!$A$4:$B$35,2,FALSE)</f>
        <v>15</v>
      </c>
      <c r="H331" s="59" t="str">
        <f>BOM!$C$4</f>
        <v>VGW-01</v>
      </c>
      <c r="I331" s="59">
        <f>IFERROR(VLOOKUP(Tabelle32[[#This Row],[Device ID]],BOM!$B$3:$BQ$35,12,FALSE),"")</f>
        <v>0</v>
      </c>
      <c r="J331" s="59" t="str">
        <f>IFERROR(VLOOKUP(Tabelle32[[#This Row],[Device ID]],BOM!$B$3:$BQ$35,13,FALSE),"")</f>
        <v>TC.U1.223 | MDC</v>
      </c>
      <c r="K331" s="59" t="str">
        <f>IFERROR(VLOOKUP(Tabelle32[[#This Row],[Device ID]],BOM!$B$3:$BQ$35,14,FALSE),"")</f>
        <v>Imagine Comunications</v>
      </c>
      <c r="L331" s="59" t="str">
        <f>IFERROR(VLOOKUP(Tabelle32[[#This Row],[Device ID]],BOM!$B$3:$BQ$35,16,FALSE),"")</f>
        <v>Player-01 | 3/4</v>
      </c>
      <c r="M331" s="63">
        <f>IFERROR(VLOOKUP(Tabelle32[[#This Row],[Device ID]],BOM!$B$3:$BQ$35,17,FALSE),"")</f>
        <v>0</v>
      </c>
      <c r="N331" s="59">
        <f>IFERROR(VLOOKUP(Tabelle32[[#This Row],[Device ID]],BOM!$B$3:$BQ$35,18,FALSE),"")</f>
        <v>0</v>
      </c>
      <c r="O331" s="64"/>
      <c r="P331" s="64"/>
      <c r="Q331" s="64"/>
      <c r="R331" s="64"/>
      <c r="S331" s="64"/>
      <c r="T331" s="64"/>
      <c r="U331" s="59">
        <f>IFERROR(VLOOKUP(Tabelle32[[#This Row],[Device ID]],BOM!$B$3:$BQ$35,25,FALSE),"")</f>
        <v>0</v>
      </c>
      <c r="V331" s="59" t="str">
        <f>IFERROR(VLOOKUP(Tabelle32[[#This Row],[Device ID]],BOM!$B$3:$BQ$35,26,FALSE),"")</f>
        <v>x</v>
      </c>
      <c r="W331" s="59" t="str">
        <f>IFERROR(VLOOKUP(Tabelle32[[#This Row],[Device ID]],BOM!$B$3:$BQ$35,27,FALSE),"")</f>
        <v>x</v>
      </c>
      <c r="X331" s="59" t="str">
        <f>IFERROR(VLOOKUP(Tabelle32[[#This Row],[Device ID]],BOM!$B$3:$BQ$35,28,FALSE),"")</f>
        <v>x</v>
      </c>
      <c r="Y331" s="59" t="str">
        <f>IFERROR(VLOOKUP(Tabelle32[[#This Row],[Device ID]],BOM!$B$3:$BQ$35,29,FALSE),"")</f>
        <v>x</v>
      </c>
      <c r="Z331" s="59" t="str">
        <f>IFERROR(VLOOKUP(Tabelle32[[#This Row],[Device ID]],BOM!$B$3:$BQ$35,30,FALSE),"")</f>
        <v>x</v>
      </c>
      <c r="AA331" s="59" t="str">
        <f>IFERROR(VLOOKUP(Tabelle32[[#This Row],[Device ID]],BOM!$B$3:$BQ$35,31,FALSE),"")</f>
        <v>x</v>
      </c>
      <c r="AB331" s="59" t="str">
        <f>IFERROR(VLOOKUP(Tabelle32[[#This Row],[Device ID]],BOM!$B$3:$BQ$35,32,FALSE),"")</f>
        <v>x</v>
      </c>
      <c r="AC331" s="59" t="str">
        <f>IFERROR(VLOOKUP(Tabelle32[[#This Row],[Device ID]],BOM!$B$3:$BQ$35,33,FALSE),"")</f>
        <v>x</v>
      </c>
      <c r="AD331" s="59" t="str">
        <f>IFERROR(VLOOKUP(Tabelle32[[#This Row],[Device ID]],BOM!$B$3:$BQ$35,34,FALSE),"")</f>
        <v>x</v>
      </c>
      <c r="AE331" s="59" t="str">
        <f>IFERROR(VLOOKUP(Tabelle32[[#This Row],[Device ID]],BOM!$B$3:$BQ$35,35,FALSE),"")</f>
        <v>x</v>
      </c>
      <c r="AF331" s="59" t="str">
        <f>IFERROR(VLOOKUP(Tabelle32[[#This Row],[Device ID]],BOM!$B$3:$BQ$35,36,FALSE),"")</f>
        <v>x</v>
      </c>
      <c r="AG331" s="59" t="str">
        <f>IFERROR(VLOOKUP(Tabelle32[[#This Row],[Device ID]],BOM!$B$3:$BQ$35,37,FALSE),"")</f>
        <v>x</v>
      </c>
      <c r="AH331" s="59"/>
      <c r="AI331" s="59"/>
      <c r="AJ331" s="59"/>
      <c r="AK331" s="59"/>
      <c r="AL331" s="59" t="str">
        <f>IFERROR(VLOOKUP(Tabelle32[[#This Row],[Device ID]],BOM!$B$3:$BQ$35,42,FALSE),"")</f>
        <v>Imagine Communications SNP</v>
      </c>
      <c r="AM331" s="59" t="str">
        <f>IFERROR(VLOOKUP(Tabelle32[[#This Row],[Device ID]],BOM!$B$3:$BQ$35,43,FALSE),"")</f>
        <v>no</v>
      </c>
      <c r="AN331" s="59" t="str">
        <f>IFERROR(VLOOKUP(Tabelle32[[#This Row],[Device ID]],BOM!$B$3:$BQ$35,44,FALSE),"")</f>
        <v>yes</v>
      </c>
      <c r="AO331" s="59" t="str">
        <f>IFERROR(VLOOKUP(Tabelle32[[#This Row],[Device ID]],BOM!$B$3:$BQ$35,45,FALSE),"")</f>
        <v>no</v>
      </c>
      <c r="AP331" s="59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31" s="28" t="s">
        <v>96</v>
      </c>
      <c r="AR331" s="28" t="s">
        <v>96</v>
      </c>
      <c r="AS331" s="28" t="s">
        <v>96</v>
      </c>
      <c r="AT331" s="28" t="s">
        <v>96</v>
      </c>
      <c r="AU331" s="28" t="s">
        <v>96</v>
      </c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73" t="s">
        <v>151</v>
      </c>
      <c r="BH331" s="30" t="str">
        <f>IF(COUNTA(Tabelle32[[#This Row],[Type:Vid_1080i50]:[Type:Anc_Prot]])&gt;0,"x","")</f>
        <v>x</v>
      </c>
      <c r="BI33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331" s="59"/>
      <c r="BK331" s="59"/>
      <c r="BL331" s="63"/>
      <c r="BM331" s="63"/>
      <c r="BN331" s="90"/>
      <c r="BO331" s="90"/>
      <c r="BP331" s="75">
        <f>LEN(Tabelle32[[#This Row],[Label 1
GFX-Unit]])</f>
        <v>0</v>
      </c>
      <c r="BQ331" s="63"/>
      <c r="BR331" s="63"/>
      <c r="BS331" s="59"/>
      <c r="BT331" s="59"/>
      <c r="BU331" s="59" t="s">
        <v>212</v>
      </c>
      <c r="BV331" s="59" t="s">
        <v>213</v>
      </c>
      <c r="BW331" s="59" t="s">
        <v>541</v>
      </c>
      <c r="BX331" s="59">
        <v>15</v>
      </c>
    </row>
    <row r="332" spans="1:76" ht="13.5" x14ac:dyDescent="0.25">
      <c r="A332" s="58" t="str">
        <f>CONCATENATE(Tabelle32[[#This Row],[Device ID]],".",Tabelle32[[#This Row],[Streamcounter]])</f>
        <v>15.15102</v>
      </c>
      <c r="B332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VGW-01_SDI15_VIDsend_0002_IPLASRF</v>
      </c>
      <c r="C332" s="96"/>
      <c r="D332" s="96"/>
      <c r="E332" s="96"/>
      <c r="F332" s="93" t="str">
        <f>IFERROR(VLOOKUP(Tabelle32[[#This Row],[Device ID]],BOM!$B$3:$BQ$35,16,FALSE),"")</f>
        <v>Player-01 | 3/4</v>
      </c>
      <c r="G332" s="66">
        <f>VLOOKUP(Tabelle32[[#This Row],[SDI Interface]],BOM!$A$4:$B$35,2,FALSE)</f>
        <v>15</v>
      </c>
      <c r="H332" s="93" t="str">
        <f>BOM!$C$4</f>
        <v>VGW-01</v>
      </c>
      <c r="I332" s="93">
        <f>IFERROR(VLOOKUP(Tabelle32[[#This Row],[Device ID]],BOM!$B$3:$BQ$35,12,FALSE),"")</f>
        <v>0</v>
      </c>
      <c r="J332" s="93" t="str">
        <f>IFERROR(VLOOKUP(Tabelle32[[#This Row],[Device ID]],BOM!$B$3:$BQ$35,13,FALSE),"")</f>
        <v>TC.U1.223 | MDC</v>
      </c>
      <c r="K332" s="93" t="str">
        <f>IFERROR(VLOOKUP(Tabelle32[[#This Row],[Device ID]],BOM!$B$3:$BQ$35,14,FALSE),"")</f>
        <v>Imagine Comunications</v>
      </c>
      <c r="L332" s="93" t="str">
        <f>IFERROR(VLOOKUP(Tabelle32[[#This Row],[Device ID]],BOM!$B$3:$BQ$35,16,FALSE),"")</f>
        <v>Player-01 | 3/4</v>
      </c>
      <c r="M332" s="93">
        <f>IFERROR(VLOOKUP(Tabelle32[[#This Row],[Device ID]],BOM!$B$3:$BQ$35,17,FALSE),"")</f>
        <v>0</v>
      </c>
      <c r="N332" s="93">
        <f>IFERROR(VLOOKUP(Tabelle32[[#This Row],[Device ID]],BOM!$B$3:$BQ$35,18,FALSE),"")</f>
        <v>0</v>
      </c>
      <c r="O332" s="64"/>
      <c r="P332" s="64"/>
      <c r="Q332" s="64"/>
      <c r="R332" s="64"/>
      <c r="S332" s="64"/>
      <c r="T332" s="64"/>
      <c r="U332" s="93">
        <f>IFERROR(VLOOKUP(Tabelle32[[#This Row],[Device ID]],BOM!$B$3:$BQ$35,25,FALSE),"")</f>
        <v>0</v>
      </c>
      <c r="V332" s="94" t="str">
        <f>IFERROR(VLOOKUP(Tabelle32[[#This Row],[Device ID]],BOM!$B$3:$BQ$35,26,FALSE),"")</f>
        <v>x</v>
      </c>
      <c r="W332" s="94" t="str">
        <f>IFERROR(VLOOKUP(Tabelle32[[#This Row],[Device ID]],BOM!$B$3:$BQ$35,27,FALSE),"")</f>
        <v>x</v>
      </c>
      <c r="X332" s="94" t="str">
        <f>IFERROR(VLOOKUP(Tabelle32[[#This Row],[Device ID]],BOM!$B$3:$BQ$35,28,FALSE),"")</f>
        <v>x</v>
      </c>
      <c r="Y332" s="94" t="str">
        <f>IFERROR(VLOOKUP(Tabelle32[[#This Row],[Device ID]],BOM!$B$3:$BQ$35,29,FALSE),"")</f>
        <v>x</v>
      </c>
      <c r="Z332" s="94" t="str">
        <f>IFERROR(VLOOKUP(Tabelle32[[#This Row],[Device ID]],BOM!$B$3:$BQ$35,30,FALSE),"")</f>
        <v>x</v>
      </c>
      <c r="AA332" s="94" t="str">
        <f>IFERROR(VLOOKUP(Tabelle32[[#This Row],[Device ID]],BOM!$B$3:$BQ$35,31,FALSE),"")</f>
        <v>x</v>
      </c>
      <c r="AB332" s="94" t="str">
        <f>IFERROR(VLOOKUP(Tabelle32[[#This Row],[Device ID]],BOM!$B$3:$BQ$35,32,FALSE),"")</f>
        <v>x</v>
      </c>
      <c r="AC332" s="94" t="str">
        <f>IFERROR(VLOOKUP(Tabelle32[[#This Row],[Device ID]],BOM!$B$3:$BQ$35,33,FALSE),"")</f>
        <v>x</v>
      </c>
      <c r="AD332" s="94" t="str">
        <f>IFERROR(VLOOKUP(Tabelle32[[#This Row],[Device ID]],BOM!$B$3:$BQ$35,34,FALSE),"")</f>
        <v>x</v>
      </c>
      <c r="AE332" s="94" t="str">
        <f>IFERROR(VLOOKUP(Tabelle32[[#This Row],[Device ID]],BOM!$B$3:$BQ$35,35,FALSE),"")</f>
        <v>x</v>
      </c>
      <c r="AF332" s="94" t="str">
        <f>IFERROR(VLOOKUP(Tabelle32[[#This Row],[Device ID]],BOM!$B$3:$BQ$35,36,FALSE),"")</f>
        <v>x</v>
      </c>
      <c r="AG332" s="94" t="str">
        <f>IFERROR(VLOOKUP(Tabelle32[[#This Row],[Device ID]],BOM!$B$3:$BQ$35,37,FALSE),"")</f>
        <v>x</v>
      </c>
      <c r="AH332" s="59"/>
      <c r="AI332" s="59"/>
      <c r="AJ332" s="59"/>
      <c r="AK332" s="59"/>
      <c r="AL332" s="93" t="str">
        <f>IFERROR(VLOOKUP(Tabelle32[[#This Row],[Device ID]],BOM!$B$3:$BQ$35,42,FALSE),"")</f>
        <v>Imagine Communications SNP</v>
      </c>
      <c r="AM332" s="59" t="str">
        <f>IFERROR(VLOOKUP(Tabelle32[[#This Row],[Device ID]],BOM!$B$3:$BQ$35,43,FALSE),"")</f>
        <v>no</v>
      </c>
      <c r="AN332" s="93" t="str">
        <f>IFERROR(VLOOKUP(Tabelle32[[#This Row],[Device ID]],BOM!$B$3:$BQ$35,44,FALSE),"")</f>
        <v>yes</v>
      </c>
      <c r="AO332" s="59" t="str">
        <f>IFERROR(VLOOKUP(Tabelle32[[#This Row],[Device ID]],BOM!$B$3:$BQ$35,45,FALSE),"")</f>
        <v>no</v>
      </c>
      <c r="AP332" s="93" t="str">
        <f>IFERROR(CONCATENATE(Tabelle32[[#This Row],[Family
GFX-Unit]]," | ",Tabelle32[[#This Row],[Label 1
GFX-Unit]]," | ",Tabelle32[[#This Row],[Attached Device if Gateway]]),"")</f>
        <v xml:space="preserve"> |  | Player-01 | 3/4</v>
      </c>
      <c r="AQ332" s="28" t="s">
        <v>96</v>
      </c>
      <c r="AR332" s="90"/>
      <c r="AS332" s="90"/>
      <c r="AT332" s="90"/>
      <c r="AU332" s="90"/>
      <c r="AV332" s="90"/>
      <c r="AW332" s="90"/>
      <c r="AX332" s="90"/>
      <c r="AY332" s="90"/>
      <c r="AZ332" s="90"/>
      <c r="BA332" s="90"/>
      <c r="BB332" s="90"/>
      <c r="BC332" s="90"/>
      <c r="BD332" s="90"/>
      <c r="BE332" s="90"/>
      <c r="BF332" s="90"/>
      <c r="BG332" s="66"/>
      <c r="BH332" s="30" t="str">
        <f>IF(COUNTA(Tabelle32[[#This Row],[Type:Vid_1080i50]:[Type:Anc_Prot]])&gt;0,"x","")</f>
        <v>x</v>
      </c>
      <c r="BI332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332" s="59"/>
      <c r="BK332" s="59"/>
      <c r="BL332" s="63"/>
      <c r="BM332" s="63"/>
      <c r="BN332" s="90"/>
      <c r="BO332" s="90"/>
      <c r="BP332" s="75">
        <f>LEN(Tabelle32[[#This Row],[Label 1
GFX-Unit]])</f>
        <v>0</v>
      </c>
      <c r="BQ332" s="63"/>
      <c r="BR332" s="63"/>
      <c r="BS332" s="59"/>
      <c r="BT332" s="59"/>
      <c r="BU332" s="59" t="s">
        <v>215</v>
      </c>
      <c r="BV332" s="59" t="s">
        <v>215</v>
      </c>
      <c r="BW332" s="59" t="s">
        <v>542</v>
      </c>
      <c r="BX332" s="59">
        <v>15</v>
      </c>
    </row>
    <row r="333" spans="1:76" x14ac:dyDescent="0.2">
      <c r="A333" s="58" t="str">
        <f>CONCATENATE(Tabelle32[[#This Row],[Device ID]],".",Tabelle32[[#This Row],[Streamcounter]])</f>
        <v>16.16301</v>
      </c>
      <c r="B33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VGW-01_SDI16_ANCsend_0001_IPLASRF</v>
      </c>
      <c r="C333" s="60"/>
      <c r="D333" s="61"/>
      <c r="E333" s="62"/>
      <c r="F333" s="59" t="str">
        <f>IFERROR(VLOOKUP(Tabelle32[[#This Row],[Device ID]],BOM!$B$3:$BQ$35,16,FALSE),"")</f>
        <v>Player-01 | 4/4</v>
      </c>
      <c r="G333" s="63">
        <f>VLOOKUP(Tabelle32[[#This Row],[SDI Interface]],BOM!$A$4:$B$35,2,FALSE)</f>
        <v>16</v>
      </c>
      <c r="H333" s="59" t="str">
        <f>BOM!$C$4</f>
        <v>VGW-01</v>
      </c>
      <c r="I333" s="59">
        <f>IFERROR(VLOOKUP(Tabelle32[[#This Row],[Device ID]],BOM!$B$3:$BQ$35,12,FALSE),"")</f>
        <v>0</v>
      </c>
      <c r="J333" s="59" t="str">
        <f>IFERROR(VLOOKUP(Tabelle32[[#This Row],[Device ID]],BOM!$B$3:$BQ$35,13,FALSE),"")</f>
        <v>TC.U1.223 | MDC</v>
      </c>
      <c r="K333" s="59" t="str">
        <f>IFERROR(VLOOKUP(Tabelle32[[#This Row],[Device ID]],BOM!$B$3:$BQ$35,14,FALSE),"")</f>
        <v>Imagine Comunications</v>
      </c>
      <c r="L333" s="59" t="str">
        <f>IFERROR(VLOOKUP(Tabelle32[[#This Row],[Device ID]],BOM!$B$3:$BQ$35,16,FALSE),"")</f>
        <v>Player-01 | 4/4</v>
      </c>
      <c r="M333" s="63">
        <f>IFERROR(VLOOKUP(Tabelle32[[#This Row],[Device ID]],BOM!$B$3:$BQ$35,17,FALSE),"")</f>
        <v>0</v>
      </c>
      <c r="N333" s="59">
        <f>IFERROR(VLOOKUP(Tabelle32[[#This Row],[Device ID]],BOM!$B$3:$BQ$35,18,FALSE),"")</f>
        <v>0</v>
      </c>
      <c r="O333" s="64"/>
      <c r="P333" s="64"/>
      <c r="Q333" s="64"/>
      <c r="R333" s="64"/>
      <c r="S333" s="64"/>
      <c r="T333" s="64"/>
      <c r="U333" s="59">
        <f>IFERROR(VLOOKUP(Tabelle32[[#This Row],[Device ID]],BOM!$B$3:$BQ$35,25,FALSE),"")</f>
        <v>0</v>
      </c>
      <c r="V333" s="59" t="str">
        <f>IFERROR(VLOOKUP(Tabelle32[[#This Row],[Device ID]],BOM!$B$3:$BQ$35,26,FALSE),"")</f>
        <v>x</v>
      </c>
      <c r="W333" s="59" t="str">
        <f>IFERROR(VLOOKUP(Tabelle32[[#This Row],[Device ID]],BOM!$B$3:$BQ$35,27,FALSE),"")</f>
        <v>x</v>
      </c>
      <c r="X333" s="59" t="str">
        <f>IFERROR(VLOOKUP(Tabelle32[[#This Row],[Device ID]],BOM!$B$3:$BQ$35,28,FALSE),"")</f>
        <v>x</v>
      </c>
      <c r="Y333" s="59" t="str">
        <f>IFERROR(VLOOKUP(Tabelle32[[#This Row],[Device ID]],BOM!$B$3:$BQ$35,29,FALSE),"")</f>
        <v>x</v>
      </c>
      <c r="Z333" s="59" t="str">
        <f>IFERROR(VLOOKUP(Tabelle32[[#This Row],[Device ID]],BOM!$B$3:$BQ$35,30,FALSE),"")</f>
        <v>x</v>
      </c>
      <c r="AA333" s="59" t="str">
        <f>IFERROR(VLOOKUP(Tabelle32[[#This Row],[Device ID]],BOM!$B$3:$BQ$35,31,FALSE),"")</f>
        <v>x</v>
      </c>
      <c r="AB333" s="59" t="str">
        <f>IFERROR(VLOOKUP(Tabelle32[[#This Row],[Device ID]],BOM!$B$3:$BQ$35,32,FALSE),"")</f>
        <v>x</v>
      </c>
      <c r="AC333" s="59" t="str">
        <f>IFERROR(VLOOKUP(Tabelle32[[#This Row],[Device ID]],BOM!$B$3:$BQ$35,33,FALSE),"")</f>
        <v>x</v>
      </c>
      <c r="AD333" s="59" t="str">
        <f>IFERROR(VLOOKUP(Tabelle32[[#This Row],[Device ID]],BOM!$B$3:$BQ$35,34,FALSE),"")</f>
        <v>x</v>
      </c>
      <c r="AE333" s="59" t="str">
        <f>IFERROR(VLOOKUP(Tabelle32[[#This Row],[Device ID]],BOM!$B$3:$BQ$35,35,FALSE),"")</f>
        <v>x</v>
      </c>
      <c r="AF333" s="59" t="str">
        <f>IFERROR(VLOOKUP(Tabelle32[[#This Row],[Device ID]],BOM!$B$3:$BQ$35,36,FALSE),"")</f>
        <v>x</v>
      </c>
      <c r="AG333" s="59" t="str">
        <f>IFERROR(VLOOKUP(Tabelle32[[#This Row],[Device ID]],BOM!$B$3:$BQ$35,37,FALSE),"")</f>
        <v>x</v>
      </c>
      <c r="AH333" s="59"/>
      <c r="AI333" s="59"/>
      <c r="AJ333" s="59"/>
      <c r="AK333" s="59"/>
      <c r="AL333" s="59" t="str">
        <f>IFERROR(VLOOKUP(Tabelle32[[#This Row],[Device ID]],BOM!$B$3:$BQ$35,42,FALSE),"")</f>
        <v>Imagine Communications SNP</v>
      </c>
      <c r="AM333" s="59" t="str">
        <f>IFERROR(VLOOKUP(Tabelle32[[#This Row],[Device ID]],BOM!$B$3:$BQ$35,43,FALSE),"")</f>
        <v>no</v>
      </c>
      <c r="AN333" s="59" t="str">
        <f>IFERROR(VLOOKUP(Tabelle32[[#This Row],[Device ID]],BOM!$B$3:$BQ$35,44,FALSE),"")</f>
        <v>yes</v>
      </c>
      <c r="AO333" s="59" t="str">
        <f>IFERROR(VLOOKUP(Tabelle32[[#This Row],[Device ID]],BOM!$B$3:$BQ$35,45,FALSE),"")</f>
        <v>no</v>
      </c>
      <c r="AP333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 t="s">
        <v>96</v>
      </c>
      <c r="BG333" s="73" t="s">
        <v>151</v>
      </c>
      <c r="BH333" s="30" t="str">
        <f>IF(COUNTA(Tabelle32[[#This Row],[Type:Vid_1080i50]:[Type:Anc_Prot]])&gt;0,"x","")</f>
        <v>x</v>
      </c>
      <c r="BI33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333" s="59"/>
      <c r="BK333" s="59"/>
      <c r="BL333" s="63"/>
      <c r="BM333" s="63"/>
      <c r="BN333" s="90"/>
      <c r="BO333" s="90"/>
      <c r="BP333" s="75">
        <f>LEN(Tabelle32[[#This Row],[Label 1
GFX-Unit]])</f>
        <v>0</v>
      </c>
      <c r="BQ333" s="63"/>
      <c r="BR333" s="63"/>
      <c r="BS333" s="59"/>
      <c r="BT333" s="59"/>
      <c r="BU333" s="59" t="s">
        <v>152</v>
      </c>
      <c r="BV333" s="59" t="s">
        <v>153</v>
      </c>
      <c r="BW333" s="59" t="s">
        <v>543</v>
      </c>
      <c r="BX333" s="59">
        <v>16</v>
      </c>
    </row>
    <row r="334" spans="1:76" x14ac:dyDescent="0.2">
      <c r="A334" s="58" t="str">
        <f>CONCATENATE(Tabelle32[[#This Row],[Device ID]],".",Tabelle32[[#This Row],[Streamcounter]])</f>
        <v>16.16302</v>
      </c>
      <c r="B33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VGW-01_SDI16_ANCsend_0002_IPLASRF</v>
      </c>
      <c r="C334" s="60"/>
      <c r="D334" s="61"/>
      <c r="E334" s="62"/>
      <c r="F334" s="59" t="str">
        <f>IFERROR(VLOOKUP(Tabelle32[[#This Row],[Device ID]],BOM!$B$3:$BQ$35,16,FALSE),"")</f>
        <v>Player-01 | 4/4</v>
      </c>
      <c r="G334" s="63">
        <f>VLOOKUP(Tabelle32[[#This Row],[SDI Interface]],BOM!$A$4:$B$35,2,FALSE)</f>
        <v>16</v>
      </c>
      <c r="H334" s="59" t="str">
        <f>BOM!$C$4</f>
        <v>VGW-01</v>
      </c>
      <c r="I334" s="59">
        <f>IFERROR(VLOOKUP(Tabelle32[[#This Row],[Device ID]],BOM!$B$3:$BQ$35,12,FALSE),"")</f>
        <v>0</v>
      </c>
      <c r="J334" s="59" t="str">
        <f>IFERROR(VLOOKUP(Tabelle32[[#This Row],[Device ID]],BOM!$B$3:$BQ$35,13,FALSE),"")</f>
        <v>TC.U1.223 | MDC</v>
      </c>
      <c r="K334" s="59" t="str">
        <f>IFERROR(VLOOKUP(Tabelle32[[#This Row],[Device ID]],BOM!$B$3:$BQ$35,14,FALSE),"")</f>
        <v>Imagine Comunications</v>
      </c>
      <c r="L334" s="59" t="str">
        <f>IFERROR(VLOOKUP(Tabelle32[[#This Row],[Device ID]],BOM!$B$3:$BQ$35,16,FALSE),"")</f>
        <v>Player-01 | 4/4</v>
      </c>
      <c r="M334" s="63">
        <f>IFERROR(VLOOKUP(Tabelle32[[#This Row],[Device ID]],BOM!$B$3:$BQ$35,17,FALSE),"")</f>
        <v>0</v>
      </c>
      <c r="N334" s="59">
        <f>IFERROR(VLOOKUP(Tabelle32[[#This Row],[Device ID]],BOM!$B$3:$BQ$35,18,FALSE),"")</f>
        <v>0</v>
      </c>
      <c r="O334" s="64"/>
      <c r="P334" s="64"/>
      <c r="Q334" s="64"/>
      <c r="R334" s="64"/>
      <c r="S334" s="64"/>
      <c r="T334" s="64"/>
      <c r="U334" s="59">
        <f>IFERROR(VLOOKUP(Tabelle32[[#This Row],[Device ID]],BOM!$B$3:$BQ$35,25,FALSE),"")</f>
        <v>0</v>
      </c>
      <c r="V334" s="59" t="str">
        <f>IFERROR(VLOOKUP(Tabelle32[[#This Row],[Device ID]],BOM!$B$3:$BQ$35,26,FALSE),"")</f>
        <v>x</v>
      </c>
      <c r="W334" s="59" t="str">
        <f>IFERROR(VLOOKUP(Tabelle32[[#This Row],[Device ID]],BOM!$B$3:$BQ$35,27,FALSE),"")</f>
        <v>x</v>
      </c>
      <c r="X334" s="59" t="str">
        <f>IFERROR(VLOOKUP(Tabelle32[[#This Row],[Device ID]],BOM!$B$3:$BQ$35,28,FALSE),"")</f>
        <v>x</v>
      </c>
      <c r="Y334" s="59" t="str">
        <f>IFERROR(VLOOKUP(Tabelle32[[#This Row],[Device ID]],BOM!$B$3:$BQ$35,29,FALSE),"")</f>
        <v>x</v>
      </c>
      <c r="Z334" s="59" t="str">
        <f>IFERROR(VLOOKUP(Tabelle32[[#This Row],[Device ID]],BOM!$B$3:$BQ$35,30,FALSE),"")</f>
        <v>x</v>
      </c>
      <c r="AA334" s="59" t="str">
        <f>IFERROR(VLOOKUP(Tabelle32[[#This Row],[Device ID]],BOM!$B$3:$BQ$35,31,FALSE),"")</f>
        <v>x</v>
      </c>
      <c r="AB334" s="59" t="str">
        <f>IFERROR(VLOOKUP(Tabelle32[[#This Row],[Device ID]],BOM!$B$3:$BQ$35,32,FALSE),"")</f>
        <v>x</v>
      </c>
      <c r="AC334" s="59" t="str">
        <f>IFERROR(VLOOKUP(Tabelle32[[#This Row],[Device ID]],BOM!$B$3:$BQ$35,33,FALSE),"")</f>
        <v>x</v>
      </c>
      <c r="AD334" s="59" t="str">
        <f>IFERROR(VLOOKUP(Tabelle32[[#This Row],[Device ID]],BOM!$B$3:$BQ$35,34,FALSE),"")</f>
        <v>x</v>
      </c>
      <c r="AE334" s="59" t="str">
        <f>IFERROR(VLOOKUP(Tabelle32[[#This Row],[Device ID]],BOM!$B$3:$BQ$35,35,FALSE),"")</f>
        <v>x</v>
      </c>
      <c r="AF334" s="59" t="str">
        <f>IFERROR(VLOOKUP(Tabelle32[[#This Row],[Device ID]],BOM!$B$3:$BQ$35,36,FALSE),"")</f>
        <v>x</v>
      </c>
      <c r="AG334" s="59" t="str">
        <f>IFERROR(VLOOKUP(Tabelle32[[#This Row],[Device ID]],BOM!$B$3:$BQ$35,37,FALSE),"")</f>
        <v>x</v>
      </c>
      <c r="AH334" s="59"/>
      <c r="AI334" s="59"/>
      <c r="AJ334" s="59"/>
      <c r="AK334" s="59"/>
      <c r="AL334" s="59" t="str">
        <f>IFERROR(VLOOKUP(Tabelle32[[#This Row],[Device ID]],BOM!$B$3:$BQ$35,42,FALSE),"")</f>
        <v>Imagine Communications SNP</v>
      </c>
      <c r="AM334" s="59" t="str">
        <f>IFERROR(VLOOKUP(Tabelle32[[#This Row],[Device ID]],BOM!$B$3:$BQ$35,43,FALSE),"")</f>
        <v>no</v>
      </c>
      <c r="AN334" s="59" t="str">
        <f>IFERROR(VLOOKUP(Tabelle32[[#This Row],[Device ID]],BOM!$B$3:$BQ$35,44,FALSE),"")</f>
        <v>yes</v>
      </c>
      <c r="AO334" s="59" t="str">
        <f>IFERROR(VLOOKUP(Tabelle32[[#This Row],[Device ID]],BOM!$B$3:$BQ$35,45,FALSE),"")</f>
        <v>no</v>
      </c>
      <c r="AP334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73" t="s">
        <v>151</v>
      </c>
      <c r="BH334" s="30" t="str">
        <f>IF(COUNTA(Tabelle32[[#This Row],[Type:Vid_1080i50]:[Type:Anc_Prot]])&gt;0,"x","")</f>
        <v/>
      </c>
      <c r="BI33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334" s="59"/>
      <c r="BK334" s="59"/>
      <c r="BL334" s="63"/>
      <c r="BM334" s="63"/>
      <c r="BN334" s="90"/>
      <c r="BO334" s="90"/>
      <c r="BP334" s="75">
        <f>LEN(Tabelle32[[#This Row],[Label 1
GFX-Unit]])</f>
        <v>0</v>
      </c>
      <c r="BQ334" s="63"/>
      <c r="BR334" s="63"/>
      <c r="BS334" s="59"/>
      <c r="BT334" s="59"/>
      <c r="BU334" s="59" t="s">
        <v>155</v>
      </c>
      <c r="BV334" s="59" t="s">
        <v>156</v>
      </c>
      <c r="BW334" s="59" t="s">
        <v>544</v>
      </c>
      <c r="BX334" s="59">
        <v>16</v>
      </c>
    </row>
    <row r="335" spans="1:76" x14ac:dyDescent="0.2">
      <c r="A335" s="58" t="str">
        <f>CONCATENATE(Tabelle32[[#This Row],[Device ID]],".",Tabelle32[[#This Row],[Streamcounter]])</f>
        <v>16.16303</v>
      </c>
      <c r="B33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VGW-01_SDI16_ANCsend_0003_IPLASRF</v>
      </c>
      <c r="C335" s="60"/>
      <c r="D335" s="61"/>
      <c r="E335" s="62"/>
      <c r="F335" s="59" t="str">
        <f>IFERROR(VLOOKUP(Tabelle32[[#This Row],[Device ID]],BOM!$B$3:$BQ$35,16,FALSE),"")</f>
        <v>Player-01 | 4/4</v>
      </c>
      <c r="G335" s="63">
        <f>VLOOKUP(Tabelle32[[#This Row],[SDI Interface]],BOM!$A$4:$B$35,2,FALSE)</f>
        <v>16</v>
      </c>
      <c r="H335" s="59" t="str">
        <f>BOM!$C$4</f>
        <v>VGW-01</v>
      </c>
      <c r="I335" s="59">
        <f>IFERROR(VLOOKUP(Tabelle32[[#This Row],[Device ID]],BOM!$B$3:$BQ$35,12,FALSE),"")</f>
        <v>0</v>
      </c>
      <c r="J335" s="59" t="str">
        <f>IFERROR(VLOOKUP(Tabelle32[[#This Row],[Device ID]],BOM!$B$3:$BQ$35,13,FALSE),"")</f>
        <v>TC.U1.223 | MDC</v>
      </c>
      <c r="K335" s="59" t="str">
        <f>IFERROR(VLOOKUP(Tabelle32[[#This Row],[Device ID]],BOM!$B$3:$BQ$35,14,FALSE),"")</f>
        <v>Imagine Comunications</v>
      </c>
      <c r="L335" s="59" t="str">
        <f>IFERROR(VLOOKUP(Tabelle32[[#This Row],[Device ID]],BOM!$B$3:$BQ$35,16,FALSE),"")</f>
        <v>Player-01 | 4/4</v>
      </c>
      <c r="M335" s="63">
        <f>IFERROR(VLOOKUP(Tabelle32[[#This Row],[Device ID]],BOM!$B$3:$BQ$35,17,FALSE),"")</f>
        <v>0</v>
      </c>
      <c r="N335" s="59">
        <f>IFERROR(VLOOKUP(Tabelle32[[#This Row],[Device ID]],BOM!$B$3:$BQ$35,18,FALSE),"")</f>
        <v>0</v>
      </c>
      <c r="O335" s="64"/>
      <c r="P335" s="64"/>
      <c r="Q335" s="64"/>
      <c r="R335" s="64"/>
      <c r="S335" s="64"/>
      <c r="T335" s="64"/>
      <c r="U335" s="59">
        <f>IFERROR(VLOOKUP(Tabelle32[[#This Row],[Device ID]],BOM!$B$3:$BQ$35,25,FALSE),"")</f>
        <v>0</v>
      </c>
      <c r="V335" s="59" t="str">
        <f>IFERROR(VLOOKUP(Tabelle32[[#This Row],[Device ID]],BOM!$B$3:$BQ$35,26,FALSE),"")</f>
        <v>x</v>
      </c>
      <c r="W335" s="59" t="str">
        <f>IFERROR(VLOOKUP(Tabelle32[[#This Row],[Device ID]],BOM!$B$3:$BQ$35,27,FALSE),"")</f>
        <v>x</v>
      </c>
      <c r="X335" s="59" t="str">
        <f>IFERROR(VLOOKUP(Tabelle32[[#This Row],[Device ID]],BOM!$B$3:$BQ$35,28,FALSE),"")</f>
        <v>x</v>
      </c>
      <c r="Y335" s="59" t="str">
        <f>IFERROR(VLOOKUP(Tabelle32[[#This Row],[Device ID]],BOM!$B$3:$BQ$35,29,FALSE),"")</f>
        <v>x</v>
      </c>
      <c r="Z335" s="59" t="str">
        <f>IFERROR(VLOOKUP(Tabelle32[[#This Row],[Device ID]],BOM!$B$3:$BQ$35,30,FALSE),"")</f>
        <v>x</v>
      </c>
      <c r="AA335" s="59" t="str">
        <f>IFERROR(VLOOKUP(Tabelle32[[#This Row],[Device ID]],BOM!$B$3:$BQ$35,31,FALSE),"")</f>
        <v>x</v>
      </c>
      <c r="AB335" s="59" t="str">
        <f>IFERROR(VLOOKUP(Tabelle32[[#This Row],[Device ID]],BOM!$B$3:$BQ$35,32,FALSE),"")</f>
        <v>x</v>
      </c>
      <c r="AC335" s="59" t="str">
        <f>IFERROR(VLOOKUP(Tabelle32[[#This Row],[Device ID]],BOM!$B$3:$BQ$35,33,FALSE),"")</f>
        <v>x</v>
      </c>
      <c r="AD335" s="59" t="str">
        <f>IFERROR(VLOOKUP(Tabelle32[[#This Row],[Device ID]],BOM!$B$3:$BQ$35,34,FALSE),"")</f>
        <v>x</v>
      </c>
      <c r="AE335" s="59" t="str">
        <f>IFERROR(VLOOKUP(Tabelle32[[#This Row],[Device ID]],BOM!$B$3:$BQ$35,35,FALSE),"")</f>
        <v>x</v>
      </c>
      <c r="AF335" s="59" t="str">
        <f>IFERROR(VLOOKUP(Tabelle32[[#This Row],[Device ID]],BOM!$B$3:$BQ$35,36,FALSE),"")</f>
        <v>x</v>
      </c>
      <c r="AG335" s="59" t="str">
        <f>IFERROR(VLOOKUP(Tabelle32[[#This Row],[Device ID]],BOM!$B$3:$BQ$35,37,FALSE),"")</f>
        <v>x</v>
      </c>
      <c r="AH335" s="59"/>
      <c r="AI335" s="59"/>
      <c r="AJ335" s="59"/>
      <c r="AK335" s="59"/>
      <c r="AL335" s="59" t="str">
        <f>IFERROR(VLOOKUP(Tabelle32[[#This Row],[Device ID]],BOM!$B$3:$BQ$35,42,FALSE),"")</f>
        <v>Imagine Communications SNP</v>
      </c>
      <c r="AM335" s="59" t="str">
        <f>IFERROR(VLOOKUP(Tabelle32[[#This Row],[Device ID]],BOM!$B$3:$BQ$35,43,FALSE),"")</f>
        <v>no</v>
      </c>
      <c r="AN335" s="59" t="str">
        <f>IFERROR(VLOOKUP(Tabelle32[[#This Row],[Device ID]],BOM!$B$3:$BQ$35,44,FALSE),"")</f>
        <v>yes</v>
      </c>
      <c r="AO335" s="59" t="str">
        <f>IFERROR(VLOOKUP(Tabelle32[[#This Row],[Device ID]],BOM!$B$3:$BQ$35,45,FALSE),"")</f>
        <v>no</v>
      </c>
      <c r="AP335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73" t="s">
        <v>151</v>
      </c>
      <c r="BH335" s="30" t="str">
        <f>IF(COUNTA(Tabelle32[[#This Row],[Type:Vid_1080i50]:[Type:Anc_Prot]])&gt;0,"x","")</f>
        <v/>
      </c>
      <c r="BI33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335" s="59"/>
      <c r="BK335" s="59"/>
      <c r="BL335" s="63"/>
      <c r="BM335" s="63"/>
      <c r="BN335" s="90"/>
      <c r="BO335" s="90"/>
      <c r="BP335" s="75">
        <f>LEN(Tabelle32[[#This Row],[Label 1
GFX-Unit]])</f>
        <v>0</v>
      </c>
      <c r="BQ335" s="63"/>
      <c r="BR335" s="63"/>
      <c r="BS335" s="59"/>
      <c r="BT335" s="59"/>
      <c r="BU335" s="59" t="s">
        <v>158</v>
      </c>
      <c r="BV335" s="59" t="s">
        <v>159</v>
      </c>
      <c r="BW335" s="59" t="s">
        <v>545</v>
      </c>
      <c r="BX335" s="59">
        <v>16</v>
      </c>
    </row>
    <row r="336" spans="1:76" x14ac:dyDescent="0.2">
      <c r="A336" s="58" t="str">
        <f>CONCATENATE(Tabelle32[[#This Row],[Device ID]],".",Tabelle32[[#This Row],[Streamcounter]])</f>
        <v>16.16304</v>
      </c>
      <c r="B33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VGW-01_SDI16_ANCsend_0004_IPLASRF</v>
      </c>
      <c r="C336" s="60"/>
      <c r="D336" s="61"/>
      <c r="E336" s="62"/>
      <c r="F336" s="59" t="str">
        <f>IFERROR(VLOOKUP(Tabelle32[[#This Row],[Device ID]],BOM!$B$3:$BQ$35,16,FALSE),"")</f>
        <v>Player-01 | 4/4</v>
      </c>
      <c r="G336" s="63">
        <f>VLOOKUP(Tabelle32[[#This Row],[SDI Interface]],BOM!$A$4:$B$35,2,FALSE)</f>
        <v>16</v>
      </c>
      <c r="H336" s="59" t="str">
        <f>BOM!$C$4</f>
        <v>VGW-01</v>
      </c>
      <c r="I336" s="59">
        <f>IFERROR(VLOOKUP(Tabelle32[[#This Row],[Device ID]],BOM!$B$3:$BQ$35,12,FALSE),"")</f>
        <v>0</v>
      </c>
      <c r="J336" s="59" t="str">
        <f>IFERROR(VLOOKUP(Tabelle32[[#This Row],[Device ID]],BOM!$B$3:$BQ$35,13,FALSE),"")</f>
        <v>TC.U1.223 | MDC</v>
      </c>
      <c r="K336" s="59" t="str">
        <f>IFERROR(VLOOKUP(Tabelle32[[#This Row],[Device ID]],BOM!$B$3:$BQ$35,14,FALSE),"")</f>
        <v>Imagine Comunications</v>
      </c>
      <c r="L336" s="59" t="str">
        <f>IFERROR(VLOOKUP(Tabelle32[[#This Row],[Device ID]],BOM!$B$3:$BQ$35,16,FALSE),"")</f>
        <v>Player-01 | 4/4</v>
      </c>
      <c r="M336" s="63">
        <f>IFERROR(VLOOKUP(Tabelle32[[#This Row],[Device ID]],BOM!$B$3:$BQ$35,17,FALSE),"")</f>
        <v>0</v>
      </c>
      <c r="N336" s="59">
        <f>IFERROR(VLOOKUP(Tabelle32[[#This Row],[Device ID]],BOM!$B$3:$BQ$35,18,FALSE),"")</f>
        <v>0</v>
      </c>
      <c r="O336" s="64"/>
      <c r="P336" s="64"/>
      <c r="Q336" s="64"/>
      <c r="R336" s="64"/>
      <c r="S336" s="64"/>
      <c r="T336" s="64"/>
      <c r="U336" s="59">
        <f>IFERROR(VLOOKUP(Tabelle32[[#This Row],[Device ID]],BOM!$B$3:$BQ$35,25,FALSE),"")</f>
        <v>0</v>
      </c>
      <c r="V336" s="59" t="str">
        <f>IFERROR(VLOOKUP(Tabelle32[[#This Row],[Device ID]],BOM!$B$3:$BQ$35,26,FALSE),"")</f>
        <v>x</v>
      </c>
      <c r="W336" s="59" t="str">
        <f>IFERROR(VLOOKUP(Tabelle32[[#This Row],[Device ID]],BOM!$B$3:$BQ$35,27,FALSE),"")</f>
        <v>x</v>
      </c>
      <c r="X336" s="59" t="str">
        <f>IFERROR(VLOOKUP(Tabelle32[[#This Row],[Device ID]],BOM!$B$3:$BQ$35,28,FALSE),"")</f>
        <v>x</v>
      </c>
      <c r="Y336" s="59" t="str">
        <f>IFERROR(VLOOKUP(Tabelle32[[#This Row],[Device ID]],BOM!$B$3:$BQ$35,29,FALSE),"")</f>
        <v>x</v>
      </c>
      <c r="Z336" s="59" t="str">
        <f>IFERROR(VLOOKUP(Tabelle32[[#This Row],[Device ID]],BOM!$B$3:$BQ$35,30,FALSE),"")</f>
        <v>x</v>
      </c>
      <c r="AA336" s="59" t="str">
        <f>IFERROR(VLOOKUP(Tabelle32[[#This Row],[Device ID]],BOM!$B$3:$BQ$35,31,FALSE),"")</f>
        <v>x</v>
      </c>
      <c r="AB336" s="59" t="str">
        <f>IFERROR(VLOOKUP(Tabelle32[[#This Row],[Device ID]],BOM!$B$3:$BQ$35,32,FALSE),"")</f>
        <v>x</v>
      </c>
      <c r="AC336" s="59" t="str">
        <f>IFERROR(VLOOKUP(Tabelle32[[#This Row],[Device ID]],BOM!$B$3:$BQ$35,33,FALSE),"")</f>
        <v>x</v>
      </c>
      <c r="AD336" s="59" t="str">
        <f>IFERROR(VLOOKUP(Tabelle32[[#This Row],[Device ID]],BOM!$B$3:$BQ$35,34,FALSE),"")</f>
        <v>x</v>
      </c>
      <c r="AE336" s="59" t="str">
        <f>IFERROR(VLOOKUP(Tabelle32[[#This Row],[Device ID]],BOM!$B$3:$BQ$35,35,FALSE),"")</f>
        <v>x</v>
      </c>
      <c r="AF336" s="59" t="str">
        <f>IFERROR(VLOOKUP(Tabelle32[[#This Row],[Device ID]],BOM!$B$3:$BQ$35,36,FALSE),"")</f>
        <v>x</v>
      </c>
      <c r="AG336" s="59" t="str">
        <f>IFERROR(VLOOKUP(Tabelle32[[#This Row],[Device ID]],BOM!$B$3:$BQ$35,37,FALSE),"")</f>
        <v>x</v>
      </c>
      <c r="AH336" s="59"/>
      <c r="AI336" s="59"/>
      <c r="AJ336" s="59"/>
      <c r="AK336" s="59"/>
      <c r="AL336" s="59" t="str">
        <f>IFERROR(VLOOKUP(Tabelle32[[#This Row],[Device ID]],BOM!$B$3:$BQ$35,42,FALSE),"")</f>
        <v>Imagine Communications SNP</v>
      </c>
      <c r="AM336" s="59" t="str">
        <f>IFERROR(VLOOKUP(Tabelle32[[#This Row],[Device ID]],BOM!$B$3:$BQ$35,43,FALSE),"")</f>
        <v>no</v>
      </c>
      <c r="AN336" s="59" t="str">
        <f>IFERROR(VLOOKUP(Tabelle32[[#This Row],[Device ID]],BOM!$B$3:$BQ$35,44,FALSE),"")</f>
        <v>yes</v>
      </c>
      <c r="AO336" s="59" t="str">
        <f>IFERROR(VLOOKUP(Tabelle32[[#This Row],[Device ID]],BOM!$B$3:$BQ$35,45,FALSE),"")</f>
        <v>no</v>
      </c>
      <c r="AP336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73" t="s">
        <v>151</v>
      </c>
      <c r="BH336" s="30" t="str">
        <f>IF(COUNTA(Tabelle32[[#This Row],[Type:Vid_1080i50]:[Type:Anc_Prot]])&gt;0,"x","")</f>
        <v/>
      </c>
      <c r="BI33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336" s="59"/>
      <c r="BK336" s="59"/>
      <c r="BL336" s="63"/>
      <c r="BM336" s="63"/>
      <c r="BN336" s="90"/>
      <c r="BO336" s="90"/>
      <c r="BP336" s="75">
        <f>LEN(Tabelle32[[#This Row],[Label 1
GFX-Unit]])</f>
        <v>0</v>
      </c>
      <c r="BQ336" s="63"/>
      <c r="BR336" s="63"/>
      <c r="BS336" s="59"/>
      <c r="BT336" s="59"/>
      <c r="BU336" s="59" t="s">
        <v>161</v>
      </c>
      <c r="BV336" s="59" t="s">
        <v>162</v>
      </c>
      <c r="BW336" s="59" t="s">
        <v>546</v>
      </c>
      <c r="BX336" s="59">
        <v>16</v>
      </c>
    </row>
    <row r="337" spans="1:76" x14ac:dyDescent="0.2">
      <c r="A337" s="58" t="str">
        <f>CONCATENATE(Tabelle32[[#This Row],[Device ID]],".",Tabelle32[[#This Row],[Streamcounter]])</f>
        <v>16.16201</v>
      </c>
      <c r="B33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VGW-01_SDI16_AUDsend_0001_IPLASRF</v>
      </c>
      <c r="C337" s="60"/>
      <c r="D337" s="61"/>
      <c r="E337" s="62"/>
      <c r="F337" s="59" t="str">
        <f>IFERROR(VLOOKUP(Tabelle32[[#This Row],[Device ID]],BOM!$B$3:$BQ$35,16,FALSE),"")</f>
        <v>Player-01 | 4/4</v>
      </c>
      <c r="G337" s="63">
        <f>VLOOKUP(Tabelle32[[#This Row],[SDI Interface]],BOM!$A$4:$B$35,2,FALSE)</f>
        <v>16</v>
      </c>
      <c r="H337" s="59" t="str">
        <f>BOM!$C$4</f>
        <v>VGW-01</v>
      </c>
      <c r="I337" s="59">
        <f>IFERROR(VLOOKUP(Tabelle32[[#This Row],[Device ID]],BOM!$B$3:$BQ$35,12,FALSE),"")</f>
        <v>0</v>
      </c>
      <c r="J337" s="59" t="str">
        <f>IFERROR(VLOOKUP(Tabelle32[[#This Row],[Device ID]],BOM!$B$3:$BQ$35,13,FALSE),"")</f>
        <v>TC.U1.223 | MDC</v>
      </c>
      <c r="K337" s="59" t="str">
        <f>IFERROR(VLOOKUP(Tabelle32[[#This Row],[Device ID]],BOM!$B$3:$BQ$35,14,FALSE),"")</f>
        <v>Imagine Comunications</v>
      </c>
      <c r="L337" s="59" t="str">
        <f>IFERROR(VLOOKUP(Tabelle32[[#This Row],[Device ID]],BOM!$B$3:$BQ$35,16,FALSE),"")</f>
        <v>Player-01 | 4/4</v>
      </c>
      <c r="M337" s="63">
        <f>IFERROR(VLOOKUP(Tabelle32[[#This Row],[Device ID]],BOM!$B$3:$BQ$35,17,FALSE),"")</f>
        <v>0</v>
      </c>
      <c r="N337" s="59">
        <f>IFERROR(VLOOKUP(Tabelle32[[#This Row],[Device ID]],BOM!$B$3:$BQ$35,18,FALSE),"")</f>
        <v>0</v>
      </c>
      <c r="O337" s="64"/>
      <c r="P337" s="64"/>
      <c r="Q337" s="64"/>
      <c r="R337" s="64"/>
      <c r="S337" s="64"/>
      <c r="T337" s="64"/>
      <c r="U337" s="59">
        <f>IFERROR(VLOOKUP(Tabelle32[[#This Row],[Device ID]],BOM!$B$3:$BQ$35,25,FALSE),"")</f>
        <v>0</v>
      </c>
      <c r="V337" s="59" t="str">
        <f>IFERROR(VLOOKUP(Tabelle32[[#This Row],[Device ID]],BOM!$B$3:$BQ$35,26,FALSE),"")</f>
        <v>x</v>
      </c>
      <c r="W337" s="59" t="str">
        <f>IFERROR(VLOOKUP(Tabelle32[[#This Row],[Device ID]],BOM!$B$3:$BQ$35,27,FALSE),"")</f>
        <v>x</v>
      </c>
      <c r="X337" s="59" t="str">
        <f>IFERROR(VLOOKUP(Tabelle32[[#This Row],[Device ID]],BOM!$B$3:$BQ$35,28,FALSE),"")</f>
        <v>x</v>
      </c>
      <c r="Y337" s="59" t="str">
        <f>IFERROR(VLOOKUP(Tabelle32[[#This Row],[Device ID]],BOM!$B$3:$BQ$35,29,FALSE),"")</f>
        <v>x</v>
      </c>
      <c r="Z337" s="59" t="str">
        <f>IFERROR(VLOOKUP(Tabelle32[[#This Row],[Device ID]],BOM!$B$3:$BQ$35,30,FALSE),"")</f>
        <v>x</v>
      </c>
      <c r="AA337" s="59" t="str">
        <f>IFERROR(VLOOKUP(Tabelle32[[#This Row],[Device ID]],BOM!$B$3:$BQ$35,31,FALSE),"")</f>
        <v>x</v>
      </c>
      <c r="AB337" s="59" t="str">
        <f>IFERROR(VLOOKUP(Tabelle32[[#This Row],[Device ID]],BOM!$B$3:$BQ$35,32,FALSE),"")</f>
        <v>x</v>
      </c>
      <c r="AC337" s="59" t="str">
        <f>IFERROR(VLOOKUP(Tabelle32[[#This Row],[Device ID]],BOM!$B$3:$BQ$35,33,FALSE),"")</f>
        <v>x</v>
      </c>
      <c r="AD337" s="59" t="str">
        <f>IFERROR(VLOOKUP(Tabelle32[[#This Row],[Device ID]],BOM!$B$3:$BQ$35,34,FALSE),"")</f>
        <v>x</v>
      </c>
      <c r="AE337" s="59" t="str">
        <f>IFERROR(VLOOKUP(Tabelle32[[#This Row],[Device ID]],BOM!$B$3:$BQ$35,35,FALSE),"")</f>
        <v>x</v>
      </c>
      <c r="AF337" s="59" t="str">
        <f>IFERROR(VLOOKUP(Tabelle32[[#This Row],[Device ID]],BOM!$B$3:$BQ$35,36,FALSE),"")</f>
        <v>x</v>
      </c>
      <c r="AG337" s="59" t="str">
        <f>IFERROR(VLOOKUP(Tabelle32[[#This Row],[Device ID]],BOM!$B$3:$BQ$35,37,FALSE),"")</f>
        <v>x</v>
      </c>
      <c r="AH337" s="59"/>
      <c r="AI337" s="59"/>
      <c r="AJ337" s="59"/>
      <c r="AK337" s="59"/>
      <c r="AL337" s="59" t="str">
        <f>IFERROR(VLOOKUP(Tabelle32[[#This Row],[Device ID]],BOM!$B$3:$BQ$35,42,FALSE),"")</f>
        <v>Imagine Communications SNP</v>
      </c>
      <c r="AM337" s="59" t="str">
        <f>IFERROR(VLOOKUP(Tabelle32[[#This Row],[Device ID]],BOM!$B$3:$BQ$35,43,FALSE),"")</f>
        <v>no</v>
      </c>
      <c r="AN337" s="59" t="str">
        <f>IFERROR(VLOOKUP(Tabelle32[[#This Row],[Device ID]],BOM!$B$3:$BQ$35,44,FALSE),"")</f>
        <v>yes</v>
      </c>
      <c r="AO337" s="59" t="str">
        <f>IFERROR(VLOOKUP(Tabelle32[[#This Row],[Device ID]],BOM!$B$3:$BQ$35,45,FALSE),"")</f>
        <v>no</v>
      </c>
      <c r="AP337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37" s="28"/>
      <c r="AR337" s="28"/>
      <c r="AS337" s="28"/>
      <c r="AT337" s="28"/>
      <c r="AU337" s="28"/>
      <c r="AV337" s="28" t="s">
        <v>96</v>
      </c>
      <c r="AW337" s="28" t="s">
        <v>96</v>
      </c>
      <c r="AX337" s="28" t="s">
        <v>96</v>
      </c>
      <c r="AY337" s="28" t="s">
        <v>96</v>
      </c>
      <c r="AZ337" s="28" t="s">
        <v>96</v>
      </c>
      <c r="BA337" s="28" t="s">
        <v>96</v>
      </c>
      <c r="BB337" s="28" t="s">
        <v>96</v>
      </c>
      <c r="BC337" s="28" t="s">
        <v>96</v>
      </c>
      <c r="BD337" s="28" t="s">
        <v>96</v>
      </c>
      <c r="BE337" s="28"/>
      <c r="BF337" s="28"/>
      <c r="BG337" s="73" t="s">
        <v>151</v>
      </c>
      <c r="BH337" s="30" t="str">
        <f>IF(COUNTA(Tabelle32[[#This Row],[Type:Vid_1080i50]:[Type:Anc_Prot]])&gt;0,"x","")</f>
        <v>x</v>
      </c>
      <c r="BI33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37" s="59"/>
      <c r="BK337" s="59"/>
      <c r="BL337" s="63"/>
      <c r="BM337" s="63"/>
      <c r="BN337" s="90"/>
      <c r="BO337" s="90"/>
      <c r="BP337" s="75">
        <f>LEN(Tabelle32[[#This Row],[Label 1
GFX-Unit]])</f>
        <v>0</v>
      </c>
      <c r="BQ337" s="63"/>
      <c r="BR337" s="63"/>
      <c r="BS337" s="59"/>
      <c r="BT337" s="59"/>
      <c r="BU337" s="59" t="s">
        <v>164</v>
      </c>
      <c r="BV337" s="59" t="s">
        <v>165</v>
      </c>
      <c r="BW337" s="59" t="s">
        <v>547</v>
      </c>
      <c r="BX337" s="59">
        <v>16</v>
      </c>
    </row>
    <row r="338" spans="1:76" x14ac:dyDescent="0.2">
      <c r="A338" s="58" t="str">
        <f>CONCATENATE(Tabelle32[[#This Row],[Device ID]],".",Tabelle32[[#This Row],[Streamcounter]])</f>
        <v>16.16202</v>
      </c>
      <c r="B33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VGW-01_SDI16_AUDsend_0002_IPLASRF</v>
      </c>
      <c r="C338" s="67"/>
      <c r="D338" s="61"/>
      <c r="E338" s="67"/>
      <c r="F338" s="59" t="str">
        <f>IFERROR(VLOOKUP(Tabelle32[[#This Row],[Device ID]],BOM!$B$3:$BQ$35,16,FALSE),"")</f>
        <v>Player-01 | 4/4</v>
      </c>
      <c r="G338" s="63">
        <f>VLOOKUP(Tabelle32[[#This Row],[SDI Interface]],BOM!$A$4:$B$35,2,FALSE)</f>
        <v>16</v>
      </c>
      <c r="H338" s="59" t="str">
        <f>BOM!$C$4</f>
        <v>VGW-01</v>
      </c>
      <c r="I338" s="59">
        <f>IFERROR(VLOOKUP(Tabelle32[[#This Row],[Device ID]],BOM!$B$3:$BQ$35,12,FALSE),"")</f>
        <v>0</v>
      </c>
      <c r="J338" s="59" t="str">
        <f>IFERROR(VLOOKUP(Tabelle32[[#This Row],[Device ID]],BOM!$B$3:$BQ$35,13,FALSE),"")</f>
        <v>TC.U1.223 | MDC</v>
      </c>
      <c r="K338" s="59" t="str">
        <f>IFERROR(VLOOKUP(Tabelle32[[#This Row],[Device ID]],BOM!$B$3:$BQ$35,14,FALSE),"")</f>
        <v>Imagine Comunications</v>
      </c>
      <c r="L338" s="59" t="str">
        <f>IFERROR(VLOOKUP(Tabelle32[[#This Row],[Device ID]],BOM!$B$3:$BQ$35,16,FALSE),"")</f>
        <v>Player-01 | 4/4</v>
      </c>
      <c r="M338" s="63">
        <f>IFERROR(VLOOKUP(Tabelle32[[#This Row],[Device ID]],BOM!$B$3:$BQ$35,17,FALSE),"")</f>
        <v>0</v>
      </c>
      <c r="N338" s="59">
        <f>IFERROR(VLOOKUP(Tabelle32[[#This Row],[Device ID]],BOM!$B$3:$BQ$35,18,FALSE),"")</f>
        <v>0</v>
      </c>
      <c r="O338" s="64"/>
      <c r="P338" s="64"/>
      <c r="Q338" s="64"/>
      <c r="R338" s="64"/>
      <c r="S338" s="64"/>
      <c r="T338" s="64"/>
      <c r="U338" s="59">
        <f>IFERROR(VLOOKUP(Tabelle32[[#This Row],[Device ID]],BOM!$B$3:$BQ$35,25,FALSE),"")</f>
        <v>0</v>
      </c>
      <c r="V338" s="59" t="str">
        <f>IFERROR(VLOOKUP(Tabelle32[[#This Row],[Device ID]],BOM!$B$3:$BQ$35,26,FALSE),"")</f>
        <v>x</v>
      </c>
      <c r="W338" s="59" t="str">
        <f>IFERROR(VLOOKUP(Tabelle32[[#This Row],[Device ID]],BOM!$B$3:$BQ$35,27,FALSE),"")</f>
        <v>x</v>
      </c>
      <c r="X338" s="59" t="str">
        <f>IFERROR(VLOOKUP(Tabelle32[[#This Row],[Device ID]],BOM!$B$3:$BQ$35,28,FALSE),"")</f>
        <v>x</v>
      </c>
      <c r="Y338" s="59" t="str">
        <f>IFERROR(VLOOKUP(Tabelle32[[#This Row],[Device ID]],BOM!$B$3:$BQ$35,29,FALSE),"")</f>
        <v>x</v>
      </c>
      <c r="Z338" s="59" t="str">
        <f>IFERROR(VLOOKUP(Tabelle32[[#This Row],[Device ID]],BOM!$B$3:$BQ$35,30,FALSE),"")</f>
        <v>x</v>
      </c>
      <c r="AA338" s="59" t="str">
        <f>IFERROR(VLOOKUP(Tabelle32[[#This Row],[Device ID]],BOM!$B$3:$BQ$35,31,FALSE),"")</f>
        <v>x</v>
      </c>
      <c r="AB338" s="59" t="str">
        <f>IFERROR(VLOOKUP(Tabelle32[[#This Row],[Device ID]],BOM!$B$3:$BQ$35,32,FALSE),"")</f>
        <v>x</v>
      </c>
      <c r="AC338" s="59" t="str">
        <f>IFERROR(VLOOKUP(Tabelle32[[#This Row],[Device ID]],BOM!$B$3:$BQ$35,33,FALSE),"")</f>
        <v>x</v>
      </c>
      <c r="AD338" s="59" t="str">
        <f>IFERROR(VLOOKUP(Tabelle32[[#This Row],[Device ID]],BOM!$B$3:$BQ$35,34,FALSE),"")</f>
        <v>x</v>
      </c>
      <c r="AE338" s="59" t="str">
        <f>IFERROR(VLOOKUP(Tabelle32[[#This Row],[Device ID]],BOM!$B$3:$BQ$35,35,FALSE),"")</f>
        <v>x</v>
      </c>
      <c r="AF338" s="59" t="str">
        <f>IFERROR(VLOOKUP(Tabelle32[[#This Row],[Device ID]],BOM!$B$3:$BQ$35,36,FALSE),"")</f>
        <v>x</v>
      </c>
      <c r="AG338" s="59" t="str">
        <f>IFERROR(VLOOKUP(Tabelle32[[#This Row],[Device ID]],BOM!$B$3:$BQ$35,37,FALSE),"")</f>
        <v>x</v>
      </c>
      <c r="AH338" s="59"/>
      <c r="AI338" s="59"/>
      <c r="AJ338" s="59"/>
      <c r="AK338" s="59"/>
      <c r="AL338" s="59" t="str">
        <f>IFERROR(VLOOKUP(Tabelle32[[#This Row],[Device ID]],BOM!$B$3:$BQ$35,42,FALSE),"")</f>
        <v>Imagine Communications SNP</v>
      </c>
      <c r="AM338" s="59" t="str">
        <f>IFERROR(VLOOKUP(Tabelle32[[#This Row],[Device ID]],BOM!$B$3:$BQ$35,43,FALSE),"")</f>
        <v>no</v>
      </c>
      <c r="AN338" s="59" t="str">
        <f>IFERROR(VLOOKUP(Tabelle32[[#This Row],[Device ID]],BOM!$B$3:$BQ$35,44,FALSE),"")</f>
        <v>yes</v>
      </c>
      <c r="AO338" s="59" t="str">
        <f>IFERROR(VLOOKUP(Tabelle32[[#This Row],[Device ID]],BOM!$B$3:$BQ$35,45,FALSE),"")</f>
        <v>no</v>
      </c>
      <c r="AP338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38" s="28"/>
      <c r="AR338" s="28"/>
      <c r="AS338" s="28"/>
      <c r="AT338" s="28"/>
      <c r="AU338" s="28"/>
      <c r="AV338" s="28" t="s">
        <v>96</v>
      </c>
      <c r="AW338" s="28" t="s">
        <v>96</v>
      </c>
      <c r="AX338" s="28" t="s">
        <v>96</v>
      </c>
      <c r="AY338" s="28" t="s">
        <v>96</v>
      </c>
      <c r="AZ338" s="28" t="s">
        <v>96</v>
      </c>
      <c r="BA338" s="28" t="s">
        <v>96</v>
      </c>
      <c r="BB338" s="28" t="s">
        <v>96</v>
      </c>
      <c r="BC338" s="28" t="s">
        <v>96</v>
      </c>
      <c r="BD338" s="28" t="s">
        <v>96</v>
      </c>
      <c r="BE338" s="28"/>
      <c r="BF338" s="28"/>
      <c r="BG338" s="73" t="s">
        <v>151</v>
      </c>
      <c r="BH338" s="30" t="str">
        <f>IF(COUNTA(Tabelle32[[#This Row],[Type:Vid_1080i50]:[Type:Anc_Prot]])&gt;0,"x","")</f>
        <v>x</v>
      </c>
      <c r="BI33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38" s="59"/>
      <c r="BK338" s="59"/>
      <c r="BL338" s="63"/>
      <c r="BM338" s="63"/>
      <c r="BN338" s="90"/>
      <c r="BO338" s="90"/>
      <c r="BP338" s="75">
        <f>LEN(Tabelle32[[#This Row],[Label 1
GFX-Unit]])</f>
        <v>0</v>
      </c>
      <c r="BQ338" s="63"/>
      <c r="BR338" s="63"/>
      <c r="BS338" s="59"/>
      <c r="BT338" s="59"/>
      <c r="BU338" s="59" t="s">
        <v>167</v>
      </c>
      <c r="BV338" s="59" t="s">
        <v>168</v>
      </c>
      <c r="BW338" s="59" t="s">
        <v>548</v>
      </c>
      <c r="BX338" s="59">
        <v>16</v>
      </c>
    </row>
    <row r="339" spans="1:76" x14ac:dyDescent="0.2">
      <c r="A339" s="58" t="str">
        <f>CONCATENATE(Tabelle32[[#This Row],[Device ID]],".",Tabelle32[[#This Row],[Streamcounter]])</f>
        <v>16.16203</v>
      </c>
      <c r="B33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VGW-01_SDI16_AUDsend_0003_IPLASRF</v>
      </c>
      <c r="C339" s="67"/>
      <c r="D339" s="61"/>
      <c r="E339" s="67"/>
      <c r="F339" s="59" t="str">
        <f>IFERROR(VLOOKUP(Tabelle32[[#This Row],[Device ID]],BOM!$B$3:$BQ$35,16,FALSE),"")</f>
        <v>Player-01 | 4/4</v>
      </c>
      <c r="G339" s="63">
        <f>VLOOKUP(Tabelle32[[#This Row],[SDI Interface]],BOM!$A$4:$B$35,2,FALSE)</f>
        <v>16</v>
      </c>
      <c r="H339" s="59" t="str">
        <f>BOM!$C$4</f>
        <v>VGW-01</v>
      </c>
      <c r="I339" s="59">
        <f>IFERROR(VLOOKUP(Tabelle32[[#This Row],[Device ID]],BOM!$B$3:$BQ$35,12,FALSE),"")</f>
        <v>0</v>
      </c>
      <c r="J339" s="59" t="str">
        <f>IFERROR(VLOOKUP(Tabelle32[[#This Row],[Device ID]],BOM!$B$3:$BQ$35,13,FALSE),"")</f>
        <v>TC.U1.223 | MDC</v>
      </c>
      <c r="K339" s="59" t="str">
        <f>IFERROR(VLOOKUP(Tabelle32[[#This Row],[Device ID]],BOM!$B$3:$BQ$35,14,FALSE),"")</f>
        <v>Imagine Comunications</v>
      </c>
      <c r="L339" s="59" t="str">
        <f>IFERROR(VLOOKUP(Tabelle32[[#This Row],[Device ID]],BOM!$B$3:$BQ$35,16,FALSE),"")</f>
        <v>Player-01 | 4/4</v>
      </c>
      <c r="M339" s="63">
        <f>IFERROR(VLOOKUP(Tabelle32[[#This Row],[Device ID]],BOM!$B$3:$BQ$35,17,FALSE),"")</f>
        <v>0</v>
      </c>
      <c r="N339" s="59">
        <f>IFERROR(VLOOKUP(Tabelle32[[#This Row],[Device ID]],BOM!$B$3:$BQ$35,18,FALSE),"")</f>
        <v>0</v>
      </c>
      <c r="O339" s="64"/>
      <c r="P339" s="64"/>
      <c r="Q339" s="64"/>
      <c r="R339" s="64"/>
      <c r="S339" s="64"/>
      <c r="T339" s="64"/>
      <c r="U339" s="59">
        <f>IFERROR(VLOOKUP(Tabelle32[[#This Row],[Device ID]],BOM!$B$3:$BQ$35,25,FALSE),"")</f>
        <v>0</v>
      </c>
      <c r="V339" s="59" t="str">
        <f>IFERROR(VLOOKUP(Tabelle32[[#This Row],[Device ID]],BOM!$B$3:$BQ$35,26,FALSE),"")</f>
        <v>x</v>
      </c>
      <c r="W339" s="59" t="str">
        <f>IFERROR(VLOOKUP(Tabelle32[[#This Row],[Device ID]],BOM!$B$3:$BQ$35,27,FALSE),"")</f>
        <v>x</v>
      </c>
      <c r="X339" s="59" t="str">
        <f>IFERROR(VLOOKUP(Tabelle32[[#This Row],[Device ID]],BOM!$B$3:$BQ$35,28,FALSE),"")</f>
        <v>x</v>
      </c>
      <c r="Y339" s="59" t="str">
        <f>IFERROR(VLOOKUP(Tabelle32[[#This Row],[Device ID]],BOM!$B$3:$BQ$35,29,FALSE),"")</f>
        <v>x</v>
      </c>
      <c r="Z339" s="59" t="str">
        <f>IFERROR(VLOOKUP(Tabelle32[[#This Row],[Device ID]],BOM!$B$3:$BQ$35,30,FALSE),"")</f>
        <v>x</v>
      </c>
      <c r="AA339" s="59" t="str">
        <f>IFERROR(VLOOKUP(Tabelle32[[#This Row],[Device ID]],BOM!$B$3:$BQ$35,31,FALSE),"")</f>
        <v>x</v>
      </c>
      <c r="AB339" s="59" t="str">
        <f>IFERROR(VLOOKUP(Tabelle32[[#This Row],[Device ID]],BOM!$B$3:$BQ$35,32,FALSE),"")</f>
        <v>x</v>
      </c>
      <c r="AC339" s="59" t="str">
        <f>IFERROR(VLOOKUP(Tabelle32[[#This Row],[Device ID]],BOM!$B$3:$BQ$35,33,FALSE),"")</f>
        <v>x</v>
      </c>
      <c r="AD339" s="59" t="str">
        <f>IFERROR(VLOOKUP(Tabelle32[[#This Row],[Device ID]],BOM!$B$3:$BQ$35,34,FALSE),"")</f>
        <v>x</v>
      </c>
      <c r="AE339" s="59" t="str">
        <f>IFERROR(VLOOKUP(Tabelle32[[#This Row],[Device ID]],BOM!$B$3:$BQ$35,35,FALSE),"")</f>
        <v>x</v>
      </c>
      <c r="AF339" s="59" t="str">
        <f>IFERROR(VLOOKUP(Tabelle32[[#This Row],[Device ID]],BOM!$B$3:$BQ$35,36,FALSE),"")</f>
        <v>x</v>
      </c>
      <c r="AG339" s="59" t="str">
        <f>IFERROR(VLOOKUP(Tabelle32[[#This Row],[Device ID]],BOM!$B$3:$BQ$35,37,FALSE),"")</f>
        <v>x</v>
      </c>
      <c r="AH339" s="59"/>
      <c r="AI339" s="59"/>
      <c r="AJ339" s="59"/>
      <c r="AK339" s="59"/>
      <c r="AL339" s="59" t="str">
        <f>IFERROR(VLOOKUP(Tabelle32[[#This Row],[Device ID]],BOM!$B$3:$BQ$35,42,FALSE),"")</f>
        <v>Imagine Communications SNP</v>
      </c>
      <c r="AM339" s="59" t="str">
        <f>IFERROR(VLOOKUP(Tabelle32[[#This Row],[Device ID]],BOM!$B$3:$BQ$35,43,FALSE),"")</f>
        <v>no</v>
      </c>
      <c r="AN339" s="59" t="str">
        <f>IFERROR(VLOOKUP(Tabelle32[[#This Row],[Device ID]],BOM!$B$3:$BQ$35,44,FALSE),"")</f>
        <v>yes</v>
      </c>
      <c r="AO339" s="59" t="str">
        <f>IFERROR(VLOOKUP(Tabelle32[[#This Row],[Device ID]],BOM!$B$3:$BQ$35,45,FALSE),"")</f>
        <v>no</v>
      </c>
      <c r="AP339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39" s="28"/>
      <c r="AR339" s="28"/>
      <c r="AS339" s="28"/>
      <c r="AT339" s="28"/>
      <c r="AU339" s="28"/>
      <c r="AV339" s="28" t="s">
        <v>96</v>
      </c>
      <c r="AW339" s="28" t="s">
        <v>96</v>
      </c>
      <c r="AX339" s="28" t="s">
        <v>96</v>
      </c>
      <c r="AY339" s="28" t="s">
        <v>96</v>
      </c>
      <c r="AZ339" s="28" t="s">
        <v>96</v>
      </c>
      <c r="BA339" s="28" t="s">
        <v>96</v>
      </c>
      <c r="BB339" s="28" t="s">
        <v>96</v>
      </c>
      <c r="BC339" s="28" t="s">
        <v>96</v>
      </c>
      <c r="BD339" s="28" t="s">
        <v>96</v>
      </c>
      <c r="BE339" s="28"/>
      <c r="BF339" s="28"/>
      <c r="BG339" s="73" t="s">
        <v>151</v>
      </c>
      <c r="BH339" s="30" t="str">
        <f>IF(COUNTA(Tabelle32[[#This Row],[Type:Vid_1080i50]:[Type:Anc_Prot]])&gt;0,"x","")</f>
        <v>x</v>
      </c>
      <c r="BI33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39" s="59"/>
      <c r="BK339" s="59"/>
      <c r="BL339" s="63"/>
      <c r="BM339" s="63"/>
      <c r="BN339" s="90"/>
      <c r="BO339" s="90"/>
      <c r="BP339" s="75">
        <f>LEN(Tabelle32[[#This Row],[Label 1
GFX-Unit]])</f>
        <v>0</v>
      </c>
      <c r="BQ339" s="63"/>
      <c r="BR339" s="63"/>
      <c r="BS339" s="59"/>
      <c r="BT339" s="59"/>
      <c r="BU339" s="59" t="s">
        <v>170</v>
      </c>
      <c r="BV339" s="59" t="s">
        <v>171</v>
      </c>
      <c r="BW339" s="59" t="s">
        <v>549</v>
      </c>
      <c r="BX339" s="59">
        <v>16</v>
      </c>
    </row>
    <row r="340" spans="1:76" x14ac:dyDescent="0.2">
      <c r="A340" s="58" t="str">
        <f>CONCATENATE(Tabelle32[[#This Row],[Device ID]],".",Tabelle32[[#This Row],[Streamcounter]])</f>
        <v>16.16204</v>
      </c>
      <c r="B34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VGW-01_SDI16_AUDsend_0004_IPLASRF</v>
      </c>
      <c r="C340" s="60"/>
      <c r="D340" s="61"/>
      <c r="E340" s="62"/>
      <c r="F340" s="59" t="str">
        <f>IFERROR(VLOOKUP(Tabelle32[[#This Row],[Device ID]],BOM!$B$3:$BQ$35,16,FALSE),"")</f>
        <v>Player-01 | 4/4</v>
      </c>
      <c r="G340" s="63">
        <f>VLOOKUP(Tabelle32[[#This Row],[SDI Interface]],BOM!$A$4:$B$35,2,FALSE)</f>
        <v>16</v>
      </c>
      <c r="H340" s="59" t="str">
        <f>BOM!$C$4</f>
        <v>VGW-01</v>
      </c>
      <c r="I340" s="59">
        <f>IFERROR(VLOOKUP(Tabelle32[[#This Row],[Device ID]],BOM!$B$3:$BQ$35,12,FALSE),"")</f>
        <v>0</v>
      </c>
      <c r="J340" s="59" t="str">
        <f>IFERROR(VLOOKUP(Tabelle32[[#This Row],[Device ID]],BOM!$B$3:$BQ$35,13,FALSE),"")</f>
        <v>TC.U1.223 | MDC</v>
      </c>
      <c r="K340" s="59" t="str">
        <f>IFERROR(VLOOKUP(Tabelle32[[#This Row],[Device ID]],BOM!$B$3:$BQ$35,14,FALSE),"")</f>
        <v>Imagine Comunications</v>
      </c>
      <c r="L340" s="59" t="str">
        <f>IFERROR(VLOOKUP(Tabelle32[[#This Row],[Device ID]],BOM!$B$3:$BQ$35,16,FALSE),"")</f>
        <v>Player-01 | 4/4</v>
      </c>
      <c r="M340" s="63">
        <f>IFERROR(VLOOKUP(Tabelle32[[#This Row],[Device ID]],BOM!$B$3:$BQ$35,17,FALSE),"")</f>
        <v>0</v>
      </c>
      <c r="N340" s="59">
        <f>IFERROR(VLOOKUP(Tabelle32[[#This Row],[Device ID]],BOM!$B$3:$BQ$35,18,FALSE),"")</f>
        <v>0</v>
      </c>
      <c r="O340" s="64"/>
      <c r="P340" s="64"/>
      <c r="Q340" s="64"/>
      <c r="R340" s="64"/>
      <c r="S340" s="64"/>
      <c r="T340" s="64"/>
      <c r="U340" s="59">
        <f>IFERROR(VLOOKUP(Tabelle32[[#This Row],[Device ID]],BOM!$B$3:$BQ$35,25,FALSE),"")</f>
        <v>0</v>
      </c>
      <c r="V340" s="59" t="str">
        <f>IFERROR(VLOOKUP(Tabelle32[[#This Row],[Device ID]],BOM!$B$3:$BQ$35,26,FALSE),"")</f>
        <v>x</v>
      </c>
      <c r="W340" s="59" t="str">
        <f>IFERROR(VLOOKUP(Tabelle32[[#This Row],[Device ID]],BOM!$B$3:$BQ$35,27,FALSE),"")</f>
        <v>x</v>
      </c>
      <c r="X340" s="59" t="str">
        <f>IFERROR(VLOOKUP(Tabelle32[[#This Row],[Device ID]],BOM!$B$3:$BQ$35,28,FALSE),"")</f>
        <v>x</v>
      </c>
      <c r="Y340" s="59" t="str">
        <f>IFERROR(VLOOKUP(Tabelle32[[#This Row],[Device ID]],BOM!$B$3:$BQ$35,29,FALSE),"")</f>
        <v>x</v>
      </c>
      <c r="Z340" s="59" t="str">
        <f>IFERROR(VLOOKUP(Tabelle32[[#This Row],[Device ID]],BOM!$B$3:$BQ$35,30,FALSE),"")</f>
        <v>x</v>
      </c>
      <c r="AA340" s="59" t="str">
        <f>IFERROR(VLOOKUP(Tabelle32[[#This Row],[Device ID]],BOM!$B$3:$BQ$35,31,FALSE),"")</f>
        <v>x</v>
      </c>
      <c r="AB340" s="59" t="str">
        <f>IFERROR(VLOOKUP(Tabelle32[[#This Row],[Device ID]],BOM!$B$3:$BQ$35,32,FALSE),"")</f>
        <v>x</v>
      </c>
      <c r="AC340" s="59" t="str">
        <f>IFERROR(VLOOKUP(Tabelle32[[#This Row],[Device ID]],BOM!$B$3:$BQ$35,33,FALSE),"")</f>
        <v>x</v>
      </c>
      <c r="AD340" s="59" t="str">
        <f>IFERROR(VLOOKUP(Tabelle32[[#This Row],[Device ID]],BOM!$B$3:$BQ$35,34,FALSE),"")</f>
        <v>x</v>
      </c>
      <c r="AE340" s="59" t="str">
        <f>IFERROR(VLOOKUP(Tabelle32[[#This Row],[Device ID]],BOM!$B$3:$BQ$35,35,FALSE),"")</f>
        <v>x</v>
      </c>
      <c r="AF340" s="59" t="str">
        <f>IFERROR(VLOOKUP(Tabelle32[[#This Row],[Device ID]],BOM!$B$3:$BQ$35,36,FALSE),"")</f>
        <v>x</v>
      </c>
      <c r="AG340" s="59" t="str">
        <f>IFERROR(VLOOKUP(Tabelle32[[#This Row],[Device ID]],BOM!$B$3:$BQ$35,37,FALSE),"")</f>
        <v>x</v>
      </c>
      <c r="AH340" s="59"/>
      <c r="AI340" s="59"/>
      <c r="AJ340" s="59"/>
      <c r="AK340" s="59"/>
      <c r="AL340" s="59" t="str">
        <f>IFERROR(VLOOKUP(Tabelle32[[#This Row],[Device ID]],BOM!$B$3:$BQ$35,42,FALSE),"")</f>
        <v>Imagine Communications SNP</v>
      </c>
      <c r="AM340" s="59" t="str">
        <f>IFERROR(VLOOKUP(Tabelle32[[#This Row],[Device ID]],BOM!$B$3:$BQ$35,43,FALSE),"")</f>
        <v>no</v>
      </c>
      <c r="AN340" s="59" t="str">
        <f>IFERROR(VLOOKUP(Tabelle32[[#This Row],[Device ID]],BOM!$B$3:$BQ$35,44,FALSE),"")</f>
        <v>yes</v>
      </c>
      <c r="AO340" s="59" t="str">
        <f>IFERROR(VLOOKUP(Tabelle32[[#This Row],[Device ID]],BOM!$B$3:$BQ$35,45,FALSE),"")</f>
        <v>no</v>
      </c>
      <c r="AP340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40" s="28"/>
      <c r="AR340" s="28"/>
      <c r="AS340" s="28"/>
      <c r="AT340" s="28"/>
      <c r="AU340" s="28"/>
      <c r="AV340" s="28" t="s">
        <v>96</v>
      </c>
      <c r="AW340" s="28" t="s">
        <v>96</v>
      </c>
      <c r="AX340" s="28" t="s">
        <v>96</v>
      </c>
      <c r="AY340" s="28" t="s">
        <v>96</v>
      </c>
      <c r="AZ340" s="28" t="s">
        <v>96</v>
      </c>
      <c r="BA340" s="28" t="s">
        <v>96</v>
      </c>
      <c r="BB340" s="28" t="s">
        <v>96</v>
      </c>
      <c r="BC340" s="28" t="s">
        <v>96</v>
      </c>
      <c r="BD340" s="28" t="s">
        <v>96</v>
      </c>
      <c r="BE340" s="28"/>
      <c r="BF340" s="28"/>
      <c r="BG340" s="73" t="s">
        <v>151</v>
      </c>
      <c r="BH340" s="30" t="str">
        <f>IF(COUNTA(Tabelle32[[#This Row],[Type:Vid_1080i50]:[Type:Anc_Prot]])&gt;0,"x","")</f>
        <v>x</v>
      </c>
      <c r="BI34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40" s="59"/>
      <c r="BK340" s="59"/>
      <c r="BL340" s="63"/>
      <c r="BM340" s="63"/>
      <c r="BN340" s="90"/>
      <c r="BO340" s="90"/>
      <c r="BP340" s="75">
        <f>LEN(Tabelle32[[#This Row],[Label 1
GFX-Unit]])</f>
        <v>0</v>
      </c>
      <c r="BQ340" s="63"/>
      <c r="BR340" s="63"/>
      <c r="BS340" s="59"/>
      <c r="BT340" s="59"/>
      <c r="BU340" s="59" t="s">
        <v>173</v>
      </c>
      <c r="BV340" s="59" t="s">
        <v>174</v>
      </c>
      <c r="BW340" s="59" t="s">
        <v>550</v>
      </c>
      <c r="BX340" s="59">
        <v>16</v>
      </c>
    </row>
    <row r="341" spans="1:76" x14ac:dyDescent="0.2">
      <c r="A341" s="58" t="str">
        <f>CONCATENATE(Tabelle32[[#This Row],[Device ID]],".",Tabelle32[[#This Row],[Streamcounter]])</f>
        <v>16.16205</v>
      </c>
      <c r="B34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VGW-01_SDI16_AUDsend_0005_IPLASRF</v>
      </c>
      <c r="C341" s="60"/>
      <c r="D341" s="61"/>
      <c r="E341" s="62"/>
      <c r="F341" s="59" t="str">
        <f>IFERROR(VLOOKUP(Tabelle32[[#This Row],[Device ID]],BOM!$B$3:$BQ$35,16,FALSE),"")</f>
        <v>Player-01 | 4/4</v>
      </c>
      <c r="G341" s="63">
        <f>VLOOKUP(Tabelle32[[#This Row],[SDI Interface]],BOM!$A$4:$B$35,2,FALSE)</f>
        <v>16</v>
      </c>
      <c r="H341" s="59" t="str">
        <f>BOM!$C$4</f>
        <v>VGW-01</v>
      </c>
      <c r="I341" s="59">
        <f>IFERROR(VLOOKUP(Tabelle32[[#This Row],[Device ID]],BOM!$B$3:$BQ$35,12,FALSE),"")</f>
        <v>0</v>
      </c>
      <c r="J341" s="59" t="str">
        <f>IFERROR(VLOOKUP(Tabelle32[[#This Row],[Device ID]],BOM!$B$3:$BQ$35,13,FALSE),"")</f>
        <v>TC.U1.223 | MDC</v>
      </c>
      <c r="K341" s="59" t="str">
        <f>IFERROR(VLOOKUP(Tabelle32[[#This Row],[Device ID]],BOM!$B$3:$BQ$35,14,FALSE),"")</f>
        <v>Imagine Comunications</v>
      </c>
      <c r="L341" s="59" t="str">
        <f>IFERROR(VLOOKUP(Tabelle32[[#This Row],[Device ID]],BOM!$B$3:$BQ$35,16,FALSE),"")</f>
        <v>Player-01 | 4/4</v>
      </c>
      <c r="M341" s="63">
        <f>IFERROR(VLOOKUP(Tabelle32[[#This Row],[Device ID]],BOM!$B$3:$BQ$35,17,FALSE),"")</f>
        <v>0</v>
      </c>
      <c r="N341" s="59">
        <f>IFERROR(VLOOKUP(Tabelle32[[#This Row],[Device ID]],BOM!$B$3:$BQ$35,18,FALSE),"")</f>
        <v>0</v>
      </c>
      <c r="O341" s="64"/>
      <c r="P341" s="64"/>
      <c r="Q341" s="64"/>
      <c r="R341" s="64"/>
      <c r="S341" s="64"/>
      <c r="T341" s="64"/>
      <c r="U341" s="59">
        <f>IFERROR(VLOOKUP(Tabelle32[[#This Row],[Device ID]],BOM!$B$3:$BQ$35,25,FALSE),"")</f>
        <v>0</v>
      </c>
      <c r="V341" s="59" t="str">
        <f>IFERROR(VLOOKUP(Tabelle32[[#This Row],[Device ID]],BOM!$B$3:$BQ$35,26,FALSE),"")</f>
        <v>x</v>
      </c>
      <c r="W341" s="59" t="str">
        <f>IFERROR(VLOOKUP(Tabelle32[[#This Row],[Device ID]],BOM!$B$3:$BQ$35,27,FALSE),"")</f>
        <v>x</v>
      </c>
      <c r="X341" s="59" t="str">
        <f>IFERROR(VLOOKUP(Tabelle32[[#This Row],[Device ID]],BOM!$B$3:$BQ$35,28,FALSE),"")</f>
        <v>x</v>
      </c>
      <c r="Y341" s="59" t="str">
        <f>IFERROR(VLOOKUP(Tabelle32[[#This Row],[Device ID]],BOM!$B$3:$BQ$35,29,FALSE),"")</f>
        <v>x</v>
      </c>
      <c r="Z341" s="59" t="str">
        <f>IFERROR(VLOOKUP(Tabelle32[[#This Row],[Device ID]],BOM!$B$3:$BQ$35,30,FALSE),"")</f>
        <v>x</v>
      </c>
      <c r="AA341" s="59" t="str">
        <f>IFERROR(VLOOKUP(Tabelle32[[#This Row],[Device ID]],BOM!$B$3:$BQ$35,31,FALSE),"")</f>
        <v>x</v>
      </c>
      <c r="AB341" s="59" t="str">
        <f>IFERROR(VLOOKUP(Tabelle32[[#This Row],[Device ID]],BOM!$B$3:$BQ$35,32,FALSE),"")</f>
        <v>x</v>
      </c>
      <c r="AC341" s="59" t="str">
        <f>IFERROR(VLOOKUP(Tabelle32[[#This Row],[Device ID]],BOM!$B$3:$BQ$35,33,FALSE),"")</f>
        <v>x</v>
      </c>
      <c r="AD341" s="59" t="str">
        <f>IFERROR(VLOOKUP(Tabelle32[[#This Row],[Device ID]],BOM!$B$3:$BQ$35,34,FALSE),"")</f>
        <v>x</v>
      </c>
      <c r="AE341" s="59" t="str">
        <f>IFERROR(VLOOKUP(Tabelle32[[#This Row],[Device ID]],BOM!$B$3:$BQ$35,35,FALSE),"")</f>
        <v>x</v>
      </c>
      <c r="AF341" s="59" t="str">
        <f>IFERROR(VLOOKUP(Tabelle32[[#This Row],[Device ID]],BOM!$B$3:$BQ$35,36,FALSE),"")</f>
        <v>x</v>
      </c>
      <c r="AG341" s="59" t="str">
        <f>IFERROR(VLOOKUP(Tabelle32[[#This Row],[Device ID]],BOM!$B$3:$BQ$35,37,FALSE),"")</f>
        <v>x</v>
      </c>
      <c r="AH341" s="59"/>
      <c r="AI341" s="59"/>
      <c r="AJ341" s="59"/>
      <c r="AK341" s="59"/>
      <c r="AL341" s="59" t="str">
        <f>IFERROR(VLOOKUP(Tabelle32[[#This Row],[Device ID]],BOM!$B$3:$BQ$35,42,FALSE),"")</f>
        <v>Imagine Communications SNP</v>
      </c>
      <c r="AM341" s="59" t="str">
        <f>IFERROR(VLOOKUP(Tabelle32[[#This Row],[Device ID]],BOM!$B$3:$BQ$35,43,FALSE),"")</f>
        <v>no</v>
      </c>
      <c r="AN341" s="59" t="str">
        <f>IFERROR(VLOOKUP(Tabelle32[[#This Row],[Device ID]],BOM!$B$3:$BQ$35,44,FALSE),"")</f>
        <v>yes</v>
      </c>
      <c r="AO341" s="59" t="str">
        <f>IFERROR(VLOOKUP(Tabelle32[[#This Row],[Device ID]],BOM!$B$3:$BQ$35,45,FALSE),"")</f>
        <v>no</v>
      </c>
      <c r="AP341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41" s="28"/>
      <c r="AR341" s="28"/>
      <c r="AS341" s="28"/>
      <c r="AT341" s="28"/>
      <c r="AU341" s="28"/>
      <c r="AV341" s="28" t="s">
        <v>96</v>
      </c>
      <c r="AW341" s="28" t="s">
        <v>96</v>
      </c>
      <c r="AX341" s="28" t="s">
        <v>96</v>
      </c>
      <c r="AY341" s="28" t="s">
        <v>96</v>
      </c>
      <c r="AZ341" s="28" t="s">
        <v>96</v>
      </c>
      <c r="BA341" s="28" t="s">
        <v>96</v>
      </c>
      <c r="BB341" s="28" t="s">
        <v>96</v>
      </c>
      <c r="BC341" s="28" t="s">
        <v>96</v>
      </c>
      <c r="BD341" s="28" t="s">
        <v>96</v>
      </c>
      <c r="BE341" s="28"/>
      <c r="BF341" s="28"/>
      <c r="BG341" s="73" t="s">
        <v>151</v>
      </c>
      <c r="BH341" s="30" t="str">
        <f>IF(COUNTA(Tabelle32[[#This Row],[Type:Vid_1080i50]:[Type:Anc_Prot]])&gt;0,"x","")</f>
        <v>x</v>
      </c>
      <c r="BI34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41" s="59"/>
      <c r="BK341" s="59"/>
      <c r="BL341" s="63"/>
      <c r="BM341" s="63"/>
      <c r="BN341" s="90"/>
      <c r="BO341" s="90"/>
      <c r="BP341" s="75">
        <f>LEN(Tabelle32[[#This Row],[Label 1
GFX-Unit]])</f>
        <v>0</v>
      </c>
      <c r="BQ341" s="63"/>
      <c r="BR341" s="63"/>
      <c r="BS341" s="59"/>
      <c r="BT341" s="59"/>
      <c r="BU341" s="59" t="s">
        <v>176</v>
      </c>
      <c r="BV341" s="59" t="s">
        <v>177</v>
      </c>
      <c r="BW341" s="59" t="s">
        <v>551</v>
      </c>
      <c r="BX341" s="59">
        <v>16</v>
      </c>
    </row>
    <row r="342" spans="1:76" x14ac:dyDescent="0.2">
      <c r="A342" s="58" t="str">
        <f>CONCATENATE(Tabelle32[[#This Row],[Device ID]],".",Tabelle32[[#This Row],[Streamcounter]])</f>
        <v>16.16206</v>
      </c>
      <c r="B34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VGW-01_SDI16_AUDsend_0006_IPLASRF</v>
      </c>
      <c r="C342" s="60"/>
      <c r="D342" s="61"/>
      <c r="E342" s="62"/>
      <c r="F342" s="59" t="str">
        <f>IFERROR(VLOOKUP(Tabelle32[[#This Row],[Device ID]],BOM!$B$3:$BQ$35,16,FALSE),"")</f>
        <v>Player-01 | 4/4</v>
      </c>
      <c r="G342" s="63">
        <f>VLOOKUP(Tabelle32[[#This Row],[SDI Interface]],BOM!$A$4:$B$35,2,FALSE)</f>
        <v>16</v>
      </c>
      <c r="H342" s="59" t="str">
        <f>BOM!$C$4</f>
        <v>VGW-01</v>
      </c>
      <c r="I342" s="59">
        <f>IFERROR(VLOOKUP(Tabelle32[[#This Row],[Device ID]],BOM!$B$3:$BQ$35,12,FALSE),"")</f>
        <v>0</v>
      </c>
      <c r="J342" s="59" t="str">
        <f>IFERROR(VLOOKUP(Tabelle32[[#This Row],[Device ID]],BOM!$B$3:$BQ$35,13,FALSE),"")</f>
        <v>TC.U1.223 | MDC</v>
      </c>
      <c r="K342" s="59" t="str">
        <f>IFERROR(VLOOKUP(Tabelle32[[#This Row],[Device ID]],BOM!$B$3:$BQ$35,14,FALSE),"")</f>
        <v>Imagine Comunications</v>
      </c>
      <c r="L342" s="59" t="str">
        <f>IFERROR(VLOOKUP(Tabelle32[[#This Row],[Device ID]],BOM!$B$3:$BQ$35,16,FALSE),"")</f>
        <v>Player-01 | 4/4</v>
      </c>
      <c r="M342" s="63">
        <f>IFERROR(VLOOKUP(Tabelle32[[#This Row],[Device ID]],BOM!$B$3:$BQ$35,17,FALSE),"")</f>
        <v>0</v>
      </c>
      <c r="N342" s="59">
        <f>IFERROR(VLOOKUP(Tabelle32[[#This Row],[Device ID]],BOM!$B$3:$BQ$35,18,FALSE),"")</f>
        <v>0</v>
      </c>
      <c r="O342" s="64"/>
      <c r="P342" s="64"/>
      <c r="Q342" s="64"/>
      <c r="R342" s="64"/>
      <c r="S342" s="64"/>
      <c r="T342" s="64"/>
      <c r="U342" s="59">
        <f>IFERROR(VLOOKUP(Tabelle32[[#This Row],[Device ID]],BOM!$B$3:$BQ$35,25,FALSE),"")</f>
        <v>0</v>
      </c>
      <c r="V342" s="59" t="str">
        <f>IFERROR(VLOOKUP(Tabelle32[[#This Row],[Device ID]],BOM!$B$3:$BQ$35,26,FALSE),"")</f>
        <v>x</v>
      </c>
      <c r="W342" s="59" t="str">
        <f>IFERROR(VLOOKUP(Tabelle32[[#This Row],[Device ID]],BOM!$B$3:$BQ$35,27,FALSE),"")</f>
        <v>x</v>
      </c>
      <c r="X342" s="59" t="str">
        <f>IFERROR(VLOOKUP(Tabelle32[[#This Row],[Device ID]],BOM!$B$3:$BQ$35,28,FALSE),"")</f>
        <v>x</v>
      </c>
      <c r="Y342" s="59" t="str">
        <f>IFERROR(VLOOKUP(Tabelle32[[#This Row],[Device ID]],BOM!$B$3:$BQ$35,29,FALSE),"")</f>
        <v>x</v>
      </c>
      <c r="Z342" s="59" t="str">
        <f>IFERROR(VLOOKUP(Tabelle32[[#This Row],[Device ID]],BOM!$B$3:$BQ$35,30,FALSE),"")</f>
        <v>x</v>
      </c>
      <c r="AA342" s="59" t="str">
        <f>IFERROR(VLOOKUP(Tabelle32[[#This Row],[Device ID]],BOM!$B$3:$BQ$35,31,FALSE),"")</f>
        <v>x</v>
      </c>
      <c r="AB342" s="59" t="str">
        <f>IFERROR(VLOOKUP(Tabelle32[[#This Row],[Device ID]],BOM!$B$3:$BQ$35,32,FALSE),"")</f>
        <v>x</v>
      </c>
      <c r="AC342" s="59" t="str">
        <f>IFERROR(VLOOKUP(Tabelle32[[#This Row],[Device ID]],BOM!$B$3:$BQ$35,33,FALSE),"")</f>
        <v>x</v>
      </c>
      <c r="AD342" s="59" t="str">
        <f>IFERROR(VLOOKUP(Tabelle32[[#This Row],[Device ID]],BOM!$B$3:$BQ$35,34,FALSE),"")</f>
        <v>x</v>
      </c>
      <c r="AE342" s="59" t="str">
        <f>IFERROR(VLOOKUP(Tabelle32[[#This Row],[Device ID]],BOM!$B$3:$BQ$35,35,FALSE),"")</f>
        <v>x</v>
      </c>
      <c r="AF342" s="59" t="str">
        <f>IFERROR(VLOOKUP(Tabelle32[[#This Row],[Device ID]],BOM!$B$3:$BQ$35,36,FALSE),"")</f>
        <v>x</v>
      </c>
      <c r="AG342" s="59" t="str">
        <f>IFERROR(VLOOKUP(Tabelle32[[#This Row],[Device ID]],BOM!$B$3:$BQ$35,37,FALSE),"")</f>
        <v>x</v>
      </c>
      <c r="AH342" s="59"/>
      <c r="AI342" s="59"/>
      <c r="AJ342" s="59"/>
      <c r="AK342" s="59"/>
      <c r="AL342" s="59" t="str">
        <f>IFERROR(VLOOKUP(Tabelle32[[#This Row],[Device ID]],BOM!$B$3:$BQ$35,42,FALSE),"")</f>
        <v>Imagine Communications SNP</v>
      </c>
      <c r="AM342" s="59" t="str">
        <f>IFERROR(VLOOKUP(Tabelle32[[#This Row],[Device ID]],BOM!$B$3:$BQ$35,43,FALSE),"")</f>
        <v>no</v>
      </c>
      <c r="AN342" s="59" t="str">
        <f>IFERROR(VLOOKUP(Tabelle32[[#This Row],[Device ID]],BOM!$B$3:$BQ$35,44,FALSE),"")</f>
        <v>yes</v>
      </c>
      <c r="AO342" s="59" t="str">
        <f>IFERROR(VLOOKUP(Tabelle32[[#This Row],[Device ID]],BOM!$B$3:$BQ$35,45,FALSE),"")</f>
        <v>no</v>
      </c>
      <c r="AP342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42" s="28"/>
      <c r="AR342" s="28"/>
      <c r="AS342" s="28"/>
      <c r="AT342" s="28"/>
      <c r="AU342" s="28"/>
      <c r="AV342" s="28" t="s">
        <v>96</v>
      </c>
      <c r="AW342" s="28" t="s">
        <v>96</v>
      </c>
      <c r="AX342" s="28" t="s">
        <v>96</v>
      </c>
      <c r="AY342" s="28" t="s">
        <v>96</v>
      </c>
      <c r="AZ342" s="28" t="s">
        <v>96</v>
      </c>
      <c r="BA342" s="28" t="s">
        <v>96</v>
      </c>
      <c r="BB342" s="28" t="s">
        <v>96</v>
      </c>
      <c r="BC342" s="28" t="s">
        <v>96</v>
      </c>
      <c r="BD342" s="28" t="s">
        <v>96</v>
      </c>
      <c r="BE342" s="28"/>
      <c r="BF342" s="28"/>
      <c r="BG342" s="73" t="s">
        <v>151</v>
      </c>
      <c r="BH342" s="30" t="str">
        <f>IF(COUNTA(Tabelle32[[#This Row],[Type:Vid_1080i50]:[Type:Anc_Prot]])&gt;0,"x","")</f>
        <v>x</v>
      </c>
      <c r="BI34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42" s="59"/>
      <c r="BK342" s="59"/>
      <c r="BL342" s="63"/>
      <c r="BM342" s="63"/>
      <c r="BN342" s="90"/>
      <c r="BO342" s="90"/>
      <c r="BP342" s="75">
        <f>LEN(Tabelle32[[#This Row],[Label 1
GFX-Unit]])</f>
        <v>0</v>
      </c>
      <c r="BQ342" s="63"/>
      <c r="BR342" s="63"/>
      <c r="BS342" s="59"/>
      <c r="BT342" s="59"/>
      <c r="BU342" s="59" t="s">
        <v>179</v>
      </c>
      <c r="BV342" s="59" t="s">
        <v>180</v>
      </c>
      <c r="BW342" s="59" t="s">
        <v>552</v>
      </c>
      <c r="BX342" s="59">
        <v>16</v>
      </c>
    </row>
    <row r="343" spans="1:76" x14ac:dyDescent="0.2">
      <c r="A343" s="58" t="str">
        <f>CONCATENATE(Tabelle32[[#This Row],[Device ID]],".",Tabelle32[[#This Row],[Streamcounter]])</f>
        <v>16.16207</v>
      </c>
      <c r="B34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VGW-01_SDI16_AUDsend_0007_IPLASRF</v>
      </c>
      <c r="C343" s="60"/>
      <c r="D343" s="61"/>
      <c r="E343" s="62"/>
      <c r="F343" s="59" t="str">
        <f>IFERROR(VLOOKUP(Tabelle32[[#This Row],[Device ID]],BOM!$B$3:$BQ$35,16,FALSE),"")</f>
        <v>Player-01 | 4/4</v>
      </c>
      <c r="G343" s="63">
        <f>VLOOKUP(Tabelle32[[#This Row],[SDI Interface]],BOM!$A$4:$B$35,2,FALSE)</f>
        <v>16</v>
      </c>
      <c r="H343" s="59" t="str">
        <f>BOM!$C$4</f>
        <v>VGW-01</v>
      </c>
      <c r="I343" s="59">
        <f>IFERROR(VLOOKUP(Tabelle32[[#This Row],[Device ID]],BOM!$B$3:$BQ$35,12,FALSE),"")</f>
        <v>0</v>
      </c>
      <c r="J343" s="59" t="str">
        <f>IFERROR(VLOOKUP(Tabelle32[[#This Row],[Device ID]],BOM!$B$3:$BQ$35,13,FALSE),"")</f>
        <v>TC.U1.223 | MDC</v>
      </c>
      <c r="K343" s="59" t="str">
        <f>IFERROR(VLOOKUP(Tabelle32[[#This Row],[Device ID]],BOM!$B$3:$BQ$35,14,FALSE),"")</f>
        <v>Imagine Comunications</v>
      </c>
      <c r="L343" s="59" t="str">
        <f>IFERROR(VLOOKUP(Tabelle32[[#This Row],[Device ID]],BOM!$B$3:$BQ$35,16,FALSE),"")</f>
        <v>Player-01 | 4/4</v>
      </c>
      <c r="M343" s="63">
        <f>IFERROR(VLOOKUP(Tabelle32[[#This Row],[Device ID]],BOM!$B$3:$BQ$35,17,FALSE),"")</f>
        <v>0</v>
      </c>
      <c r="N343" s="59">
        <f>IFERROR(VLOOKUP(Tabelle32[[#This Row],[Device ID]],BOM!$B$3:$BQ$35,18,FALSE),"")</f>
        <v>0</v>
      </c>
      <c r="O343" s="64"/>
      <c r="P343" s="64"/>
      <c r="Q343" s="64"/>
      <c r="R343" s="64"/>
      <c r="S343" s="64"/>
      <c r="T343" s="64"/>
      <c r="U343" s="59">
        <f>IFERROR(VLOOKUP(Tabelle32[[#This Row],[Device ID]],BOM!$B$3:$BQ$35,25,FALSE),"")</f>
        <v>0</v>
      </c>
      <c r="V343" s="59" t="str">
        <f>IFERROR(VLOOKUP(Tabelle32[[#This Row],[Device ID]],BOM!$B$3:$BQ$35,26,FALSE),"")</f>
        <v>x</v>
      </c>
      <c r="W343" s="59" t="str">
        <f>IFERROR(VLOOKUP(Tabelle32[[#This Row],[Device ID]],BOM!$B$3:$BQ$35,27,FALSE),"")</f>
        <v>x</v>
      </c>
      <c r="X343" s="59" t="str">
        <f>IFERROR(VLOOKUP(Tabelle32[[#This Row],[Device ID]],BOM!$B$3:$BQ$35,28,FALSE),"")</f>
        <v>x</v>
      </c>
      <c r="Y343" s="59" t="str">
        <f>IFERROR(VLOOKUP(Tabelle32[[#This Row],[Device ID]],BOM!$B$3:$BQ$35,29,FALSE),"")</f>
        <v>x</v>
      </c>
      <c r="Z343" s="59" t="str">
        <f>IFERROR(VLOOKUP(Tabelle32[[#This Row],[Device ID]],BOM!$B$3:$BQ$35,30,FALSE),"")</f>
        <v>x</v>
      </c>
      <c r="AA343" s="59" t="str">
        <f>IFERROR(VLOOKUP(Tabelle32[[#This Row],[Device ID]],BOM!$B$3:$BQ$35,31,FALSE),"")</f>
        <v>x</v>
      </c>
      <c r="AB343" s="59" t="str">
        <f>IFERROR(VLOOKUP(Tabelle32[[#This Row],[Device ID]],BOM!$B$3:$BQ$35,32,FALSE),"")</f>
        <v>x</v>
      </c>
      <c r="AC343" s="59" t="str">
        <f>IFERROR(VLOOKUP(Tabelle32[[#This Row],[Device ID]],BOM!$B$3:$BQ$35,33,FALSE),"")</f>
        <v>x</v>
      </c>
      <c r="AD343" s="59" t="str">
        <f>IFERROR(VLOOKUP(Tabelle32[[#This Row],[Device ID]],BOM!$B$3:$BQ$35,34,FALSE),"")</f>
        <v>x</v>
      </c>
      <c r="AE343" s="59" t="str">
        <f>IFERROR(VLOOKUP(Tabelle32[[#This Row],[Device ID]],BOM!$B$3:$BQ$35,35,FALSE),"")</f>
        <v>x</v>
      </c>
      <c r="AF343" s="59" t="str">
        <f>IFERROR(VLOOKUP(Tabelle32[[#This Row],[Device ID]],BOM!$B$3:$BQ$35,36,FALSE),"")</f>
        <v>x</v>
      </c>
      <c r="AG343" s="59" t="str">
        <f>IFERROR(VLOOKUP(Tabelle32[[#This Row],[Device ID]],BOM!$B$3:$BQ$35,37,FALSE),"")</f>
        <v>x</v>
      </c>
      <c r="AH343" s="59"/>
      <c r="AI343" s="59"/>
      <c r="AJ343" s="59"/>
      <c r="AK343" s="59"/>
      <c r="AL343" s="59" t="str">
        <f>IFERROR(VLOOKUP(Tabelle32[[#This Row],[Device ID]],BOM!$B$3:$BQ$35,42,FALSE),"")</f>
        <v>Imagine Communications SNP</v>
      </c>
      <c r="AM343" s="59" t="str">
        <f>IFERROR(VLOOKUP(Tabelle32[[#This Row],[Device ID]],BOM!$B$3:$BQ$35,43,FALSE),"")</f>
        <v>no</v>
      </c>
      <c r="AN343" s="59" t="str">
        <f>IFERROR(VLOOKUP(Tabelle32[[#This Row],[Device ID]],BOM!$B$3:$BQ$35,44,FALSE),"")</f>
        <v>yes</v>
      </c>
      <c r="AO343" s="59" t="str">
        <f>IFERROR(VLOOKUP(Tabelle32[[#This Row],[Device ID]],BOM!$B$3:$BQ$35,45,FALSE),"")</f>
        <v>no</v>
      </c>
      <c r="AP343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43" s="28"/>
      <c r="AR343" s="28"/>
      <c r="AS343" s="28"/>
      <c r="AT343" s="28"/>
      <c r="AU343" s="28"/>
      <c r="AV343" s="28" t="s">
        <v>96</v>
      </c>
      <c r="AW343" s="28" t="s">
        <v>96</v>
      </c>
      <c r="AX343" s="28" t="s">
        <v>96</v>
      </c>
      <c r="AY343" s="28" t="s">
        <v>96</v>
      </c>
      <c r="AZ343" s="28" t="s">
        <v>96</v>
      </c>
      <c r="BA343" s="28" t="s">
        <v>96</v>
      </c>
      <c r="BB343" s="28" t="s">
        <v>96</v>
      </c>
      <c r="BC343" s="28" t="s">
        <v>96</v>
      </c>
      <c r="BD343" s="28" t="s">
        <v>96</v>
      </c>
      <c r="BE343" s="28"/>
      <c r="BF343" s="28"/>
      <c r="BG343" s="73" t="s">
        <v>151</v>
      </c>
      <c r="BH343" s="30" t="str">
        <f>IF(COUNTA(Tabelle32[[#This Row],[Type:Vid_1080i50]:[Type:Anc_Prot]])&gt;0,"x","")</f>
        <v>x</v>
      </c>
      <c r="BI34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43" s="59"/>
      <c r="BK343" s="59"/>
      <c r="BL343" s="63"/>
      <c r="BM343" s="63"/>
      <c r="BN343" s="90"/>
      <c r="BO343" s="90"/>
      <c r="BP343" s="75">
        <f>LEN(Tabelle32[[#This Row],[Label 1
GFX-Unit]])</f>
        <v>0</v>
      </c>
      <c r="BQ343" s="63"/>
      <c r="BR343" s="63"/>
      <c r="BS343" s="59"/>
      <c r="BT343" s="59"/>
      <c r="BU343" s="59" t="s">
        <v>182</v>
      </c>
      <c r="BV343" s="59" t="s">
        <v>183</v>
      </c>
      <c r="BW343" s="59" t="s">
        <v>553</v>
      </c>
      <c r="BX343" s="59">
        <v>16</v>
      </c>
    </row>
    <row r="344" spans="1:76" x14ac:dyDescent="0.2">
      <c r="A344" s="58" t="str">
        <f>CONCATENATE(Tabelle32[[#This Row],[Device ID]],".",Tabelle32[[#This Row],[Streamcounter]])</f>
        <v>16.16208</v>
      </c>
      <c r="B34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VGW-01_SDI16_AUDsend_0008_IPLASRF</v>
      </c>
      <c r="C344" s="60"/>
      <c r="D344" s="61"/>
      <c r="E344" s="62"/>
      <c r="F344" s="59" t="str">
        <f>IFERROR(VLOOKUP(Tabelle32[[#This Row],[Device ID]],BOM!$B$3:$BQ$35,16,FALSE),"")</f>
        <v>Player-01 | 4/4</v>
      </c>
      <c r="G344" s="63">
        <f>VLOOKUP(Tabelle32[[#This Row],[SDI Interface]],BOM!$A$4:$B$35,2,FALSE)</f>
        <v>16</v>
      </c>
      <c r="H344" s="59" t="str">
        <f>BOM!$C$4</f>
        <v>VGW-01</v>
      </c>
      <c r="I344" s="59">
        <f>IFERROR(VLOOKUP(Tabelle32[[#This Row],[Device ID]],BOM!$B$3:$BQ$35,12,FALSE),"")</f>
        <v>0</v>
      </c>
      <c r="J344" s="59" t="str">
        <f>IFERROR(VLOOKUP(Tabelle32[[#This Row],[Device ID]],BOM!$B$3:$BQ$35,13,FALSE),"")</f>
        <v>TC.U1.223 | MDC</v>
      </c>
      <c r="K344" s="59" t="str">
        <f>IFERROR(VLOOKUP(Tabelle32[[#This Row],[Device ID]],BOM!$B$3:$BQ$35,14,FALSE),"")</f>
        <v>Imagine Comunications</v>
      </c>
      <c r="L344" s="59" t="str">
        <f>IFERROR(VLOOKUP(Tabelle32[[#This Row],[Device ID]],BOM!$B$3:$BQ$35,16,FALSE),"")</f>
        <v>Player-01 | 4/4</v>
      </c>
      <c r="M344" s="63">
        <f>IFERROR(VLOOKUP(Tabelle32[[#This Row],[Device ID]],BOM!$B$3:$BQ$35,17,FALSE),"")</f>
        <v>0</v>
      </c>
      <c r="N344" s="59">
        <f>IFERROR(VLOOKUP(Tabelle32[[#This Row],[Device ID]],BOM!$B$3:$BQ$35,18,FALSE),"")</f>
        <v>0</v>
      </c>
      <c r="O344" s="64"/>
      <c r="P344" s="64"/>
      <c r="Q344" s="64"/>
      <c r="R344" s="64"/>
      <c r="S344" s="64"/>
      <c r="T344" s="64"/>
      <c r="U344" s="59">
        <f>IFERROR(VLOOKUP(Tabelle32[[#This Row],[Device ID]],BOM!$B$3:$BQ$35,25,FALSE),"")</f>
        <v>0</v>
      </c>
      <c r="V344" s="59" t="str">
        <f>IFERROR(VLOOKUP(Tabelle32[[#This Row],[Device ID]],BOM!$B$3:$BQ$35,26,FALSE),"")</f>
        <v>x</v>
      </c>
      <c r="W344" s="59" t="str">
        <f>IFERROR(VLOOKUP(Tabelle32[[#This Row],[Device ID]],BOM!$B$3:$BQ$35,27,FALSE),"")</f>
        <v>x</v>
      </c>
      <c r="X344" s="59" t="str">
        <f>IFERROR(VLOOKUP(Tabelle32[[#This Row],[Device ID]],BOM!$B$3:$BQ$35,28,FALSE),"")</f>
        <v>x</v>
      </c>
      <c r="Y344" s="59" t="str">
        <f>IFERROR(VLOOKUP(Tabelle32[[#This Row],[Device ID]],BOM!$B$3:$BQ$35,29,FALSE),"")</f>
        <v>x</v>
      </c>
      <c r="Z344" s="59" t="str">
        <f>IFERROR(VLOOKUP(Tabelle32[[#This Row],[Device ID]],BOM!$B$3:$BQ$35,30,FALSE),"")</f>
        <v>x</v>
      </c>
      <c r="AA344" s="59" t="str">
        <f>IFERROR(VLOOKUP(Tabelle32[[#This Row],[Device ID]],BOM!$B$3:$BQ$35,31,FALSE),"")</f>
        <v>x</v>
      </c>
      <c r="AB344" s="59" t="str">
        <f>IFERROR(VLOOKUP(Tabelle32[[#This Row],[Device ID]],BOM!$B$3:$BQ$35,32,FALSE),"")</f>
        <v>x</v>
      </c>
      <c r="AC344" s="59" t="str">
        <f>IFERROR(VLOOKUP(Tabelle32[[#This Row],[Device ID]],BOM!$B$3:$BQ$35,33,FALSE),"")</f>
        <v>x</v>
      </c>
      <c r="AD344" s="59" t="str">
        <f>IFERROR(VLOOKUP(Tabelle32[[#This Row],[Device ID]],BOM!$B$3:$BQ$35,34,FALSE),"")</f>
        <v>x</v>
      </c>
      <c r="AE344" s="59" t="str">
        <f>IFERROR(VLOOKUP(Tabelle32[[#This Row],[Device ID]],BOM!$B$3:$BQ$35,35,FALSE),"")</f>
        <v>x</v>
      </c>
      <c r="AF344" s="59" t="str">
        <f>IFERROR(VLOOKUP(Tabelle32[[#This Row],[Device ID]],BOM!$B$3:$BQ$35,36,FALSE),"")</f>
        <v>x</v>
      </c>
      <c r="AG344" s="59" t="str">
        <f>IFERROR(VLOOKUP(Tabelle32[[#This Row],[Device ID]],BOM!$B$3:$BQ$35,37,FALSE),"")</f>
        <v>x</v>
      </c>
      <c r="AH344" s="59"/>
      <c r="AI344" s="59"/>
      <c r="AJ344" s="59"/>
      <c r="AK344" s="59"/>
      <c r="AL344" s="59" t="str">
        <f>IFERROR(VLOOKUP(Tabelle32[[#This Row],[Device ID]],BOM!$B$3:$BQ$35,42,FALSE),"")</f>
        <v>Imagine Communications SNP</v>
      </c>
      <c r="AM344" s="59" t="str">
        <f>IFERROR(VLOOKUP(Tabelle32[[#This Row],[Device ID]],BOM!$B$3:$BQ$35,43,FALSE),"")</f>
        <v>no</v>
      </c>
      <c r="AN344" s="59" t="str">
        <f>IFERROR(VLOOKUP(Tabelle32[[#This Row],[Device ID]],BOM!$B$3:$BQ$35,44,FALSE),"")</f>
        <v>yes</v>
      </c>
      <c r="AO344" s="59" t="str">
        <f>IFERROR(VLOOKUP(Tabelle32[[#This Row],[Device ID]],BOM!$B$3:$BQ$35,45,FALSE),"")</f>
        <v>no</v>
      </c>
      <c r="AP344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44" s="28"/>
      <c r="AR344" s="28"/>
      <c r="AS344" s="28"/>
      <c r="AT344" s="28"/>
      <c r="AU344" s="28"/>
      <c r="AV344" s="28" t="s">
        <v>96</v>
      </c>
      <c r="AW344" s="28" t="s">
        <v>96</v>
      </c>
      <c r="AX344" s="28" t="s">
        <v>96</v>
      </c>
      <c r="AY344" s="28" t="s">
        <v>96</v>
      </c>
      <c r="AZ344" s="28" t="s">
        <v>96</v>
      </c>
      <c r="BA344" s="28" t="s">
        <v>96</v>
      </c>
      <c r="BB344" s="28" t="s">
        <v>96</v>
      </c>
      <c r="BC344" s="28" t="s">
        <v>96</v>
      </c>
      <c r="BD344" s="28" t="s">
        <v>96</v>
      </c>
      <c r="BE344" s="28"/>
      <c r="BF344" s="28"/>
      <c r="BG344" s="73" t="s">
        <v>151</v>
      </c>
      <c r="BH344" s="30" t="str">
        <f>IF(COUNTA(Tabelle32[[#This Row],[Type:Vid_1080i50]:[Type:Anc_Prot]])&gt;0,"x","")</f>
        <v>x</v>
      </c>
      <c r="BI34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44" s="59"/>
      <c r="BK344" s="59"/>
      <c r="BL344" s="63"/>
      <c r="BM344" s="63"/>
      <c r="BN344" s="90"/>
      <c r="BO344" s="90"/>
      <c r="BP344" s="75">
        <f>LEN(Tabelle32[[#This Row],[Label 1
GFX-Unit]])</f>
        <v>0</v>
      </c>
      <c r="BQ344" s="63"/>
      <c r="BR344" s="63"/>
      <c r="BS344" s="59"/>
      <c r="BT344" s="59"/>
      <c r="BU344" s="59" t="s">
        <v>185</v>
      </c>
      <c r="BV344" s="59" t="s">
        <v>186</v>
      </c>
      <c r="BW344" s="59" t="s">
        <v>554</v>
      </c>
      <c r="BX344" s="59">
        <v>16</v>
      </c>
    </row>
    <row r="345" spans="1:76" x14ac:dyDescent="0.2">
      <c r="A345" s="58" t="str">
        <f>CONCATENATE(Tabelle32[[#This Row],[Device ID]],".",Tabelle32[[#This Row],[Streamcounter]])</f>
        <v>16.16209</v>
      </c>
      <c r="B34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VGW-01_SDI16_AUDsend_0009_IPLASRF</v>
      </c>
      <c r="C345" s="60"/>
      <c r="D345" s="61"/>
      <c r="E345" s="62"/>
      <c r="F345" s="59" t="str">
        <f>IFERROR(VLOOKUP(Tabelle32[[#This Row],[Device ID]],BOM!$B$3:$BQ$35,16,FALSE),"")</f>
        <v>Player-01 | 4/4</v>
      </c>
      <c r="G345" s="63">
        <f>VLOOKUP(Tabelle32[[#This Row],[SDI Interface]],BOM!$A$4:$B$35,2,FALSE)</f>
        <v>16</v>
      </c>
      <c r="H345" s="59" t="str">
        <f>BOM!$C$4</f>
        <v>VGW-01</v>
      </c>
      <c r="I345" s="59">
        <f>IFERROR(VLOOKUP(Tabelle32[[#This Row],[Device ID]],BOM!$B$3:$BQ$35,12,FALSE),"")</f>
        <v>0</v>
      </c>
      <c r="J345" s="59" t="str">
        <f>IFERROR(VLOOKUP(Tabelle32[[#This Row],[Device ID]],BOM!$B$3:$BQ$35,13,FALSE),"")</f>
        <v>TC.U1.223 | MDC</v>
      </c>
      <c r="K345" s="59" t="str">
        <f>IFERROR(VLOOKUP(Tabelle32[[#This Row],[Device ID]],BOM!$B$3:$BQ$35,14,FALSE),"")</f>
        <v>Imagine Comunications</v>
      </c>
      <c r="L345" s="59" t="str">
        <f>IFERROR(VLOOKUP(Tabelle32[[#This Row],[Device ID]],BOM!$B$3:$BQ$35,16,FALSE),"")</f>
        <v>Player-01 | 4/4</v>
      </c>
      <c r="M345" s="63">
        <f>IFERROR(VLOOKUP(Tabelle32[[#This Row],[Device ID]],BOM!$B$3:$BQ$35,17,FALSE),"")</f>
        <v>0</v>
      </c>
      <c r="N345" s="59">
        <f>IFERROR(VLOOKUP(Tabelle32[[#This Row],[Device ID]],BOM!$B$3:$BQ$35,18,FALSE),"")</f>
        <v>0</v>
      </c>
      <c r="O345" s="64"/>
      <c r="P345" s="64"/>
      <c r="Q345" s="64"/>
      <c r="R345" s="64"/>
      <c r="S345" s="64"/>
      <c r="T345" s="64"/>
      <c r="U345" s="59">
        <f>IFERROR(VLOOKUP(Tabelle32[[#This Row],[Device ID]],BOM!$B$3:$BQ$35,25,FALSE),"")</f>
        <v>0</v>
      </c>
      <c r="V345" s="59" t="str">
        <f>IFERROR(VLOOKUP(Tabelle32[[#This Row],[Device ID]],BOM!$B$3:$BQ$35,26,FALSE),"")</f>
        <v>x</v>
      </c>
      <c r="W345" s="59" t="str">
        <f>IFERROR(VLOOKUP(Tabelle32[[#This Row],[Device ID]],BOM!$B$3:$BQ$35,27,FALSE),"")</f>
        <v>x</v>
      </c>
      <c r="X345" s="59" t="str">
        <f>IFERROR(VLOOKUP(Tabelle32[[#This Row],[Device ID]],BOM!$B$3:$BQ$35,28,FALSE),"")</f>
        <v>x</v>
      </c>
      <c r="Y345" s="59" t="str">
        <f>IFERROR(VLOOKUP(Tabelle32[[#This Row],[Device ID]],BOM!$B$3:$BQ$35,29,FALSE),"")</f>
        <v>x</v>
      </c>
      <c r="Z345" s="59" t="str">
        <f>IFERROR(VLOOKUP(Tabelle32[[#This Row],[Device ID]],BOM!$B$3:$BQ$35,30,FALSE),"")</f>
        <v>x</v>
      </c>
      <c r="AA345" s="59" t="str">
        <f>IFERROR(VLOOKUP(Tabelle32[[#This Row],[Device ID]],BOM!$B$3:$BQ$35,31,FALSE),"")</f>
        <v>x</v>
      </c>
      <c r="AB345" s="59" t="str">
        <f>IFERROR(VLOOKUP(Tabelle32[[#This Row],[Device ID]],BOM!$B$3:$BQ$35,32,FALSE),"")</f>
        <v>x</v>
      </c>
      <c r="AC345" s="59" t="str">
        <f>IFERROR(VLOOKUP(Tabelle32[[#This Row],[Device ID]],BOM!$B$3:$BQ$35,33,FALSE),"")</f>
        <v>x</v>
      </c>
      <c r="AD345" s="59" t="str">
        <f>IFERROR(VLOOKUP(Tabelle32[[#This Row],[Device ID]],BOM!$B$3:$BQ$35,34,FALSE),"")</f>
        <v>x</v>
      </c>
      <c r="AE345" s="59" t="str">
        <f>IFERROR(VLOOKUP(Tabelle32[[#This Row],[Device ID]],BOM!$B$3:$BQ$35,35,FALSE),"")</f>
        <v>x</v>
      </c>
      <c r="AF345" s="59" t="str">
        <f>IFERROR(VLOOKUP(Tabelle32[[#This Row],[Device ID]],BOM!$B$3:$BQ$35,36,FALSE),"")</f>
        <v>x</v>
      </c>
      <c r="AG345" s="59" t="str">
        <f>IFERROR(VLOOKUP(Tabelle32[[#This Row],[Device ID]],BOM!$B$3:$BQ$35,37,FALSE),"")</f>
        <v>x</v>
      </c>
      <c r="AH345" s="59"/>
      <c r="AI345" s="59"/>
      <c r="AJ345" s="59"/>
      <c r="AK345" s="59"/>
      <c r="AL345" s="59" t="str">
        <f>IFERROR(VLOOKUP(Tabelle32[[#This Row],[Device ID]],BOM!$B$3:$BQ$35,42,FALSE),"")</f>
        <v>Imagine Communications SNP</v>
      </c>
      <c r="AM345" s="59" t="str">
        <f>IFERROR(VLOOKUP(Tabelle32[[#This Row],[Device ID]],BOM!$B$3:$BQ$35,43,FALSE),"")</f>
        <v>no</v>
      </c>
      <c r="AN345" s="59" t="str">
        <f>IFERROR(VLOOKUP(Tabelle32[[#This Row],[Device ID]],BOM!$B$3:$BQ$35,44,FALSE),"")</f>
        <v>yes</v>
      </c>
      <c r="AO345" s="59" t="str">
        <f>IFERROR(VLOOKUP(Tabelle32[[#This Row],[Device ID]],BOM!$B$3:$BQ$35,45,FALSE),"")</f>
        <v>no</v>
      </c>
      <c r="AP345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45" s="28"/>
      <c r="AR345" s="28"/>
      <c r="AS345" s="28"/>
      <c r="AT345" s="28"/>
      <c r="AU345" s="28"/>
      <c r="AV345" s="28" t="s">
        <v>96</v>
      </c>
      <c r="AW345" s="28" t="s">
        <v>96</v>
      </c>
      <c r="AX345" s="28" t="s">
        <v>96</v>
      </c>
      <c r="AY345" s="28" t="s">
        <v>96</v>
      </c>
      <c r="AZ345" s="28" t="s">
        <v>96</v>
      </c>
      <c r="BA345" s="28" t="s">
        <v>96</v>
      </c>
      <c r="BB345" s="28" t="s">
        <v>96</v>
      </c>
      <c r="BC345" s="28" t="s">
        <v>96</v>
      </c>
      <c r="BD345" s="28" t="s">
        <v>96</v>
      </c>
      <c r="BE345" s="28"/>
      <c r="BF345" s="28"/>
      <c r="BG345" s="73" t="s">
        <v>151</v>
      </c>
      <c r="BH345" s="30" t="str">
        <f>IF(COUNTA(Tabelle32[[#This Row],[Type:Vid_1080i50]:[Type:Anc_Prot]])&gt;0,"x","")</f>
        <v>x</v>
      </c>
      <c r="BI34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45" s="59"/>
      <c r="BK345" s="59"/>
      <c r="BL345" s="63"/>
      <c r="BM345" s="63"/>
      <c r="BN345" s="90"/>
      <c r="BO345" s="90"/>
      <c r="BP345" s="75">
        <f>LEN(Tabelle32[[#This Row],[Label 1
GFX-Unit]])</f>
        <v>0</v>
      </c>
      <c r="BQ345" s="63"/>
      <c r="BR345" s="63"/>
      <c r="BS345" s="59"/>
      <c r="BT345" s="59"/>
      <c r="BU345" s="59" t="s">
        <v>188</v>
      </c>
      <c r="BV345" s="59" t="s">
        <v>189</v>
      </c>
      <c r="BW345" s="59" t="s">
        <v>555</v>
      </c>
      <c r="BX345" s="59">
        <v>16</v>
      </c>
    </row>
    <row r="346" spans="1:76" x14ac:dyDescent="0.2">
      <c r="A346" s="58" t="str">
        <f>CONCATENATE(Tabelle32[[#This Row],[Device ID]],".",Tabelle32[[#This Row],[Streamcounter]])</f>
        <v>16.16210</v>
      </c>
      <c r="B34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VGW-01_SDI16_AUDsend_0010_IPLASRF</v>
      </c>
      <c r="C346" s="60"/>
      <c r="D346" s="61"/>
      <c r="E346" s="62"/>
      <c r="F346" s="59" t="str">
        <f>IFERROR(VLOOKUP(Tabelle32[[#This Row],[Device ID]],BOM!$B$3:$BQ$35,16,FALSE),"")</f>
        <v>Player-01 | 4/4</v>
      </c>
      <c r="G346" s="63">
        <f>VLOOKUP(Tabelle32[[#This Row],[SDI Interface]],BOM!$A$4:$B$35,2,FALSE)</f>
        <v>16</v>
      </c>
      <c r="H346" s="59" t="str">
        <f>BOM!$C$4</f>
        <v>VGW-01</v>
      </c>
      <c r="I346" s="59">
        <f>IFERROR(VLOOKUP(Tabelle32[[#This Row],[Device ID]],BOM!$B$3:$BQ$35,12,FALSE),"")</f>
        <v>0</v>
      </c>
      <c r="J346" s="59" t="str">
        <f>IFERROR(VLOOKUP(Tabelle32[[#This Row],[Device ID]],BOM!$B$3:$BQ$35,13,FALSE),"")</f>
        <v>TC.U1.223 | MDC</v>
      </c>
      <c r="K346" s="59" t="str">
        <f>IFERROR(VLOOKUP(Tabelle32[[#This Row],[Device ID]],BOM!$B$3:$BQ$35,14,FALSE),"")</f>
        <v>Imagine Comunications</v>
      </c>
      <c r="L346" s="59" t="str">
        <f>IFERROR(VLOOKUP(Tabelle32[[#This Row],[Device ID]],BOM!$B$3:$BQ$35,16,FALSE),"")</f>
        <v>Player-01 | 4/4</v>
      </c>
      <c r="M346" s="63">
        <f>IFERROR(VLOOKUP(Tabelle32[[#This Row],[Device ID]],BOM!$B$3:$BQ$35,17,FALSE),"")</f>
        <v>0</v>
      </c>
      <c r="N346" s="59">
        <f>IFERROR(VLOOKUP(Tabelle32[[#This Row],[Device ID]],BOM!$B$3:$BQ$35,18,FALSE),"")</f>
        <v>0</v>
      </c>
      <c r="O346" s="64"/>
      <c r="P346" s="64"/>
      <c r="Q346" s="64"/>
      <c r="R346" s="64"/>
      <c r="S346" s="64"/>
      <c r="T346" s="64"/>
      <c r="U346" s="59">
        <f>IFERROR(VLOOKUP(Tabelle32[[#This Row],[Device ID]],BOM!$B$3:$BQ$35,25,FALSE),"")</f>
        <v>0</v>
      </c>
      <c r="V346" s="59" t="str">
        <f>IFERROR(VLOOKUP(Tabelle32[[#This Row],[Device ID]],BOM!$B$3:$BQ$35,26,FALSE),"")</f>
        <v>x</v>
      </c>
      <c r="W346" s="59" t="str">
        <f>IFERROR(VLOOKUP(Tabelle32[[#This Row],[Device ID]],BOM!$B$3:$BQ$35,27,FALSE),"")</f>
        <v>x</v>
      </c>
      <c r="X346" s="59" t="str">
        <f>IFERROR(VLOOKUP(Tabelle32[[#This Row],[Device ID]],BOM!$B$3:$BQ$35,28,FALSE),"")</f>
        <v>x</v>
      </c>
      <c r="Y346" s="59" t="str">
        <f>IFERROR(VLOOKUP(Tabelle32[[#This Row],[Device ID]],BOM!$B$3:$BQ$35,29,FALSE),"")</f>
        <v>x</v>
      </c>
      <c r="Z346" s="59" t="str">
        <f>IFERROR(VLOOKUP(Tabelle32[[#This Row],[Device ID]],BOM!$B$3:$BQ$35,30,FALSE),"")</f>
        <v>x</v>
      </c>
      <c r="AA346" s="59" t="str">
        <f>IFERROR(VLOOKUP(Tabelle32[[#This Row],[Device ID]],BOM!$B$3:$BQ$35,31,FALSE),"")</f>
        <v>x</v>
      </c>
      <c r="AB346" s="59" t="str">
        <f>IFERROR(VLOOKUP(Tabelle32[[#This Row],[Device ID]],BOM!$B$3:$BQ$35,32,FALSE),"")</f>
        <v>x</v>
      </c>
      <c r="AC346" s="59" t="str">
        <f>IFERROR(VLOOKUP(Tabelle32[[#This Row],[Device ID]],BOM!$B$3:$BQ$35,33,FALSE),"")</f>
        <v>x</v>
      </c>
      <c r="AD346" s="59" t="str">
        <f>IFERROR(VLOOKUP(Tabelle32[[#This Row],[Device ID]],BOM!$B$3:$BQ$35,34,FALSE),"")</f>
        <v>x</v>
      </c>
      <c r="AE346" s="59" t="str">
        <f>IFERROR(VLOOKUP(Tabelle32[[#This Row],[Device ID]],BOM!$B$3:$BQ$35,35,FALSE),"")</f>
        <v>x</v>
      </c>
      <c r="AF346" s="59" t="str">
        <f>IFERROR(VLOOKUP(Tabelle32[[#This Row],[Device ID]],BOM!$B$3:$BQ$35,36,FALSE),"")</f>
        <v>x</v>
      </c>
      <c r="AG346" s="59" t="str">
        <f>IFERROR(VLOOKUP(Tabelle32[[#This Row],[Device ID]],BOM!$B$3:$BQ$35,37,FALSE),"")</f>
        <v>x</v>
      </c>
      <c r="AH346" s="59"/>
      <c r="AI346" s="59"/>
      <c r="AJ346" s="59"/>
      <c r="AK346" s="59"/>
      <c r="AL346" s="59" t="str">
        <f>IFERROR(VLOOKUP(Tabelle32[[#This Row],[Device ID]],BOM!$B$3:$BQ$35,42,FALSE),"")</f>
        <v>Imagine Communications SNP</v>
      </c>
      <c r="AM346" s="59" t="str">
        <f>IFERROR(VLOOKUP(Tabelle32[[#This Row],[Device ID]],BOM!$B$3:$BQ$35,43,FALSE),"")</f>
        <v>no</v>
      </c>
      <c r="AN346" s="59" t="str">
        <f>IFERROR(VLOOKUP(Tabelle32[[#This Row],[Device ID]],BOM!$B$3:$BQ$35,44,FALSE),"")</f>
        <v>yes</v>
      </c>
      <c r="AO346" s="59" t="str">
        <f>IFERROR(VLOOKUP(Tabelle32[[#This Row],[Device ID]],BOM!$B$3:$BQ$35,45,FALSE),"")</f>
        <v>no</v>
      </c>
      <c r="AP346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46" s="28"/>
      <c r="AR346" s="28"/>
      <c r="AS346" s="28"/>
      <c r="AT346" s="28"/>
      <c r="AU346" s="28"/>
      <c r="AV346" s="28" t="s">
        <v>96</v>
      </c>
      <c r="AW346" s="28" t="s">
        <v>96</v>
      </c>
      <c r="AX346" s="28" t="s">
        <v>96</v>
      </c>
      <c r="AY346" s="28" t="s">
        <v>96</v>
      </c>
      <c r="AZ346" s="28" t="s">
        <v>96</v>
      </c>
      <c r="BA346" s="28" t="s">
        <v>96</v>
      </c>
      <c r="BB346" s="28" t="s">
        <v>96</v>
      </c>
      <c r="BC346" s="28" t="s">
        <v>96</v>
      </c>
      <c r="BD346" s="28" t="s">
        <v>96</v>
      </c>
      <c r="BE346" s="28"/>
      <c r="BF346" s="28"/>
      <c r="BG346" s="73" t="s">
        <v>151</v>
      </c>
      <c r="BH346" s="30" t="str">
        <f>IF(COUNTA(Tabelle32[[#This Row],[Type:Vid_1080i50]:[Type:Anc_Prot]])&gt;0,"x","")</f>
        <v>x</v>
      </c>
      <c r="BI34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46" s="59"/>
      <c r="BK346" s="59"/>
      <c r="BL346" s="63"/>
      <c r="BM346" s="63"/>
      <c r="BN346" s="90"/>
      <c r="BO346" s="90"/>
      <c r="BP346" s="75">
        <f>LEN(Tabelle32[[#This Row],[Label 1
GFX-Unit]])</f>
        <v>0</v>
      </c>
      <c r="BQ346" s="63"/>
      <c r="BR346" s="63"/>
      <c r="BS346" s="59"/>
      <c r="BT346" s="59"/>
      <c r="BU346" s="59" t="s">
        <v>191</v>
      </c>
      <c r="BV346" s="59" t="s">
        <v>192</v>
      </c>
      <c r="BW346" s="59" t="s">
        <v>556</v>
      </c>
      <c r="BX346" s="59">
        <v>16</v>
      </c>
    </row>
    <row r="347" spans="1:76" x14ac:dyDescent="0.2">
      <c r="A347" s="58" t="str">
        <f>CONCATENATE(Tabelle32[[#This Row],[Device ID]],".",Tabelle32[[#This Row],[Streamcounter]])</f>
        <v>16.16211</v>
      </c>
      <c r="B34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VGW-01_SDI16_AUDsend_0011_IPLASRF</v>
      </c>
      <c r="C347" s="60"/>
      <c r="D347" s="61"/>
      <c r="E347" s="62"/>
      <c r="F347" s="59" t="str">
        <f>IFERROR(VLOOKUP(Tabelle32[[#This Row],[Device ID]],BOM!$B$3:$BQ$35,16,FALSE),"")</f>
        <v>Player-01 | 4/4</v>
      </c>
      <c r="G347" s="63">
        <f>VLOOKUP(Tabelle32[[#This Row],[SDI Interface]],BOM!$A$4:$B$35,2,FALSE)</f>
        <v>16</v>
      </c>
      <c r="H347" s="59" t="str">
        <f>BOM!$C$4</f>
        <v>VGW-01</v>
      </c>
      <c r="I347" s="59">
        <f>IFERROR(VLOOKUP(Tabelle32[[#This Row],[Device ID]],BOM!$B$3:$BQ$35,12,FALSE),"")</f>
        <v>0</v>
      </c>
      <c r="J347" s="59" t="str">
        <f>IFERROR(VLOOKUP(Tabelle32[[#This Row],[Device ID]],BOM!$B$3:$BQ$35,13,FALSE),"")</f>
        <v>TC.U1.223 | MDC</v>
      </c>
      <c r="K347" s="59" t="str">
        <f>IFERROR(VLOOKUP(Tabelle32[[#This Row],[Device ID]],BOM!$B$3:$BQ$35,14,FALSE),"")</f>
        <v>Imagine Comunications</v>
      </c>
      <c r="L347" s="59" t="str">
        <f>IFERROR(VLOOKUP(Tabelle32[[#This Row],[Device ID]],BOM!$B$3:$BQ$35,16,FALSE),"")</f>
        <v>Player-01 | 4/4</v>
      </c>
      <c r="M347" s="63">
        <f>IFERROR(VLOOKUP(Tabelle32[[#This Row],[Device ID]],BOM!$B$3:$BQ$35,17,FALSE),"")</f>
        <v>0</v>
      </c>
      <c r="N347" s="59">
        <f>IFERROR(VLOOKUP(Tabelle32[[#This Row],[Device ID]],BOM!$B$3:$BQ$35,18,FALSE),"")</f>
        <v>0</v>
      </c>
      <c r="O347" s="64"/>
      <c r="P347" s="64"/>
      <c r="Q347" s="64"/>
      <c r="R347" s="64"/>
      <c r="S347" s="64"/>
      <c r="T347" s="64"/>
      <c r="U347" s="59">
        <f>IFERROR(VLOOKUP(Tabelle32[[#This Row],[Device ID]],BOM!$B$3:$BQ$35,25,FALSE),"")</f>
        <v>0</v>
      </c>
      <c r="V347" s="59" t="str">
        <f>IFERROR(VLOOKUP(Tabelle32[[#This Row],[Device ID]],BOM!$B$3:$BQ$35,26,FALSE),"")</f>
        <v>x</v>
      </c>
      <c r="W347" s="59" t="str">
        <f>IFERROR(VLOOKUP(Tabelle32[[#This Row],[Device ID]],BOM!$B$3:$BQ$35,27,FALSE),"")</f>
        <v>x</v>
      </c>
      <c r="X347" s="59" t="str">
        <f>IFERROR(VLOOKUP(Tabelle32[[#This Row],[Device ID]],BOM!$B$3:$BQ$35,28,FALSE),"")</f>
        <v>x</v>
      </c>
      <c r="Y347" s="59" t="str">
        <f>IFERROR(VLOOKUP(Tabelle32[[#This Row],[Device ID]],BOM!$B$3:$BQ$35,29,FALSE),"")</f>
        <v>x</v>
      </c>
      <c r="Z347" s="59" t="str">
        <f>IFERROR(VLOOKUP(Tabelle32[[#This Row],[Device ID]],BOM!$B$3:$BQ$35,30,FALSE),"")</f>
        <v>x</v>
      </c>
      <c r="AA347" s="59" t="str">
        <f>IFERROR(VLOOKUP(Tabelle32[[#This Row],[Device ID]],BOM!$B$3:$BQ$35,31,FALSE),"")</f>
        <v>x</v>
      </c>
      <c r="AB347" s="59" t="str">
        <f>IFERROR(VLOOKUP(Tabelle32[[#This Row],[Device ID]],BOM!$B$3:$BQ$35,32,FALSE),"")</f>
        <v>x</v>
      </c>
      <c r="AC347" s="59" t="str">
        <f>IFERROR(VLOOKUP(Tabelle32[[#This Row],[Device ID]],BOM!$B$3:$BQ$35,33,FALSE),"")</f>
        <v>x</v>
      </c>
      <c r="AD347" s="59" t="str">
        <f>IFERROR(VLOOKUP(Tabelle32[[#This Row],[Device ID]],BOM!$B$3:$BQ$35,34,FALSE),"")</f>
        <v>x</v>
      </c>
      <c r="AE347" s="59" t="str">
        <f>IFERROR(VLOOKUP(Tabelle32[[#This Row],[Device ID]],BOM!$B$3:$BQ$35,35,FALSE),"")</f>
        <v>x</v>
      </c>
      <c r="AF347" s="59" t="str">
        <f>IFERROR(VLOOKUP(Tabelle32[[#This Row],[Device ID]],BOM!$B$3:$BQ$35,36,FALSE),"")</f>
        <v>x</v>
      </c>
      <c r="AG347" s="59" t="str">
        <f>IFERROR(VLOOKUP(Tabelle32[[#This Row],[Device ID]],BOM!$B$3:$BQ$35,37,FALSE),"")</f>
        <v>x</v>
      </c>
      <c r="AH347" s="59"/>
      <c r="AI347" s="59"/>
      <c r="AJ347" s="59"/>
      <c r="AK347" s="59"/>
      <c r="AL347" s="59" t="str">
        <f>IFERROR(VLOOKUP(Tabelle32[[#This Row],[Device ID]],BOM!$B$3:$BQ$35,42,FALSE),"")</f>
        <v>Imagine Communications SNP</v>
      </c>
      <c r="AM347" s="59" t="str">
        <f>IFERROR(VLOOKUP(Tabelle32[[#This Row],[Device ID]],BOM!$B$3:$BQ$35,43,FALSE),"")</f>
        <v>no</v>
      </c>
      <c r="AN347" s="59" t="str">
        <f>IFERROR(VLOOKUP(Tabelle32[[#This Row],[Device ID]],BOM!$B$3:$BQ$35,44,FALSE),"")</f>
        <v>yes</v>
      </c>
      <c r="AO347" s="59" t="str">
        <f>IFERROR(VLOOKUP(Tabelle32[[#This Row],[Device ID]],BOM!$B$3:$BQ$35,45,FALSE),"")</f>
        <v>no</v>
      </c>
      <c r="AP347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47" s="28"/>
      <c r="AR347" s="28"/>
      <c r="AS347" s="28"/>
      <c r="AT347" s="28"/>
      <c r="AU347" s="28"/>
      <c r="AV347" s="28" t="s">
        <v>96</v>
      </c>
      <c r="AW347" s="28" t="s">
        <v>96</v>
      </c>
      <c r="AX347" s="28" t="s">
        <v>96</v>
      </c>
      <c r="AY347" s="28" t="s">
        <v>96</v>
      </c>
      <c r="AZ347" s="28" t="s">
        <v>96</v>
      </c>
      <c r="BA347" s="28" t="s">
        <v>96</v>
      </c>
      <c r="BB347" s="28" t="s">
        <v>96</v>
      </c>
      <c r="BC347" s="28" t="s">
        <v>96</v>
      </c>
      <c r="BD347" s="28" t="s">
        <v>96</v>
      </c>
      <c r="BE347" s="28"/>
      <c r="BF347" s="28"/>
      <c r="BG347" s="73" t="s">
        <v>151</v>
      </c>
      <c r="BH347" s="30" t="str">
        <f>IF(COUNTA(Tabelle32[[#This Row],[Type:Vid_1080i50]:[Type:Anc_Prot]])&gt;0,"x","")</f>
        <v>x</v>
      </c>
      <c r="BI34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47" s="59"/>
      <c r="BK347" s="59"/>
      <c r="BL347" s="63"/>
      <c r="BM347" s="63"/>
      <c r="BN347" s="90"/>
      <c r="BO347" s="90"/>
      <c r="BP347" s="75">
        <f>LEN(Tabelle32[[#This Row],[Label 1
GFX-Unit]])</f>
        <v>0</v>
      </c>
      <c r="BQ347" s="63"/>
      <c r="BR347" s="63"/>
      <c r="BS347" s="59"/>
      <c r="BT347" s="59"/>
      <c r="BU347" s="59" t="s">
        <v>194</v>
      </c>
      <c r="BV347" s="59" t="s">
        <v>195</v>
      </c>
      <c r="BW347" s="59" t="s">
        <v>557</v>
      </c>
      <c r="BX347" s="59">
        <v>16</v>
      </c>
    </row>
    <row r="348" spans="1:76" x14ac:dyDescent="0.2">
      <c r="A348" s="58" t="str">
        <f>CONCATENATE(Tabelle32[[#This Row],[Device ID]],".",Tabelle32[[#This Row],[Streamcounter]])</f>
        <v>16.16212</v>
      </c>
      <c r="B34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VGW-01_SDI16_AUDsend_0012_IPLASRF</v>
      </c>
      <c r="C348" s="60"/>
      <c r="D348" s="61"/>
      <c r="E348" s="62"/>
      <c r="F348" s="59" t="str">
        <f>IFERROR(VLOOKUP(Tabelle32[[#This Row],[Device ID]],BOM!$B$3:$BQ$35,16,FALSE),"")</f>
        <v>Player-01 | 4/4</v>
      </c>
      <c r="G348" s="63">
        <f>VLOOKUP(Tabelle32[[#This Row],[SDI Interface]],BOM!$A$4:$B$35,2,FALSE)</f>
        <v>16</v>
      </c>
      <c r="H348" s="59" t="str">
        <f>BOM!$C$4</f>
        <v>VGW-01</v>
      </c>
      <c r="I348" s="59">
        <f>IFERROR(VLOOKUP(Tabelle32[[#This Row],[Device ID]],BOM!$B$3:$BQ$35,12,FALSE),"")</f>
        <v>0</v>
      </c>
      <c r="J348" s="59" t="str">
        <f>IFERROR(VLOOKUP(Tabelle32[[#This Row],[Device ID]],BOM!$B$3:$BQ$35,13,FALSE),"")</f>
        <v>TC.U1.223 | MDC</v>
      </c>
      <c r="K348" s="59" t="str">
        <f>IFERROR(VLOOKUP(Tabelle32[[#This Row],[Device ID]],BOM!$B$3:$BQ$35,14,FALSE),"")</f>
        <v>Imagine Comunications</v>
      </c>
      <c r="L348" s="59" t="str">
        <f>IFERROR(VLOOKUP(Tabelle32[[#This Row],[Device ID]],BOM!$B$3:$BQ$35,16,FALSE),"")</f>
        <v>Player-01 | 4/4</v>
      </c>
      <c r="M348" s="63">
        <f>IFERROR(VLOOKUP(Tabelle32[[#This Row],[Device ID]],BOM!$B$3:$BQ$35,17,FALSE),"")</f>
        <v>0</v>
      </c>
      <c r="N348" s="59">
        <f>IFERROR(VLOOKUP(Tabelle32[[#This Row],[Device ID]],BOM!$B$3:$BQ$35,18,FALSE),"")</f>
        <v>0</v>
      </c>
      <c r="O348" s="64"/>
      <c r="P348" s="64"/>
      <c r="Q348" s="64"/>
      <c r="R348" s="64"/>
      <c r="S348" s="64"/>
      <c r="T348" s="64"/>
      <c r="U348" s="59">
        <f>IFERROR(VLOOKUP(Tabelle32[[#This Row],[Device ID]],BOM!$B$3:$BQ$35,25,FALSE),"")</f>
        <v>0</v>
      </c>
      <c r="V348" s="59" t="str">
        <f>IFERROR(VLOOKUP(Tabelle32[[#This Row],[Device ID]],BOM!$B$3:$BQ$35,26,FALSE),"")</f>
        <v>x</v>
      </c>
      <c r="W348" s="59" t="str">
        <f>IFERROR(VLOOKUP(Tabelle32[[#This Row],[Device ID]],BOM!$B$3:$BQ$35,27,FALSE),"")</f>
        <v>x</v>
      </c>
      <c r="X348" s="59" t="str">
        <f>IFERROR(VLOOKUP(Tabelle32[[#This Row],[Device ID]],BOM!$B$3:$BQ$35,28,FALSE),"")</f>
        <v>x</v>
      </c>
      <c r="Y348" s="59" t="str">
        <f>IFERROR(VLOOKUP(Tabelle32[[#This Row],[Device ID]],BOM!$B$3:$BQ$35,29,FALSE),"")</f>
        <v>x</v>
      </c>
      <c r="Z348" s="59" t="str">
        <f>IFERROR(VLOOKUP(Tabelle32[[#This Row],[Device ID]],BOM!$B$3:$BQ$35,30,FALSE),"")</f>
        <v>x</v>
      </c>
      <c r="AA348" s="59" t="str">
        <f>IFERROR(VLOOKUP(Tabelle32[[#This Row],[Device ID]],BOM!$B$3:$BQ$35,31,FALSE),"")</f>
        <v>x</v>
      </c>
      <c r="AB348" s="59" t="str">
        <f>IFERROR(VLOOKUP(Tabelle32[[#This Row],[Device ID]],BOM!$B$3:$BQ$35,32,FALSE),"")</f>
        <v>x</v>
      </c>
      <c r="AC348" s="59" t="str">
        <f>IFERROR(VLOOKUP(Tabelle32[[#This Row],[Device ID]],BOM!$B$3:$BQ$35,33,FALSE),"")</f>
        <v>x</v>
      </c>
      <c r="AD348" s="59" t="str">
        <f>IFERROR(VLOOKUP(Tabelle32[[#This Row],[Device ID]],BOM!$B$3:$BQ$35,34,FALSE),"")</f>
        <v>x</v>
      </c>
      <c r="AE348" s="59" t="str">
        <f>IFERROR(VLOOKUP(Tabelle32[[#This Row],[Device ID]],BOM!$B$3:$BQ$35,35,FALSE),"")</f>
        <v>x</v>
      </c>
      <c r="AF348" s="59" t="str">
        <f>IFERROR(VLOOKUP(Tabelle32[[#This Row],[Device ID]],BOM!$B$3:$BQ$35,36,FALSE),"")</f>
        <v>x</v>
      </c>
      <c r="AG348" s="59" t="str">
        <f>IFERROR(VLOOKUP(Tabelle32[[#This Row],[Device ID]],BOM!$B$3:$BQ$35,37,FALSE),"")</f>
        <v>x</v>
      </c>
      <c r="AH348" s="59"/>
      <c r="AI348" s="59"/>
      <c r="AJ348" s="59"/>
      <c r="AK348" s="59"/>
      <c r="AL348" s="59" t="str">
        <f>IFERROR(VLOOKUP(Tabelle32[[#This Row],[Device ID]],BOM!$B$3:$BQ$35,42,FALSE),"")</f>
        <v>Imagine Communications SNP</v>
      </c>
      <c r="AM348" s="59" t="str">
        <f>IFERROR(VLOOKUP(Tabelle32[[#This Row],[Device ID]],BOM!$B$3:$BQ$35,43,FALSE),"")</f>
        <v>no</v>
      </c>
      <c r="AN348" s="59" t="str">
        <f>IFERROR(VLOOKUP(Tabelle32[[#This Row],[Device ID]],BOM!$B$3:$BQ$35,44,FALSE),"")</f>
        <v>yes</v>
      </c>
      <c r="AO348" s="59" t="str">
        <f>IFERROR(VLOOKUP(Tabelle32[[#This Row],[Device ID]],BOM!$B$3:$BQ$35,45,FALSE),"")</f>
        <v>no</v>
      </c>
      <c r="AP348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48" s="28"/>
      <c r="AR348" s="28"/>
      <c r="AS348" s="28"/>
      <c r="AT348" s="28"/>
      <c r="AU348" s="28"/>
      <c r="AV348" s="28" t="s">
        <v>96</v>
      </c>
      <c r="AW348" s="28" t="s">
        <v>96</v>
      </c>
      <c r="AX348" s="28" t="s">
        <v>96</v>
      </c>
      <c r="AY348" s="28" t="s">
        <v>96</v>
      </c>
      <c r="AZ348" s="28" t="s">
        <v>96</v>
      </c>
      <c r="BA348" s="28" t="s">
        <v>96</v>
      </c>
      <c r="BB348" s="28" t="s">
        <v>96</v>
      </c>
      <c r="BC348" s="28" t="s">
        <v>96</v>
      </c>
      <c r="BD348" s="28" t="s">
        <v>96</v>
      </c>
      <c r="BE348" s="28"/>
      <c r="BF348" s="28"/>
      <c r="BG348" s="73" t="s">
        <v>151</v>
      </c>
      <c r="BH348" s="30" t="str">
        <f>IF(COUNTA(Tabelle32[[#This Row],[Type:Vid_1080i50]:[Type:Anc_Prot]])&gt;0,"x","")</f>
        <v>x</v>
      </c>
      <c r="BI34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48" s="59"/>
      <c r="BK348" s="59"/>
      <c r="BL348" s="63"/>
      <c r="BM348" s="63"/>
      <c r="BN348" s="90"/>
      <c r="BO348" s="90"/>
      <c r="BP348" s="75">
        <f>LEN(Tabelle32[[#This Row],[Label 1
GFX-Unit]])</f>
        <v>0</v>
      </c>
      <c r="BQ348" s="63"/>
      <c r="BR348" s="63"/>
      <c r="BS348" s="59"/>
      <c r="BT348" s="59"/>
      <c r="BU348" s="59" t="s">
        <v>197</v>
      </c>
      <c r="BV348" s="59" t="s">
        <v>198</v>
      </c>
      <c r="BW348" s="59" t="s">
        <v>558</v>
      </c>
      <c r="BX348" s="59">
        <v>16</v>
      </c>
    </row>
    <row r="349" spans="1:76" x14ac:dyDescent="0.2">
      <c r="A349" s="58" t="str">
        <f>CONCATENATE(Tabelle32[[#This Row],[Device ID]],".",Tabelle32[[#This Row],[Streamcounter]])</f>
        <v>16.16213</v>
      </c>
      <c r="B34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VGW-01_SDI16_AUDsend_0013_IPLASRF</v>
      </c>
      <c r="C349" s="60"/>
      <c r="D349" s="61"/>
      <c r="E349" s="62"/>
      <c r="F349" s="59" t="str">
        <f>IFERROR(VLOOKUP(Tabelle32[[#This Row],[Device ID]],BOM!$B$3:$BQ$35,16,FALSE),"")</f>
        <v>Player-01 | 4/4</v>
      </c>
      <c r="G349" s="63">
        <f>VLOOKUP(Tabelle32[[#This Row],[SDI Interface]],BOM!$A$4:$B$35,2,FALSE)</f>
        <v>16</v>
      </c>
      <c r="H349" s="59" t="str">
        <f>BOM!$C$4</f>
        <v>VGW-01</v>
      </c>
      <c r="I349" s="59">
        <f>IFERROR(VLOOKUP(Tabelle32[[#This Row],[Device ID]],BOM!$B$3:$BQ$35,12,FALSE),"")</f>
        <v>0</v>
      </c>
      <c r="J349" s="59" t="str">
        <f>IFERROR(VLOOKUP(Tabelle32[[#This Row],[Device ID]],BOM!$B$3:$BQ$35,13,FALSE),"")</f>
        <v>TC.U1.223 | MDC</v>
      </c>
      <c r="K349" s="59" t="str">
        <f>IFERROR(VLOOKUP(Tabelle32[[#This Row],[Device ID]],BOM!$B$3:$BQ$35,14,FALSE),"")</f>
        <v>Imagine Comunications</v>
      </c>
      <c r="L349" s="59" t="str">
        <f>IFERROR(VLOOKUP(Tabelle32[[#This Row],[Device ID]],BOM!$B$3:$BQ$35,16,FALSE),"")</f>
        <v>Player-01 | 4/4</v>
      </c>
      <c r="M349" s="63">
        <f>IFERROR(VLOOKUP(Tabelle32[[#This Row],[Device ID]],BOM!$B$3:$BQ$35,17,FALSE),"")</f>
        <v>0</v>
      </c>
      <c r="N349" s="59">
        <f>IFERROR(VLOOKUP(Tabelle32[[#This Row],[Device ID]],BOM!$B$3:$BQ$35,18,FALSE),"")</f>
        <v>0</v>
      </c>
      <c r="O349" s="64"/>
      <c r="P349" s="64"/>
      <c r="Q349" s="64"/>
      <c r="R349" s="64"/>
      <c r="S349" s="64"/>
      <c r="T349" s="64"/>
      <c r="U349" s="59">
        <f>IFERROR(VLOOKUP(Tabelle32[[#This Row],[Device ID]],BOM!$B$3:$BQ$35,25,FALSE),"")</f>
        <v>0</v>
      </c>
      <c r="V349" s="59" t="str">
        <f>IFERROR(VLOOKUP(Tabelle32[[#This Row],[Device ID]],BOM!$B$3:$BQ$35,26,FALSE),"")</f>
        <v>x</v>
      </c>
      <c r="W349" s="59" t="str">
        <f>IFERROR(VLOOKUP(Tabelle32[[#This Row],[Device ID]],BOM!$B$3:$BQ$35,27,FALSE),"")</f>
        <v>x</v>
      </c>
      <c r="X349" s="59" t="str">
        <f>IFERROR(VLOOKUP(Tabelle32[[#This Row],[Device ID]],BOM!$B$3:$BQ$35,28,FALSE),"")</f>
        <v>x</v>
      </c>
      <c r="Y349" s="59" t="str">
        <f>IFERROR(VLOOKUP(Tabelle32[[#This Row],[Device ID]],BOM!$B$3:$BQ$35,29,FALSE),"")</f>
        <v>x</v>
      </c>
      <c r="Z349" s="59" t="str">
        <f>IFERROR(VLOOKUP(Tabelle32[[#This Row],[Device ID]],BOM!$B$3:$BQ$35,30,FALSE),"")</f>
        <v>x</v>
      </c>
      <c r="AA349" s="59" t="str">
        <f>IFERROR(VLOOKUP(Tabelle32[[#This Row],[Device ID]],BOM!$B$3:$BQ$35,31,FALSE),"")</f>
        <v>x</v>
      </c>
      <c r="AB349" s="59" t="str">
        <f>IFERROR(VLOOKUP(Tabelle32[[#This Row],[Device ID]],BOM!$B$3:$BQ$35,32,FALSE),"")</f>
        <v>x</v>
      </c>
      <c r="AC349" s="59" t="str">
        <f>IFERROR(VLOOKUP(Tabelle32[[#This Row],[Device ID]],BOM!$B$3:$BQ$35,33,FALSE),"")</f>
        <v>x</v>
      </c>
      <c r="AD349" s="59" t="str">
        <f>IFERROR(VLOOKUP(Tabelle32[[#This Row],[Device ID]],BOM!$B$3:$BQ$35,34,FALSE),"")</f>
        <v>x</v>
      </c>
      <c r="AE349" s="59" t="str">
        <f>IFERROR(VLOOKUP(Tabelle32[[#This Row],[Device ID]],BOM!$B$3:$BQ$35,35,FALSE),"")</f>
        <v>x</v>
      </c>
      <c r="AF349" s="59" t="str">
        <f>IFERROR(VLOOKUP(Tabelle32[[#This Row],[Device ID]],BOM!$B$3:$BQ$35,36,FALSE),"")</f>
        <v>x</v>
      </c>
      <c r="AG349" s="59" t="str">
        <f>IFERROR(VLOOKUP(Tabelle32[[#This Row],[Device ID]],BOM!$B$3:$BQ$35,37,FALSE),"")</f>
        <v>x</v>
      </c>
      <c r="AH349" s="59"/>
      <c r="AI349" s="59"/>
      <c r="AJ349" s="59"/>
      <c r="AK349" s="59"/>
      <c r="AL349" s="59" t="str">
        <f>IFERROR(VLOOKUP(Tabelle32[[#This Row],[Device ID]],BOM!$B$3:$BQ$35,42,FALSE),"")</f>
        <v>Imagine Communications SNP</v>
      </c>
      <c r="AM349" s="59" t="str">
        <f>IFERROR(VLOOKUP(Tabelle32[[#This Row],[Device ID]],BOM!$B$3:$BQ$35,43,FALSE),"")</f>
        <v>no</v>
      </c>
      <c r="AN349" s="59" t="str">
        <f>IFERROR(VLOOKUP(Tabelle32[[#This Row],[Device ID]],BOM!$B$3:$BQ$35,44,FALSE),"")</f>
        <v>yes</v>
      </c>
      <c r="AO349" s="59" t="str">
        <f>IFERROR(VLOOKUP(Tabelle32[[#This Row],[Device ID]],BOM!$B$3:$BQ$35,45,FALSE),"")</f>
        <v>no</v>
      </c>
      <c r="AP349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49" s="28"/>
      <c r="AR349" s="28"/>
      <c r="AS349" s="28"/>
      <c r="AT349" s="28"/>
      <c r="AU349" s="28"/>
      <c r="AV349" s="28" t="s">
        <v>96</v>
      </c>
      <c r="AW349" s="28" t="s">
        <v>96</v>
      </c>
      <c r="AX349" s="28" t="s">
        <v>96</v>
      </c>
      <c r="AY349" s="28" t="s">
        <v>96</v>
      </c>
      <c r="AZ349" s="28" t="s">
        <v>96</v>
      </c>
      <c r="BA349" s="28" t="s">
        <v>96</v>
      </c>
      <c r="BB349" s="28" t="s">
        <v>96</v>
      </c>
      <c r="BC349" s="28" t="s">
        <v>96</v>
      </c>
      <c r="BD349" s="28" t="s">
        <v>96</v>
      </c>
      <c r="BE349" s="28"/>
      <c r="BF349" s="28"/>
      <c r="BG349" s="73" t="s">
        <v>151</v>
      </c>
      <c r="BH349" s="30" t="str">
        <f>IF(COUNTA(Tabelle32[[#This Row],[Type:Vid_1080i50]:[Type:Anc_Prot]])&gt;0,"x","")</f>
        <v>x</v>
      </c>
      <c r="BI34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49" s="59"/>
      <c r="BK349" s="59"/>
      <c r="BL349" s="63"/>
      <c r="BM349" s="63"/>
      <c r="BN349" s="90"/>
      <c r="BO349" s="90"/>
      <c r="BP349" s="75">
        <f>LEN(Tabelle32[[#This Row],[Label 1
GFX-Unit]])</f>
        <v>0</v>
      </c>
      <c r="BQ349" s="63"/>
      <c r="BR349" s="63"/>
      <c r="BS349" s="59"/>
      <c r="BT349" s="59"/>
      <c r="BU349" s="59" t="s">
        <v>200</v>
      </c>
      <c r="BV349" s="59" t="s">
        <v>201</v>
      </c>
      <c r="BW349" s="59" t="s">
        <v>559</v>
      </c>
      <c r="BX349" s="59">
        <v>16</v>
      </c>
    </row>
    <row r="350" spans="1:76" x14ac:dyDescent="0.2">
      <c r="A350" s="58" t="str">
        <f>CONCATENATE(Tabelle32[[#This Row],[Device ID]],".",Tabelle32[[#This Row],[Streamcounter]])</f>
        <v>16.16214</v>
      </c>
      <c r="B35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VGW-01_SDI16_AUDsend_0014_IPLASRF</v>
      </c>
      <c r="C350" s="60"/>
      <c r="D350" s="61"/>
      <c r="E350" s="62"/>
      <c r="F350" s="59" t="str">
        <f>IFERROR(VLOOKUP(Tabelle32[[#This Row],[Device ID]],BOM!$B$3:$BQ$35,16,FALSE),"")</f>
        <v>Player-01 | 4/4</v>
      </c>
      <c r="G350" s="63">
        <f>VLOOKUP(Tabelle32[[#This Row],[SDI Interface]],BOM!$A$4:$B$35,2,FALSE)</f>
        <v>16</v>
      </c>
      <c r="H350" s="59" t="str">
        <f>BOM!$C$4</f>
        <v>VGW-01</v>
      </c>
      <c r="I350" s="59">
        <f>IFERROR(VLOOKUP(Tabelle32[[#This Row],[Device ID]],BOM!$B$3:$BQ$35,12,FALSE),"")</f>
        <v>0</v>
      </c>
      <c r="J350" s="59" t="str">
        <f>IFERROR(VLOOKUP(Tabelle32[[#This Row],[Device ID]],BOM!$B$3:$BQ$35,13,FALSE),"")</f>
        <v>TC.U1.223 | MDC</v>
      </c>
      <c r="K350" s="59" t="str">
        <f>IFERROR(VLOOKUP(Tabelle32[[#This Row],[Device ID]],BOM!$B$3:$BQ$35,14,FALSE),"")</f>
        <v>Imagine Comunications</v>
      </c>
      <c r="L350" s="59" t="str">
        <f>IFERROR(VLOOKUP(Tabelle32[[#This Row],[Device ID]],BOM!$B$3:$BQ$35,16,FALSE),"")</f>
        <v>Player-01 | 4/4</v>
      </c>
      <c r="M350" s="63">
        <f>IFERROR(VLOOKUP(Tabelle32[[#This Row],[Device ID]],BOM!$B$3:$BQ$35,17,FALSE),"")</f>
        <v>0</v>
      </c>
      <c r="N350" s="59">
        <f>IFERROR(VLOOKUP(Tabelle32[[#This Row],[Device ID]],BOM!$B$3:$BQ$35,18,FALSE),"")</f>
        <v>0</v>
      </c>
      <c r="O350" s="64"/>
      <c r="P350" s="64"/>
      <c r="Q350" s="64"/>
      <c r="R350" s="64"/>
      <c r="S350" s="64"/>
      <c r="T350" s="64"/>
      <c r="U350" s="59">
        <f>IFERROR(VLOOKUP(Tabelle32[[#This Row],[Device ID]],BOM!$B$3:$BQ$35,25,FALSE),"")</f>
        <v>0</v>
      </c>
      <c r="V350" s="59" t="str">
        <f>IFERROR(VLOOKUP(Tabelle32[[#This Row],[Device ID]],BOM!$B$3:$BQ$35,26,FALSE),"")</f>
        <v>x</v>
      </c>
      <c r="W350" s="59" t="str">
        <f>IFERROR(VLOOKUP(Tabelle32[[#This Row],[Device ID]],BOM!$B$3:$BQ$35,27,FALSE),"")</f>
        <v>x</v>
      </c>
      <c r="X350" s="59" t="str">
        <f>IFERROR(VLOOKUP(Tabelle32[[#This Row],[Device ID]],BOM!$B$3:$BQ$35,28,FALSE),"")</f>
        <v>x</v>
      </c>
      <c r="Y350" s="59" t="str">
        <f>IFERROR(VLOOKUP(Tabelle32[[#This Row],[Device ID]],BOM!$B$3:$BQ$35,29,FALSE),"")</f>
        <v>x</v>
      </c>
      <c r="Z350" s="59" t="str">
        <f>IFERROR(VLOOKUP(Tabelle32[[#This Row],[Device ID]],BOM!$B$3:$BQ$35,30,FALSE),"")</f>
        <v>x</v>
      </c>
      <c r="AA350" s="59" t="str">
        <f>IFERROR(VLOOKUP(Tabelle32[[#This Row],[Device ID]],BOM!$B$3:$BQ$35,31,FALSE),"")</f>
        <v>x</v>
      </c>
      <c r="AB350" s="59" t="str">
        <f>IFERROR(VLOOKUP(Tabelle32[[#This Row],[Device ID]],BOM!$B$3:$BQ$35,32,FALSE),"")</f>
        <v>x</v>
      </c>
      <c r="AC350" s="59" t="str">
        <f>IFERROR(VLOOKUP(Tabelle32[[#This Row],[Device ID]],BOM!$B$3:$BQ$35,33,FALSE),"")</f>
        <v>x</v>
      </c>
      <c r="AD350" s="59" t="str">
        <f>IFERROR(VLOOKUP(Tabelle32[[#This Row],[Device ID]],BOM!$B$3:$BQ$35,34,FALSE),"")</f>
        <v>x</v>
      </c>
      <c r="AE350" s="59" t="str">
        <f>IFERROR(VLOOKUP(Tabelle32[[#This Row],[Device ID]],BOM!$B$3:$BQ$35,35,FALSE),"")</f>
        <v>x</v>
      </c>
      <c r="AF350" s="59" t="str">
        <f>IFERROR(VLOOKUP(Tabelle32[[#This Row],[Device ID]],BOM!$B$3:$BQ$35,36,FALSE),"")</f>
        <v>x</v>
      </c>
      <c r="AG350" s="59" t="str">
        <f>IFERROR(VLOOKUP(Tabelle32[[#This Row],[Device ID]],BOM!$B$3:$BQ$35,37,FALSE),"")</f>
        <v>x</v>
      </c>
      <c r="AH350" s="59"/>
      <c r="AI350" s="59"/>
      <c r="AJ350" s="59"/>
      <c r="AK350" s="59"/>
      <c r="AL350" s="59" t="str">
        <f>IFERROR(VLOOKUP(Tabelle32[[#This Row],[Device ID]],BOM!$B$3:$BQ$35,42,FALSE),"")</f>
        <v>Imagine Communications SNP</v>
      </c>
      <c r="AM350" s="59" t="str">
        <f>IFERROR(VLOOKUP(Tabelle32[[#This Row],[Device ID]],BOM!$B$3:$BQ$35,43,FALSE),"")</f>
        <v>no</v>
      </c>
      <c r="AN350" s="59" t="str">
        <f>IFERROR(VLOOKUP(Tabelle32[[#This Row],[Device ID]],BOM!$B$3:$BQ$35,44,FALSE),"")</f>
        <v>yes</v>
      </c>
      <c r="AO350" s="59" t="str">
        <f>IFERROR(VLOOKUP(Tabelle32[[#This Row],[Device ID]],BOM!$B$3:$BQ$35,45,FALSE),"")</f>
        <v>no</v>
      </c>
      <c r="AP350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50" s="28"/>
      <c r="AR350" s="28"/>
      <c r="AS350" s="28"/>
      <c r="AT350" s="28"/>
      <c r="AU350" s="28"/>
      <c r="AV350" s="28" t="s">
        <v>96</v>
      </c>
      <c r="AW350" s="28" t="s">
        <v>96</v>
      </c>
      <c r="AX350" s="28" t="s">
        <v>96</v>
      </c>
      <c r="AY350" s="28" t="s">
        <v>96</v>
      </c>
      <c r="AZ350" s="28" t="s">
        <v>96</v>
      </c>
      <c r="BA350" s="28" t="s">
        <v>96</v>
      </c>
      <c r="BB350" s="28" t="s">
        <v>96</v>
      </c>
      <c r="BC350" s="28" t="s">
        <v>96</v>
      </c>
      <c r="BD350" s="28" t="s">
        <v>96</v>
      </c>
      <c r="BE350" s="28"/>
      <c r="BF350" s="28"/>
      <c r="BG350" s="73" t="s">
        <v>151</v>
      </c>
      <c r="BH350" s="30" t="str">
        <f>IF(COUNTA(Tabelle32[[#This Row],[Type:Vid_1080i50]:[Type:Anc_Prot]])&gt;0,"x","")</f>
        <v>x</v>
      </c>
      <c r="BI35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50" s="59"/>
      <c r="BK350" s="59"/>
      <c r="BL350" s="63"/>
      <c r="BM350" s="63"/>
      <c r="BN350" s="90"/>
      <c r="BO350" s="90"/>
      <c r="BP350" s="75">
        <f>LEN(Tabelle32[[#This Row],[Label 1
GFX-Unit]])</f>
        <v>0</v>
      </c>
      <c r="BQ350" s="63"/>
      <c r="BR350" s="63"/>
      <c r="BS350" s="59"/>
      <c r="BT350" s="59"/>
      <c r="BU350" s="59" t="s">
        <v>203</v>
      </c>
      <c r="BV350" s="59" t="s">
        <v>204</v>
      </c>
      <c r="BW350" s="59" t="s">
        <v>560</v>
      </c>
      <c r="BX350" s="59">
        <v>16</v>
      </c>
    </row>
    <row r="351" spans="1:76" x14ac:dyDescent="0.2">
      <c r="A351" s="58" t="str">
        <f>CONCATENATE(Tabelle32[[#This Row],[Device ID]],".",Tabelle32[[#This Row],[Streamcounter]])</f>
        <v>16.16215</v>
      </c>
      <c r="B35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VGW-01_SDI16_AUDsend_0015_IPLASRF</v>
      </c>
      <c r="C351" s="60"/>
      <c r="D351" s="61"/>
      <c r="E351" s="62"/>
      <c r="F351" s="59" t="str">
        <f>IFERROR(VLOOKUP(Tabelle32[[#This Row],[Device ID]],BOM!$B$3:$BQ$35,16,FALSE),"")</f>
        <v>Player-01 | 4/4</v>
      </c>
      <c r="G351" s="63">
        <f>VLOOKUP(Tabelle32[[#This Row],[SDI Interface]],BOM!$A$4:$B$35,2,FALSE)</f>
        <v>16</v>
      </c>
      <c r="H351" s="59" t="str">
        <f>BOM!$C$4</f>
        <v>VGW-01</v>
      </c>
      <c r="I351" s="59">
        <f>IFERROR(VLOOKUP(Tabelle32[[#This Row],[Device ID]],BOM!$B$3:$BQ$35,12,FALSE),"")</f>
        <v>0</v>
      </c>
      <c r="J351" s="59" t="str">
        <f>IFERROR(VLOOKUP(Tabelle32[[#This Row],[Device ID]],BOM!$B$3:$BQ$35,13,FALSE),"")</f>
        <v>TC.U1.223 | MDC</v>
      </c>
      <c r="K351" s="59" t="str">
        <f>IFERROR(VLOOKUP(Tabelle32[[#This Row],[Device ID]],BOM!$B$3:$BQ$35,14,FALSE),"")</f>
        <v>Imagine Comunications</v>
      </c>
      <c r="L351" s="59" t="str">
        <f>IFERROR(VLOOKUP(Tabelle32[[#This Row],[Device ID]],BOM!$B$3:$BQ$35,16,FALSE),"")</f>
        <v>Player-01 | 4/4</v>
      </c>
      <c r="M351" s="63">
        <f>IFERROR(VLOOKUP(Tabelle32[[#This Row],[Device ID]],BOM!$B$3:$BQ$35,17,FALSE),"")</f>
        <v>0</v>
      </c>
      <c r="N351" s="59">
        <f>IFERROR(VLOOKUP(Tabelle32[[#This Row],[Device ID]],BOM!$B$3:$BQ$35,18,FALSE),"")</f>
        <v>0</v>
      </c>
      <c r="O351" s="64"/>
      <c r="P351" s="64"/>
      <c r="Q351" s="64"/>
      <c r="R351" s="64"/>
      <c r="S351" s="64"/>
      <c r="T351" s="64"/>
      <c r="U351" s="59">
        <f>IFERROR(VLOOKUP(Tabelle32[[#This Row],[Device ID]],BOM!$B$3:$BQ$35,25,FALSE),"")</f>
        <v>0</v>
      </c>
      <c r="V351" s="59" t="str">
        <f>IFERROR(VLOOKUP(Tabelle32[[#This Row],[Device ID]],BOM!$B$3:$BQ$35,26,FALSE),"")</f>
        <v>x</v>
      </c>
      <c r="W351" s="59" t="str">
        <f>IFERROR(VLOOKUP(Tabelle32[[#This Row],[Device ID]],BOM!$B$3:$BQ$35,27,FALSE),"")</f>
        <v>x</v>
      </c>
      <c r="X351" s="59" t="str">
        <f>IFERROR(VLOOKUP(Tabelle32[[#This Row],[Device ID]],BOM!$B$3:$BQ$35,28,FALSE),"")</f>
        <v>x</v>
      </c>
      <c r="Y351" s="59" t="str">
        <f>IFERROR(VLOOKUP(Tabelle32[[#This Row],[Device ID]],BOM!$B$3:$BQ$35,29,FALSE),"")</f>
        <v>x</v>
      </c>
      <c r="Z351" s="59" t="str">
        <f>IFERROR(VLOOKUP(Tabelle32[[#This Row],[Device ID]],BOM!$B$3:$BQ$35,30,FALSE),"")</f>
        <v>x</v>
      </c>
      <c r="AA351" s="59" t="str">
        <f>IFERROR(VLOOKUP(Tabelle32[[#This Row],[Device ID]],BOM!$B$3:$BQ$35,31,FALSE),"")</f>
        <v>x</v>
      </c>
      <c r="AB351" s="59" t="str">
        <f>IFERROR(VLOOKUP(Tabelle32[[#This Row],[Device ID]],BOM!$B$3:$BQ$35,32,FALSE),"")</f>
        <v>x</v>
      </c>
      <c r="AC351" s="59" t="str">
        <f>IFERROR(VLOOKUP(Tabelle32[[#This Row],[Device ID]],BOM!$B$3:$BQ$35,33,FALSE),"")</f>
        <v>x</v>
      </c>
      <c r="AD351" s="59" t="str">
        <f>IFERROR(VLOOKUP(Tabelle32[[#This Row],[Device ID]],BOM!$B$3:$BQ$35,34,FALSE),"")</f>
        <v>x</v>
      </c>
      <c r="AE351" s="59" t="str">
        <f>IFERROR(VLOOKUP(Tabelle32[[#This Row],[Device ID]],BOM!$B$3:$BQ$35,35,FALSE),"")</f>
        <v>x</v>
      </c>
      <c r="AF351" s="59" t="str">
        <f>IFERROR(VLOOKUP(Tabelle32[[#This Row],[Device ID]],BOM!$B$3:$BQ$35,36,FALSE),"")</f>
        <v>x</v>
      </c>
      <c r="AG351" s="59" t="str">
        <f>IFERROR(VLOOKUP(Tabelle32[[#This Row],[Device ID]],BOM!$B$3:$BQ$35,37,FALSE),"")</f>
        <v>x</v>
      </c>
      <c r="AH351" s="59"/>
      <c r="AI351" s="59"/>
      <c r="AJ351" s="59"/>
      <c r="AK351" s="59"/>
      <c r="AL351" s="59" t="str">
        <f>IFERROR(VLOOKUP(Tabelle32[[#This Row],[Device ID]],BOM!$B$3:$BQ$35,42,FALSE),"")</f>
        <v>Imagine Communications SNP</v>
      </c>
      <c r="AM351" s="59" t="str">
        <f>IFERROR(VLOOKUP(Tabelle32[[#This Row],[Device ID]],BOM!$B$3:$BQ$35,43,FALSE),"")</f>
        <v>no</v>
      </c>
      <c r="AN351" s="59" t="str">
        <f>IFERROR(VLOOKUP(Tabelle32[[#This Row],[Device ID]],BOM!$B$3:$BQ$35,44,FALSE),"")</f>
        <v>yes</v>
      </c>
      <c r="AO351" s="59" t="str">
        <f>IFERROR(VLOOKUP(Tabelle32[[#This Row],[Device ID]],BOM!$B$3:$BQ$35,45,FALSE),"")</f>
        <v>no</v>
      </c>
      <c r="AP351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51" s="28"/>
      <c r="AR351" s="28"/>
      <c r="AS351" s="28"/>
      <c r="AT351" s="28"/>
      <c r="AU351" s="28"/>
      <c r="AV351" s="28" t="s">
        <v>96</v>
      </c>
      <c r="AW351" s="28" t="s">
        <v>96</v>
      </c>
      <c r="AX351" s="28" t="s">
        <v>96</v>
      </c>
      <c r="AY351" s="28" t="s">
        <v>96</v>
      </c>
      <c r="AZ351" s="28" t="s">
        <v>96</v>
      </c>
      <c r="BA351" s="28" t="s">
        <v>96</v>
      </c>
      <c r="BB351" s="28" t="s">
        <v>96</v>
      </c>
      <c r="BC351" s="28" t="s">
        <v>96</v>
      </c>
      <c r="BD351" s="28" t="s">
        <v>96</v>
      </c>
      <c r="BE351" s="28"/>
      <c r="BF351" s="28"/>
      <c r="BG351" s="73" t="s">
        <v>151</v>
      </c>
      <c r="BH351" s="30" t="str">
        <f>IF(COUNTA(Tabelle32[[#This Row],[Type:Vid_1080i50]:[Type:Anc_Prot]])&gt;0,"x","")</f>
        <v>x</v>
      </c>
      <c r="BI35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51" s="59"/>
      <c r="BK351" s="59"/>
      <c r="BL351" s="63"/>
      <c r="BM351" s="63"/>
      <c r="BN351" s="90"/>
      <c r="BO351" s="90"/>
      <c r="BP351" s="75">
        <f>LEN(Tabelle32[[#This Row],[Label 1
GFX-Unit]])</f>
        <v>0</v>
      </c>
      <c r="BQ351" s="63"/>
      <c r="BR351" s="63"/>
      <c r="BS351" s="59"/>
      <c r="BT351" s="59"/>
      <c r="BU351" s="59" t="s">
        <v>206</v>
      </c>
      <c r="BV351" s="59" t="s">
        <v>207</v>
      </c>
      <c r="BW351" s="59" t="s">
        <v>561</v>
      </c>
      <c r="BX351" s="59">
        <v>16</v>
      </c>
    </row>
    <row r="352" spans="1:76" x14ac:dyDescent="0.2">
      <c r="A352" s="58" t="str">
        <f>CONCATENATE(Tabelle32[[#This Row],[Device ID]],".",Tabelle32[[#This Row],[Streamcounter]])</f>
        <v>16.16216</v>
      </c>
      <c r="B35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VGW-01_SDI16_AUDsend_0016_IPLASRF</v>
      </c>
      <c r="C352" s="60"/>
      <c r="D352" s="61"/>
      <c r="E352" s="62"/>
      <c r="F352" s="59" t="str">
        <f>IFERROR(VLOOKUP(Tabelle32[[#This Row],[Device ID]],BOM!$B$3:$BQ$35,16,FALSE),"")</f>
        <v>Player-01 | 4/4</v>
      </c>
      <c r="G352" s="63">
        <f>VLOOKUP(Tabelle32[[#This Row],[SDI Interface]],BOM!$A$4:$B$35,2,FALSE)</f>
        <v>16</v>
      </c>
      <c r="H352" s="59" t="str">
        <f>BOM!$C$4</f>
        <v>VGW-01</v>
      </c>
      <c r="I352" s="59">
        <f>IFERROR(VLOOKUP(Tabelle32[[#This Row],[Device ID]],BOM!$B$3:$BQ$35,12,FALSE),"")</f>
        <v>0</v>
      </c>
      <c r="J352" s="59" t="str">
        <f>IFERROR(VLOOKUP(Tabelle32[[#This Row],[Device ID]],BOM!$B$3:$BQ$35,13,FALSE),"")</f>
        <v>TC.U1.223 | MDC</v>
      </c>
      <c r="K352" s="59" t="str">
        <f>IFERROR(VLOOKUP(Tabelle32[[#This Row],[Device ID]],BOM!$B$3:$BQ$35,14,FALSE),"")</f>
        <v>Imagine Comunications</v>
      </c>
      <c r="L352" s="59" t="str">
        <f>IFERROR(VLOOKUP(Tabelle32[[#This Row],[Device ID]],BOM!$B$3:$BQ$35,16,FALSE),"")</f>
        <v>Player-01 | 4/4</v>
      </c>
      <c r="M352" s="63">
        <f>IFERROR(VLOOKUP(Tabelle32[[#This Row],[Device ID]],BOM!$B$3:$BQ$35,17,FALSE),"")</f>
        <v>0</v>
      </c>
      <c r="N352" s="59">
        <f>IFERROR(VLOOKUP(Tabelle32[[#This Row],[Device ID]],BOM!$B$3:$BQ$35,18,FALSE),"")</f>
        <v>0</v>
      </c>
      <c r="O352" s="64"/>
      <c r="P352" s="64"/>
      <c r="Q352" s="64"/>
      <c r="R352" s="64"/>
      <c r="S352" s="64"/>
      <c r="T352" s="64"/>
      <c r="U352" s="59">
        <f>IFERROR(VLOOKUP(Tabelle32[[#This Row],[Device ID]],BOM!$B$3:$BQ$35,25,FALSE),"")</f>
        <v>0</v>
      </c>
      <c r="V352" s="59" t="str">
        <f>IFERROR(VLOOKUP(Tabelle32[[#This Row],[Device ID]],BOM!$B$3:$BQ$35,26,FALSE),"")</f>
        <v>x</v>
      </c>
      <c r="W352" s="59" t="str">
        <f>IFERROR(VLOOKUP(Tabelle32[[#This Row],[Device ID]],BOM!$B$3:$BQ$35,27,FALSE),"")</f>
        <v>x</v>
      </c>
      <c r="X352" s="59" t="str">
        <f>IFERROR(VLOOKUP(Tabelle32[[#This Row],[Device ID]],BOM!$B$3:$BQ$35,28,FALSE),"")</f>
        <v>x</v>
      </c>
      <c r="Y352" s="59" t="str">
        <f>IFERROR(VLOOKUP(Tabelle32[[#This Row],[Device ID]],BOM!$B$3:$BQ$35,29,FALSE),"")</f>
        <v>x</v>
      </c>
      <c r="Z352" s="59" t="str">
        <f>IFERROR(VLOOKUP(Tabelle32[[#This Row],[Device ID]],BOM!$B$3:$BQ$35,30,FALSE),"")</f>
        <v>x</v>
      </c>
      <c r="AA352" s="59" t="str">
        <f>IFERROR(VLOOKUP(Tabelle32[[#This Row],[Device ID]],BOM!$B$3:$BQ$35,31,FALSE),"")</f>
        <v>x</v>
      </c>
      <c r="AB352" s="59" t="str">
        <f>IFERROR(VLOOKUP(Tabelle32[[#This Row],[Device ID]],BOM!$B$3:$BQ$35,32,FALSE),"")</f>
        <v>x</v>
      </c>
      <c r="AC352" s="59" t="str">
        <f>IFERROR(VLOOKUP(Tabelle32[[#This Row],[Device ID]],BOM!$B$3:$BQ$35,33,FALSE),"")</f>
        <v>x</v>
      </c>
      <c r="AD352" s="59" t="str">
        <f>IFERROR(VLOOKUP(Tabelle32[[#This Row],[Device ID]],BOM!$B$3:$BQ$35,34,FALSE),"")</f>
        <v>x</v>
      </c>
      <c r="AE352" s="59" t="str">
        <f>IFERROR(VLOOKUP(Tabelle32[[#This Row],[Device ID]],BOM!$B$3:$BQ$35,35,FALSE),"")</f>
        <v>x</v>
      </c>
      <c r="AF352" s="59" t="str">
        <f>IFERROR(VLOOKUP(Tabelle32[[#This Row],[Device ID]],BOM!$B$3:$BQ$35,36,FALSE),"")</f>
        <v>x</v>
      </c>
      <c r="AG352" s="59" t="str">
        <f>IFERROR(VLOOKUP(Tabelle32[[#This Row],[Device ID]],BOM!$B$3:$BQ$35,37,FALSE),"")</f>
        <v>x</v>
      </c>
      <c r="AH352" s="59"/>
      <c r="AI352" s="59"/>
      <c r="AJ352" s="59"/>
      <c r="AK352" s="59"/>
      <c r="AL352" s="59" t="str">
        <f>IFERROR(VLOOKUP(Tabelle32[[#This Row],[Device ID]],BOM!$B$3:$BQ$35,42,FALSE),"")</f>
        <v>Imagine Communications SNP</v>
      </c>
      <c r="AM352" s="59" t="str">
        <f>IFERROR(VLOOKUP(Tabelle32[[#This Row],[Device ID]],BOM!$B$3:$BQ$35,43,FALSE),"")</f>
        <v>no</v>
      </c>
      <c r="AN352" s="59" t="str">
        <f>IFERROR(VLOOKUP(Tabelle32[[#This Row],[Device ID]],BOM!$B$3:$BQ$35,44,FALSE),"")</f>
        <v>yes</v>
      </c>
      <c r="AO352" s="59" t="str">
        <f>IFERROR(VLOOKUP(Tabelle32[[#This Row],[Device ID]],BOM!$B$3:$BQ$35,45,FALSE),"")</f>
        <v>no</v>
      </c>
      <c r="AP352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52" s="28"/>
      <c r="AR352" s="28"/>
      <c r="AS352" s="28"/>
      <c r="AT352" s="28"/>
      <c r="AU352" s="28"/>
      <c r="AV352" s="28" t="s">
        <v>96</v>
      </c>
      <c r="AW352" s="28" t="s">
        <v>96</v>
      </c>
      <c r="AX352" s="28" t="s">
        <v>96</v>
      </c>
      <c r="AY352" s="28" t="s">
        <v>96</v>
      </c>
      <c r="AZ352" s="28" t="s">
        <v>96</v>
      </c>
      <c r="BA352" s="28" t="s">
        <v>96</v>
      </c>
      <c r="BB352" s="28" t="s">
        <v>96</v>
      </c>
      <c r="BC352" s="28" t="s">
        <v>96</v>
      </c>
      <c r="BD352" s="28" t="s">
        <v>96</v>
      </c>
      <c r="BE352" s="28"/>
      <c r="BF352" s="28"/>
      <c r="BG352" s="73" t="s">
        <v>151</v>
      </c>
      <c r="BH352" s="30" t="str">
        <f>IF(COUNTA(Tabelle32[[#This Row],[Type:Vid_1080i50]:[Type:Anc_Prot]])&gt;0,"x","")</f>
        <v>x</v>
      </c>
      <c r="BI35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52" s="59"/>
      <c r="BK352" s="59"/>
      <c r="BL352" s="63"/>
      <c r="BM352" s="63"/>
      <c r="BN352" s="90"/>
      <c r="BO352" s="90"/>
      <c r="BP352" s="75">
        <f>LEN(Tabelle32[[#This Row],[Label 1
GFX-Unit]])</f>
        <v>0</v>
      </c>
      <c r="BQ352" s="63"/>
      <c r="BR352" s="63"/>
      <c r="BS352" s="59"/>
      <c r="BT352" s="59"/>
      <c r="BU352" s="59" t="s">
        <v>209</v>
      </c>
      <c r="BV352" s="59" t="s">
        <v>210</v>
      </c>
      <c r="BW352" s="59" t="s">
        <v>562</v>
      </c>
      <c r="BX352" s="59">
        <v>16</v>
      </c>
    </row>
    <row r="353" spans="1:76" x14ac:dyDescent="0.2">
      <c r="A353" s="58" t="str">
        <f>CONCATENATE(Tabelle32[[#This Row],[Device ID]],".",Tabelle32[[#This Row],[Streamcounter]])</f>
        <v>16.16101</v>
      </c>
      <c r="B35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VGW-01_SDI16_VIDsend_0001_IPLASRF</v>
      </c>
      <c r="C353" s="60"/>
      <c r="D353" s="61"/>
      <c r="E353" s="62"/>
      <c r="F353" s="59" t="str">
        <f>IFERROR(VLOOKUP(Tabelle32[[#This Row],[Device ID]],BOM!$B$3:$BQ$35,16,FALSE),"")</f>
        <v>Player-01 | 4/4</v>
      </c>
      <c r="G353" s="63">
        <f>VLOOKUP(Tabelle32[[#This Row],[SDI Interface]],BOM!$A$4:$B$35,2,FALSE)</f>
        <v>16</v>
      </c>
      <c r="H353" s="59" t="str">
        <f>BOM!$C$4</f>
        <v>VGW-01</v>
      </c>
      <c r="I353" s="59">
        <f>IFERROR(VLOOKUP(Tabelle32[[#This Row],[Device ID]],BOM!$B$3:$BQ$35,12,FALSE),"")</f>
        <v>0</v>
      </c>
      <c r="J353" s="59" t="str">
        <f>IFERROR(VLOOKUP(Tabelle32[[#This Row],[Device ID]],BOM!$B$3:$BQ$35,13,FALSE),"")</f>
        <v>TC.U1.223 | MDC</v>
      </c>
      <c r="K353" s="59" t="str">
        <f>IFERROR(VLOOKUP(Tabelle32[[#This Row],[Device ID]],BOM!$B$3:$BQ$35,14,FALSE),"")</f>
        <v>Imagine Comunications</v>
      </c>
      <c r="L353" s="59" t="str">
        <f>IFERROR(VLOOKUP(Tabelle32[[#This Row],[Device ID]],BOM!$B$3:$BQ$35,16,FALSE),"")</f>
        <v>Player-01 | 4/4</v>
      </c>
      <c r="M353" s="63">
        <f>IFERROR(VLOOKUP(Tabelle32[[#This Row],[Device ID]],BOM!$B$3:$BQ$35,17,FALSE),"")</f>
        <v>0</v>
      </c>
      <c r="N353" s="59">
        <f>IFERROR(VLOOKUP(Tabelle32[[#This Row],[Device ID]],BOM!$B$3:$BQ$35,18,FALSE),"")</f>
        <v>0</v>
      </c>
      <c r="O353" s="64"/>
      <c r="P353" s="64"/>
      <c r="Q353" s="64"/>
      <c r="R353" s="64"/>
      <c r="S353" s="64"/>
      <c r="T353" s="64"/>
      <c r="U353" s="59">
        <f>IFERROR(VLOOKUP(Tabelle32[[#This Row],[Device ID]],BOM!$B$3:$BQ$35,25,FALSE),"")</f>
        <v>0</v>
      </c>
      <c r="V353" s="59" t="str">
        <f>IFERROR(VLOOKUP(Tabelle32[[#This Row],[Device ID]],BOM!$B$3:$BQ$35,26,FALSE),"")</f>
        <v>x</v>
      </c>
      <c r="W353" s="59" t="str">
        <f>IFERROR(VLOOKUP(Tabelle32[[#This Row],[Device ID]],BOM!$B$3:$BQ$35,27,FALSE),"")</f>
        <v>x</v>
      </c>
      <c r="X353" s="59" t="str">
        <f>IFERROR(VLOOKUP(Tabelle32[[#This Row],[Device ID]],BOM!$B$3:$BQ$35,28,FALSE),"")</f>
        <v>x</v>
      </c>
      <c r="Y353" s="59" t="str">
        <f>IFERROR(VLOOKUP(Tabelle32[[#This Row],[Device ID]],BOM!$B$3:$BQ$35,29,FALSE),"")</f>
        <v>x</v>
      </c>
      <c r="Z353" s="59" t="str">
        <f>IFERROR(VLOOKUP(Tabelle32[[#This Row],[Device ID]],BOM!$B$3:$BQ$35,30,FALSE),"")</f>
        <v>x</v>
      </c>
      <c r="AA353" s="59" t="str">
        <f>IFERROR(VLOOKUP(Tabelle32[[#This Row],[Device ID]],BOM!$B$3:$BQ$35,31,FALSE),"")</f>
        <v>x</v>
      </c>
      <c r="AB353" s="59" t="str">
        <f>IFERROR(VLOOKUP(Tabelle32[[#This Row],[Device ID]],BOM!$B$3:$BQ$35,32,FALSE),"")</f>
        <v>x</v>
      </c>
      <c r="AC353" s="59" t="str">
        <f>IFERROR(VLOOKUP(Tabelle32[[#This Row],[Device ID]],BOM!$B$3:$BQ$35,33,FALSE),"")</f>
        <v>x</v>
      </c>
      <c r="AD353" s="59" t="str">
        <f>IFERROR(VLOOKUP(Tabelle32[[#This Row],[Device ID]],BOM!$B$3:$BQ$35,34,FALSE),"")</f>
        <v>x</v>
      </c>
      <c r="AE353" s="59" t="str">
        <f>IFERROR(VLOOKUP(Tabelle32[[#This Row],[Device ID]],BOM!$B$3:$BQ$35,35,FALSE),"")</f>
        <v>x</v>
      </c>
      <c r="AF353" s="59" t="str">
        <f>IFERROR(VLOOKUP(Tabelle32[[#This Row],[Device ID]],BOM!$B$3:$BQ$35,36,FALSE),"")</f>
        <v>x</v>
      </c>
      <c r="AG353" s="59" t="str">
        <f>IFERROR(VLOOKUP(Tabelle32[[#This Row],[Device ID]],BOM!$B$3:$BQ$35,37,FALSE),"")</f>
        <v>x</v>
      </c>
      <c r="AH353" s="59"/>
      <c r="AI353" s="59"/>
      <c r="AJ353" s="59"/>
      <c r="AK353" s="59"/>
      <c r="AL353" s="59" t="str">
        <f>IFERROR(VLOOKUP(Tabelle32[[#This Row],[Device ID]],BOM!$B$3:$BQ$35,42,FALSE),"")</f>
        <v>Imagine Communications SNP</v>
      </c>
      <c r="AM353" s="59" t="str">
        <f>IFERROR(VLOOKUP(Tabelle32[[#This Row],[Device ID]],BOM!$B$3:$BQ$35,43,FALSE),"")</f>
        <v>no</v>
      </c>
      <c r="AN353" s="59" t="str">
        <f>IFERROR(VLOOKUP(Tabelle32[[#This Row],[Device ID]],BOM!$B$3:$BQ$35,44,FALSE),"")</f>
        <v>yes</v>
      </c>
      <c r="AO353" s="59" t="str">
        <f>IFERROR(VLOOKUP(Tabelle32[[#This Row],[Device ID]],BOM!$B$3:$BQ$35,45,FALSE),"")</f>
        <v>no</v>
      </c>
      <c r="AP353" s="59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53" s="28" t="s">
        <v>96</v>
      </c>
      <c r="AR353" s="28" t="s">
        <v>96</v>
      </c>
      <c r="AS353" s="28" t="s">
        <v>96</v>
      </c>
      <c r="AT353" s="28" t="s">
        <v>96</v>
      </c>
      <c r="AU353" s="28" t="s">
        <v>96</v>
      </c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73" t="s">
        <v>151</v>
      </c>
      <c r="BH353" s="30" t="str">
        <f>IF(COUNTA(Tabelle32[[#This Row],[Type:Vid_1080i50]:[Type:Anc_Prot]])&gt;0,"x","")</f>
        <v>x</v>
      </c>
      <c r="BI35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353" s="59"/>
      <c r="BK353" s="59"/>
      <c r="BL353" s="63"/>
      <c r="BM353" s="63"/>
      <c r="BN353" s="90"/>
      <c r="BO353" s="90"/>
      <c r="BP353" s="75">
        <f>LEN(Tabelle32[[#This Row],[Label 1
GFX-Unit]])</f>
        <v>0</v>
      </c>
      <c r="BQ353" s="63"/>
      <c r="BR353" s="63"/>
      <c r="BS353" s="59"/>
      <c r="BT353" s="59"/>
      <c r="BU353" s="59" t="s">
        <v>212</v>
      </c>
      <c r="BV353" s="59" t="s">
        <v>213</v>
      </c>
      <c r="BW353" s="59" t="s">
        <v>563</v>
      </c>
      <c r="BX353" s="59">
        <v>16</v>
      </c>
    </row>
    <row r="354" spans="1:76" ht="13.5" x14ac:dyDescent="0.25">
      <c r="A354" s="58" t="str">
        <f>CONCATENATE(Tabelle32[[#This Row],[Device ID]],".",Tabelle32[[#This Row],[Streamcounter]])</f>
        <v>16.16102</v>
      </c>
      <c r="B354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VGW-01_SDI16_VIDsend_0002_IPLASRF</v>
      </c>
      <c r="C354" s="96"/>
      <c r="D354" s="96"/>
      <c r="E354" s="96"/>
      <c r="F354" s="93" t="str">
        <f>IFERROR(VLOOKUP(Tabelle32[[#This Row],[Device ID]],BOM!$B$3:$BQ$35,16,FALSE),"")</f>
        <v>Player-01 | 4/4</v>
      </c>
      <c r="G354" s="66">
        <f>VLOOKUP(Tabelle32[[#This Row],[SDI Interface]],BOM!$A$4:$B$35,2,FALSE)</f>
        <v>16</v>
      </c>
      <c r="H354" s="93" t="str">
        <f>BOM!$C$4</f>
        <v>VGW-01</v>
      </c>
      <c r="I354" s="93">
        <f>IFERROR(VLOOKUP(Tabelle32[[#This Row],[Device ID]],BOM!$B$3:$BQ$35,12,FALSE),"")</f>
        <v>0</v>
      </c>
      <c r="J354" s="93" t="str">
        <f>IFERROR(VLOOKUP(Tabelle32[[#This Row],[Device ID]],BOM!$B$3:$BQ$35,13,FALSE),"")</f>
        <v>TC.U1.223 | MDC</v>
      </c>
      <c r="K354" s="93" t="str">
        <f>IFERROR(VLOOKUP(Tabelle32[[#This Row],[Device ID]],BOM!$B$3:$BQ$35,14,FALSE),"")</f>
        <v>Imagine Comunications</v>
      </c>
      <c r="L354" s="93" t="str">
        <f>IFERROR(VLOOKUP(Tabelle32[[#This Row],[Device ID]],BOM!$B$3:$BQ$35,16,FALSE),"")</f>
        <v>Player-01 | 4/4</v>
      </c>
      <c r="M354" s="93">
        <f>IFERROR(VLOOKUP(Tabelle32[[#This Row],[Device ID]],BOM!$B$3:$BQ$35,17,FALSE),"")</f>
        <v>0</v>
      </c>
      <c r="N354" s="93">
        <f>IFERROR(VLOOKUP(Tabelle32[[#This Row],[Device ID]],BOM!$B$3:$BQ$35,18,FALSE),"")</f>
        <v>0</v>
      </c>
      <c r="O354" s="64"/>
      <c r="P354" s="64"/>
      <c r="Q354" s="64"/>
      <c r="R354" s="64"/>
      <c r="S354" s="64"/>
      <c r="T354" s="64"/>
      <c r="U354" s="93">
        <f>IFERROR(VLOOKUP(Tabelle32[[#This Row],[Device ID]],BOM!$B$3:$BQ$35,25,FALSE),"")</f>
        <v>0</v>
      </c>
      <c r="V354" s="94" t="str">
        <f>IFERROR(VLOOKUP(Tabelle32[[#This Row],[Device ID]],BOM!$B$3:$BQ$35,26,FALSE),"")</f>
        <v>x</v>
      </c>
      <c r="W354" s="94" t="str">
        <f>IFERROR(VLOOKUP(Tabelle32[[#This Row],[Device ID]],BOM!$B$3:$BQ$35,27,FALSE),"")</f>
        <v>x</v>
      </c>
      <c r="X354" s="94" t="str">
        <f>IFERROR(VLOOKUP(Tabelle32[[#This Row],[Device ID]],BOM!$B$3:$BQ$35,28,FALSE),"")</f>
        <v>x</v>
      </c>
      <c r="Y354" s="94" t="str">
        <f>IFERROR(VLOOKUP(Tabelle32[[#This Row],[Device ID]],BOM!$B$3:$BQ$35,29,FALSE),"")</f>
        <v>x</v>
      </c>
      <c r="Z354" s="94" t="str">
        <f>IFERROR(VLOOKUP(Tabelle32[[#This Row],[Device ID]],BOM!$B$3:$BQ$35,30,FALSE),"")</f>
        <v>x</v>
      </c>
      <c r="AA354" s="94" t="str">
        <f>IFERROR(VLOOKUP(Tabelle32[[#This Row],[Device ID]],BOM!$B$3:$BQ$35,31,FALSE),"")</f>
        <v>x</v>
      </c>
      <c r="AB354" s="94" t="str">
        <f>IFERROR(VLOOKUP(Tabelle32[[#This Row],[Device ID]],BOM!$B$3:$BQ$35,32,FALSE),"")</f>
        <v>x</v>
      </c>
      <c r="AC354" s="94" t="str">
        <f>IFERROR(VLOOKUP(Tabelle32[[#This Row],[Device ID]],BOM!$B$3:$BQ$35,33,FALSE),"")</f>
        <v>x</v>
      </c>
      <c r="AD354" s="94" t="str">
        <f>IFERROR(VLOOKUP(Tabelle32[[#This Row],[Device ID]],BOM!$B$3:$BQ$35,34,FALSE),"")</f>
        <v>x</v>
      </c>
      <c r="AE354" s="94" t="str">
        <f>IFERROR(VLOOKUP(Tabelle32[[#This Row],[Device ID]],BOM!$B$3:$BQ$35,35,FALSE),"")</f>
        <v>x</v>
      </c>
      <c r="AF354" s="94" t="str">
        <f>IFERROR(VLOOKUP(Tabelle32[[#This Row],[Device ID]],BOM!$B$3:$BQ$35,36,FALSE),"")</f>
        <v>x</v>
      </c>
      <c r="AG354" s="94" t="str">
        <f>IFERROR(VLOOKUP(Tabelle32[[#This Row],[Device ID]],BOM!$B$3:$BQ$35,37,FALSE),"")</f>
        <v>x</v>
      </c>
      <c r="AH354" s="59"/>
      <c r="AI354" s="59"/>
      <c r="AJ354" s="59"/>
      <c r="AK354" s="59"/>
      <c r="AL354" s="93" t="str">
        <f>IFERROR(VLOOKUP(Tabelle32[[#This Row],[Device ID]],BOM!$B$3:$BQ$35,42,FALSE),"")</f>
        <v>Imagine Communications SNP</v>
      </c>
      <c r="AM354" s="59" t="str">
        <f>IFERROR(VLOOKUP(Tabelle32[[#This Row],[Device ID]],BOM!$B$3:$BQ$35,43,FALSE),"")</f>
        <v>no</v>
      </c>
      <c r="AN354" s="93" t="str">
        <f>IFERROR(VLOOKUP(Tabelle32[[#This Row],[Device ID]],BOM!$B$3:$BQ$35,44,FALSE),"")</f>
        <v>yes</v>
      </c>
      <c r="AO354" s="59" t="str">
        <f>IFERROR(VLOOKUP(Tabelle32[[#This Row],[Device ID]],BOM!$B$3:$BQ$35,45,FALSE),"")</f>
        <v>no</v>
      </c>
      <c r="AP354" s="93" t="str">
        <f>IFERROR(CONCATENATE(Tabelle32[[#This Row],[Family
GFX-Unit]]," | ",Tabelle32[[#This Row],[Label 1
GFX-Unit]]," | ",Tabelle32[[#This Row],[Attached Device if Gateway]]),"")</f>
        <v xml:space="preserve"> |  | Player-01 | 4/4</v>
      </c>
      <c r="AQ354" s="28" t="s">
        <v>96</v>
      </c>
      <c r="AR354" s="90"/>
      <c r="AS354" s="90"/>
      <c r="AT354" s="90"/>
      <c r="AU354" s="90"/>
      <c r="AV354" s="90"/>
      <c r="AW354" s="90"/>
      <c r="AX354" s="90"/>
      <c r="AY354" s="90"/>
      <c r="AZ354" s="90"/>
      <c r="BA354" s="90"/>
      <c r="BB354" s="90"/>
      <c r="BC354" s="90"/>
      <c r="BD354" s="90"/>
      <c r="BE354" s="90"/>
      <c r="BF354" s="90"/>
      <c r="BG354" s="66"/>
      <c r="BH354" s="30" t="str">
        <f>IF(COUNTA(Tabelle32[[#This Row],[Type:Vid_1080i50]:[Type:Anc_Prot]])&gt;0,"x","")</f>
        <v>x</v>
      </c>
      <c r="BI354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354" s="59"/>
      <c r="BK354" s="59"/>
      <c r="BL354" s="63"/>
      <c r="BM354" s="63"/>
      <c r="BN354" s="90"/>
      <c r="BO354" s="90"/>
      <c r="BP354" s="75">
        <f>LEN(Tabelle32[[#This Row],[Label 1
GFX-Unit]])</f>
        <v>0</v>
      </c>
      <c r="BQ354" s="63"/>
      <c r="BR354" s="63"/>
      <c r="BS354" s="59"/>
      <c r="BT354" s="59"/>
      <c r="BU354" s="59" t="s">
        <v>215</v>
      </c>
      <c r="BV354" s="59" t="s">
        <v>215</v>
      </c>
      <c r="BW354" s="59" t="s">
        <v>564</v>
      </c>
      <c r="BX354" s="59">
        <v>16</v>
      </c>
    </row>
    <row r="355" spans="1:76" x14ac:dyDescent="0.2">
      <c r="A355" s="58" t="str">
        <f>CONCATENATE(Tabelle32[[#This Row],[Device ID]],".",Tabelle32[[#This Row],[Streamcounter]])</f>
        <v>17.17301</v>
      </c>
      <c r="B35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VGW-01_SDI17_ANCrec_0001_IPLASRF</v>
      </c>
      <c r="C355" s="60"/>
      <c r="D355" s="61"/>
      <c r="E355" s="62"/>
      <c r="F355" s="59" t="str">
        <f>IFERROR(VLOOKUP(Tabelle32[[#This Row],[Device ID]],BOM!$B$3:$BQ$35,16,FALSE),"")</f>
        <v>MVW</v>
      </c>
      <c r="G355" s="63">
        <f>VLOOKUP(Tabelle32[[#This Row],[SDI Interface]],BOM!$A$4:$B$35,2,FALSE)</f>
        <v>17</v>
      </c>
      <c r="H355" s="59" t="str">
        <f>BOM!$C$4</f>
        <v>VGW-01</v>
      </c>
      <c r="I355" s="59">
        <f>IFERROR(VLOOKUP(Tabelle32[[#This Row],[Device ID]],BOM!$B$3:$BQ$35,12,FALSE),"")</f>
        <v>0</v>
      </c>
      <c r="J355" s="59" t="str">
        <f>IFERROR(VLOOKUP(Tabelle32[[#This Row],[Device ID]],BOM!$B$3:$BQ$35,13,FALSE),"")</f>
        <v>TC.U1.223 | MDC</v>
      </c>
      <c r="K355" s="59" t="str">
        <f>IFERROR(VLOOKUP(Tabelle32[[#This Row],[Device ID]],BOM!$B$3:$BQ$35,14,FALSE),"")</f>
        <v>Imagine Comunications</v>
      </c>
      <c r="L355" s="59" t="str">
        <f>IFERROR(VLOOKUP(Tabelle32[[#This Row],[Device ID]],BOM!$B$3:$BQ$35,16,FALSE),"")</f>
        <v>MVW</v>
      </c>
      <c r="M355" s="63">
        <f>IFERROR(VLOOKUP(Tabelle32[[#This Row],[Device ID]],BOM!$B$3:$BQ$35,17,FALSE),"")</f>
        <v>0</v>
      </c>
      <c r="N355" s="59">
        <f>IFERROR(VLOOKUP(Tabelle32[[#This Row],[Device ID]],BOM!$B$3:$BQ$35,18,FALSE),"")</f>
        <v>0</v>
      </c>
      <c r="O355" s="64"/>
      <c r="P355" s="64"/>
      <c r="Q355" s="64"/>
      <c r="R355" s="64"/>
      <c r="S355" s="64"/>
      <c r="T355" s="64"/>
      <c r="U355" s="59">
        <f>IFERROR(VLOOKUP(Tabelle32[[#This Row],[Device ID]],BOM!$B$3:$BQ$35,25,FALSE),"")</f>
        <v>0</v>
      </c>
      <c r="V355" s="59" t="str">
        <f>IFERROR(VLOOKUP(Tabelle32[[#This Row],[Device ID]],BOM!$B$3:$BQ$35,26,FALSE),"")</f>
        <v>x</v>
      </c>
      <c r="W355" s="59" t="str">
        <f>IFERROR(VLOOKUP(Tabelle32[[#This Row],[Device ID]],BOM!$B$3:$BQ$35,27,FALSE),"")</f>
        <v>x</v>
      </c>
      <c r="X355" s="59" t="str">
        <f>IFERROR(VLOOKUP(Tabelle32[[#This Row],[Device ID]],BOM!$B$3:$BQ$35,28,FALSE),"")</f>
        <v>x</v>
      </c>
      <c r="Y355" s="59" t="str">
        <f>IFERROR(VLOOKUP(Tabelle32[[#This Row],[Device ID]],BOM!$B$3:$BQ$35,29,FALSE),"")</f>
        <v>x</v>
      </c>
      <c r="Z355" s="59" t="str">
        <f>IFERROR(VLOOKUP(Tabelle32[[#This Row],[Device ID]],BOM!$B$3:$BQ$35,30,FALSE),"")</f>
        <v>x</v>
      </c>
      <c r="AA355" s="59" t="str">
        <f>IFERROR(VLOOKUP(Tabelle32[[#This Row],[Device ID]],BOM!$B$3:$BQ$35,31,FALSE),"")</f>
        <v>x</v>
      </c>
      <c r="AB355" s="59" t="str">
        <f>IFERROR(VLOOKUP(Tabelle32[[#This Row],[Device ID]],BOM!$B$3:$BQ$35,32,FALSE),"")</f>
        <v>x</v>
      </c>
      <c r="AC355" s="59" t="str">
        <f>IFERROR(VLOOKUP(Tabelle32[[#This Row],[Device ID]],BOM!$B$3:$BQ$35,33,FALSE),"")</f>
        <v>x</v>
      </c>
      <c r="AD355" s="59" t="str">
        <f>IFERROR(VLOOKUP(Tabelle32[[#This Row],[Device ID]],BOM!$B$3:$BQ$35,34,FALSE),"")</f>
        <v>x</v>
      </c>
      <c r="AE355" s="59" t="str">
        <f>IFERROR(VLOOKUP(Tabelle32[[#This Row],[Device ID]],BOM!$B$3:$BQ$35,35,FALSE),"")</f>
        <v>x</v>
      </c>
      <c r="AF355" s="59" t="str">
        <f>IFERROR(VLOOKUP(Tabelle32[[#This Row],[Device ID]],BOM!$B$3:$BQ$35,36,FALSE),"")</f>
        <v>x</v>
      </c>
      <c r="AG355" s="59" t="str">
        <f>IFERROR(VLOOKUP(Tabelle32[[#This Row],[Device ID]],BOM!$B$3:$BQ$35,37,FALSE),"")</f>
        <v>x</v>
      </c>
      <c r="AH355" s="59"/>
      <c r="AI355" s="59"/>
      <c r="AJ355" s="59"/>
      <c r="AK355" s="59"/>
      <c r="AL355" s="59" t="str">
        <f>IFERROR(VLOOKUP(Tabelle32[[#This Row],[Device ID]],BOM!$B$3:$BQ$35,42,FALSE),"")</f>
        <v>Imagine Communications SNP</v>
      </c>
      <c r="AM355" s="59" t="str">
        <f>IFERROR(VLOOKUP(Tabelle32[[#This Row],[Device ID]],BOM!$B$3:$BQ$35,43,FALSE),"")</f>
        <v>no</v>
      </c>
      <c r="AN355" s="59" t="str">
        <f>IFERROR(VLOOKUP(Tabelle32[[#This Row],[Device ID]],BOM!$B$3:$BQ$35,44,FALSE),"")</f>
        <v>yes</v>
      </c>
      <c r="AO355" s="59" t="str">
        <f>IFERROR(VLOOKUP(Tabelle32[[#This Row],[Device ID]],BOM!$B$3:$BQ$35,45,FALSE),"")</f>
        <v>no</v>
      </c>
      <c r="AP355" s="59" t="str">
        <f>IFERROR(CONCATENATE(Tabelle32[[#This Row],[Family
GFX-Unit]]," | ",Tabelle32[[#This Row],[Label 1
GFX-Unit]]," | ",Tabelle32[[#This Row],[Attached Device if Gateway]]),"")</f>
        <v xml:space="preserve"> |  | MVW</v>
      </c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 t="s">
        <v>96</v>
      </c>
      <c r="BG355" s="73" t="s">
        <v>151</v>
      </c>
      <c r="BH355" s="30" t="str">
        <f>IF(COUNTA(Tabelle32[[#This Row],[Type:Vid_1080i50]:[Type:Anc_Prot]])&gt;0,"x","")</f>
        <v>x</v>
      </c>
      <c r="BI35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355" s="59"/>
      <c r="BK355" s="59"/>
      <c r="BL355" s="63"/>
      <c r="BM355" s="63"/>
      <c r="BN355" s="90"/>
      <c r="BO355" s="90"/>
      <c r="BP355" s="75">
        <f>LEN(Tabelle32[[#This Row],[Label 1
GFX-Unit]])</f>
        <v>0</v>
      </c>
      <c r="BQ355" s="63"/>
      <c r="BR355" s="63"/>
      <c r="BS355" s="59"/>
      <c r="BT355" s="59"/>
      <c r="BU355" s="59" t="s">
        <v>152</v>
      </c>
      <c r="BV355" s="59" t="s">
        <v>153</v>
      </c>
      <c r="BW355" s="59" t="s">
        <v>565</v>
      </c>
      <c r="BX355" s="59">
        <v>17</v>
      </c>
    </row>
    <row r="356" spans="1:76" x14ac:dyDescent="0.2">
      <c r="A356" s="58" t="str">
        <f>CONCATENATE(Tabelle32[[#This Row],[Device ID]],".",Tabelle32[[#This Row],[Streamcounter]])</f>
        <v>17.17302</v>
      </c>
      <c r="B35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VGW-01_SDI17_ANCrec_0002_IPLASRF</v>
      </c>
      <c r="C356" s="60"/>
      <c r="D356" s="61"/>
      <c r="E356" s="62"/>
      <c r="F356" s="59" t="str">
        <f>IFERROR(VLOOKUP(Tabelle32[[#This Row],[Device ID]],BOM!$B$3:$BQ$35,16,FALSE),"")</f>
        <v>MVW</v>
      </c>
      <c r="G356" s="63">
        <f>VLOOKUP(Tabelle32[[#This Row],[SDI Interface]],BOM!$A$4:$B$35,2,FALSE)</f>
        <v>17</v>
      </c>
      <c r="H356" s="59" t="str">
        <f>BOM!$C$4</f>
        <v>VGW-01</v>
      </c>
      <c r="I356" s="59">
        <f>IFERROR(VLOOKUP(Tabelle32[[#This Row],[Device ID]],BOM!$B$3:$BQ$35,12,FALSE),"")</f>
        <v>0</v>
      </c>
      <c r="J356" s="59" t="str">
        <f>IFERROR(VLOOKUP(Tabelle32[[#This Row],[Device ID]],BOM!$B$3:$BQ$35,13,FALSE),"")</f>
        <v>TC.U1.223 | MDC</v>
      </c>
      <c r="K356" s="59" t="str">
        <f>IFERROR(VLOOKUP(Tabelle32[[#This Row],[Device ID]],BOM!$B$3:$BQ$35,14,FALSE),"")</f>
        <v>Imagine Comunications</v>
      </c>
      <c r="L356" s="59" t="str">
        <f>IFERROR(VLOOKUP(Tabelle32[[#This Row],[Device ID]],BOM!$B$3:$BQ$35,16,FALSE),"")</f>
        <v>MVW</v>
      </c>
      <c r="M356" s="63">
        <f>IFERROR(VLOOKUP(Tabelle32[[#This Row],[Device ID]],BOM!$B$3:$BQ$35,17,FALSE),"")</f>
        <v>0</v>
      </c>
      <c r="N356" s="59">
        <f>IFERROR(VLOOKUP(Tabelle32[[#This Row],[Device ID]],BOM!$B$3:$BQ$35,18,FALSE),"")</f>
        <v>0</v>
      </c>
      <c r="O356" s="64"/>
      <c r="P356" s="64"/>
      <c r="Q356" s="64"/>
      <c r="R356" s="64"/>
      <c r="S356" s="64"/>
      <c r="T356" s="64"/>
      <c r="U356" s="59">
        <f>IFERROR(VLOOKUP(Tabelle32[[#This Row],[Device ID]],BOM!$B$3:$BQ$35,25,FALSE),"")</f>
        <v>0</v>
      </c>
      <c r="V356" s="59" t="str">
        <f>IFERROR(VLOOKUP(Tabelle32[[#This Row],[Device ID]],BOM!$B$3:$BQ$35,26,FALSE),"")</f>
        <v>x</v>
      </c>
      <c r="W356" s="59" t="str">
        <f>IFERROR(VLOOKUP(Tabelle32[[#This Row],[Device ID]],BOM!$B$3:$BQ$35,27,FALSE),"")</f>
        <v>x</v>
      </c>
      <c r="X356" s="59" t="str">
        <f>IFERROR(VLOOKUP(Tabelle32[[#This Row],[Device ID]],BOM!$B$3:$BQ$35,28,FALSE),"")</f>
        <v>x</v>
      </c>
      <c r="Y356" s="59" t="str">
        <f>IFERROR(VLOOKUP(Tabelle32[[#This Row],[Device ID]],BOM!$B$3:$BQ$35,29,FALSE),"")</f>
        <v>x</v>
      </c>
      <c r="Z356" s="59" t="str">
        <f>IFERROR(VLOOKUP(Tabelle32[[#This Row],[Device ID]],BOM!$B$3:$BQ$35,30,FALSE),"")</f>
        <v>x</v>
      </c>
      <c r="AA356" s="59" t="str">
        <f>IFERROR(VLOOKUP(Tabelle32[[#This Row],[Device ID]],BOM!$B$3:$BQ$35,31,FALSE),"")</f>
        <v>x</v>
      </c>
      <c r="AB356" s="59" t="str">
        <f>IFERROR(VLOOKUP(Tabelle32[[#This Row],[Device ID]],BOM!$B$3:$BQ$35,32,FALSE),"")</f>
        <v>x</v>
      </c>
      <c r="AC356" s="59" t="str">
        <f>IFERROR(VLOOKUP(Tabelle32[[#This Row],[Device ID]],BOM!$B$3:$BQ$35,33,FALSE),"")</f>
        <v>x</v>
      </c>
      <c r="AD356" s="59" t="str">
        <f>IFERROR(VLOOKUP(Tabelle32[[#This Row],[Device ID]],BOM!$B$3:$BQ$35,34,FALSE),"")</f>
        <v>x</v>
      </c>
      <c r="AE356" s="59" t="str">
        <f>IFERROR(VLOOKUP(Tabelle32[[#This Row],[Device ID]],BOM!$B$3:$BQ$35,35,FALSE),"")</f>
        <v>x</v>
      </c>
      <c r="AF356" s="59" t="str">
        <f>IFERROR(VLOOKUP(Tabelle32[[#This Row],[Device ID]],BOM!$B$3:$BQ$35,36,FALSE),"")</f>
        <v>x</v>
      </c>
      <c r="AG356" s="59" t="str">
        <f>IFERROR(VLOOKUP(Tabelle32[[#This Row],[Device ID]],BOM!$B$3:$BQ$35,37,FALSE),"")</f>
        <v>x</v>
      </c>
      <c r="AH356" s="59"/>
      <c r="AI356" s="59"/>
      <c r="AJ356" s="59"/>
      <c r="AK356" s="59"/>
      <c r="AL356" s="59" t="str">
        <f>IFERROR(VLOOKUP(Tabelle32[[#This Row],[Device ID]],BOM!$B$3:$BQ$35,42,FALSE),"")</f>
        <v>Imagine Communications SNP</v>
      </c>
      <c r="AM356" s="59" t="str">
        <f>IFERROR(VLOOKUP(Tabelle32[[#This Row],[Device ID]],BOM!$B$3:$BQ$35,43,FALSE),"")</f>
        <v>no</v>
      </c>
      <c r="AN356" s="59" t="str">
        <f>IFERROR(VLOOKUP(Tabelle32[[#This Row],[Device ID]],BOM!$B$3:$BQ$35,44,FALSE),"")</f>
        <v>yes</v>
      </c>
      <c r="AO356" s="59" t="str">
        <f>IFERROR(VLOOKUP(Tabelle32[[#This Row],[Device ID]],BOM!$B$3:$BQ$35,45,FALSE),"")</f>
        <v>no</v>
      </c>
      <c r="AP356" s="59" t="str">
        <f>IFERROR(CONCATENATE(Tabelle32[[#This Row],[Family
GFX-Unit]]," | ",Tabelle32[[#This Row],[Label 1
GFX-Unit]]," | ",Tabelle32[[#This Row],[Attached Device if Gateway]]),"")</f>
        <v xml:space="preserve"> |  | MVW</v>
      </c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73" t="s">
        <v>151</v>
      </c>
      <c r="BH356" s="30" t="str">
        <f>IF(COUNTA(Tabelle32[[#This Row],[Type:Vid_1080i50]:[Type:Anc_Prot]])&gt;0,"x","")</f>
        <v/>
      </c>
      <c r="BI35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356" s="59"/>
      <c r="BK356" s="59"/>
      <c r="BL356" s="63"/>
      <c r="BM356" s="63"/>
      <c r="BN356" s="90"/>
      <c r="BO356" s="90"/>
      <c r="BP356" s="75">
        <f>LEN(Tabelle32[[#This Row],[Label 1
GFX-Unit]])</f>
        <v>0</v>
      </c>
      <c r="BQ356" s="63"/>
      <c r="BR356" s="63"/>
      <c r="BS356" s="59"/>
      <c r="BT356" s="59"/>
      <c r="BU356" s="59" t="s">
        <v>155</v>
      </c>
      <c r="BV356" s="59" t="s">
        <v>156</v>
      </c>
      <c r="BW356" s="59" t="s">
        <v>566</v>
      </c>
      <c r="BX356" s="59">
        <v>17</v>
      </c>
    </row>
    <row r="357" spans="1:76" x14ac:dyDescent="0.2">
      <c r="A357" s="58" t="str">
        <f>CONCATENATE(Tabelle32[[#This Row],[Device ID]],".",Tabelle32[[#This Row],[Streamcounter]])</f>
        <v>17.17303</v>
      </c>
      <c r="B35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VGW-01_SDI17_ANCrec_0003_IPLASRF</v>
      </c>
      <c r="C357" s="60"/>
      <c r="D357" s="61"/>
      <c r="E357" s="62"/>
      <c r="F357" s="59" t="str">
        <f>IFERROR(VLOOKUP(Tabelle32[[#This Row],[Device ID]],BOM!$B$3:$BQ$35,16,FALSE),"")</f>
        <v>MVW</v>
      </c>
      <c r="G357" s="63">
        <f>VLOOKUP(Tabelle32[[#This Row],[SDI Interface]],BOM!$A$4:$B$35,2,FALSE)</f>
        <v>17</v>
      </c>
      <c r="H357" s="59" t="str">
        <f>BOM!$C$4</f>
        <v>VGW-01</v>
      </c>
      <c r="I357" s="59">
        <f>IFERROR(VLOOKUP(Tabelle32[[#This Row],[Device ID]],BOM!$B$3:$BQ$35,12,FALSE),"")</f>
        <v>0</v>
      </c>
      <c r="J357" s="59" t="str">
        <f>IFERROR(VLOOKUP(Tabelle32[[#This Row],[Device ID]],BOM!$B$3:$BQ$35,13,FALSE),"")</f>
        <v>TC.U1.223 | MDC</v>
      </c>
      <c r="K357" s="59" t="str">
        <f>IFERROR(VLOOKUP(Tabelle32[[#This Row],[Device ID]],BOM!$B$3:$BQ$35,14,FALSE),"")</f>
        <v>Imagine Comunications</v>
      </c>
      <c r="L357" s="59" t="str">
        <f>IFERROR(VLOOKUP(Tabelle32[[#This Row],[Device ID]],BOM!$B$3:$BQ$35,16,FALSE),"")</f>
        <v>MVW</v>
      </c>
      <c r="M357" s="63">
        <f>IFERROR(VLOOKUP(Tabelle32[[#This Row],[Device ID]],BOM!$B$3:$BQ$35,17,FALSE),"")</f>
        <v>0</v>
      </c>
      <c r="N357" s="59">
        <f>IFERROR(VLOOKUP(Tabelle32[[#This Row],[Device ID]],BOM!$B$3:$BQ$35,18,FALSE),"")</f>
        <v>0</v>
      </c>
      <c r="O357" s="64"/>
      <c r="P357" s="64"/>
      <c r="Q357" s="64"/>
      <c r="R357" s="64"/>
      <c r="S357" s="64"/>
      <c r="T357" s="64"/>
      <c r="U357" s="59">
        <f>IFERROR(VLOOKUP(Tabelle32[[#This Row],[Device ID]],BOM!$B$3:$BQ$35,25,FALSE),"")</f>
        <v>0</v>
      </c>
      <c r="V357" s="59" t="str">
        <f>IFERROR(VLOOKUP(Tabelle32[[#This Row],[Device ID]],BOM!$B$3:$BQ$35,26,FALSE),"")</f>
        <v>x</v>
      </c>
      <c r="W357" s="59" t="str">
        <f>IFERROR(VLOOKUP(Tabelle32[[#This Row],[Device ID]],BOM!$B$3:$BQ$35,27,FALSE),"")</f>
        <v>x</v>
      </c>
      <c r="X357" s="59" t="str">
        <f>IFERROR(VLOOKUP(Tabelle32[[#This Row],[Device ID]],BOM!$B$3:$BQ$35,28,FALSE),"")</f>
        <v>x</v>
      </c>
      <c r="Y357" s="59" t="str">
        <f>IFERROR(VLOOKUP(Tabelle32[[#This Row],[Device ID]],BOM!$B$3:$BQ$35,29,FALSE),"")</f>
        <v>x</v>
      </c>
      <c r="Z357" s="59" t="str">
        <f>IFERROR(VLOOKUP(Tabelle32[[#This Row],[Device ID]],BOM!$B$3:$BQ$35,30,FALSE),"")</f>
        <v>x</v>
      </c>
      <c r="AA357" s="59" t="str">
        <f>IFERROR(VLOOKUP(Tabelle32[[#This Row],[Device ID]],BOM!$B$3:$BQ$35,31,FALSE),"")</f>
        <v>x</v>
      </c>
      <c r="AB357" s="59" t="str">
        <f>IFERROR(VLOOKUP(Tabelle32[[#This Row],[Device ID]],BOM!$B$3:$BQ$35,32,FALSE),"")</f>
        <v>x</v>
      </c>
      <c r="AC357" s="59" t="str">
        <f>IFERROR(VLOOKUP(Tabelle32[[#This Row],[Device ID]],BOM!$B$3:$BQ$35,33,FALSE),"")</f>
        <v>x</v>
      </c>
      <c r="AD357" s="59" t="str">
        <f>IFERROR(VLOOKUP(Tabelle32[[#This Row],[Device ID]],BOM!$B$3:$BQ$35,34,FALSE),"")</f>
        <v>x</v>
      </c>
      <c r="AE357" s="59" t="str">
        <f>IFERROR(VLOOKUP(Tabelle32[[#This Row],[Device ID]],BOM!$B$3:$BQ$35,35,FALSE),"")</f>
        <v>x</v>
      </c>
      <c r="AF357" s="59" t="str">
        <f>IFERROR(VLOOKUP(Tabelle32[[#This Row],[Device ID]],BOM!$B$3:$BQ$35,36,FALSE),"")</f>
        <v>x</v>
      </c>
      <c r="AG357" s="59" t="str">
        <f>IFERROR(VLOOKUP(Tabelle32[[#This Row],[Device ID]],BOM!$B$3:$BQ$35,37,FALSE),"")</f>
        <v>x</v>
      </c>
      <c r="AH357" s="59"/>
      <c r="AI357" s="59"/>
      <c r="AJ357" s="59"/>
      <c r="AK357" s="59"/>
      <c r="AL357" s="59" t="str">
        <f>IFERROR(VLOOKUP(Tabelle32[[#This Row],[Device ID]],BOM!$B$3:$BQ$35,42,FALSE),"")</f>
        <v>Imagine Communications SNP</v>
      </c>
      <c r="AM357" s="59" t="str">
        <f>IFERROR(VLOOKUP(Tabelle32[[#This Row],[Device ID]],BOM!$B$3:$BQ$35,43,FALSE),"")</f>
        <v>no</v>
      </c>
      <c r="AN357" s="59" t="str">
        <f>IFERROR(VLOOKUP(Tabelle32[[#This Row],[Device ID]],BOM!$B$3:$BQ$35,44,FALSE),"")</f>
        <v>yes</v>
      </c>
      <c r="AO357" s="59" t="str">
        <f>IFERROR(VLOOKUP(Tabelle32[[#This Row],[Device ID]],BOM!$B$3:$BQ$35,45,FALSE),"")</f>
        <v>no</v>
      </c>
      <c r="AP357" s="59" t="str">
        <f>IFERROR(CONCATENATE(Tabelle32[[#This Row],[Family
GFX-Unit]]," | ",Tabelle32[[#This Row],[Label 1
GFX-Unit]]," | ",Tabelle32[[#This Row],[Attached Device if Gateway]]),"")</f>
        <v xml:space="preserve"> |  | MVW</v>
      </c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73" t="s">
        <v>151</v>
      </c>
      <c r="BH357" s="30" t="str">
        <f>IF(COUNTA(Tabelle32[[#This Row],[Type:Vid_1080i50]:[Type:Anc_Prot]])&gt;0,"x","")</f>
        <v/>
      </c>
      <c r="BI35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357" s="59"/>
      <c r="BK357" s="59"/>
      <c r="BL357" s="63"/>
      <c r="BM357" s="63"/>
      <c r="BN357" s="90"/>
      <c r="BO357" s="90"/>
      <c r="BP357" s="75">
        <f>LEN(Tabelle32[[#This Row],[Label 1
GFX-Unit]])</f>
        <v>0</v>
      </c>
      <c r="BQ357" s="63"/>
      <c r="BR357" s="63"/>
      <c r="BS357" s="59"/>
      <c r="BT357" s="59"/>
      <c r="BU357" s="59" t="s">
        <v>158</v>
      </c>
      <c r="BV357" s="59" t="s">
        <v>159</v>
      </c>
      <c r="BW357" s="59" t="s">
        <v>567</v>
      </c>
      <c r="BX357" s="59">
        <v>17</v>
      </c>
    </row>
    <row r="358" spans="1:76" x14ac:dyDescent="0.2">
      <c r="A358" s="58" t="str">
        <f>CONCATENATE(Tabelle32[[#This Row],[Device ID]],".",Tabelle32[[#This Row],[Streamcounter]])</f>
        <v>17.17304</v>
      </c>
      <c r="B35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VGW-01_SDI17_ANCrec_0004_IPLASRF</v>
      </c>
      <c r="C358" s="60"/>
      <c r="D358" s="61"/>
      <c r="E358" s="62"/>
      <c r="F358" s="59" t="str">
        <f>IFERROR(VLOOKUP(Tabelle32[[#This Row],[Device ID]],BOM!$B$3:$BQ$35,16,FALSE),"")</f>
        <v>MVW</v>
      </c>
      <c r="G358" s="63">
        <f>VLOOKUP(Tabelle32[[#This Row],[SDI Interface]],BOM!$A$4:$B$35,2,FALSE)</f>
        <v>17</v>
      </c>
      <c r="H358" s="59" t="str">
        <f>BOM!$C$4</f>
        <v>VGW-01</v>
      </c>
      <c r="I358" s="59">
        <f>IFERROR(VLOOKUP(Tabelle32[[#This Row],[Device ID]],BOM!$B$3:$BQ$35,12,FALSE),"")</f>
        <v>0</v>
      </c>
      <c r="J358" s="59" t="str">
        <f>IFERROR(VLOOKUP(Tabelle32[[#This Row],[Device ID]],BOM!$B$3:$BQ$35,13,FALSE),"")</f>
        <v>TC.U1.223 | MDC</v>
      </c>
      <c r="K358" s="59" t="str">
        <f>IFERROR(VLOOKUP(Tabelle32[[#This Row],[Device ID]],BOM!$B$3:$BQ$35,14,FALSE),"")</f>
        <v>Imagine Comunications</v>
      </c>
      <c r="L358" s="59" t="str">
        <f>IFERROR(VLOOKUP(Tabelle32[[#This Row],[Device ID]],BOM!$B$3:$BQ$35,16,FALSE),"")</f>
        <v>MVW</v>
      </c>
      <c r="M358" s="63">
        <f>IFERROR(VLOOKUP(Tabelle32[[#This Row],[Device ID]],BOM!$B$3:$BQ$35,17,FALSE),"")</f>
        <v>0</v>
      </c>
      <c r="N358" s="59">
        <f>IFERROR(VLOOKUP(Tabelle32[[#This Row],[Device ID]],BOM!$B$3:$BQ$35,18,FALSE),"")</f>
        <v>0</v>
      </c>
      <c r="O358" s="64"/>
      <c r="P358" s="64"/>
      <c r="Q358" s="64"/>
      <c r="R358" s="64"/>
      <c r="S358" s="64"/>
      <c r="T358" s="64"/>
      <c r="U358" s="59">
        <f>IFERROR(VLOOKUP(Tabelle32[[#This Row],[Device ID]],BOM!$B$3:$BQ$35,25,FALSE),"")</f>
        <v>0</v>
      </c>
      <c r="V358" s="59" t="str">
        <f>IFERROR(VLOOKUP(Tabelle32[[#This Row],[Device ID]],BOM!$B$3:$BQ$35,26,FALSE),"")</f>
        <v>x</v>
      </c>
      <c r="W358" s="59" t="str">
        <f>IFERROR(VLOOKUP(Tabelle32[[#This Row],[Device ID]],BOM!$B$3:$BQ$35,27,FALSE),"")</f>
        <v>x</v>
      </c>
      <c r="X358" s="59" t="str">
        <f>IFERROR(VLOOKUP(Tabelle32[[#This Row],[Device ID]],BOM!$B$3:$BQ$35,28,FALSE),"")</f>
        <v>x</v>
      </c>
      <c r="Y358" s="59" t="str">
        <f>IFERROR(VLOOKUP(Tabelle32[[#This Row],[Device ID]],BOM!$B$3:$BQ$35,29,FALSE),"")</f>
        <v>x</v>
      </c>
      <c r="Z358" s="59" t="str">
        <f>IFERROR(VLOOKUP(Tabelle32[[#This Row],[Device ID]],BOM!$B$3:$BQ$35,30,FALSE),"")</f>
        <v>x</v>
      </c>
      <c r="AA358" s="59" t="str">
        <f>IFERROR(VLOOKUP(Tabelle32[[#This Row],[Device ID]],BOM!$B$3:$BQ$35,31,FALSE),"")</f>
        <v>x</v>
      </c>
      <c r="AB358" s="59" t="str">
        <f>IFERROR(VLOOKUP(Tabelle32[[#This Row],[Device ID]],BOM!$B$3:$BQ$35,32,FALSE),"")</f>
        <v>x</v>
      </c>
      <c r="AC358" s="59" t="str">
        <f>IFERROR(VLOOKUP(Tabelle32[[#This Row],[Device ID]],BOM!$B$3:$BQ$35,33,FALSE),"")</f>
        <v>x</v>
      </c>
      <c r="AD358" s="59" t="str">
        <f>IFERROR(VLOOKUP(Tabelle32[[#This Row],[Device ID]],BOM!$B$3:$BQ$35,34,FALSE),"")</f>
        <v>x</v>
      </c>
      <c r="AE358" s="59" t="str">
        <f>IFERROR(VLOOKUP(Tabelle32[[#This Row],[Device ID]],BOM!$B$3:$BQ$35,35,FALSE),"")</f>
        <v>x</v>
      </c>
      <c r="AF358" s="59" t="str">
        <f>IFERROR(VLOOKUP(Tabelle32[[#This Row],[Device ID]],BOM!$B$3:$BQ$35,36,FALSE),"")</f>
        <v>x</v>
      </c>
      <c r="AG358" s="59" t="str">
        <f>IFERROR(VLOOKUP(Tabelle32[[#This Row],[Device ID]],BOM!$B$3:$BQ$35,37,FALSE),"")</f>
        <v>x</v>
      </c>
      <c r="AH358" s="59"/>
      <c r="AI358" s="59"/>
      <c r="AJ358" s="59"/>
      <c r="AK358" s="59"/>
      <c r="AL358" s="59" t="str">
        <f>IFERROR(VLOOKUP(Tabelle32[[#This Row],[Device ID]],BOM!$B$3:$BQ$35,42,FALSE),"")</f>
        <v>Imagine Communications SNP</v>
      </c>
      <c r="AM358" s="59" t="str">
        <f>IFERROR(VLOOKUP(Tabelle32[[#This Row],[Device ID]],BOM!$B$3:$BQ$35,43,FALSE),"")</f>
        <v>no</v>
      </c>
      <c r="AN358" s="59" t="str">
        <f>IFERROR(VLOOKUP(Tabelle32[[#This Row],[Device ID]],BOM!$B$3:$BQ$35,44,FALSE),"")</f>
        <v>yes</v>
      </c>
      <c r="AO358" s="59" t="str">
        <f>IFERROR(VLOOKUP(Tabelle32[[#This Row],[Device ID]],BOM!$B$3:$BQ$35,45,FALSE),"")</f>
        <v>no</v>
      </c>
      <c r="AP358" s="59" t="str">
        <f>IFERROR(CONCATENATE(Tabelle32[[#This Row],[Family
GFX-Unit]]," | ",Tabelle32[[#This Row],[Label 1
GFX-Unit]]," | ",Tabelle32[[#This Row],[Attached Device if Gateway]]),"")</f>
        <v xml:space="preserve"> |  | MVW</v>
      </c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  <c r="BG358" s="73" t="s">
        <v>151</v>
      </c>
      <c r="BH358" s="30" t="str">
        <f>IF(COUNTA(Tabelle32[[#This Row],[Type:Vid_1080i50]:[Type:Anc_Prot]])&gt;0,"x","")</f>
        <v/>
      </c>
      <c r="BI35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358" s="59"/>
      <c r="BK358" s="59"/>
      <c r="BL358" s="63"/>
      <c r="BM358" s="63"/>
      <c r="BN358" s="90"/>
      <c r="BO358" s="90"/>
      <c r="BP358" s="75">
        <f>LEN(Tabelle32[[#This Row],[Label 1
GFX-Unit]])</f>
        <v>0</v>
      </c>
      <c r="BQ358" s="63"/>
      <c r="BR358" s="63"/>
      <c r="BS358" s="59"/>
      <c r="BT358" s="59"/>
      <c r="BU358" s="59" t="s">
        <v>161</v>
      </c>
      <c r="BV358" s="59" t="s">
        <v>162</v>
      </c>
      <c r="BW358" s="59" t="s">
        <v>568</v>
      </c>
      <c r="BX358" s="59">
        <v>17</v>
      </c>
    </row>
    <row r="359" spans="1:76" x14ac:dyDescent="0.2">
      <c r="A359" s="58" t="str">
        <f>CONCATENATE(Tabelle32[[#This Row],[Device ID]],".",Tabelle32[[#This Row],[Streamcounter]])</f>
        <v>17.17201</v>
      </c>
      <c r="B35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VGW-01_SDI17_AUDrec_0001_IPLASRF</v>
      </c>
      <c r="C359" s="60"/>
      <c r="D359" s="61"/>
      <c r="E359" s="62"/>
      <c r="F359" s="59" t="str">
        <f>IFERROR(VLOOKUP(Tabelle32[[#This Row],[Device ID]],BOM!$B$3:$BQ$35,16,FALSE),"")</f>
        <v>MVW</v>
      </c>
      <c r="G359" s="63">
        <f>VLOOKUP(Tabelle32[[#This Row],[SDI Interface]],BOM!$A$4:$B$35,2,FALSE)</f>
        <v>17</v>
      </c>
      <c r="H359" s="59" t="str">
        <f>BOM!$C$4</f>
        <v>VGW-01</v>
      </c>
      <c r="I359" s="59">
        <f>IFERROR(VLOOKUP(Tabelle32[[#This Row],[Device ID]],BOM!$B$3:$BQ$35,12,FALSE),"")</f>
        <v>0</v>
      </c>
      <c r="J359" s="59" t="str">
        <f>IFERROR(VLOOKUP(Tabelle32[[#This Row],[Device ID]],BOM!$B$3:$BQ$35,13,FALSE),"")</f>
        <v>TC.U1.223 | MDC</v>
      </c>
      <c r="K359" s="59" t="str">
        <f>IFERROR(VLOOKUP(Tabelle32[[#This Row],[Device ID]],BOM!$B$3:$BQ$35,14,FALSE),"")</f>
        <v>Imagine Comunications</v>
      </c>
      <c r="L359" s="59" t="str">
        <f>IFERROR(VLOOKUP(Tabelle32[[#This Row],[Device ID]],BOM!$B$3:$BQ$35,16,FALSE),"")</f>
        <v>MVW</v>
      </c>
      <c r="M359" s="63">
        <f>IFERROR(VLOOKUP(Tabelle32[[#This Row],[Device ID]],BOM!$B$3:$BQ$35,17,FALSE),"")</f>
        <v>0</v>
      </c>
      <c r="N359" s="59">
        <f>IFERROR(VLOOKUP(Tabelle32[[#This Row],[Device ID]],BOM!$B$3:$BQ$35,18,FALSE),"")</f>
        <v>0</v>
      </c>
      <c r="O359" s="64"/>
      <c r="P359" s="64"/>
      <c r="Q359" s="64"/>
      <c r="R359" s="64"/>
      <c r="S359" s="64"/>
      <c r="T359" s="64"/>
      <c r="U359" s="59">
        <f>IFERROR(VLOOKUP(Tabelle32[[#This Row],[Device ID]],BOM!$B$3:$BQ$35,25,FALSE),"")</f>
        <v>0</v>
      </c>
      <c r="V359" s="59" t="str">
        <f>IFERROR(VLOOKUP(Tabelle32[[#This Row],[Device ID]],BOM!$B$3:$BQ$35,26,FALSE),"")</f>
        <v>x</v>
      </c>
      <c r="W359" s="59" t="str">
        <f>IFERROR(VLOOKUP(Tabelle32[[#This Row],[Device ID]],BOM!$B$3:$BQ$35,27,FALSE),"")</f>
        <v>x</v>
      </c>
      <c r="X359" s="59" t="str">
        <f>IFERROR(VLOOKUP(Tabelle32[[#This Row],[Device ID]],BOM!$B$3:$BQ$35,28,FALSE),"")</f>
        <v>x</v>
      </c>
      <c r="Y359" s="59" t="str">
        <f>IFERROR(VLOOKUP(Tabelle32[[#This Row],[Device ID]],BOM!$B$3:$BQ$35,29,FALSE),"")</f>
        <v>x</v>
      </c>
      <c r="Z359" s="59" t="str">
        <f>IFERROR(VLOOKUP(Tabelle32[[#This Row],[Device ID]],BOM!$B$3:$BQ$35,30,FALSE),"")</f>
        <v>x</v>
      </c>
      <c r="AA359" s="59" t="str">
        <f>IFERROR(VLOOKUP(Tabelle32[[#This Row],[Device ID]],BOM!$B$3:$BQ$35,31,FALSE),"")</f>
        <v>x</v>
      </c>
      <c r="AB359" s="59" t="str">
        <f>IFERROR(VLOOKUP(Tabelle32[[#This Row],[Device ID]],BOM!$B$3:$BQ$35,32,FALSE),"")</f>
        <v>x</v>
      </c>
      <c r="AC359" s="59" t="str">
        <f>IFERROR(VLOOKUP(Tabelle32[[#This Row],[Device ID]],BOM!$B$3:$BQ$35,33,FALSE),"")</f>
        <v>x</v>
      </c>
      <c r="AD359" s="59" t="str">
        <f>IFERROR(VLOOKUP(Tabelle32[[#This Row],[Device ID]],BOM!$B$3:$BQ$35,34,FALSE),"")</f>
        <v>x</v>
      </c>
      <c r="AE359" s="59" t="str">
        <f>IFERROR(VLOOKUP(Tabelle32[[#This Row],[Device ID]],BOM!$B$3:$BQ$35,35,FALSE),"")</f>
        <v>x</v>
      </c>
      <c r="AF359" s="59" t="str">
        <f>IFERROR(VLOOKUP(Tabelle32[[#This Row],[Device ID]],BOM!$B$3:$BQ$35,36,FALSE),"")</f>
        <v>x</v>
      </c>
      <c r="AG359" s="59" t="str">
        <f>IFERROR(VLOOKUP(Tabelle32[[#This Row],[Device ID]],BOM!$B$3:$BQ$35,37,FALSE),"")</f>
        <v>x</v>
      </c>
      <c r="AH359" s="59"/>
      <c r="AI359" s="59"/>
      <c r="AJ359" s="59"/>
      <c r="AK359" s="59"/>
      <c r="AL359" s="59" t="str">
        <f>IFERROR(VLOOKUP(Tabelle32[[#This Row],[Device ID]],BOM!$B$3:$BQ$35,42,FALSE),"")</f>
        <v>Imagine Communications SNP</v>
      </c>
      <c r="AM359" s="59" t="str">
        <f>IFERROR(VLOOKUP(Tabelle32[[#This Row],[Device ID]],BOM!$B$3:$BQ$35,43,FALSE),"")</f>
        <v>no</v>
      </c>
      <c r="AN359" s="59" t="str">
        <f>IFERROR(VLOOKUP(Tabelle32[[#This Row],[Device ID]],BOM!$B$3:$BQ$35,44,FALSE),"")</f>
        <v>yes</v>
      </c>
      <c r="AO359" s="59" t="str">
        <f>IFERROR(VLOOKUP(Tabelle32[[#This Row],[Device ID]],BOM!$B$3:$BQ$35,45,FALSE),"")</f>
        <v>no</v>
      </c>
      <c r="AP359" s="59" t="str">
        <f>IFERROR(CONCATENATE(Tabelle32[[#This Row],[Family
GFX-Unit]]," | ",Tabelle32[[#This Row],[Label 1
GFX-Unit]]," | ",Tabelle32[[#This Row],[Attached Device if Gateway]]),"")</f>
        <v xml:space="preserve"> |  | MVW</v>
      </c>
      <c r="AQ359" s="28"/>
      <c r="AR359" s="28"/>
      <c r="AS359" s="28"/>
      <c r="AT359" s="28"/>
      <c r="AU359" s="28"/>
      <c r="AV359" s="28" t="s">
        <v>96</v>
      </c>
      <c r="AW359" s="28" t="s">
        <v>96</v>
      </c>
      <c r="AX359" s="28" t="s">
        <v>96</v>
      </c>
      <c r="AY359" s="28" t="s">
        <v>96</v>
      </c>
      <c r="AZ359" s="28" t="s">
        <v>96</v>
      </c>
      <c r="BA359" s="28" t="s">
        <v>96</v>
      </c>
      <c r="BB359" s="28" t="s">
        <v>96</v>
      </c>
      <c r="BC359" s="28" t="s">
        <v>96</v>
      </c>
      <c r="BD359" s="28" t="s">
        <v>96</v>
      </c>
      <c r="BE359" s="28"/>
      <c r="BF359" s="28"/>
      <c r="BG359" s="73" t="s">
        <v>151</v>
      </c>
      <c r="BH359" s="30" t="str">
        <f>IF(COUNTA(Tabelle32[[#This Row],[Type:Vid_1080i50]:[Type:Anc_Prot]])&gt;0,"x","")</f>
        <v>x</v>
      </c>
      <c r="BI35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59" s="59"/>
      <c r="BK359" s="59"/>
      <c r="BL359" s="63"/>
      <c r="BM359" s="63"/>
      <c r="BN359" s="90"/>
      <c r="BO359" s="90"/>
      <c r="BP359" s="75">
        <f>LEN(Tabelle32[[#This Row],[Label 1
GFX-Unit]])</f>
        <v>0</v>
      </c>
      <c r="BQ359" s="63"/>
      <c r="BR359" s="63"/>
      <c r="BS359" s="59"/>
      <c r="BT359" s="59"/>
      <c r="BU359" s="59" t="s">
        <v>164</v>
      </c>
      <c r="BV359" s="59" t="s">
        <v>165</v>
      </c>
      <c r="BW359" s="59" t="s">
        <v>569</v>
      </c>
      <c r="BX359" s="59">
        <v>17</v>
      </c>
    </row>
    <row r="360" spans="1:76" x14ac:dyDescent="0.2">
      <c r="A360" s="58" t="str">
        <f>CONCATENATE(Tabelle32[[#This Row],[Device ID]],".",Tabelle32[[#This Row],[Streamcounter]])</f>
        <v>17.17202</v>
      </c>
      <c r="B36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VGW-01_SDI17_AUDrec_0002_IPLASRF</v>
      </c>
      <c r="C360" s="67"/>
      <c r="D360" s="61"/>
      <c r="E360" s="67"/>
      <c r="F360" s="59" t="str">
        <f>IFERROR(VLOOKUP(Tabelle32[[#This Row],[Device ID]],BOM!$B$3:$BQ$35,16,FALSE),"")</f>
        <v>MVW</v>
      </c>
      <c r="G360" s="63">
        <f>VLOOKUP(Tabelle32[[#This Row],[SDI Interface]],BOM!$A$4:$B$35,2,FALSE)</f>
        <v>17</v>
      </c>
      <c r="H360" s="59" t="str">
        <f>BOM!$C$4</f>
        <v>VGW-01</v>
      </c>
      <c r="I360" s="59">
        <f>IFERROR(VLOOKUP(Tabelle32[[#This Row],[Device ID]],BOM!$B$3:$BQ$35,12,FALSE),"")</f>
        <v>0</v>
      </c>
      <c r="J360" s="59" t="str">
        <f>IFERROR(VLOOKUP(Tabelle32[[#This Row],[Device ID]],BOM!$B$3:$BQ$35,13,FALSE),"")</f>
        <v>TC.U1.223 | MDC</v>
      </c>
      <c r="K360" s="59" t="str">
        <f>IFERROR(VLOOKUP(Tabelle32[[#This Row],[Device ID]],BOM!$B$3:$BQ$35,14,FALSE),"")</f>
        <v>Imagine Comunications</v>
      </c>
      <c r="L360" s="59" t="str">
        <f>IFERROR(VLOOKUP(Tabelle32[[#This Row],[Device ID]],BOM!$B$3:$BQ$35,16,FALSE),"")</f>
        <v>MVW</v>
      </c>
      <c r="M360" s="63">
        <f>IFERROR(VLOOKUP(Tabelle32[[#This Row],[Device ID]],BOM!$B$3:$BQ$35,17,FALSE),"")</f>
        <v>0</v>
      </c>
      <c r="N360" s="59">
        <f>IFERROR(VLOOKUP(Tabelle32[[#This Row],[Device ID]],BOM!$B$3:$BQ$35,18,FALSE),"")</f>
        <v>0</v>
      </c>
      <c r="O360" s="64"/>
      <c r="P360" s="64"/>
      <c r="Q360" s="64"/>
      <c r="R360" s="64"/>
      <c r="S360" s="64"/>
      <c r="T360" s="64"/>
      <c r="U360" s="59">
        <f>IFERROR(VLOOKUP(Tabelle32[[#This Row],[Device ID]],BOM!$B$3:$BQ$35,25,FALSE),"")</f>
        <v>0</v>
      </c>
      <c r="V360" s="59" t="str">
        <f>IFERROR(VLOOKUP(Tabelle32[[#This Row],[Device ID]],BOM!$B$3:$BQ$35,26,FALSE),"")</f>
        <v>x</v>
      </c>
      <c r="W360" s="59" t="str">
        <f>IFERROR(VLOOKUP(Tabelle32[[#This Row],[Device ID]],BOM!$B$3:$BQ$35,27,FALSE),"")</f>
        <v>x</v>
      </c>
      <c r="X360" s="59" t="str">
        <f>IFERROR(VLOOKUP(Tabelle32[[#This Row],[Device ID]],BOM!$B$3:$BQ$35,28,FALSE),"")</f>
        <v>x</v>
      </c>
      <c r="Y360" s="59" t="str">
        <f>IFERROR(VLOOKUP(Tabelle32[[#This Row],[Device ID]],BOM!$B$3:$BQ$35,29,FALSE),"")</f>
        <v>x</v>
      </c>
      <c r="Z360" s="59" t="str">
        <f>IFERROR(VLOOKUP(Tabelle32[[#This Row],[Device ID]],BOM!$B$3:$BQ$35,30,FALSE),"")</f>
        <v>x</v>
      </c>
      <c r="AA360" s="59" t="str">
        <f>IFERROR(VLOOKUP(Tabelle32[[#This Row],[Device ID]],BOM!$B$3:$BQ$35,31,FALSE),"")</f>
        <v>x</v>
      </c>
      <c r="AB360" s="59" t="str">
        <f>IFERROR(VLOOKUP(Tabelle32[[#This Row],[Device ID]],BOM!$B$3:$BQ$35,32,FALSE),"")</f>
        <v>x</v>
      </c>
      <c r="AC360" s="59" t="str">
        <f>IFERROR(VLOOKUP(Tabelle32[[#This Row],[Device ID]],BOM!$B$3:$BQ$35,33,FALSE),"")</f>
        <v>x</v>
      </c>
      <c r="AD360" s="59" t="str">
        <f>IFERROR(VLOOKUP(Tabelle32[[#This Row],[Device ID]],BOM!$B$3:$BQ$35,34,FALSE),"")</f>
        <v>x</v>
      </c>
      <c r="AE360" s="59" t="str">
        <f>IFERROR(VLOOKUP(Tabelle32[[#This Row],[Device ID]],BOM!$B$3:$BQ$35,35,FALSE),"")</f>
        <v>x</v>
      </c>
      <c r="AF360" s="59" t="str">
        <f>IFERROR(VLOOKUP(Tabelle32[[#This Row],[Device ID]],BOM!$B$3:$BQ$35,36,FALSE),"")</f>
        <v>x</v>
      </c>
      <c r="AG360" s="59" t="str">
        <f>IFERROR(VLOOKUP(Tabelle32[[#This Row],[Device ID]],BOM!$B$3:$BQ$35,37,FALSE),"")</f>
        <v>x</v>
      </c>
      <c r="AH360" s="59"/>
      <c r="AI360" s="59"/>
      <c r="AJ360" s="59"/>
      <c r="AK360" s="59"/>
      <c r="AL360" s="59" t="str">
        <f>IFERROR(VLOOKUP(Tabelle32[[#This Row],[Device ID]],BOM!$B$3:$BQ$35,42,FALSE),"")</f>
        <v>Imagine Communications SNP</v>
      </c>
      <c r="AM360" s="59" t="str">
        <f>IFERROR(VLOOKUP(Tabelle32[[#This Row],[Device ID]],BOM!$B$3:$BQ$35,43,FALSE),"")</f>
        <v>no</v>
      </c>
      <c r="AN360" s="59" t="str">
        <f>IFERROR(VLOOKUP(Tabelle32[[#This Row],[Device ID]],BOM!$B$3:$BQ$35,44,FALSE),"")</f>
        <v>yes</v>
      </c>
      <c r="AO360" s="59" t="str">
        <f>IFERROR(VLOOKUP(Tabelle32[[#This Row],[Device ID]],BOM!$B$3:$BQ$35,45,FALSE),"")</f>
        <v>no</v>
      </c>
      <c r="AP360" s="59" t="str">
        <f>IFERROR(CONCATENATE(Tabelle32[[#This Row],[Family
GFX-Unit]]," | ",Tabelle32[[#This Row],[Label 1
GFX-Unit]]," | ",Tabelle32[[#This Row],[Attached Device if Gateway]]),"")</f>
        <v xml:space="preserve"> |  | MVW</v>
      </c>
      <c r="AQ360" s="28"/>
      <c r="AR360" s="28"/>
      <c r="AS360" s="28"/>
      <c r="AT360" s="28"/>
      <c r="AU360" s="28"/>
      <c r="AV360" s="28" t="s">
        <v>96</v>
      </c>
      <c r="AW360" s="28" t="s">
        <v>96</v>
      </c>
      <c r="AX360" s="28" t="s">
        <v>96</v>
      </c>
      <c r="AY360" s="28" t="s">
        <v>96</v>
      </c>
      <c r="AZ360" s="28" t="s">
        <v>96</v>
      </c>
      <c r="BA360" s="28" t="s">
        <v>96</v>
      </c>
      <c r="BB360" s="28" t="s">
        <v>96</v>
      </c>
      <c r="BC360" s="28" t="s">
        <v>96</v>
      </c>
      <c r="BD360" s="28" t="s">
        <v>96</v>
      </c>
      <c r="BE360" s="28"/>
      <c r="BF360" s="28"/>
      <c r="BG360" s="73" t="s">
        <v>151</v>
      </c>
      <c r="BH360" s="30" t="str">
        <f>IF(COUNTA(Tabelle32[[#This Row],[Type:Vid_1080i50]:[Type:Anc_Prot]])&gt;0,"x","")</f>
        <v>x</v>
      </c>
      <c r="BI36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60" s="59"/>
      <c r="BK360" s="59"/>
      <c r="BL360" s="63"/>
      <c r="BM360" s="63"/>
      <c r="BN360" s="90"/>
      <c r="BO360" s="90"/>
      <c r="BP360" s="75">
        <f>LEN(Tabelle32[[#This Row],[Label 1
GFX-Unit]])</f>
        <v>0</v>
      </c>
      <c r="BQ360" s="63"/>
      <c r="BR360" s="63"/>
      <c r="BS360" s="59"/>
      <c r="BT360" s="59"/>
      <c r="BU360" s="59" t="s">
        <v>167</v>
      </c>
      <c r="BV360" s="59" t="s">
        <v>168</v>
      </c>
      <c r="BW360" s="59" t="s">
        <v>570</v>
      </c>
      <c r="BX360" s="59">
        <v>17</v>
      </c>
    </row>
    <row r="361" spans="1:76" x14ac:dyDescent="0.2">
      <c r="A361" s="58" t="str">
        <f>CONCATENATE(Tabelle32[[#This Row],[Device ID]],".",Tabelle32[[#This Row],[Streamcounter]])</f>
        <v>17.17203</v>
      </c>
      <c r="B36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VGW-01_SDI17_AUDrec_0003_IPLASRF</v>
      </c>
      <c r="C361" s="67"/>
      <c r="D361" s="61"/>
      <c r="E361" s="67"/>
      <c r="F361" s="59" t="str">
        <f>IFERROR(VLOOKUP(Tabelle32[[#This Row],[Device ID]],BOM!$B$3:$BQ$35,16,FALSE),"")</f>
        <v>MVW</v>
      </c>
      <c r="G361" s="63">
        <f>VLOOKUP(Tabelle32[[#This Row],[SDI Interface]],BOM!$A$4:$B$35,2,FALSE)</f>
        <v>17</v>
      </c>
      <c r="H361" s="59" t="str">
        <f>BOM!$C$4</f>
        <v>VGW-01</v>
      </c>
      <c r="I361" s="59">
        <f>IFERROR(VLOOKUP(Tabelle32[[#This Row],[Device ID]],BOM!$B$3:$BQ$35,12,FALSE),"")</f>
        <v>0</v>
      </c>
      <c r="J361" s="59" t="str">
        <f>IFERROR(VLOOKUP(Tabelle32[[#This Row],[Device ID]],BOM!$B$3:$BQ$35,13,FALSE),"")</f>
        <v>TC.U1.223 | MDC</v>
      </c>
      <c r="K361" s="59" t="str">
        <f>IFERROR(VLOOKUP(Tabelle32[[#This Row],[Device ID]],BOM!$B$3:$BQ$35,14,FALSE),"")</f>
        <v>Imagine Comunications</v>
      </c>
      <c r="L361" s="59" t="str">
        <f>IFERROR(VLOOKUP(Tabelle32[[#This Row],[Device ID]],BOM!$B$3:$BQ$35,16,FALSE),"")</f>
        <v>MVW</v>
      </c>
      <c r="M361" s="63">
        <f>IFERROR(VLOOKUP(Tabelle32[[#This Row],[Device ID]],BOM!$B$3:$BQ$35,17,FALSE),"")</f>
        <v>0</v>
      </c>
      <c r="N361" s="59">
        <f>IFERROR(VLOOKUP(Tabelle32[[#This Row],[Device ID]],BOM!$B$3:$BQ$35,18,FALSE),"")</f>
        <v>0</v>
      </c>
      <c r="O361" s="64"/>
      <c r="P361" s="64"/>
      <c r="Q361" s="64"/>
      <c r="R361" s="64"/>
      <c r="S361" s="64"/>
      <c r="T361" s="64"/>
      <c r="U361" s="59">
        <f>IFERROR(VLOOKUP(Tabelle32[[#This Row],[Device ID]],BOM!$B$3:$BQ$35,25,FALSE),"")</f>
        <v>0</v>
      </c>
      <c r="V361" s="59" t="str">
        <f>IFERROR(VLOOKUP(Tabelle32[[#This Row],[Device ID]],BOM!$B$3:$BQ$35,26,FALSE),"")</f>
        <v>x</v>
      </c>
      <c r="W361" s="59" t="str">
        <f>IFERROR(VLOOKUP(Tabelle32[[#This Row],[Device ID]],BOM!$B$3:$BQ$35,27,FALSE),"")</f>
        <v>x</v>
      </c>
      <c r="X361" s="59" t="str">
        <f>IFERROR(VLOOKUP(Tabelle32[[#This Row],[Device ID]],BOM!$B$3:$BQ$35,28,FALSE),"")</f>
        <v>x</v>
      </c>
      <c r="Y361" s="59" t="str">
        <f>IFERROR(VLOOKUP(Tabelle32[[#This Row],[Device ID]],BOM!$B$3:$BQ$35,29,FALSE),"")</f>
        <v>x</v>
      </c>
      <c r="Z361" s="59" t="str">
        <f>IFERROR(VLOOKUP(Tabelle32[[#This Row],[Device ID]],BOM!$B$3:$BQ$35,30,FALSE),"")</f>
        <v>x</v>
      </c>
      <c r="AA361" s="59" t="str">
        <f>IFERROR(VLOOKUP(Tabelle32[[#This Row],[Device ID]],BOM!$B$3:$BQ$35,31,FALSE),"")</f>
        <v>x</v>
      </c>
      <c r="AB361" s="59" t="str">
        <f>IFERROR(VLOOKUP(Tabelle32[[#This Row],[Device ID]],BOM!$B$3:$BQ$35,32,FALSE),"")</f>
        <v>x</v>
      </c>
      <c r="AC361" s="59" t="str">
        <f>IFERROR(VLOOKUP(Tabelle32[[#This Row],[Device ID]],BOM!$B$3:$BQ$35,33,FALSE),"")</f>
        <v>x</v>
      </c>
      <c r="AD361" s="59" t="str">
        <f>IFERROR(VLOOKUP(Tabelle32[[#This Row],[Device ID]],BOM!$B$3:$BQ$35,34,FALSE),"")</f>
        <v>x</v>
      </c>
      <c r="AE361" s="59" t="str">
        <f>IFERROR(VLOOKUP(Tabelle32[[#This Row],[Device ID]],BOM!$B$3:$BQ$35,35,FALSE),"")</f>
        <v>x</v>
      </c>
      <c r="AF361" s="59" t="str">
        <f>IFERROR(VLOOKUP(Tabelle32[[#This Row],[Device ID]],BOM!$B$3:$BQ$35,36,FALSE),"")</f>
        <v>x</v>
      </c>
      <c r="AG361" s="59" t="str">
        <f>IFERROR(VLOOKUP(Tabelle32[[#This Row],[Device ID]],BOM!$B$3:$BQ$35,37,FALSE),"")</f>
        <v>x</v>
      </c>
      <c r="AH361" s="59"/>
      <c r="AI361" s="59"/>
      <c r="AJ361" s="59"/>
      <c r="AK361" s="59"/>
      <c r="AL361" s="59" t="str">
        <f>IFERROR(VLOOKUP(Tabelle32[[#This Row],[Device ID]],BOM!$B$3:$BQ$35,42,FALSE),"")</f>
        <v>Imagine Communications SNP</v>
      </c>
      <c r="AM361" s="59" t="str">
        <f>IFERROR(VLOOKUP(Tabelle32[[#This Row],[Device ID]],BOM!$B$3:$BQ$35,43,FALSE),"")</f>
        <v>no</v>
      </c>
      <c r="AN361" s="59" t="str">
        <f>IFERROR(VLOOKUP(Tabelle32[[#This Row],[Device ID]],BOM!$B$3:$BQ$35,44,FALSE),"")</f>
        <v>yes</v>
      </c>
      <c r="AO361" s="59" t="str">
        <f>IFERROR(VLOOKUP(Tabelle32[[#This Row],[Device ID]],BOM!$B$3:$BQ$35,45,FALSE),"")</f>
        <v>no</v>
      </c>
      <c r="AP361" s="59" t="str">
        <f>IFERROR(CONCATENATE(Tabelle32[[#This Row],[Family
GFX-Unit]]," | ",Tabelle32[[#This Row],[Label 1
GFX-Unit]]," | ",Tabelle32[[#This Row],[Attached Device if Gateway]]),"")</f>
        <v xml:space="preserve"> |  | MVW</v>
      </c>
      <c r="AQ361" s="28"/>
      <c r="AR361" s="28"/>
      <c r="AS361" s="28"/>
      <c r="AT361" s="28"/>
      <c r="AU361" s="28"/>
      <c r="AV361" s="28" t="s">
        <v>96</v>
      </c>
      <c r="AW361" s="28" t="s">
        <v>96</v>
      </c>
      <c r="AX361" s="28" t="s">
        <v>96</v>
      </c>
      <c r="AY361" s="28" t="s">
        <v>96</v>
      </c>
      <c r="AZ361" s="28" t="s">
        <v>96</v>
      </c>
      <c r="BA361" s="28" t="s">
        <v>96</v>
      </c>
      <c r="BB361" s="28" t="s">
        <v>96</v>
      </c>
      <c r="BC361" s="28" t="s">
        <v>96</v>
      </c>
      <c r="BD361" s="28" t="s">
        <v>96</v>
      </c>
      <c r="BE361" s="28"/>
      <c r="BF361" s="28"/>
      <c r="BG361" s="73" t="s">
        <v>151</v>
      </c>
      <c r="BH361" s="30" t="str">
        <f>IF(COUNTA(Tabelle32[[#This Row],[Type:Vid_1080i50]:[Type:Anc_Prot]])&gt;0,"x","")</f>
        <v>x</v>
      </c>
      <c r="BI36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61" s="59"/>
      <c r="BK361" s="59"/>
      <c r="BL361" s="63"/>
      <c r="BM361" s="63"/>
      <c r="BN361" s="90"/>
      <c r="BO361" s="90"/>
      <c r="BP361" s="75">
        <f>LEN(Tabelle32[[#This Row],[Label 1
GFX-Unit]])</f>
        <v>0</v>
      </c>
      <c r="BQ361" s="63"/>
      <c r="BR361" s="63"/>
      <c r="BS361" s="59"/>
      <c r="BT361" s="59"/>
      <c r="BU361" s="59" t="s">
        <v>170</v>
      </c>
      <c r="BV361" s="59" t="s">
        <v>171</v>
      </c>
      <c r="BW361" s="59" t="s">
        <v>571</v>
      </c>
      <c r="BX361" s="59">
        <v>17</v>
      </c>
    </row>
    <row r="362" spans="1:76" x14ac:dyDescent="0.2">
      <c r="A362" s="58" t="str">
        <f>CONCATENATE(Tabelle32[[#This Row],[Device ID]],".",Tabelle32[[#This Row],[Streamcounter]])</f>
        <v>17.17204</v>
      </c>
      <c r="B36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VGW-01_SDI17_AUDrec_0004_IPLASRF</v>
      </c>
      <c r="C362" s="60"/>
      <c r="D362" s="61"/>
      <c r="E362" s="62"/>
      <c r="F362" s="59" t="str">
        <f>IFERROR(VLOOKUP(Tabelle32[[#This Row],[Device ID]],BOM!$B$3:$BQ$35,16,FALSE),"")</f>
        <v>MVW</v>
      </c>
      <c r="G362" s="63">
        <f>VLOOKUP(Tabelle32[[#This Row],[SDI Interface]],BOM!$A$4:$B$35,2,FALSE)</f>
        <v>17</v>
      </c>
      <c r="H362" s="59" t="str">
        <f>BOM!$C$4</f>
        <v>VGW-01</v>
      </c>
      <c r="I362" s="59">
        <f>IFERROR(VLOOKUP(Tabelle32[[#This Row],[Device ID]],BOM!$B$3:$BQ$35,12,FALSE),"")</f>
        <v>0</v>
      </c>
      <c r="J362" s="59" t="str">
        <f>IFERROR(VLOOKUP(Tabelle32[[#This Row],[Device ID]],BOM!$B$3:$BQ$35,13,FALSE),"")</f>
        <v>TC.U1.223 | MDC</v>
      </c>
      <c r="K362" s="59" t="str">
        <f>IFERROR(VLOOKUP(Tabelle32[[#This Row],[Device ID]],BOM!$B$3:$BQ$35,14,FALSE),"")</f>
        <v>Imagine Comunications</v>
      </c>
      <c r="L362" s="59" t="str">
        <f>IFERROR(VLOOKUP(Tabelle32[[#This Row],[Device ID]],BOM!$B$3:$BQ$35,16,FALSE),"")</f>
        <v>MVW</v>
      </c>
      <c r="M362" s="63">
        <f>IFERROR(VLOOKUP(Tabelle32[[#This Row],[Device ID]],BOM!$B$3:$BQ$35,17,FALSE),"")</f>
        <v>0</v>
      </c>
      <c r="N362" s="59">
        <f>IFERROR(VLOOKUP(Tabelle32[[#This Row],[Device ID]],BOM!$B$3:$BQ$35,18,FALSE),"")</f>
        <v>0</v>
      </c>
      <c r="O362" s="64"/>
      <c r="P362" s="64"/>
      <c r="Q362" s="64"/>
      <c r="R362" s="64"/>
      <c r="S362" s="64"/>
      <c r="T362" s="64"/>
      <c r="U362" s="59">
        <f>IFERROR(VLOOKUP(Tabelle32[[#This Row],[Device ID]],BOM!$B$3:$BQ$35,25,FALSE),"")</f>
        <v>0</v>
      </c>
      <c r="V362" s="59" t="str">
        <f>IFERROR(VLOOKUP(Tabelle32[[#This Row],[Device ID]],BOM!$B$3:$BQ$35,26,FALSE),"")</f>
        <v>x</v>
      </c>
      <c r="W362" s="59" t="str">
        <f>IFERROR(VLOOKUP(Tabelle32[[#This Row],[Device ID]],BOM!$B$3:$BQ$35,27,FALSE),"")</f>
        <v>x</v>
      </c>
      <c r="X362" s="59" t="str">
        <f>IFERROR(VLOOKUP(Tabelle32[[#This Row],[Device ID]],BOM!$B$3:$BQ$35,28,FALSE),"")</f>
        <v>x</v>
      </c>
      <c r="Y362" s="59" t="str">
        <f>IFERROR(VLOOKUP(Tabelle32[[#This Row],[Device ID]],BOM!$B$3:$BQ$35,29,FALSE),"")</f>
        <v>x</v>
      </c>
      <c r="Z362" s="59" t="str">
        <f>IFERROR(VLOOKUP(Tabelle32[[#This Row],[Device ID]],BOM!$B$3:$BQ$35,30,FALSE),"")</f>
        <v>x</v>
      </c>
      <c r="AA362" s="59" t="str">
        <f>IFERROR(VLOOKUP(Tabelle32[[#This Row],[Device ID]],BOM!$B$3:$BQ$35,31,FALSE),"")</f>
        <v>x</v>
      </c>
      <c r="AB362" s="59" t="str">
        <f>IFERROR(VLOOKUP(Tabelle32[[#This Row],[Device ID]],BOM!$B$3:$BQ$35,32,FALSE),"")</f>
        <v>x</v>
      </c>
      <c r="AC362" s="59" t="str">
        <f>IFERROR(VLOOKUP(Tabelle32[[#This Row],[Device ID]],BOM!$B$3:$BQ$35,33,FALSE),"")</f>
        <v>x</v>
      </c>
      <c r="AD362" s="59" t="str">
        <f>IFERROR(VLOOKUP(Tabelle32[[#This Row],[Device ID]],BOM!$B$3:$BQ$35,34,FALSE),"")</f>
        <v>x</v>
      </c>
      <c r="AE362" s="59" t="str">
        <f>IFERROR(VLOOKUP(Tabelle32[[#This Row],[Device ID]],BOM!$B$3:$BQ$35,35,FALSE),"")</f>
        <v>x</v>
      </c>
      <c r="AF362" s="59" t="str">
        <f>IFERROR(VLOOKUP(Tabelle32[[#This Row],[Device ID]],BOM!$B$3:$BQ$35,36,FALSE),"")</f>
        <v>x</v>
      </c>
      <c r="AG362" s="59" t="str">
        <f>IFERROR(VLOOKUP(Tabelle32[[#This Row],[Device ID]],BOM!$B$3:$BQ$35,37,FALSE),"")</f>
        <v>x</v>
      </c>
      <c r="AH362" s="59"/>
      <c r="AI362" s="59"/>
      <c r="AJ362" s="59"/>
      <c r="AK362" s="59"/>
      <c r="AL362" s="59" t="str">
        <f>IFERROR(VLOOKUP(Tabelle32[[#This Row],[Device ID]],BOM!$B$3:$BQ$35,42,FALSE),"")</f>
        <v>Imagine Communications SNP</v>
      </c>
      <c r="AM362" s="59" t="str">
        <f>IFERROR(VLOOKUP(Tabelle32[[#This Row],[Device ID]],BOM!$B$3:$BQ$35,43,FALSE),"")</f>
        <v>no</v>
      </c>
      <c r="AN362" s="59" t="str">
        <f>IFERROR(VLOOKUP(Tabelle32[[#This Row],[Device ID]],BOM!$B$3:$BQ$35,44,FALSE),"")</f>
        <v>yes</v>
      </c>
      <c r="AO362" s="59" t="str">
        <f>IFERROR(VLOOKUP(Tabelle32[[#This Row],[Device ID]],BOM!$B$3:$BQ$35,45,FALSE),"")</f>
        <v>no</v>
      </c>
      <c r="AP362" s="59" t="str">
        <f>IFERROR(CONCATENATE(Tabelle32[[#This Row],[Family
GFX-Unit]]," | ",Tabelle32[[#This Row],[Label 1
GFX-Unit]]," | ",Tabelle32[[#This Row],[Attached Device if Gateway]]),"")</f>
        <v xml:space="preserve"> |  | MVW</v>
      </c>
      <c r="AQ362" s="28"/>
      <c r="AR362" s="28"/>
      <c r="AS362" s="28"/>
      <c r="AT362" s="28"/>
      <c r="AU362" s="28"/>
      <c r="AV362" s="28" t="s">
        <v>96</v>
      </c>
      <c r="AW362" s="28" t="s">
        <v>96</v>
      </c>
      <c r="AX362" s="28" t="s">
        <v>96</v>
      </c>
      <c r="AY362" s="28" t="s">
        <v>96</v>
      </c>
      <c r="AZ362" s="28" t="s">
        <v>96</v>
      </c>
      <c r="BA362" s="28" t="s">
        <v>96</v>
      </c>
      <c r="BB362" s="28" t="s">
        <v>96</v>
      </c>
      <c r="BC362" s="28" t="s">
        <v>96</v>
      </c>
      <c r="BD362" s="28" t="s">
        <v>96</v>
      </c>
      <c r="BE362" s="28"/>
      <c r="BF362" s="28"/>
      <c r="BG362" s="73" t="s">
        <v>151</v>
      </c>
      <c r="BH362" s="30" t="str">
        <f>IF(COUNTA(Tabelle32[[#This Row],[Type:Vid_1080i50]:[Type:Anc_Prot]])&gt;0,"x","")</f>
        <v>x</v>
      </c>
      <c r="BI36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62" s="59"/>
      <c r="BK362" s="59"/>
      <c r="BL362" s="63"/>
      <c r="BM362" s="63"/>
      <c r="BN362" s="90"/>
      <c r="BO362" s="90"/>
      <c r="BP362" s="75">
        <f>LEN(Tabelle32[[#This Row],[Label 1
GFX-Unit]])</f>
        <v>0</v>
      </c>
      <c r="BQ362" s="63"/>
      <c r="BR362" s="63"/>
      <c r="BS362" s="59"/>
      <c r="BT362" s="59"/>
      <c r="BU362" s="59" t="s">
        <v>173</v>
      </c>
      <c r="BV362" s="59" t="s">
        <v>174</v>
      </c>
      <c r="BW362" s="59" t="s">
        <v>572</v>
      </c>
      <c r="BX362" s="59">
        <v>17</v>
      </c>
    </row>
    <row r="363" spans="1:76" x14ac:dyDescent="0.2">
      <c r="A363" s="58" t="str">
        <f>CONCATENATE(Tabelle32[[#This Row],[Device ID]],".",Tabelle32[[#This Row],[Streamcounter]])</f>
        <v>17.17205</v>
      </c>
      <c r="B36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VGW-01_SDI17_AUDrec_0005_IPLASRF</v>
      </c>
      <c r="C363" s="60"/>
      <c r="D363" s="61"/>
      <c r="E363" s="62"/>
      <c r="F363" s="59" t="str">
        <f>IFERROR(VLOOKUP(Tabelle32[[#This Row],[Device ID]],BOM!$B$3:$BQ$35,16,FALSE),"")</f>
        <v>MVW</v>
      </c>
      <c r="G363" s="63">
        <f>VLOOKUP(Tabelle32[[#This Row],[SDI Interface]],BOM!$A$4:$B$35,2,FALSE)</f>
        <v>17</v>
      </c>
      <c r="H363" s="59" t="str">
        <f>BOM!$C$4</f>
        <v>VGW-01</v>
      </c>
      <c r="I363" s="59">
        <f>IFERROR(VLOOKUP(Tabelle32[[#This Row],[Device ID]],BOM!$B$3:$BQ$35,12,FALSE),"")</f>
        <v>0</v>
      </c>
      <c r="J363" s="59" t="str">
        <f>IFERROR(VLOOKUP(Tabelle32[[#This Row],[Device ID]],BOM!$B$3:$BQ$35,13,FALSE),"")</f>
        <v>TC.U1.223 | MDC</v>
      </c>
      <c r="K363" s="59" t="str">
        <f>IFERROR(VLOOKUP(Tabelle32[[#This Row],[Device ID]],BOM!$B$3:$BQ$35,14,FALSE),"")</f>
        <v>Imagine Comunications</v>
      </c>
      <c r="L363" s="59" t="str">
        <f>IFERROR(VLOOKUP(Tabelle32[[#This Row],[Device ID]],BOM!$B$3:$BQ$35,16,FALSE),"")</f>
        <v>MVW</v>
      </c>
      <c r="M363" s="63">
        <f>IFERROR(VLOOKUP(Tabelle32[[#This Row],[Device ID]],BOM!$B$3:$BQ$35,17,FALSE),"")</f>
        <v>0</v>
      </c>
      <c r="N363" s="59">
        <f>IFERROR(VLOOKUP(Tabelle32[[#This Row],[Device ID]],BOM!$B$3:$BQ$35,18,FALSE),"")</f>
        <v>0</v>
      </c>
      <c r="O363" s="64"/>
      <c r="P363" s="64"/>
      <c r="Q363" s="64"/>
      <c r="R363" s="64"/>
      <c r="S363" s="64"/>
      <c r="T363" s="64"/>
      <c r="U363" s="59">
        <f>IFERROR(VLOOKUP(Tabelle32[[#This Row],[Device ID]],BOM!$B$3:$BQ$35,25,FALSE),"")</f>
        <v>0</v>
      </c>
      <c r="V363" s="59" t="str">
        <f>IFERROR(VLOOKUP(Tabelle32[[#This Row],[Device ID]],BOM!$B$3:$BQ$35,26,FALSE),"")</f>
        <v>x</v>
      </c>
      <c r="W363" s="59" t="str">
        <f>IFERROR(VLOOKUP(Tabelle32[[#This Row],[Device ID]],BOM!$B$3:$BQ$35,27,FALSE),"")</f>
        <v>x</v>
      </c>
      <c r="X363" s="59" t="str">
        <f>IFERROR(VLOOKUP(Tabelle32[[#This Row],[Device ID]],BOM!$B$3:$BQ$35,28,FALSE),"")</f>
        <v>x</v>
      </c>
      <c r="Y363" s="59" t="str">
        <f>IFERROR(VLOOKUP(Tabelle32[[#This Row],[Device ID]],BOM!$B$3:$BQ$35,29,FALSE),"")</f>
        <v>x</v>
      </c>
      <c r="Z363" s="59" t="str">
        <f>IFERROR(VLOOKUP(Tabelle32[[#This Row],[Device ID]],BOM!$B$3:$BQ$35,30,FALSE),"")</f>
        <v>x</v>
      </c>
      <c r="AA363" s="59" t="str">
        <f>IFERROR(VLOOKUP(Tabelle32[[#This Row],[Device ID]],BOM!$B$3:$BQ$35,31,FALSE),"")</f>
        <v>x</v>
      </c>
      <c r="AB363" s="59" t="str">
        <f>IFERROR(VLOOKUP(Tabelle32[[#This Row],[Device ID]],BOM!$B$3:$BQ$35,32,FALSE),"")</f>
        <v>x</v>
      </c>
      <c r="AC363" s="59" t="str">
        <f>IFERROR(VLOOKUP(Tabelle32[[#This Row],[Device ID]],BOM!$B$3:$BQ$35,33,FALSE),"")</f>
        <v>x</v>
      </c>
      <c r="AD363" s="59" t="str">
        <f>IFERROR(VLOOKUP(Tabelle32[[#This Row],[Device ID]],BOM!$B$3:$BQ$35,34,FALSE),"")</f>
        <v>x</v>
      </c>
      <c r="AE363" s="59" t="str">
        <f>IFERROR(VLOOKUP(Tabelle32[[#This Row],[Device ID]],BOM!$B$3:$BQ$35,35,FALSE),"")</f>
        <v>x</v>
      </c>
      <c r="AF363" s="59" t="str">
        <f>IFERROR(VLOOKUP(Tabelle32[[#This Row],[Device ID]],BOM!$B$3:$BQ$35,36,FALSE),"")</f>
        <v>x</v>
      </c>
      <c r="AG363" s="59" t="str">
        <f>IFERROR(VLOOKUP(Tabelle32[[#This Row],[Device ID]],BOM!$B$3:$BQ$35,37,FALSE),"")</f>
        <v>x</v>
      </c>
      <c r="AH363" s="59"/>
      <c r="AI363" s="59"/>
      <c r="AJ363" s="59"/>
      <c r="AK363" s="59"/>
      <c r="AL363" s="59" t="str">
        <f>IFERROR(VLOOKUP(Tabelle32[[#This Row],[Device ID]],BOM!$B$3:$BQ$35,42,FALSE),"")</f>
        <v>Imagine Communications SNP</v>
      </c>
      <c r="AM363" s="59" t="str">
        <f>IFERROR(VLOOKUP(Tabelle32[[#This Row],[Device ID]],BOM!$B$3:$BQ$35,43,FALSE),"")</f>
        <v>no</v>
      </c>
      <c r="AN363" s="59" t="str">
        <f>IFERROR(VLOOKUP(Tabelle32[[#This Row],[Device ID]],BOM!$B$3:$BQ$35,44,FALSE),"")</f>
        <v>yes</v>
      </c>
      <c r="AO363" s="59" t="str">
        <f>IFERROR(VLOOKUP(Tabelle32[[#This Row],[Device ID]],BOM!$B$3:$BQ$35,45,FALSE),"")</f>
        <v>no</v>
      </c>
      <c r="AP363" s="59" t="str">
        <f>IFERROR(CONCATENATE(Tabelle32[[#This Row],[Family
GFX-Unit]]," | ",Tabelle32[[#This Row],[Label 1
GFX-Unit]]," | ",Tabelle32[[#This Row],[Attached Device if Gateway]]),"")</f>
        <v xml:space="preserve"> |  | MVW</v>
      </c>
      <c r="AQ363" s="28"/>
      <c r="AR363" s="28"/>
      <c r="AS363" s="28"/>
      <c r="AT363" s="28"/>
      <c r="AU363" s="28"/>
      <c r="AV363" s="28" t="s">
        <v>96</v>
      </c>
      <c r="AW363" s="28" t="s">
        <v>96</v>
      </c>
      <c r="AX363" s="28" t="s">
        <v>96</v>
      </c>
      <c r="AY363" s="28" t="s">
        <v>96</v>
      </c>
      <c r="AZ363" s="28" t="s">
        <v>96</v>
      </c>
      <c r="BA363" s="28" t="s">
        <v>96</v>
      </c>
      <c r="BB363" s="28" t="s">
        <v>96</v>
      </c>
      <c r="BC363" s="28" t="s">
        <v>96</v>
      </c>
      <c r="BD363" s="28" t="s">
        <v>96</v>
      </c>
      <c r="BE363" s="28"/>
      <c r="BF363" s="28"/>
      <c r="BG363" s="73" t="s">
        <v>151</v>
      </c>
      <c r="BH363" s="30" t="str">
        <f>IF(COUNTA(Tabelle32[[#This Row],[Type:Vid_1080i50]:[Type:Anc_Prot]])&gt;0,"x","")</f>
        <v>x</v>
      </c>
      <c r="BI36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63" s="59"/>
      <c r="BK363" s="59"/>
      <c r="BL363" s="63"/>
      <c r="BM363" s="63"/>
      <c r="BN363" s="90"/>
      <c r="BO363" s="90"/>
      <c r="BP363" s="75">
        <f>LEN(Tabelle32[[#This Row],[Label 1
GFX-Unit]])</f>
        <v>0</v>
      </c>
      <c r="BQ363" s="63"/>
      <c r="BR363" s="63"/>
      <c r="BS363" s="59"/>
      <c r="BT363" s="59"/>
      <c r="BU363" s="59" t="s">
        <v>176</v>
      </c>
      <c r="BV363" s="59" t="s">
        <v>177</v>
      </c>
      <c r="BW363" s="59" t="s">
        <v>573</v>
      </c>
      <c r="BX363" s="59">
        <v>17</v>
      </c>
    </row>
    <row r="364" spans="1:76" x14ac:dyDescent="0.2">
      <c r="A364" s="58" t="str">
        <f>CONCATENATE(Tabelle32[[#This Row],[Device ID]],".",Tabelle32[[#This Row],[Streamcounter]])</f>
        <v>17.17206</v>
      </c>
      <c r="B36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VGW-01_SDI17_AUDrec_0006_IPLASRF</v>
      </c>
      <c r="C364" s="60"/>
      <c r="D364" s="61"/>
      <c r="E364" s="62"/>
      <c r="F364" s="59" t="str">
        <f>IFERROR(VLOOKUP(Tabelle32[[#This Row],[Device ID]],BOM!$B$3:$BQ$35,16,FALSE),"")</f>
        <v>MVW</v>
      </c>
      <c r="G364" s="63">
        <f>VLOOKUP(Tabelle32[[#This Row],[SDI Interface]],BOM!$A$4:$B$35,2,FALSE)</f>
        <v>17</v>
      </c>
      <c r="H364" s="59" t="str">
        <f>BOM!$C$4</f>
        <v>VGW-01</v>
      </c>
      <c r="I364" s="59">
        <f>IFERROR(VLOOKUP(Tabelle32[[#This Row],[Device ID]],BOM!$B$3:$BQ$35,12,FALSE),"")</f>
        <v>0</v>
      </c>
      <c r="J364" s="59" t="str">
        <f>IFERROR(VLOOKUP(Tabelle32[[#This Row],[Device ID]],BOM!$B$3:$BQ$35,13,FALSE),"")</f>
        <v>TC.U1.223 | MDC</v>
      </c>
      <c r="K364" s="59" t="str">
        <f>IFERROR(VLOOKUP(Tabelle32[[#This Row],[Device ID]],BOM!$B$3:$BQ$35,14,FALSE),"")</f>
        <v>Imagine Comunications</v>
      </c>
      <c r="L364" s="59" t="str">
        <f>IFERROR(VLOOKUP(Tabelle32[[#This Row],[Device ID]],BOM!$B$3:$BQ$35,16,FALSE),"")</f>
        <v>MVW</v>
      </c>
      <c r="M364" s="63">
        <f>IFERROR(VLOOKUP(Tabelle32[[#This Row],[Device ID]],BOM!$B$3:$BQ$35,17,FALSE),"")</f>
        <v>0</v>
      </c>
      <c r="N364" s="59">
        <f>IFERROR(VLOOKUP(Tabelle32[[#This Row],[Device ID]],BOM!$B$3:$BQ$35,18,FALSE),"")</f>
        <v>0</v>
      </c>
      <c r="O364" s="64"/>
      <c r="P364" s="64"/>
      <c r="Q364" s="64"/>
      <c r="R364" s="64"/>
      <c r="S364" s="64"/>
      <c r="T364" s="64"/>
      <c r="U364" s="59">
        <f>IFERROR(VLOOKUP(Tabelle32[[#This Row],[Device ID]],BOM!$B$3:$BQ$35,25,FALSE),"")</f>
        <v>0</v>
      </c>
      <c r="V364" s="59" t="str">
        <f>IFERROR(VLOOKUP(Tabelle32[[#This Row],[Device ID]],BOM!$B$3:$BQ$35,26,FALSE),"")</f>
        <v>x</v>
      </c>
      <c r="W364" s="59" t="str">
        <f>IFERROR(VLOOKUP(Tabelle32[[#This Row],[Device ID]],BOM!$B$3:$BQ$35,27,FALSE),"")</f>
        <v>x</v>
      </c>
      <c r="X364" s="59" t="str">
        <f>IFERROR(VLOOKUP(Tabelle32[[#This Row],[Device ID]],BOM!$B$3:$BQ$35,28,FALSE),"")</f>
        <v>x</v>
      </c>
      <c r="Y364" s="59" t="str">
        <f>IFERROR(VLOOKUP(Tabelle32[[#This Row],[Device ID]],BOM!$B$3:$BQ$35,29,FALSE),"")</f>
        <v>x</v>
      </c>
      <c r="Z364" s="59" t="str">
        <f>IFERROR(VLOOKUP(Tabelle32[[#This Row],[Device ID]],BOM!$B$3:$BQ$35,30,FALSE),"")</f>
        <v>x</v>
      </c>
      <c r="AA364" s="59" t="str">
        <f>IFERROR(VLOOKUP(Tabelle32[[#This Row],[Device ID]],BOM!$B$3:$BQ$35,31,FALSE),"")</f>
        <v>x</v>
      </c>
      <c r="AB364" s="59" t="str">
        <f>IFERROR(VLOOKUP(Tabelle32[[#This Row],[Device ID]],BOM!$B$3:$BQ$35,32,FALSE),"")</f>
        <v>x</v>
      </c>
      <c r="AC364" s="59" t="str">
        <f>IFERROR(VLOOKUP(Tabelle32[[#This Row],[Device ID]],BOM!$B$3:$BQ$35,33,FALSE),"")</f>
        <v>x</v>
      </c>
      <c r="AD364" s="59" t="str">
        <f>IFERROR(VLOOKUP(Tabelle32[[#This Row],[Device ID]],BOM!$B$3:$BQ$35,34,FALSE),"")</f>
        <v>x</v>
      </c>
      <c r="AE364" s="59" t="str">
        <f>IFERROR(VLOOKUP(Tabelle32[[#This Row],[Device ID]],BOM!$B$3:$BQ$35,35,FALSE),"")</f>
        <v>x</v>
      </c>
      <c r="AF364" s="59" t="str">
        <f>IFERROR(VLOOKUP(Tabelle32[[#This Row],[Device ID]],BOM!$B$3:$BQ$35,36,FALSE),"")</f>
        <v>x</v>
      </c>
      <c r="AG364" s="59" t="str">
        <f>IFERROR(VLOOKUP(Tabelle32[[#This Row],[Device ID]],BOM!$B$3:$BQ$35,37,FALSE),"")</f>
        <v>x</v>
      </c>
      <c r="AH364" s="59"/>
      <c r="AI364" s="59"/>
      <c r="AJ364" s="59"/>
      <c r="AK364" s="59"/>
      <c r="AL364" s="59" t="str">
        <f>IFERROR(VLOOKUP(Tabelle32[[#This Row],[Device ID]],BOM!$B$3:$BQ$35,42,FALSE),"")</f>
        <v>Imagine Communications SNP</v>
      </c>
      <c r="AM364" s="59" t="str">
        <f>IFERROR(VLOOKUP(Tabelle32[[#This Row],[Device ID]],BOM!$B$3:$BQ$35,43,FALSE),"")</f>
        <v>no</v>
      </c>
      <c r="AN364" s="59" t="str">
        <f>IFERROR(VLOOKUP(Tabelle32[[#This Row],[Device ID]],BOM!$B$3:$BQ$35,44,FALSE),"")</f>
        <v>yes</v>
      </c>
      <c r="AO364" s="59" t="str">
        <f>IFERROR(VLOOKUP(Tabelle32[[#This Row],[Device ID]],BOM!$B$3:$BQ$35,45,FALSE),"")</f>
        <v>no</v>
      </c>
      <c r="AP364" s="59" t="str">
        <f>IFERROR(CONCATENATE(Tabelle32[[#This Row],[Family
GFX-Unit]]," | ",Tabelle32[[#This Row],[Label 1
GFX-Unit]]," | ",Tabelle32[[#This Row],[Attached Device if Gateway]]),"")</f>
        <v xml:space="preserve"> |  | MVW</v>
      </c>
      <c r="AQ364" s="28"/>
      <c r="AR364" s="28"/>
      <c r="AS364" s="28"/>
      <c r="AT364" s="28"/>
      <c r="AU364" s="28"/>
      <c r="AV364" s="28" t="s">
        <v>96</v>
      </c>
      <c r="AW364" s="28" t="s">
        <v>96</v>
      </c>
      <c r="AX364" s="28" t="s">
        <v>96</v>
      </c>
      <c r="AY364" s="28" t="s">
        <v>96</v>
      </c>
      <c r="AZ364" s="28" t="s">
        <v>96</v>
      </c>
      <c r="BA364" s="28" t="s">
        <v>96</v>
      </c>
      <c r="BB364" s="28" t="s">
        <v>96</v>
      </c>
      <c r="BC364" s="28" t="s">
        <v>96</v>
      </c>
      <c r="BD364" s="28" t="s">
        <v>96</v>
      </c>
      <c r="BE364" s="28"/>
      <c r="BF364" s="28"/>
      <c r="BG364" s="73" t="s">
        <v>151</v>
      </c>
      <c r="BH364" s="30" t="str">
        <f>IF(COUNTA(Tabelle32[[#This Row],[Type:Vid_1080i50]:[Type:Anc_Prot]])&gt;0,"x","")</f>
        <v>x</v>
      </c>
      <c r="BI36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64" s="59"/>
      <c r="BK364" s="59"/>
      <c r="BL364" s="63"/>
      <c r="BM364" s="63"/>
      <c r="BN364" s="90"/>
      <c r="BO364" s="90"/>
      <c r="BP364" s="75">
        <f>LEN(Tabelle32[[#This Row],[Label 1
GFX-Unit]])</f>
        <v>0</v>
      </c>
      <c r="BQ364" s="63"/>
      <c r="BR364" s="63"/>
      <c r="BS364" s="59"/>
      <c r="BT364" s="59"/>
      <c r="BU364" s="59" t="s">
        <v>179</v>
      </c>
      <c r="BV364" s="59" t="s">
        <v>180</v>
      </c>
      <c r="BW364" s="59" t="s">
        <v>574</v>
      </c>
      <c r="BX364" s="59">
        <v>17</v>
      </c>
    </row>
    <row r="365" spans="1:76" x14ac:dyDescent="0.2">
      <c r="A365" s="58" t="str">
        <f>CONCATENATE(Tabelle32[[#This Row],[Device ID]],".",Tabelle32[[#This Row],[Streamcounter]])</f>
        <v>17.17207</v>
      </c>
      <c r="B36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VGW-01_SDI17_AUDrec_0007_IPLASRF</v>
      </c>
      <c r="C365" s="60"/>
      <c r="D365" s="61"/>
      <c r="E365" s="62"/>
      <c r="F365" s="59" t="str">
        <f>IFERROR(VLOOKUP(Tabelle32[[#This Row],[Device ID]],BOM!$B$3:$BQ$35,16,FALSE),"")</f>
        <v>MVW</v>
      </c>
      <c r="G365" s="63">
        <f>VLOOKUP(Tabelle32[[#This Row],[SDI Interface]],BOM!$A$4:$B$35,2,FALSE)</f>
        <v>17</v>
      </c>
      <c r="H365" s="59" t="str">
        <f>BOM!$C$4</f>
        <v>VGW-01</v>
      </c>
      <c r="I365" s="59">
        <f>IFERROR(VLOOKUP(Tabelle32[[#This Row],[Device ID]],BOM!$B$3:$BQ$35,12,FALSE),"")</f>
        <v>0</v>
      </c>
      <c r="J365" s="59" t="str">
        <f>IFERROR(VLOOKUP(Tabelle32[[#This Row],[Device ID]],BOM!$B$3:$BQ$35,13,FALSE),"")</f>
        <v>TC.U1.223 | MDC</v>
      </c>
      <c r="K365" s="59" t="str">
        <f>IFERROR(VLOOKUP(Tabelle32[[#This Row],[Device ID]],BOM!$B$3:$BQ$35,14,FALSE),"")</f>
        <v>Imagine Comunications</v>
      </c>
      <c r="L365" s="59" t="str">
        <f>IFERROR(VLOOKUP(Tabelle32[[#This Row],[Device ID]],BOM!$B$3:$BQ$35,16,FALSE),"")</f>
        <v>MVW</v>
      </c>
      <c r="M365" s="63">
        <f>IFERROR(VLOOKUP(Tabelle32[[#This Row],[Device ID]],BOM!$B$3:$BQ$35,17,FALSE),"")</f>
        <v>0</v>
      </c>
      <c r="N365" s="59">
        <f>IFERROR(VLOOKUP(Tabelle32[[#This Row],[Device ID]],BOM!$B$3:$BQ$35,18,FALSE),"")</f>
        <v>0</v>
      </c>
      <c r="O365" s="64"/>
      <c r="P365" s="64"/>
      <c r="Q365" s="64"/>
      <c r="R365" s="64"/>
      <c r="S365" s="64"/>
      <c r="T365" s="64"/>
      <c r="U365" s="59">
        <f>IFERROR(VLOOKUP(Tabelle32[[#This Row],[Device ID]],BOM!$B$3:$BQ$35,25,FALSE),"")</f>
        <v>0</v>
      </c>
      <c r="V365" s="59" t="str">
        <f>IFERROR(VLOOKUP(Tabelle32[[#This Row],[Device ID]],BOM!$B$3:$BQ$35,26,FALSE),"")</f>
        <v>x</v>
      </c>
      <c r="W365" s="59" t="str">
        <f>IFERROR(VLOOKUP(Tabelle32[[#This Row],[Device ID]],BOM!$B$3:$BQ$35,27,FALSE),"")</f>
        <v>x</v>
      </c>
      <c r="X365" s="59" t="str">
        <f>IFERROR(VLOOKUP(Tabelle32[[#This Row],[Device ID]],BOM!$B$3:$BQ$35,28,FALSE),"")</f>
        <v>x</v>
      </c>
      <c r="Y365" s="59" t="str">
        <f>IFERROR(VLOOKUP(Tabelle32[[#This Row],[Device ID]],BOM!$B$3:$BQ$35,29,FALSE),"")</f>
        <v>x</v>
      </c>
      <c r="Z365" s="59" t="str">
        <f>IFERROR(VLOOKUP(Tabelle32[[#This Row],[Device ID]],BOM!$B$3:$BQ$35,30,FALSE),"")</f>
        <v>x</v>
      </c>
      <c r="AA365" s="59" t="str">
        <f>IFERROR(VLOOKUP(Tabelle32[[#This Row],[Device ID]],BOM!$B$3:$BQ$35,31,FALSE),"")</f>
        <v>x</v>
      </c>
      <c r="AB365" s="59" t="str">
        <f>IFERROR(VLOOKUP(Tabelle32[[#This Row],[Device ID]],BOM!$B$3:$BQ$35,32,FALSE),"")</f>
        <v>x</v>
      </c>
      <c r="AC365" s="59" t="str">
        <f>IFERROR(VLOOKUP(Tabelle32[[#This Row],[Device ID]],BOM!$B$3:$BQ$35,33,FALSE),"")</f>
        <v>x</v>
      </c>
      <c r="AD365" s="59" t="str">
        <f>IFERROR(VLOOKUP(Tabelle32[[#This Row],[Device ID]],BOM!$B$3:$BQ$35,34,FALSE),"")</f>
        <v>x</v>
      </c>
      <c r="AE365" s="59" t="str">
        <f>IFERROR(VLOOKUP(Tabelle32[[#This Row],[Device ID]],BOM!$B$3:$BQ$35,35,FALSE),"")</f>
        <v>x</v>
      </c>
      <c r="AF365" s="59" t="str">
        <f>IFERROR(VLOOKUP(Tabelle32[[#This Row],[Device ID]],BOM!$B$3:$BQ$35,36,FALSE),"")</f>
        <v>x</v>
      </c>
      <c r="AG365" s="59" t="str">
        <f>IFERROR(VLOOKUP(Tabelle32[[#This Row],[Device ID]],BOM!$B$3:$BQ$35,37,FALSE),"")</f>
        <v>x</v>
      </c>
      <c r="AH365" s="59"/>
      <c r="AI365" s="59"/>
      <c r="AJ365" s="59"/>
      <c r="AK365" s="59"/>
      <c r="AL365" s="59" t="str">
        <f>IFERROR(VLOOKUP(Tabelle32[[#This Row],[Device ID]],BOM!$B$3:$BQ$35,42,FALSE),"")</f>
        <v>Imagine Communications SNP</v>
      </c>
      <c r="AM365" s="59" t="str">
        <f>IFERROR(VLOOKUP(Tabelle32[[#This Row],[Device ID]],BOM!$B$3:$BQ$35,43,FALSE),"")</f>
        <v>no</v>
      </c>
      <c r="AN365" s="59" t="str">
        <f>IFERROR(VLOOKUP(Tabelle32[[#This Row],[Device ID]],BOM!$B$3:$BQ$35,44,FALSE),"")</f>
        <v>yes</v>
      </c>
      <c r="AO365" s="59" t="str">
        <f>IFERROR(VLOOKUP(Tabelle32[[#This Row],[Device ID]],BOM!$B$3:$BQ$35,45,FALSE),"")</f>
        <v>no</v>
      </c>
      <c r="AP365" s="59" t="str">
        <f>IFERROR(CONCATENATE(Tabelle32[[#This Row],[Family
GFX-Unit]]," | ",Tabelle32[[#This Row],[Label 1
GFX-Unit]]," | ",Tabelle32[[#This Row],[Attached Device if Gateway]]),"")</f>
        <v xml:space="preserve"> |  | MVW</v>
      </c>
      <c r="AQ365" s="28"/>
      <c r="AR365" s="28"/>
      <c r="AS365" s="28"/>
      <c r="AT365" s="28"/>
      <c r="AU365" s="28"/>
      <c r="AV365" s="28" t="s">
        <v>96</v>
      </c>
      <c r="AW365" s="28" t="s">
        <v>96</v>
      </c>
      <c r="AX365" s="28" t="s">
        <v>96</v>
      </c>
      <c r="AY365" s="28" t="s">
        <v>96</v>
      </c>
      <c r="AZ365" s="28" t="s">
        <v>96</v>
      </c>
      <c r="BA365" s="28" t="s">
        <v>96</v>
      </c>
      <c r="BB365" s="28" t="s">
        <v>96</v>
      </c>
      <c r="BC365" s="28" t="s">
        <v>96</v>
      </c>
      <c r="BD365" s="28" t="s">
        <v>96</v>
      </c>
      <c r="BE365" s="28"/>
      <c r="BF365" s="28"/>
      <c r="BG365" s="73" t="s">
        <v>151</v>
      </c>
      <c r="BH365" s="30" t="str">
        <f>IF(COUNTA(Tabelle32[[#This Row],[Type:Vid_1080i50]:[Type:Anc_Prot]])&gt;0,"x","")</f>
        <v>x</v>
      </c>
      <c r="BI36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65" s="59"/>
      <c r="BK365" s="59"/>
      <c r="BL365" s="63"/>
      <c r="BM365" s="63"/>
      <c r="BN365" s="90"/>
      <c r="BO365" s="90"/>
      <c r="BP365" s="75">
        <f>LEN(Tabelle32[[#This Row],[Label 1
GFX-Unit]])</f>
        <v>0</v>
      </c>
      <c r="BQ365" s="63"/>
      <c r="BR365" s="63"/>
      <c r="BS365" s="59"/>
      <c r="BT365" s="59"/>
      <c r="BU365" s="59" t="s">
        <v>182</v>
      </c>
      <c r="BV365" s="59" t="s">
        <v>183</v>
      </c>
      <c r="BW365" s="59" t="s">
        <v>575</v>
      </c>
      <c r="BX365" s="59">
        <v>17</v>
      </c>
    </row>
    <row r="366" spans="1:76" x14ac:dyDescent="0.2">
      <c r="A366" s="58" t="str">
        <f>CONCATENATE(Tabelle32[[#This Row],[Device ID]],".",Tabelle32[[#This Row],[Streamcounter]])</f>
        <v>17.17208</v>
      </c>
      <c r="B36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VGW-01_SDI17_AUDrec_0008_IPLASRF</v>
      </c>
      <c r="C366" s="60"/>
      <c r="D366" s="61"/>
      <c r="E366" s="62"/>
      <c r="F366" s="59" t="str">
        <f>IFERROR(VLOOKUP(Tabelle32[[#This Row],[Device ID]],BOM!$B$3:$BQ$35,16,FALSE),"")</f>
        <v>MVW</v>
      </c>
      <c r="G366" s="63">
        <f>VLOOKUP(Tabelle32[[#This Row],[SDI Interface]],BOM!$A$4:$B$35,2,FALSE)</f>
        <v>17</v>
      </c>
      <c r="H366" s="59" t="str">
        <f>BOM!$C$4</f>
        <v>VGW-01</v>
      </c>
      <c r="I366" s="59">
        <f>IFERROR(VLOOKUP(Tabelle32[[#This Row],[Device ID]],BOM!$B$3:$BQ$35,12,FALSE),"")</f>
        <v>0</v>
      </c>
      <c r="J366" s="59" t="str">
        <f>IFERROR(VLOOKUP(Tabelle32[[#This Row],[Device ID]],BOM!$B$3:$BQ$35,13,FALSE),"")</f>
        <v>TC.U1.223 | MDC</v>
      </c>
      <c r="K366" s="59" t="str">
        <f>IFERROR(VLOOKUP(Tabelle32[[#This Row],[Device ID]],BOM!$B$3:$BQ$35,14,FALSE),"")</f>
        <v>Imagine Comunications</v>
      </c>
      <c r="L366" s="59" t="str">
        <f>IFERROR(VLOOKUP(Tabelle32[[#This Row],[Device ID]],BOM!$B$3:$BQ$35,16,FALSE),"")</f>
        <v>MVW</v>
      </c>
      <c r="M366" s="63">
        <f>IFERROR(VLOOKUP(Tabelle32[[#This Row],[Device ID]],BOM!$B$3:$BQ$35,17,FALSE),"")</f>
        <v>0</v>
      </c>
      <c r="N366" s="59">
        <f>IFERROR(VLOOKUP(Tabelle32[[#This Row],[Device ID]],BOM!$B$3:$BQ$35,18,FALSE),"")</f>
        <v>0</v>
      </c>
      <c r="O366" s="64"/>
      <c r="P366" s="64"/>
      <c r="Q366" s="64"/>
      <c r="R366" s="64"/>
      <c r="S366" s="64"/>
      <c r="T366" s="64"/>
      <c r="U366" s="59">
        <f>IFERROR(VLOOKUP(Tabelle32[[#This Row],[Device ID]],BOM!$B$3:$BQ$35,25,FALSE),"")</f>
        <v>0</v>
      </c>
      <c r="V366" s="59" t="str">
        <f>IFERROR(VLOOKUP(Tabelle32[[#This Row],[Device ID]],BOM!$B$3:$BQ$35,26,FALSE),"")</f>
        <v>x</v>
      </c>
      <c r="W366" s="59" t="str">
        <f>IFERROR(VLOOKUP(Tabelle32[[#This Row],[Device ID]],BOM!$B$3:$BQ$35,27,FALSE),"")</f>
        <v>x</v>
      </c>
      <c r="X366" s="59" t="str">
        <f>IFERROR(VLOOKUP(Tabelle32[[#This Row],[Device ID]],BOM!$B$3:$BQ$35,28,FALSE),"")</f>
        <v>x</v>
      </c>
      <c r="Y366" s="59" t="str">
        <f>IFERROR(VLOOKUP(Tabelle32[[#This Row],[Device ID]],BOM!$B$3:$BQ$35,29,FALSE),"")</f>
        <v>x</v>
      </c>
      <c r="Z366" s="59" t="str">
        <f>IFERROR(VLOOKUP(Tabelle32[[#This Row],[Device ID]],BOM!$B$3:$BQ$35,30,FALSE),"")</f>
        <v>x</v>
      </c>
      <c r="AA366" s="59" t="str">
        <f>IFERROR(VLOOKUP(Tabelle32[[#This Row],[Device ID]],BOM!$B$3:$BQ$35,31,FALSE),"")</f>
        <v>x</v>
      </c>
      <c r="AB366" s="59" t="str">
        <f>IFERROR(VLOOKUP(Tabelle32[[#This Row],[Device ID]],BOM!$B$3:$BQ$35,32,FALSE),"")</f>
        <v>x</v>
      </c>
      <c r="AC366" s="59" t="str">
        <f>IFERROR(VLOOKUP(Tabelle32[[#This Row],[Device ID]],BOM!$B$3:$BQ$35,33,FALSE),"")</f>
        <v>x</v>
      </c>
      <c r="AD366" s="59" t="str">
        <f>IFERROR(VLOOKUP(Tabelle32[[#This Row],[Device ID]],BOM!$B$3:$BQ$35,34,FALSE),"")</f>
        <v>x</v>
      </c>
      <c r="AE366" s="59" t="str">
        <f>IFERROR(VLOOKUP(Tabelle32[[#This Row],[Device ID]],BOM!$B$3:$BQ$35,35,FALSE),"")</f>
        <v>x</v>
      </c>
      <c r="AF366" s="59" t="str">
        <f>IFERROR(VLOOKUP(Tabelle32[[#This Row],[Device ID]],BOM!$B$3:$BQ$35,36,FALSE),"")</f>
        <v>x</v>
      </c>
      <c r="AG366" s="59" t="str">
        <f>IFERROR(VLOOKUP(Tabelle32[[#This Row],[Device ID]],BOM!$B$3:$BQ$35,37,FALSE),"")</f>
        <v>x</v>
      </c>
      <c r="AH366" s="59"/>
      <c r="AI366" s="59"/>
      <c r="AJ366" s="59"/>
      <c r="AK366" s="59"/>
      <c r="AL366" s="59" t="str">
        <f>IFERROR(VLOOKUP(Tabelle32[[#This Row],[Device ID]],BOM!$B$3:$BQ$35,42,FALSE),"")</f>
        <v>Imagine Communications SNP</v>
      </c>
      <c r="AM366" s="59" t="str">
        <f>IFERROR(VLOOKUP(Tabelle32[[#This Row],[Device ID]],BOM!$B$3:$BQ$35,43,FALSE),"")</f>
        <v>no</v>
      </c>
      <c r="AN366" s="59" t="str">
        <f>IFERROR(VLOOKUP(Tabelle32[[#This Row],[Device ID]],BOM!$B$3:$BQ$35,44,FALSE),"")</f>
        <v>yes</v>
      </c>
      <c r="AO366" s="59" t="str">
        <f>IFERROR(VLOOKUP(Tabelle32[[#This Row],[Device ID]],BOM!$B$3:$BQ$35,45,FALSE),"")</f>
        <v>no</v>
      </c>
      <c r="AP366" s="59" t="str">
        <f>IFERROR(CONCATENATE(Tabelle32[[#This Row],[Family
GFX-Unit]]," | ",Tabelle32[[#This Row],[Label 1
GFX-Unit]]," | ",Tabelle32[[#This Row],[Attached Device if Gateway]]),"")</f>
        <v xml:space="preserve"> |  | MVW</v>
      </c>
      <c r="AQ366" s="28"/>
      <c r="AR366" s="28"/>
      <c r="AS366" s="28"/>
      <c r="AT366" s="28"/>
      <c r="AU366" s="28"/>
      <c r="AV366" s="28" t="s">
        <v>96</v>
      </c>
      <c r="AW366" s="28" t="s">
        <v>96</v>
      </c>
      <c r="AX366" s="28" t="s">
        <v>96</v>
      </c>
      <c r="AY366" s="28" t="s">
        <v>96</v>
      </c>
      <c r="AZ366" s="28" t="s">
        <v>96</v>
      </c>
      <c r="BA366" s="28" t="s">
        <v>96</v>
      </c>
      <c r="BB366" s="28" t="s">
        <v>96</v>
      </c>
      <c r="BC366" s="28" t="s">
        <v>96</v>
      </c>
      <c r="BD366" s="28" t="s">
        <v>96</v>
      </c>
      <c r="BE366" s="28"/>
      <c r="BF366" s="28"/>
      <c r="BG366" s="73" t="s">
        <v>151</v>
      </c>
      <c r="BH366" s="30" t="str">
        <f>IF(COUNTA(Tabelle32[[#This Row],[Type:Vid_1080i50]:[Type:Anc_Prot]])&gt;0,"x","")</f>
        <v>x</v>
      </c>
      <c r="BI36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66" s="59"/>
      <c r="BK366" s="59"/>
      <c r="BL366" s="63"/>
      <c r="BM366" s="63"/>
      <c r="BN366" s="90"/>
      <c r="BO366" s="90"/>
      <c r="BP366" s="75">
        <f>LEN(Tabelle32[[#This Row],[Label 1
GFX-Unit]])</f>
        <v>0</v>
      </c>
      <c r="BQ366" s="63"/>
      <c r="BR366" s="63"/>
      <c r="BS366" s="59"/>
      <c r="BT366" s="59"/>
      <c r="BU366" s="59" t="s">
        <v>185</v>
      </c>
      <c r="BV366" s="59" t="s">
        <v>186</v>
      </c>
      <c r="BW366" s="59" t="s">
        <v>576</v>
      </c>
      <c r="BX366" s="59">
        <v>17</v>
      </c>
    </row>
    <row r="367" spans="1:76" x14ac:dyDescent="0.2">
      <c r="A367" s="58" t="str">
        <f>CONCATENATE(Tabelle32[[#This Row],[Device ID]],".",Tabelle32[[#This Row],[Streamcounter]])</f>
        <v>17.17209</v>
      </c>
      <c r="B36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VGW-01_SDI17_AUDrec_0009_IPLASRF</v>
      </c>
      <c r="C367" s="60"/>
      <c r="D367" s="61"/>
      <c r="E367" s="62"/>
      <c r="F367" s="59" t="str">
        <f>IFERROR(VLOOKUP(Tabelle32[[#This Row],[Device ID]],BOM!$B$3:$BQ$35,16,FALSE),"")</f>
        <v>MVW</v>
      </c>
      <c r="G367" s="63">
        <f>VLOOKUP(Tabelle32[[#This Row],[SDI Interface]],BOM!$A$4:$B$35,2,FALSE)</f>
        <v>17</v>
      </c>
      <c r="H367" s="59" t="str">
        <f>BOM!$C$4</f>
        <v>VGW-01</v>
      </c>
      <c r="I367" s="59">
        <f>IFERROR(VLOOKUP(Tabelle32[[#This Row],[Device ID]],BOM!$B$3:$BQ$35,12,FALSE),"")</f>
        <v>0</v>
      </c>
      <c r="J367" s="59" t="str">
        <f>IFERROR(VLOOKUP(Tabelle32[[#This Row],[Device ID]],BOM!$B$3:$BQ$35,13,FALSE),"")</f>
        <v>TC.U1.223 | MDC</v>
      </c>
      <c r="K367" s="59" t="str">
        <f>IFERROR(VLOOKUP(Tabelle32[[#This Row],[Device ID]],BOM!$B$3:$BQ$35,14,FALSE),"")</f>
        <v>Imagine Comunications</v>
      </c>
      <c r="L367" s="59" t="str">
        <f>IFERROR(VLOOKUP(Tabelle32[[#This Row],[Device ID]],BOM!$B$3:$BQ$35,16,FALSE),"")</f>
        <v>MVW</v>
      </c>
      <c r="M367" s="63">
        <f>IFERROR(VLOOKUP(Tabelle32[[#This Row],[Device ID]],BOM!$B$3:$BQ$35,17,FALSE),"")</f>
        <v>0</v>
      </c>
      <c r="N367" s="59">
        <f>IFERROR(VLOOKUP(Tabelle32[[#This Row],[Device ID]],BOM!$B$3:$BQ$35,18,FALSE),"")</f>
        <v>0</v>
      </c>
      <c r="O367" s="64"/>
      <c r="P367" s="64"/>
      <c r="Q367" s="64"/>
      <c r="R367" s="64"/>
      <c r="S367" s="64"/>
      <c r="T367" s="64"/>
      <c r="U367" s="59">
        <f>IFERROR(VLOOKUP(Tabelle32[[#This Row],[Device ID]],BOM!$B$3:$BQ$35,25,FALSE),"")</f>
        <v>0</v>
      </c>
      <c r="V367" s="59" t="str">
        <f>IFERROR(VLOOKUP(Tabelle32[[#This Row],[Device ID]],BOM!$B$3:$BQ$35,26,FALSE),"")</f>
        <v>x</v>
      </c>
      <c r="W367" s="59" t="str">
        <f>IFERROR(VLOOKUP(Tabelle32[[#This Row],[Device ID]],BOM!$B$3:$BQ$35,27,FALSE),"")</f>
        <v>x</v>
      </c>
      <c r="X367" s="59" t="str">
        <f>IFERROR(VLOOKUP(Tabelle32[[#This Row],[Device ID]],BOM!$B$3:$BQ$35,28,FALSE),"")</f>
        <v>x</v>
      </c>
      <c r="Y367" s="59" t="str">
        <f>IFERROR(VLOOKUP(Tabelle32[[#This Row],[Device ID]],BOM!$B$3:$BQ$35,29,FALSE),"")</f>
        <v>x</v>
      </c>
      <c r="Z367" s="59" t="str">
        <f>IFERROR(VLOOKUP(Tabelle32[[#This Row],[Device ID]],BOM!$B$3:$BQ$35,30,FALSE),"")</f>
        <v>x</v>
      </c>
      <c r="AA367" s="59" t="str">
        <f>IFERROR(VLOOKUP(Tabelle32[[#This Row],[Device ID]],BOM!$B$3:$BQ$35,31,FALSE),"")</f>
        <v>x</v>
      </c>
      <c r="AB367" s="59" t="str">
        <f>IFERROR(VLOOKUP(Tabelle32[[#This Row],[Device ID]],BOM!$B$3:$BQ$35,32,FALSE),"")</f>
        <v>x</v>
      </c>
      <c r="AC367" s="59" t="str">
        <f>IFERROR(VLOOKUP(Tabelle32[[#This Row],[Device ID]],BOM!$B$3:$BQ$35,33,FALSE),"")</f>
        <v>x</v>
      </c>
      <c r="AD367" s="59" t="str">
        <f>IFERROR(VLOOKUP(Tabelle32[[#This Row],[Device ID]],BOM!$B$3:$BQ$35,34,FALSE),"")</f>
        <v>x</v>
      </c>
      <c r="AE367" s="59" t="str">
        <f>IFERROR(VLOOKUP(Tabelle32[[#This Row],[Device ID]],BOM!$B$3:$BQ$35,35,FALSE),"")</f>
        <v>x</v>
      </c>
      <c r="AF367" s="59" t="str">
        <f>IFERROR(VLOOKUP(Tabelle32[[#This Row],[Device ID]],BOM!$B$3:$BQ$35,36,FALSE),"")</f>
        <v>x</v>
      </c>
      <c r="AG367" s="59" t="str">
        <f>IFERROR(VLOOKUP(Tabelle32[[#This Row],[Device ID]],BOM!$B$3:$BQ$35,37,FALSE),"")</f>
        <v>x</v>
      </c>
      <c r="AH367" s="59"/>
      <c r="AI367" s="59"/>
      <c r="AJ367" s="59"/>
      <c r="AK367" s="59"/>
      <c r="AL367" s="59" t="str">
        <f>IFERROR(VLOOKUP(Tabelle32[[#This Row],[Device ID]],BOM!$B$3:$BQ$35,42,FALSE),"")</f>
        <v>Imagine Communications SNP</v>
      </c>
      <c r="AM367" s="59" t="str">
        <f>IFERROR(VLOOKUP(Tabelle32[[#This Row],[Device ID]],BOM!$B$3:$BQ$35,43,FALSE),"")</f>
        <v>no</v>
      </c>
      <c r="AN367" s="59" t="str">
        <f>IFERROR(VLOOKUP(Tabelle32[[#This Row],[Device ID]],BOM!$B$3:$BQ$35,44,FALSE),"")</f>
        <v>yes</v>
      </c>
      <c r="AO367" s="59" t="str">
        <f>IFERROR(VLOOKUP(Tabelle32[[#This Row],[Device ID]],BOM!$B$3:$BQ$35,45,FALSE),"")</f>
        <v>no</v>
      </c>
      <c r="AP367" s="59" t="str">
        <f>IFERROR(CONCATENATE(Tabelle32[[#This Row],[Family
GFX-Unit]]," | ",Tabelle32[[#This Row],[Label 1
GFX-Unit]]," | ",Tabelle32[[#This Row],[Attached Device if Gateway]]),"")</f>
        <v xml:space="preserve"> |  | MVW</v>
      </c>
      <c r="AQ367" s="28"/>
      <c r="AR367" s="28"/>
      <c r="AS367" s="28"/>
      <c r="AT367" s="28"/>
      <c r="AU367" s="28"/>
      <c r="AV367" s="28" t="s">
        <v>96</v>
      </c>
      <c r="AW367" s="28" t="s">
        <v>96</v>
      </c>
      <c r="AX367" s="28" t="s">
        <v>96</v>
      </c>
      <c r="AY367" s="28" t="s">
        <v>96</v>
      </c>
      <c r="AZ367" s="28" t="s">
        <v>96</v>
      </c>
      <c r="BA367" s="28" t="s">
        <v>96</v>
      </c>
      <c r="BB367" s="28" t="s">
        <v>96</v>
      </c>
      <c r="BC367" s="28" t="s">
        <v>96</v>
      </c>
      <c r="BD367" s="28" t="s">
        <v>96</v>
      </c>
      <c r="BE367" s="28"/>
      <c r="BF367" s="28"/>
      <c r="BG367" s="73" t="s">
        <v>151</v>
      </c>
      <c r="BH367" s="30" t="str">
        <f>IF(COUNTA(Tabelle32[[#This Row],[Type:Vid_1080i50]:[Type:Anc_Prot]])&gt;0,"x","")</f>
        <v>x</v>
      </c>
      <c r="BI36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67" s="59"/>
      <c r="BK367" s="59"/>
      <c r="BL367" s="63"/>
      <c r="BM367" s="63"/>
      <c r="BN367" s="90"/>
      <c r="BO367" s="90"/>
      <c r="BP367" s="75">
        <f>LEN(Tabelle32[[#This Row],[Label 1
GFX-Unit]])</f>
        <v>0</v>
      </c>
      <c r="BQ367" s="63"/>
      <c r="BR367" s="63"/>
      <c r="BS367" s="59"/>
      <c r="BT367" s="59"/>
      <c r="BU367" s="59" t="s">
        <v>188</v>
      </c>
      <c r="BV367" s="59" t="s">
        <v>189</v>
      </c>
      <c r="BW367" s="59" t="s">
        <v>577</v>
      </c>
      <c r="BX367" s="59">
        <v>17</v>
      </c>
    </row>
    <row r="368" spans="1:76" x14ac:dyDescent="0.2">
      <c r="A368" s="58" t="str">
        <f>CONCATENATE(Tabelle32[[#This Row],[Device ID]],".",Tabelle32[[#This Row],[Streamcounter]])</f>
        <v>17.17210</v>
      </c>
      <c r="B36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VGW-01_SDI17_AUDrec_0010_IPLASRF</v>
      </c>
      <c r="C368" s="60"/>
      <c r="D368" s="61"/>
      <c r="E368" s="62"/>
      <c r="F368" s="59" t="str">
        <f>IFERROR(VLOOKUP(Tabelle32[[#This Row],[Device ID]],BOM!$B$3:$BQ$35,16,FALSE),"")</f>
        <v>MVW</v>
      </c>
      <c r="G368" s="63">
        <f>VLOOKUP(Tabelle32[[#This Row],[SDI Interface]],BOM!$A$4:$B$35,2,FALSE)</f>
        <v>17</v>
      </c>
      <c r="H368" s="59" t="str">
        <f>BOM!$C$4</f>
        <v>VGW-01</v>
      </c>
      <c r="I368" s="59">
        <f>IFERROR(VLOOKUP(Tabelle32[[#This Row],[Device ID]],BOM!$B$3:$BQ$35,12,FALSE),"")</f>
        <v>0</v>
      </c>
      <c r="J368" s="59" t="str">
        <f>IFERROR(VLOOKUP(Tabelle32[[#This Row],[Device ID]],BOM!$B$3:$BQ$35,13,FALSE),"")</f>
        <v>TC.U1.223 | MDC</v>
      </c>
      <c r="K368" s="59" t="str">
        <f>IFERROR(VLOOKUP(Tabelle32[[#This Row],[Device ID]],BOM!$B$3:$BQ$35,14,FALSE),"")</f>
        <v>Imagine Comunications</v>
      </c>
      <c r="L368" s="59" t="str">
        <f>IFERROR(VLOOKUP(Tabelle32[[#This Row],[Device ID]],BOM!$B$3:$BQ$35,16,FALSE),"")</f>
        <v>MVW</v>
      </c>
      <c r="M368" s="63">
        <f>IFERROR(VLOOKUP(Tabelle32[[#This Row],[Device ID]],BOM!$B$3:$BQ$35,17,FALSE),"")</f>
        <v>0</v>
      </c>
      <c r="N368" s="59">
        <f>IFERROR(VLOOKUP(Tabelle32[[#This Row],[Device ID]],BOM!$B$3:$BQ$35,18,FALSE),"")</f>
        <v>0</v>
      </c>
      <c r="O368" s="64"/>
      <c r="P368" s="64"/>
      <c r="Q368" s="64"/>
      <c r="R368" s="64"/>
      <c r="S368" s="64"/>
      <c r="T368" s="64"/>
      <c r="U368" s="59">
        <f>IFERROR(VLOOKUP(Tabelle32[[#This Row],[Device ID]],BOM!$B$3:$BQ$35,25,FALSE),"")</f>
        <v>0</v>
      </c>
      <c r="V368" s="59" t="str">
        <f>IFERROR(VLOOKUP(Tabelle32[[#This Row],[Device ID]],BOM!$B$3:$BQ$35,26,FALSE),"")</f>
        <v>x</v>
      </c>
      <c r="W368" s="59" t="str">
        <f>IFERROR(VLOOKUP(Tabelle32[[#This Row],[Device ID]],BOM!$B$3:$BQ$35,27,FALSE),"")</f>
        <v>x</v>
      </c>
      <c r="X368" s="59" t="str">
        <f>IFERROR(VLOOKUP(Tabelle32[[#This Row],[Device ID]],BOM!$B$3:$BQ$35,28,FALSE),"")</f>
        <v>x</v>
      </c>
      <c r="Y368" s="59" t="str">
        <f>IFERROR(VLOOKUP(Tabelle32[[#This Row],[Device ID]],BOM!$B$3:$BQ$35,29,FALSE),"")</f>
        <v>x</v>
      </c>
      <c r="Z368" s="59" t="str">
        <f>IFERROR(VLOOKUP(Tabelle32[[#This Row],[Device ID]],BOM!$B$3:$BQ$35,30,FALSE),"")</f>
        <v>x</v>
      </c>
      <c r="AA368" s="59" t="str">
        <f>IFERROR(VLOOKUP(Tabelle32[[#This Row],[Device ID]],BOM!$B$3:$BQ$35,31,FALSE),"")</f>
        <v>x</v>
      </c>
      <c r="AB368" s="59" t="str">
        <f>IFERROR(VLOOKUP(Tabelle32[[#This Row],[Device ID]],BOM!$B$3:$BQ$35,32,FALSE),"")</f>
        <v>x</v>
      </c>
      <c r="AC368" s="59" t="str">
        <f>IFERROR(VLOOKUP(Tabelle32[[#This Row],[Device ID]],BOM!$B$3:$BQ$35,33,FALSE),"")</f>
        <v>x</v>
      </c>
      <c r="AD368" s="59" t="str">
        <f>IFERROR(VLOOKUP(Tabelle32[[#This Row],[Device ID]],BOM!$B$3:$BQ$35,34,FALSE),"")</f>
        <v>x</v>
      </c>
      <c r="AE368" s="59" t="str">
        <f>IFERROR(VLOOKUP(Tabelle32[[#This Row],[Device ID]],BOM!$B$3:$BQ$35,35,FALSE),"")</f>
        <v>x</v>
      </c>
      <c r="AF368" s="59" t="str">
        <f>IFERROR(VLOOKUP(Tabelle32[[#This Row],[Device ID]],BOM!$B$3:$BQ$35,36,FALSE),"")</f>
        <v>x</v>
      </c>
      <c r="AG368" s="59" t="str">
        <f>IFERROR(VLOOKUP(Tabelle32[[#This Row],[Device ID]],BOM!$B$3:$BQ$35,37,FALSE),"")</f>
        <v>x</v>
      </c>
      <c r="AH368" s="59"/>
      <c r="AI368" s="59"/>
      <c r="AJ368" s="59"/>
      <c r="AK368" s="59"/>
      <c r="AL368" s="59" t="str">
        <f>IFERROR(VLOOKUP(Tabelle32[[#This Row],[Device ID]],BOM!$B$3:$BQ$35,42,FALSE),"")</f>
        <v>Imagine Communications SNP</v>
      </c>
      <c r="AM368" s="59" t="str">
        <f>IFERROR(VLOOKUP(Tabelle32[[#This Row],[Device ID]],BOM!$B$3:$BQ$35,43,FALSE),"")</f>
        <v>no</v>
      </c>
      <c r="AN368" s="59" t="str">
        <f>IFERROR(VLOOKUP(Tabelle32[[#This Row],[Device ID]],BOM!$B$3:$BQ$35,44,FALSE),"")</f>
        <v>yes</v>
      </c>
      <c r="AO368" s="59" t="str">
        <f>IFERROR(VLOOKUP(Tabelle32[[#This Row],[Device ID]],BOM!$B$3:$BQ$35,45,FALSE),"")</f>
        <v>no</v>
      </c>
      <c r="AP368" s="59" t="str">
        <f>IFERROR(CONCATENATE(Tabelle32[[#This Row],[Family
GFX-Unit]]," | ",Tabelle32[[#This Row],[Label 1
GFX-Unit]]," | ",Tabelle32[[#This Row],[Attached Device if Gateway]]),"")</f>
        <v xml:space="preserve"> |  | MVW</v>
      </c>
      <c r="AQ368" s="28"/>
      <c r="AR368" s="28"/>
      <c r="AS368" s="28"/>
      <c r="AT368" s="28"/>
      <c r="AU368" s="28"/>
      <c r="AV368" s="28" t="s">
        <v>96</v>
      </c>
      <c r="AW368" s="28" t="s">
        <v>96</v>
      </c>
      <c r="AX368" s="28" t="s">
        <v>96</v>
      </c>
      <c r="AY368" s="28" t="s">
        <v>96</v>
      </c>
      <c r="AZ368" s="28" t="s">
        <v>96</v>
      </c>
      <c r="BA368" s="28" t="s">
        <v>96</v>
      </c>
      <c r="BB368" s="28" t="s">
        <v>96</v>
      </c>
      <c r="BC368" s="28" t="s">
        <v>96</v>
      </c>
      <c r="BD368" s="28" t="s">
        <v>96</v>
      </c>
      <c r="BE368" s="28"/>
      <c r="BF368" s="28"/>
      <c r="BG368" s="73" t="s">
        <v>151</v>
      </c>
      <c r="BH368" s="30" t="str">
        <f>IF(COUNTA(Tabelle32[[#This Row],[Type:Vid_1080i50]:[Type:Anc_Prot]])&gt;0,"x","")</f>
        <v>x</v>
      </c>
      <c r="BI36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68" s="59"/>
      <c r="BK368" s="59"/>
      <c r="BL368" s="63"/>
      <c r="BM368" s="63"/>
      <c r="BN368" s="90"/>
      <c r="BO368" s="90"/>
      <c r="BP368" s="75">
        <f>LEN(Tabelle32[[#This Row],[Label 1
GFX-Unit]])</f>
        <v>0</v>
      </c>
      <c r="BQ368" s="63"/>
      <c r="BR368" s="63"/>
      <c r="BS368" s="59"/>
      <c r="BT368" s="59"/>
      <c r="BU368" s="59" t="s">
        <v>191</v>
      </c>
      <c r="BV368" s="59" t="s">
        <v>192</v>
      </c>
      <c r="BW368" s="59" t="s">
        <v>578</v>
      </c>
      <c r="BX368" s="59">
        <v>17</v>
      </c>
    </row>
    <row r="369" spans="1:76" x14ac:dyDescent="0.2">
      <c r="A369" s="58" t="str">
        <f>CONCATENATE(Tabelle32[[#This Row],[Device ID]],".",Tabelle32[[#This Row],[Streamcounter]])</f>
        <v>17.17211</v>
      </c>
      <c r="B36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VGW-01_SDI17_AUDrec_0011_IPLASRF</v>
      </c>
      <c r="C369" s="60"/>
      <c r="D369" s="61"/>
      <c r="E369" s="62"/>
      <c r="F369" s="59" t="str">
        <f>IFERROR(VLOOKUP(Tabelle32[[#This Row],[Device ID]],BOM!$B$3:$BQ$35,16,FALSE),"")</f>
        <v>MVW</v>
      </c>
      <c r="G369" s="63">
        <f>VLOOKUP(Tabelle32[[#This Row],[SDI Interface]],BOM!$A$4:$B$35,2,FALSE)</f>
        <v>17</v>
      </c>
      <c r="H369" s="59" t="str">
        <f>BOM!$C$4</f>
        <v>VGW-01</v>
      </c>
      <c r="I369" s="59">
        <f>IFERROR(VLOOKUP(Tabelle32[[#This Row],[Device ID]],BOM!$B$3:$BQ$35,12,FALSE),"")</f>
        <v>0</v>
      </c>
      <c r="J369" s="59" t="str">
        <f>IFERROR(VLOOKUP(Tabelle32[[#This Row],[Device ID]],BOM!$B$3:$BQ$35,13,FALSE),"")</f>
        <v>TC.U1.223 | MDC</v>
      </c>
      <c r="K369" s="59" t="str">
        <f>IFERROR(VLOOKUP(Tabelle32[[#This Row],[Device ID]],BOM!$B$3:$BQ$35,14,FALSE),"")</f>
        <v>Imagine Comunications</v>
      </c>
      <c r="L369" s="59" t="str">
        <f>IFERROR(VLOOKUP(Tabelle32[[#This Row],[Device ID]],BOM!$B$3:$BQ$35,16,FALSE),"")</f>
        <v>MVW</v>
      </c>
      <c r="M369" s="63">
        <f>IFERROR(VLOOKUP(Tabelle32[[#This Row],[Device ID]],BOM!$B$3:$BQ$35,17,FALSE),"")</f>
        <v>0</v>
      </c>
      <c r="N369" s="59">
        <f>IFERROR(VLOOKUP(Tabelle32[[#This Row],[Device ID]],BOM!$B$3:$BQ$35,18,FALSE),"")</f>
        <v>0</v>
      </c>
      <c r="O369" s="64"/>
      <c r="P369" s="64"/>
      <c r="Q369" s="64"/>
      <c r="R369" s="64"/>
      <c r="S369" s="64"/>
      <c r="T369" s="64"/>
      <c r="U369" s="59">
        <f>IFERROR(VLOOKUP(Tabelle32[[#This Row],[Device ID]],BOM!$B$3:$BQ$35,25,FALSE),"")</f>
        <v>0</v>
      </c>
      <c r="V369" s="59" t="str">
        <f>IFERROR(VLOOKUP(Tabelle32[[#This Row],[Device ID]],BOM!$B$3:$BQ$35,26,FALSE),"")</f>
        <v>x</v>
      </c>
      <c r="W369" s="59" t="str">
        <f>IFERROR(VLOOKUP(Tabelle32[[#This Row],[Device ID]],BOM!$B$3:$BQ$35,27,FALSE),"")</f>
        <v>x</v>
      </c>
      <c r="X369" s="59" t="str">
        <f>IFERROR(VLOOKUP(Tabelle32[[#This Row],[Device ID]],BOM!$B$3:$BQ$35,28,FALSE),"")</f>
        <v>x</v>
      </c>
      <c r="Y369" s="59" t="str">
        <f>IFERROR(VLOOKUP(Tabelle32[[#This Row],[Device ID]],BOM!$B$3:$BQ$35,29,FALSE),"")</f>
        <v>x</v>
      </c>
      <c r="Z369" s="59" t="str">
        <f>IFERROR(VLOOKUP(Tabelle32[[#This Row],[Device ID]],BOM!$B$3:$BQ$35,30,FALSE),"")</f>
        <v>x</v>
      </c>
      <c r="AA369" s="59" t="str">
        <f>IFERROR(VLOOKUP(Tabelle32[[#This Row],[Device ID]],BOM!$B$3:$BQ$35,31,FALSE),"")</f>
        <v>x</v>
      </c>
      <c r="AB369" s="59" t="str">
        <f>IFERROR(VLOOKUP(Tabelle32[[#This Row],[Device ID]],BOM!$B$3:$BQ$35,32,FALSE),"")</f>
        <v>x</v>
      </c>
      <c r="AC369" s="59" t="str">
        <f>IFERROR(VLOOKUP(Tabelle32[[#This Row],[Device ID]],BOM!$B$3:$BQ$35,33,FALSE),"")</f>
        <v>x</v>
      </c>
      <c r="AD369" s="59" t="str">
        <f>IFERROR(VLOOKUP(Tabelle32[[#This Row],[Device ID]],BOM!$B$3:$BQ$35,34,FALSE),"")</f>
        <v>x</v>
      </c>
      <c r="AE369" s="59" t="str">
        <f>IFERROR(VLOOKUP(Tabelle32[[#This Row],[Device ID]],BOM!$B$3:$BQ$35,35,FALSE),"")</f>
        <v>x</v>
      </c>
      <c r="AF369" s="59" t="str">
        <f>IFERROR(VLOOKUP(Tabelle32[[#This Row],[Device ID]],BOM!$B$3:$BQ$35,36,FALSE),"")</f>
        <v>x</v>
      </c>
      <c r="AG369" s="59" t="str">
        <f>IFERROR(VLOOKUP(Tabelle32[[#This Row],[Device ID]],BOM!$B$3:$BQ$35,37,FALSE),"")</f>
        <v>x</v>
      </c>
      <c r="AH369" s="59"/>
      <c r="AI369" s="59"/>
      <c r="AJ369" s="59"/>
      <c r="AK369" s="59"/>
      <c r="AL369" s="59" t="str">
        <f>IFERROR(VLOOKUP(Tabelle32[[#This Row],[Device ID]],BOM!$B$3:$BQ$35,42,FALSE),"")</f>
        <v>Imagine Communications SNP</v>
      </c>
      <c r="AM369" s="59" t="str">
        <f>IFERROR(VLOOKUP(Tabelle32[[#This Row],[Device ID]],BOM!$B$3:$BQ$35,43,FALSE),"")</f>
        <v>no</v>
      </c>
      <c r="AN369" s="59" t="str">
        <f>IFERROR(VLOOKUP(Tabelle32[[#This Row],[Device ID]],BOM!$B$3:$BQ$35,44,FALSE),"")</f>
        <v>yes</v>
      </c>
      <c r="AO369" s="59" t="str">
        <f>IFERROR(VLOOKUP(Tabelle32[[#This Row],[Device ID]],BOM!$B$3:$BQ$35,45,FALSE),"")</f>
        <v>no</v>
      </c>
      <c r="AP369" s="59" t="str">
        <f>IFERROR(CONCATENATE(Tabelle32[[#This Row],[Family
GFX-Unit]]," | ",Tabelle32[[#This Row],[Label 1
GFX-Unit]]," | ",Tabelle32[[#This Row],[Attached Device if Gateway]]),"")</f>
        <v xml:space="preserve"> |  | MVW</v>
      </c>
      <c r="AQ369" s="28"/>
      <c r="AR369" s="28"/>
      <c r="AS369" s="28"/>
      <c r="AT369" s="28"/>
      <c r="AU369" s="28"/>
      <c r="AV369" s="28" t="s">
        <v>96</v>
      </c>
      <c r="AW369" s="28" t="s">
        <v>96</v>
      </c>
      <c r="AX369" s="28" t="s">
        <v>96</v>
      </c>
      <c r="AY369" s="28" t="s">
        <v>96</v>
      </c>
      <c r="AZ369" s="28" t="s">
        <v>96</v>
      </c>
      <c r="BA369" s="28" t="s">
        <v>96</v>
      </c>
      <c r="BB369" s="28" t="s">
        <v>96</v>
      </c>
      <c r="BC369" s="28" t="s">
        <v>96</v>
      </c>
      <c r="BD369" s="28" t="s">
        <v>96</v>
      </c>
      <c r="BE369" s="28"/>
      <c r="BF369" s="28"/>
      <c r="BG369" s="73" t="s">
        <v>151</v>
      </c>
      <c r="BH369" s="30" t="str">
        <f>IF(COUNTA(Tabelle32[[#This Row],[Type:Vid_1080i50]:[Type:Anc_Prot]])&gt;0,"x","")</f>
        <v>x</v>
      </c>
      <c r="BI36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69" s="59"/>
      <c r="BK369" s="59"/>
      <c r="BL369" s="63"/>
      <c r="BM369" s="63"/>
      <c r="BN369" s="90"/>
      <c r="BO369" s="90"/>
      <c r="BP369" s="75">
        <f>LEN(Tabelle32[[#This Row],[Label 1
GFX-Unit]])</f>
        <v>0</v>
      </c>
      <c r="BQ369" s="63"/>
      <c r="BR369" s="63"/>
      <c r="BS369" s="59"/>
      <c r="BT369" s="59"/>
      <c r="BU369" s="59" t="s">
        <v>194</v>
      </c>
      <c r="BV369" s="59" t="s">
        <v>195</v>
      </c>
      <c r="BW369" s="59" t="s">
        <v>579</v>
      </c>
      <c r="BX369" s="59">
        <v>17</v>
      </c>
    </row>
    <row r="370" spans="1:76" x14ac:dyDescent="0.2">
      <c r="A370" s="58" t="str">
        <f>CONCATENATE(Tabelle32[[#This Row],[Device ID]],".",Tabelle32[[#This Row],[Streamcounter]])</f>
        <v>17.17212</v>
      </c>
      <c r="B37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VGW-01_SDI17_AUDrec_0012_IPLASRF</v>
      </c>
      <c r="C370" s="60"/>
      <c r="D370" s="61"/>
      <c r="E370" s="62"/>
      <c r="F370" s="59" t="str">
        <f>IFERROR(VLOOKUP(Tabelle32[[#This Row],[Device ID]],BOM!$B$3:$BQ$35,16,FALSE),"")</f>
        <v>MVW</v>
      </c>
      <c r="G370" s="63">
        <f>VLOOKUP(Tabelle32[[#This Row],[SDI Interface]],BOM!$A$4:$B$35,2,FALSE)</f>
        <v>17</v>
      </c>
      <c r="H370" s="59" t="str">
        <f>BOM!$C$4</f>
        <v>VGW-01</v>
      </c>
      <c r="I370" s="59">
        <f>IFERROR(VLOOKUP(Tabelle32[[#This Row],[Device ID]],BOM!$B$3:$BQ$35,12,FALSE),"")</f>
        <v>0</v>
      </c>
      <c r="J370" s="59" t="str">
        <f>IFERROR(VLOOKUP(Tabelle32[[#This Row],[Device ID]],BOM!$B$3:$BQ$35,13,FALSE),"")</f>
        <v>TC.U1.223 | MDC</v>
      </c>
      <c r="K370" s="59" t="str">
        <f>IFERROR(VLOOKUP(Tabelle32[[#This Row],[Device ID]],BOM!$B$3:$BQ$35,14,FALSE),"")</f>
        <v>Imagine Comunications</v>
      </c>
      <c r="L370" s="59" t="str">
        <f>IFERROR(VLOOKUP(Tabelle32[[#This Row],[Device ID]],BOM!$B$3:$BQ$35,16,FALSE),"")</f>
        <v>MVW</v>
      </c>
      <c r="M370" s="63">
        <f>IFERROR(VLOOKUP(Tabelle32[[#This Row],[Device ID]],BOM!$B$3:$BQ$35,17,FALSE),"")</f>
        <v>0</v>
      </c>
      <c r="N370" s="59">
        <f>IFERROR(VLOOKUP(Tabelle32[[#This Row],[Device ID]],BOM!$B$3:$BQ$35,18,FALSE),"")</f>
        <v>0</v>
      </c>
      <c r="O370" s="64"/>
      <c r="P370" s="64"/>
      <c r="Q370" s="64"/>
      <c r="R370" s="64"/>
      <c r="S370" s="64"/>
      <c r="T370" s="64"/>
      <c r="U370" s="59">
        <f>IFERROR(VLOOKUP(Tabelle32[[#This Row],[Device ID]],BOM!$B$3:$BQ$35,25,FALSE),"")</f>
        <v>0</v>
      </c>
      <c r="V370" s="59" t="str">
        <f>IFERROR(VLOOKUP(Tabelle32[[#This Row],[Device ID]],BOM!$B$3:$BQ$35,26,FALSE),"")</f>
        <v>x</v>
      </c>
      <c r="W370" s="59" t="str">
        <f>IFERROR(VLOOKUP(Tabelle32[[#This Row],[Device ID]],BOM!$B$3:$BQ$35,27,FALSE),"")</f>
        <v>x</v>
      </c>
      <c r="X370" s="59" t="str">
        <f>IFERROR(VLOOKUP(Tabelle32[[#This Row],[Device ID]],BOM!$B$3:$BQ$35,28,FALSE),"")</f>
        <v>x</v>
      </c>
      <c r="Y370" s="59" t="str">
        <f>IFERROR(VLOOKUP(Tabelle32[[#This Row],[Device ID]],BOM!$B$3:$BQ$35,29,FALSE),"")</f>
        <v>x</v>
      </c>
      <c r="Z370" s="59" t="str">
        <f>IFERROR(VLOOKUP(Tabelle32[[#This Row],[Device ID]],BOM!$B$3:$BQ$35,30,FALSE),"")</f>
        <v>x</v>
      </c>
      <c r="AA370" s="59" t="str">
        <f>IFERROR(VLOOKUP(Tabelle32[[#This Row],[Device ID]],BOM!$B$3:$BQ$35,31,FALSE),"")</f>
        <v>x</v>
      </c>
      <c r="AB370" s="59" t="str">
        <f>IFERROR(VLOOKUP(Tabelle32[[#This Row],[Device ID]],BOM!$B$3:$BQ$35,32,FALSE),"")</f>
        <v>x</v>
      </c>
      <c r="AC370" s="59" t="str">
        <f>IFERROR(VLOOKUP(Tabelle32[[#This Row],[Device ID]],BOM!$B$3:$BQ$35,33,FALSE),"")</f>
        <v>x</v>
      </c>
      <c r="AD370" s="59" t="str">
        <f>IFERROR(VLOOKUP(Tabelle32[[#This Row],[Device ID]],BOM!$B$3:$BQ$35,34,FALSE),"")</f>
        <v>x</v>
      </c>
      <c r="AE370" s="59" t="str">
        <f>IFERROR(VLOOKUP(Tabelle32[[#This Row],[Device ID]],BOM!$B$3:$BQ$35,35,FALSE),"")</f>
        <v>x</v>
      </c>
      <c r="AF370" s="59" t="str">
        <f>IFERROR(VLOOKUP(Tabelle32[[#This Row],[Device ID]],BOM!$B$3:$BQ$35,36,FALSE),"")</f>
        <v>x</v>
      </c>
      <c r="AG370" s="59" t="str">
        <f>IFERROR(VLOOKUP(Tabelle32[[#This Row],[Device ID]],BOM!$B$3:$BQ$35,37,FALSE),"")</f>
        <v>x</v>
      </c>
      <c r="AH370" s="59"/>
      <c r="AI370" s="59"/>
      <c r="AJ370" s="59"/>
      <c r="AK370" s="59"/>
      <c r="AL370" s="59" t="str">
        <f>IFERROR(VLOOKUP(Tabelle32[[#This Row],[Device ID]],BOM!$B$3:$BQ$35,42,FALSE),"")</f>
        <v>Imagine Communications SNP</v>
      </c>
      <c r="AM370" s="59" t="str">
        <f>IFERROR(VLOOKUP(Tabelle32[[#This Row],[Device ID]],BOM!$B$3:$BQ$35,43,FALSE),"")</f>
        <v>no</v>
      </c>
      <c r="AN370" s="59" t="str">
        <f>IFERROR(VLOOKUP(Tabelle32[[#This Row],[Device ID]],BOM!$B$3:$BQ$35,44,FALSE),"")</f>
        <v>yes</v>
      </c>
      <c r="AO370" s="59" t="str">
        <f>IFERROR(VLOOKUP(Tabelle32[[#This Row],[Device ID]],BOM!$B$3:$BQ$35,45,FALSE),"")</f>
        <v>no</v>
      </c>
      <c r="AP370" s="59" t="str">
        <f>IFERROR(CONCATENATE(Tabelle32[[#This Row],[Family
GFX-Unit]]," | ",Tabelle32[[#This Row],[Label 1
GFX-Unit]]," | ",Tabelle32[[#This Row],[Attached Device if Gateway]]),"")</f>
        <v xml:space="preserve"> |  | MVW</v>
      </c>
      <c r="AQ370" s="28"/>
      <c r="AR370" s="28"/>
      <c r="AS370" s="28"/>
      <c r="AT370" s="28"/>
      <c r="AU370" s="28"/>
      <c r="AV370" s="28" t="s">
        <v>96</v>
      </c>
      <c r="AW370" s="28" t="s">
        <v>96</v>
      </c>
      <c r="AX370" s="28" t="s">
        <v>96</v>
      </c>
      <c r="AY370" s="28" t="s">
        <v>96</v>
      </c>
      <c r="AZ370" s="28" t="s">
        <v>96</v>
      </c>
      <c r="BA370" s="28" t="s">
        <v>96</v>
      </c>
      <c r="BB370" s="28" t="s">
        <v>96</v>
      </c>
      <c r="BC370" s="28" t="s">
        <v>96</v>
      </c>
      <c r="BD370" s="28" t="s">
        <v>96</v>
      </c>
      <c r="BE370" s="28"/>
      <c r="BF370" s="28"/>
      <c r="BG370" s="73" t="s">
        <v>151</v>
      </c>
      <c r="BH370" s="30" t="str">
        <f>IF(COUNTA(Tabelle32[[#This Row],[Type:Vid_1080i50]:[Type:Anc_Prot]])&gt;0,"x","")</f>
        <v>x</v>
      </c>
      <c r="BI37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70" s="59"/>
      <c r="BK370" s="59"/>
      <c r="BL370" s="63"/>
      <c r="BM370" s="63"/>
      <c r="BN370" s="90"/>
      <c r="BO370" s="90"/>
      <c r="BP370" s="75">
        <f>LEN(Tabelle32[[#This Row],[Label 1
GFX-Unit]])</f>
        <v>0</v>
      </c>
      <c r="BQ370" s="63"/>
      <c r="BR370" s="63"/>
      <c r="BS370" s="59"/>
      <c r="BT370" s="59"/>
      <c r="BU370" s="59" t="s">
        <v>197</v>
      </c>
      <c r="BV370" s="59" t="s">
        <v>198</v>
      </c>
      <c r="BW370" s="59" t="s">
        <v>580</v>
      </c>
      <c r="BX370" s="59">
        <v>17</v>
      </c>
    </row>
    <row r="371" spans="1:76" x14ac:dyDescent="0.2">
      <c r="A371" s="58" t="str">
        <f>CONCATENATE(Tabelle32[[#This Row],[Device ID]],".",Tabelle32[[#This Row],[Streamcounter]])</f>
        <v>17.17213</v>
      </c>
      <c r="B37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VGW-01_SDI17_AUDrec_0013_IPLASRF</v>
      </c>
      <c r="C371" s="60"/>
      <c r="D371" s="61"/>
      <c r="E371" s="62"/>
      <c r="F371" s="59" t="str">
        <f>IFERROR(VLOOKUP(Tabelle32[[#This Row],[Device ID]],BOM!$B$3:$BQ$35,16,FALSE),"")</f>
        <v>MVW</v>
      </c>
      <c r="G371" s="63">
        <f>VLOOKUP(Tabelle32[[#This Row],[SDI Interface]],BOM!$A$4:$B$35,2,FALSE)</f>
        <v>17</v>
      </c>
      <c r="H371" s="59" t="str">
        <f>BOM!$C$4</f>
        <v>VGW-01</v>
      </c>
      <c r="I371" s="59">
        <f>IFERROR(VLOOKUP(Tabelle32[[#This Row],[Device ID]],BOM!$B$3:$BQ$35,12,FALSE),"")</f>
        <v>0</v>
      </c>
      <c r="J371" s="59" t="str">
        <f>IFERROR(VLOOKUP(Tabelle32[[#This Row],[Device ID]],BOM!$B$3:$BQ$35,13,FALSE),"")</f>
        <v>TC.U1.223 | MDC</v>
      </c>
      <c r="K371" s="59" t="str">
        <f>IFERROR(VLOOKUP(Tabelle32[[#This Row],[Device ID]],BOM!$B$3:$BQ$35,14,FALSE),"")</f>
        <v>Imagine Comunications</v>
      </c>
      <c r="L371" s="59" t="str">
        <f>IFERROR(VLOOKUP(Tabelle32[[#This Row],[Device ID]],BOM!$B$3:$BQ$35,16,FALSE),"")</f>
        <v>MVW</v>
      </c>
      <c r="M371" s="63">
        <f>IFERROR(VLOOKUP(Tabelle32[[#This Row],[Device ID]],BOM!$B$3:$BQ$35,17,FALSE),"")</f>
        <v>0</v>
      </c>
      <c r="N371" s="59">
        <f>IFERROR(VLOOKUP(Tabelle32[[#This Row],[Device ID]],BOM!$B$3:$BQ$35,18,FALSE),"")</f>
        <v>0</v>
      </c>
      <c r="O371" s="64"/>
      <c r="P371" s="64"/>
      <c r="Q371" s="64"/>
      <c r="R371" s="64"/>
      <c r="S371" s="64"/>
      <c r="T371" s="64"/>
      <c r="U371" s="59">
        <f>IFERROR(VLOOKUP(Tabelle32[[#This Row],[Device ID]],BOM!$B$3:$BQ$35,25,FALSE),"")</f>
        <v>0</v>
      </c>
      <c r="V371" s="59" t="str">
        <f>IFERROR(VLOOKUP(Tabelle32[[#This Row],[Device ID]],BOM!$B$3:$BQ$35,26,FALSE),"")</f>
        <v>x</v>
      </c>
      <c r="W371" s="59" t="str">
        <f>IFERROR(VLOOKUP(Tabelle32[[#This Row],[Device ID]],BOM!$B$3:$BQ$35,27,FALSE),"")</f>
        <v>x</v>
      </c>
      <c r="X371" s="59" t="str">
        <f>IFERROR(VLOOKUP(Tabelle32[[#This Row],[Device ID]],BOM!$B$3:$BQ$35,28,FALSE),"")</f>
        <v>x</v>
      </c>
      <c r="Y371" s="59" t="str">
        <f>IFERROR(VLOOKUP(Tabelle32[[#This Row],[Device ID]],BOM!$B$3:$BQ$35,29,FALSE),"")</f>
        <v>x</v>
      </c>
      <c r="Z371" s="59" t="str">
        <f>IFERROR(VLOOKUP(Tabelle32[[#This Row],[Device ID]],BOM!$B$3:$BQ$35,30,FALSE),"")</f>
        <v>x</v>
      </c>
      <c r="AA371" s="59" t="str">
        <f>IFERROR(VLOOKUP(Tabelle32[[#This Row],[Device ID]],BOM!$B$3:$BQ$35,31,FALSE),"")</f>
        <v>x</v>
      </c>
      <c r="AB371" s="59" t="str">
        <f>IFERROR(VLOOKUP(Tabelle32[[#This Row],[Device ID]],BOM!$B$3:$BQ$35,32,FALSE),"")</f>
        <v>x</v>
      </c>
      <c r="AC371" s="59" t="str">
        <f>IFERROR(VLOOKUP(Tabelle32[[#This Row],[Device ID]],BOM!$B$3:$BQ$35,33,FALSE),"")</f>
        <v>x</v>
      </c>
      <c r="AD371" s="59" t="str">
        <f>IFERROR(VLOOKUP(Tabelle32[[#This Row],[Device ID]],BOM!$B$3:$BQ$35,34,FALSE),"")</f>
        <v>x</v>
      </c>
      <c r="AE371" s="59" t="str">
        <f>IFERROR(VLOOKUP(Tabelle32[[#This Row],[Device ID]],BOM!$B$3:$BQ$35,35,FALSE),"")</f>
        <v>x</v>
      </c>
      <c r="AF371" s="59" t="str">
        <f>IFERROR(VLOOKUP(Tabelle32[[#This Row],[Device ID]],BOM!$B$3:$BQ$35,36,FALSE),"")</f>
        <v>x</v>
      </c>
      <c r="AG371" s="59" t="str">
        <f>IFERROR(VLOOKUP(Tabelle32[[#This Row],[Device ID]],BOM!$B$3:$BQ$35,37,FALSE),"")</f>
        <v>x</v>
      </c>
      <c r="AH371" s="59"/>
      <c r="AI371" s="59"/>
      <c r="AJ371" s="59"/>
      <c r="AK371" s="59"/>
      <c r="AL371" s="59" t="str">
        <f>IFERROR(VLOOKUP(Tabelle32[[#This Row],[Device ID]],BOM!$B$3:$BQ$35,42,FALSE),"")</f>
        <v>Imagine Communications SNP</v>
      </c>
      <c r="AM371" s="59" t="str">
        <f>IFERROR(VLOOKUP(Tabelle32[[#This Row],[Device ID]],BOM!$B$3:$BQ$35,43,FALSE),"")</f>
        <v>no</v>
      </c>
      <c r="AN371" s="59" t="str">
        <f>IFERROR(VLOOKUP(Tabelle32[[#This Row],[Device ID]],BOM!$B$3:$BQ$35,44,FALSE),"")</f>
        <v>yes</v>
      </c>
      <c r="AO371" s="59" t="str">
        <f>IFERROR(VLOOKUP(Tabelle32[[#This Row],[Device ID]],BOM!$B$3:$BQ$35,45,FALSE),"")</f>
        <v>no</v>
      </c>
      <c r="AP371" s="59" t="str">
        <f>IFERROR(CONCATENATE(Tabelle32[[#This Row],[Family
GFX-Unit]]," | ",Tabelle32[[#This Row],[Label 1
GFX-Unit]]," | ",Tabelle32[[#This Row],[Attached Device if Gateway]]),"")</f>
        <v xml:space="preserve"> |  | MVW</v>
      </c>
      <c r="AQ371" s="28"/>
      <c r="AR371" s="28"/>
      <c r="AS371" s="28"/>
      <c r="AT371" s="28"/>
      <c r="AU371" s="28"/>
      <c r="AV371" s="28" t="s">
        <v>96</v>
      </c>
      <c r="AW371" s="28" t="s">
        <v>96</v>
      </c>
      <c r="AX371" s="28" t="s">
        <v>96</v>
      </c>
      <c r="AY371" s="28" t="s">
        <v>96</v>
      </c>
      <c r="AZ371" s="28" t="s">
        <v>96</v>
      </c>
      <c r="BA371" s="28" t="s">
        <v>96</v>
      </c>
      <c r="BB371" s="28" t="s">
        <v>96</v>
      </c>
      <c r="BC371" s="28" t="s">
        <v>96</v>
      </c>
      <c r="BD371" s="28" t="s">
        <v>96</v>
      </c>
      <c r="BE371" s="28"/>
      <c r="BF371" s="28"/>
      <c r="BG371" s="73" t="s">
        <v>151</v>
      </c>
      <c r="BH371" s="30" t="str">
        <f>IF(COUNTA(Tabelle32[[#This Row],[Type:Vid_1080i50]:[Type:Anc_Prot]])&gt;0,"x","")</f>
        <v>x</v>
      </c>
      <c r="BI37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71" s="59"/>
      <c r="BK371" s="59"/>
      <c r="BL371" s="63"/>
      <c r="BM371" s="63"/>
      <c r="BN371" s="90"/>
      <c r="BO371" s="90"/>
      <c r="BP371" s="75">
        <f>LEN(Tabelle32[[#This Row],[Label 1
GFX-Unit]])</f>
        <v>0</v>
      </c>
      <c r="BQ371" s="63"/>
      <c r="BR371" s="63"/>
      <c r="BS371" s="59"/>
      <c r="BT371" s="59"/>
      <c r="BU371" s="59" t="s">
        <v>200</v>
      </c>
      <c r="BV371" s="59" t="s">
        <v>201</v>
      </c>
      <c r="BW371" s="59" t="s">
        <v>581</v>
      </c>
      <c r="BX371" s="59">
        <v>17</v>
      </c>
    </row>
    <row r="372" spans="1:76" x14ac:dyDescent="0.2">
      <c r="A372" s="58" t="str">
        <f>CONCATENATE(Tabelle32[[#This Row],[Device ID]],".",Tabelle32[[#This Row],[Streamcounter]])</f>
        <v>17.17214</v>
      </c>
      <c r="B37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VGW-01_SDI17_AUDrec_0014_IPLASRF</v>
      </c>
      <c r="C372" s="60"/>
      <c r="D372" s="61"/>
      <c r="E372" s="62"/>
      <c r="F372" s="59" t="str">
        <f>IFERROR(VLOOKUP(Tabelle32[[#This Row],[Device ID]],BOM!$B$3:$BQ$35,16,FALSE),"")</f>
        <v>MVW</v>
      </c>
      <c r="G372" s="63">
        <f>VLOOKUP(Tabelle32[[#This Row],[SDI Interface]],BOM!$A$4:$B$35,2,FALSE)</f>
        <v>17</v>
      </c>
      <c r="H372" s="59" t="str">
        <f>BOM!$C$4</f>
        <v>VGW-01</v>
      </c>
      <c r="I372" s="59">
        <f>IFERROR(VLOOKUP(Tabelle32[[#This Row],[Device ID]],BOM!$B$3:$BQ$35,12,FALSE),"")</f>
        <v>0</v>
      </c>
      <c r="J372" s="59" t="str">
        <f>IFERROR(VLOOKUP(Tabelle32[[#This Row],[Device ID]],BOM!$B$3:$BQ$35,13,FALSE),"")</f>
        <v>TC.U1.223 | MDC</v>
      </c>
      <c r="K372" s="59" t="str">
        <f>IFERROR(VLOOKUP(Tabelle32[[#This Row],[Device ID]],BOM!$B$3:$BQ$35,14,FALSE),"")</f>
        <v>Imagine Comunications</v>
      </c>
      <c r="L372" s="59" t="str">
        <f>IFERROR(VLOOKUP(Tabelle32[[#This Row],[Device ID]],BOM!$B$3:$BQ$35,16,FALSE),"")</f>
        <v>MVW</v>
      </c>
      <c r="M372" s="63">
        <f>IFERROR(VLOOKUP(Tabelle32[[#This Row],[Device ID]],BOM!$B$3:$BQ$35,17,FALSE),"")</f>
        <v>0</v>
      </c>
      <c r="N372" s="59">
        <f>IFERROR(VLOOKUP(Tabelle32[[#This Row],[Device ID]],BOM!$B$3:$BQ$35,18,FALSE),"")</f>
        <v>0</v>
      </c>
      <c r="O372" s="64"/>
      <c r="P372" s="64"/>
      <c r="Q372" s="64"/>
      <c r="R372" s="64"/>
      <c r="S372" s="64"/>
      <c r="T372" s="64"/>
      <c r="U372" s="59">
        <f>IFERROR(VLOOKUP(Tabelle32[[#This Row],[Device ID]],BOM!$B$3:$BQ$35,25,FALSE),"")</f>
        <v>0</v>
      </c>
      <c r="V372" s="59" t="str">
        <f>IFERROR(VLOOKUP(Tabelle32[[#This Row],[Device ID]],BOM!$B$3:$BQ$35,26,FALSE),"")</f>
        <v>x</v>
      </c>
      <c r="W372" s="59" t="str">
        <f>IFERROR(VLOOKUP(Tabelle32[[#This Row],[Device ID]],BOM!$B$3:$BQ$35,27,FALSE),"")</f>
        <v>x</v>
      </c>
      <c r="X372" s="59" t="str">
        <f>IFERROR(VLOOKUP(Tabelle32[[#This Row],[Device ID]],BOM!$B$3:$BQ$35,28,FALSE),"")</f>
        <v>x</v>
      </c>
      <c r="Y372" s="59" t="str">
        <f>IFERROR(VLOOKUP(Tabelle32[[#This Row],[Device ID]],BOM!$B$3:$BQ$35,29,FALSE),"")</f>
        <v>x</v>
      </c>
      <c r="Z372" s="59" t="str">
        <f>IFERROR(VLOOKUP(Tabelle32[[#This Row],[Device ID]],BOM!$B$3:$BQ$35,30,FALSE),"")</f>
        <v>x</v>
      </c>
      <c r="AA372" s="59" t="str">
        <f>IFERROR(VLOOKUP(Tabelle32[[#This Row],[Device ID]],BOM!$B$3:$BQ$35,31,FALSE),"")</f>
        <v>x</v>
      </c>
      <c r="AB372" s="59" t="str">
        <f>IFERROR(VLOOKUP(Tabelle32[[#This Row],[Device ID]],BOM!$B$3:$BQ$35,32,FALSE),"")</f>
        <v>x</v>
      </c>
      <c r="AC372" s="59" t="str">
        <f>IFERROR(VLOOKUP(Tabelle32[[#This Row],[Device ID]],BOM!$B$3:$BQ$35,33,FALSE),"")</f>
        <v>x</v>
      </c>
      <c r="AD372" s="59" t="str">
        <f>IFERROR(VLOOKUP(Tabelle32[[#This Row],[Device ID]],BOM!$B$3:$BQ$35,34,FALSE),"")</f>
        <v>x</v>
      </c>
      <c r="AE372" s="59" t="str">
        <f>IFERROR(VLOOKUP(Tabelle32[[#This Row],[Device ID]],BOM!$B$3:$BQ$35,35,FALSE),"")</f>
        <v>x</v>
      </c>
      <c r="AF372" s="59" t="str">
        <f>IFERROR(VLOOKUP(Tabelle32[[#This Row],[Device ID]],BOM!$B$3:$BQ$35,36,FALSE),"")</f>
        <v>x</v>
      </c>
      <c r="AG372" s="59" t="str">
        <f>IFERROR(VLOOKUP(Tabelle32[[#This Row],[Device ID]],BOM!$B$3:$BQ$35,37,FALSE),"")</f>
        <v>x</v>
      </c>
      <c r="AH372" s="59"/>
      <c r="AI372" s="59"/>
      <c r="AJ372" s="59"/>
      <c r="AK372" s="59"/>
      <c r="AL372" s="59" t="str">
        <f>IFERROR(VLOOKUP(Tabelle32[[#This Row],[Device ID]],BOM!$B$3:$BQ$35,42,FALSE),"")</f>
        <v>Imagine Communications SNP</v>
      </c>
      <c r="AM372" s="59" t="str">
        <f>IFERROR(VLOOKUP(Tabelle32[[#This Row],[Device ID]],BOM!$B$3:$BQ$35,43,FALSE),"")</f>
        <v>no</v>
      </c>
      <c r="AN372" s="59" t="str">
        <f>IFERROR(VLOOKUP(Tabelle32[[#This Row],[Device ID]],BOM!$B$3:$BQ$35,44,FALSE),"")</f>
        <v>yes</v>
      </c>
      <c r="AO372" s="59" t="str">
        <f>IFERROR(VLOOKUP(Tabelle32[[#This Row],[Device ID]],BOM!$B$3:$BQ$35,45,FALSE),"")</f>
        <v>no</v>
      </c>
      <c r="AP372" s="59" t="str">
        <f>IFERROR(CONCATENATE(Tabelle32[[#This Row],[Family
GFX-Unit]]," | ",Tabelle32[[#This Row],[Label 1
GFX-Unit]]," | ",Tabelle32[[#This Row],[Attached Device if Gateway]]),"")</f>
        <v xml:space="preserve"> |  | MVW</v>
      </c>
      <c r="AQ372" s="28"/>
      <c r="AR372" s="28"/>
      <c r="AS372" s="28"/>
      <c r="AT372" s="28"/>
      <c r="AU372" s="28"/>
      <c r="AV372" s="28" t="s">
        <v>96</v>
      </c>
      <c r="AW372" s="28" t="s">
        <v>96</v>
      </c>
      <c r="AX372" s="28" t="s">
        <v>96</v>
      </c>
      <c r="AY372" s="28" t="s">
        <v>96</v>
      </c>
      <c r="AZ372" s="28" t="s">
        <v>96</v>
      </c>
      <c r="BA372" s="28" t="s">
        <v>96</v>
      </c>
      <c r="BB372" s="28" t="s">
        <v>96</v>
      </c>
      <c r="BC372" s="28" t="s">
        <v>96</v>
      </c>
      <c r="BD372" s="28" t="s">
        <v>96</v>
      </c>
      <c r="BE372" s="28"/>
      <c r="BF372" s="28"/>
      <c r="BG372" s="73" t="s">
        <v>151</v>
      </c>
      <c r="BH372" s="30" t="str">
        <f>IF(COUNTA(Tabelle32[[#This Row],[Type:Vid_1080i50]:[Type:Anc_Prot]])&gt;0,"x","")</f>
        <v>x</v>
      </c>
      <c r="BI37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72" s="59"/>
      <c r="BK372" s="59"/>
      <c r="BL372" s="63"/>
      <c r="BM372" s="63"/>
      <c r="BN372" s="90"/>
      <c r="BO372" s="90"/>
      <c r="BP372" s="75">
        <f>LEN(Tabelle32[[#This Row],[Label 1
GFX-Unit]])</f>
        <v>0</v>
      </c>
      <c r="BQ372" s="63"/>
      <c r="BR372" s="63"/>
      <c r="BS372" s="59"/>
      <c r="BT372" s="59"/>
      <c r="BU372" s="59" t="s">
        <v>203</v>
      </c>
      <c r="BV372" s="59" t="s">
        <v>204</v>
      </c>
      <c r="BW372" s="59" t="s">
        <v>582</v>
      </c>
      <c r="BX372" s="59">
        <v>17</v>
      </c>
    </row>
    <row r="373" spans="1:76" x14ac:dyDescent="0.2">
      <c r="A373" s="58" t="str">
        <f>CONCATENATE(Tabelle32[[#This Row],[Device ID]],".",Tabelle32[[#This Row],[Streamcounter]])</f>
        <v>17.17215</v>
      </c>
      <c r="B37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VGW-01_SDI17_AUDrec_0015_IPLASRF</v>
      </c>
      <c r="C373" s="60"/>
      <c r="D373" s="61"/>
      <c r="E373" s="62"/>
      <c r="F373" s="59" t="str">
        <f>IFERROR(VLOOKUP(Tabelle32[[#This Row],[Device ID]],BOM!$B$3:$BQ$35,16,FALSE),"")</f>
        <v>MVW</v>
      </c>
      <c r="G373" s="63">
        <f>VLOOKUP(Tabelle32[[#This Row],[SDI Interface]],BOM!$A$4:$B$35,2,FALSE)</f>
        <v>17</v>
      </c>
      <c r="H373" s="59" t="str">
        <f>BOM!$C$4</f>
        <v>VGW-01</v>
      </c>
      <c r="I373" s="59">
        <f>IFERROR(VLOOKUP(Tabelle32[[#This Row],[Device ID]],BOM!$B$3:$BQ$35,12,FALSE),"")</f>
        <v>0</v>
      </c>
      <c r="J373" s="59" t="str">
        <f>IFERROR(VLOOKUP(Tabelle32[[#This Row],[Device ID]],BOM!$B$3:$BQ$35,13,FALSE),"")</f>
        <v>TC.U1.223 | MDC</v>
      </c>
      <c r="K373" s="59" t="str">
        <f>IFERROR(VLOOKUP(Tabelle32[[#This Row],[Device ID]],BOM!$B$3:$BQ$35,14,FALSE),"")</f>
        <v>Imagine Comunications</v>
      </c>
      <c r="L373" s="59" t="str">
        <f>IFERROR(VLOOKUP(Tabelle32[[#This Row],[Device ID]],BOM!$B$3:$BQ$35,16,FALSE),"")</f>
        <v>MVW</v>
      </c>
      <c r="M373" s="63">
        <f>IFERROR(VLOOKUP(Tabelle32[[#This Row],[Device ID]],BOM!$B$3:$BQ$35,17,FALSE),"")</f>
        <v>0</v>
      </c>
      <c r="N373" s="59">
        <f>IFERROR(VLOOKUP(Tabelle32[[#This Row],[Device ID]],BOM!$B$3:$BQ$35,18,FALSE),"")</f>
        <v>0</v>
      </c>
      <c r="O373" s="64"/>
      <c r="P373" s="64"/>
      <c r="Q373" s="64"/>
      <c r="R373" s="64"/>
      <c r="S373" s="64"/>
      <c r="T373" s="64"/>
      <c r="U373" s="59">
        <f>IFERROR(VLOOKUP(Tabelle32[[#This Row],[Device ID]],BOM!$B$3:$BQ$35,25,FALSE),"")</f>
        <v>0</v>
      </c>
      <c r="V373" s="59" t="str">
        <f>IFERROR(VLOOKUP(Tabelle32[[#This Row],[Device ID]],BOM!$B$3:$BQ$35,26,FALSE),"")</f>
        <v>x</v>
      </c>
      <c r="W373" s="59" t="str">
        <f>IFERROR(VLOOKUP(Tabelle32[[#This Row],[Device ID]],BOM!$B$3:$BQ$35,27,FALSE),"")</f>
        <v>x</v>
      </c>
      <c r="X373" s="59" t="str">
        <f>IFERROR(VLOOKUP(Tabelle32[[#This Row],[Device ID]],BOM!$B$3:$BQ$35,28,FALSE),"")</f>
        <v>x</v>
      </c>
      <c r="Y373" s="59" t="str">
        <f>IFERROR(VLOOKUP(Tabelle32[[#This Row],[Device ID]],BOM!$B$3:$BQ$35,29,FALSE),"")</f>
        <v>x</v>
      </c>
      <c r="Z373" s="59" t="str">
        <f>IFERROR(VLOOKUP(Tabelle32[[#This Row],[Device ID]],BOM!$B$3:$BQ$35,30,FALSE),"")</f>
        <v>x</v>
      </c>
      <c r="AA373" s="59" t="str">
        <f>IFERROR(VLOOKUP(Tabelle32[[#This Row],[Device ID]],BOM!$B$3:$BQ$35,31,FALSE),"")</f>
        <v>x</v>
      </c>
      <c r="AB373" s="59" t="str">
        <f>IFERROR(VLOOKUP(Tabelle32[[#This Row],[Device ID]],BOM!$B$3:$BQ$35,32,FALSE),"")</f>
        <v>x</v>
      </c>
      <c r="AC373" s="59" t="str">
        <f>IFERROR(VLOOKUP(Tabelle32[[#This Row],[Device ID]],BOM!$B$3:$BQ$35,33,FALSE),"")</f>
        <v>x</v>
      </c>
      <c r="AD373" s="59" t="str">
        <f>IFERROR(VLOOKUP(Tabelle32[[#This Row],[Device ID]],BOM!$B$3:$BQ$35,34,FALSE),"")</f>
        <v>x</v>
      </c>
      <c r="AE373" s="59" t="str">
        <f>IFERROR(VLOOKUP(Tabelle32[[#This Row],[Device ID]],BOM!$B$3:$BQ$35,35,FALSE),"")</f>
        <v>x</v>
      </c>
      <c r="AF373" s="59" t="str">
        <f>IFERROR(VLOOKUP(Tabelle32[[#This Row],[Device ID]],BOM!$B$3:$BQ$35,36,FALSE),"")</f>
        <v>x</v>
      </c>
      <c r="AG373" s="59" t="str">
        <f>IFERROR(VLOOKUP(Tabelle32[[#This Row],[Device ID]],BOM!$B$3:$BQ$35,37,FALSE),"")</f>
        <v>x</v>
      </c>
      <c r="AH373" s="59"/>
      <c r="AI373" s="59"/>
      <c r="AJ373" s="59"/>
      <c r="AK373" s="59"/>
      <c r="AL373" s="59" t="str">
        <f>IFERROR(VLOOKUP(Tabelle32[[#This Row],[Device ID]],BOM!$B$3:$BQ$35,42,FALSE),"")</f>
        <v>Imagine Communications SNP</v>
      </c>
      <c r="AM373" s="59" t="str">
        <f>IFERROR(VLOOKUP(Tabelle32[[#This Row],[Device ID]],BOM!$B$3:$BQ$35,43,FALSE),"")</f>
        <v>no</v>
      </c>
      <c r="AN373" s="59" t="str">
        <f>IFERROR(VLOOKUP(Tabelle32[[#This Row],[Device ID]],BOM!$B$3:$BQ$35,44,FALSE),"")</f>
        <v>yes</v>
      </c>
      <c r="AO373" s="59" t="str">
        <f>IFERROR(VLOOKUP(Tabelle32[[#This Row],[Device ID]],BOM!$B$3:$BQ$35,45,FALSE),"")</f>
        <v>no</v>
      </c>
      <c r="AP373" s="59" t="str">
        <f>IFERROR(CONCATENATE(Tabelle32[[#This Row],[Family
GFX-Unit]]," | ",Tabelle32[[#This Row],[Label 1
GFX-Unit]]," | ",Tabelle32[[#This Row],[Attached Device if Gateway]]),"")</f>
        <v xml:space="preserve"> |  | MVW</v>
      </c>
      <c r="AQ373" s="28"/>
      <c r="AR373" s="28"/>
      <c r="AS373" s="28"/>
      <c r="AT373" s="28"/>
      <c r="AU373" s="28"/>
      <c r="AV373" s="28" t="s">
        <v>96</v>
      </c>
      <c r="AW373" s="28" t="s">
        <v>96</v>
      </c>
      <c r="AX373" s="28" t="s">
        <v>96</v>
      </c>
      <c r="AY373" s="28" t="s">
        <v>96</v>
      </c>
      <c r="AZ373" s="28" t="s">
        <v>96</v>
      </c>
      <c r="BA373" s="28" t="s">
        <v>96</v>
      </c>
      <c r="BB373" s="28" t="s">
        <v>96</v>
      </c>
      <c r="BC373" s="28" t="s">
        <v>96</v>
      </c>
      <c r="BD373" s="28" t="s">
        <v>96</v>
      </c>
      <c r="BE373" s="28"/>
      <c r="BF373" s="28"/>
      <c r="BG373" s="73" t="s">
        <v>151</v>
      </c>
      <c r="BH373" s="30" t="str">
        <f>IF(COUNTA(Tabelle32[[#This Row],[Type:Vid_1080i50]:[Type:Anc_Prot]])&gt;0,"x","")</f>
        <v>x</v>
      </c>
      <c r="BI37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73" s="59"/>
      <c r="BK373" s="59"/>
      <c r="BL373" s="63"/>
      <c r="BM373" s="63"/>
      <c r="BN373" s="90"/>
      <c r="BO373" s="90"/>
      <c r="BP373" s="75">
        <f>LEN(Tabelle32[[#This Row],[Label 1
GFX-Unit]])</f>
        <v>0</v>
      </c>
      <c r="BQ373" s="63"/>
      <c r="BR373" s="63"/>
      <c r="BS373" s="59"/>
      <c r="BT373" s="59"/>
      <c r="BU373" s="59" t="s">
        <v>206</v>
      </c>
      <c r="BV373" s="59" t="s">
        <v>207</v>
      </c>
      <c r="BW373" s="59" t="s">
        <v>583</v>
      </c>
      <c r="BX373" s="59">
        <v>17</v>
      </c>
    </row>
    <row r="374" spans="1:76" x14ac:dyDescent="0.2">
      <c r="A374" s="58" t="str">
        <f>CONCATENATE(Tabelle32[[#This Row],[Device ID]],".",Tabelle32[[#This Row],[Streamcounter]])</f>
        <v>17.17216</v>
      </c>
      <c r="B37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VGW-01_SDI17_AUDrec_0016_IPLASRF</v>
      </c>
      <c r="C374" s="60"/>
      <c r="D374" s="61"/>
      <c r="E374" s="62"/>
      <c r="F374" s="59" t="str">
        <f>IFERROR(VLOOKUP(Tabelle32[[#This Row],[Device ID]],BOM!$B$3:$BQ$35,16,FALSE),"")</f>
        <v>MVW</v>
      </c>
      <c r="G374" s="63">
        <f>VLOOKUP(Tabelle32[[#This Row],[SDI Interface]],BOM!$A$4:$B$35,2,FALSE)</f>
        <v>17</v>
      </c>
      <c r="H374" s="59" t="str">
        <f>BOM!$C$4</f>
        <v>VGW-01</v>
      </c>
      <c r="I374" s="59">
        <f>IFERROR(VLOOKUP(Tabelle32[[#This Row],[Device ID]],BOM!$B$3:$BQ$35,12,FALSE),"")</f>
        <v>0</v>
      </c>
      <c r="J374" s="59" t="str">
        <f>IFERROR(VLOOKUP(Tabelle32[[#This Row],[Device ID]],BOM!$B$3:$BQ$35,13,FALSE),"")</f>
        <v>TC.U1.223 | MDC</v>
      </c>
      <c r="K374" s="59" t="str">
        <f>IFERROR(VLOOKUP(Tabelle32[[#This Row],[Device ID]],BOM!$B$3:$BQ$35,14,FALSE),"")</f>
        <v>Imagine Comunications</v>
      </c>
      <c r="L374" s="59" t="str">
        <f>IFERROR(VLOOKUP(Tabelle32[[#This Row],[Device ID]],BOM!$B$3:$BQ$35,16,FALSE),"")</f>
        <v>MVW</v>
      </c>
      <c r="M374" s="63">
        <f>IFERROR(VLOOKUP(Tabelle32[[#This Row],[Device ID]],BOM!$B$3:$BQ$35,17,FALSE),"")</f>
        <v>0</v>
      </c>
      <c r="N374" s="59">
        <f>IFERROR(VLOOKUP(Tabelle32[[#This Row],[Device ID]],BOM!$B$3:$BQ$35,18,FALSE),"")</f>
        <v>0</v>
      </c>
      <c r="O374" s="64"/>
      <c r="P374" s="64"/>
      <c r="Q374" s="64"/>
      <c r="R374" s="64"/>
      <c r="S374" s="64"/>
      <c r="T374" s="64"/>
      <c r="U374" s="59">
        <f>IFERROR(VLOOKUP(Tabelle32[[#This Row],[Device ID]],BOM!$B$3:$BQ$35,25,FALSE),"")</f>
        <v>0</v>
      </c>
      <c r="V374" s="59" t="str">
        <f>IFERROR(VLOOKUP(Tabelle32[[#This Row],[Device ID]],BOM!$B$3:$BQ$35,26,FALSE),"")</f>
        <v>x</v>
      </c>
      <c r="W374" s="59" t="str">
        <f>IFERROR(VLOOKUP(Tabelle32[[#This Row],[Device ID]],BOM!$B$3:$BQ$35,27,FALSE),"")</f>
        <v>x</v>
      </c>
      <c r="X374" s="59" t="str">
        <f>IFERROR(VLOOKUP(Tabelle32[[#This Row],[Device ID]],BOM!$B$3:$BQ$35,28,FALSE),"")</f>
        <v>x</v>
      </c>
      <c r="Y374" s="59" t="str">
        <f>IFERROR(VLOOKUP(Tabelle32[[#This Row],[Device ID]],BOM!$B$3:$BQ$35,29,FALSE),"")</f>
        <v>x</v>
      </c>
      <c r="Z374" s="59" t="str">
        <f>IFERROR(VLOOKUP(Tabelle32[[#This Row],[Device ID]],BOM!$B$3:$BQ$35,30,FALSE),"")</f>
        <v>x</v>
      </c>
      <c r="AA374" s="59" t="str">
        <f>IFERROR(VLOOKUP(Tabelle32[[#This Row],[Device ID]],BOM!$B$3:$BQ$35,31,FALSE),"")</f>
        <v>x</v>
      </c>
      <c r="AB374" s="59" t="str">
        <f>IFERROR(VLOOKUP(Tabelle32[[#This Row],[Device ID]],BOM!$B$3:$BQ$35,32,FALSE),"")</f>
        <v>x</v>
      </c>
      <c r="AC374" s="59" t="str">
        <f>IFERROR(VLOOKUP(Tabelle32[[#This Row],[Device ID]],BOM!$B$3:$BQ$35,33,FALSE),"")</f>
        <v>x</v>
      </c>
      <c r="AD374" s="59" t="str">
        <f>IFERROR(VLOOKUP(Tabelle32[[#This Row],[Device ID]],BOM!$B$3:$BQ$35,34,FALSE),"")</f>
        <v>x</v>
      </c>
      <c r="AE374" s="59" t="str">
        <f>IFERROR(VLOOKUP(Tabelle32[[#This Row],[Device ID]],BOM!$B$3:$BQ$35,35,FALSE),"")</f>
        <v>x</v>
      </c>
      <c r="AF374" s="59" t="str">
        <f>IFERROR(VLOOKUP(Tabelle32[[#This Row],[Device ID]],BOM!$B$3:$BQ$35,36,FALSE),"")</f>
        <v>x</v>
      </c>
      <c r="AG374" s="59" t="str">
        <f>IFERROR(VLOOKUP(Tabelle32[[#This Row],[Device ID]],BOM!$B$3:$BQ$35,37,FALSE),"")</f>
        <v>x</v>
      </c>
      <c r="AH374" s="59"/>
      <c r="AI374" s="59"/>
      <c r="AJ374" s="59"/>
      <c r="AK374" s="59"/>
      <c r="AL374" s="59" t="str">
        <f>IFERROR(VLOOKUP(Tabelle32[[#This Row],[Device ID]],BOM!$B$3:$BQ$35,42,FALSE),"")</f>
        <v>Imagine Communications SNP</v>
      </c>
      <c r="AM374" s="59" t="str">
        <f>IFERROR(VLOOKUP(Tabelle32[[#This Row],[Device ID]],BOM!$B$3:$BQ$35,43,FALSE),"")</f>
        <v>no</v>
      </c>
      <c r="AN374" s="59" t="str">
        <f>IFERROR(VLOOKUP(Tabelle32[[#This Row],[Device ID]],BOM!$B$3:$BQ$35,44,FALSE),"")</f>
        <v>yes</v>
      </c>
      <c r="AO374" s="59" t="str">
        <f>IFERROR(VLOOKUP(Tabelle32[[#This Row],[Device ID]],BOM!$B$3:$BQ$35,45,FALSE),"")</f>
        <v>no</v>
      </c>
      <c r="AP374" s="59" t="str">
        <f>IFERROR(CONCATENATE(Tabelle32[[#This Row],[Family
GFX-Unit]]," | ",Tabelle32[[#This Row],[Label 1
GFX-Unit]]," | ",Tabelle32[[#This Row],[Attached Device if Gateway]]),"")</f>
        <v xml:space="preserve"> |  | MVW</v>
      </c>
      <c r="AQ374" s="28"/>
      <c r="AR374" s="28"/>
      <c r="AS374" s="28"/>
      <c r="AT374" s="28"/>
      <c r="AU374" s="28"/>
      <c r="AV374" s="28" t="s">
        <v>96</v>
      </c>
      <c r="AW374" s="28" t="s">
        <v>96</v>
      </c>
      <c r="AX374" s="28" t="s">
        <v>96</v>
      </c>
      <c r="AY374" s="28" t="s">
        <v>96</v>
      </c>
      <c r="AZ374" s="28" t="s">
        <v>96</v>
      </c>
      <c r="BA374" s="28" t="s">
        <v>96</v>
      </c>
      <c r="BB374" s="28" t="s">
        <v>96</v>
      </c>
      <c r="BC374" s="28" t="s">
        <v>96</v>
      </c>
      <c r="BD374" s="28" t="s">
        <v>96</v>
      </c>
      <c r="BE374" s="28"/>
      <c r="BF374" s="28"/>
      <c r="BG374" s="73" t="s">
        <v>151</v>
      </c>
      <c r="BH374" s="30" t="str">
        <f>IF(COUNTA(Tabelle32[[#This Row],[Type:Vid_1080i50]:[Type:Anc_Prot]])&gt;0,"x","")</f>
        <v>x</v>
      </c>
      <c r="BI37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74" s="59"/>
      <c r="BK374" s="59"/>
      <c r="BL374" s="63"/>
      <c r="BM374" s="63"/>
      <c r="BN374" s="90"/>
      <c r="BO374" s="90"/>
      <c r="BP374" s="75">
        <f>LEN(Tabelle32[[#This Row],[Label 1
GFX-Unit]])</f>
        <v>0</v>
      </c>
      <c r="BQ374" s="63"/>
      <c r="BR374" s="63"/>
      <c r="BS374" s="59"/>
      <c r="BT374" s="59"/>
      <c r="BU374" s="59" t="s">
        <v>209</v>
      </c>
      <c r="BV374" s="59" t="s">
        <v>210</v>
      </c>
      <c r="BW374" s="59" t="s">
        <v>584</v>
      </c>
      <c r="BX374" s="59">
        <v>17</v>
      </c>
    </row>
    <row r="375" spans="1:76" x14ac:dyDescent="0.2">
      <c r="A375" s="58" t="str">
        <f>CONCATENATE(Tabelle32[[#This Row],[Device ID]],".",Tabelle32[[#This Row],[Streamcounter]])</f>
        <v>17.17101</v>
      </c>
      <c r="B37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VGW-01_SDI17_VIDrec_0001_IPLASRF</v>
      </c>
      <c r="C375" s="60"/>
      <c r="D375" s="61"/>
      <c r="E375" s="62"/>
      <c r="F375" s="59" t="str">
        <f>IFERROR(VLOOKUP(Tabelle32[[#This Row],[Device ID]],BOM!$B$3:$BQ$35,16,FALSE),"")</f>
        <v>MVW</v>
      </c>
      <c r="G375" s="63">
        <f>VLOOKUP(Tabelle32[[#This Row],[SDI Interface]],BOM!$A$4:$B$35,2,FALSE)</f>
        <v>17</v>
      </c>
      <c r="H375" s="59" t="str">
        <f>BOM!$C$4</f>
        <v>VGW-01</v>
      </c>
      <c r="I375" s="59">
        <f>IFERROR(VLOOKUP(Tabelle32[[#This Row],[Device ID]],BOM!$B$3:$BQ$35,12,FALSE),"")</f>
        <v>0</v>
      </c>
      <c r="J375" s="59" t="str">
        <f>IFERROR(VLOOKUP(Tabelle32[[#This Row],[Device ID]],BOM!$B$3:$BQ$35,13,FALSE),"")</f>
        <v>TC.U1.223 | MDC</v>
      </c>
      <c r="K375" s="59" t="str">
        <f>IFERROR(VLOOKUP(Tabelle32[[#This Row],[Device ID]],BOM!$B$3:$BQ$35,14,FALSE),"")</f>
        <v>Imagine Comunications</v>
      </c>
      <c r="L375" s="59" t="str">
        <f>IFERROR(VLOOKUP(Tabelle32[[#This Row],[Device ID]],BOM!$B$3:$BQ$35,16,FALSE),"")</f>
        <v>MVW</v>
      </c>
      <c r="M375" s="63">
        <f>IFERROR(VLOOKUP(Tabelle32[[#This Row],[Device ID]],BOM!$B$3:$BQ$35,17,FALSE),"")</f>
        <v>0</v>
      </c>
      <c r="N375" s="59">
        <f>IFERROR(VLOOKUP(Tabelle32[[#This Row],[Device ID]],BOM!$B$3:$BQ$35,18,FALSE),"")</f>
        <v>0</v>
      </c>
      <c r="O375" s="64"/>
      <c r="P375" s="64"/>
      <c r="Q375" s="64"/>
      <c r="R375" s="64"/>
      <c r="S375" s="64"/>
      <c r="T375" s="64"/>
      <c r="U375" s="59">
        <f>IFERROR(VLOOKUP(Tabelle32[[#This Row],[Device ID]],BOM!$B$3:$BQ$35,25,FALSE),"")</f>
        <v>0</v>
      </c>
      <c r="V375" s="59" t="str">
        <f>IFERROR(VLOOKUP(Tabelle32[[#This Row],[Device ID]],BOM!$B$3:$BQ$35,26,FALSE),"")</f>
        <v>x</v>
      </c>
      <c r="W375" s="59" t="str">
        <f>IFERROR(VLOOKUP(Tabelle32[[#This Row],[Device ID]],BOM!$B$3:$BQ$35,27,FALSE),"")</f>
        <v>x</v>
      </c>
      <c r="X375" s="59" t="str">
        <f>IFERROR(VLOOKUP(Tabelle32[[#This Row],[Device ID]],BOM!$B$3:$BQ$35,28,FALSE),"")</f>
        <v>x</v>
      </c>
      <c r="Y375" s="59" t="str">
        <f>IFERROR(VLOOKUP(Tabelle32[[#This Row],[Device ID]],BOM!$B$3:$BQ$35,29,FALSE),"")</f>
        <v>x</v>
      </c>
      <c r="Z375" s="59" t="str">
        <f>IFERROR(VLOOKUP(Tabelle32[[#This Row],[Device ID]],BOM!$B$3:$BQ$35,30,FALSE),"")</f>
        <v>x</v>
      </c>
      <c r="AA375" s="59" t="str">
        <f>IFERROR(VLOOKUP(Tabelle32[[#This Row],[Device ID]],BOM!$B$3:$BQ$35,31,FALSE),"")</f>
        <v>x</v>
      </c>
      <c r="AB375" s="59" t="str">
        <f>IFERROR(VLOOKUP(Tabelle32[[#This Row],[Device ID]],BOM!$B$3:$BQ$35,32,FALSE),"")</f>
        <v>x</v>
      </c>
      <c r="AC375" s="59" t="str">
        <f>IFERROR(VLOOKUP(Tabelle32[[#This Row],[Device ID]],BOM!$B$3:$BQ$35,33,FALSE),"")</f>
        <v>x</v>
      </c>
      <c r="AD375" s="59" t="str">
        <f>IFERROR(VLOOKUP(Tabelle32[[#This Row],[Device ID]],BOM!$B$3:$BQ$35,34,FALSE),"")</f>
        <v>x</v>
      </c>
      <c r="AE375" s="59" t="str">
        <f>IFERROR(VLOOKUP(Tabelle32[[#This Row],[Device ID]],BOM!$B$3:$BQ$35,35,FALSE),"")</f>
        <v>x</v>
      </c>
      <c r="AF375" s="59" t="str">
        <f>IFERROR(VLOOKUP(Tabelle32[[#This Row],[Device ID]],BOM!$B$3:$BQ$35,36,FALSE),"")</f>
        <v>x</v>
      </c>
      <c r="AG375" s="59" t="str">
        <f>IFERROR(VLOOKUP(Tabelle32[[#This Row],[Device ID]],BOM!$B$3:$BQ$35,37,FALSE),"")</f>
        <v>x</v>
      </c>
      <c r="AH375" s="59"/>
      <c r="AI375" s="59"/>
      <c r="AJ375" s="59"/>
      <c r="AK375" s="59"/>
      <c r="AL375" s="59" t="str">
        <f>IFERROR(VLOOKUP(Tabelle32[[#This Row],[Device ID]],BOM!$B$3:$BQ$35,42,FALSE),"")</f>
        <v>Imagine Communications SNP</v>
      </c>
      <c r="AM375" s="59" t="str">
        <f>IFERROR(VLOOKUP(Tabelle32[[#This Row],[Device ID]],BOM!$B$3:$BQ$35,43,FALSE),"")</f>
        <v>no</v>
      </c>
      <c r="AN375" s="59" t="str">
        <f>IFERROR(VLOOKUP(Tabelle32[[#This Row],[Device ID]],BOM!$B$3:$BQ$35,44,FALSE),"")</f>
        <v>yes</v>
      </c>
      <c r="AO375" s="59" t="str">
        <f>IFERROR(VLOOKUP(Tabelle32[[#This Row],[Device ID]],BOM!$B$3:$BQ$35,45,FALSE),"")</f>
        <v>no</v>
      </c>
      <c r="AP375" s="59" t="str">
        <f>IFERROR(CONCATENATE(Tabelle32[[#This Row],[Family
GFX-Unit]]," | ",Tabelle32[[#This Row],[Label 1
GFX-Unit]]," | ",Tabelle32[[#This Row],[Attached Device if Gateway]]),"")</f>
        <v xml:space="preserve"> |  | MVW</v>
      </c>
      <c r="AQ375" s="28" t="s">
        <v>96</v>
      </c>
      <c r="AR375" s="28" t="s">
        <v>96</v>
      </c>
      <c r="AS375" s="28" t="s">
        <v>96</v>
      </c>
      <c r="AT375" s="28" t="s">
        <v>96</v>
      </c>
      <c r="AU375" s="28" t="s">
        <v>96</v>
      </c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  <c r="BG375" s="73" t="s">
        <v>151</v>
      </c>
      <c r="BH375" s="30" t="str">
        <f>IF(COUNTA(Tabelle32[[#This Row],[Type:Vid_1080i50]:[Type:Anc_Prot]])&gt;0,"x","")</f>
        <v>x</v>
      </c>
      <c r="BI37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375" s="59"/>
      <c r="BK375" s="59"/>
      <c r="BL375" s="63"/>
      <c r="BM375" s="63"/>
      <c r="BN375" s="90"/>
      <c r="BO375" s="90"/>
      <c r="BP375" s="75">
        <f>LEN(Tabelle32[[#This Row],[Label 1
GFX-Unit]])</f>
        <v>0</v>
      </c>
      <c r="BQ375" s="63"/>
      <c r="BR375" s="63"/>
      <c r="BS375" s="59"/>
      <c r="BT375" s="59"/>
      <c r="BU375" s="59" t="s">
        <v>212</v>
      </c>
      <c r="BV375" s="59" t="s">
        <v>213</v>
      </c>
      <c r="BW375" s="59" t="s">
        <v>585</v>
      </c>
      <c r="BX375" s="59">
        <v>17</v>
      </c>
    </row>
    <row r="376" spans="1:76" ht="13.5" x14ac:dyDescent="0.25">
      <c r="A376" s="58" t="str">
        <f>CONCATENATE(Tabelle32[[#This Row],[Device ID]],".",Tabelle32[[#This Row],[Streamcounter]])</f>
        <v>17.17102</v>
      </c>
      <c r="B376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VGW-01_SDI17_VIDsend_0002_IPLASRF</v>
      </c>
      <c r="C376" s="96"/>
      <c r="D376" s="96"/>
      <c r="E376" s="96"/>
      <c r="F376" s="93" t="str">
        <f>IFERROR(VLOOKUP(Tabelle32[[#This Row],[Device ID]],BOM!$B$3:$BQ$35,16,FALSE),"")</f>
        <v>MVW</v>
      </c>
      <c r="G376" s="66">
        <f>VLOOKUP(Tabelle32[[#This Row],[SDI Interface]],BOM!$A$4:$B$35,2,FALSE)</f>
        <v>17</v>
      </c>
      <c r="H376" s="93" t="str">
        <f>BOM!$C$4</f>
        <v>VGW-01</v>
      </c>
      <c r="I376" s="93">
        <f>IFERROR(VLOOKUP(Tabelle32[[#This Row],[Device ID]],BOM!$B$3:$BQ$35,12,FALSE),"")</f>
        <v>0</v>
      </c>
      <c r="J376" s="93" t="str">
        <f>IFERROR(VLOOKUP(Tabelle32[[#This Row],[Device ID]],BOM!$B$3:$BQ$35,13,FALSE),"")</f>
        <v>TC.U1.223 | MDC</v>
      </c>
      <c r="K376" s="93" t="str">
        <f>IFERROR(VLOOKUP(Tabelle32[[#This Row],[Device ID]],BOM!$B$3:$BQ$35,14,FALSE),"")</f>
        <v>Imagine Comunications</v>
      </c>
      <c r="L376" s="93" t="str">
        <f>IFERROR(VLOOKUP(Tabelle32[[#This Row],[Device ID]],BOM!$B$3:$BQ$35,16,FALSE),"")</f>
        <v>MVW</v>
      </c>
      <c r="M376" s="93">
        <f>IFERROR(VLOOKUP(Tabelle32[[#This Row],[Device ID]],BOM!$B$3:$BQ$35,17,FALSE),"")</f>
        <v>0</v>
      </c>
      <c r="N376" s="93">
        <f>IFERROR(VLOOKUP(Tabelle32[[#This Row],[Device ID]],BOM!$B$3:$BQ$35,18,FALSE),"")</f>
        <v>0</v>
      </c>
      <c r="O376" s="64"/>
      <c r="P376" s="64"/>
      <c r="Q376" s="64"/>
      <c r="R376" s="64"/>
      <c r="S376" s="64"/>
      <c r="T376" s="64"/>
      <c r="U376" s="93">
        <f>IFERROR(VLOOKUP(Tabelle32[[#This Row],[Device ID]],BOM!$B$3:$BQ$35,25,FALSE),"")</f>
        <v>0</v>
      </c>
      <c r="V376" s="94" t="str">
        <f>IFERROR(VLOOKUP(Tabelle32[[#This Row],[Device ID]],BOM!$B$3:$BQ$35,26,FALSE),"")</f>
        <v>x</v>
      </c>
      <c r="W376" s="94" t="str">
        <f>IFERROR(VLOOKUP(Tabelle32[[#This Row],[Device ID]],BOM!$B$3:$BQ$35,27,FALSE),"")</f>
        <v>x</v>
      </c>
      <c r="X376" s="94" t="str">
        <f>IFERROR(VLOOKUP(Tabelle32[[#This Row],[Device ID]],BOM!$B$3:$BQ$35,28,FALSE),"")</f>
        <v>x</v>
      </c>
      <c r="Y376" s="94" t="str">
        <f>IFERROR(VLOOKUP(Tabelle32[[#This Row],[Device ID]],BOM!$B$3:$BQ$35,29,FALSE),"")</f>
        <v>x</v>
      </c>
      <c r="Z376" s="94" t="str">
        <f>IFERROR(VLOOKUP(Tabelle32[[#This Row],[Device ID]],BOM!$B$3:$BQ$35,30,FALSE),"")</f>
        <v>x</v>
      </c>
      <c r="AA376" s="94" t="str">
        <f>IFERROR(VLOOKUP(Tabelle32[[#This Row],[Device ID]],BOM!$B$3:$BQ$35,31,FALSE),"")</f>
        <v>x</v>
      </c>
      <c r="AB376" s="94" t="str">
        <f>IFERROR(VLOOKUP(Tabelle32[[#This Row],[Device ID]],BOM!$B$3:$BQ$35,32,FALSE),"")</f>
        <v>x</v>
      </c>
      <c r="AC376" s="94" t="str">
        <f>IFERROR(VLOOKUP(Tabelle32[[#This Row],[Device ID]],BOM!$B$3:$BQ$35,33,FALSE),"")</f>
        <v>x</v>
      </c>
      <c r="AD376" s="94" t="str">
        <f>IFERROR(VLOOKUP(Tabelle32[[#This Row],[Device ID]],BOM!$B$3:$BQ$35,34,FALSE),"")</f>
        <v>x</v>
      </c>
      <c r="AE376" s="94" t="str">
        <f>IFERROR(VLOOKUP(Tabelle32[[#This Row],[Device ID]],BOM!$B$3:$BQ$35,35,FALSE),"")</f>
        <v>x</v>
      </c>
      <c r="AF376" s="94" t="str">
        <f>IFERROR(VLOOKUP(Tabelle32[[#This Row],[Device ID]],BOM!$B$3:$BQ$35,36,FALSE),"")</f>
        <v>x</v>
      </c>
      <c r="AG376" s="94" t="str">
        <f>IFERROR(VLOOKUP(Tabelle32[[#This Row],[Device ID]],BOM!$B$3:$BQ$35,37,FALSE),"")</f>
        <v>x</v>
      </c>
      <c r="AH376" s="59"/>
      <c r="AI376" s="59"/>
      <c r="AJ376" s="59"/>
      <c r="AK376" s="59"/>
      <c r="AL376" s="93" t="str">
        <f>IFERROR(VLOOKUP(Tabelle32[[#This Row],[Device ID]],BOM!$B$3:$BQ$35,42,FALSE),"")</f>
        <v>Imagine Communications SNP</v>
      </c>
      <c r="AM376" s="59" t="str">
        <f>IFERROR(VLOOKUP(Tabelle32[[#This Row],[Device ID]],BOM!$B$3:$BQ$35,43,FALSE),"")</f>
        <v>no</v>
      </c>
      <c r="AN376" s="93" t="str">
        <f>IFERROR(VLOOKUP(Tabelle32[[#This Row],[Device ID]],BOM!$B$3:$BQ$35,44,FALSE),"")</f>
        <v>yes</v>
      </c>
      <c r="AO376" s="59" t="str">
        <f>IFERROR(VLOOKUP(Tabelle32[[#This Row],[Device ID]],BOM!$B$3:$BQ$35,45,FALSE),"")</f>
        <v>no</v>
      </c>
      <c r="AP376" s="93" t="str">
        <f>IFERROR(CONCATENATE(Tabelle32[[#This Row],[Family
GFX-Unit]]," | ",Tabelle32[[#This Row],[Label 1
GFX-Unit]]," | ",Tabelle32[[#This Row],[Attached Device if Gateway]]),"")</f>
        <v xml:space="preserve"> |  | MVW</v>
      </c>
      <c r="AQ376" s="28" t="s">
        <v>96</v>
      </c>
      <c r="AR376" s="90"/>
      <c r="AS376" s="90"/>
      <c r="AT376" s="90"/>
      <c r="AU376" s="90"/>
      <c r="AV376" s="90"/>
      <c r="AW376" s="90"/>
      <c r="AX376" s="90"/>
      <c r="AY376" s="90"/>
      <c r="AZ376" s="90"/>
      <c r="BA376" s="90"/>
      <c r="BB376" s="90"/>
      <c r="BC376" s="90"/>
      <c r="BD376" s="90"/>
      <c r="BE376" s="90"/>
      <c r="BF376" s="90"/>
      <c r="BG376" s="66"/>
      <c r="BH376" s="30" t="str">
        <f>IF(COUNTA(Tabelle32[[#This Row],[Type:Vid_1080i50]:[Type:Anc_Prot]])&gt;0,"x","")</f>
        <v>x</v>
      </c>
      <c r="BI376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376" s="59"/>
      <c r="BK376" s="59"/>
      <c r="BL376" s="63"/>
      <c r="BM376" s="63"/>
      <c r="BN376" s="90"/>
      <c r="BO376" s="90"/>
      <c r="BP376" s="75">
        <f>LEN(Tabelle32[[#This Row],[Label 1
GFX-Unit]])</f>
        <v>0</v>
      </c>
      <c r="BQ376" s="63"/>
      <c r="BR376" s="63"/>
      <c r="BS376" s="59"/>
      <c r="BT376" s="59"/>
      <c r="BU376" s="59" t="s">
        <v>215</v>
      </c>
      <c r="BV376" s="59" t="s">
        <v>215</v>
      </c>
      <c r="BW376" s="59" t="s">
        <v>586</v>
      </c>
      <c r="BX376" s="59">
        <v>17</v>
      </c>
    </row>
    <row r="377" spans="1:76" x14ac:dyDescent="0.2">
      <c r="A377" s="58" t="str">
        <f>CONCATENATE(Tabelle32[[#This Row],[Device ID]],".",Tabelle32[[#This Row],[Streamcounter]])</f>
        <v>18.18301</v>
      </c>
      <c r="B37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VGW-01_SDI18_ANCrec_0001_IPLASRF</v>
      </c>
      <c r="C377" s="60"/>
      <c r="D377" s="61"/>
      <c r="E377" s="62"/>
      <c r="F377" s="59" t="str">
        <f>IFERROR(VLOOKUP(Tabelle32[[#This Row],[Device ID]],BOM!$B$3:$BQ$35,16,FALSE),"")</f>
        <v>MVW</v>
      </c>
      <c r="G377" s="63">
        <f>VLOOKUP(Tabelle32[[#This Row],[SDI Interface]],BOM!$A$4:$B$35,2,FALSE)</f>
        <v>18</v>
      </c>
      <c r="H377" s="59" t="str">
        <f>BOM!$C$4</f>
        <v>VGW-01</v>
      </c>
      <c r="I377" s="59">
        <f>IFERROR(VLOOKUP(Tabelle32[[#This Row],[Device ID]],BOM!$B$3:$BQ$35,12,FALSE),"")</f>
        <v>0</v>
      </c>
      <c r="J377" s="59" t="str">
        <f>IFERROR(VLOOKUP(Tabelle32[[#This Row],[Device ID]],BOM!$B$3:$BQ$35,13,FALSE),"")</f>
        <v>TC.U1.223 | MDC</v>
      </c>
      <c r="K377" s="59" t="str">
        <f>IFERROR(VLOOKUP(Tabelle32[[#This Row],[Device ID]],BOM!$B$3:$BQ$35,14,FALSE),"")</f>
        <v>Imagine Comunications</v>
      </c>
      <c r="L377" s="59" t="str">
        <f>IFERROR(VLOOKUP(Tabelle32[[#This Row],[Device ID]],BOM!$B$3:$BQ$35,16,FALSE),"")</f>
        <v>MVW</v>
      </c>
      <c r="M377" s="63">
        <f>IFERROR(VLOOKUP(Tabelle32[[#This Row],[Device ID]],BOM!$B$3:$BQ$35,17,FALSE),"")</f>
        <v>0</v>
      </c>
      <c r="N377" s="59">
        <f>IFERROR(VLOOKUP(Tabelle32[[#This Row],[Device ID]],BOM!$B$3:$BQ$35,18,FALSE),"")</f>
        <v>0</v>
      </c>
      <c r="O377" s="64"/>
      <c r="P377" s="64"/>
      <c r="Q377" s="64"/>
      <c r="R377" s="64"/>
      <c r="S377" s="64"/>
      <c r="T377" s="64"/>
      <c r="U377" s="59">
        <f>IFERROR(VLOOKUP(Tabelle32[[#This Row],[Device ID]],BOM!$B$3:$BQ$35,25,FALSE),"")</f>
        <v>0</v>
      </c>
      <c r="V377" s="59" t="str">
        <f>IFERROR(VLOOKUP(Tabelle32[[#This Row],[Device ID]],BOM!$B$3:$BQ$35,26,FALSE),"")</f>
        <v>x</v>
      </c>
      <c r="W377" s="59" t="str">
        <f>IFERROR(VLOOKUP(Tabelle32[[#This Row],[Device ID]],BOM!$B$3:$BQ$35,27,FALSE),"")</f>
        <v>x</v>
      </c>
      <c r="X377" s="59" t="str">
        <f>IFERROR(VLOOKUP(Tabelle32[[#This Row],[Device ID]],BOM!$B$3:$BQ$35,28,FALSE),"")</f>
        <v>x</v>
      </c>
      <c r="Y377" s="59" t="str">
        <f>IFERROR(VLOOKUP(Tabelle32[[#This Row],[Device ID]],BOM!$B$3:$BQ$35,29,FALSE),"")</f>
        <v>x</v>
      </c>
      <c r="Z377" s="59" t="str">
        <f>IFERROR(VLOOKUP(Tabelle32[[#This Row],[Device ID]],BOM!$B$3:$BQ$35,30,FALSE),"")</f>
        <v>x</v>
      </c>
      <c r="AA377" s="59" t="str">
        <f>IFERROR(VLOOKUP(Tabelle32[[#This Row],[Device ID]],BOM!$B$3:$BQ$35,31,FALSE),"")</f>
        <v>x</v>
      </c>
      <c r="AB377" s="59" t="str">
        <f>IFERROR(VLOOKUP(Tabelle32[[#This Row],[Device ID]],BOM!$B$3:$BQ$35,32,FALSE),"")</f>
        <v>x</v>
      </c>
      <c r="AC377" s="59" t="str">
        <f>IFERROR(VLOOKUP(Tabelle32[[#This Row],[Device ID]],BOM!$B$3:$BQ$35,33,FALSE),"")</f>
        <v>x</v>
      </c>
      <c r="AD377" s="59" t="str">
        <f>IFERROR(VLOOKUP(Tabelle32[[#This Row],[Device ID]],BOM!$B$3:$BQ$35,34,FALSE),"")</f>
        <v>x</v>
      </c>
      <c r="AE377" s="59" t="str">
        <f>IFERROR(VLOOKUP(Tabelle32[[#This Row],[Device ID]],BOM!$B$3:$BQ$35,35,FALSE),"")</f>
        <v>x</v>
      </c>
      <c r="AF377" s="59" t="str">
        <f>IFERROR(VLOOKUP(Tabelle32[[#This Row],[Device ID]],BOM!$B$3:$BQ$35,36,FALSE),"")</f>
        <v>x</v>
      </c>
      <c r="AG377" s="59" t="str">
        <f>IFERROR(VLOOKUP(Tabelle32[[#This Row],[Device ID]],BOM!$B$3:$BQ$35,37,FALSE),"")</f>
        <v>x</v>
      </c>
      <c r="AH377" s="59"/>
      <c r="AI377" s="59"/>
      <c r="AJ377" s="59"/>
      <c r="AK377" s="59"/>
      <c r="AL377" s="59" t="str">
        <f>IFERROR(VLOOKUP(Tabelle32[[#This Row],[Device ID]],BOM!$B$3:$BQ$35,42,FALSE),"")</f>
        <v>Imagine Communications SNP</v>
      </c>
      <c r="AM377" s="59" t="str">
        <f>IFERROR(VLOOKUP(Tabelle32[[#This Row],[Device ID]],BOM!$B$3:$BQ$35,43,FALSE),"")</f>
        <v>no</v>
      </c>
      <c r="AN377" s="59" t="str">
        <f>IFERROR(VLOOKUP(Tabelle32[[#This Row],[Device ID]],BOM!$B$3:$BQ$35,44,FALSE),"")</f>
        <v>yes</v>
      </c>
      <c r="AO377" s="59" t="str">
        <f>IFERROR(VLOOKUP(Tabelle32[[#This Row],[Device ID]],BOM!$B$3:$BQ$35,45,FALSE),"")</f>
        <v>no</v>
      </c>
      <c r="AP377" s="59" t="str">
        <f>IFERROR(CONCATENATE(Tabelle32[[#This Row],[Family
GFX-Unit]]," | ",Tabelle32[[#This Row],[Label 1
GFX-Unit]]," | ",Tabelle32[[#This Row],[Attached Device if Gateway]]),"")</f>
        <v xml:space="preserve"> |  | MVW</v>
      </c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 t="s">
        <v>96</v>
      </c>
      <c r="BG377" s="73" t="s">
        <v>151</v>
      </c>
      <c r="BH377" s="30" t="str">
        <f>IF(COUNTA(Tabelle32[[#This Row],[Type:Vid_1080i50]:[Type:Anc_Prot]])&gt;0,"x","")</f>
        <v>x</v>
      </c>
      <c r="BI37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377" s="59"/>
      <c r="BK377" s="59"/>
      <c r="BL377" s="63"/>
      <c r="BM377" s="63"/>
      <c r="BN377" s="90"/>
      <c r="BO377" s="90"/>
      <c r="BP377" s="75">
        <f>LEN(Tabelle32[[#This Row],[Label 1
GFX-Unit]])</f>
        <v>0</v>
      </c>
      <c r="BQ377" s="63"/>
      <c r="BR377" s="63"/>
      <c r="BS377" s="59"/>
      <c r="BT377" s="59"/>
      <c r="BU377" s="59" t="s">
        <v>152</v>
      </c>
      <c r="BV377" s="59" t="s">
        <v>153</v>
      </c>
      <c r="BW377" s="59" t="s">
        <v>587</v>
      </c>
      <c r="BX377" s="59">
        <v>18</v>
      </c>
    </row>
    <row r="378" spans="1:76" x14ac:dyDescent="0.2">
      <c r="A378" s="58" t="str">
        <f>CONCATENATE(Tabelle32[[#This Row],[Device ID]],".",Tabelle32[[#This Row],[Streamcounter]])</f>
        <v>18.18302</v>
      </c>
      <c r="B37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VGW-01_SDI18_ANCrec_0002_IPLASRF</v>
      </c>
      <c r="C378" s="60"/>
      <c r="D378" s="61"/>
      <c r="E378" s="62"/>
      <c r="F378" s="59" t="str">
        <f>IFERROR(VLOOKUP(Tabelle32[[#This Row],[Device ID]],BOM!$B$3:$BQ$35,16,FALSE),"")</f>
        <v>MVW</v>
      </c>
      <c r="G378" s="63">
        <f>VLOOKUP(Tabelle32[[#This Row],[SDI Interface]],BOM!$A$4:$B$35,2,FALSE)</f>
        <v>18</v>
      </c>
      <c r="H378" s="59" t="str">
        <f>BOM!$C$4</f>
        <v>VGW-01</v>
      </c>
      <c r="I378" s="59">
        <f>IFERROR(VLOOKUP(Tabelle32[[#This Row],[Device ID]],BOM!$B$3:$BQ$35,12,FALSE),"")</f>
        <v>0</v>
      </c>
      <c r="J378" s="59" t="str">
        <f>IFERROR(VLOOKUP(Tabelle32[[#This Row],[Device ID]],BOM!$B$3:$BQ$35,13,FALSE),"")</f>
        <v>TC.U1.223 | MDC</v>
      </c>
      <c r="K378" s="59" t="str">
        <f>IFERROR(VLOOKUP(Tabelle32[[#This Row],[Device ID]],BOM!$B$3:$BQ$35,14,FALSE),"")</f>
        <v>Imagine Comunications</v>
      </c>
      <c r="L378" s="59" t="str">
        <f>IFERROR(VLOOKUP(Tabelle32[[#This Row],[Device ID]],BOM!$B$3:$BQ$35,16,FALSE),"")</f>
        <v>MVW</v>
      </c>
      <c r="M378" s="63">
        <f>IFERROR(VLOOKUP(Tabelle32[[#This Row],[Device ID]],BOM!$B$3:$BQ$35,17,FALSE),"")</f>
        <v>0</v>
      </c>
      <c r="N378" s="59">
        <f>IFERROR(VLOOKUP(Tabelle32[[#This Row],[Device ID]],BOM!$B$3:$BQ$35,18,FALSE),"")</f>
        <v>0</v>
      </c>
      <c r="O378" s="64"/>
      <c r="P378" s="64"/>
      <c r="Q378" s="64"/>
      <c r="R378" s="64"/>
      <c r="S378" s="64"/>
      <c r="T378" s="64"/>
      <c r="U378" s="59">
        <f>IFERROR(VLOOKUP(Tabelle32[[#This Row],[Device ID]],BOM!$B$3:$BQ$35,25,FALSE),"")</f>
        <v>0</v>
      </c>
      <c r="V378" s="59" t="str">
        <f>IFERROR(VLOOKUP(Tabelle32[[#This Row],[Device ID]],BOM!$B$3:$BQ$35,26,FALSE),"")</f>
        <v>x</v>
      </c>
      <c r="W378" s="59" t="str">
        <f>IFERROR(VLOOKUP(Tabelle32[[#This Row],[Device ID]],BOM!$B$3:$BQ$35,27,FALSE),"")</f>
        <v>x</v>
      </c>
      <c r="X378" s="59" t="str">
        <f>IFERROR(VLOOKUP(Tabelle32[[#This Row],[Device ID]],BOM!$B$3:$BQ$35,28,FALSE),"")</f>
        <v>x</v>
      </c>
      <c r="Y378" s="59" t="str">
        <f>IFERROR(VLOOKUP(Tabelle32[[#This Row],[Device ID]],BOM!$B$3:$BQ$35,29,FALSE),"")</f>
        <v>x</v>
      </c>
      <c r="Z378" s="59" t="str">
        <f>IFERROR(VLOOKUP(Tabelle32[[#This Row],[Device ID]],BOM!$B$3:$BQ$35,30,FALSE),"")</f>
        <v>x</v>
      </c>
      <c r="AA378" s="59" t="str">
        <f>IFERROR(VLOOKUP(Tabelle32[[#This Row],[Device ID]],BOM!$B$3:$BQ$35,31,FALSE),"")</f>
        <v>x</v>
      </c>
      <c r="AB378" s="59" t="str">
        <f>IFERROR(VLOOKUP(Tabelle32[[#This Row],[Device ID]],BOM!$B$3:$BQ$35,32,FALSE),"")</f>
        <v>x</v>
      </c>
      <c r="AC378" s="59" t="str">
        <f>IFERROR(VLOOKUP(Tabelle32[[#This Row],[Device ID]],BOM!$B$3:$BQ$35,33,FALSE),"")</f>
        <v>x</v>
      </c>
      <c r="AD378" s="59" t="str">
        <f>IFERROR(VLOOKUP(Tabelle32[[#This Row],[Device ID]],BOM!$B$3:$BQ$35,34,FALSE),"")</f>
        <v>x</v>
      </c>
      <c r="AE378" s="59" t="str">
        <f>IFERROR(VLOOKUP(Tabelle32[[#This Row],[Device ID]],BOM!$B$3:$BQ$35,35,FALSE),"")</f>
        <v>x</v>
      </c>
      <c r="AF378" s="59" t="str">
        <f>IFERROR(VLOOKUP(Tabelle32[[#This Row],[Device ID]],BOM!$B$3:$BQ$35,36,FALSE),"")</f>
        <v>x</v>
      </c>
      <c r="AG378" s="59" t="str">
        <f>IFERROR(VLOOKUP(Tabelle32[[#This Row],[Device ID]],BOM!$B$3:$BQ$35,37,FALSE),"")</f>
        <v>x</v>
      </c>
      <c r="AH378" s="59"/>
      <c r="AI378" s="59"/>
      <c r="AJ378" s="59"/>
      <c r="AK378" s="59"/>
      <c r="AL378" s="59" t="str">
        <f>IFERROR(VLOOKUP(Tabelle32[[#This Row],[Device ID]],BOM!$B$3:$BQ$35,42,FALSE),"")</f>
        <v>Imagine Communications SNP</v>
      </c>
      <c r="AM378" s="59" t="str">
        <f>IFERROR(VLOOKUP(Tabelle32[[#This Row],[Device ID]],BOM!$B$3:$BQ$35,43,FALSE),"")</f>
        <v>no</v>
      </c>
      <c r="AN378" s="59" t="str">
        <f>IFERROR(VLOOKUP(Tabelle32[[#This Row],[Device ID]],BOM!$B$3:$BQ$35,44,FALSE),"")</f>
        <v>yes</v>
      </c>
      <c r="AO378" s="59" t="str">
        <f>IFERROR(VLOOKUP(Tabelle32[[#This Row],[Device ID]],BOM!$B$3:$BQ$35,45,FALSE),"")</f>
        <v>no</v>
      </c>
      <c r="AP378" s="59" t="str">
        <f>IFERROR(CONCATENATE(Tabelle32[[#This Row],[Family
GFX-Unit]]," | ",Tabelle32[[#This Row],[Label 1
GFX-Unit]]," | ",Tabelle32[[#This Row],[Attached Device if Gateway]]),"")</f>
        <v xml:space="preserve"> |  | MVW</v>
      </c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73" t="s">
        <v>151</v>
      </c>
      <c r="BH378" s="30" t="str">
        <f>IF(COUNTA(Tabelle32[[#This Row],[Type:Vid_1080i50]:[Type:Anc_Prot]])&gt;0,"x","")</f>
        <v/>
      </c>
      <c r="BI37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378" s="59"/>
      <c r="BK378" s="59"/>
      <c r="BL378" s="63"/>
      <c r="BM378" s="63"/>
      <c r="BN378" s="90"/>
      <c r="BO378" s="90"/>
      <c r="BP378" s="75">
        <f>LEN(Tabelle32[[#This Row],[Label 1
GFX-Unit]])</f>
        <v>0</v>
      </c>
      <c r="BQ378" s="63"/>
      <c r="BR378" s="63"/>
      <c r="BS378" s="59"/>
      <c r="BT378" s="59"/>
      <c r="BU378" s="59" t="s">
        <v>155</v>
      </c>
      <c r="BV378" s="59" t="s">
        <v>156</v>
      </c>
      <c r="BW378" s="59" t="s">
        <v>588</v>
      </c>
      <c r="BX378" s="59">
        <v>18</v>
      </c>
    </row>
    <row r="379" spans="1:76" x14ac:dyDescent="0.2">
      <c r="A379" s="58" t="str">
        <f>CONCATENATE(Tabelle32[[#This Row],[Device ID]],".",Tabelle32[[#This Row],[Streamcounter]])</f>
        <v>18.18303</v>
      </c>
      <c r="B37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VGW-01_SDI18_ANCrec_0003_IPLASRF</v>
      </c>
      <c r="C379" s="60"/>
      <c r="D379" s="61"/>
      <c r="E379" s="62"/>
      <c r="F379" s="59" t="str">
        <f>IFERROR(VLOOKUP(Tabelle32[[#This Row],[Device ID]],BOM!$B$3:$BQ$35,16,FALSE),"")</f>
        <v>MVW</v>
      </c>
      <c r="G379" s="63">
        <f>VLOOKUP(Tabelle32[[#This Row],[SDI Interface]],BOM!$A$4:$B$35,2,FALSE)</f>
        <v>18</v>
      </c>
      <c r="H379" s="59" t="str">
        <f>BOM!$C$4</f>
        <v>VGW-01</v>
      </c>
      <c r="I379" s="59">
        <f>IFERROR(VLOOKUP(Tabelle32[[#This Row],[Device ID]],BOM!$B$3:$BQ$35,12,FALSE),"")</f>
        <v>0</v>
      </c>
      <c r="J379" s="59" t="str">
        <f>IFERROR(VLOOKUP(Tabelle32[[#This Row],[Device ID]],BOM!$B$3:$BQ$35,13,FALSE),"")</f>
        <v>TC.U1.223 | MDC</v>
      </c>
      <c r="K379" s="59" t="str">
        <f>IFERROR(VLOOKUP(Tabelle32[[#This Row],[Device ID]],BOM!$B$3:$BQ$35,14,FALSE),"")</f>
        <v>Imagine Comunications</v>
      </c>
      <c r="L379" s="59" t="str">
        <f>IFERROR(VLOOKUP(Tabelle32[[#This Row],[Device ID]],BOM!$B$3:$BQ$35,16,FALSE),"")</f>
        <v>MVW</v>
      </c>
      <c r="M379" s="63">
        <f>IFERROR(VLOOKUP(Tabelle32[[#This Row],[Device ID]],BOM!$B$3:$BQ$35,17,FALSE),"")</f>
        <v>0</v>
      </c>
      <c r="N379" s="59">
        <f>IFERROR(VLOOKUP(Tabelle32[[#This Row],[Device ID]],BOM!$B$3:$BQ$35,18,FALSE),"")</f>
        <v>0</v>
      </c>
      <c r="O379" s="64"/>
      <c r="P379" s="64"/>
      <c r="Q379" s="64"/>
      <c r="R379" s="64"/>
      <c r="S379" s="64"/>
      <c r="T379" s="64"/>
      <c r="U379" s="59">
        <f>IFERROR(VLOOKUP(Tabelle32[[#This Row],[Device ID]],BOM!$B$3:$BQ$35,25,FALSE),"")</f>
        <v>0</v>
      </c>
      <c r="V379" s="59" t="str">
        <f>IFERROR(VLOOKUP(Tabelle32[[#This Row],[Device ID]],BOM!$B$3:$BQ$35,26,FALSE),"")</f>
        <v>x</v>
      </c>
      <c r="W379" s="59" t="str">
        <f>IFERROR(VLOOKUP(Tabelle32[[#This Row],[Device ID]],BOM!$B$3:$BQ$35,27,FALSE),"")</f>
        <v>x</v>
      </c>
      <c r="X379" s="59" t="str">
        <f>IFERROR(VLOOKUP(Tabelle32[[#This Row],[Device ID]],BOM!$B$3:$BQ$35,28,FALSE),"")</f>
        <v>x</v>
      </c>
      <c r="Y379" s="59" t="str">
        <f>IFERROR(VLOOKUP(Tabelle32[[#This Row],[Device ID]],BOM!$B$3:$BQ$35,29,FALSE),"")</f>
        <v>x</v>
      </c>
      <c r="Z379" s="59" t="str">
        <f>IFERROR(VLOOKUP(Tabelle32[[#This Row],[Device ID]],BOM!$B$3:$BQ$35,30,FALSE),"")</f>
        <v>x</v>
      </c>
      <c r="AA379" s="59" t="str">
        <f>IFERROR(VLOOKUP(Tabelle32[[#This Row],[Device ID]],BOM!$B$3:$BQ$35,31,FALSE),"")</f>
        <v>x</v>
      </c>
      <c r="AB379" s="59" t="str">
        <f>IFERROR(VLOOKUP(Tabelle32[[#This Row],[Device ID]],BOM!$B$3:$BQ$35,32,FALSE),"")</f>
        <v>x</v>
      </c>
      <c r="AC379" s="59" t="str">
        <f>IFERROR(VLOOKUP(Tabelle32[[#This Row],[Device ID]],BOM!$B$3:$BQ$35,33,FALSE),"")</f>
        <v>x</v>
      </c>
      <c r="AD379" s="59" t="str">
        <f>IFERROR(VLOOKUP(Tabelle32[[#This Row],[Device ID]],BOM!$B$3:$BQ$35,34,FALSE),"")</f>
        <v>x</v>
      </c>
      <c r="AE379" s="59" t="str">
        <f>IFERROR(VLOOKUP(Tabelle32[[#This Row],[Device ID]],BOM!$B$3:$BQ$35,35,FALSE),"")</f>
        <v>x</v>
      </c>
      <c r="AF379" s="59" t="str">
        <f>IFERROR(VLOOKUP(Tabelle32[[#This Row],[Device ID]],BOM!$B$3:$BQ$35,36,FALSE),"")</f>
        <v>x</v>
      </c>
      <c r="AG379" s="59" t="str">
        <f>IFERROR(VLOOKUP(Tabelle32[[#This Row],[Device ID]],BOM!$B$3:$BQ$35,37,FALSE),"")</f>
        <v>x</v>
      </c>
      <c r="AH379" s="59"/>
      <c r="AI379" s="59"/>
      <c r="AJ379" s="59"/>
      <c r="AK379" s="59"/>
      <c r="AL379" s="59" t="str">
        <f>IFERROR(VLOOKUP(Tabelle32[[#This Row],[Device ID]],BOM!$B$3:$BQ$35,42,FALSE),"")</f>
        <v>Imagine Communications SNP</v>
      </c>
      <c r="AM379" s="59" t="str">
        <f>IFERROR(VLOOKUP(Tabelle32[[#This Row],[Device ID]],BOM!$B$3:$BQ$35,43,FALSE),"")</f>
        <v>no</v>
      </c>
      <c r="AN379" s="59" t="str">
        <f>IFERROR(VLOOKUP(Tabelle32[[#This Row],[Device ID]],BOM!$B$3:$BQ$35,44,FALSE),"")</f>
        <v>yes</v>
      </c>
      <c r="AO379" s="59" t="str">
        <f>IFERROR(VLOOKUP(Tabelle32[[#This Row],[Device ID]],BOM!$B$3:$BQ$35,45,FALSE),"")</f>
        <v>no</v>
      </c>
      <c r="AP379" s="59" t="str">
        <f>IFERROR(CONCATENATE(Tabelle32[[#This Row],[Family
GFX-Unit]]," | ",Tabelle32[[#This Row],[Label 1
GFX-Unit]]," | ",Tabelle32[[#This Row],[Attached Device if Gateway]]),"")</f>
        <v xml:space="preserve"> |  | MVW</v>
      </c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73" t="s">
        <v>151</v>
      </c>
      <c r="BH379" s="30" t="str">
        <f>IF(COUNTA(Tabelle32[[#This Row],[Type:Vid_1080i50]:[Type:Anc_Prot]])&gt;0,"x","")</f>
        <v/>
      </c>
      <c r="BI37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379" s="59"/>
      <c r="BK379" s="59"/>
      <c r="BL379" s="63"/>
      <c r="BM379" s="63"/>
      <c r="BN379" s="90"/>
      <c r="BO379" s="90"/>
      <c r="BP379" s="75">
        <f>LEN(Tabelle32[[#This Row],[Label 1
GFX-Unit]])</f>
        <v>0</v>
      </c>
      <c r="BQ379" s="63"/>
      <c r="BR379" s="63"/>
      <c r="BS379" s="59"/>
      <c r="BT379" s="59"/>
      <c r="BU379" s="59" t="s">
        <v>158</v>
      </c>
      <c r="BV379" s="59" t="s">
        <v>159</v>
      </c>
      <c r="BW379" s="59" t="s">
        <v>589</v>
      </c>
      <c r="BX379" s="59">
        <v>18</v>
      </c>
    </row>
    <row r="380" spans="1:76" x14ac:dyDescent="0.2">
      <c r="A380" s="58" t="str">
        <f>CONCATENATE(Tabelle32[[#This Row],[Device ID]],".",Tabelle32[[#This Row],[Streamcounter]])</f>
        <v>18.18304</v>
      </c>
      <c r="B38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VGW-01_SDI18_ANCrec_0004_IPLASRF</v>
      </c>
      <c r="C380" s="60"/>
      <c r="D380" s="61"/>
      <c r="E380" s="62"/>
      <c r="F380" s="59" t="str">
        <f>IFERROR(VLOOKUP(Tabelle32[[#This Row],[Device ID]],BOM!$B$3:$BQ$35,16,FALSE),"")</f>
        <v>MVW</v>
      </c>
      <c r="G380" s="63">
        <f>VLOOKUP(Tabelle32[[#This Row],[SDI Interface]],BOM!$A$4:$B$35,2,FALSE)</f>
        <v>18</v>
      </c>
      <c r="H380" s="59" t="str">
        <f>BOM!$C$4</f>
        <v>VGW-01</v>
      </c>
      <c r="I380" s="59">
        <f>IFERROR(VLOOKUP(Tabelle32[[#This Row],[Device ID]],BOM!$B$3:$BQ$35,12,FALSE),"")</f>
        <v>0</v>
      </c>
      <c r="J380" s="59" t="str">
        <f>IFERROR(VLOOKUP(Tabelle32[[#This Row],[Device ID]],BOM!$B$3:$BQ$35,13,FALSE),"")</f>
        <v>TC.U1.223 | MDC</v>
      </c>
      <c r="K380" s="59" t="str">
        <f>IFERROR(VLOOKUP(Tabelle32[[#This Row],[Device ID]],BOM!$B$3:$BQ$35,14,FALSE),"")</f>
        <v>Imagine Comunications</v>
      </c>
      <c r="L380" s="59" t="str">
        <f>IFERROR(VLOOKUP(Tabelle32[[#This Row],[Device ID]],BOM!$B$3:$BQ$35,16,FALSE),"")</f>
        <v>MVW</v>
      </c>
      <c r="M380" s="63">
        <f>IFERROR(VLOOKUP(Tabelle32[[#This Row],[Device ID]],BOM!$B$3:$BQ$35,17,FALSE),"")</f>
        <v>0</v>
      </c>
      <c r="N380" s="59">
        <f>IFERROR(VLOOKUP(Tabelle32[[#This Row],[Device ID]],BOM!$B$3:$BQ$35,18,FALSE),"")</f>
        <v>0</v>
      </c>
      <c r="O380" s="64"/>
      <c r="P380" s="64"/>
      <c r="Q380" s="64"/>
      <c r="R380" s="64"/>
      <c r="S380" s="64"/>
      <c r="T380" s="64"/>
      <c r="U380" s="59">
        <f>IFERROR(VLOOKUP(Tabelle32[[#This Row],[Device ID]],BOM!$B$3:$BQ$35,25,FALSE),"")</f>
        <v>0</v>
      </c>
      <c r="V380" s="59" t="str">
        <f>IFERROR(VLOOKUP(Tabelle32[[#This Row],[Device ID]],BOM!$B$3:$BQ$35,26,FALSE),"")</f>
        <v>x</v>
      </c>
      <c r="W380" s="59" t="str">
        <f>IFERROR(VLOOKUP(Tabelle32[[#This Row],[Device ID]],BOM!$B$3:$BQ$35,27,FALSE),"")</f>
        <v>x</v>
      </c>
      <c r="X380" s="59" t="str">
        <f>IFERROR(VLOOKUP(Tabelle32[[#This Row],[Device ID]],BOM!$B$3:$BQ$35,28,FALSE),"")</f>
        <v>x</v>
      </c>
      <c r="Y380" s="59" t="str">
        <f>IFERROR(VLOOKUP(Tabelle32[[#This Row],[Device ID]],BOM!$B$3:$BQ$35,29,FALSE),"")</f>
        <v>x</v>
      </c>
      <c r="Z380" s="59" t="str">
        <f>IFERROR(VLOOKUP(Tabelle32[[#This Row],[Device ID]],BOM!$B$3:$BQ$35,30,FALSE),"")</f>
        <v>x</v>
      </c>
      <c r="AA380" s="59" t="str">
        <f>IFERROR(VLOOKUP(Tabelle32[[#This Row],[Device ID]],BOM!$B$3:$BQ$35,31,FALSE),"")</f>
        <v>x</v>
      </c>
      <c r="AB380" s="59" t="str">
        <f>IFERROR(VLOOKUP(Tabelle32[[#This Row],[Device ID]],BOM!$B$3:$BQ$35,32,FALSE),"")</f>
        <v>x</v>
      </c>
      <c r="AC380" s="59" t="str">
        <f>IFERROR(VLOOKUP(Tabelle32[[#This Row],[Device ID]],BOM!$B$3:$BQ$35,33,FALSE),"")</f>
        <v>x</v>
      </c>
      <c r="AD380" s="59" t="str">
        <f>IFERROR(VLOOKUP(Tabelle32[[#This Row],[Device ID]],BOM!$B$3:$BQ$35,34,FALSE),"")</f>
        <v>x</v>
      </c>
      <c r="AE380" s="59" t="str">
        <f>IFERROR(VLOOKUP(Tabelle32[[#This Row],[Device ID]],BOM!$B$3:$BQ$35,35,FALSE),"")</f>
        <v>x</v>
      </c>
      <c r="AF380" s="59" t="str">
        <f>IFERROR(VLOOKUP(Tabelle32[[#This Row],[Device ID]],BOM!$B$3:$BQ$35,36,FALSE),"")</f>
        <v>x</v>
      </c>
      <c r="AG380" s="59" t="str">
        <f>IFERROR(VLOOKUP(Tabelle32[[#This Row],[Device ID]],BOM!$B$3:$BQ$35,37,FALSE),"")</f>
        <v>x</v>
      </c>
      <c r="AH380" s="59"/>
      <c r="AI380" s="59"/>
      <c r="AJ380" s="59"/>
      <c r="AK380" s="59"/>
      <c r="AL380" s="59" t="str">
        <f>IFERROR(VLOOKUP(Tabelle32[[#This Row],[Device ID]],BOM!$B$3:$BQ$35,42,FALSE),"")</f>
        <v>Imagine Communications SNP</v>
      </c>
      <c r="AM380" s="59" t="str">
        <f>IFERROR(VLOOKUP(Tabelle32[[#This Row],[Device ID]],BOM!$B$3:$BQ$35,43,FALSE),"")</f>
        <v>no</v>
      </c>
      <c r="AN380" s="59" t="str">
        <f>IFERROR(VLOOKUP(Tabelle32[[#This Row],[Device ID]],BOM!$B$3:$BQ$35,44,FALSE),"")</f>
        <v>yes</v>
      </c>
      <c r="AO380" s="59" t="str">
        <f>IFERROR(VLOOKUP(Tabelle32[[#This Row],[Device ID]],BOM!$B$3:$BQ$35,45,FALSE),"")</f>
        <v>no</v>
      </c>
      <c r="AP380" s="59" t="str">
        <f>IFERROR(CONCATENATE(Tabelle32[[#This Row],[Family
GFX-Unit]]," | ",Tabelle32[[#This Row],[Label 1
GFX-Unit]]," | ",Tabelle32[[#This Row],[Attached Device if Gateway]]),"")</f>
        <v xml:space="preserve"> |  | MVW</v>
      </c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73" t="s">
        <v>151</v>
      </c>
      <c r="BH380" s="30" t="str">
        <f>IF(COUNTA(Tabelle32[[#This Row],[Type:Vid_1080i50]:[Type:Anc_Prot]])&gt;0,"x","")</f>
        <v/>
      </c>
      <c r="BI38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380" s="59"/>
      <c r="BK380" s="59"/>
      <c r="BL380" s="63"/>
      <c r="BM380" s="63"/>
      <c r="BN380" s="90"/>
      <c r="BO380" s="90"/>
      <c r="BP380" s="75">
        <f>LEN(Tabelle32[[#This Row],[Label 1
GFX-Unit]])</f>
        <v>0</v>
      </c>
      <c r="BQ380" s="63"/>
      <c r="BR380" s="63"/>
      <c r="BS380" s="59"/>
      <c r="BT380" s="59"/>
      <c r="BU380" s="59" t="s">
        <v>161</v>
      </c>
      <c r="BV380" s="59" t="s">
        <v>162</v>
      </c>
      <c r="BW380" s="59" t="s">
        <v>590</v>
      </c>
      <c r="BX380" s="59">
        <v>18</v>
      </c>
    </row>
    <row r="381" spans="1:76" x14ac:dyDescent="0.2">
      <c r="A381" s="58" t="str">
        <f>CONCATENATE(Tabelle32[[#This Row],[Device ID]],".",Tabelle32[[#This Row],[Streamcounter]])</f>
        <v>18.18201</v>
      </c>
      <c r="B38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VGW-01_SDI18_AUDrec_0001_IPLASRF</v>
      </c>
      <c r="C381" s="60"/>
      <c r="D381" s="61"/>
      <c r="E381" s="62"/>
      <c r="F381" s="59" t="str">
        <f>IFERROR(VLOOKUP(Tabelle32[[#This Row],[Device ID]],BOM!$B$3:$BQ$35,16,FALSE),"")</f>
        <v>MVW</v>
      </c>
      <c r="G381" s="63">
        <f>VLOOKUP(Tabelle32[[#This Row],[SDI Interface]],BOM!$A$4:$B$35,2,FALSE)</f>
        <v>18</v>
      </c>
      <c r="H381" s="59" t="str">
        <f>BOM!$C$4</f>
        <v>VGW-01</v>
      </c>
      <c r="I381" s="59">
        <f>IFERROR(VLOOKUP(Tabelle32[[#This Row],[Device ID]],BOM!$B$3:$BQ$35,12,FALSE),"")</f>
        <v>0</v>
      </c>
      <c r="J381" s="59" t="str">
        <f>IFERROR(VLOOKUP(Tabelle32[[#This Row],[Device ID]],BOM!$B$3:$BQ$35,13,FALSE),"")</f>
        <v>TC.U1.223 | MDC</v>
      </c>
      <c r="K381" s="59" t="str">
        <f>IFERROR(VLOOKUP(Tabelle32[[#This Row],[Device ID]],BOM!$B$3:$BQ$35,14,FALSE),"")</f>
        <v>Imagine Comunications</v>
      </c>
      <c r="L381" s="59" t="str">
        <f>IFERROR(VLOOKUP(Tabelle32[[#This Row],[Device ID]],BOM!$B$3:$BQ$35,16,FALSE),"")</f>
        <v>MVW</v>
      </c>
      <c r="M381" s="63">
        <f>IFERROR(VLOOKUP(Tabelle32[[#This Row],[Device ID]],BOM!$B$3:$BQ$35,17,FALSE),"")</f>
        <v>0</v>
      </c>
      <c r="N381" s="59">
        <f>IFERROR(VLOOKUP(Tabelle32[[#This Row],[Device ID]],BOM!$B$3:$BQ$35,18,FALSE),"")</f>
        <v>0</v>
      </c>
      <c r="O381" s="64"/>
      <c r="P381" s="64"/>
      <c r="Q381" s="64"/>
      <c r="R381" s="64"/>
      <c r="S381" s="64"/>
      <c r="T381" s="64"/>
      <c r="U381" s="59">
        <f>IFERROR(VLOOKUP(Tabelle32[[#This Row],[Device ID]],BOM!$B$3:$BQ$35,25,FALSE),"")</f>
        <v>0</v>
      </c>
      <c r="V381" s="59" t="str">
        <f>IFERROR(VLOOKUP(Tabelle32[[#This Row],[Device ID]],BOM!$B$3:$BQ$35,26,FALSE),"")</f>
        <v>x</v>
      </c>
      <c r="W381" s="59" t="str">
        <f>IFERROR(VLOOKUP(Tabelle32[[#This Row],[Device ID]],BOM!$B$3:$BQ$35,27,FALSE),"")</f>
        <v>x</v>
      </c>
      <c r="X381" s="59" t="str">
        <f>IFERROR(VLOOKUP(Tabelle32[[#This Row],[Device ID]],BOM!$B$3:$BQ$35,28,FALSE),"")</f>
        <v>x</v>
      </c>
      <c r="Y381" s="59" t="str">
        <f>IFERROR(VLOOKUP(Tabelle32[[#This Row],[Device ID]],BOM!$B$3:$BQ$35,29,FALSE),"")</f>
        <v>x</v>
      </c>
      <c r="Z381" s="59" t="str">
        <f>IFERROR(VLOOKUP(Tabelle32[[#This Row],[Device ID]],BOM!$B$3:$BQ$35,30,FALSE),"")</f>
        <v>x</v>
      </c>
      <c r="AA381" s="59" t="str">
        <f>IFERROR(VLOOKUP(Tabelle32[[#This Row],[Device ID]],BOM!$B$3:$BQ$35,31,FALSE),"")</f>
        <v>x</v>
      </c>
      <c r="AB381" s="59" t="str">
        <f>IFERROR(VLOOKUP(Tabelle32[[#This Row],[Device ID]],BOM!$B$3:$BQ$35,32,FALSE),"")</f>
        <v>x</v>
      </c>
      <c r="AC381" s="59" t="str">
        <f>IFERROR(VLOOKUP(Tabelle32[[#This Row],[Device ID]],BOM!$B$3:$BQ$35,33,FALSE),"")</f>
        <v>x</v>
      </c>
      <c r="AD381" s="59" t="str">
        <f>IFERROR(VLOOKUP(Tabelle32[[#This Row],[Device ID]],BOM!$B$3:$BQ$35,34,FALSE),"")</f>
        <v>x</v>
      </c>
      <c r="AE381" s="59" t="str">
        <f>IFERROR(VLOOKUP(Tabelle32[[#This Row],[Device ID]],BOM!$B$3:$BQ$35,35,FALSE),"")</f>
        <v>x</v>
      </c>
      <c r="AF381" s="59" t="str">
        <f>IFERROR(VLOOKUP(Tabelle32[[#This Row],[Device ID]],BOM!$B$3:$BQ$35,36,FALSE),"")</f>
        <v>x</v>
      </c>
      <c r="AG381" s="59" t="str">
        <f>IFERROR(VLOOKUP(Tabelle32[[#This Row],[Device ID]],BOM!$B$3:$BQ$35,37,FALSE),"")</f>
        <v>x</v>
      </c>
      <c r="AH381" s="59"/>
      <c r="AI381" s="59"/>
      <c r="AJ381" s="59"/>
      <c r="AK381" s="59"/>
      <c r="AL381" s="59" t="str">
        <f>IFERROR(VLOOKUP(Tabelle32[[#This Row],[Device ID]],BOM!$B$3:$BQ$35,42,FALSE),"")</f>
        <v>Imagine Communications SNP</v>
      </c>
      <c r="AM381" s="59" t="str">
        <f>IFERROR(VLOOKUP(Tabelle32[[#This Row],[Device ID]],BOM!$B$3:$BQ$35,43,FALSE),"")</f>
        <v>no</v>
      </c>
      <c r="AN381" s="59" t="str">
        <f>IFERROR(VLOOKUP(Tabelle32[[#This Row],[Device ID]],BOM!$B$3:$BQ$35,44,FALSE),"")</f>
        <v>yes</v>
      </c>
      <c r="AO381" s="59" t="str">
        <f>IFERROR(VLOOKUP(Tabelle32[[#This Row],[Device ID]],BOM!$B$3:$BQ$35,45,FALSE),"")</f>
        <v>no</v>
      </c>
      <c r="AP381" s="59" t="str">
        <f>IFERROR(CONCATENATE(Tabelle32[[#This Row],[Family
GFX-Unit]]," | ",Tabelle32[[#This Row],[Label 1
GFX-Unit]]," | ",Tabelle32[[#This Row],[Attached Device if Gateway]]),"")</f>
        <v xml:space="preserve"> |  | MVW</v>
      </c>
      <c r="AQ381" s="28"/>
      <c r="AR381" s="28"/>
      <c r="AS381" s="28"/>
      <c r="AT381" s="28"/>
      <c r="AU381" s="28"/>
      <c r="AV381" s="28" t="s">
        <v>96</v>
      </c>
      <c r="AW381" s="28" t="s">
        <v>96</v>
      </c>
      <c r="AX381" s="28" t="s">
        <v>96</v>
      </c>
      <c r="AY381" s="28" t="s">
        <v>96</v>
      </c>
      <c r="AZ381" s="28" t="s">
        <v>96</v>
      </c>
      <c r="BA381" s="28" t="s">
        <v>96</v>
      </c>
      <c r="BB381" s="28" t="s">
        <v>96</v>
      </c>
      <c r="BC381" s="28" t="s">
        <v>96</v>
      </c>
      <c r="BD381" s="28" t="s">
        <v>96</v>
      </c>
      <c r="BE381" s="28"/>
      <c r="BF381" s="28"/>
      <c r="BG381" s="73" t="s">
        <v>151</v>
      </c>
      <c r="BH381" s="30" t="str">
        <f>IF(COUNTA(Tabelle32[[#This Row],[Type:Vid_1080i50]:[Type:Anc_Prot]])&gt;0,"x","")</f>
        <v>x</v>
      </c>
      <c r="BI38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81" s="59"/>
      <c r="BK381" s="59"/>
      <c r="BL381" s="63"/>
      <c r="BM381" s="63"/>
      <c r="BN381" s="90"/>
      <c r="BO381" s="90"/>
      <c r="BP381" s="75">
        <f>LEN(Tabelle32[[#This Row],[Label 1
GFX-Unit]])</f>
        <v>0</v>
      </c>
      <c r="BQ381" s="63"/>
      <c r="BR381" s="63"/>
      <c r="BS381" s="59"/>
      <c r="BT381" s="59"/>
      <c r="BU381" s="59" t="s">
        <v>164</v>
      </c>
      <c r="BV381" s="59" t="s">
        <v>165</v>
      </c>
      <c r="BW381" s="59" t="s">
        <v>591</v>
      </c>
      <c r="BX381" s="59">
        <v>18</v>
      </c>
    </row>
    <row r="382" spans="1:76" x14ac:dyDescent="0.2">
      <c r="A382" s="58" t="str">
        <f>CONCATENATE(Tabelle32[[#This Row],[Device ID]],".",Tabelle32[[#This Row],[Streamcounter]])</f>
        <v>18.18202</v>
      </c>
      <c r="B38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VGW-01_SDI18_AUDrec_0002_IPLASRF</v>
      </c>
      <c r="C382" s="67"/>
      <c r="D382" s="61"/>
      <c r="E382" s="67"/>
      <c r="F382" s="59" t="str">
        <f>IFERROR(VLOOKUP(Tabelle32[[#This Row],[Device ID]],BOM!$B$3:$BQ$35,16,FALSE),"")</f>
        <v>MVW</v>
      </c>
      <c r="G382" s="63">
        <f>VLOOKUP(Tabelle32[[#This Row],[SDI Interface]],BOM!$A$4:$B$35,2,FALSE)</f>
        <v>18</v>
      </c>
      <c r="H382" s="59" t="str">
        <f>BOM!$C$4</f>
        <v>VGW-01</v>
      </c>
      <c r="I382" s="59">
        <f>IFERROR(VLOOKUP(Tabelle32[[#This Row],[Device ID]],BOM!$B$3:$BQ$35,12,FALSE),"")</f>
        <v>0</v>
      </c>
      <c r="J382" s="59" t="str">
        <f>IFERROR(VLOOKUP(Tabelle32[[#This Row],[Device ID]],BOM!$B$3:$BQ$35,13,FALSE),"")</f>
        <v>TC.U1.223 | MDC</v>
      </c>
      <c r="K382" s="59" t="str">
        <f>IFERROR(VLOOKUP(Tabelle32[[#This Row],[Device ID]],BOM!$B$3:$BQ$35,14,FALSE),"")</f>
        <v>Imagine Comunications</v>
      </c>
      <c r="L382" s="59" t="str">
        <f>IFERROR(VLOOKUP(Tabelle32[[#This Row],[Device ID]],BOM!$B$3:$BQ$35,16,FALSE),"")</f>
        <v>MVW</v>
      </c>
      <c r="M382" s="63">
        <f>IFERROR(VLOOKUP(Tabelle32[[#This Row],[Device ID]],BOM!$B$3:$BQ$35,17,FALSE),"")</f>
        <v>0</v>
      </c>
      <c r="N382" s="59">
        <f>IFERROR(VLOOKUP(Tabelle32[[#This Row],[Device ID]],BOM!$B$3:$BQ$35,18,FALSE),"")</f>
        <v>0</v>
      </c>
      <c r="O382" s="64"/>
      <c r="P382" s="64"/>
      <c r="Q382" s="64"/>
      <c r="R382" s="64"/>
      <c r="S382" s="64"/>
      <c r="T382" s="64"/>
      <c r="U382" s="59">
        <f>IFERROR(VLOOKUP(Tabelle32[[#This Row],[Device ID]],BOM!$B$3:$BQ$35,25,FALSE),"")</f>
        <v>0</v>
      </c>
      <c r="V382" s="59" t="str">
        <f>IFERROR(VLOOKUP(Tabelle32[[#This Row],[Device ID]],BOM!$B$3:$BQ$35,26,FALSE),"")</f>
        <v>x</v>
      </c>
      <c r="W382" s="59" t="str">
        <f>IFERROR(VLOOKUP(Tabelle32[[#This Row],[Device ID]],BOM!$B$3:$BQ$35,27,FALSE),"")</f>
        <v>x</v>
      </c>
      <c r="X382" s="59" t="str">
        <f>IFERROR(VLOOKUP(Tabelle32[[#This Row],[Device ID]],BOM!$B$3:$BQ$35,28,FALSE),"")</f>
        <v>x</v>
      </c>
      <c r="Y382" s="59" t="str">
        <f>IFERROR(VLOOKUP(Tabelle32[[#This Row],[Device ID]],BOM!$B$3:$BQ$35,29,FALSE),"")</f>
        <v>x</v>
      </c>
      <c r="Z382" s="59" t="str">
        <f>IFERROR(VLOOKUP(Tabelle32[[#This Row],[Device ID]],BOM!$B$3:$BQ$35,30,FALSE),"")</f>
        <v>x</v>
      </c>
      <c r="AA382" s="59" t="str">
        <f>IFERROR(VLOOKUP(Tabelle32[[#This Row],[Device ID]],BOM!$B$3:$BQ$35,31,FALSE),"")</f>
        <v>x</v>
      </c>
      <c r="AB382" s="59" t="str">
        <f>IFERROR(VLOOKUP(Tabelle32[[#This Row],[Device ID]],BOM!$B$3:$BQ$35,32,FALSE),"")</f>
        <v>x</v>
      </c>
      <c r="AC382" s="59" t="str">
        <f>IFERROR(VLOOKUP(Tabelle32[[#This Row],[Device ID]],BOM!$B$3:$BQ$35,33,FALSE),"")</f>
        <v>x</v>
      </c>
      <c r="AD382" s="59" t="str">
        <f>IFERROR(VLOOKUP(Tabelle32[[#This Row],[Device ID]],BOM!$B$3:$BQ$35,34,FALSE),"")</f>
        <v>x</v>
      </c>
      <c r="AE382" s="59" t="str">
        <f>IFERROR(VLOOKUP(Tabelle32[[#This Row],[Device ID]],BOM!$B$3:$BQ$35,35,FALSE),"")</f>
        <v>x</v>
      </c>
      <c r="AF382" s="59" t="str">
        <f>IFERROR(VLOOKUP(Tabelle32[[#This Row],[Device ID]],BOM!$B$3:$BQ$35,36,FALSE),"")</f>
        <v>x</v>
      </c>
      <c r="AG382" s="59" t="str">
        <f>IFERROR(VLOOKUP(Tabelle32[[#This Row],[Device ID]],BOM!$B$3:$BQ$35,37,FALSE),"")</f>
        <v>x</v>
      </c>
      <c r="AH382" s="59"/>
      <c r="AI382" s="59"/>
      <c r="AJ382" s="59"/>
      <c r="AK382" s="59"/>
      <c r="AL382" s="59" t="str">
        <f>IFERROR(VLOOKUP(Tabelle32[[#This Row],[Device ID]],BOM!$B$3:$BQ$35,42,FALSE),"")</f>
        <v>Imagine Communications SNP</v>
      </c>
      <c r="AM382" s="59" t="str">
        <f>IFERROR(VLOOKUP(Tabelle32[[#This Row],[Device ID]],BOM!$B$3:$BQ$35,43,FALSE),"")</f>
        <v>no</v>
      </c>
      <c r="AN382" s="59" t="str">
        <f>IFERROR(VLOOKUP(Tabelle32[[#This Row],[Device ID]],BOM!$B$3:$BQ$35,44,FALSE),"")</f>
        <v>yes</v>
      </c>
      <c r="AO382" s="59" t="str">
        <f>IFERROR(VLOOKUP(Tabelle32[[#This Row],[Device ID]],BOM!$B$3:$BQ$35,45,FALSE),"")</f>
        <v>no</v>
      </c>
      <c r="AP382" s="59" t="str">
        <f>IFERROR(CONCATENATE(Tabelle32[[#This Row],[Family
GFX-Unit]]," | ",Tabelle32[[#This Row],[Label 1
GFX-Unit]]," | ",Tabelle32[[#This Row],[Attached Device if Gateway]]),"")</f>
        <v xml:space="preserve"> |  | MVW</v>
      </c>
      <c r="AQ382" s="28"/>
      <c r="AR382" s="28"/>
      <c r="AS382" s="28"/>
      <c r="AT382" s="28"/>
      <c r="AU382" s="28"/>
      <c r="AV382" s="28" t="s">
        <v>96</v>
      </c>
      <c r="AW382" s="28" t="s">
        <v>96</v>
      </c>
      <c r="AX382" s="28" t="s">
        <v>96</v>
      </c>
      <c r="AY382" s="28" t="s">
        <v>96</v>
      </c>
      <c r="AZ382" s="28" t="s">
        <v>96</v>
      </c>
      <c r="BA382" s="28" t="s">
        <v>96</v>
      </c>
      <c r="BB382" s="28" t="s">
        <v>96</v>
      </c>
      <c r="BC382" s="28" t="s">
        <v>96</v>
      </c>
      <c r="BD382" s="28" t="s">
        <v>96</v>
      </c>
      <c r="BE382" s="28"/>
      <c r="BF382" s="28"/>
      <c r="BG382" s="73" t="s">
        <v>151</v>
      </c>
      <c r="BH382" s="30" t="str">
        <f>IF(COUNTA(Tabelle32[[#This Row],[Type:Vid_1080i50]:[Type:Anc_Prot]])&gt;0,"x","")</f>
        <v>x</v>
      </c>
      <c r="BI38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82" s="59"/>
      <c r="BK382" s="59"/>
      <c r="BL382" s="63"/>
      <c r="BM382" s="63"/>
      <c r="BN382" s="90"/>
      <c r="BO382" s="90"/>
      <c r="BP382" s="75">
        <f>LEN(Tabelle32[[#This Row],[Label 1
GFX-Unit]])</f>
        <v>0</v>
      </c>
      <c r="BQ382" s="63"/>
      <c r="BR382" s="63"/>
      <c r="BS382" s="59"/>
      <c r="BT382" s="59"/>
      <c r="BU382" s="59" t="s">
        <v>167</v>
      </c>
      <c r="BV382" s="59" t="s">
        <v>168</v>
      </c>
      <c r="BW382" s="59" t="s">
        <v>592</v>
      </c>
      <c r="BX382" s="59">
        <v>18</v>
      </c>
    </row>
    <row r="383" spans="1:76" x14ac:dyDescent="0.2">
      <c r="A383" s="58" t="str">
        <f>CONCATENATE(Tabelle32[[#This Row],[Device ID]],".",Tabelle32[[#This Row],[Streamcounter]])</f>
        <v>18.18203</v>
      </c>
      <c r="B38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VGW-01_SDI18_AUDrec_0003_IPLASRF</v>
      </c>
      <c r="C383" s="67"/>
      <c r="D383" s="61"/>
      <c r="E383" s="67"/>
      <c r="F383" s="59" t="str">
        <f>IFERROR(VLOOKUP(Tabelle32[[#This Row],[Device ID]],BOM!$B$3:$BQ$35,16,FALSE),"")</f>
        <v>MVW</v>
      </c>
      <c r="G383" s="63">
        <f>VLOOKUP(Tabelle32[[#This Row],[SDI Interface]],BOM!$A$4:$B$35,2,FALSE)</f>
        <v>18</v>
      </c>
      <c r="H383" s="59" t="str">
        <f>BOM!$C$4</f>
        <v>VGW-01</v>
      </c>
      <c r="I383" s="59">
        <f>IFERROR(VLOOKUP(Tabelle32[[#This Row],[Device ID]],BOM!$B$3:$BQ$35,12,FALSE),"")</f>
        <v>0</v>
      </c>
      <c r="J383" s="59" t="str">
        <f>IFERROR(VLOOKUP(Tabelle32[[#This Row],[Device ID]],BOM!$B$3:$BQ$35,13,FALSE),"")</f>
        <v>TC.U1.223 | MDC</v>
      </c>
      <c r="K383" s="59" t="str">
        <f>IFERROR(VLOOKUP(Tabelle32[[#This Row],[Device ID]],BOM!$B$3:$BQ$35,14,FALSE),"")</f>
        <v>Imagine Comunications</v>
      </c>
      <c r="L383" s="59" t="str">
        <f>IFERROR(VLOOKUP(Tabelle32[[#This Row],[Device ID]],BOM!$B$3:$BQ$35,16,FALSE),"")</f>
        <v>MVW</v>
      </c>
      <c r="M383" s="63">
        <f>IFERROR(VLOOKUP(Tabelle32[[#This Row],[Device ID]],BOM!$B$3:$BQ$35,17,FALSE),"")</f>
        <v>0</v>
      </c>
      <c r="N383" s="59">
        <f>IFERROR(VLOOKUP(Tabelle32[[#This Row],[Device ID]],BOM!$B$3:$BQ$35,18,FALSE),"")</f>
        <v>0</v>
      </c>
      <c r="O383" s="64"/>
      <c r="P383" s="64"/>
      <c r="Q383" s="64"/>
      <c r="R383" s="64"/>
      <c r="S383" s="64"/>
      <c r="T383" s="64"/>
      <c r="U383" s="59">
        <f>IFERROR(VLOOKUP(Tabelle32[[#This Row],[Device ID]],BOM!$B$3:$BQ$35,25,FALSE),"")</f>
        <v>0</v>
      </c>
      <c r="V383" s="59" t="str">
        <f>IFERROR(VLOOKUP(Tabelle32[[#This Row],[Device ID]],BOM!$B$3:$BQ$35,26,FALSE),"")</f>
        <v>x</v>
      </c>
      <c r="W383" s="59" t="str">
        <f>IFERROR(VLOOKUP(Tabelle32[[#This Row],[Device ID]],BOM!$B$3:$BQ$35,27,FALSE),"")</f>
        <v>x</v>
      </c>
      <c r="X383" s="59" t="str">
        <f>IFERROR(VLOOKUP(Tabelle32[[#This Row],[Device ID]],BOM!$B$3:$BQ$35,28,FALSE),"")</f>
        <v>x</v>
      </c>
      <c r="Y383" s="59" t="str">
        <f>IFERROR(VLOOKUP(Tabelle32[[#This Row],[Device ID]],BOM!$B$3:$BQ$35,29,FALSE),"")</f>
        <v>x</v>
      </c>
      <c r="Z383" s="59" t="str">
        <f>IFERROR(VLOOKUP(Tabelle32[[#This Row],[Device ID]],BOM!$B$3:$BQ$35,30,FALSE),"")</f>
        <v>x</v>
      </c>
      <c r="AA383" s="59" t="str">
        <f>IFERROR(VLOOKUP(Tabelle32[[#This Row],[Device ID]],BOM!$B$3:$BQ$35,31,FALSE),"")</f>
        <v>x</v>
      </c>
      <c r="AB383" s="59" t="str">
        <f>IFERROR(VLOOKUP(Tabelle32[[#This Row],[Device ID]],BOM!$B$3:$BQ$35,32,FALSE),"")</f>
        <v>x</v>
      </c>
      <c r="AC383" s="59" t="str">
        <f>IFERROR(VLOOKUP(Tabelle32[[#This Row],[Device ID]],BOM!$B$3:$BQ$35,33,FALSE),"")</f>
        <v>x</v>
      </c>
      <c r="AD383" s="59" t="str">
        <f>IFERROR(VLOOKUP(Tabelle32[[#This Row],[Device ID]],BOM!$B$3:$BQ$35,34,FALSE),"")</f>
        <v>x</v>
      </c>
      <c r="AE383" s="59" t="str">
        <f>IFERROR(VLOOKUP(Tabelle32[[#This Row],[Device ID]],BOM!$B$3:$BQ$35,35,FALSE),"")</f>
        <v>x</v>
      </c>
      <c r="AF383" s="59" t="str">
        <f>IFERROR(VLOOKUP(Tabelle32[[#This Row],[Device ID]],BOM!$B$3:$BQ$35,36,FALSE),"")</f>
        <v>x</v>
      </c>
      <c r="AG383" s="59" t="str">
        <f>IFERROR(VLOOKUP(Tabelle32[[#This Row],[Device ID]],BOM!$B$3:$BQ$35,37,FALSE),"")</f>
        <v>x</v>
      </c>
      <c r="AH383" s="59"/>
      <c r="AI383" s="59"/>
      <c r="AJ383" s="59"/>
      <c r="AK383" s="59"/>
      <c r="AL383" s="59" t="str">
        <f>IFERROR(VLOOKUP(Tabelle32[[#This Row],[Device ID]],BOM!$B$3:$BQ$35,42,FALSE),"")</f>
        <v>Imagine Communications SNP</v>
      </c>
      <c r="AM383" s="59" t="str">
        <f>IFERROR(VLOOKUP(Tabelle32[[#This Row],[Device ID]],BOM!$B$3:$BQ$35,43,FALSE),"")</f>
        <v>no</v>
      </c>
      <c r="AN383" s="59" t="str">
        <f>IFERROR(VLOOKUP(Tabelle32[[#This Row],[Device ID]],BOM!$B$3:$BQ$35,44,FALSE),"")</f>
        <v>yes</v>
      </c>
      <c r="AO383" s="59" t="str">
        <f>IFERROR(VLOOKUP(Tabelle32[[#This Row],[Device ID]],BOM!$B$3:$BQ$35,45,FALSE),"")</f>
        <v>no</v>
      </c>
      <c r="AP383" s="59" t="str">
        <f>IFERROR(CONCATENATE(Tabelle32[[#This Row],[Family
GFX-Unit]]," | ",Tabelle32[[#This Row],[Label 1
GFX-Unit]]," | ",Tabelle32[[#This Row],[Attached Device if Gateway]]),"")</f>
        <v xml:space="preserve"> |  | MVW</v>
      </c>
      <c r="AQ383" s="28"/>
      <c r="AR383" s="28"/>
      <c r="AS383" s="28"/>
      <c r="AT383" s="28"/>
      <c r="AU383" s="28"/>
      <c r="AV383" s="28" t="s">
        <v>96</v>
      </c>
      <c r="AW383" s="28" t="s">
        <v>96</v>
      </c>
      <c r="AX383" s="28" t="s">
        <v>96</v>
      </c>
      <c r="AY383" s="28" t="s">
        <v>96</v>
      </c>
      <c r="AZ383" s="28" t="s">
        <v>96</v>
      </c>
      <c r="BA383" s="28" t="s">
        <v>96</v>
      </c>
      <c r="BB383" s="28" t="s">
        <v>96</v>
      </c>
      <c r="BC383" s="28" t="s">
        <v>96</v>
      </c>
      <c r="BD383" s="28" t="s">
        <v>96</v>
      </c>
      <c r="BE383" s="28"/>
      <c r="BF383" s="28"/>
      <c r="BG383" s="73" t="s">
        <v>151</v>
      </c>
      <c r="BH383" s="30" t="str">
        <f>IF(COUNTA(Tabelle32[[#This Row],[Type:Vid_1080i50]:[Type:Anc_Prot]])&gt;0,"x","")</f>
        <v>x</v>
      </c>
      <c r="BI38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83" s="59"/>
      <c r="BK383" s="59"/>
      <c r="BL383" s="63"/>
      <c r="BM383" s="63"/>
      <c r="BN383" s="90"/>
      <c r="BO383" s="90"/>
      <c r="BP383" s="75">
        <f>LEN(Tabelle32[[#This Row],[Label 1
GFX-Unit]])</f>
        <v>0</v>
      </c>
      <c r="BQ383" s="63"/>
      <c r="BR383" s="63"/>
      <c r="BS383" s="59"/>
      <c r="BT383" s="59"/>
      <c r="BU383" s="59" t="s">
        <v>170</v>
      </c>
      <c r="BV383" s="59" t="s">
        <v>171</v>
      </c>
      <c r="BW383" s="59" t="s">
        <v>593</v>
      </c>
      <c r="BX383" s="59">
        <v>18</v>
      </c>
    </row>
    <row r="384" spans="1:76" x14ac:dyDescent="0.2">
      <c r="A384" s="58" t="str">
        <f>CONCATENATE(Tabelle32[[#This Row],[Device ID]],".",Tabelle32[[#This Row],[Streamcounter]])</f>
        <v>18.18204</v>
      </c>
      <c r="B38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VGW-01_SDI18_AUDrec_0004_IPLASRF</v>
      </c>
      <c r="C384" s="60"/>
      <c r="D384" s="61"/>
      <c r="E384" s="62"/>
      <c r="F384" s="59" t="str">
        <f>IFERROR(VLOOKUP(Tabelle32[[#This Row],[Device ID]],BOM!$B$3:$BQ$35,16,FALSE),"")</f>
        <v>MVW</v>
      </c>
      <c r="G384" s="63">
        <f>VLOOKUP(Tabelle32[[#This Row],[SDI Interface]],BOM!$A$4:$B$35,2,FALSE)</f>
        <v>18</v>
      </c>
      <c r="H384" s="59" t="str">
        <f>BOM!$C$4</f>
        <v>VGW-01</v>
      </c>
      <c r="I384" s="59">
        <f>IFERROR(VLOOKUP(Tabelle32[[#This Row],[Device ID]],BOM!$B$3:$BQ$35,12,FALSE),"")</f>
        <v>0</v>
      </c>
      <c r="J384" s="59" t="str">
        <f>IFERROR(VLOOKUP(Tabelle32[[#This Row],[Device ID]],BOM!$B$3:$BQ$35,13,FALSE),"")</f>
        <v>TC.U1.223 | MDC</v>
      </c>
      <c r="K384" s="59" t="str">
        <f>IFERROR(VLOOKUP(Tabelle32[[#This Row],[Device ID]],BOM!$B$3:$BQ$35,14,FALSE),"")</f>
        <v>Imagine Comunications</v>
      </c>
      <c r="L384" s="59" t="str">
        <f>IFERROR(VLOOKUP(Tabelle32[[#This Row],[Device ID]],BOM!$B$3:$BQ$35,16,FALSE),"")</f>
        <v>MVW</v>
      </c>
      <c r="M384" s="63">
        <f>IFERROR(VLOOKUP(Tabelle32[[#This Row],[Device ID]],BOM!$B$3:$BQ$35,17,FALSE),"")</f>
        <v>0</v>
      </c>
      <c r="N384" s="59">
        <f>IFERROR(VLOOKUP(Tabelle32[[#This Row],[Device ID]],BOM!$B$3:$BQ$35,18,FALSE),"")</f>
        <v>0</v>
      </c>
      <c r="O384" s="64"/>
      <c r="P384" s="64"/>
      <c r="Q384" s="64"/>
      <c r="R384" s="64"/>
      <c r="S384" s="64"/>
      <c r="T384" s="64"/>
      <c r="U384" s="59">
        <f>IFERROR(VLOOKUP(Tabelle32[[#This Row],[Device ID]],BOM!$B$3:$BQ$35,25,FALSE),"")</f>
        <v>0</v>
      </c>
      <c r="V384" s="59" t="str">
        <f>IFERROR(VLOOKUP(Tabelle32[[#This Row],[Device ID]],BOM!$B$3:$BQ$35,26,FALSE),"")</f>
        <v>x</v>
      </c>
      <c r="W384" s="59" t="str">
        <f>IFERROR(VLOOKUP(Tabelle32[[#This Row],[Device ID]],BOM!$B$3:$BQ$35,27,FALSE),"")</f>
        <v>x</v>
      </c>
      <c r="X384" s="59" t="str">
        <f>IFERROR(VLOOKUP(Tabelle32[[#This Row],[Device ID]],BOM!$B$3:$BQ$35,28,FALSE),"")</f>
        <v>x</v>
      </c>
      <c r="Y384" s="59" t="str">
        <f>IFERROR(VLOOKUP(Tabelle32[[#This Row],[Device ID]],BOM!$B$3:$BQ$35,29,FALSE),"")</f>
        <v>x</v>
      </c>
      <c r="Z384" s="59" t="str">
        <f>IFERROR(VLOOKUP(Tabelle32[[#This Row],[Device ID]],BOM!$B$3:$BQ$35,30,FALSE),"")</f>
        <v>x</v>
      </c>
      <c r="AA384" s="59" t="str">
        <f>IFERROR(VLOOKUP(Tabelle32[[#This Row],[Device ID]],BOM!$B$3:$BQ$35,31,FALSE),"")</f>
        <v>x</v>
      </c>
      <c r="AB384" s="59" t="str">
        <f>IFERROR(VLOOKUP(Tabelle32[[#This Row],[Device ID]],BOM!$B$3:$BQ$35,32,FALSE),"")</f>
        <v>x</v>
      </c>
      <c r="AC384" s="59" t="str">
        <f>IFERROR(VLOOKUP(Tabelle32[[#This Row],[Device ID]],BOM!$B$3:$BQ$35,33,FALSE),"")</f>
        <v>x</v>
      </c>
      <c r="AD384" s="59" t="str">
        <f>IFERROR(VLOOKUP(Tabelle32[[#This Row],[Device ID]],BOM!$B$3:$BQ$35,34,FALSE),"")</f>
        <v>x</v>
      </c>
      <c r="AE384" s="59" t="str">
        <f>IFERROR(VLOOKUP(Tabelle32[[#This Row],[Device ID]],BOM!$B$3:$BQ$35,35,FALSE),"")</f>
        <v>x</v>
      </c>
      <c r="AF384" s="59" t="str">
        <f>IFERROR(VLOOKUP(Tabelle32[[#This Row],[Device ID]],BOM!$B$3:$BQ$35,36,FALSE),"")</f>
        <v>x</v>
      </c>
      <c r="AG384" s="59" t="str">
        <f>IFERROR(VLOOKUP(Tabelle32[[#This Row],[Device ID]],BOM!$B$3:$BQ$35,37,FALSE),"")</f>
        <v>x</v>
      </c>
      <c r="AH384" s="59"/>
      <c r="AI384" s="59"/>
      <c r="AJ384" s="59"/>
      <c r="AK384" s="59"/>
      <c r="AL384" s="59" t="str">
        <f>IFERROR(VLOOKUP(Tabelle32[[#This Row],[Device ID]],BOM!$B$3:$BQ$35,42,FALSE),"")</f>
        <v>Imagine Communications SNP</v>
      </c>
      <c r="AM384" s="59" t="str">
        <f>IFERROR(VLOOKUP(Tabelle32[[#This Row],[Device ID]],BOM!$B$3:$BQ$35,43,FALSE),"")</f>
        <v>no</v>
      </c>
      <c r="AN384" s="59" t="str">
        <f>IFERROR(VLOOKUP(Tabelle32[[#This Row],[Device ID]],BOM!$B$3:$BQ$35,44,FALSE),"")</f>
        <v>yes</v>
      </c>
      <c r="AO384" s="59" t="str">
        <f>IFERROR(VLOOKUP(Tabelle32[[#This Row],[Device ID]],BOM!$B$3:$BQ$35,45,FALSE),"")</f>
        <v>no</v>
      </c>
      <c r="AP384" s="59" t="str">
        <f>IFERROR(CONCATENATE(Tabelle32[[#This Row],[Family
GFX-Unit]]," | ",Tabelle32[[#This Row],[Label 1
GFX-Unit]]," | ",Tabelle32[[#This Row],[Attached Device if Gateway]]),"")</f>
        <v xml:space="preserve"> |  | MVW</v>
      </c>
      <c r="AQ384" s="28"/>
      <c r="AR384" s="28"/>
      <c r="AS384" s="28"/>
      <c r="AT384" s="28"/>
      <c r="AU384" s="28"/>
      <c r="AV384" s="28" t="s">
        <v>96</v>
      </c>
      <c r="AW384" s="28" t="s">
        <v>96</v>
      </c>
      <c r="AX384" s="28" t="s">
        <v>96</v>
      </c>
      <c r="AY384" s="28" t="s">
        <v>96</v>
      </c>
      <c r="AZ384" s="28" t="s">
        <v>96</v>
      </c>
      <c r="BA384" s="28" t="s">
        <v>96</v>
      </c>
      <c r="BB384" s="28" t="s">
        <v>96</v>
      </c>
      <c r="BC384" s="28" t="s">
        <v>96</v>
      </c>
      <c r="BD384" s="28" t="s">
        <v>96</v>
      </c>
      <c r="BE384" s="28"/>
      <c r="BF384" s="28"/>
      <c r="BG384" s="73" t="s">
        <v>151</v>
      </c>
      <c r="BH384" s="30" t="str">
        <f>IF(COUNTA(Tabelle32[[#This Row],[Type:Vid_1080i50]:[Type:Anc_Prot]])&gt;0,"x","")</f>
        <v>x</v>
      </c>
      <c r="BI38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84" s="59"/>
      <c r="BK384" s="59"/>
      <c r="BL384" s="63"/>
      <c r="BM384" s="63"/>
      <c r="BN384" s="90"/>
      <c r="BO384" s="90"/>
      <c r="BP384" s="75">
        <f>LEN(Tabelle32[[#This Row],[Label 1
GFX-Unit]])</f>
        <v>0</v>
      </c>
      <c r="BQ384" s="63"/>
      <c r="BR384" s="63"/>
      <c r="BS384" s="59"/>
      <c r="BT384" s="59"/>
      <c r="BU384" s="59" t="s">
        <v>173</v>
      </c>
      <c r="BV384" s="59" t="s">
        <v>174</v>
      </c>
      <c r="BW384" s="59" t="s">
        <v>594</v>
      </c>
      <c r="BX384" s="59">
        <v>18</v>
      </c>
    </row>
    <row r="385" spans="1:76" x14ac:dyDescent="0.2">
      <c r="A385" s="58" t="str">
        <f>CONCATENATE(Tabelle32[[#This Row],[Device ID]],".",Tabelle32[[#This Row],[Streamcounter]])</f>
        <v>18.18205</v>
      </c>
      <c r="B38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VGW-01_SDI18_AUDrec_0005_IPLASRF</v>
      </c>
      <c r="C385" s="60"/>
      <c r="D385" s="61"/>
      <c r="E385" s="62"/>
      <c r="F385" s="59" t="str">
        <f>IFERROR(VLOOKUP(Tabelle32[[#This Row],[Device ID]],BOM!$B$3:$BQ$35,16,FALSE),"")</f>
        <v>MVW</v>
      </c>
      <c r="G385" s="63">
        <f>VLOOKUP(Tabelle32[[#This Row],[SDI Interface]],BOM!$A$4:$B$35,2,FALSE)</f>
        <v>18</v>
      </c>
      <c r="H385" s="59" t="str">
        <f>BOM!$C$4</f>
        <v>VGW-01</v>
      </c>
      <c r="I385" s="59">
        <f>IFERROR(VLOOKUP(Tabelle32[[#This Row],[Device ID]],BOM!$B$3:$BQ$35,12,FALSE),"")</f>
        <v>0</v>
      </c>
      <c r="J385" s="59" t="str">
        <f>IFERROR(VLOOKUP(Tabelle32[[#This Row],[Device ID]],BOM!$B$3:$BQ$35,13,FALSE),"")</f>
        <v>TC.U1.223 | MDC</v>
      </c>
      <c r="K385" s="59" t="str">
        <f>IFERROR(VLOOKUP(Tabelle32[[#This Row],[Device ID]],BOM!$B$3:$BQ$35,14,FALSE),"")</f>
        <v>Imagine Comunications</v>
      </c>
      <c r="L385" s="59" t="str">
        <f>IFERROR(VLOOKUP(Tabelle32[[#This Row],[Device ID]],BOM!$B$3:$BQ$35,16,FALSE),"")</f>
        <v>MVW</v>
      </c>
      <c r="M385" s="63">
        <f>IFERROR(VLOOKUP(Tabelle32[[#This Row],[Device ID]],BOM!$B$3:$BQ$35,17,FALSE),"")</f>
        <v>0</v>
      </c>
      <c r="N385" s="59">
        <f>IFERROR(VLOOKUP(Tabelle32[[#This Row],[Device ID]],BOM!$B$3:$BQ$35,18,FALSE),"")</f>
        <v>0</v>
      </c>
      <c r="O385" s="64"/>
      <c r="P385" s="64"/>
      <c r="Q385" s="64"/>
      <c r="R385" s="64"/>
      <c r="S385" s="64"/>
      <c r="T385" s="64"/>
      <c r="U385" s="59">
        <f>IFERROR(VLOOKUP(Tabelle32[[#This Row],[Device ID]],BOM!$B$3:$BQ$35,25,FALSE),"")</f>
        <v>0</v>
      </c>
      <c r="V385" s="59" t="str">
        <f>IFERROR(VLOOKUP(Tabelle32[[#This Row],[Device ID]],BOM!$B$3:$BQ$35,26,FALSE),"")</f>
        <v>x</v>
      </c>
      <c r="W385" s="59" t="str">
        <f>IFERROR(VLOOKUP(Tabelle32[[#This Row],[Device ID]],BOM!$B$3:$BQ$35,27,FALSE),"")</f>
        <v>x</v>
      </c>
      <c r="X385" s="59" t="str">
        <f>IFERROR(VLOOKUP(Tabelle32[[#This Row],[Device ID]],BOM!$B$3:$BQ$35,28,FALSE),"")</f>
        <v>x</v>
      </c>
      <c r="Y385" s="59" t="str">
        <f>IFERROR(VLOOKUP(Tabelle32[[#This Row],[Device ID]],BOM!$B$3:$BQ$35,29,FALSE),"")</f>
        <v>x</v>
      </c>
      <c r="Z385" s="59" t="str">
        <f>IFERROR(VLOOKUP(Tabelle32[[#This Row],[Device ID]],BOM!$B$3:$BQ$35,30,FALSE),"")</f>
        <v>x</v>
      </c>
      <c r="AA385" s="59" t="str">
        <f>IFERROR(VLOOKUP(Tabelle32[[#This Row],[Device ID]],BOM!$B$3:$BQ$35,31,FALSE),"")</f>
        <v>x</v>
      </c>
      <c r="AB385" s="59" t="str">
        <f>IFERROR(VLOOKUP(Tabelle32[[#This Row],[Device ID]],BOM!$B$3:$BQ$35,32,FALSE),"")</f>
        <v>x</v>
      </c>
      <c r="AC385" s="59" t="str">
        <f>IFERROR(VLOOKUP(Tabelle32[[#This Row],[Device ID]],BOM!$B$3:$BQ$35,33,FALSE),"")</f>
        <v>x</v>
      </c>
      <c r="AD385" s="59" t="str">
        <f>IFERROR(VLOOKUP(Tabelle32[[#This Row],[Device ID]],BOM!$B$3:$BQ$35,34,FALSE),"")</f>
        <v>x</v>
      </c>
      <c r="AE385" s="59" t="str">
        <f>IFERROR(VLOOKUP(Tabelle32[[#This Row],[Device ID]],BOM!$B$3:$BQ$35,35,FALSE),"")</f>
        <v>x</v>
      </c>
      <c r="AF385" s="59" t="str">
        <f>IFERROR(VLOOKUP(Tabelle32[[#This Row],[Device ID]],BOM!$B$3:$BQ$35,36,FALSE),"")</f>
        <v>x</v>
      </c>
      <c r="AG385" s="59" t="str">
        <f>IFERROR(VLOOKUP(Tabelle32[[#This Row],[Device ID]],BOM!$B$3:$BQ$35,37,FALSE),"")</f>
        <v>x</v>
      </c>
      <c r="AH385" s="59"/>
      <c r="AI385" s="59"/>
      <c r="AJ385" s="59"/>
      <c r="AK385" s="59"/>
      <c r="AL385" s="59" t="str">
        <f>IFERROR(VLOOKUP(Tabelle32[[#This Row],[Device ID]],BOM!$B$3:$BQ$35,42,FALSE),"")</f>
        <v>Imagine Communications SNP</v>
      </c>
      <c r="AM385" s="59" t="str">
        <f>IFERROR(VLOOKUP(Tabelle32[[#This Row],[Device ID]],BOM!$B$3:$BQ$35,43,FALSE),"")</f>
        <v>no</v>
      </c>
      <c r="AN385" s="59" t="str">
        <f>IFERROR(VLOOKUP(Tabelle32[[#This Row],[Device ID]],BOM!$B$3:$BQ$35,44,FALSE),"")</f>
        <v>yes</v>
      </c>
      <c r="AO385" s="59" t="str">
        <f>IFERROR(VLOOKUP(Tabelle32[[#This Row],[Device ID]],BOM!$B$3:$BQ$35,45,FALSE),"")</f>
        <v>no</v>
      </c>
      <c r="AP385" s="59" t="str">
        <f>IFERROR(CONCATENATE(Tabelle32[[#This Row],[Family
GFX-Unit]]," | ",Tabelle32[[#This Row],[Label 1
GFX-Unit]]," | ",Tabelle32[[#This Row],[Attached Device if Gateway]]),"")</f>
        <v xml:space="preserve"> |  | MVW</v>
      </c>
      <c r="AQ385" s="28"/>
      <c r="AR385" s="28"/>
      <c r="AS385" s="28"/>
      <c r="AT385" s="28"/>
      <c r="AU385" s="28"/>
      <c r="AV385" s="28" t="s">
        <v>96</v>
      </c>
      <c r="AW385" s="28" t="s">
        <v>96</v>
      </c>
      <c r="AX385" s="28" t="s">
        <v>96</v>
      </c>
      <c r="AY385" s="28" t="s">
        <v>96</v>
      </c>
      <c r="AZ385" s="28" t="s">
        <v>96</v>
      </c>
      <c r="BA385" s="28" t="s">
        <v>96</v>
      </c>
      <c r="BB385" s="28" t="s">
        <v>96</v>
      </c>
      <c r="BC385" s="28" t="s">
        <v>96</v>
      </c>
      <c r="BD385" s="28" t="s">
        <v>96</v>
      </c>
      <c r="BE385" s="28"/>
      <c r="BF385" s="28"/>
      <c r="BG385" s="73" t="s">
        <v>151</v>
      </c>
      <c r="BH385" s="30" t="str">
        <f>IF(COUNTA(Tabelle32[[#This Row],[Type:Vid_1080i50]:[Type:Anc_Prot]])&gt;0,"x","")</f>
        <v>x</v>
      </c>
      <c r="BI38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85" s="59"/>
      <c r="BK385" s="59"/>
      <c r="BL385" s="63"/>
      <c r="BM385" s="63"/>
      <c r="BN385" s="90"/>
      <c r="BO385" s="90"/>
      <c r="BP385" s="75">
        <f>LEN(Tabelle32[[#This Row],[Label 1
GFX-Unit]])</f>
        <v>0</v>
      </c>
      <c r="BQ385" s="63"/>
      <c r="BR385" s="63"/>
      <c r="BS385" s="59"/>
      <c r="BT385" s="59"/>
      <c r="BU385" s="59" t="s">
        <v>176</v>
      </c>
      <c r="BV385" s="59" t="s">
        <v>177</v>
      </c>
      <c r="BW385" s="59" t="s">
        <v>595</v>
      </c>
      <c r="BX385" s="59">
        <v>18</v>
      </c>
    </row>
    <row r="386" spans="1:76" x14ac:dyDescent="0.2">
      <c r="A386" s="58" t="str">
        <f>CONCATENATE(Tabelle32[[#This Row],[Device ID]],".",Tabelle32[[#This Row],[Streamcounter]])</f>
        <v>18.18206</v>
      </c>
      <c r="B38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VGW-01_SDI18_AUDrec_0006_IPLASRF</v>
      </c>
      <c r="C386" s="60"/>
      <c r="D386" s="61"/>
      <c r="E386" s="62"/>
      <c r="F386" s="59" t="str">
        <f>IFERROR(VLOOKUP(Tabelle32[[#This Row],[Device ID]],BOM!$B$3:$BQ$35,16,FALSE),"")</f>
        <v>MVW</v>
      </c>
      <c r="G386" s="63">
        <f>VLOOKUP(Tabelle32[[#This Row],[SDI Interface]],BOM!$A$4:$B$35,2,FALSE)</f>
        <v>18</v>
      </c>
      <c r="H386" s="59" t="str">
        <f>BOM!$C$4</f>
        <v>VGW-01</v>
      </c>
      <c r="I386" s="59">
        <f>IFERROR(VLOOKUP(Tabelle32[[#This Row],[Device ID]],BOM!$B$3:$BQ$35,12,FALSE),"")</f>
        <v>0</v>
      </c>
      <c r="J386" s="59" t="str">
        <f>IFERROR(VLOOKUP(Tabelle32[[#This Row],[Device ID]],BOM!$B$3:$BQ$35,13,FALSE),"")</f>
        <v>TC.U1.223 | MDC</v>
      </c>
      <c r="K386" s="59" t="str">
        <f>IFERROR(VLOOKUP(Tabelle32[[#This Row],[Device ID]],BOM!$B$3:$BQ$35,14,FALSE),"")</f>
        <v>Imagine Comunications</v>
      </c>
      <c r="L386" s="59" t="str">
        <f>IFERROR(VLOOKUP(Tabelle32[[#This Row],[Device ID]],BOM!$B$3:$BQ$35,16,FALSE),"")</f>
        <v>MVW</v>
      </c>
      <c r="M386" s="63">
        <f>IFERROR(VLOOKUP(Tabelle32[[#This Row],[Device ID]],BOM!$B$3:$BQ$35,17,FALSE),"")</f>
        <v>0</v>
      </c>
      <c r="N386" s="59">
        <f>IFERROR(VLOOKUP(Tabelle32[[#This Row],[Device ID]],BOM!$B$3:$BQ$35,18,FALSE),"")</f>
        <v>0</v>
      </c>
      <c r="O386" s="64"/>
      <c r="P386" s="64"/>
      <c r="Q386" s="64"/>
      <c r="R386" s="64"/>
      <c r="S386" s="64"/>
      <c r="T386" s="64"/>
      <c r="U386" s="59">
        <f>IFERROR(VLOOKUP(Tabelle32[[#This Row],[Device ID]],BOM!$B$3:$BQ$35,25,FALSE),"")</f>
        <v>0</v>
      </c>
      <c r="V386" s="59" t="str">
        <f>IFERROR(VLOOKUP(Tabelle32[[#This Row],[Device ID]],BOM!$B$3:$BQ$35,26,FALSE),"")</f>
        <v>x</v>
      </c>
      <c r="W386" s="59" t="str">
        <f>IFERROR(VLOOKUP(Tabelle32[[#This Row],[Device ID]],BOM!$B$3:$BQ$35,27,FALSE),"")</f>
        <v>x</v>
      </c>
      <c r="X386" s="59" t="str">
        <f>IFERROR(VLOOKUP(Tabelle32[[#This Row],[Device ID]],BOM!$B$3:$BQ$35,28,FALSE),"")</f>
        <v>x</v>
      </c>
      <c r="Y386" s="59" t="str">
        <f>IFERROR(VLOOKUP(Tabelle32[[#This Row],[Device ID]],BOM!$B$3:$BQ$35,29,FALSE),"")</f>
        <v>x</v>
      </c>
      <c r="Z386" s="59" t="str">
        <f>IFERROR(VLOOKUP(Tabelle32[[#This Row],[Device ID]],BOM!$B$3:$BQ$35,30,FALSE),"")</f>
        <v>x</v>
      </c>
      <c r="AA386" s="59" t="str">
        <f>IFERROR(VLOOKUP(Tabelle32[[#This Row],[Device ID]],BOM!$B$3:$BQ$35,31,FALSE),"")</f>
        <v>x</v>
      </c>
      <c r="AB386" s="59" t="str">
        <f>IFERROR(VLOOKUP(Tabelle32[[#This Row],[Device ID]],BOM!$B$3:$BQ$35,32,FALSE),"")</f>
        <v>x</v>
      </c>
      <c r="AC386" s="59" t="str">
        <f>IFERROR(VLOOKUP(Tabelle32[[#This Row],[Device ID]],BOM!$B$3:$BQ$35,33,FALSE),"")</f>
        <v>x</v>
      </c>
      <c r="AD386" s="59" t="str">
        <f>IFERROR(VLOOKUP(Tabelle32[[#This Row],[Device ID]],BOM!$B$3:$BQ$35,34,FALSE),"")</f>
        <v>x</v>
      </c>
      <c r="AE386" s="59" t="str">
        <f>IFERROR(VLOOKUP(Tabelle32[[#This Row],[Device ID]],BOM!$B$3:$BQ$35,35,FALSE),"")</f>
        <v>x</v>
      </c>
      <c r="AF386" s="59" t="str">
        <f>IFERROR(VLOOKUP(Tabelle32[[#This Row],[Device ID]],BOM!$B$3:$BQ$35,36,FALSE),"")</f>
        <v>x</v>
      </c>
      <c r="AG386" s="59" t="str">
        <f>IFERROR(VLOOKUP(Tabelle32[[#This Row],[Device ID]],BOM!$B$3:$BQ$35,37,FALSE),"")</f>
        <v>x</v>
      </c>
      <c r="AH386" s="59"/>
      <c r="AI386" s="59"/>
      <c r="AJ386" s="59"/>
      <c r="AK386" s="59"/>
      <c r="AL386" s="59" t="str">
        <f>IFERROR(VLOOKUP(Tabelle32[[#This Row],[Device ID]],BOM!$B$3:$BQ$35,42,FALSE),"")</f>
        <v>Imagine Communications SNP</v>
      </c>
      <c r="AM386" s="59" t="str">
        <f>IFERROR(VLOOKUP(Tabelle32[[#This Row],[Device ID]],BOM!$B$3:$BQ$35,43,FALSE),"")</f>
        <v>no</v>
      </c>
      <c r="AN386" s="59" t="str">
        <f>IFERROR(VLOOKUP(Tabelle32[[#This Row],[Device ID]],BOM!$B$3:$BQ$35,44,FALSE),"")</f>
        <v>yes</v>
      </c>
      <c r="AO386" s="59" t="str">
        <f>IFERROR(VLOOKUP(Tabelle32[[#This Row],[Device ID]],BOM!$B$3:$BQ$35,45,FALSE),"")</f>
        <v>no</v>
      </c>
      <c r="AP386" s="59" t="str">
        <f>IFERROR(CONCATENATE(Tabelle32[[#This Row],[Family
GFX-Unit]]," | ",Tabelle32[[#This Row],[Label 1
GFX-Unit]]," | ",Tabelle32[[#This Row],[Attached Device if Gateway]]),"")</f>
        <v xml:space="preserve"> |  | MVW</v>
      </c>
      <c r="AQ386" s="28"/>
      <c r="AR386" s="28"/>
      <c r="AS386" s="28"/>
      <c r="AT386" s="28"/>
      <c r="AU386" s="28"/>
      <c r="AV386" s="28" t="s">
        <v>96</v>
      </c>
      <c r="AW386" s="28" t="s">
        <v>96</v>
      </c>
      <c r="AX386" s="28" t="s">
        <v>96</v>
      </c>
      <c r="AY386" s="28" t="s">
        <v>96</v>
      </c>
      <c r="AZ386" s="28" t="s">
        <v>96</v>
      </c>
      <c r="BA386" s="28" t="s">
        <v>96</v>
      </c>
      <c r="BB386" s="28" t="s">
        <v>96</v>
      </c>
      <c r="BC386" s="28" t="s">
        <v>96</v>
      </c>
      <c r="BD386" s="28" t="s">
        <v>96</v>
      </c>
      <c r="BE386" s="28"/>
      <c r="BF386" s="28"/>
      <c r="BG386" s="73" t="s">
        <v>151</v>
      </c>
      <c r="BH386" s="30" t="str">
        <f>IF(COUNTA(Tabelle32[[#This Row],[Type:Vid_1080i50]:[Type:Anc_Prot]])&gt;0,"x","")</f>
        <v>x</v>
      </c>
      <c r="BI38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86" s="59"/>
      <c r="BK386" s="59"/>
      <c r="BL386" s="63"/>
      <c r="BM386" s="63"/>
      <c r="BN386" s="90"/>
      <c r="BO386" s="90"/>
      <c r="BP386" s="75">
        <f>LEN(Tabelle32[[#This Row],[Label 1
GFX-Unit]])</f>
        <v>0</v>
      </c>
      <c r="BQ386" s="63"/>
      <c r="BR386" s="63"/>
      <c r="BS386" s="59"/>
      <c r="BT386" s="59"/>
      <c r="BU386" s="59" t="s">
        <v>179</v>
      </c>
      <c r="BV386" s="59" t="s">
        <v>180</v>
      </c>
      <c r="BW386" s="59" t="s">
        <v>596</v>
      </c>
      <c r="BX386" s="59">
        <v>18</v>
      </c>
    </row>
    <row r="387" spans="1:76" x14ac:dyDescent="0.2">
      <c r="A387" s="58" t="str">
        <f>CONCATENATE(Tabelle32[[#This Row],[Device ID]],".",Tabelle32[[#This Row],[Streamcounter]])</f>
        <v>18.18207</v>
      </c>
      <c r="B38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VGW-01_SDI18_AUDrec_0007_IPLASRF</v>
      </c>
      <c r="C387" s="60"/>
      <c r="D387" s="61"/>
      <c r="E387" s="62"/>
      <c r="F387" s="59" t="str">
        <f>IFERROR(VLOOKUP(Tabelle32[[#This Row],[Device ID]],BOM!$B$3:$BQ$35,16,FALSE),"")</f>
        <v>MVW</v>
      </c>
      <c r="G387" s="63">
        <f>VLOOKUP(Tabelle32[[#This Row],[SDI Interface]],BOM!$A$4:$B$35,2,FALSE)</f>
        <v>18</v>
      </c>
      <c r="H387" s="59" t="str">
        <f>BOM!$C$4</f>
        <v>VGW-01</v>
      </c>
      <c r="I387" s="59">
        <f>IFERROR(VLOOKUP(Tabelle32[[#This Row],[Device ID]],BOM!$B$3:$BQ$35,12,FALSE),"")</f>
        <v>0</v>
      </c>
      <c r="J387" s="59" t="str">
        <f>IFERROR(VLOOKUP(Tabelle32[[#This Row],[Device ID]],BOM!$B$3:$BQ$35,13,FALSE),"")</f>
        <v>TC.U1.223 | MDC</v>
      </c>
      <c r="K387" s="59" t="str">
        <f>IFERROR(VLOOKUP(Tabelle32[[#This Row],[Device ID]],BOM!$B$3:$BQ$35,14,FALSE),"")</f>
        <v>Imagine Comunications</v>
      </c>
      <c r="L387" s="59" t="str">
        <f>IFERROR(VLOOKUP(Tabelle32[[#This Row],[Device ID]],BOM!$B$3:$BQ$35,16,FALSE),"")</f>
        <v>MVW</v>
      </c>
      <c r="M387" s="63">
        <f>IFERROR(VLOOKUP(Tabelle32[[#This Row],[Device ID]],BOM!$B$3:$BQ$35,17,FALSE),"")</f>
        <v>0</v>
      </c>
      <c r="N387" s="59">
        <f>IFERROR(VLOOKUP(Tabelle32[[#This Row],[Device ID]],BOM!$B$3:$BQ$35,18,FALSE),"")</f>
        <v>0</v>
      </c>
      <c r="O387" s="64"/>
      <c r="P387" s="64"/>
      <c r="Q387" s="64"/>
      <c r="R387" s="64"/>
      <c r="S387" s="64"/>
      <c r="T387" s="64"/>
      <c r="U387" s="59">
        <f>IFERROR(VLOOKUP(Tabelle32[[#This Row],[Device ID]],BOM!$B$3:$BQ$35,25,FALSE),"")</f>
        <v>0</v>
      </c>
      <c r="V387" s="59" t="str">
        <f>IFERROR(VLOOKUP(Tabelle32[[#This Row],[Device ID]],BOM!$B$3:$BQ$35,26,FALSE),"")</f>
        <v>x</v>
      </c>
      <c r="W387" s="59" t="str">
        <f>IFERROR(VLOOKUP(Tabelle32[[#This Row],[Device ID]],BOM!$B$3:$BQ$35,27,FALSE),"")</f>
        <v>x</v>
      </c>
      <c r="X387" s="59" t="str">
        <f>IFERROR(VLOOKUP(Tabelle32[[#This Row],[Device ID]],BOM!$B$3:$BQ$35,28,FALSE),"")</f>
        <v>x</v>
      </c>
      <c r="Y387" s="59" t="str">
        <f>IFERROR(VLOOKUP(Tabelle32[[#This Row],[Device ID]],BOM!$B$3:$BQ$35,29,FALSE),"")</f>
        <v>x</v>
      </c>
      <c r="Z387" s="59" t="str">
        <f>IFERROR(VLOOKUP(Tabelle32[[#This Row],[Device ID]],BOM!$B$3:$BQ$35,30,FALSE),"")</f>
        <v>x</v>
      </c>
      <c r="AA387" s="59" t="str">
        <f>IFERROR(VLOOKUP(Tabelle32[[#This Row],[Device ID]],BOM!$B$3:$BQ$35,31,FALSE),"")</f>
        <v>x</v>
      </c>
      <c r="AB387" s="59" t="str">
        <f>IFERROR(VLOOKUP(Tabelle32[[#This Row],[Device ID]],BOM!$B$3:$BQ$35,32,FALSE),"")</f>
        <v>x</v>
      </c>
      <c r="AC387" s="59" t="str">
        <f>IFERROR(VLOOKUP(Tabelle32[[#This Row],[Device ID]],BOM!$B$3:$BQ$35,33,FALSE),"")</f>
        <v>x</v>
      </c>
      <c r="AD387" s="59" t="str">
        <f>IFERROR(VLOOKUP(Tabelle32[[#This Row],[Device ID]],BOM!$B$3:$BQ$35,34,FALSE),"")</f>
        <v>x</v>
      </c>
      <c r="AE387" s="59" t="str">
        <f>IFERROR(VLOOKUP(Tabelle32[[#This Row],[Device ID]],BOM!$B$3:$BQ$35,35,FALSE),"")</f>
        <v>x</v>
      </c>
      <c r="AF387" s="59" t="str">
        <f>IFERROR(VLOOKUP(Tabelle32[[#This Row],[Device ID]],BOM!$B$3:$BQ$35,36,FALSE),"")</f>
        <v>x</v>
      </c>
      <c r="AG387" s="59" t="str">
        <f>IFERROR(VLOOKUP(Tabelle32[[#This Row],[Device ID]],BOM!$B$3:$BQ$35,37,FALSE),"")</f>
        <v>x</v>
      </c>
      <c r="AH387" s="59"/>
      <c r="AI387" s="59"/>
      <c r="AJ387" s="59"/>
      <c r="AK387" s="59"/>
      <c r="AL387" s="59" t="str">
        <f>IFERROR(VLOOKUP(Tabelle32[[#This Row],[Device ID]],BOM!$B$3:$BQ$35,42,FALSE),"")</f>
        <v>Imagine Communications SNP</v>
      </c>
      <c r="AM387" s="59" t="str">
        <f>IFERROR(VLOOKUP(Tabelle32[[#This Row],[Device ID]],BOM!$B$3:$BQ$35,43,FALSE),"")</f>
        <v>no</v>
      </c>
      <c r="AN387" s="59" t="str">
        <f>IFERROR(VLOOKUP(Tabelle32[[#This Row],[Device ID]],BOM!$B$3:$BQ$35,44,FALSE),"")</f>
        <v>yes</v>
      </c>
      <c r="AO387" s="59" t="str">
        <f>IFERROR(VLOOKUP(Tabelle32[[#This Row],[Device ID]],BOM!$B$3:$BQ$35,45,FALSE),"")</f>
        <v>no</v>
      </c>
      <c r="AP387" s="59" t="str">
        <f>IFERROR(CONCATENATE(Tabelle32[[#This Row],[Family
GFX-Unit]]," | ",Tabelle32[[#This Row],[Label 1
GFX-Unit]]," | ",Tabelle32[[#This Row],[Attached Device if Gateway]]),"")</f>
        <v xml:space="preserve"> |  | MVW</v>
      </c>
      <c r="AQ387" s="28"/>
      <c r="AR387" s="28"/>
      <c r="AS387" s="28"/>
      <c r="AT387" s="28"/>
      <c r="AU387" s="28"/>
      <c r="AV387" s="28" t="s">
        <v>96</v>
      </c>
      <c r="AW387" s="28" t="s">
        <v>96</v>
      </c>
      <c r="AX387" s="28" t="s">
        <v>96</v>
      </c>
      <c r="AY387" s="28" t="s">
        <v>96</v>
      </c>
      <c r="AZ387" s="28" t="s">
        <v>96</v>
      </c>
      <c r="BA387" s="28" t="s">
        <v>96</v>
      </c>
      <c r="BB387" s="28" t="s">
        <v>96</v>
      </c>
      <c r="BC387" s="28" t="s">
        <v>96</v>
      </c>
      <c r="BD387" s="28" t="s">
        <v>96</v>
      </c>
      <c r="BE387" s="28"/>
      <c r="BF387" s="28"/>
      <c r="BG387" s="73" t="s">
        <v>151</v>
      </c>
      <c r="BH387" s="30" t="str">
        <f>IF(COUNTA(Tabelle32[[#This Row],[Type:Vid_1080i50]:[Type:Anc_Prot]])&gt;0,"x","")</f>
        <v>x</v>
      </c>
      <c r="BI38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87" s="59"/>
      <c r="BK387" s="59"/>
      <c r="BL387" s="63"/>
      <c r="BM387" s="63"/>
      <c r="BN387" s="90"/>
      <c r="BO387" s="90"/>
      <c r="BP387" s="75">
        <f>LEN(Tabelle32[[#This Row],[Label 1
GFX-Unit]])</f>
        <v>0</v>
      </c>
      <c r="BQ387" s="63"/>
      <c r="BR387" s="63"/>
      <c r="BS387" s="59"/>
      <c r="BT387" s="59"/>
      <c r="BU387" s="59" t="s">
        <v>182</v>
      </c>
      <c r="BV387" s="59" t="s">
        <v>183</v>
      </c>
      <c r="BW387" s="59" t="s">
        <v>597</v>
      </c>
      <c r="BX387" s="59">
        <v>18</v>
      </c>
    </row>
    <row r="388" spans="1:76" x14ac:dyDescent="0.2">
      <c r="A388" s="58" t="str">
        <f>CONCATENATE(Tabelle32[[#This Row],[Device ID]],".",Tabelle32[[#This Row],[Streamcounter]])</f>
        <v>18.18208</v>
      </c>
      <c r="B38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VGW-01_SDI18_AUDrec_0008_IPLASRF</v>
      </c>
      <c r="C388" s="60"/>
      <c r="D388" s="61"/>
      <c r="E388" s="62"/>
      <c r="F388" s="59" t="str">
        <f>IFERROR(VLOOKUP(Tabelle32[[#This Row],[Device ID]],BOM!$B$3:$BQ$35,16,FALSE),"")</f>
        <v>MVW</v>
      </c>
      <c r="G388" s="63">
        <f>VLOOKUP(Tabelle32[[#This Row],[SDI Interface]],BOM!$A$4:$B$35,2,FALSE)</f>
        <v>18</v>
      </c>
      <c r="H388" s="59" t="str">
        <f>BOM!$C$4</f>
        <v>VGW-01</v>
      </c>
      <c r="I388" s="59">
        <f>IFERROR(VLOOKUP(Tabelle32[[#This Row],[Device ID]],BOM!$B$3:$BQ$35,12,FALSE),"")</f>
        <v>0</v>
      </c>
      <c r="J388" s="59" t="str">
        <f>IFERROR(VLOOKUP(Tabelle32[[#This Row],[Device ID]],BOM!$B$3:$BQ$35,13,FALSE),"")</f>
        <v>TC.U1.223 | MDC</v>
      </c>
      <c r="K388" s="59" t="str">
        <f>IFERROR(VLOOKUP(Tabelle32[[#This Row],[Device ID]],BOM!$B$3:$BQ$35,14,FALSE),"")</f>
        <v>Imagine Comunications</v>
      </c>
      <c r="L388" s="59" t="str">
        <f>IFERROR(VLOOKUP(Tabelle32[[#This Row],[Device ID]],BOM!$B$3:$BQ$35,16,FALSE),"")</f>
        <v>MVW</v>
      </c>
      <c r="M388" s="63">
        <f>IFERROR(VLOOKUP(Tabelle32[[#This Row],[Device ID]],BOM!$B$3:$BQ$35,17,FALSE),"")</f>
        <v>0</v>
      </c>
      <c r="N388" s="59">
        <f>IFERROR(VLOOKUP(Tabelle32[[#This Row],[Device ID]],BOM!$B$3:$BQ$35,18,FALSE),"")</f>
        <v>0</v>
      </c>
      <c r="O388" s="64"/>
      <c r="P388" s="64"/>
      <c r="Q388" s="64"/>
      <c r="R388" s="64"/>
      <c r="S388" s="64"/>
      <c r="T388" s="64"/>
      <c r="U388" s="59">
        <f>IFERROR(VLOOKUP(Tabelle32[[#This Row],[Device ID]],BOM!$B$3:$BQ$35,25,FALSE),"")</f>
        <v>0</v>
      </c>
      <c r="V388" s="59" t="str">
        <f>IFERROR(VLOOKUP(Tabelle32[[#This Row],[Device ID]],BOM!$B$3:$BQ$35,26,FALSE),"")</f>
        <v>x</v>
      </c>
      <c r="W388" s="59" t="str">
        <f>IFERROR(VLOOKUP(Tabelle32[[#This Row],[Device ID]],BOM!$B$3:$BQ$35,27,FALSE),"")</f>
        <v>x</v>
      </c>
      <c r="X388" s="59" t="str">
        <f>IFERROR(VLOOKUP(Tabelle32[[#This Row],[Device ID]],BOM!$B$3:$BQ$35,28,FALSE),"")</f>
        <v>x</v>
      </c>
      <c r="Y388" s="59" t="str">
        <f>IFERROR(VLOOKUP(Tabelle32[[#This Row],[Device ID]],BOM!$B$3:$BQ$35,29,FALSE),"")</f>
        <v>x</v>
      </c>
      <c r="Z388" s="59" t="str">
        <f>IFERROR(VLOOKUP(Tabelle32[[#This Row],[Device ID]],BOM!$B$3:$BQ$35,30,FALSE),"")</f>
        <v>x</v>
      </c>
      <c r="AA388" s="59" t="str">
        <f>IFERROR(VLOOKUP(Tabelle32[[#This Row],[Device ID]],BOM!$B$3:$BQ$35,31,FALSE),"")</f>
        <v>x</v>
      </c>
      <c r="AB388" s="59" t="str">
        <f>IFERROR(VLOOKUP(Tabelle32[[#This Row],[Device ID]],BOM!$B$3:$BQ$35,32,FALSE),"")</f>
        <v>x</v>
      </c>
      <c r="AC388" s="59" t="str">
        <f>IFERROR(VLOOKUP(Tabelle32[[#This Row],[Device ID]],BOM!$B$3:$BQ$35,33,FALSE),"")</f>
        <v>x</v>
      </c>
      <c r="AD388" s="59" t="str">
        <f>IFERROR(VLOOKUP(Tabelle32[[#This Row],[Device ID]],BOM!$B$3:$BQ$35,34,FALSE),"")</f>
        <v>x</v>
      </c>
      <c r="AE388" s="59" t="str">
        <f>IFERROR(VLOOKUP(Tabelle32[[#This Row],[Device ID]],BOM!$B$3:$BQ$35,35,FALSE),"")</f>
        <v>x</v>
      </c>
      <c r="AF388" s="59" t="str">
        <f>IFERROR(VLOOKUP(Tabelle32[[#This Row],[Device ID]],BOM!$B$3:$BQ$35,36,FALSE),"")</f>
        <v>x</v>
      </c>
      <c r="AG388" s="59" t="str">
        <f>IFERROR(VLOOKUP(Tabelle32[[#This Row],[Device ID]],BOM!$B$3:$BQ$35,37,FALSE),"")</f>
        <v>x</v>
      </c>
      <c r="AH388" s="59"/>
      <c r="AI388" s="59"/>
      <c r="AJ388" s="59"/>
      <c r="AK388" s="59"/>
      <c r="AL388" s="59" t="str">
        <f>IFERROR(VLOOKUP(Tabelle32[[#This Row],[Device ID]],BOM!$B$3:$BQ$35,42,FALSE),"")</f>
        <v>Imagine Communications SNP</v>
      </c>
      <c r="AM388" s="59" t="str">
        <f>IFERROR(VLOOKUP(Tabelle32[[#This Row],[Device ID]],BOM!$B$3:$BQ$35,43,FALSE),"")</f>
        <v>no</v>
      </c>
      <c r="AN388" s="59" t="str">
        <f>IFERROR(VLOOKUP(Tabelle32[[#This Row],[Device ID]],BOM!$B$3:$BQ$35,44,FALSE),"")</f>
        <v>yes</v>
      </c>
      <c r="AO388" s="59" t="str">
        <f>IFERROR(VLOOKUP(Tabelle32[[#This Row],[Device ID]],BOM!$B$3:$BQ$35,45,FALSE),"")</f>
        <v>no</v>
      </c>
      <c r="AP388" s="59" t="str">
        <f>IFERROR(CONCATENATE(Tabelle32[[#This Row],[Family
GFX-Unit]]," | ",Tabelle32[[#This Row],[Label 1
GFX-Unit]]," | ",Tabelle32[[#This Row],[Attached Device if Gateway]]),"")</f>
        <v xml:space="preserve"> |  | MVW</v>
      </c>
      <c r="AQ388" s="28"/>
      <c r="AR388" s="28"/>
      <c r="AS388" s="28"/>
      <c r="AT388" s="28"/>
      <c r="AU388" s="28"/>
      <c r="AV388" s="28" t="s">
        <v>96</v>
      </c>
      <c r="AW388" s="28" t="s">
        <v>96</v>
      </c>
      <c r="AX388" s="28" t="s">
        <v>96</v>
      </c>
      <c r="AY388" s="28" t="s">
        <v>96</v>
      </c>
      <c r="AZ388" s="28" t="s">
        <v>96</v>
      </c>
      <c r="BA388" s="28" t="s">
        <v>96</v>
      </c>
      <c r="BB388" s="28" t="s">
        <v>96</v>
      </c>
      <c r="BC388" s="28" t="s">
        <v>96</v>
      </c>
      <c r="BD388" s="28" t="s">
        <v>96</v>
      </c>
      <c r="BE388" s="28"/>
      <c r="BF388" s="28"/>
      <c r="BG388" s="73" t="s">
        <v>151</v>
      </c>
      <c r="BH388" s="30" t="str">
        <f>IF(COUNTA(Tabelle32[[#This Row],[Type:Vid_1080i50]:[Type:Anc_Prot]])&gt;0,"x","")</f>
        <v>x</v>
      </c>
      <c r="BI38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88" s="59"/>
      <c r="BK388" s="59"/>
      <c r="BL388" s="63"/>
      <c r="BM388" s="63"/>
      <c r="BN388" s="90"/>
      <c r="BO388" s="90"/>
      <c r="BP388" s="75">
        <f>LEN(Tabelle32[[#This Row],[Label 1
GFX-Unit]])</f>
        <v>0</v>
      </c>
      <c r="BQ388" s="63"/>
      <c r="BR388" s="63"/>
      <c r="BS388" s="59"/>
      <c r="BT388" s="59"/>
      <c r="BU388" s="59" t="s">
        <v>185</v>
      </c>
      <c r="BV388" s="59" t="s">
        <v>186</v>
      </c>
      <c r="BW388" s="59" t="s">
        <v>598</v>
      </c>
      <c r="BX388" s="59">
        <v>18</v>
      </c>
    </row>
    <row r="389" spans="1:76" x14ac:dyDescent="0.2">
      <c r="A389" s="58" t="str">
        <f>CONCATENATE(Tabelle32[[#This Row],[Device ID]],".",Tabelle32[[#This Row],[Streamcounter]])</f>
        <v>18.18209</v>
      </c>
      <c r="B38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VGW-01_SDI18_AUDrec_0009_IPLASRF</v>
      </c>
      <c r="C389" s="60"/>
      <c r="D389" s="61"/>
      <c r="E389" s="62"/>
      <c r="F389" s="59" t="str">
        <f>IFERROR(VLOOKUP(Tabelle32[[#This Row],[Device ID]],BOM!$B$3:$BQ$35,16,FALSE),"")</f>
        <v>MVW</v>
      </c>
      <c r="G389" s="63">
        <f>VLOOKUP(Tabelle32[[#This Row],[SDI Interface]],BOM!$A$4:$B$35,2,FALSE)</f>
        <v>18</v>
      </c>
      <c r="H389" s="59" t="str">
        <f>BOM!$C$4</f>
        <v>VGW-01</v>
      </c>
      <c r="I389" s="59">
        <f>IFERROR(VLOOKUP(Tabelle32[[#This Row],[Device ID]],BOM!$B$3:$BQ$35,12,FALSE),"")</f>
        <v>0</v>
      </c>
      <c r="J389" s="59" t="str">
        <f>IFERROR(VLOOKUP(Tabelle32[[#This Row],[Device ID]],BOM!$B$3:$BQ$35,13,FALSE),"")</f>
        <v>TC.U1.223 | MDC</v>
      </c>
      <c r="K389" s="59" t="str">
        <f>IFERROR(VLOOKUP(Tabelle32[[#This Row],[Device ID]],BOM!$B$3:$BQ$35,14,FALSE),"")</f>
        <v>Imagine Comunications</v>
      </c>
      <c r="L389" s="59" t="str">
        <f>IFERROR(VLOOKUP(Tabelle32[[#This Row],[Device ID]],BOM!$B$3:$BQ$35,16,FALSE),"")</f>
        <v>MVW</v>
      </c>
      <c r="M389" s="63">
        <f>IFERROR(VLOOKUP(Tabelle32[[#This Row],[Device ID]],BOM!$B$3:$BQ$35,17,FALSE),"")</f>
        <v>0</v>
      </c>
      <c r="N389" s="59">
        <f>IFERROR(VLOOKUP(Tabelle32[[#This Row],[Device ID]],BOM!$B$3:$BQ$35,18,FALSE),"")</f>
        <v>0</v>
      </c>
      <c r="O389" s="64"/>
      <c r="P389" s="64"/>
      <c r="Q389" s="64"/>
      <c r="R389" s="64"/>
      <c r="S389" s="64"/>
      <c r="T389" s="64"/>
      <c r="U389" s="59">
        <f>IFERROR(VLOOKUP(Tabelle32[[#This Row],[Device ID]],BOM!$B$3:$BQ$35,25,FALSE),"")</f>
        <v>0</v>
      </c>
      <c r="V389" s="59" t="str">
        <f>IFERROR(VLOOKUP(Tabelle32[[#This Row],[Device ID]],BOM!$B$3:$BQ$35,26,FALSE),"")</f>
        <v>x</v>
      </c>
      <c r="W389" s="59" t="str">
        <f>IFERROR(VLOOKUP(Tabelle32[[#This Row],[Device ID]],BOM!$B$3:$BQ$35,27,FALSE),"")</f>
        <v>x</v>
      </c>
      <c r="X389" s="59" t="str">
        <f>IFERROR(VLOOKUP(Tabelle32[[#This Row],[Device ID]],BOM!$B$3:$BQ$35,28,FALSE),"")</f>
        <v>x</v>
      </c>
      <c r="Y389" s="59" t="str">
        <f>IFERROR(VLOOKUP(Tabelle32[[#This Row],[Device ID]],BOM!$B$3:$BQ$35,29,FALSE),"")</f>
        <v>x</v>
      </c>
      <c r="Z389" s="59" t="str">
        <f>IFERROR(VLOOKUP(Tabelle32[[#This Row],[Device ID]],BOM!$B$3:$BQ$35,30,FALSE),"")</f>
        <v>x</v>
      </c>
      <c r="AA389" s="59" t="str">
        <f>IFERROR(VLOOKUP(Tabelle32[[#This Row],[Device ID]],BOM!$B$3:$BQ$35,31,FALSE),"")</f>
        <v>x</v>
      </c>
      <c r="AB389" s="59" t="str">
        <f>IFERROR(VLOOKUP(Tabelle32[[#This Row],[Device ID]],BOM!$B$3:$BQ$35,32,FALSE),"")</f>
        <v>x</v>
      </c>
      <c r="AC389" s="59" t="str">
        <f>IFERROR(VLOOKUP(Tabelle32[[#This Row],[Device ID]],BOM!$B$3:$BQ$35,33,FALSE),"")</f>
        <v>x</v>
      </c>
      <c r="AD389" s="59" t="str">
        <f>IFERROR(VLOOKUP(Tabelle32[[#This Row],[Device ID]],BOM!$B$3:$BQ$35,34,FALSE),"")</f>
        <v>x</v>
      </c>
      <c r="AE389" s="59" t="str">
        <f>IFERROR(VLOOKUP(Tabelle32[[#This Row],[Device ID]],BOM!$B$3:$BQ$35,35,FALSE),"")</f>
        <v>x</v>
      </c>
      <c r="AF389" s="59" t="str">
        <f>IFERROR(VLOOKUP(Tabelle32[[#This Row],[Device ID]],BOM!$B$3:$BQ$35,36,FALSE),"")</f>
        <v>x</v>
      </c>
      <c r="AG389" s="59" t="str">
        <f>IFERROR(VLOOKUP(Tabelle32[[#This Row],[Device ID]],BOM!$B$3:$BQ$35,37,FALSE),"")</f>
        <v>x</v>
      </c>
      <c r="AH389" s="59"/>
      <c r="AI389" s="59"/>
      <c r="AJ389" s="59"/>
      <c r="AK389" s="59"/>
      <c r="AL389" s="59" t="str">
        <f>IFERROR(VLOOKUP(Tabelle32[[#This Row],[Device ID]],BOM!$B$3:$BQ$35,42,FALSE),"")</f>
        <v>Imagine Communications SNP</v>
      </c>
      <c r="AM389" s="59" t="str">
        <f>IFERROR(VLOOKUP(Tabelle32[[#This Row],[Device ID]],BOM!$B$3:$BQ$35,43,FALSE),"")</f>
        <v>no</v>
      </c>
      <c r="AN389" s="59" t="str">
        <f>IFERROR(VLOOKUP(Tabelle32[[#This Row],[Device ID]],BOM!$B$3:$BQ$35,44,FALSE),"")</f>
        <v>yes</v>
      </c>
      <c r="AO389" s="59" t="str">
        <f>IFERROR(VLOOKUP(Tabelle32[[#This Row],[Device ID]],BOM!$B$3:$BQ$35,45,FALSE),"")</f>
        <v>no</v>
      </c>
      <c r="AP389" s="59" t="str">
        <f>IFERROR(CONCATENATE(Tabelle32[[#This Row],[Family
GFX-Unit]]," | ",Tabelle32[[#This Row],[Label 1
GFX-Unit]]," | ",Tabelle32[[#This Row],[Attached Device if Gateway]]),"")</f>
        <v xml:space="preserve"> |  | MVW</v>
      </c>
      <c r="AQ389" s="28"/>
      <c r="AR389" s="28"/>
      <c r="AS389" s="28"/>
      <c r="AT389" s="28"/>
      <c r="AU389" s="28"/>
      <c r="AV389" s="28" t="s">
        <v>96</v>
      </c>
      <c r="AW389" s="28" t="s">
        <v>96</v>
      </c>
      <c r="AX389" s="28" t="s">
        <v>96</v>
      </c>
      <c r="AY389" s="28" t="s">
        <v>96</v>
      </c>
      <c r="AZ389" s="28" t="s">
        <v>96</v>
      </c>
      <c r="BA389" s="28" t="s">
        <v>96</v>
      </c>
      <c r="BB389" s="28" t="s">
        <v>96</v>
      </c>
      <c r="BC389" s="28" t="s">
        <v>96</v>
      </c>
      <c r="BD389" s="28" t="s">
        <v>96</v>
      </c>
      <c r="BE389" s="28"/>
      <c r="BF389" s="28"/>
      <c r="BG389" s="73" t="s">
        <v>151</v>
      </c>
      <c r="BH389" s="30" t="str">
        <f>IF(COUNTA(Tabelle32[[#This Row],[Type:Vid_1080i50]:[Type:Anc_Prot]])&gt;0,"x","")</f>
        <v>x</v>
      </c>
      <c r="BI38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89" s="59"/>
      <c r="BK389" s="59"/>
      <c r="BL389" s="63"/>
      <c r="BM389" s="63"/>
      <c r="BN389" s="90"/>
      <c r="BO389" s="90"/>
      <c r="BP389" s="75">
        <f>LEN(Tabelle32[[#This Row],[Label 1
GFX-Unit]])</f>
        <v>0</v>
      </c>
      <c r="BQ389" s="63"/>
      <c r="BR389" s="63"/>
      <c r="BS389" s="59"/>
      <c r="BT389" s="59"/>
      <c r="BU389" s="59" t="s">
        <v>188</v>
      </c>
      <c r="BV389" s="59" t="s">
        <v>189</v>
      </c>
      <c r="BW389" s="59" t="s">
        <v>599</v>
      </c>
      <c r="BX389" s="59">
        <v>18</v>
      </c>
    </row>
    <row r="390" spans="1:76" x14ac:dyDescent="0.2">
      <c r="A390" s="58" t="str">
        <f>CONCATENATE(Tabelle32[[#This Row],[Device ID]],".",Tabelle32[[#This Row],[Streamcounter]])</f>
        <v>18.18210</v>
      </c>
      <c r="B39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VGW-01_SDI18_AUDrec_0010_IPLASRF</v>
      </c>
      <c r="C390" s="60"/>
      <c r="D390" s="61"/>
      <c r="E390" s="62"/>
      <c r="F390" s="59" t="str">
        <f>IFERROR(VLOOKUP(Tabelle32[[#This Row],[Device ID]],BOM!$B$3:$BQ$35,16,FALSE),"")</f>
        <v>MVW</v>
      </c>
      <c r="G390" s="63">
        <f>VLOOKUP(Tabelle32[[#This Row],[SDI Interface]],BOM!$A$4:$B$35,2,FALSE)</f>
        <v>18</v>
      </c>
      <c r="H390" s="59" t="str">
        <f>BOM!$C$4</f>
        <v>VGW-01</v>
      </c>
      <c r="I390" s="59">
        <f>IFERROR(VLOOKUP(Tabelle32[[#This Row],[Device ID]],BOM!$B$3:$BQ$35,12,FALSE),"")</f>
        <v>0</v>
      </c>
      <c r="J390" s="59" t="str">
        <f>IFERROR(VLOOKUP(Tabelle32[[#This Row],[Device ID]],BOM!$B$3:$BQ$35,13,FALSE),"")</f>
        <v>TC.U1.223 | MDC</v>
      </c>
      <c r="K390" s="59" t="str">
        <f>IFERROR(VLOOKUP(Tabelle32[[#This Row],[Device ID]],BOM!$B$3:$BQ$35,14,FALSE),"")</f>
        <v>Imagine Comunications</v>
      </c>
      <c r="L390" s="59" t="str">
        <f>IFERROR(VLOOKUP(Tabelle32[[#This Row],[Device ID]],BOM!$B$3:$BQ$35,16,FALSE),"")</f>
        <v>MVW</v>
      </c>
      <c r="M390" s="63">
        <f>IFERROR(VLOOKUP(Tabelle32[[#This Row],[Device ID]],BOM!$B$3:$BQ$35,17,FALSE),"")</f>
        <v>0</v>
      </c>
      <c r="N390" s="59">
        <f>IFERROR(VLOOKUP(Tabelle32[[#This Row],[Device ID]],BOM!$B$3:$BQ$35,18,FALSE),"")</f>
        <v>0</v>
      </c>
      <c r="O390" s="64"/>
      <c r="P390" s="64"/>
      <c r="Q390" s="64"/>
      <c r="R390" s="64"/>
      <c r="S390" s="64"/>
      <c r="T390" s="64"/>
      <c r="U390" s="59">
        <f>IFERROR(VLOOKUP(Tabelle32[[#This Row],[Device ID]],BOM!$B$3:$BQ$35,25,FALSE),"")</f>
        <v>0</v>
      </c>
      <c r="V390" s="59" t="str">
        <f>IFERROR(VLOOKUP(Tabelle32[[#This Row],[Device ID]],BOM!$B$3:$BQ$35,26,FALSE),"")</f>
        <v>x</v>
      </c>
      <c r="W390" s="59" t="str">
        <f>IFERROR(VLOOKUP(Tabelle32[[#This Row],[Device ID]],BOM!$B$3:$BQ$35,27,FALSE),"")</f>
        <v>x</v>
      </c>
      <c r="X390" s="59" t="str">
        <f>IFERROR(VLOOKUP(Tabelle32[[#This Row],[Device ID]],BOM!$B$3:$BQ$35,28,FALSE),"")</f>
        <v>x</v>
      </c>
      <c r="Y390" s="59" t="str">
        <f>IFERROR(VLOOKUP(Tabelle32[[#This Row],[Device ID]],BOM!$B$3:$BQ$35,29,FALSE),"")</f>
        <v>x</v>
      </c>
      <c r="Z390" s="59" t="str">
        <f>IFERROR(VLOOKUP(Tabelle32[[#This Row],[Device ID]],BOM!$B$3:$BQ$35,30,FALSE),"")</f>
        <v>x</v>
      </c>
      <c r="AA390" s="59" t="str">
        <f>IFERROR(VLOOKUP(Tabelle32[[#This Row],[Device ID]],BOM!$B$3:$BQ$35,31,FALSE),"")</f>
        <v>x</v>
      </c>
      <c r="AB390" s="59" t="str">
        <f>IFERROR(VLOOKUP(Tabelle32[[#This Row],[Device ID]],BOM!$B$3:$BQ$35,32,FALSE),"")</f>
        <v>x</v>
      </c>
      <c r="AC390" s="59" t="str">
        <f>IFERROR(VLOOKUP(Tabelle32[[#This Row],[Device ID]],BOM!$B$3:$BQ$35,33,FALSE),"")</f>
        <v>x</v>
      </c>
      <c r="AD390" s="59" t="str">
        <f>IFERROR(VLOOKUP(Tabelle32[[#This Row],[Device ID]],BOM!$B$3:$BQ$35,34,FALSE),"")</f>
        <v>x</v>
      </c>
      <c r="AE390" s="59" t="str">
        <f>IFERROR(VLOOKUP(Tabelle32[[#This Row],[Device ID]],BOM!$B$3:$BQ$35,35,FALSE),"")</f>
        <v>x</v>
      </c>
      <c r="AF390" s="59" t="str">
        <f>IFERROR(VLOOKUP(Tabelle32[[#This Row],[Device ID]],BOM!$B$3:$BQ$35,36,FALSE),"")</f>
        <v>x</v>
      </c>
      <c r="AG390" s="59" t="str">
        <f>IFERROR(VLOOKUP(Tabelle32[[#This Row],[Device ID]],BOM!$B$3:$BQ$35,37,FALSE),"")</f>
        <v>x</v>
      </c>
      <c r="AH390" s="59"/>
      <c r="AI390" s="59"/>
      <c r="AJ390" s="59"/>
      <c r="AK390" s="59"/>
      <c r="AL390" s="59" t="str">
        <f>IFERROR(VLOOKUP(Tabelle32[[#This Row],[Device ID]],BOM!$B$3:$BQ$35,42,FALSE),"")</f>
        <v>Imagine Communications SNP</v>
      </c>
      <c r="AM390" s="59" t="str">
        <f>IFERROR(VLOOKUP(Tabelle32[[#This Row],[Device ID]],BOM!$B$3:$BQ$35,43,FALSE),"")</f>
        <v>no</v>
      </c>
      <c r="AN390" s="59" t="str">
        <f>IFERROR(VLOOKUP(Tabelle32[[#This Row],[Device ID]],BOM!$B$3:$BQ$35,44,FALSE),"")</f>
        <v>yes</v>
      </c>
      <c r="AO390" s="59" t="str">
        <f>IFERROR(VLOOKUP(Tabelle32[[#This Row],[Device ID]],BOM!$B$3:$BQ$35,45,FALSE),"")</f>
        <v>no</v>
      </c>
      <c r="AP390" s="59" t="str">
        <f>IFERROR(CONCATENATE(Tabelle32[[#This Row],[Family
GFX-Unit]]," | ",Tabelle32[[#This Row],[Label 1
GFX-Unit]]," | ",Tabelle32[[#This Row],[Attached Device if Gateway]]),"")</f>
        <v xml:space="preserve"> |  | MVW</v>
      </c>
      <c r="AQ390" s="28"/>
      <c r="AR390" s="28"/>
      <c r="AS390" s="28"/>
      <c r="AT390" s="28"/>
      <c r="AU390" s="28"/>
      <c r="AV390" s="28" t="s">
        <v>96</v>
      </c>
      <c r="AW390" s="28" t="s">
        <v>96</v>
      </c>
      <c r="AX390" s="28" t="s">
        <v>96</v>
      </c>
      <c r="AY390" s="28" t="s">
        <v>96</v>
      </c>
      <c r="AZ390" s="28" t="s">
        <v>96</v>
      </c>
      <c r="BA390" s="28" t="s">
        <v>96</v>
      </c>
      <c r="BB390" s="28" t="s">
        <v>96</v>
      </c>
      <c r="BC390" s="28" t="s">
        <v>96</v>
      </c>
      <c r="BD390" s="28" t="s">
        <v>96</v>
      </c>
      <c r="BE390" s="28"/>
      <c r="BF390" s="28"/>
      <c r="BG390" s="73" t="s">
        <v>151</v>
      </c>
      <c r="BH390" s="30" t="str">
        <f>IF(COUNTA(Tabelle32[[#This Row],[Type:Vid_1080i50]:[Type:Anc_Prot]])&gt;0,"x","")</f>
        <v>x</v>
      </c>
      <c r="BI39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90" s="59"/>
      <c r="BK390" s="59"/>
      <c r="BL390" s="63"/>
      <c r="BM390" s="63"/>
      <c r="BN390" s="90"/>
      <c r="BO390" s="90"/>
      <c r="BP390" s="75">
        <f>LEN(Tabelle32[[#This Row],[Label 1
GFX-Unit]])</f>
        <v>0</v>
      </c>
      <c r="BQ390" s="63"/>
      <c r="BR390" s="63"/>
      <c r="BS390" s="59"/>
      <c r="BT390" s="59"/>
      <c r="BU390" s="59" t="s">
        <v>191</v>
      </c>
      <c r="BV390" s="59" t="s">
        <v>192</v>
      </c>
      <c r="BW390" s="59" t="s">
        <v>600</v>
      </c>
      <c r="BX390" s="59">
        <v>18</v>
      </c>
    </row>
    <row r="391" spans="1:76" x14ac:dyDescent="0.2">
      <c r="A391" s="58" t="str">
        <f>CONCATENATE(Tabelle32[[#This Row],[Device ID]],".",Tabelle32[[#This Row],[Streamcounter]])</f>
        <v>18.18211</v>
      </c>
      <c r="B39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VGW-01_SDI18_AUDrec_0011_IPLASRF</v>
      </c>
      <c r="C391" s="60"/>
      <c r="D391" s="61"/>
      <c r="E391" s="62"/>
      <c r="F391" s="59" t="str">
        <f>IFERROR(VLOOKUP(Tabelle32[[#This Row],[Device ID]],BOM!$B$3:$BQ$35,16,FALSE),"")</f>
        <v>MVW</v>
      </c>
      <c r="G391" s="63">
        <f>VLOOKUP(Tabelle32[[#This Row],[SDI Interface]],BOM!$A$4:$B$35,2,FALSE)</f>
        <v>18</v>
      </c>
      <c r="H391" s="59" t="str">
        <f>BOM!$C$4</f>
        <v>VGW-01</v>
      </c>
      <c r="I391" s="59">
        <f>IFERROR(VLOOKUP(Tabelle32[[#This Row],[Device ID]],BOM!$B$3:$BQ$35,12,FALSE),"")</f>
        <v>0</v>
      </c>
      <c r="J391" s="59" t="str">
        <f>IFERROR(VLOOKUP(Tabelle32[[#This Row],[Device ID]],BOM!$B$3:$BQ$35,13,FALSE),"")</f>
        <v>TC.U1.223 | MDC</v>
      </c>
      <c r="K391" s="59" t="str">
        <f>IFERROR(VLOOKUP(Tabelle32[[#This Row],[Device ID]],BOM!$B$3:$BQ$35,14,FALSE),"")</f>
        <v>Imagine Comunications</v>
      </c>
      <c r="L391" s="59" t="str">
        <f>IFERROR(VLOOKUP(Tabelle32[[#This Row],[Device ID]],BOM!$B$3:$BQ$35,16,FALSE),"")</f>
        <v>MVW</v>
      </c>
      <c r="M391" s="63">
        <f>IFERROR(VLOOKUP(Tabelle32[[#This Row],[Device ID]],BOM!$B$3:$BQ$35,17,FALSE),"")</f>
        <v>0</v>
      </c>
      <c r="N391" s="59">
        <f>IFERROR(VLOOKUP(Tabelle32[[#This Row],[Device ID]],BOM!$B$3:$BQ$35,18,FALSE),"")</f>
        <v>0</v>
      </c>
      <c r="O391" s="64"/>
      <c r="P391" s="64"/>
      <c r="Q391" s="64"/>
      <c r="R391" s="64"/>
      <c r="S391" s="64"/>
      <c r="T391" s="64"/>
      <c r="U391" s="59">
        <f>IFERROR(VLOOKUP(Tabelle32[[#This Row],[Device ID]],BOM!$B$3:$BQ$35,25,FALSE),"")</f>
        <v>0</v>
      </c>
      <c r="V391" s="59" t="str">
        <f>IFERROR(VLOOKUP(Tabelle32[[#This Row],[Device ID]],BOM!$B$3:$BQ$35,26,FALSE),"")</f>
        <v>x</v>
      </c>
      <c r="W391" s="59" t="str">
        <f>IFERROR(VLOOKUP(Tabelle32[[#This Row],[Device ID]],BOM!$B$3:$BQ$35,27,FALSE),"")</f>
        <v>x</v>
      </c>
      <c r="X391" s="59" t="str">
        <f>IFERROR(VLOOKUP(Tabelle32[[#This Row],[Device ID]],BOM!$B$3:$BQ$35,28,FALSE),"")</f>
        <v>x</v>
      </c>
      <c r="Y391" s="59" t="str">
        <f>IFERROR(VLOOKUP(Tabelle32[[#This Row],[Device ID]],BOM!$B$3:$BQ$35,29,FALSE),"")</f>
        <v>x</v>
      </c>
      <c r="Z391" s="59" t="str">
        <f>IFERROR(VLOOKUP(Tabelle32[[#This Row],[Device ID]],BOM!$B$3:$BQ$35,30,FALSE),"")</f>
        <v>x</v>
      </c>
      <c r="AA391" s="59" t="str">
        <f>IFERROR(VLOOKUP(Tabelle32[[#This Row],[Device ID]],BOM!$B$3:$BQ$35,31,FALSE),"")</f>
        <v>x</v>
      </c>
      <c r="AB391" s="59" t="str">
        <f>IFERROR(VLOOKUP(Tabelle32[[#This Row],[Device ID]],BOM!$B$3:$BQ$35,32,FALSE),"")</f>
        <v>x</v>
      </c>
      <c r="AC391" s="59" t="str">
        <f>IFERROR(VLOOKUP(Tabelle32[[#This Row],[Device ID]],BOM!$B$3:$BQ$35,33,FALSE),"")</f>
        <v>x</v>
      </c>
      <c r="AD391" s="59" t="str">
        <f>IFERROR(VLOOKUP(Tabelle32[[#This Row],[Device ID]],BOM!$B$3:$BQ$35,34,FALSE),"")</f>
        <v>x</v>
      </c>
      <c r="AE391" s="59" t="str">
        <f>IFERROR(VLOOKUP(Tabelle32[[#This Row],[Device ID]],BOM!$B$3:$BQ$35,35,FALSE),"")</f>
        <v>x</v>
      </c>
      <c r="AF391" s="59" t="str">
        <f>IFERROR(VLOOKUP(Tabelle32[[#This Row],[Device ID]],BOM!$B$3:$BQ$35,36,FALSE),"")</f>
        <v>x</v>
      </c>
      <c r="AG391" s="59" t="str">
        <f>IFERROR(VLOOKUP(Tabelle32[[#This Row],[Device ID]],BOM!$B$3:$BQ$35,37,FALSE),"")</f>
        <v>x</v>
      </c>
      <c r="AH391" s="59"/>
      <c r="AI391" s="59"/>
      <c r="AJ391" s="59"/>
      <c r="AK391" s="59"/>
      <c r="AL391" s="59" t="str">
        <f>IFERROR(VLOOKUP(Tabelle32[[#This Row],[Device ID]],BOM!$B$3:$BQ$35,42,FALSE),"")</f>
        <v>Imagine Communications SNP</v>
      </c>
      <c r="AM391" s="59" t="str">
        <f>IFERROR(VLOOKUP(Tabelle32[[#This Row],[Device ID]],BOM!$B$3:$BQ$35,43,FALSE),"")</f>
        <v>no</v>
      </c>
      <c r="AN391" s="59" t="str">
        <f>IFERROR(VLOOKUP(Tabelle32[[#This Row],[Device ID]],BOM!$B$3:$BQ$35,44,FALSE),"")</f>
        <v>yes</v>
      </c>
      <c r="AO391" s="59" t="str">
        <f>IFERROR(VLOOKUP(Tabelle32[[#This Row],[Device ID]],BOM!$B$3:$BQ$35,45,FALSE),"")</f>
        <v>no</v>
      </c>
      <c r="AP391" s="59" t="str">
        <f>IFERROR(CONCATENATE(Tabelle32[[#This Row],[Family
GFX-Unit]]," | ",Tabelle32[[#This Row],[Label 1
GFX-Unit]]," | ",Tabelle32[[#This Row],[Attached Device if Gateway]]),"")</f>
        <v xml:space="preserve"> |  | MVW</v>
      </c>
      <c r="AQ391" s="28"/>
      <c r="AR391" s="28"/>
      <c r="AS391" s="28"/>
      <c r="AT391" s="28"/>
      <c r="AU391" s="28"/>
      <c r="AV391" s="28" t="s">
        <v>96</v>
      </c>
      <c r="AW391" s="28" t="s">
        <v>96</v>
      </c>
      <c r="AX391" s="28" t="s">
        <v>96</v>
      </c>
      <c r="AY391" s="28" t="s">
        <v>96</v>
      </c>
      <c r="AZ391" s="28" t="s">
        <v>96</v>
      </c>
      <c r="BA391" s="28" t="s">
        <v>96</v>
      </c>
      <c r="BB391" s="28" t="s">
        <v>96</v>
      </c>
      <c r="BC391" s="28" t="s">
        <v>96</v>
      </c>
      <c r="BD391" s="28" t="s">
        <v>96</v>
      </c>
      <c r="BE391" s="28"/>
      <c r="BF391" s="28"/>
      <c r="BG391" s="73" t="s">
        <v>151</v>
      </c>
      <c r="BH391" s="30" t="str">
        <f>IF(COUNTA(Tabelle32[[#This Row],[Type:Vid_1080i50]:[Type:Anc_Prot]])&gt;0,"x","")</f>
        <v>x</v>
      </c>
      <c r="BI39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91" s="59"/>
      <c r="BK391" s="59"/>
      <c r="BL391" s="63"/>
      <c r="BM391" s="63"/>
      <c r="BN391" s="90"/>
      <c r="BO391" s="90"/>
      <c r="BP391" s="75">
        <f>LEN(Tabelle32[[#This Row],[Label 1
GFX-Unit]])</f>
        <v>0</v>
      </c>
      <c r="BQ391" s="63"/>
      <c r="BR391" s="63"/>
      <c r="BS391" s="59"/>
      <c r="BT391" s="59"/>
      <c r="BU391" s="59" t="s">
        <v>194</v>
      </c>
      <c r="BV391" s="59" t="s">
        <v>195</v>
      </c>
      <c r="BW391" s="59" t="s">
        <v>601</v>
      </c>
      <c r="BX391" s="59">
        <v>18</v>
      </c>
    </row>
    <row r="392" spans="1:76" x14ac:dyDescent="0.2">
      <c r="A392" s="58" t="str">
        <f>CONCATENATE(Tabelle32[[#This Row],[Device ID]],".",Tabelle32[[#This Row],[Streamcounter]])</f>
        <v>18.18212</v>
      </c>
      <c r="B39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VGW-01_SDI18_AUDrec_0012_IPLASRF</v>
      </c>
      <c r="C392" s="60"/>
      <c r="D392" s="61"/>
      <c r="E392" s="62"/>
      <c r="F392" s="59" t="str">
        <f>IFERROR(VLOOKUP(Tabelle32[[#This Row],[Device ID]],BOM!$B$3:$BQ$35,16,FALSE),"")</f>
        <v>MVW</v>
      </c>
      <c r="G392" s="63">
        <f>VLOOKUP(Tabelle32[[#This Row],[SDI Interface]],BOM!$A$4:$B$35,2,FALSE)</f>
        <v>18</v>
      </c>
      <c r="H392" s="59" t="str">
        <f>BOM!$C$4</f>
        <v>VGW-01</v>
      </c>
      <c r="I392" s="59">
        <f>IFERROR(VLOOKUP(Tabelle32[[#This Row],[Device ID]],BOM!$B$3:$BQ$35,12,FALSE),"")</f>
        <v>0</v>
      </c>
      <c r="J392" s="59" t="str">
        <f>IFERROR(VLOOKUP(Tabelle32[[#This Row],[Device ID]],BOM!$B$3:$BQ$35,13,FALSE),"")</f>
        <v>TC.U1.223 | MDC</v>
      </c>
      <c r="K392" s="59" t="str">
        <f>IFERROR(VLOOKUP(Tabelle32[[#This Row],[Device ID]],BOM!$B$3:$BQ$35,14,FALSE),"")</f>
        <v>Imagine Comunications</v>
      </c>
      <c r="L392" s="59" t="str">
        <f>IFERROR(VLOOKUP(Tabelle32[[#This Row],[Device ID]],BOM!$B$3:$BQ$35,16,FALSE),"")</f>
        <v>MVW</v>
      </c>
      <c r="M392" s="63">
        <f>IFERROR(VLOOKUP(Tabelle32[[#This Row],[Device ID]],BOM!$B$3:$BQ$35,17,FALSE),"")</f>
        <v>0</v>
      </c>
      <c r="N392" s="59">
        <f>IFERROR(VLOOKUP(Tabelle32[[#This Row],[Device ID]],BOM!$B$3:$BQ$35,18,FALSE),"")</f>
        <v>0</v>
      </c>
      <c r="O392" s="64"/>
      <c r="P392" s="64"/>
      <c r="Q392" s="64"/>
      <c r="R392" s="64"/>
      <c r="S392" s="64"/>
      <c r="T392" s="64"/>
      <c r="U392" s="59">
        <f>IFERROR(VLOOKUP(Tabelle32[[#This Row],[Device ID]],BOM!$B$3:$BQ$35,25,FALSE),"")</f>
        <v>0</v>
      </c>
      <c r="V392" s="59" t="str">
        <f>IFERROR(VLOOKUP(Tabelle32[[#This Row],[Device ID]],BOM!$B$3:$BQ$35,26,FALSE),"")</f>
        <v>x</v>
      </c>
      <c r="W392" s="59" t="str">
        <f>IFERROR(VLOOKUP(Tabelle32[[#This Row],[Device ID]],BOM!$B$3:$BQ$35,27,FALSE),"")</f>
        <v>x</v>
      </c>
      <c r="X392" s="59" t="str">
        <f>IFERROR(VLOOKUP(Tabelle32[[#This Row],[Device ID]],BOM!$B$3:$BQ$35,28,FALSE),"")</f>
        <v>x</v>
      </c>
      <c r="Y392" s="59" t="str">
        <f>IFERROR(VLOOKUP(Tabelle32[[#This Row],[Device ID]],BOM!$B$3:$BQ$35,29,FALSE),"")</f>
        <v>x</v>
      </c>
      <c r="Z392" s="59" t="str">
        <f>IFERROR(VLOOKUP(Tabelle32[[#This Row],[Device ID]],BOM!$B$3:$BQ$35,30,FALSE),"")</f>
        <v>x</v>
      </c>
      <c r="AA392" s="59" t="str">
        <f>IFERROR(VLOOKUP(Tabelle32[[#This Row],[Device ID]],BOM!$B$3:$BQ$35,31,FALSE),"")</f>
        <v>x</v>
      </c>
      <c r="AB392" s="59" t="str">
        <f>IFERROR(VLOOKUP(Tabelle32[[#This Row],[Device ID]],BOM!$B$3:$BQ$35,32,FALSE),"")</f>
        <v>x</v>
      </c>
      <c r="AC392" s="59" t="str">
        <f>IFERROR(VLOOKUP(Tabelle32[[#This Row],[Device ID]],BOM!$B$3:$BQ$35,33,FALSE),"")</f>
        <v>x</v>
      </c>
      <c r="AD392" s="59" t="str">
        <f>IFERROR(VLOOKUP(Tabelle32[[#This Row],[Device ID]],BOM!$B$3:$BQ$35,34,FALSE),"")</f>
        <v>x</v>
      </c>
      <c r="AE392" s="59" t="str">
        <f>IFERROR(VLOOKUP(Tabelle32[[#This Row],[Device ID]],BOM!$B$3:$BQ$35,35,FALSE),"")</f>
        <v>x</v>
      </c>
      <c r="AF392" s="59" t="str">
        <f>IFERROR(VLOOKUP(Tabelle32[[#This Row],[Device ID]],BOM!$B$3:$BQ$35,36,FALSE),"")</f>
        <v>x</v>
      </c>
      <c r="AG392" s="59" t="str">
        <f>IFERROR(VLOOKUP(Tabelle32[[#This Row],[Device ID]],BOM!$B$3:$BQ$35,37,FALSE),"")</f>
        <v>x</v>
      </c>
      <c r="AH392" s="59"/>
      <c r="AI392" s="59"/>
      <c r="AJ392" s="59"/>
      <c r="AK392" s="59"/>
      <c r="AL392" s="59" t="str">
        <f>IFERROR(VLOOKUP(Tabelle32[[#This Row],[Device ID]],BOM!$B$3:$BQ$35,42,FALSE),"")</f>
        <v>Imagine Communications SNP</v>
      </c>
      <c r="AM392" s="59" t="str">
        <f>IFERROR(VLOOKUP(Tabelle32[[#This Row],[Device ID]],BOM!$B$3:$BQ$35,43,FALSE),"")</f>
        <v>no</v>
      </c>
      <c r="AN392" s="59" t="str">
        <f>IFERROR(VLOOKUP(Tabelle32[[#This Row],[Device ID]],BOM!$B$3:$BQ$35,44,FALSE),"")</f>
        <v>yes</v>
      </c>
      <c r="AO392" s="59" t="str">
        <f>IFERROR(VLOOKUP(Tabelle32[[#This Row],[Device ID]],BOM!$B$3:$BQ$35,45,FALSE),"")</f>
        <v>no</v>
      </c>
      <c r="AP392" s="59" t="str">
        <f>IFERROR(CONCATENATE(Tabelle32[[#This Row],[Family
GFX-Unit]]," | ",Tabelle32[[#This Row],[Label 1
GFX-Unit]]," | ",Tabelle32[[#This Row],[Attached Device if Gateway]]),"")</f>
        <v xml:space="preserve"> |  | MVW</v>
      </c>
      <c r="AQ392" s="28"/>
      <c r="AR392" s="28"/>
      <c r="AS392" s="28"/>
      <c r="AT392" s="28"/>
      <c r="AU392" s="28"/>
      <c r="AV392" s="28" t="s">
        <v>96</v>
      </c>
      <c r="AW392" s="28" t="s">
        <v>96</v>
      </c>
      <c r="AX392" s="28" t="s">
        <v>96</v>
      </c>
      <c r="AY392" s="28" t="s">
        <v>96</v>
      </c>
      <c r="AZ392" s="28" t="s">
        <v>96</v>
      </c>
      <c r="BA392" s="28" t="s">
        <v>96</v>
      </c>
      <c r="BB392" s="28" t="s">
        <v>96</v>
      </c>
      <c r="BC392" s="28" t="s">
        <v>96</v>
      </c>
      <c r="BD392" s="28" t="s">
        <v>96</v>
      </c>
      <c r="BE392" s="28"/>
      <c r="BF392" s="28"/>
      <c r="BG392" s="73" t="s">
        <v>151</v>
      </c>
      <c r="BH392" s="30" t="str">
        <f>IF(COUNTA(Tabelle32[[#This Row],[Type:Vid_1080i50]:[Type:Anc_Prot]])&gt;0,"x","")</f>
        <v>x</v>
      </c>
      <c r="BI39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92" s="59"/>
      <c r="BK392" s="59"/>
      <c r="BL392" s="63"/>
      <c r="BM392" s="63"/>
      <c r="BN392" s="90"/>
      <c r="BO392" s="90"/>
      <c r="BP392" s="75">
        <f>LEN(Tabelle32[[#This Row],[Label 1
GFX-Unit]])</f>
        <v>0</v>
      </c>
      <c r="BQ392" s="63"/>
      <c r="BR392" s="63"/>
      <c r="BS392" s="59"/>
      <c r="BT392" s="59"/>
      <c r="BU392" s="59" t="s">
        <v>197</v>
      </c>
      <c r="BV392" s="59" t="s">
        <v>198</v>
      </c>
      <c r="BW392" s="59" t="s">
        <v>602</v>
      </c>
      <c r="BX392" s="59">
        <v>18</v>
      </c>
    </row>
    <row r="393" spans="1:76" x14ac:dyDescent="0.2">
      <c r="A393" s="58" t="str">
        <f>CONCATENATE(Tabelle32[[#This Row],[Device ID]],".",Tabelle32[[#This Row],[Streamcounter]])</f>
        <v>18.18213</v>
      </c>
      <c r="B39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VGW-01_SDI18_AUDrec_0013_IPLASRF</v>
      </c>
      <c r="C393" s="60"/>
      <c r="D393" s="61"/>
      <c r="E393" s="62"/>
      <c r="F393" s="59" t="str">
        <f>IFERROR(VLOOKUP(Tabelle32[[#This Row],[Device ID]],BOM!$B$3:$BQ$35,16,FALSE),"")</f>
        <v>MVW</v>
      </c>
      <c r="G393" s="63">
        <f>VLOOKUP(Tabelle32[[#This Row],[SDI Interface]],BOM!$A$4:$B$35,2,FALSE)</f>
        <v>18</v>
      </c>
      <c r="H393" s="59" t="str">
        <f>BOM!$C$4</f>
        <v>VGW-01</v>
      </c>
      <c r="I393" s="59">
        <f>IFERROR(VLOOKUP(Tabelle32[[#This Row],[Device ID]],BOM!$B$3:$BQ$35,12,FALSE),"")</f>
        <v>0</v>
      </c>
      <c r="J393" s="59" t="str">
        <f>IFERROR(VLOOKUP(Tabelle32[[#This Row],[Device ID]],BOM!$B$3:$BQ$35,13,FALSE),"")</f>
        <v>TC.U1.223 | MDC</v>
      </c>
      <c r="K393" s="59" t="str">
        <f>IFERROR(VLOOKUP(Tabelle32[[#This Row],[Device ID]],BOM!$B$3:$BQ$35,14,FALSE),"")</f>
        <v>Imagine Comunications</v>
      </c>
      <c r="L393" s="59" t="str">
        <f>IFERROR(VLOOKUP(Tabelle32[[#This Row],[Device ID]],BOM!$B$3:$BQ$35,16,FALSE),"")</f>
        <v>MVW</v>
      </c>
      <c r="M393" s="63">
        <f>IFERROR(VLOOKUP(Tabelle32[[#This Row],[Device ID]],BOM!$B$3:$BQ$35,17,FALSE),"")</f>
        <v>0</v>
      </c>
      <c r="N393" s="59">
        <f>IFERROR(VLOOKUP(Tabelle32[[#This Row],[Device ID]],BOM!$B$3:$BQ$35,18,FALSE),"")</f>
        <v>0</v>
      </c>
      <c r="O393" s="64"/>
      <c r="P393" s="64"/>
      <c r="Q393" s="64"/>
      <c r="R393" s="64"/>
      <c r="S393" s="64"/>
      <c r="T393" s="64"/>
      <c r="U393" s="59">
        <f>IFERROR(VLOOKUP(Tabelle32[[#This Row],[Device ID]],BOM!$B$3:$BQ$35,25,FALSE),"")</f>
        <v>0</v>
      </c>
      <c r="V393" s="59" t="str">
        <f>IFERROR(VLOOKUP(Tabelle32[[#This Row],[Device ID]],BOM!$B$3:$BQ$35,26,FALSE),"")</f>
        <v>x</v>
      </c>
      <c r="W393" s="59" t="str">
        <f>IFERROR(VLOOKUP(Tabelle32[[#This Row],[Device ID]],BOM!$B$3:$BQ$35,27,FALSE),"")</f>
        <v>x</v>
      </c>
      <c r="X393" s="59" t="str">
        <f>IFERROR(VLOOKUP(Tabelle32[[#This Row],[Device ID]],BOM!$B$3:$BQ$35,28,FALSE),"")</f>
        <v>x</v>
      </c>
      <c r="Y393" s="59" t="str">
        <f>IFERROR(VLOOKUP(Tabelle32[[#This Row],[Device ID]],BOM!$B$3:$BQ$35,29,FALSE),"")</f>
        <v>x</v>
      </c>
      <c r="Z393" s="59" t="str">
        <f>IFERROR(VLOOKUP(Tabelle32[[#This Row],[Device ID]],BOM!$B$3:$BQ$35,30,FALSE),"")</f>
        <v>x</v>
      </c>
      <c r="AA393" s="59" t="str">
        <f>IFERROR(VLOOKUP(Tabelle32[[#This Row],[Device ID]],BOM!$B$3:$BQ$35,31,FALSE),"")</f>
        <v>x</v>
      </c>
      <c r="AB393" s="59" t="str">
        <f>IFERROR(VLOOKUP(Tabelle32[[#This Row],[Device ID]],BOM!$B$3:$BQ$35,32,FALSE),"")</f>
        <v>x</v>
      </c>
      <c r="AC393" s="59" t="str">
        <f>IFERROR(VLOOKUP(Tabelle32[[#This Row],[Device ID]],BOM!$B$3:$BQ$35,33,FALSE),"")</f>
        <v>x</v>
      </c>
      <c r="AD393" s="59" t="str">
        <f>IFERROR(VLOOKUP(Tabelle32[[#This Row],[Device ID]],BOM!$B$3:$BQ$35,34,FALSE),"")</f>
        <v>x</v>
      </c>
      <c r="AE393" s="59" t="str">
        <f>IFERROR(VLOOKUP(Tabelle32[[#This Row],[Device ID]],BOM!$B$3:$BQ$35,35,FALSE),"")</f>
        <v>x</v>
      </c>
      <c r="AF393" s="59" t="str">
        <f>IFERROR(VLOOKUP(Tabelle32[[#This Row],[Device ID]],BOM!$B$3:$BQ$35,36,FALSE),"")</f>
        <v>x</v>
      </c>
      <c r="AG393" s="59" t="str">
        <f>IFERROR(VLOOKUP(Tabelle32[[#This Row],[Device ID]],BOM!$B$3:$BQ$35,37,FALSE),"")</f>
        <v>x</v>
      </c>
      <c r="AH393" s="59"/>
      <c r="AI393" s="59"/>
      <c r="AJ393" s="59"/>
      <c r="AK393" s="59"/>
      <c r="AL393" s="59" t="str">
        <f>IFERROR(VLOOKUP(Tabelle32[[#This Row],[Device ID]],BOM!$B$3:$BQ$35,42,FALSE),"")</f>
        <v>Imagine Communications SNP</v>
      </c>
      <c r="AM393" s="59" t="str">
        <f>IFERROR(VLOOKUP(Tabelle32[[#This Row],[Device ID]],BOM!$B$3:$BQ$35,43,FALSE),"")</f>
        <v>no</v>
      </c>
      <c r="AN393" s="59" t="str">
        <f>IFERROR(VLOOKUP(Tabelle32[[#This Row],[Device ID]],BOM!$B$3:$BQ$35,44,FALSE),"")</f>
        <v>yes</v>
      </c>
      <c r="AO393" s="59" t="str">
        <f>IFERROR(VLOOKUP(Tabelle32[[#This Row],[Device ID]],BOM!$B$3:$BQ$35,45,FALSE),"")</f>
        <v>no</v>
      </c>
      <c r="AP393" s="59" t="str">
        <f>IFERROR(CONCATENATE(Tabelle32[[#This Row],[Family
GFX-Unit]]," | ",Tabelle32[[#This Row],[Label 1
GFX-Unit]]," | ",Tabelle32[[#This Row],[Attached Device if Gateway]]),"")</f>
        <v xml:space="preserve"> |  | MVW</v>
      </c>
      <c r="AQ393" s="28"/>
      <c r="AR393" s="28"/>
      <c r="AS393" s="28"/>
      <c r="AT393" s="28"/>
      <c r="AU393" s="28"/>
      <c r="AV393" s="28" t="s">
        <v>96</v>
      </c>
      <c r="AW393" s="28" t="s">
        <v>96</v>
      </c>
      <c r="AX393" s="28" t="s">
        <v>96</v>
      </c>
      <c r="AY393" s="28" t="s">
        <v>96</v>
      </c>
      <c r="AZ393" s="28" t="s">
        <v>96</v>
      </c>
      <c r="BA393" s="28" t="s">
        <v>96</v>
      </c>
      <c r="BB393" s="28" t="s">
        <v>96</v>
      </c>
      <c r="BC393" s="28" t="s">
        <v>96</v>
      </c>
      <c r="BD393" s="28" t="s">
        <v>96</v>
      </c>
      <c r="BE393" s="28"/>
      <c r="BF393" s="28"/>
      <c r="BG393" s="73" t="s">
        <v>151</v>
      </c>
      <c r="BH393" s="30" t="str">
        <f>IF(COUNTA(Tabelle32[[#This Row],[Type:Vid_1080i50]:[Type:Anc_Prot]])&gt;0,"x","")</f>
        <v>x</v>
      </c>
      <c r="BI39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93" s="59"/>
      <c r="BK393" s="59"/>
      <c r="BL393" s="63"/>
      <c r="BM393" s="63"/>
      <c r="BN393" s="90"/>
      <c r="BO393" s="90"/>
      <c r="BP393" s="75">
        <f>LEN(Tabelle32[[#This Row],[Label 1
GFX-Unit]])</f>
        <v>0</v>
      </c>
      <c r="BQ393" s="63"/>
      <c r="BR393" s="63"/>
      <c r="BS393" s="59"/>
      <c r="BT393" s="59"/>
      <c r="BU393" s="59" t="s">
        <v>200</v>
      </c>
      <c r="BV393" s="59" t="s">
        <v>201</v>
      </c>
      <c r="BW393" s="59" t="s">
        <v>603</v>
      </c>
      <c r="BX393" s="59">
        <v>18</v>
      </c>
    </row>
    <row r="394" spans="1:76" x14ac:dyDescent="0.2">
      <c r="A394" s="58" t="str">
        <f>CONCATENATE(Tabelle32[[#This Row],[Device ID]],".",Tabelle32[[#This Row],[Streamcounter]])</f>
        <v>18.18214</v>
      </c>
      <c r="B39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VGW-01_SDI18_AUDrec_0014_IPLASRF</v>
      </c>
      <c r="C394" s="60"/>
      <c r="D394" s="61"/>
      <c r="E394" s="62"/>
      <c r="F394" s="59" t="str">
        <f>IFERROR(VLOOKUP(Tabelle32[[#This Row],[Device ID]],BOM!$B$3:$BQ$35,16,FALSE),"")</f>
        <v>MVW</v>
      </c>
      <c r="G394" s="63">
        <f>VLOOKUP(Tabelle32[[#This Row],[SDI Interface]],BOM!$A$4:$B$35,2,FALSE)</f>
        <v>18</v>
      </c>
      <c r="H394" s="59" t="str">
        <f>BOM!$C$4</f>
        <v>VGW-01</v>
      </c>
      <c r="I394" s="59">
        <f>IFERROR(VLOOKUP(Tabelle32[[#This Row],[Device ID]],BOM!$B$3:$BQ$35,12,FALSE),"")</f>
        <v>0</v>
      </c>
      <c r="J394" s="59" t="str">
        <f>IFERROR(VLOOKUP(Tabelle32[[#This Row],[Device ID]],BOM!$B$3:$BQ$35,13,FALSE),"")</f>
        <v>TC.U1.223 | MDC</v>
      </c>
      <c r="K394" s="59" t="str">
        <f>IFERROR(VLOOKUP(Tabelle32[[#This Row],[Device ID]],BOM!$B$3:$BQ$35,14,FALSE),"")</f>
        <v>Imagine Comunications</v>
      </c>
      <c r="L394" s="59" t="str">
        <f>IFERROR(VLOOKUP(Tabelle32[[#This Row],[Device ID]],BOM!$B$3:$BQ$35,16,FALSE),"")</f>
        <v>MVW</v>
      </c>
      <c r="M394" s="63">
        <f>IFERROR(VLOOKUP(Tabelle32[[#This Row],[Device ID]],BOM!$B$3:$BQ$35,17,FALSE),"")</f>
        <v>0</v>
      </c>
      <c r="N394" s="59">
        <f>IFERROR(VLOOKUP(Tabelle32[[#This Row],[Device ID]],BOM!$B$3:$BQ$35,18,FALSE),"")</f>
        <v>0</v>
      </c>
      <c r="O394" s="64"/>
      <c r="P394" s="64"/>
      <c r="Q394" s="64"/>
      <c r="R394" s="64"/>
      <c r="S394" s="64"/>
      <c r="T394" s="64"/>
      <c r="U394" s="59">
        <f>IFERROR(VLOOKUP(Tabelle32[[#This Row],[Device ID]],BOM!$B$3:$BQ$35,25,FALSE),"")</f>
        <v>0</v>
      </c>
      <c r="V394" s="59" t="str">
        <f>IFERROR(VLOOKUP(Tabelle32[[#This Row],[Device ID]],BOM!$B$3:$BQ$35,26,FALSE),"")</f>
        <v>x</v>
      </c>
      <c r="W394" s="59" t="str">
        <f>IFERROR(VLOOKUP(Tabelle32[[#This Row],[Device ID]],BOM!$B$3:$BQ$35,27,FALSE),"")</f>
        <v>x</v>
      </c>
      <c r="X394" s="59" t="str">
        <f>IFERROR(VLOOKUP(Tabelle32[[#This Row],[Device ID]],BOM!$B$3:$BQ$35,28,FALSE),"")</f>
        <v>x</v>
      </c>
      <c r="Y394" s="59" t="str">
        <f>IFERROR(VLOOKUP(Tabelle32[[#This Row],[Device ID]],BOM!$B$3:$BQ$35,29,FALSE),"")</f>
        <v>x</v>
      </c>
      <c r="Z394" s="59" t="str">
        <f>IFERROR(VLOOKUP(Tabelle32[[#This Row],[Device ID]],BOM!$B$3:$BQ$35,30,FALSE),"")</f>
        <v>x</v>
      </c>
      <c r="AA394" s="59" t="str">
        <f>IFERROR(VLOOKUP(Tabelle32[[#This Row],[Device ID]],BOM!$B$3:$BQ$35,31,FALSE),"")</f>
        <v>x</v>
      </c>
      <c r="AB394" s="59" t="str">
        <f>IFERROR(VLOOKUP(Tabelle32[[#This Row],[Device ID]],BOM!$B$3:$BQ$35,32,FALSE),"")</f>
        <v>x</v>
      </c>
      <c r="AC394" s="59" t="str">
        <f>IFERROR(VLOOKUP(Tabelle32[[#This Row],[Device ID]],BOM!$B$3:$BQ$35,33,FALSE),"")</f>
        <v>x</v>
      </c>
      <c r="AD394" s="59" t="str">
        <f>IFERROR(VLOOKUP(Tabelle32[[#This Row],[Device ID]],BOM!$B$3:$BQ$35,34,FALSE),"")</f>
        <v>x</v>
      </c>
      <c r="AE394" s="59" t="str">
        <f>IFERROR(VLOOKUP(Tabelle32[[#This Row],[Device ID]],BOM!$B$3:$BQ$35,35,FALSE),"")</f>
        <v>x</v>
      </c>
      <c r="AF394" s="59" t="str">
        <f>IFERROR(VLOOKUP(Tabelle32[[#This Row],[Device ID]],BOM!$B$3:$BQ$35,36,FALSE),"")</f>
        <v>x</v>
      </c>
      <c r="AG394" s="59" t="str">
        <f>IFERROR(VLOOKUP(Tabelle32[[#This Row],[Device ID]],BOM!$B$3:$BQ$35,37,FALSE),"")</f>
        <v>x</v>
      </c>
      <c r="AH394" s="59"/>
      <c r="AI394" s="59"/>
      <c r="AJ394" s="59"/>
      <c r="AK394" s="59"/>
      <c r="AL394" s="59" t="str">
        <f>IFERROR(VLOOKUP(Tabelle32[[#This Row],[Device ID]],BOM!$B$3:$BQ$35,42,FALSE),"")</f>
        <v>Imagine Communications SNP</v>
      </c>
      <c r="AM394" s="59" t="str">
        <f>IFERROR(VLOOKUP(Tabelle32[[#This Row],[Device ID]],BOM!$B$3:$BQ$35,43,FALSE),"")</f>
        <v>no</v>
      </c>
      <c r="AN394" s="59" t="str">
        <f>IFERROR(VLOOKUP(Tabelle32[[#This Row],[Device ID]],BOM!$B$3:$BQ$35,44,FALSE),"")</f>
        <v>yes</v>
      </c>
      <c r="AO394" s="59" t="str">
        <f>IFERROR(VLOOKUP(Tabelle32[[#This Row],[Device ID]],BOM!$B$3:$BQ$35,45,FALSE),"")</f>
        <v>no</v>
      </c>
      <c r="AP394" s="59" t="str">
        <f>IFERROR(CONCATENATE(Tabelle32[[#This Row],[Family
GFX-Unit]]," | ",Tabelle32[[#This Row],[Label 1
GFX-Unit]]," | ",Tabelle32[[#This Row],[Attached Device if Gateway]]),"")</f>
        <v xml:space="preserve"> |  | MVW</v>
      </c>
      <c r="AQ394" s="28"/>
      <c r="AR394" s="28"/>
      <c r="AS394" s="28"/>
      <c r="AT394" s="28"/>
      <c r="AU394" s="28"/>
      <c r="AV394" s="28" t="s">
        <v>96</v>
      </c>
      <c r="AW394" s="28" t="s">
        <v>96</v>
      </c>
      <c r="AX394" s="28" t="s">
        <v>96</v>
      </c>
      <c r="AY394" s="28" t="s">
        <v>96</v>
      </c>
      <c r="AZ394" s="28" t="s">
        <v>96</v>
      </c>
      <c r="BA394" s="28" t="s">
        <v>96</v>
      </c>
      <c r="BB394" s="28" t="s">
        <v>96</v>
      </c>
      <c r="BC394" s="28" t="s">
        <v>96</v>
      </c>
      <c r="BD394" s="28" t="s">
        <v>96</v>
      </c>
      <c r="BE394" s="28"/>
      <c r="BF394" s="28"/>
      <c r="BG394" s="73" t="s">
        <v>151</v>
      </c>
      <c r="BH394" s="30" t="str">
        <f>IF(COUNTA(Tabelle32[[#This Row],[Type:Vid_1080i50]:[Type:Anc_Prot]])&gt;0,"x","")</f>
        <v>x</v>
      </c>
      <c r="BI39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94" s="59"/>
      <c r="BK394" s="59"/>
      <c r="BL394" s="63"/>
      <c r="BM394" s="63"/>
      <c r="BN394" s="90"/>
      <c r="BO394" s="90"/>
      <c r="BP394" s="75">
        <f>LEN(Tabelle32[[#This Row],[Label 1
GFX-Unit]])</f>
        <v>0</v>
      </c>
      <c r="BQ394" s="63"/>
      <c r="BR394" s="63"/>
      <c r="BS394" s="59"/>
      <c r="BT394" s="59"/>
      <c r="BU394" s="59" t="s">
        <v>203</v>
      </c>
      <c r="BV394" s="59" t="s">
        <v>204</v>
      </c>
      <c r="BW394" s="59" t="s">
        <v>604</v>
      </c>
      <c r="BX394" s="59">
        <v>18</v>
      </c>
    </row>
    <row r="395" spans="1:76" x14ac:dyDescent="0.2">
      <c r="A395" s="58" t="str">
        <f>CONCATENATE(Tabelle32[[#This Row],[Device ID]],".",Tabelle32[[#This Row],[Streamcounter]])</f>
        <v>18.18215</v>
      </c>
      <c r="B39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VGW-01_SDI18_AUDrec_0015_IPLASRF</v>
      </c>
      <c r="C395" s="60"/>
      <c r="D395" s="61"/>
      <c r="E395" s="62"/>
      <c r="F395" s="59" t="str">
        <f>IFERROR(VLOOKUP(Tabelle32[[#This Row],[Device ID]],BOM!$B$3:$BQ$35,16,FALSE),"")</f>
        <v>MVW</v>
      </c>
      <c r="G395" s="63">
        <f>VLOOKUP(Tabelle32[[#This Row],[SDI Interface]],BOM!$A$4:$B$35,2,FALSE)</f>
        <v>18</v>
      </c>
      <c r="H395" s="59" t="str">
        <f>BOM!$C$4</f>
        <v>VGW-01</v>
      </c>
      <c r="I395" s="59">
        <f>IFERROR(VLOOKUP(Tabelle32[[#This Row],[Device ID]],BOM!$B$3:$BQ$35,12,FALSE),"")</f>
        <v>0</v>
      </c>
      <c r="J395" s="59" t="str">
        <f>IFERROR(VLOOKUP(Tabelle32[[#This Row],[Device ID]],BOM!$B$3:$BQ$35,13,FALSE),"")</f>
        <v>TC.U1.223 | MDC</v>
      </c>
      <c r="K395" s="59" t="str">
        <f>IFERROR(VLOOKUP(Tabelle32[[#This Row],[Device ID]],BOM!$B$3:$BQ$35,14,FALSE),"")</f>
        <v>Imagine Comunications</v>
      </c>
      <c r="L395" s="59" t="str">
        <f>IFERROR(VLOOKUP(Tabelle32[[#This Row],[Device ID]],BOM!$B$3:$BQ$35,16,FALSE),"")</f>
        <v>MVW</v>
      </c>
      <c r="M395" s="63">
        <f>IFERROR(VLOOKUP(Tabelle32[[#This Row],[Device ID]],BOM!$B$3:$BQ$35,17,FALSE),"")</f>
        <v>0</v>
      </c>
      <c r="N395" s="59">
        <f>IFERROR(VLOOKUP(Tabelle32[[#This Row],[Device ID]],BOM!$B$3:$BQ$35,18,FALSE),"")</f>
        <v>0</v>
      </c>
      <c r="O395" s="64"/>
      <c r="P395" s="64"/>
      <c r="Q395" s="64"/>
      <c r="R395" s="64"/>
      <c r="S395" s="64"/>
      <c r="T395" s="64"/>
      <c r="U395" s="59">
        <f>IFERROR(VLOOKUP(Tabelle32[[#This Row],[Device ID]],BOM!$B$3:$BQ$35,25,FALSE),"")</f>
        <v>0</v>
      </c>
      <c r="V395" s="59" t="str">
        <f>IFERROR(VLOOKUP(Tabelle32[[#This Row],[Device ID]],BOM!$B$3:$BQ$35,26,FALSE),"")</f>
        <v>x</v>
      </c>
      <c r="W395" s="59" t="str">
        <f>IFERROR(VLOOKUP(Tabelle32[[#This Row],[Device ID]],BOM!$B$3:$BQ$35,27,FALSE),"")</f>
        <v>x</v>
      </c>
      <c r="X395" s="59" t="str">
        <f>IFERROR(VLOOKUP(Tabelle32[[#This Row],[Device ID]],BOM!$B$3:$BQ$35,28,FALSE),"")</f>
        <v>x</v>
      </c>
      <c r="Y395" s="59" t="str">
        <f>IFERROR(VLOOKUP(Tabelle32[[#This Row],[Device ID]],BOM!$B$3:$BQ$35,29,FALSE),"")</f>
        <v>x</v>
      </c>
      <c r="Z395" s="59" t="str">
        <f>IFERROR(VLOOKUP(Tabelle32[[#This Row],[Device ID]],BOM!$B$3:$BQ$35,30,FALSE),"")</f>
        <v>x</v>
      </c>
      <c r="AA395" s="59" t="str">
        <f>IFERROR(VLOOKUP(Tabelle32[[#This Row],[Device ID]],BOM!$B$3:$BQ$35,31,FALSE),"")</f>
        <v>x</v>
      </c>
      <c r="AB395" s="59" t="str">
        <f>IFERROR(VLOOKUP(Tabelle32[[#This Row],[Device ID]],BOM!$B$3:$BQ$35,32,FALSE),"")</f>
        <v>x</v>
      </c>
      <c r="AC395" s="59" t="str">
        <f>IFERROR(VLOOKUP(Tabelle32[[#This Row],[Device ID]],BOM!$B$3:$BQ$35,33,FALSE),"")</f>
        <v>x</v>
      </c>
      <c r="AD395" s="59" t="str">
        <f>IFERROR(VLOOKUP(Tabelle32[[#This Row],[Device ID]],BOM!$B$3:$BQ$35,34,FALSE),"")</f>
        <v>x</v>
      </c>
      <c r="AE395" s="59" t="str">
        <f>IFERROR(VLOOKUP(Tabelle32[[#This Row],[Device ID]],BOM!$B$3:$BQ$35,35,FALSE),"")</f>
        <v>x</v>
      </c>
      <c r="AF395" s="59" t="str">
        <f>IFERROR(VLOOKUP(Tabelle32[[#This Row],[Device ID]],BOM!$B$3:$BQ$35,36,FALSE),"")</f>
        <v>x</v>
      </c>
      <c r="AG395" s="59" t="str">
        <f>IFERROR(VLOOKUP(Tabelle32[[#This Row],[Device ID]],BOM!$B$3:$BQ$35,37,FALSE),"")</f>
        <v>x</v>
      </c>
      <c r="AH395" s="59"/>
      <c r="AI395" s="59"/>
      <c r="AJ395" s="59"/>
      <c r="AK395" s="59"/>
      <c r="AL395" s="59" t="str">
        <f>IFERROR(VLOOKUP(Tabelle32[[#This Row],[Device ID]],BOM!$B$3:$BQ$35,42,FALSE),"")</f>
        <v>Imagine Communications SNP</v>
      </c>
      <c r="AM395" s="59" t="str">
        <f>IFERROR(VLOOKUP(Tabelle32[[#This Row],[Device ID]],BOM!$B$3:$BQ$35,43,FALSE),"")</f>
        <v>no</v>
      </c>
      <c r="AN395" s="59" t="str">
        <f>IFERROR(VLOOKUP(Tabelle32[[#This Row],[Device ID]],BOM!$B$3:$BQ$35,44,FALSE),"")</f>
        <v>yes</v>
      </c>
      <c r="AO395" s="59" t="str">
        <f>IFERROR(VLOOKUP(Tabelle32[[#This Row],[Device ID]],BOM!$B$3:$BQ$35,45,FALSE),"")</f>
        <v>no</v>
      </c>
      <c r="AP395" s="59" t="str">
        <f>IFERROR(CONCATENATE(Tabelle32[[#This Row],[Family
GFX-Unit]]," | ",Tabelle32[[#This Row],[Label 1
GFX-Unit]]," | ",Tabelle32[[#This Row],[Attached Device if Gateway]]),"")</f>
        <v xml:space="preserve"> |  | MVW</v>
      </c>
      <c r="AQ395" s="28"/>
      <c r="AR395" s="28"/>
      <c r="AS395" s="28"/>
      <c r="AT395" s="28"/>
      <c r="AU395" s="28"/>
      <c r="AV395" s="28" t="s">
        <v>96</v>
      </c>
      <c r="AW395" s="28" t="s">
        <v>96</v>
      </c>
      <c r="AX395" s="28" t="s">
        <v>96</v>
      </c>
      <c r="AY395" s="28" t="s">
        <v>96</v>
      </c>
      <c r="AZ395" s="28" t="s">
        <v>96</v>
      </c>
      <c r="BA395" s="28" t="s">
        <v>96</v>
      </c>
      <c r="BB395" s="28" t="s">
        <v>96</v>
      </c>
      <c r="BC395" s="28" t="s">
        <v>96</v>
      </c>
      <c r="BD395" s="28" t="s">
        <v>96</v>
      </c>
      <c r="BE395" s="28"/>
      <c r="BF395" s="28"/>
      <c r="BG395" s="73" t="s">
        <v>151</v>
      </c>
      <c r="BH395" s="30" t="str">
        <f>IF(COUNTA(Tabelle32[[#This Row],[Type:Vid_1080i50]:[Type:Anc_Prot]])&gt;0,"x","")</f>
        <v>x</v>
      </c>
      <c r="BI39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95" s="59"/>
      <c r="BK395" s="59"/>
      <c r="BL395" s="63"/>
      <c r="BM395" s="63"/>
      <c r="BN395" s="90"/>
      <c r="BO395" s="90"/>
      <c r="BP395" s="75">
        <f>LEN(Tabelle32[[#This Row],[Label 1
GFX-Unit]])</f>
        <v>0</v>
      </c>
      <c r="BQ395" s="63"/>
      <c r="BR395" s="63"/>
      <c r="BS395" s="59"/>
      <c r="BT395" s="59"/>
      <c r="BU395" s="59" t="s">
        <v>206</v>
      </c>
      <c r="BV395" s="59" t="s">
        <v>207</v>
      </c>
      <c r="BW395" s="59" t="s">
        <v>605</v>
      </c>
      <c r="BX395" s="59">
        <v>18</v>
      </c>
    </row>
    <row r="396" spans="1:76" x14ac:dyDescent="0.2">
      <c r="A396" s="58" t="str">
        <f>CONCATENATE(Tabelle32[[#This Row],[Device ID]],".",Tabelle32[[#This Row],[Streamcounter]])</f>
        <v>18.18216</v>
      </c>
      <c r="B39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VGW-01_SDI18_AUDrec_0016_IPLASRF</v>
      </c>
      <c r="C396" s="60"/>
      <c r="D396" s="61"/>
      <c r="E396" s="62"/>
      <c r="F396" s="59" t="str">
        <f>IFERROR(VLOOKUP(Tabelle32[[#This Row],[Device ID]],BOM!$B$3:$BQ$35,16,FALSE),"")</f>
        <v>MVW</v>
      </c>
      <c r="G396" s="63">
        <f>VLOOKUP(Tabelle32[[#This Row],[SDI Interface]],BOM!$A$4:$B$35,2,FALSE)</f>
        <v>18</v>
      </c>
      <c r="H396" s="59" t="str">
        <f>BOM!$C$4</f>
        <v>VGW-01</v>
      </c>
      <c r="I396" s="59">
        <f>IFERROR(VLOOKUP(Tabelle32[[#This Row],[Device ID]],BOM!$B$3:$BQ$35,12,FALSE),"")</f>
        <v>0</v>
      </c>
      <c r="J396" s="59" t="str">
        <f>IFERROR(VLOOKUP(Tabelle32[[#This Row],[Device ID]],BOM!$B$3:$BQ$35,13,FALSE),"")</f>
        <v>TC.U1.223 | MDC</v>
      </c>
      <c r="K396" s="59" t="str">
        <f>IFERROR(VLOOKUP(Tabelle32[[#This Row],[Device ID]],BOM!$B$3:$BQ$35,14,FALSE),"")</f>
        <v>Imagine Comunications</v>
      </c>
      <c r="L396" s="59" t="str">
        <f>IFERROR(VLOOKUP(Tabelle32[[#This Row],[Device ID]],BOM!$B$3:$BQ$35,16,FALSE),"")</f>
        <v>MVW</v>
      </c>
      <c r="M396" s="63">
        <f>IFERROR(VLOOKUP(Tabelle32[[#This Row],[Device ID]],BOM!$B$3:$BQ$35,17,FALSE),"")</f>
        <v>0</v>
      </c>
      <c r="N396" s="59">
        <f>IFERROR(VLOOKUP(Tabelle32[[#This Row],[Device ID]],BOM!$B$3:$BQ$35,18,FALSE),"")</f>
        <v>0</v>
      </c>
      <c r="O396" s="64"/>
      <c r="P396" s="64"/>
      <c r="Q396" s="64"/>
      <c r="R396" s="64"/>
      <c r="S396" s="64"/>
      <c r="T396" s="64"/>
      <c r="U396" s="59">
        <f>IFERROR(VLOOKUP(Tabelle32[[#This Row],[Device ID]],BOM!$B$3:$BQ$35,25,FALSE),"")</f>
        <v>0</v>
      </c>
      <c r="V396" s="59" t="str">
        <f>IFERROR(VLOOKUP(Tabelle32[[#This Row],[Device ID]],BOM!$B$3:$BQ$35,26,FALSE),"")</f>
        <v>x</v>
      </c>
      <c r="W396" s="59" t="str">
        <f>IFERROR(VLOOKUP(Tabelle32[[#This Row],[Device ID]],BOM!$B$3:$BQ$35,27,FALSE),"")</f>
        <v>x</v>
      </c>
      <c r="X396" s="59" t="str">
        <f>IFERROR(VLOOKUP(Tabelle32[[#This Row],[Device ID]],BOM!$B$3:$BQ$35,28,FALSE),"")</f>
        <v>x</v>
      </c>
      <c r="Y396" s="59" t="str">
        <f>IFERROR(VLOOKUP(Tabelle32[[#This Row],[Device ID]],BOM!$B$3:$BQ$35,29,FALSE),"")</f>
        <v>x</v>
      </c>
      <c r="Z396" s="59" t="str">
        <f>IFERROR(VLOOKUP(Tabelle32[[#This Row],[Device ID]],BOM!$B$3:$BQ$35,30,FALSE),"")</f>
        <v>x</v>
      </c>
      <c r="AA396" s="59" t="str">
        <f>IFERROR(VLOOKUP(Tabelle32[[#This Row],[Device ID]],BOM!$B$3:$BQ$35,31,FALSE),"")</f>
        <v>x</v>
      </c>
      <c r="AB396" s="59" t="str">
        <f>IFERROR(VLOOKUP(Tabelle32[[#This Row],[Device ID]],BOM!$B$3:$BQ$35,32,FALSE),"")</f>
        <v>x</v>
      </c>
      <c r="AC396" s="59" t="str">
        <f>IFERROR(VLOOKUP(Tabelle32[[#This Row],[Device ID]],BOM!$B$3:$BQ$35,33,FALSE),"")</f>
        <v>x</v>
      </c>
      <c r="AD396" s="59" t="str">
        <f>IFERROR(VLOOKUP(Tabelle32[[#This Row],[Device ID]],BOM!$B$3:$BQ$35,34,FALSE),"")</f>
        <v>x</v>
      </c>
      <c r="AE396" s="59" t="str">
        <f>IFERROR(VLOOKUP(Tabelle32[[#This Row],[Device ID]],BOM!$B$3:$BQ$35,35,FALSE),"")</f>
        <v>x</v>
      </c>
      <c r="AF396" s="59" t="str">
        <f>IFERROR(VLOOKUP(Tabelle32[[#This Row],[Device ID]],BOM!$B$3:$BQ$35,36,FALSE),"")</f>
        <v>x</v>
      </c>
      <c r="AG396" s="59" t="str">
        <f>IFERROR(VLOOKUP(Tabelle32[[#This Row],[Device ID]],BOM!$B$3:$BQ$35,37,FALSE),"")</f>
        <v>x</v>
      </c>
      <c r="AH396" s="59"/>
      <c r="AI396" s="59"/>
      <c r="AJ396" s="59"/>
      <c r="AK396" s="59"/>
      <c r="AL396" s="59" t="str">
        <f>IFERROR(VLOOKUP(Tabelle32[[#This Row],[Device ID]],BOM!$B$3:$BQ$35,42,FALSE),"")</f>
        <v>Imagine Communications SNP</v>
      </c>
      <c r="AM396" s="59" t="str">
        <f>IFERROR(VLOOKUP(Tabelle32[[#This Row],[Device ID]],BOM!$B$3:$BQ$35,43,FALSE),"")</f>
        <v>no</v>
      </c>
      <c r="AN396" s="59" t="str">
        <f>IFERROR(VLOOKUP(Tabelle32[[#This Row],[Device ID]],BOM!$B$3:$BQ$35,44,FALSE),"")</f>
        <v>yes</v>
      </c>
      <c r="AO396" s="59" t="str">
        <f>IFERROR(VLOOKUP(Tabelle32[[#This Row],[Device ID]],BOM!$B$3:$BQ$35,45,FALSE),"")</f>
        <v>no</v>
      </c>
      <c r="AP396" s="59" t="str">
        <f>IFERROR(CONCATENATE(Tabelle32[[#This Row],[Family
GFX-Unit]]," | ",Tabelle32[[#This Row],[Label 1
GFX-Unit]]," | ",Tabelle32[[#This Row],[Attached Device if Gateway]]),"")</f>
        <v xml:space="preserve"> |  | MVW</v>
      </c>
      <c r="AQ396" s="28"/>
      <c r="AR396" s="28"/>
      <c r="AS396" s="28"/>
      <c r="AT396" s="28"/>
      <c r="AU396" s="28"/>
      <c r="AV396" s="28" t="s">
        <v>96</v>
      </c>
      <c r="AW396" s="28" t="s">
        <v>96</v>
      </c>
      <c r="AX396" s="28" t="s">
        <v>96</v>
      </c>
      <c r="AY396" s="28" t="s">
        <v>96</v>
      </c>
      <c r="AZ396" s="28" t="s">
        <v>96</v>
      </c>
      <c r="BA396" s="28" t="s">
        <v>96</v>
      </c>
      <c r="BB396" s="28" t="s">
        <v>96</v>
      </c>
      <c r="BC396" s="28" t="s">
        <v>96</v>
      </c>
      <c r="BD396" s="28" t="s">
        <v>96</v>
      </c>
      <c r="BE396" s="28"/>
      <c r="BF396" s="28"/>
      <c r="BG396" s="73" t="s">
        <v>151</v>
      </c>
      <c r="BH396" s="30" t="str">
        <f>IF(COUNTA(Tabelle32[[#This Row],[Type:Vid_1080i50]:[Type:Anc_Prot]])&gt;0,"x","")</f>
        <v>x</v>
      </c>
      <c r="BI39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396" s="59"/>
      <c r="BK396" s="59"/>
      <c r="BL396" s="63"/>
      <c r="BM396" s="63"/>
      <c r="BN396" s="90"/>
      <c r="BO396" s="90"/>
      <c r="BP396" s="75">
        <f>LEN(Tabelle32[[#This Row],[Label 1
GFX-Unit]])</f>
        <v>0</v>
      </c>
      <c r="BQ396" s="63"/>
      <c r="BR396" s="63"/>
      <c r="BS396" s="59"/>
      <c r="BT396" s="59"/>
      <c r="BU396" s="59" t="s">
        <v>209</v>
      </c>
      <c r="BV396" s="59" t="s">
        <v>210</v>
      </c>
      <c r="BW396" s="59" t="s">
        <v>606</v>
      </c>
      <c r="BX396" s="59">
        <v>18</v>
      </c>
    </row>
    <row r="397" spans="1:76" x14ac:dyDescent="0.2">
      <c r="A397" s="58" t="str">
        <f>CONCATENATE(Tabelle32[[#This Row],[Device ID]],".",Tabelle32[[#This Row],[Streamcounter]])</f>
        <v>18.18101</v>
      </c>
      <c r="B39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VGW-01_SDI18_VIDrec_0001_IPLASRF</v>
      </c>
      <c r="C397" s="60"/>
      <c r="D397" s="61"/>
      <c r="E397" s="62"/>
      <c r="F397" s="59" t="str">
        <f>IFERROR(VLOOKUP(Tabelle32[[#This Row],[Device ID]],BOM!$B$3:$BQ$35,16,FALSE),"")</f>
        <v>MVW</v>
      </c>
      <c r="G397" s="63">
        <f>VLOOKUP(Tabelle32[[#This Row],[SDI Interface]],BOM!$A$4:$B$35,2,FALSE)</f>
        <v>18</v>
      </c>
      <c r="H397" s="59" t="str">
        <f>BOM!$C$4</f>
        <v>VGW-01</v>
      </c>
      <c r="I397" s="59">
        <f>IFERROR(VLOOKUP(Tabelle32[[#This Row],[Device ID]],BOM!$B$3:$BQ$35,12,FALSE),"")</f>
        <v>0</v>
      </c>
      <c r="J397" s="59" t="str">
        <f>IFERROR(VLOOKUP(Tabelle32[[#This Row],[Device ID]],BOM!$B$3:$BQ$35,13,FALSE),"")</f>
        <v>TC.U1.223 | MDC</v>
      </c>
      <c r="K397" s="59" t="str">
        <f>IFERROR(VLOOKUP(Tabelle32[[#This Row],[Device ID]],BOM!$B$3:$BQ$35,14,FALSE),"")</f>
        <v>Imagine Comunications</v>
      </c>
      <c r="L397" s="59" t="str">
        <f>IFERROR(VLOOKUP(Tabelle32[[#This Row],[Device ID]],BOM!$B$3:$BQ$35,16,FALSE),"")</f>
        <v>MVW</v>
      </c>
      <c r="M397" s="63">
        <f>IFERROR(VLOOKUP(Tabelle32[[#This Row],[Device ID]],BOM!$B$3:$BQ$35,17,FALSE),"")</f>
        <v>0</v>
      </c>
      <c r="N397" s="59">
        <f>IFERROR(VLOOKUP(Tabelle32[[#This Row],[Device ID]],BOM!$B$3:$BQ$35,18,FALSE),"")</f>
        <v>0</v>
      </c>
      <c r="O397" s="64"/>
      <c r="P397" s="64"/>
      <c r="Q397" s="64"/>
      <c r="R397" s="64"/>
      <c r="S397" s="64"/>
      <c r="T397" s="64"/>
      <c r="U397" s="59">
        <f>IFERROR(VLOOKUP(Tabelle32[[#This Row],[Device ID]],BOM!$B$3:$BQ$35,25,FALSE),"")</f>
        <v>0</v>
      </c>
      <c r="V397" s="59" t="str">
        <f>IFERROR(VLOOKUP(Tabelle32[[#This Row],[Device ID]],BOM!$B$3:$BQ$35,26,FALSE),"")</f>
        <v>x</v>
      </c>
      <c r="W397" s="59" t="str">
        <f>IFERROR(VLOOKUP(Tabelle32[[#This Row],[Device ID]],BOM!$B$3:$BQ$35,27,FALSE),"")</f>
        <v>x</v>
      </c>
      <c r="X397" s="59" t="str">
        <f>IFERROR(VLOOKUP(Tabelle32[[#This Row],[Device ID]],BOM!$B$3:$BQ$35,28,FALSE),"")</f>
        <v>x</v>
      </c>
      <c r="Y397" s="59" t="str">
        <f>IFERROR(VLOOKUP(Tabelle32[[#This Row],[Device ID]],BOM!$B$3:$BQ$35,29,FALSE),"")</f>
        <v>x</v>
      </c>
      <c r="Z397" s="59" t="str">
        <f>IFERROR(VLOOKUP(Tabelle32[[#This Row],[Device ID]],BOM!$B$3:$BQ$35,30,FALSE),"")</f>
        <v>x</v>
      </c>
      <c r="AA397" s="59" t="str">
        <f>IFERROR(VLOOKUP(Tabelle32[[#This Row],[Device ID]],BOM!$B$3:$BQ$35,31,FALSE),"")</f>
        <v>x</v>
      </c>
      <c r="AB397" s="59" t="str">
        <f>IFERROR(VLOOKUP(Tabelle32[[#This Row],[Device ID]],BOM!$B$3:$BQ$35,32,FALSE),"")</f>
        <v>x</v>
      </c>
      <c r="AC397" s="59" t="str">
        <f>IFERROR(VLOOKUP(Tabelle32[[#This Row],[Device ID]],BOM!$B$3:$BQ$35,33,FALSE),"")</f>
        <v>x</v>
      </c>
      <c r="AD397" s="59" t="str">
        <f>IFERROR(VLOOKUP(Tabelle32[[#This Row],[Device ID]],BOM!$B$3:$BQ$35,34,FALSE),"")</f>
        <v>x</v>
      </c>
      <c r="AE397" s="59" t="str">
        <f>IFERROR(VLOOKUP(Tabelle32[[#This Row],[Device ID]],BOM!$B$3:$BQ$35,35,FALSE),"")</f>
        <v>x</v>
      </c>
      <c r="AF397" s="59" t="str">
        <f>IFERROR(VLOOKUP(Tabelle32[[#This Row],[Device ID]],BOM!$B$3:$BQ$35,36,FALSE),"")</f>
        <v>x</v>
      </c>
      <c r="AG397" s="59" t="str">
        <f>IFERROR(VLOOKUP(Tabelle32[[#This Row],[Device ID]],BOM!$B$3:$BQ$35,37,FALSE),"")</f>
        <v>x</v>
      </c>
      <c r="AH397" s="59"/>
      <c r="AI397" s="59"/>
      <c r="AJ397" s="59"/>
      <c r="AK397" s="59"/>
      <c r="AL397" s="59" t="str">
        <f>IFERROR(VLOOKUP(Tabelle32[[#This Row],[Device ID]],BOM!$B$3:$BQ$35,42,FALSE),"")</f>
        <v>Imagine Communications SNP</v>
      </c>
      <c r="AM397" s="59" t="str">
        <f>IFERROR(VLOOKUP(Tabelle32[[#This Row],[Device ID]],BOM!$B$3:$BQ$35,43,FALSE),"")</f>
        <v>no</v>
      </c>
      <c r="AN397" s="59" t="str">
        <f>IFERROR(VLOOKUP(Tabelle32[[#This Row],[Device ID]],BOM!$B$3:$BQ$35,44,FALSE),"")</f>
        <v>yes</v>
      </c>
      <c r="AO397" s="59" t="str">
        <f>IFERROR(VLOOKUP(Tabelle32[[#This Row],[Device ID]],BOM!$B$3:$BQ$35,45,FALSE),"")</f>
        <v>no</v>
      </c>
      <c r="AP397" s="59" t="str">
        <f>IFERROR(CONCATENATE(Tabelle32[[#This Row],[Family
GFX-Unit]]," | ",Tabelle32[[#This Row],[Label 1
GFX-Unit]]," | ",Tabelle32[[#This Row],[Attached Device if Gateway]]),"")</f>
        <v xml:space="preserve"> |  | MVW</v>
      </c>
      <c r="AQ397" s="28" t="s">
        <v>96</v>
      </c>
      <c r="AR397" s="28" t="s">
        <v>96</v>
      </c>
      <c r="AS397" s="28" t="s">
        <v>96</v>
      </c>
      <c r="AT397" s="28" t="s">
        <v>96</v>
      </c>
      <c r="AU397" s="28" t="s">
        <v>96</v>
      </c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  <c r="BG397" s="73" t="s">
        <v>151</v>
      </c>
      <c r="BH397" s="30" t="str">
        <f>IF(COUNTA(Tabelle32[[#This Row],[Type:Vid_1080i50]:[Type:Anc_Prot]])&gt;0,"x","")</f>
        <v>x</v>
      </c>
      <c r="BI39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397" s="59"/>
      <c r="BK397" s="59"/>
      <c r="BL397" s="63"/>
      <c r="BM397" s="63"/>
      <c r="BN397" s="90"/>
      <c r="BO397" s="90"/>
      <c r="BP397" s="75">
        <f>LEN(Tabelle32[[#This Row],[Label 1
GFX-Unit]])</f>
        <v>0</v>
      </c>
      <c r="BQ397" s="63"/>
      <c r="BR397" s="63"/>
      <c r="BS397" s="59"/>
      <c r="BT397" s="59"/>
      <c r="BU397" s="59" t="s">
        <v>212</v>
      </c>
      <c r="BV397" s="59" t="s">
        <v>213</v>
      </c>
      <c r="BW397" s="59" t="s">
        <v>607</v>
      </c>
      <c r="BX397" s="59">
        <v>18</v>
      </c>
    </row>
    <row r="398" spans="1:76" ht="13.5" x14ac:dyDescent="0.25">
      <c r="A398" s="58" t="str">
        <f>CONCATENATE(Tabelle32[[#This Row],[Device ID]],".",Tabelle32[[#This Row],[Streamcounter]])</f>
        <v>18.18102</v>
      </c>
      <c r="B398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VGW-01_SDI18_VIDsend_0002_IPLASRF</v>
      </c>
      <c r="C398" s="96"/>
      <c r="D398" s="96"/>
      <c r="E398" s="96"/>
      <c r="F398" s="93" t="str">
        <f>IFERROR(VLOOKUP(Tabelle32[[#This Row],[Device ID]],BOM!$B$3:$BQ$35,16,FALSE),"")</f>
        <v>MVW</v>
      </c>
      <c r="G398" s="66">
        <f>VLOOKUP(Tabelle32[[#This Row],[SDI Interface]],BOM!$A$4:$B$35,2,FALSE)</f>
        <v>18</v>
      </c>
      <c r="H398" s="93" t="str">
        <f>BOM!$C$4</f>
        <v>VGW-01</v>
      </c>
      <c r="I398" s="93">
        <f>IFERROR(VLOOKUP(Tabelle32[[#This Row],[Device ID]],BOM!$B$3:$BQ$35,12,FALSE),"")</f>
        <v>0</v>
      </c>
      <c r="J398" s="93" t="str">
        <f>IFERROR(VLOOKUP(Tabelle32[[#This Row],[Device ID]],BOM!$B$3:$BQ$35,13,FALSE),"")</f>
        <v>TC.U1.223 | MDC</v>
      </c>
      <c r="K398" s="93" t="str">
        <f>IFERROR(VLOOKUP(Tabelle32[[#This Row],[Device ID]],BOM!$B$3:$BQ$35,14,FALSE),"")</f>
        <v>Imagine Comunications</v>
      </c>
      <c r="L398" s="93" t="str">
        <f>IFERROR(VLOOKUP(Tabelle32[[#This Row],[Device ID]],BOM!$B$3:$BQ$35,16,FALSE),"")</f>
        <v>MVW</v>
      </c>
      <c r="M398" s="93">
        <f>IFERROR(VLOOKUP(Tabelle32[[#This Row],[Device ID]],BOM!$B$3:$BQ$35,17,FALSE),"")</f>
        <v>0</v>
      </c>
      <c r="N398" s="93">
        <f>IFERROR(VLOOKUP(Tabelle32[[#This Row],[Device ID]],BOM!$B$3:$BQ$35,18,FALSE),"")</f>
        <v>0</v>
      </c>
      <c r="O398" s="64"/>
      <c r="P398" s="64"/>
      <c r="Q398" s="64"/>
      <c r="R398" s="64"/>
      <c r="S398" s="64"/>
      <c r="T398" s="64"/>
      <c r="U398" s="93">
        <f>IFERROR(VLOOKUP(Tabelle32[[#This Row],[Device ID]],BOM!$B$3:$BQ$35,25,FALSE),"")</f>
        <v>0</v>
      </c>
      <c r="V398" s="94" t="str">
        <f>IFERROR(VLOOKUP(Tabelle32[[#This Row],[Device ID]],BOM!$B$3:$BQ$35,26,FALSE),"")</f>
        <v>x</v>
      </c>
      <c r="W398" s="94" t="str">
        <f>IFERROR(VLOOKUP(Tabelle32[[#This Row],[Device ID]],BOM!$B$3:$BQ$35,27,FALSE),"")</f>
        <v>x</v>
      </c>
      <c r="X398" s="94" t="str">
        <f>IFERROR(VLOOKUP(Tabelle32[[#This Row],[Device ID]],BOM!$B$3:$BQ$35,28,FALSE),"")</f>
        <v>x</v>
      </c>
      <c r="Y398" s="94" t="str">
        <f>IFERROR(VLOOKUP(Tabelle32[[#This Row],[Device ID]],BOM!$B$3:$BQ$35,29,FALSE),"")</f>
        <v>x</v>
      </c>
      <c r="Z398" s="94" t="str">
        <f>IFERROR(VLOOKUP(Tabelle32[[#This Row],[Device ID]],BOM!$B$3:$BQ$35,30,FALSE),"")</f>
        <v>x</v>
      </c>
      <c r="AA398" s="94" t="str">
        <f>IFERROR(VLOOKUP(Tabelle32[[#This Row],[Device ID]],BOM!$B$3:$BQ$35,31,FALSE),"")</f>
        <v>x</v>
      </c>
      <c r="AB398" s="94" t="str">
        <f>IFERROR(VLOOKUP(Tabelle32[[#This Row],[Device ID]],BOM!$B$3:$BQ$35,32,FALSE),"")</f>
        <v>x</v>
      </c>
      <c r="AC398" s="94" t="str">
        <f>IFERROR(VLOOKUP(Tabelle32[[#This Row],[Device ID]],BOM!$B$3:$BQ$35,33,FALSE),"")</f>
        <v>x</v>
      </c>
      <c r="AD398" s="94" t="str">
        <f>IFERROR(VLOOKUP(Tabelle32[[#This Row],[Device ID]],BOM!$B$3:$BQ$35,34,FALSE),"")</f>
        <v>x</v>
      </c>
      <c r="AE398" s="94" t="str">
        <f>IFERROR(VLOOKUP(Tabelle32[[#This Row],[Device ID]],BOM!$B$3:$BQ$35,35,FALSE),"")</f>
        <v>x</v>
      </c>
      <c r="AF398" s="94" t="str">
        <f>IFERROR(VLOOKUP(Tabelle32[[#This Row],[Device ID]],BOM!$B$3:$BQ$35,36,FALSE),"")</f>
        <v>x</v>
      </c>
      <c r="AG398" s="94" t="str">
        <f>IFERROR(VLOOKUP(Tabelle32[[#This Row],[Device ID]],BOM!$B$3:$BQ$35,37,FALSE),"")</f>
        <v>x</v>
      </c>
      <c r="AH398" s="59"/>
      <c r="AI398" s="59"/>
      <c r="AJ398" s="59"/>
      <c r="AK398" s="59"/>
      <c r="AL398" s="93" t="str">
        <f>IFERROR(VLOOKUP(Tabelle32[[#This Row],[Device ID]],BOM!$B$3:$BQ$35,42,FALSE),"")</f>
        <v>Imagine Communications SNP</v>
      </c>
      <c r="AM398" s="59" t="str">
        <f>IFERROR(VLOOKUP(Tabelle32[[#This Row],[Device ID]],BOM!$B$3:$BQ$35,43,FALSE),"")</f>
        <v>no</v>
      </c>
      <c r="AN398" s="93" t="str">
        <f>IFERROR(VLOOKUP(Tabelle32[[#This Row],[Device ID]],BOM!$B$3:$BQ$35,44,FALSE),"")</f>
        <v>yes</v>
      </c>
      <c r="AO398" s="59" t="str">
        <f>IFERROR(VLOOKUP(Tabelle32[[#This Row],[Device ID]],BOM!$B$3:$BQ$35,45,FALSE),"")</f>
        <v>no</v>
      </c>
      <c r="AP398" s="93" t="str">
        <f>IFERROR(CONCATENATE(Tabelle32[[#This Row],[Family
GFX-Unit]]," | ",Tabelle32[[#This Row],[Label 1
GFX-Unit]]," | ",Tabelle32[[#This Row],[Attached Device if Gateway]]),"")</f>
        <v xml:space="preserve"> |  | MVW</v>
      </c>
      <c r="AQ398" s="28" t="s">
        <v>96</v>
      </c>
      <c r="AR398" s="90"/>
      <c r="AS398" s="90"/>
      <c r="AT398" s="90"/>
      <c r="AU398" s="90"/>
      <c r="AV398" s="90"/>
      <c r="AW398" s="90"/>
      <c r="AX398" s="90"/>
      <c r="AY398" s="90"/>
      <c r="AZ398" s="90"/>
      <c r="BA398" s="90"/>
      <c r="BB398" s="90"/>
      <c r="BC398" s="90"/>
      <c r="BD398" s="90"/>
      <c r="BE398" s="90"/>
      <c r="BF398" s="90"/>
      <c r="BG398" s="66"/>
      <c r="BH398" s="30" t="str">
        <f>IF(COUNTA(Tabelle32[[#This Row],[Type:Vid_1080i50]:[Type:Anc_Prot]])&gt;0,"x","")</f>
        <v>x</v>
      </c>
      <c r="BI398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398" s="59"/>
      <c r="BK398" s="59"/>
      <c r="BL398" s="63"/>
      <c r="BM398" s="63"/>
      <c r="BN398" s="90"/>
      <c r="BO398" s="90"/>
      <c r="BP398" s="75">
        <f>LEN(Tabelle32[[#This Row],[Label 1
GFX-Unit]])</f>
        <v>0</v>
      </c>
      <c r="BQ398" s="63"/>
      <c r="BR398" s="63"/>
      <c r="BS398" s="59"/>
      <c r="BT398" s="59"/>
      <c r="BU398" s="59" t="s">
        <v>215</v>
      </c>
      <c r="BV398" s="59" t="s">
        <v>215</v>
      </c>
      <c r="BW398" s="59" t="s">
        <v>608</v>
      </c>
      <c r="BX398" s="59">
        <v>18</v>
      </c>
    </row>
    <row r="399" spans="1:76" x14ac:dyDescent="0.2">
      <c r="A399" s="58" t="str">
        <f>CONCATENATE(Tabelle32[[#This Row],[Device ID]],".",Tabelle32[[#This Row],[Streamcounter]])</f>
        <v>19.19301</v>
      </c>
      <c r="B39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VGW-01_SDI19_ANCrec_0001_IPLASRF</v>
      </c>
      <c r="C399" s="60"/>
      <c r="D399" s="61"/>
      <c r="E399" s="62"/>
      <c r="F399" s="59" t="str">
        <f>IFERROR(VLOOKUP(Tabelle32[[#This Row],[Device ID]],BOM!$B$3:$BQ$35,16,FALSE),"")</f>
        <v>MVW</v>
      </c>
      <c r="G399" s="63">
        <f>VLOOKUP(Tabelle32[[#This Row],[SDI Interface]],BOM!$A$4:$B$35,2,FALSE)</f>
        <v>19</v>
      </c>
      <c r="H399" s="59" t="str">
        <f>BOM!$C$4</f>
        <v>VGW-01</v>
      </c>
      <c r="I399" s="59">
        <f>IFERROR(VLOOKUP(Tabelle32[[#This Row],[Device ID]],BOM!$B$3:$BQ$35,12,FALSE),"")</f>
        <v>0</v>
      </c>
      <c r="J399" s="59" t="str">
        <f>IFERROR(VLOOKUP(Tabelle32[[#This Row],[Device ID]],BOM!$B$3:$BQ$35,13,FALSE),"")</f>
        <v>TC.U1.223 | MDC</v>
      </c>
      <c r="K399" s="59" t="str">
        <f>IFERROR(VLOOKUP(Tabelle32[[#This Row],[Device ID]],BOM!$B$3:$BQ$35,14,FALSE),"")</f>
        <v>Imagine Comunications</v>
      </c>
      <c r="L399" s="59" t="str">
        <f>IFERROR(VLOOKUP(Tabelle32[[#This Row],[Device ID]],BOM!$B$3:$BQ$35,16,FALSE),"")</f>
        <v>MVW</v>
      </c>
      <c r="M399" s="63">
        <f>IFERROR(VLOOKUP(Tabelle32[[#This Row],[Device ID]],BOM!$B$3:$BQ$35,17,FALSE),"")</f>
        <v>0</v>
      </c>
      <c r="N399" s="59">
        <f>IFERROR(VLOOKUP(Tabelle32[[#This Row],[Device ID]],BOM!$B$3:$BQ$35,18,FALSE),"")</f>
        <v>0</v>
      </c>
      <c r="O399" s="64"/>
      <c r="P399" s="64"/>
      <c r="Q399" s="64"/>
      <c r="R399" s="64"/>
      <c r="S399" s="64"/>
      <c r="T399" s="64"/>
      <c r="U399" s="59">
        <f>IFERROR(VLOOKUP(Tabelle32[[#This Row],[Device ID]],BOM!$B$3:$BQ$35,25,FALSE),"")</f>
        <v>0</v>
      </c>
      <c r="V399" s="59" t="str">
        <f>IFERROR(VLOOKUP(Tabelle32[[#This Row],[Device ID]],BOM!$B$3:$BQ$35,26,FALSE),"")</f>
        <v>x</v>
      </c>
      <c r="W399" s="59" t="str">
        <f>IFERROR(VLOOKUP(Tabelle32[[#This Row],[Device ID]],BOM!$B$3:$BQ$35,27,FALSE),"")</f>
        <v>x</v>
      </c>
      <c r="X399" s="59" t="str">
        <f>IFERROR(VLOOKUP(Tabelle32[[#This Row],[Device ID]],BOM!$B$3:$BQ$35,28,FALSE),"")</f>
        <v>x</v>
      </c>
      <c r="Y399" s="59" t="str">
        <f>IFERROR(VLOOKUP(Tabelle32[[#This Row],[Device ID]],BOM!$B$3:$BQ$35,29,FALSE),"")</f>
        <v>x</v>
      </c>
      <c r="Z399" s="59" t="str">
        <f>IFERROR(VLOOKUP(Tabelle32[[#This Row],[Device ID]],BOM!$B$3:$BQ$35,30,FALSE),"")</f>
        <v>x</v>
      </c>
      <c r="AA399" s="59" t="str">
        <f>IFERROR(VLOOKUP(Tabelle32[[#This Row],[Device ID]],BOM!$B$3:$BQ$35,31,FALSE),"")</f>
        <v>x</v>
      </c>
      <c r="AB399" s="59" t="str">
        <f>IFERROR(VLOOKUP(Tabelle32[[#This Row],[Device ID]],BOM!$B$3:$BQ$35,32,FALSE),"")</f>
        <v>x</v>
      </c>
      <c r="AC399" s="59" t="str">
        <f>IFERROR(VLOOKUP(Tabelle32[[#This Row],[Device ID]],BOM!$B$3:$BQ$35,33,FALSE),"")</f>
        <v>x</v>
      </c>
      <c r="AD399" s="59" t="str">
        <f>IFERROR(VLOOKUP(Tabelle32[[#This Row],[Device ID]],BOM!$B$3:$BQ$35,34,FALSE),"")</f>
        <v>x</v>
      </c>
      <c r="AE399" s="59" t="str">
        <f>IFERROR(VLOOKUP(Tabelle32[[#This Row],[Device ID]],BOM!$B$3:$BQ$35,35,FALSE),"")</f>
        <v>x</v>
      </c>
      <c r="AF399" s="59" t="str">
        <f>IFERROR(VLOOKUP(Tabelle32[[#This Row],[Device ID]],BOM!$B$3:$BQ$35,36,FALSE),"")</f>
        <v>x</v>
      </c>
      <c r="AG399" s="59" t="str">
        <f>IFERROR(VLOOKUP(Tabelle32[[#This Row],[Device ID]],BOM!$B$3:$BQ$35,37,FALSE),"")</f>
        <v>x</v>
      </c>
      <c r="AH399" s="59"/>
      <c r="AI399" s="59"/>
      <c r="AJ399" s="59"/>
      <c r="AK399" s="59"/>
      <c r="AL399" s="59" t="str">
        <f>IFERROR(VLOOKUP(Tabelle32[[#This Row],[Device ID]],BOM!$B$3:$BQ$35,42,FALSE),"")</f>
        <v>Imagine Communications SNP</v>
      </c>
      <c r="AM399" s="59" t="str">
        <f>IFERROR(VLOOKUP(Tabelle32[[#This Row],[Device ID]],BOM!$B$3:$BQ$35,43,FALSE),"")</f>
        <v>no</v>
      </c>
      <c r="AN399" s="59" t="str">
        <f>IFERROR(VLOOKUP(Tabelle32[[#This Row],[Device ID]],BOM!$B$3:$BQ$35,44,FALSE),"")</f>
        <v>yes</v>
      </c>
      <c r="AO399" s="59" t="str">
        <f>IFERROR(VLOOKUP(Tabelle32[[#This Row],[Device ID]],BOM!$B$3:$BQ$35,45,FALSE),"")</f>
        <v>no</v>
      </c>
      <c r="AP399" s="59" t="str">
        <f>IFERROR(CONCATENATE(Tabelle32[[#This Row],[Family
GFX-Unit]]," | ",Tabelle32[[#This Row],[Label 1
GFX-Unit]]," | ",Tabelle32[[#This Row],[Attached Device if Gateway]]),"")</f>
        <v xml:space="preserve"> |  | MVW</v>
      </c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 t="s">
        <v>96</v>
      </c>
      <c r="BG399" s="73" t="s">
        <v>151</v>
      </c>
      <c r="BH399" s="30" t="str">
        <f>IF(COUNTA(Tabelle32[[#This Row],[Type:Vid_1080i50]:[Type:Anc_Prot]])&gt;0,"x","")</f>
        <v>x</v>
      </c>
      <c r="BI39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399" s="59"/>
      <c r="BK399" s="59"/>
      <c r="BL399" s="63"/>
      <c r="BM399" s="63"/>
      <c r="BN399" s="90"/>
      <c r="BO399" s="90"/>
      <c r="BP399" s="75">
        <f>LEN(Tabelle32[[#This Row],[Label 1
GFX-Unit]])</f>
        <v>0</v>
      </c>
      <c r="BQ399" s="63"/>
      <c r="BR399" s="63"/>
      <c r="BS399" s="59"/>
      <c r="BT399" s="59"/>
      <c r="BU399" s="59" t="s">
        <v>152</v>
      </c>
      <c r="BV399" s="59" t="s">
        <v>153</v>
      </c>
      <c r="BW399" s="59" t="s">
        <v>609</v>
      </c>
      <c r="BX399" s="59">
        <v>19</v>
      </c>
    </row>
    <row r="400" spans="1:76" x14ac:dyDescent="0.2">
      <c r="A400" s="58" t="str">
        <f>CONCATENATE(Tabelle32[[#This Row],[Device ID]],".",Tabelle32[[#This Row],[Streamcounter]])</f>
        <v>19.19302</v>
      </c>
      <c r="B40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VGW-01_SDI19_ANCrec_0002_IPLASRF</v>
      </c>
      <c r="C400" s="60"/>
      <c r="D400" s="61"/>
      <c r="E400" s="62"/>
      <c r="F400" s="59" t="str">
        <f>IFERROR(VLOOKUP(Tabelle32[[#This Row],[Device ID]],BOM!$B$3:$BQ$35,16,FALSE),"")</f>
        <v>MVW</v>
      </c>
      <c r="G400" s="63">
        <f>VLOOKUP(Tabelle32[[#This Row],[SDI Interface]],BOM!$A$4:$B$35,2,FALSE)</f>
        <v>19</v>
      </c>
      <c r="H400" s="59" t="str">
        <f>BOM!$C$4</f>
        <v>VGW-01</v>
      </c>
      <c r="I400" s="59">
        <f>IFERROR(VLOOKUP(Tabelle32[[#This Row],[Device ID]],BOM!$B$3:$BQ$35,12,FALSE),"")</f>
        <v>0</v>
      </c>
      <c r="J400" s="59" t="str">
        <f>IFERROR(VLOOKUP(Tabelle32[[#This Row],[Device ID]],BOM!$B$3:$BQ$35,13,FALSE),"")</f>
        <v>TC.U1.223 | MDC</v>
      </c>
      <c r="K400" s="59" t="str">
        <f>IFERROR(VLOOKUP(Tabelle32[[#This Row],[Device ID]],BOM!$B$3:$BQ$35,14,FALSE),"")</f>
        <v>Imagine Comunications</v>
      </c>
      <c r="L400" s="59" t="str">
        <f>IFERROR(VLOOKUP(Tabelle32[[#This Row],[Device ID]],BOM!$B$3:$BQ$35,16,FALSE),"")</f>
        <v>MVW</v>
      </c>
      <c r="M400" s="63">
        <f>IFERROR(VLOOKUP(Tabelle32[[#This Row],[Device ID]],BOM!$B$3:$BQ$35,17,FALSE),"")</f>
        <v>0</v>
      </c>
      <c r="N400" s="59">
        <f>IFERROR(VLOOKUP(Tabelle32[[#This Row],[Device ID]],BOM!$B$3:$BQ$35,18,FALSE),"")</f>
        <v>0</v>
      </c>
      <c r="O400" s="64"/>
      <c r="P400" s="64"/>
      <c r="Q400" s="64"/>
      <c r="R400" s="64"/>
      <c r="S400" s="64"/>
      <c r="T400" s="64"/>
      <c r="U400" s="59">
        <f>IFERROR(VLOOKUP(Tabelle32[[#This Row],[Device ID]],BOM!$B$3:$BQ$35,25,FALSE),"")</f>
        <v>0</v>
      </c>
      <c r="V400" s="59" t="str">
        <f>IFERROR(VLOOKUP(Tabelle32[[#This Row],[Device ID]],BOM!$B$3:$BQ$35,26,FALSE),"")</f>
        <v>x</v>
      </c>
      <c r="W400" s="59" t="str">
        <f>IFERROR(VLOOKUP(Tabelle32[[#This Row],[Device ID]],BOM!$B$3:$BQ$35,27,FALSE),"")</f>
        <v>x</v>
      </c>
      <c r="X400" s="59" t="str">
        <f>IFERROR(VLOOKUP(Tabelle32[[#This Row],[Device ID]],BOM!$B$3:$BQ$35,28,FALSE),"")</f>
        <v>x</v>
      </c>
      <c r="Y400" s="59" t="str">
        <f>IFERROR(VLOOKUP(Tabelle32[[#This Row],[Device ID]],BOM!$B$3:$BQ$35,29,FALSE),"")</f>
        <v>x</v>
      </c>
      <c r="Z400" s="59" t="str">
        <f>IFERROR(VLOOKUP(Tabelle32[[#This Row],[Device ID]],BOM!$B$3:$BQ$35,30,FALSE),"")</f>
        <v>x</v>
      </c>
      <c r="AA400" s="59" t="str">
        <f>IFERROR(VLOOKUP(Tabelle32[[#This Row],[Device ID]],BOM!$B$3:$BQ$35,31,FALSE),"")</f>
        <v>x</v>
      </c>
      <c r="AB400" s="59" t="str">
        <f>IFERROR(VLOOKUP(Tabelle32[[#This Row],[Device ID]],BOM!$B$3:$BQ$35,32,FALSE),"")</f>
        <v>x</v>
      </c>
      <c r="AC400" s="59" t="str">
        <f>IFERROR(VLOOKUP(Tabelle32[[#This Row],[Device ID]],BOM!$B$3:$BQ$35,33,FALSE),"")</f>
        <v>x</v>
      </c>
      <c r="AD400" s="59" t="str">
        <f>IFERROR(VLOOKUP(Tabelle32[[#This Row],[Device ID]],BOM!$B$3:$BQ$35,34,FALSE),"")</f>
        <v>x</v>
      </c>
      <c r="AE400" s="59" t="str">
        <f>IFERROR(VLOOKUP(Tabelle32[[#This Row],[Device ID]],BOM!$B$3:$BQ$35,35,FALSE),"")</f>
        <v>x</v>
      </c>
      <c r="AF400" s="59" t="str">
        <f>IFERROR(VLOOKUP(Tabelle32[[#This Row],[Device ID]],BOM!$B$3:$BQ$35,36,FALSE),"")</f>
        <v>x</v>
      </c>
      <c r="AG400" s="59" t="str">
        <f>IFERROR(VLOOKUP(Tabelle32[[#This Row],[Device ID]],BOM!$B$3:$BQ$35,37,FALSE),"")</f>
        <v>x</v>
      </c>
      <c r="AH400" s="59"/>
      <c r="AI400" s="59"/>
      <c r="AJ400" s="59"/>
      <c r="AK400" s="59"/>
      <c r="AL400" s="59" t="str">
        <f>IFERROR(VLOOKUP(Tabelle32[[#This Row],[Device ID]],BOM!$B$3:$BQ$35,42,FALSE),"")</f>
        <v>Imagine Communications SNP</v>
      </c>
      <c r="AM400" s="59" t="str">
        <f>IFERROR(VLOOKUP(Tabelle32[[#This Row],[Device ID]],BOM!$B$3:$BQ$35,43,FALSE),"")</f>
        <v>no</v>
      </c>
      <c r="AN400" s="59" t="str">
        <f>IFERROR(VLOOKUP(Tabelle32[[#This Row],[Device ID]],BOM!$B$3:$BQ$35,44,FALSE),"")</f>
        <v>yes</v>
      </c>
      <c r="AO400" s="59" t="str">
        <f>IFERROR(VLOOKUP(Tabelle32[[#This Row],[Device ID]],BOM!$B$3:$BQ$35,45,FALSE),"")</f>
        <v>no</v>
      </c>
      <c r="AP400" s="59" t="str">
        <f>IFERROR(CONCATENATE(Tabelle32[[#This Row],[Family
GFX-Unit]]," | ",Tabelle32[[#This Row],[Label 1
GFX-Unit]]," | ",Tabelle32[[#This Row],[Attached Device if Gateway]]),"")</f>
        <v xml:space="preserve"> |  | MVW</v>
      </c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  <c r="BF400" s="28"/>
      <c r="BG400" s="73" t="s">
        <v>151</v>
      </c>
      <c r="BH400" s="30" t="str">
        <f>IF(COUNTA(Tabelle32[[#This Row],[Type:Vid_1080i50]:[Type:Anc_Prot]])&gt;0,"x","")</f>
        <v/>
      </c>
      <c r="BI40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400" s="59"/>
      <c r="BK400" s="59"/>
      <c r="BL400" s="63"/>
      <c r="BM400" s="63"/>
      <c r="BN400" s="90"/>
      <c r="BO400" s="90"/>
      <c r="BP400" s="75">
        <f>LEN(Tabelle32[[#This Row],[Label 1
GFX-Unit]])</f>
        <v>0</v>
      </c>
      <c r="BQ400" s="63"/>
      <c r="BR400" s="63"/>
      <c r="BS400" s="59"/>
      <c r="BT400" s="59"/>
      <c r="BU400" s="59" t="s">
        <v>155</v>
      </c>
      <c r="BV400" s="59" t="s">
        <v>156</v>
      </c>
      <c r="BW400" s="59" t="s">
        <v>610</v>
      </c>
      <c r="BX400" s="59">
        <v>19</v>
      </c>
    </row>
    <row r="401" spans="1:76" x14ac:dyDescent="0.2">
      <c r="A401" s="58" t="str">
        <f>CONCATENATE(Tabelle32[[#This Row],[Device ID]],".",Tabelle32[[#This Row],[Streamcounter]])</f>
        <v>19.19303</v>
      </c>
      <c r="B40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VGW-01_SDI19_ANCrec_0003_IPLASRF</v>
      </c>
      <c r="C401" s="60"/>
      <c r="D401" s="61"/>
      <c r="E401" s="62"/>
      <c r="F401" s="59" t="str">
        <f>IFERROR(VLOOKUP(Tabelle32[[#This Row],[Device ID]],BOM!$B$3:$BQ$35,16,FALSE),"")</f>
        <v>MVW</v>
      </c>
      <c r="G401" s="63">
        <f>VLOOKUP(Tabelle32[[#This Row],[SDI Interface]],BOM!$A$4:$B$35,2,FALSE)</f>
        <v>19</v>
      </c>
      <c r="H401" s="59" t="str">
        <f>BOM!$C$4</f>
        <v>VGW-01</v>
      </c>
      <c r="I401" s="59">
        <f>IFERROR(VLOOKUP(Tabelle32[[#This Row],[Device ID]],BOM!$B$3:$BQ$35,12,FALSE),"")</f>
        <v>0</v>
      </c>
      <c r="J401" s="59" t="str">
        <f>IFERROR(VLOOKUP(Tabelle32[[#This Row],[Device ID]],BOM!$B$3:$BQ$35,13,FALSE),"")</f>
        <v>TC.U1.223 | MDC</v>
      </c>
      <c r="K401" s="59" t="str">
        <f>IFERROR(VLOOKUP(Tabelle32[[#This Row],[Device ID]],BOM!$B$3:$BQ$35,14,FALSE),"")</f>
        <v>Imagine Comunications</v>
      </c>
      <c r="L401" s="59" t="str">
        <f>IFERROR(VLOOKUP(Tabelle32[[#This Row],[Device ID]],BOM!$B$3:$BQ$35,16,FALSE),"")</f>
        <v>MVW</v>
      </c>
      <c r="M401" s="63">
        <f>IFERROR(VLOOKUP(Tabelle32[[#This Row],[Device ID]],BOM!$B$3:$BQ$35,17,FALSE),"")</f>
        <v>0</v>
      </c>
      <c r="N401" s="59">
        <f>IFERROR(VLOOKUP(Tabelle32[[#This Row],[Device ID]],BOM!$B$3:$BQ$35,18,FALSE),"")</f>
        <v>0</v>
      </c>
      <c r="O401" s="64"/>
      <c r="P401" s="64"/>
      <c r="Q401" s="64"/>
      <c r="R401" s="64"/>
      <c r="S401" s="64"/>
      <c r="T401" s="64"/>
      <c r="U401" s="59">
        <f>IFERROR(VLOOKUP(Tabelle32[[#This Row],[Device ID]],BOM!$B$3:$BQ$35,25,FALSE),"")</f>
        <v>0</v>
      </c>
      <c r="V401" s="59" t="str">
        <f>IFERROR(VLOOKUP(Tabelle32[[#This Row],[Device ID]],BOM!$B$3:$BQ$35,26,FALSE),"")</f>
        <v>x</v>
      </c>
      <c r="W401" s="59" t="str">
        <f>IFERROR(VLOOKUP(Tabelle32[[#This Row],[Device ID]],BOM!$B$3:$BQ$35,27,FALSE),"")</f>
        <v>x</v>
      </c>
      <c r="X401" s="59" t="str">
        <f>IFERROR(VLOOKUP(Tabelle32[[#This Row],[Device ID]],BOM!$B$3:$BQ$35,28,FALSE),"")</f>
        <v>x</v>
      </c>
      <c r="Y401" s="59" t="str">
        <f>IFERROR(VLOOKUP(Tabelle32[[#This Row],[Device ID]],BOM!$B$3:$BQ$35,29,FALSE),"")</f>
        <v>x</v>
      </c>
      <c r="Z401" s="59" t="str">
        <f>IFERROR(VLOOKUP(Tabelle32[[#This Row],[Device ID]],BOM!$B$3:$BQ$35,30,FALSE),"")</f>
        <v>x</v>
      </c>
      <c r="AA401" s="59" t="str">
        <f>IFERROR(VLOOKUP(Tabelle32[[#This Row],[Device ID]],BOM!$B$3:$BQ$35,31,FALSE),"")</f>
        <v>x</v>
      </c>
      <c r="AB401" s="59" t="str">
        <f>IFERROR(VLOOKUP(Tabelle32[[#This Row],[Device ID]],BOM!$B$3:$BQ$35,32,FALSE),"")</f>
        <v>x</v>
      </c>
      <c r="AC401" s="59" t="str">
        <f>IFERROR(VLOOKUP(Tabelle32[[#This Row],[Device ID]],BOM!$B$3:$BQ$35,33,FALSE),"")</f>
        <v>x</v>
      </c>
      <c r="AD401" s="59" t="str">
        <f>IFERROR(VLOOKUP(Tabelle32[[#This Row],[Device ID]],BOM!$B$3:$BQ$35,34,FALSE),"")</f>
        <v>x</v>
      </c>
      <c r="AE401" s="59" t="str">
        <f>IFERROR(VLOOKUP(Tabelle32[[#This Row],[Device ID]],BOM!$B$3:$BQ$35,35,FALSE),"")</f>
        <v>x</v>
      </c>
      <c r="AF401" s="59" t="str">
        <f>IFERROR(VLOOKUP(Tabelle32[[#This Row],[Device ID]],BOM!$B$3:$BQ$35,36,FALSE),"")</f>
        <v>x</v>
      </c>
      <c r="AG401" s="59" t="str">
        <f>IFERROR(VLOOKUP(Tabelle32[[#This Row],[Device ID]],BOM!$B$3:$BQ$35,37,FALSE),"")</f>
        <v>x</v>
      </c>
      <c r="AH401" s="59"/>
      <c r="AI401" s="59"/>
      <c r="AJ401" s="59"/>
      <c r="AK401" s="59"/>
      <c r="AL401" s="59" t="str">
        <f>IFERROR(VLOOKUP(Tabelle32[[#This Row],[Device ID]],BOM!$B$3:$BQ$35,42,FALSE),"")</f>
        <v>Imagine Communications SNP</v>
      </c>
      <c r="AM401" s="59" t="str">
        <f>IFERROR(VLOOKUP(Tabelle32[[#This Row],[Device ID]],BOM!$B$3:$BQ$35,43,FALSE),"")</f>
        <v>no</v>
      </c>
      <c r="AN401" s="59" t="str">
        <f>IFERROR(VLOOKUP(Tabelle32[[#This Row],[Device ID]],BOM!$B$3:$BQ$35,44,FALSE),"")</f>
        <v>yes</v>
      </c>
      <c r="AO401" s="59" t="str">
        <f>IFERROR(VLOOKUP(Tabelle32[[#This Row],[Device ID]],BOM!$B$3:$BQ$35,45,FALSE),"")</f>
        <v>no</v>
      </c>
      <c r="AP401" s="59" t="str">
        <f>IFERROR(CONCATENATE(Tabelle32[[#This Row],[Family
GFX-Unit]]," | ",Tabelle32[[#This Row],[Label 1
GFX-Unit]]," | ",Tabelle32[[#This Row],[Attached Device if Gateway]]),"")</f>
        <v xml:space="preserve"> |  | MVW</v>
      </c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  <c r="BF401" s="28"/>
      <c r="BG401" s="73" t="s">
        <v>151</v>
      </c>
      <c r="BH401" s="30" t="str">
        <f>IF(COUNTA(Tabelle32[[#This Row],[Type:Vid_1080i50]:[Type:Anc_Prot]])&gt;0,"x","")</f>
        <v/>
      </c>
      <c r="BI40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401" s="59"/>
      <c r="BK401" s="59"/>
      <c r="BL401" s="63"/>
      <c r="BM401" s="63"/>
      <c r="BN401" s="90"/>
      <c r="BO401" s="90"/>
      <c r="BP401" s="75">
        <f>LEN(Tabelle32[[#This Row],[Label 1
GFX-Unit]])</f>
        <v>0</v>
      </c>
      <c r="BQ401" s="63"/>
      <c r="BR401" s="63"/>
      <c r="BS401" s="59"/>
      <c r="BT401" s="59"/>
      <c r="BU401" s="59" t="s">
        <v>158</v>
      </c>
      <c r="BV401" s="59" t="s">
        <v>159</v>
      </c>
      <c r="BW401" s="59" t="s">
        <v>611</v>
      </c>
      <c r="BX401" s="59">
        <v>19</v>
      </c>
    </row>
    <row r="402" spans="1:76" x14ac:dyDescent="0.2">
      <c r="A402" s="58" t="str">
        <f>CONCATENATE(Tabelle32[[#This Row],[Device ID]],".",Tabelle32[[#This Row],[Streamcounter]])</f>
        <v>19.19304</v>
      </c>
      <c r="B40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VGW-01_SDI19_ANCrec_0004_IPLASRF</v>
      </c>
      <c r="C402" s="60"/>
      <c r="D402" s="61"/>
      <c r="E402" s="62"/>
      <c r="F402" s="59" t="str">
        <f>IFERROR(VLOOKUP(Tabelle32[[#This Row],[Device ID]],BOM!$B$3:$BQ$35,16,FALSE),"")</f>
        <v>MVW</v>
      </c>
      <c r="G402" s="63">
        <f>VLOOKUP(Tabelle32[[#This Row],[SDI Interface]],BOM!$A$4:$B$35,2,FALSE)</f>
        <v>19</v>
      </c>
      <c r="H402" s="59" t="str">
        <f>BOM!$C$4</f>
        <v>VGW-01</v>
      </c>
      <c r="I402" s="59">
        <f>IFERROR(VLOOKUP(Tabelle32[[#This Row],[Device ID]],BOM!$B$3:$BQ$35,12,FALSE),"")</f>
        <v>0</v>
      </c>
      <c r="J402" s="59" t="str">
        <f>IFERROR(VLOOKUP(Tabelle32[[#This Row],[Device ID]],BOM!$B$3:$BQ$35,13,FALSE),"")</f>
        <v>TC.U1.223 | MDC</v>
      </c>
      <c r="K402" s="59" t="str">
        <f>IFERROR(VLOOKUP(Tabelle32[[#This Row],[Device ID]],BOM!$B$3:$BQ$35,14,FALSE),"")</f>
        <v>Imagine Comunications</v>
      </c>
      <c r="L402" s="59" t="str">
        <f>IFERROR(VLOOKUP(Tabelle32[[#This Row],[Device ID]],BOM!$B$3:$BQ$35,16,FALSE),"")</f>
        <v>MVW</v>
      </c>
      <c r="M402" s="63">
        <f>IFERROR(VLOOKUP(Tabelle32[[#This Row],[Device ID]],BOM!$B$3:$BQ$35,17,FALSE),"")</f>
        <v>0</v>
      </c>
      <c r="N402" s="59">
        <f>IFERROR(VLOOKUP(Tabelle32[[#This Row],[Device ID]],BOM!$B$3:$BQ$35,18,FALSE),"")</f>
        <v>0</v>
      </c>
      <c r="O402" s="64"/>
      <c r="P402" s="64"/>
      <c r="Q402" s="64"/>
      <c r="R402" s="64"/>
      <c r="S402" s="64"/>
      <c r="T402" s="64"/>
      <c r="U402" s="59">
        <f>IFERROR(VLOOKUP(Tabelle32[[#This Row],[Device ID]],BOM!$B$3:$BQ$35,25,FALSE),"")</f>
        <v>0</v>
      </c>
      <c r="V402" s="59" t="str">
        <f>IFERROR(VLOOKUP(Tabelle32[[#This Row],[Device ID]],BOM!$B$3:$BQ$35,26,FALSE),"")</f>
        <v>x</v>
      </c>
      <c r="W402" s="59" t="str">
        <f>IFERROR(VLOOKUP(Tabelle32[[#This Row],[Device ID]],BOM!$B$3:$BQ$35,27,FALSE),"")</f>
        <v>x</v>
      </c>
      <c r="X402" s="59" t="str">
        <f>IFERROR(VLOOKUP(Tabelle32[[#This Row],[Device ID]],BOM!$B$3:$BQ$35,28,FALSE),"")</f>
        <v>x</v>
      </c>
      <c r="Y402" s="59" t="str">
        <f>IFERROR(VLOOKUP(Tabelle32[[#This Row],[Device ID]],BOM!$B$3:$BQ$35,29,FALSE),"")</f>
        <v>x</v>
      </c>
      <c r="Z402" s="59" t="str">
        <f>IFERROR(VLOOKUP(Tabelle32[[#This Row],[Device ID]],BOM!$B$3:$BQ$35,30,FALSE),"")</f>
        <v>x</v>
      </c>
      <c r="AA402" s="59" t="str">
        <f>IFERROR(VLOOKUP(Tabelle32[[#This Row],[Device ID]],BOM!$B$3:$BQ$35,31,FALSE),"")</f>
        <v>x</v>
      </c>
      <c r="AB402" s="59" t="str">
        <f>IFERROR(VLOOKUP(Tabelle32[[#This Row],[Device ID]],BOM!$B$3:$BQ$35,32,FALSE),"")</f>
        <v>x</v>
      </c>
      <c r="AC402" s="59" t="str">
        <f>IFERROR(VLOOKUP(Tabelle32[[#This Row],[Device ID]],BOM!$B$3:$BQ$35,33,FALSE),"")</f>
        <v>x</v>
      </c>
      <c r="AD402" s="59" t="str">
        <f>IFERROR(VLOOKUP(Tabelle32[[#This Row],[Device ID]],BOM!$B$3:$BQ$35,34,FALSE),"")</f>
        <v>x</v>
      </c>
      <c r="AE402" s="59" t="str">
        <f>IFERROR(VLOOKUP(Tabelle32[[#This Row],[Device ID]],BOM!$B$3:$BQ$35,35,FALSE),"")</f>
        <v>x</v>
      </c>
      <c r="AF402" s="59" t="str">
        <f>IFERROR(VLOOKUP(Tabelle32[[#This Row],[Device ID]],BOM!$B$3:$BQ$35,36,FALSE),"")</f>
        <v>x</v>
      </c>
      <c r="AG402" s="59" t="str">
        <f>IFERROR(VLOOKUP(Tabelle32[[#This Row],[Device ID]],BOM!$B$3:$BQ$35,37,FALSE),"")</f>
        <v>x</v>
      </c>
      <c r="AH402" s="59"/>
      <c r="AI402" s="59"/>
      <c r="AJ402" s="59"/>
      <c r="AK402" s="59"/>
      <c r="AL402" s="59" t="str">
        <f>IFERROR(VLOOKUP(Tabelle32[[#This Row],[Device ID]],BOM!$B$3:$BQ$35,42,FALSE),"")</f>
        <v>Imagine Communications SNP</v>
      </c>
      <c r="AM402" s="59" t="str">
        <f>IFERROR(VLOOKUP(Tabelle32[[#This Row],[Device ID]],BOM!$B$3:$BQ$35,43,FALSE),"")</f>
        <v>no</v>
      </c>
      <c r="AN402" s="59" t="str">
        <f>IFERROR(VLOOKUP(Tabelle32[[#This Row],[Device ID]],BOM!$B$3:$BQ$35,44,FALSE),"")</f>
        <v>yes</v>
      </c>
      <c r="AO402" s="59" t="str">
        <f>IFERROR(VLOOKUP(Tabelle32[[#This Row],[Device ID]],BOM!$B$3:$BQ$35,45,FALSE),"")</f>
        <v>no</v>
      </c>
      <c r="AP402" s="59" t="str">
        <f>IFERROR(CONCATENATE(Tabelle32[[#This Row],[Family
GFX-Unit]]," | ",Tabelle32[[#This Row],[Label 1
GFX-Unit]]," | ",Tabelle32[[#This Row],[Attached Device if Gateway]]),"")</f>
        <v xml:space="preserve"> |  | MVW</v>
      </c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73" t="s">
        <v>151</v>
      </c>
      <c r="BH402" s="30" t="str">
        <f>IF(COUNTA(Tabelle32[[#This Row],[Type:Vid_1080i50]:[Type:Anc_Prot]])&gt;0,"x","")</f>
        <v/>
      </c>
      <c r="BI40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402" s="59"/>
      <c r="BK402" s="59"/>
      <c r="BL402" s="63"/>
      <c r="BM402" s="63"/>
      <c r="BN402" s="90"/>
      <c r="BO402" s="90"/>
      <c r="BP402" s="75">
        <f>LEN(Tabelle32[[#This Row],[Label 1
GFX-Unit]])</f>
        <v>0</v>
      </c>
      <c r="BQ402" s="63"/>
      <c r="BR402" s="63"/>
      <c r="BS402" s="59"/>
      <c r="BT402" s="59"/>
      <c r="BU402" s="59" t="s">
        <v>161</v>
      </c>
      <c r="BV402" s="59" t="s">
        <v>162</v>
      </c>
      <c r="BW402" s="59" t="s">
        <v>612</v>
      </c>
      <c r="BX402" s="59">
        <v>19</v>
      </c>
    </row>
    <row r="403" spans="1:76" x14ac:dyDescent="0.2">
      <c r="A403" s="58" t="str">
        <f>CONCATENATE(Tabelle32[[#This Row],[Device ID]],".",Tabelle32[[#This Row],[Streamcounter]])</f>
        <v>19.19201</v>
      </c>
      <c r="B40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VGW-01_SDI19_AUDrec_0001_IPLASRF</v>
      </c>
      <c r="C403" s="60"/>
      <c r="D403" s="61"/>
      <c r="E403" s="62"/>
      <c r="F403" s="59" t="str">
        <f>IFERROR(VLOOKUP(Tabelle32[[#This Row],[Device ID]],BOM!$B$3:$BQ$35,16,FALSE),"")</f>
        <v>MVW</v>
      </c>
      <c r="G403" s="63">
        <f>VLOOKUP(Tabelle32[[#This Row],[SDI Interface]],BOM!$A$4:$B$35,2,FALSE)</f>
        <v>19</v>
      </c>
      <c r="H403" s="59" t="str">
        <f>BOM!$C$4</f>
        <v>VGW-01</v>
      </c>
      <c r="I403" s="59">
        <f>IFERROR(VLOOKUP(Tabelle32[[#This Row],[Device ID]],BOM!$B$3:$BQ$35,12,FALSE),"")</f>
        <v>0</v>
      </c>
      <c r="J403" s="59" t="str">
        <f>IFERROR(VLOOKUP(Tabelle32[[#This Row],[Device ID]],BOM!$B$3:$BQ$35,13,FALSE),"")</f>
        <v>TC.U1.223 | MDC</v>
      </c>
      <c r="K403" s="59" t="str">
        <f>IFERROR(VLOOKUP(Tabelle32[[#This Row],[Device ID]],BOM!$B$3:$BQ$35,14,FALSE),"")</f>
        <v>Imagine Comunications</v>
      </c>
      <c r="L403" s="59" t="str">
        <f>IFERROR(VLOOKUP(Tabelle32[[#This Row],[Device ID]],BOM!$B$3:$BQ$35,16,FALSE),"")</f>
        <v>MVW</v>
      </c>
      <c r="M403" s="63">
        <f>IFERROR(VLOOKUP(Tabelle32[[#This Row],[Device ID]],BOM!$B$3:$BQ$35,17,FALSE),"")</f>
        <v>0</v>
      </c>
      <c r="N403" s="59">
        <f>IFERROR(VLOOKUP(Tabelle32[[#This Row],[Device ID]],BOM!$B$3:$BQ$35,18,FALSE),"")</f>
        <v>0</v>
      </c>
      <c r="O403" s="64"/>
      <c r="P403" s="64"/>
      <c r="Q403" s="64"/>
      <c r="R403" s="64"/>
      <c r="S403" s="64"/>
      <c r="T403" s="64"/>
      <c r="U403" s="59">
        <f>IFERROR(VLOOKUP(Tabelle32[[#This Row],[Device ID]],BOM!$B$3:$BQ$35,25,FALSE),"")</f>
        <v>0</v>
      </c>
      <c r="V403" s="59" t="str">
        <f>IFERROR(VLOOKUP(Tabelle32[[#This Row],[Device ID]],BOM!$B$3:$BQ$35,26,FALSE),"")</f>
        <v>x</v>
      </c>
      <c r="W403" s="59" t="str">
        <f>IFERROR(VLOOKUP(Tabelle32[[#This Row],[Device ID]],BOM!$B$3:$BQ$35,27,FALSE),"")</f>
        <v>x</v>
      </c>
      <c r="X403" s="59" t="str">
        <f>IFERROR(VLOOKUP(Tabelle32[[#This Row],[Device ID]],BOM!$B$3:$BQ$35,28,FALSE),"")</f>
        <v>x</v>
      </c>
      <c r="Y403" s="59" t="str">
        <f>IFERROR(VLOOKUP(Tabelle32[[#This Row],[Device ID]],BOM!$B$3:$BQ$35,29,FALSE),"")</f>
        <v>x</v>
      </c>
      <c r="Z403" s="59" t="str">
        <f>IFERROR(VLOOKUP(Tabelle32[[#This Row],[Device ID]],BOM!$B$3:$BQ$35,30,FALSE),"")</f>
        <v>x</v>
      </c>
      <c r="AA403" s="59" t="str">
        <f>IFERROR(VLOOKUP(Tabelle32[[#This Row],[Device ID]],BOM!$B$3:$BQ$35,31,FALSE),"")</f>
        <v>x</v>
      </c>
      <c r="AB403" s="59" t="str">
        <f>IFERROR(VLOOKUP(Tabelle32[[#This Row],[Device ID]],BOM!$B$3:$BQ$35,32,FALSE),"")</f>
        <v>x</v>
      </c>
      <c r="AC403" s="59" t="str">
        <f>IFERROR(VLOOKUP(Tabelle32[[#This Row],[Device ID]],BOM!$B$3:$BQ$35,33,FALSE),"")</f>
        <v>x</v>
      </c>
      <c r="AD403" s="59" t="str">
        <f>IFERROR(VLOOKUP(Tabelle32[[#This Row],[Device ID]],BOM!$B$3:$BQ$35,34,FALSE),"")</f>
        <v>x</v>
      </c>
      <c r="AE403" s="59" t="str">
        <f>IFERROR(VLOOKUP(Tabelle32[[#This Row],[Device ID]],BOM!$B$3:$BQ$35,35,FALSE),"")</f>
        <v>x</v>
      </c>
      <c r="AF403" s="59" t="str">
        <f>IFERROR(VLOOKUP(Tabelle32[[#This Row],[Device ID]],BOM!$B$3:$BQ$35,36,FALSE),"")</f>
        <v>x</v>
      </c>
      <c r="AG403" s="59" t="str">
        <f>IFERROR(VLOOKUP(Tabelle32[[#This Row],[Device ID]],BOM!$B$3:$BQ$35,37,FALSE),"")</f>
        <v>x</v>
      </c>
      <c r="AH403" s="59"/>
      <c r="AI403" s="59"/>
      <c r="AJ403" s="59"/>
      <c r="AK403" s="59"/>
      <c r="AL403" s="59" t="str">
        <f>IFERROR(VLOOKUP(Tabelle32[[#This Row],[Device ID]],BOM!$B$3:$BQ$35,42,FALSE),"")</f>
        <v>Imagine Communications SNP</v>
      </c>
      <c r="AM403" s="59" t="str">
        <f>IFERROR(VLOOKUP(Tabelle32[[#This Row],[Device ID]],BOM!$B$3:$BQ$35,43,FALSE),"")</f>
        <v>no</v>
      </c>
      <c r="AN403" s="59" t="str">
        <f>IFERROR(VLOOKUP(Tabelle32[[#This Row],[Device ID]],BOM!$B$3:$BQ$35,44,FALSE),"")</f>
        <v>yes</v>
      </c>
      <c r="AO403" s="59" t="str">
        <f>IFERROR(VLOOKUP(Tabelle32[[#This Row],[Device ID]],BOM!$B$3:$BQ$35,45,FALSE),"")</f>
        <v>no</v>
      </c>
      <c r="AP403" s="59" t="str">
        <f>IFERROR(CONCATENATE(Tabelle32[[#This Row],[Family
GFX-Unit]]," | ",Tabelle32[[#This Row],[Label 1
GFX-Unit]]," | ",Tabelle32[[#This Row],[Attached Device if Gateway]]),"")</f>
        <v xml:space="preserve"> |  | MVW</v>
      </c>
      <c r="AQ403" s="28"/>
      <c r="AR403" s="28"/>
      <c r="AS403" s="28"/>
      <c r="AT403" s="28"/>
      <c r="AU403" s="28"/>
      <c r="AV403" s="28" t="s">
        <v>96</v>
      </c>
      <c r="AW403" s="28" t="s">
        <v>96</v>
      </c>
      <c r="AX403" s="28" t="s">
        <v>96</v>
      </c>
      <c r="AY403" s="28" t="s">
        <v>96</v>
      </c>
      <c r="AZ403" s="28" t="s">
        <v>96</v>
      </c>
      <c r="BA403" s="28" t="s">
        <v>96</v>
      </c>
      <c r="BB403" s="28" t="s">
        <v>96</v>
      </c>
      <c r="BC403" s="28" t="s">
        <v>96</v>
      </c>
      <c r="BD403" s="28" t="s">
        <v>96</v>
      </c>
      <c r="BE403" s="28"/>
      <c r="BF403" s="28"/>
      <c r="BG403" s="73" t="s">
        <v>151</v>
      </c>
      <c r="BH403" s="30" t="str">
        <f>IF(COUNTA(Tabelle32[[#This Row],[Type:Vid_1080i50]:[Type:Anc_Prot]])&gt;0,"x","")</f>
        <v>x</v>
      </c>
      <c r="BI40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03" s="59"/>
      <c r="BK403" s="59"/>
      <c r="BL403" s="63"/>
      <c r="BM403" s="63"/>
      <c r="BN403" s="90"/>
      <c r="BO403" s="90"/>
      <c r="BP403" s="75">
        <f>LEN(Tabelle32[[#This Row],[Label 1
GFX-Unit]])</f>
        <v>0</v>
      </c>
      <c r="BQ403" s="63"/>
      <c r="BR403" s="63"/>
      <c r="BS403" s="59"/>
      <c r="BT403" s="59"/>
      <c r="BU403" s="59" t="s">
        <v>164</v>
      </c>
      <c r="BV403" s="59" t="s">
        <v>165</v>
      </c>
      <c r="BW403" s="59" t="s">
        <v>613</v>
      </c>
      <c r="BX403" s="59">
        <v>19</v>
      </c>
    </row>
    <row r="404" spans="1:76" x14ac:dyDescent="0.2">
      <c r="A404" s="58" t="str">
        <f>CONCATENATE(Tabelle32[[#This Row],[Device ID]],".",Tabelle32[[#This Row],[Streamcounter]])</f>
        <v>19.19202</v>
      </c>
      <c r="B40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VGW-01_SDI19_AUDrec_0002_IPLASRF</v>
      </c>
      <c r="C404" s="67"/>
      <c r="D404" s="61"/>
      <c r="E404" s="67"/>
      <c r="F404" s="59" t="str">
        <f>IFERROR(VLOOKUP(Tabelle32[[#This Row],[Device ID]],BOM!$B$3:$BQ$35,16,FALSE),"")</f>
        <v>MVW</v>
      </c>
      <c r="G404" s="63">
        <f>VLOOKUP(Tabelle32[[#This Row],[SDI Interface]],BOM!$A$4:$B$35,2,FALSE)</f>
        <v>19</v>
      </c>
      <c r="H404" s="59" t="str">
        <f>BOM!$C$4</f>
        <v>VGW-01</v>
      </c>
      <c r="I404" s="59">
        <f>IFERROR(VLOOKUP(Tabelle32[[#This Row],[Device ID]],BOM!$B$3:$BQ$35,12,FALSE),"")</f>
        <v>0</v>
      </c>
      <c r="J404" s="59" t="str">
        <f>IFERROR(VLOOKUP(Tabelle32[[#This Row],[Device ID]],BOM!$B$3:$BQ$35,13,FALSE),"")</f>
        <v>TC.U1.223 | MDC</v>
      </c>
      <c r="K404" s="59" t="str">
        <f>IFERROR(VLOOKUP(Tabelle32[[#This Row],[Device ID]],BOM!$B$3:$BQ$35,14,FALSE),"")</f>
        <v>Imagine Comunications</v>
      </c>
      <c r="L404" s="59" t="str">
        <f>IFERROR(VLOOKUP(Tabelle32[[#This Row],[Device ID]],BOM!$B$3:$BQ$35,16,FALSE),"")</f>
        <v>MVW</v>
      </c>
      <c r="M404" s="63">
        <f>IFERROR(VLOOKUP(Tabelle32[[#This Row],[Device ID]],BOM!$B$3:$BQ$35,17,FALSE),"")</f>
        <v>0</v>
      </c>
      <c r="N404" s="59">
        <f>IFERROR(VLOOKUP(Tabelle32[[#This Row],[Device ID]],BOM!$B$3:$BQ$35,18,FALSE),"")</f>
        <v>0</v>
      </c>
      <c r="O404" s="64"/>
      <c r="P404" s="64"/>
      <c r="Q404" s="64"/>
      <c r="R404" s="64"/>
      <c r="S404" s="64"/>
      <c r="T404" s="64"/>
      <c r="U404" s="59">
        <f>IFERROR(VLOOKUP(Tabelle32[[#This Row],[Device ID]],BOM!$B$3:$BQ$35,25,FALSE),"")</f>
        <v>0</v>
      </c>
      <c r="V404" s="59" t="str">
        <f>IFERROR(VLOOKUP(Tabelle32[[#This Row],[Device ID]],BOM!$B$3:$BQ$35,26,FALSE),"")</f>
        <v>x</v>
      </c>
      <c r="W404" s="59" t="str">
        <f>IFERROR(VLOOKUP(Tabelle32[[#This Row],[Device ID]],BOM!$B$3:$BQ$35,27,FALSE),"")</f>
        <v>x</v>
      </c>
      <c r="X404" s="59" t="str">
        <f>IFERROR(VLOOKUP(Tabelle32[[#This Row],[Device ID]],BOM!$B$3:$BQ$35,28,FALSE),"")</f>
        <v>x</v>
      </c>
      <c r="Y404" s="59" t="str">
        <f>IFERROR(VLOOKUP(Tabelle32[[#This Row],[Device ID]],BOM!$B$3:$BQ$35,29,FALSE),"")</f>
        <v>x</v>
      </c>
      <c r="Z404" s="59" t="str">
        <f>IFERROR(VLOOKUP(Tabelle32[[#This Row],[Device ID]],BOM!$B$3:$BQ$35,30,FALSE),"")</f>
        <v>x</v>
      </c>
      <c r="AA404" s="59" t="str">
        <f>IFERROR(VLOOKUP(Tabelle32[[#This Row],[Device ID]],BOM!$B$3:$BQ$35,31,FALSE),"")</f>
        <v>x</v>
      </c>
      <c r="AB404" s="59" t="str">
        <f>IFERROR(VLOOKUP(Tabelle32[[#This Row],[Device ID]],BOM!$B$3:$BQ$35,32,FALSE),"")</f>
        <v>x</v>
      </c>
      <c r="AC404" s="59" t="str">
        <f>IFERROR(VLOOKUP(Tabelle32[[#This Row],[Device ID]],BOM!$B$3:$BQ$35,33,FALSE),"")</f>
        <v>x</v>
      </c>
      <c r="AD404" s="59" t="str">
        <f>IFERROR(VLOOKUP(Tabelle32[[#This Row],[Device ID]],BOM!$B$3:$BQ$35,34,FALSE),"")</f>
        <v>x</v>
      </c>
      <c r="AE404" s="59" t="str">
        <f>IFERROR(VLOOKUP(Tabelle32[[#This Row],[Device ID]],BOM!$B$3:$BQ$35,35,FALSE),"")</f>
        <v>x</v>
      </c>
      <c r="AF404" s="59" t="str">
        <f>IFERROR(VLOOKUP(Tabelle32[[#This Row],[Device ID]],BOM!$B$3:$BQ$35,36,FALSE),"")</f>
        <v>x</v>
      </c>
      <c r="AG404" s="59" t="str">
        <f>IFERROR(VLOOKUP(Tabelle32[[#This Row],[Device ID]],BOM!$B$3:$BQ$35,37,FALSE),"")</f>
        <v>x</v>
      </c>
      <c r="AH404" s="59"/>
      <c r="AI404" s="59"/>
      <c r="AJ404" s="59"/>
      <c r="AK404" s="59"/>
      <c r="AL404" s="59" t="str">
        <f>IFERROR(VLOOKUP(Tabelle32[[#This Row],[Device ID]],BOM!$B$3:$BQ$35,42,FALSE),"")</f>
        <v>Imagine Communications SNP</v>
      </c>
      <c r="AM404" s="59" t="str">
        <f>IFERROR(VLOOKUP(Tabelle32[[#This Row],[Device ID]],BOM!$B$3:$BQ$35,43,FALSE),"")</f>
        <v>no</v>
      </c>
      <c r="AN404" s="59" t="str">
        <f>IFERROR(VLOOKUP(Tabelle32[[#This Row],[Device ID]],BOM!$B$3:$BQ$35,44,FALSE),"")</f>
        <v>yes</v>
      </c>
      <c r="AO404" s="59" t="str">
        <f>IFERROR(VLOOKUP(Tabelle32[[#This Row],[Device ID]],BOM!$B$3:$BQ$35,45,FALSE),"")</f>
        <v>no</v>
      </c>
      <c r="AP404" s="59" t="str">
        <f>IFERROR(CONCATENATE(Tabelle32[[#This Row],[Family
GFX-Unit]]," | ",Tabelle32[[#This Row],[Label 1
GFX-Unit]]," | ",Tabelle32[[#This Row],[Attached Device if Gateway]]),"")</f>
        <v xml:space="preserve"> |  | MVW</v>
      </c>
      <c r="AQ404" s="28"/>
      <c r="AR404" s="28"/>
      <c r="AS404" s="28"/>
      <c r="AT404" s="28"/>
      <c r="AU404" s="28"/>
      <c r="AV404" s="28" t="s">
        <v>96</v>
      </c>
      <c r="AW404" s="28" t="s">
        <v>96</v>
      </c>
      <c r="AX404" s="28" t="s">
        <v>96</v>
      </c>
      <c r="AY404" s="28" t="s">
        <v>96</v>
      </c>
      <c r="AZ404" s="28" t="s">
        <v>96</v>
      </c>
      <c r="BA404" s="28" t="s">
        <v>96</v>
      </c>
      <c r="BB404" s="28" t="s">
        <v>96</v>
      </c>
      <c r="BC404" s="28" t="s">
        <v>96</v>
      </c>
      <c r="BD404" s="28" t="s">
        <v>96</v>
      </c>
      <c r="BE404" s="28"/>
      <c r="BF404" s="28"/>
      <c r="BG404" s="73" t="s">
        <v>151</v>
      </c>
      <c r="BH404" s="30" t="str">
        <f>IF(COUNTA(Tabelle32[[#This Row],[Type:Vid_1080i50]:[Type:Anc_Prot]])&gt;0,"x","")</f>
        <v>x</v>
      </c>
      <c r="BI40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04" s="59"/>
      <c r="BK404" s="59"/>
      <c r="BL404" s="63"/>
      <c r="BM404" s="63"/>
      <c r="BN404" s="90"/>
      <c r="BO404" s="90"/>
      <c r="BP404" s="75">
        <f>LEN(Tabelle32[[#This Row],[Label 1
GFX-Unit]])</f>
        <v>0</v>
      </c>
      <c r="BQ404" s="63"/>
      <c r="BR404" s="63"/>
      <c r="BS404" s="59"/>
      <c r="BT404" s="59"/>
      <c r="BU404" s="59" t="s">
        <v>167</v>
      </c>
      <c r="BV404" s="59" t="s">
        <v>168</v>
      </c>
      <c r="BW404" s="59" t="s">
        <v>614</v>
      </c>
      <c r="BX404" s="59">
        <v>19</v>
      </c>
    </row>
    <row r="405" spans="1:76" x14ac:dyDescent="0.2">
      <c r="A405" s="58" t="str">
        <f>CONCATENATE(Tabelle32[[#This Row],[Device ID]],".",Tabelle32[[#This Row],[Streamcounter]])</f>
        <v>19.19203</v>
      </c>
      <c r="B40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VGW-01_SDI19_AUDrec_0003_IPLASRF</v>
      </c>
      <c r="C405" s="67"/>
      <c r="D405" s="61"/>
      <c r="E405" s="67"/>
      <c r="F405" s="59" t="str">
        <f>IFERROR(VLOOKUP(Tabelle32[[#This Row],[Device ID]],BOM!$B$3:$BQ$35,16,FALSE),"")</f>
        <v>MVW</v>
      </c>
      <c r="G405" s="63">
        <f>VLOOKUP(Tabelle32[[#This Row],[SDI Interface]],BOM!$A$4:$B$35,2,FALSE)</f>
        <v>19</v>
      </c>
      <c r="H405" s="59" t="str">
        <f>BOM!$C$4</f>
        <v>VGW-01</v>
      </c>
      <c r="I405" s="59">
        <f>IFERROR(VLOOKUP(Tabelle32[[#This Row],[Device ID]],BOM!$B$3:$BQ$35,12,FALSE),"")</f>
        <v>0</v>
      </c>
      <c r="J405" s="59" t="str">
        <f>IFERROR(VLOOKUP(Tabelle32[[#This Row],[Device ID]],BOM!$B$3:$BQ$35,13,FALSE),"")</f>
        <v>TC.U1.223 | MDC</v>
      </c>
      <c r="K405" s="59" t="str">
        <f>IFERROR(VLOOKUP(Tabelle32[[#This Row],[Device ID]],BOM!$B$3:$BQ$35,14,FALSE),"")</f>
        <v>Imagine Comunications</v>
      </c>
      <c r="L405" s="59" t="str">
        <f>IFERROR(VLOOKUP(Tabelle32[[#This Row],[Device ID]],BOM!$B$3:$BQ$35,16,FALSE),"")</f>
        <v>MVW</v>
      </c>
      <c r="M405" s="63">
        <f>IFERROR(VLOOKUP(Tabelle32[[#This Row],[Device ID]],BOM!$B$3:$BQ$35,17,FALSE),"")</f>
        <v>0</v>
      </c>
      <c r="N405" s="59">
        <f>IFERROR(VLOOKUP(Tabelle32[[#This Row],[Device ID]],BOM!$B$3:$BQ$35,18,FALSE),"")</f>
        <v>0</v>
      </c>
      <c r="O405" s="64"/>
      <c r="P405" s="64"/>
      <c r="Q405" s="64"/>
      <c r="R405" s="64"/>
      <c r="S405" s="64"/>
      <c r="T405" s="64"/>
      <c r="U405" s="59">
        <f>IFERROR(VLOOKUP(Tabelle32[[#This Row],[Device ID]],BOM!$B$3:$BQ$35,25,FALSE),"")</f>
        <v>0</v>
      </c>
      <c r="V405" s="59" t="str">
        <f>IFERROR(VLOOKUP(Tabelle32[[#This Row],[Device ID]],BOM!$B$3:$BQ$35,26,FALSE),"")</f>
        <v>x</v>
      </c>
      <c r="W405" s="59" t="str">
        <f>IFERROR(VLOOKUP(Tabelle32[[#This Row],[Device ID]],BOM!$B$3:$BQ$35,27,FALSE),"")</f>
        <v>x</v>
      </c>
      <c r="X405" s="59" t="str">
        <f>IFERROR(VLOOKUP(Tabelle32[[#This Row],[Device ID]],BOM!$B$3:$BQ$35,28,FALSE),"")</f>
        <v>x</v>
      </c>
      <c r="Y405" s="59" t="str">
        <f>IFERROR(VLOOKUP(Tabelle32[[#This Row],[Device ID]],BOM!$B$3:$BQ$35,29,FALSE),"")</f>
        <v>x</v>
      </c>
      <c r="Z405" s="59" t="str">
        <f>IFERROR(VLOOKUP(Tabelle32[[#This Row],[Device ID]],BOM!$B$3:$BQ$35,30,FALSE),"")</f>
        <v>x</v>
      </c>
      <c r="AA405" s="59" t="str">
        <f>IFERROR(VLOOKUP(Tabelle32[[#This Row],[Device ID]],BOM!$B$3:$BQ$35,31,FALSE),"")</f>
        <v>x</v>
      </c>
      <c r="AB405" s="59" t="str">
        <f>IFERROR(VLOOKUP(Tabelle32[[#This Row],[Device ID]],BOM!$B$3:$BQ$35,32,FALSE),"")</f>
        <v>x</v>
      </c>
      <c r="AC405" s="59" t="str">
        <f>IFERROR(VLOOKUP(Tabelle32[[#This Row],[Device ID]],BOM!$B$3:$BQ$35,33,FALSE),"")</f>
        <v>x</v>
      </c>
      <c r="AD405" s="59" t="str">
        <f>IFERROR(VLOOKUP(Tabelle32[[#This Row],[Device ID]],BOM!$B$3:$BQ$35,34,FALSE),"")</f>
        <v>x</v>
      </c>
      <c r="AE405" s="59" t="str">
        <f>IFERROR(VLOOKUP(Tabelle32[[#This Row],[Device ID]],BOM!$B$3:$BQ$35,35,FALSE),"")</f>
        <v>x</v>
      </c>
      <c r="AF405" s="59" t="str">
        <f>IFERROR(VLOOKUP(Tabelle32[[#This Row],[Device ID]],BOM!$B$3:$BQ$35,36,FALSE),"")</f>
        <v>x</v>
      </c>
      <c r="AG405" s="59" t="str">
        <f>IFERROR(VLOOKUP(Tabelle32[[#This Row],[Device ID]],BOM!$B$3:$BQ$35,37,FALSE),"")</f>
        <v>x</v>
      </c>
      <c r="AH405" s="59"/>
      <c r="AI405" s="59"/>
      <c r="AJ405" s="59"/>
      <c r="AK405" s="59"/>
      <c r="AL405" s="59" t="str">
        <f>IFERROR(VLOOKUP(Tabelle32[[#This Row],[Device ID]],BOM!$B$3:$BQ$35,42,FALSE),"")</f>
        <v>Imagine Communications SNP</v>
      </c>
      <c r="AM405" s="59" t="str">
        <f>IFERROR(VLOOKUP(Tabelle32[[#This Row],[Device ID]],BOM!$B$3:$BQ$35,43,FALSE),"")</f>
        <v>no</v>
      </c>
      <c r="AN405" s="59" t="str">
        <f>IFERROR(VLOOKUP(Tabelle32[[#This Row],[Device ID]],BOM!$B$3:$BQ$35,44,FALSE),"")</f>
        <v>yes</v>
      </c>
      <c r="AO405" s="59" t="str">
        <f>IFERROR(VLOOKUP(Tabelle32[[#This Row],[Device ID]],BOM!$B$3:$BQ$35,45,FALSE),"")</f>
        <v>no</v>
      </c>
      <c r="AP405" s="59" t="str">
        <f>IFERROR(CONCATENATE(Tabelle32[[#This Row],[Family
GFX-Unit]]," | ",Tabelle32[[#This Row],[Label 1
GFX-Unit]]," | ",Tabelle32[[#This Row],[Attached Device if Gateway]]),"")</f>
        <v xml:space="preserve"> |  | MVW</v>
      </c>
      <c r="AQ405" s="28"/>
      <c r="AR405" s="28"/>
      <c r="AS405" s="28"/>
      <c r="AT405" s="28"/>
      <c r="AU405" s="28"/>
      <c r="AV405" s="28" t="s">
        <v>96</v>
      </c>
      <c r="AW405" s="28" t="s">
        <v>96</v>
      </c>
      <c r="AX405" s="28" t="s">
        <v>96</v>
      </c>
      <c r="AY405" s="28" t="s">
        <v>96</v>
      </c>
      <c r="AZ405" s="28" t="s">
        <v>96</v>
      </c>
      <c r="BA405" s="28" t="s">
        <v>96</v>
      </c>
      <c r="BB405" s="28" t="s">
        <v>96</v>
      </c>
      <c r="BC405" s="28" t="s">
        <v>96</v>
      </c>
      <c r="BD405" s="28" t="s">
        <v>96</v>
      </c>
      <c r="BE405" s="28"/>
      <c r="BF405" s="28"/>
      <c r="BG405" s="73" t="s">
        <v>151</v>
      </c>
      <c r="BH405" s="30" t="str">
        <f>IF(COUNTA(Tabelle32[[#This Row],[Type:Vid_1080i50]:[Type:Anc_Prot]])&gt;0,"x","")</f>
        <v>x</v>
      </c>
      <c r="BI40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05" s="59"/>
      <c r="BK405" s="59"/>
      <c r="BL405" s="63"/>
      <c r="BM405" s="63"/>
      <c r="BN405" s="90"/>
      <c r="BO405" s="90"/>
      <c r="BP405" s="75">
        <f>LEN(Tabelle32[[#This Row],[Label 1
GFX-Unit]])</f>
        <v>0</v>
      </c>
      <c r="BQ405" s="63"/>
      <c r="BR405" s="63"/>
      <c r="BS405" s="59"/>
      <c r="BT405" s="59"/>
      <c r="BU405" s="59" t="s">
        <v>170</v>
      </c>
      <c r="BV405" s="59" t="s">
        <v>171</v>
      </c>
      <c r="BW405" s="59" t="s">
        <v>615</v>
      </c>
      <c r="BX405" s="59">
        <v>19</v>
      </c>
    </row>
    <row r="406" spans="1:76" x14ac:dyDescent="0.2">
      <c r="A406" s="58" t="str">
        <f>CONCATENATE(Tabelle32[[#This Row],[Device ID]],".",Tabelle32[[#This Row],[Streamcounter]])</f>
        <v>19.19204</v>
      </c>
      <c r="B40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VGW-01_SDI19_AUDrec_0004_IPLASRF</v>
      </c>
      <c r="C406" s="60"/>
      <c r="D406" s="61"/>
      <c r="E406" s="62"/>
      <c r="F406" s="59" t="str">
        <f>IFERROR(VLOOKUP(Tabelle32[[#This Row],[Device ID]],BOM!$B$3:$BQ$35,16,FALSE),"")</f>
        <v>MVW</v>
      </c>
      <c r="G406" s="63">
        <f>VLOOKUP(Tabelle32[[#This Row],[SDI Interface]],BOM!$A$4:$B$35,2,FALSE)</f>
        <v>19</v>
      </c>
      <c r="H406" s="59" t="str">
        <f>BOM!$C$4</f>
        <v>VGW-01</v>
      </c>
      <c r="I406" s="59">
        <f>IFERROR(VLOOKUP(Tabelle32[[#This Row],[Device ID]],BOM!$B$3:$BQ$35,12,FALSE),"")</f>
        <v>0</v>
      </c>
      <c r="J406" s="59" t="str">
        <f>IFERROR(VLOOKUP(Tabelle32[[#This Row],[Device ID]],BOM!$B$3:$BQ$35,13,FALSE),"")</f>
        <v>TC.U1.223 | MDC</v>
      </c>
      <c r="K406" s="59" t="str">
        <f>IFERROR(VLOOKUP(Tabelle32[[#This Row],[Device ID]],BOM!$B$3:$BQ$35,14,FALSE),"")</f>
        <v>Imagine Comunications</v>
      </c>
      <c r="L406" s="59" t="str">
        <f>IFERROR(VLOOKUP(Tabelle32[[#This Row],[Device ID]],BOM!$B$3:$BQ$35,16,FALSE),"")</f>
        <v>MVW</v>
      </c>
      <c r="M406" s="63">
        <f>IFERROR(VLOOKUP(Tabelle32[[#This Row],[Device ID]],BOM!$B$3:$BQ$35,17,FALSE),"")</f>
        <v>0</v>
      </c>
      <c r="N406" s="59">
        <f>IFERROR(VLOOKUP(Tabelle32[[#This Row],[Device ID]],BOM!$B$3:$BQ$35,18,FALSE),"")</f>
        <v>0</v>
      </c>
      <c r="O406" s="64"/>
      <c r="P406" s="64"/>
      <c r="Q406" s="64"/>
      <c r="R406" s="64"/>
      <c r="S406" s="64"/>
      <c r="T406" s="64"/>
      <c r="U406" s="59">
        <f>IFERROR(VLOOKUP(Tabelle32[[#This Row],[Device ID]],BOM!$B$3:$BQ$35,25,FALSE),"")</f>
        <v>0</v>
      </c>
      <c r="V406" s="59" t="str">
        <f>IFERROR(VLOOKUP(Tabelle32[[#This Row],[Device ID]],BOM!$B$3:$BQ$35,26,FALSE),"")</f>
        <v>x</v>
      </c>
      <c r="W406" s="59" t="str">
        <f>IFERROR(VLOOKUP(Tabelle32[[#This Row],[Device ID]],BOM!$B$3:$BQ$35,27,FALSE),"")</f>
        <v>x</v>
      </c>
      <c r="X406" s="59" t="str">
        <f>IFERROR(VLOOKUP(Tabelle32[[#This Row],[Device ID]],BOM!$B$3:$BQ$35,28,FALSE),"")</f>
        <v>x</v>
      </c>
      <c r="Y406" s="59" t="str">
        <f>IFERROR(VLOOKUP(Tabelle32[[#This Row],[Device ID]],BOM!$B$3:$BQ$35,29,FALSE),"")</f>
        <v>x</v>
      </c>
      <c r="Z406" s="59" t="str">
        <f>IFERROR(VLOOKUP(Tabelle32[[#This Row],[Device ID]],BOM!$B$3:$BQ$35,30,FALSE),"")</f>
        <v>x</v>
      </c>
      <c r="AA406" s="59" t="str">
        <f>IFERROR(VLOOKUP(Tabelle32[[#This Row],[Device ID]],BOM!$B$3:$BQ$35,31,FALSE),"")</f>
        <v>x</v>
      </c>
      <c r="AB406" s="59" t="str">
        <f>IFERROR(VLOOKUP(Tabelle32[[#This Row],[Device ID]],BOM!$B$3:$BQ$35,32,FALSE),"")</f>
        <v>x</v>
      </c>
      <c r="AC406" s="59" t="str">
        <f>IFERROR(VLOOKUP(Tabelle32[[#This Row],[Device ID]],BOM!$B$3:$BQ$35,33,FALSE),"")</f>
        <v>x</v>
      </c>
      <c r="AD406" s="59" t="str">
        <f>IFERROR(VLOOKUP(Tabelle32[[#This Row],[Device ID]],BOM!$B$3:$BQ$35,34,FALSE),"")</f>
        <v>x</v>
      </c>
      <c r="AE406" s="59" t="str">
        <f>IFERROR(VLOOKUP(Tabelle32[[#This Row],[Device ID]],BOM!$B$3:$BQ$35,35,FALSE),"")</f>
        <v>x</v>
      </c>
      <c r="AF406" s="59" t="str">
        <f>IFERROR(VLOOKUP(Tabelle32[[#This Row],[Device ID]],BOM!$B$3:$BQ$35,36,FALSE),"")</f>
        <v>x</v>
      </c>
      <c r="AG406" s="59" t="str">
        <f>IFERROR(VLOOKUP(Tabelle32[[#This Row],[Device ID]],BOM!$B$3:$BQ$35,37,FALSE),"")</f>
        <v>x</v>
      </c>
      <c r="AH406" s="59"/>
      <c r="AI406" s="59"/>
      <c r="AJ406" s="59"/>
      <c r="AK406" s="59"/>
      <c r="AL406" s="59" t="str">
        <f>IFERROR(VLOOKUP(Tabelle32[[#This Row],[Device ID]],BOM!$B$3:$BQ$35,42,FALSE),"")</f>
        <v>Imagine Communications SNP</v>
      </c>
      <c r="AM406" s="59" t="str">
        <f>IFERROR(VLOOKUP(Tabelle32[[#This Row],[Device ID]],BOM!$B$3:$BQ$35,43,FALSE),"")</f>
        <v>no</v>
      </c>
      <c r="AN406" s="59" t="str">
        <f>IFERROR(VLOOKUP(Tabelle32[[#This Row],[Device ID]],BOM!$B$3:$BQ$35,44,FALSE),"")</f>
        <v>yes</v>
      </c>
      <c r="AO406" s="59" t="str">
        <f>IFERROR(VLOOKUP(Tabelle32[[#This Row],[Device ID]],BOM!$B$3:$BQ$35,45,FALSE),"")</f>
        <v>no</v>
      </c>
      <c r="AP406" s="59" t="str">
        <f>IFERROR(CONCATENATE(Tabelle32[[#This Row],[Family
GFX-Unit]]," | ",Tabelle32[[#This Row],[Label 1
GFX-Unit]]," | ",Tabelle32[[#This Row],[Attached Device if Gateway]]),"")</f>
        <v xml:space="preserve"> |  | MVW</v>
      </c>
      <c r="AQ406" s="28"/>
      <c r="AR406" s="28"/>
      <c r="AS406" s="28"/>
      <c r="AT406" s="28"/>
      <c r="AU406" s="28"/>
      <c r="AV406" s="28" t="s">
        <v>96</v>
      </c>
      <c r="AW406" s="28" t="s">
        <v>96</v>
      </c>
      <c r="AX406" s="28" t="s">
        <v>96</v>
      </c>
      <c r="AY406" s="28" t="s">
        <v>96</v>
      </c>
      <c r="AZ406" s="28" t="s">
        <v>96</v>
      </c>
      <c r="BA406" s="28" t="s">
        <v>96</v>
      </c>
      <c r="BB406" s="28" t="s">
        <v>96</v>
      </c>
      <c r="BC406" s="28" t="s">
        <v>96</v>
      </c>
      <c r="BD406" s="28" t="s">
        <v>96</v>
      </c>
      <c r="BE406" s="28"/>
      <c r="BF406" s="28"/>
      <c r="BG406" s="73" t="s">
        <v>151</v>
      </c>
      <c r="BH406" s="30" t="str">
        <f>IF(COUNTA(Tabelle32[[#This Row],[Type:Vid_1080i50]:[Type:Anc_Prot]])&gt;0,"x","")</f>
        <v>x</v>
      </c>
      <c r="BI40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06" s="59"/>
      <c r="BK406" s="59"/>
      <c r="BL406" s="63"/>
      <c r="BM406" s="63"/>
      <c r="BN406" s="90"/>
      <c r="BO406" s="90"/>
      <c r="BP406" s="75">
        <f>LEN(Tabelle32[[#This Row],[Label 1
GFX-Unit]])</f>
        <v>0</v>
      </c>
      <c r="BQ406" s="63"/>
      <c r="BR406" s="63"/>
      <c r="BS406" s="59"/>
      <c r="BT406" s="59"/>
      <c r="BU406" s="59" t="s">
        <v>173</v>
      </c>
      <c r="BV406" s="59" t="s">
        <v>174</v>
      </c>
      <c r="BW406" s="59" t="s">
        <v>616</v>
      </c>
      <c r="BX406" s="59">
        <v>19</v>
      </c>
    </row>
    <row r="407" spans="1:76" x14ac:dyDescent="0.2">
      <c r="A407" s="58" t="str">
        <f>CONCATENATE(Tabelle32[[#This Row],[Device ID]],".",Tabelle32[[#This Row],[Streamcounter]])</f>
        <v>19.19205</v>
      </c>
      <c r="B40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VGW-01_SDI19_AUDrec_0005_IPLASRF</v>
      </c>
      <c r="C407" s="60"/>
      <c r="D407" s="61"/>
      <c r="E407" s="62"/>
      <c r="F407" s="59" t="str">
        <f>IFERROR(VLOOKUP(Tabelle32[[#This Row],[Device ID]],BOM!$B$3:$BQ$35,16,FALSE),"")</f>
        <v>MVW</v>
      </c>
      <c r="G407" s="63">
        <f>VLOOKUP(Tabelle32[[#This Row],[SDI Interface]],BOM!$A$4:$B$35,2,FALSE)</f>
        <v>19</v>
      </c>
      <c r="H407" s="59" t="str">
        <f>BOM!$C$4</f>
        <v>VGW-01</v>
      </c>
      <c r="I407" s="59">
        <f>IFERROR(VLOOKUP(Tabelle32[[#This Row],[Device ID]],BOM!$B$3:$BQ$35,12,FALSE),"")</f>
        <v>0</v>
      </c>
      <c r="J407" s="59" t="str">
        <f>IFERROR(VLOOKUP(Tabelle32[[#This Row],[Device ID]],BOM!$B$3:$BQ$35,13,FALSE),"")</f>
        <v>TC.U1.223 | MDC</v>
      </c>
      <c r="K407" s="59" t="str">
        <f>IFERROR(VLOOKUP(Tabelle32[[#This Row],[Device ID]],BOM!$B$3:$BQ$35,14,FALSE),"")</f>
        <v>Imagine Comunications</v>
      </c>
      <c r="L407" s="59" t="str">
        <f>IFERROR(VLOOKUP(Tabelle32[[#This Row],[Device ID]],BOM!$B$3:$BQ$35,16,FALSE),"")</f>
        <v>MVW</v>
      </c>
      <c r="M407" s="63">
        <f>IFERROR(VLOOKUP(Tabelle32[[#This Row],[Device ID]],BOM!$B$3:$BQ$35,17,FALSE),"")</f>
        <v>0</v>
      </c>
      <c r="N407" s="59">
        <f>IFERROR(VLOOKUP(Tabelle32[[#This Row],[Device ID]],BOM!$B$3:$BQ$35,18,FALSE),"")</f>
        <v>0</v>
      </c>
      <c r="O407" s="64"/>
      <c r="P407" s="64"/>
      <c r="Q407" s="64"/>
      <c r="R407" s="64"/>
      <c r="S407" s="64"/>
      <c r="T407" s="64"/>
      <c r="U407" s="59">
        <f>IFERROR(VLOOKUP(Tabelle32[[#This Row],[Device ID]],BOM!$B$3:$BQ$35,25,FALSE),"")</f>
        <v>0</v>
      </c>
      <c r="V407" s="59" t="str">
        <f>IFERROR(VLOOKUP(Tabelle32[[#This Row],[Device ID]],BOM!$B$3:$BQ$35,26,FALSE),"")</f>
        <v>x</v>
      </c>
      <c r="W407" s="59" t="str">
        <f>IFERROR(VLOOKUP(Tabelle32[[#This Row],[Device ID]],BOM!$B$3:$BQ$35,27,FALSE),"")</f>
        <v>x</v>
      </c>
      <c r="X407" s="59" t="str">
        <f>IFERROR(VLOOKUP(Tabelle32[[#This Row],[Device ID]],BOM!$B$3:$BQ$35,28,FALSE),"")</f>
        <v>x</v>
      </c>
      <c r="Y407" s="59" t="str">
        <f>IFERROR(VLOOKUP(Tabelle32[[#This Row],[Device ID]],BOM!$B$3:$BQ$35,29,FALSE),"")</f>
        <v>x</v>
      </c>
      <c r="Z407" s="59" t="str">
        <f>IFERROR(VLOOKUP(Tabelle32[[#This Row],[Device ID]],BOM!$B$3:$BQ$35,30,FALSE),"")</f>
        <v>x</v>
      </c>
      <c r="AA407" s="59" t="str">
        <f>IFERROR(VLOOKUP(Tabelle32[[#This Row],[Device ID]],BOM!$B$3:$BQ$35,31,FALSE),"")</f>
        <v>x</v>
      </c>
      <c r="AB407" s="59" t="str">
        <f>IFERROR(VLOOKUP(Tabelle32[[#This Row],[Device ID]],BOM!$B$3:$BQ$35,32,FALSE),"")</f>
        <v>x</v>
      </c>
      <c r="AC407" s="59" t="str">
        <f>IFERROR(VLOOKUP(Tabelle32[[#This Row],[Device ID]],BOM!$B$3:$BQ$35,33,FALSE),"")</f>
        <v>x</v>
      </c>
      <c r="AD407" s="59" t="str">
        <f>IFERROR(VLOOKUP(Tabelle32[[#This Row],[Device ID]],BOM!$B$3:$BQ$35,34,FALSE),"")</f>
        <v>x</v>
      </c>
      <c r="AE407" s="59" t="str">
        <f>IFERROR(VLOOKUP(Tabelle32[[#This Row],[Device ID]],BOM!$B$3:$BQ$35,35,FALSE),"")</f>
        <v>x</v>
      </c>
      <c r="AF407" s="59" t="str">
        <f>IFERROR(VLOOKUP(Tabelle32[[#This Row],[Device ID]],BOM!$B$3:$BQ$35,36,FALSE),"")</f>
        <v>x</v>
      </c>
      <c r="AG407" s="59" t="str">
        <f>IFERROR(VLOOKUP(Tabelle32[[#This Row],[Device ID]],BOM!$B$3:$BQ$35,37,FALSE),"")</f>
        <v>x</v>
      </c>
      <c r="AH407" s="59"/>
      <c r="AI407" s="59"/>
      <c r="AJ407" s="59"/>
      <c r="AK407" s="59"/>
      <c r="AL407" s="59" t="str">
        <f>IFERROR(VLOOKUP(Tabelle32[[#This Row],[Device ID]],BOM!$B$3:$BQ$35,42,FALSE),"")</f>
        <v>Imagine Communications SNP</v>
      </c>
      <c r="AM407" s="59" t="str">
        <f>IFERROR(VLOOKUP(Tabelle32[[#This Row],[Device ID]],BOM!$B$3:$BQ$35,43,FALSE),"")</f>
        <v>no</v>
      </c>
      <c r="AN407" s="59" t="str">
        <f>IFERROR(VLOOKUP(Tabelle32[[#This Row],[Device ID]],BOM!$B$3:$BQ$35,44,FALSE),"")</f>
        <v>yes</v>
      </c>
      <c r="AO407" s="59" t="str">
        <f>IFERROR(VLOOKUP(Tabelle32[[#This Row],[Device ID]],BOM!$B$3:$BQ$35,45,FALSE),"")</f>
        <v>no</v>
      </c>
      <c r="AP407" s="59" t="str">
        <f>IFERROR(CONCATENATE(Tabelle32[[#This Row],[Family
GFX-Unit]]," | ",Tabelle32[[#This Row],[Label 1
GFX-Unit]]," | ",Tabelle32[[#This Row],[Attached Device if Gateway]]),"")</f>
        <v xml:space="preserve"> |  | MVW</v>
      </c>
      <c r="AQ407" s="28"/>
      <c r="AR407" s="28"/>
      <c r="AS407" s="28"/>
      <c r="AT407" s="28"/>
      <c r="AU407" s="28"/>
      <c r="AV407" s="28" t="s">
        <v>96</v>
      </c>
      <c r="AW407" s="28" t="s">
        <v>96</v>
      </c>
      <c r="AX407" s="28" t="s">
        <v>96</v>
      </c>
      <c r="AY407" s="28" t="s">
        <v>96</v>
      </c>
      <c r="AZ407" s="28" t="s">
        <v>96</v>
      </c>
      <c r="BA407" s="28" t="s">
        <v>96</v>
      </c>
      <c r="BB407" s="28" t="s">
        <v>96</v>
      </c>
      <c r="BC407" s="28" t="s">
        <v>96</v>
      </c>
      <c r="BD407" s="28" t="s">
        <v>96</v>
      </c>
      <c r="BE407" s="28"/>
      <c r="BF407" s="28"/>
      <c r="BG407" s="73" t="s">
        <v>151</v>
      </c>
      <c r="BH407" s="30" t="str">
        <f>IF(COUNTA(Tabelle32[[#This Row],[Type:Vid_1080i50]:[Type:Anc_Prot]])&gt;0,"x","")</f>
        <v>x</v>
      </c>
      <c r="BI40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07" s="59"/>
      <c r="BK407" s="59"/>
      <c r="BL407" s="63"/>
      <c r="BM407" s="63"/>
      <c r="BN407" s="90"/>
      <c r="BO407" s="90"/>
      <c r="BP407" s="75">
        <f>LEN(Tabelle32[[#This Row],[Label 1
GFX-Unit]])</f>
        <v>0</v>
      </c>
      <c r="BQ407" s="63"/>
      <c r="BR407" s="63"/>
      <c r="BS407" s="59"/>
      <c r="BT407" s="59"/>
      <c r="BU407" s="59" t="s">
        <v>176</v>
      </c>
      <c r="BV407" s="59" t="s">
        <v>177</v>
      </c>
      <c r="BW407" s="59" t="s">
        <v>617</v>
      </c>
      <c r="BX407" s="59">
        <v>19</v>
      </c>
    </row>
    <row r="408" spans="1:76" x14ac:dyDescent="0.2">
      <c r="A408" s="58" t="str">
        <f>CONCATENATE(Tabelle32[[#This Row],[Device ID]],".",Tabelle32[[#This Row],[Streamcounter]])</f>
        <v>19.19206</v>
      </c>
      <c r="B40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VGW-01_SDI19_AUDrec_0006_IPLASRF</v>
      </c>
      <c r="C408" s="60"/>
      <c r="D408" s="61"/>
      <c r="E408" s="62"/>
      <c r="F408" s="59" t="str">
        <f>IFERROR(VLOOKUP(Tabelle32[[#This Row],[Device ID]],BOM!$B$3:$BQ$35,16,FALSE),"")</f>
        <v>MVW</v>
      </c>
      <c r="G408" s="63">
        <f>VLOOKUP(Tabelle32[[#This Row],[SDI Interface]],BOM!$A$4:$B$35,2,FALSE)</f>
        <v>19</v>
      </c>
      <c r="H408" s="59" t="str">
        <f>BOM!$C$4</f>
        <v>VGW-01</v>
      </c>
      <c r="I408" s="59">
        <f>IFERROR(VLOOKUP(Tabelle32[[#This Row],[Device ID]],BOM!$B$3:$BQ$35,12,FALSE),"")</f>
        <v>0</v>
      </c>
      <c r="J408" s="59" t="str">
        <f>IFERROR(VLOOKUP(Tabelle32[[#This Row],[Device ID]],BOM!$B$3:$BQ$35,13,FALSE),"")</f>
        <v>TC.U1.223 | MDC</v>
      </c>
      <c r="K408" s="59" t="str">
        <f>IFERROR(VLOOKUP(Tabelle32[[#This Row],[Device ID]],BOM!$B$3:$BQ$35,14,FALSE),"")</f>
        <v>Imagine Comunications</v>
      </c>
      <c r="L408" s="59" t="str">
        <f>IFERROR(VLOOKUP(Tabelle32[[#This Row],[Device ID]],BOM!$B$3:$BQ$35,16,FALSE),"")</f>
        <v>MVW</v>
      </c>
      <c r="M408" s="63">
        <f>IFERROR(VLOOKUP(Tabelle32[[#This Row],[Device ID]],BOM!$B$3:$BQ$35,17,FALSE),"")</f>
        <v>0</v>
      </c>
      <c r="N408" s="59">
        <f>IFERROR(VLOOKUP(Tabelle32[[#This Row],[Device ID]],BOM!$B$3:$BQ$35,18,FALSE),"")</f>
        <v>0</v>
      </c>
      <c r="O408" s="64"/>
      <c r="P408" s="64"/>
      <c r="Q408" s="64"/>
      <c r="R408" s="64"/>
      <c r="S408" s="64"/>
      <c r="T408" s="64"/>
      <c r="U408" s="59">
        <f>IFERROR(VLOOKUP(Tabelle32[[#This Row],[Device ID]],BOM!$B$3:$BQ$35,25,FALSE),"")</f>
        <v>0</v>
      </c>
      <c r="V408" s="59" t="str">
        <f>IFERROR(VLOOKUP(Tabelle32[[#This Row],[Device ID]],BOM!$B$3:$BQ$35,26,FALSE),"")</f>
        <v>x</v>
      </c>
      <c r="W408" s="59" t="str">
        <f>IFERROR(VLOOKUP(Tabelle32[[#This Row],[Device ID]],BOM!$B$3:$BQ$35,27,FALSE),"")</f>
        <v>x</v>
      </c>
      <c r="X408" s="59" t="str">
        <f>IFERROR(VLOOKUP(Tabelle32[[#This Row],[Device ID]],BOM!$B$3:$BQ$35,28,FALSE),"")</f>
        <v>x</v>
      </c>
      <c r="Y408" s="59" t="str">
        <f>IFERROR(VLOOKUP(Tabelle32[[#This Row],[Device ID]],BOM!$B$3:$BQ$35,29,FALSE),"")</f>
        <v>x</v>
      </c>
      <c r="Z408" s="59" t="str">
        <f>IFERROR(VLOOKUP(Tabelle32[[#This Row],[Device ID]],BOM!$B$3:$BQ$35,30,FALSE),"")</f>
        <v>x</v>
      </c>
      <c r="AA408" s="59" t="str">
        <f>IFERROR(VLOOKUP(Tabelle32[[#This Row],[Device ID]],BOM!$B$3:$BQ$35,31,FALSE),"")</f>
        <v>x</v>
      </c>
      <c r="AB408" s="59" t="str">
        <f>IFERROR(VLOOKUP(Tabelle32[[#This Row],[Device ID]],BOM!$B$3:$BQ$35,32,FALSE),"")</f>
        <v>x</v>
      </c>
      <c r="AC408" s="59" t="str">
        <f>IFERROR(VLOOKUP(Tabelle32[[#This Row],[Device ID]],BOM!$B$3:$BQ$35,33,FALSE),"")</f>
        <v>x</v>
      </c>
      <c r="AD408" s="59" t="str">
        <f>IFERROR(VLOOKUP(Tabelle32[[#This Row],[Device ID]],BOM!$B$3:$BQ$35,34,FALSE),"")</f>
        <v>x</v>
      </c>
      <c r="AE408" s="59" t="str">
        <f>IFERROR(VLOOKUP(Tabelle32[[#This Row],[Device ID]],BOM!$B$3:$BQ$35,35,FALSE),"")</f>
        <v>x</v>
      </c>
      <c r="AF408" s="59" t="str">
        <f>IFERROR(VLOOKUP(Tabelle32[[#This Row],[Device ID]],BOM!$B$3:$BQ$35,36,FALSE),"")</f>
        <v>x</v>
      </c>
      <c r="AG408" s="59" t="str">
        <f>IFERROR(VLOOKUP(Tabelle32[[#This Row],[Device ID]],BOM!$B$3:$BQ$35,37,FALSE),"")</f>
        <v>x</v>
      </c>
      <c r="AH408" s="59"/>
      <c r="AI408" s="59"/>
      <c r="AJ408" s="59"/>
      <c r="AK408" s="59"/>
      <c r="AL408" s="59" t="str">
        <f>IFERROR(VLOOKUP(Tabelle32[[#This Row],[Device ID]],BOM!$B$3:$BQ$35,42,FALSE),"")</f>
        <v>Imagine Communications SNP</v>
      </c>
      <c r="AM408" s="59" t="str">
        <f>IFERROR(VLOOKUP(Tabelle32[[#This Row],[Device ID]],BOM!$B$3:$BQ$35,43,FALSE),"")</f>
        <v>no</v>
      </c>
      <c r="AN408" s="59" t="str">
        <f>IFERROR(VLOOKUP(Tabelle32[[#This Row],[Device ID]],BOM!$B$3:$BQ$35,44,FALSE),"")</f>
        <v>yes</v>
      </c>
      <c r="AO408" s="59" t="str">
        <f>IFERROR(VLOOKUP(Tabelle32[[#This Row],[Device ID]],BOM!$B$3:$BQ$35,45,FALSE),"")</f>
        <v>no</v>
      </c>
      <c r="AP408" s="59" t="str">
        <f>IFERROR(CONCATENATE(Tabelle32[[#This Row],[Family
GFX-Unit]]," | ",Tabelle32[[#This Row],[Label 1
GFX-Unit]]," | ",Tabelle32[[#This Row],[Attached Device if Gateway]]),"")</f>
        <v xml:space="preserve"> |  | MVW</v>
      </c>
      <c r="AQ408" s="28"/>
      <c r="AR408" s="28"/>
      <c r="AS408" s="28"/>
      <c r="AT408" s="28"/>
      <c r="AU408" s="28"/>
      <c r="AV408" s="28" t="s">
        <v>96</v>
      </c>
      <c r="AW408" s="28" t="s">
        <v>96</v>
      </c>
      <c r="AX408" s="28" t="s">
        <v>96</v>
      </c>
      <c r="AY408" s="28" t="s">
        <v>96</v>
      </c>
      <c r="AZ408" s="28" t="s">
        <v>96</v>
      </c>
      <c r="BA408" s="28" t="s">
        <v>96</v>
      </c>
      <c r="BB408" s="28" t="s">
        <v>96</v>
      </c>
      <c r="BC408" s="28" t="s">
        <v>96</v>
      </c>
      <c r="BD408" s="28" t="s">
        <v>96</v>
      </c>
      <c r="BE408" s="28"/>
      <c r="BF408" s="28"/>
      <c r="BG408" s="73" t="s">
        <v>151</v>
      </c>
      <c r="BH408" s="30" t="str">
        <f>IF(COUNTA(Tabelle32[[#This Row],[Type:Vid_1080i50]:[Type:Anc_Prot]])&gt;0,"x","")</f>
        <v>x</v>
      </c>
      <c r="BI40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08" s="59"/>
      <c r="BK408" s="59"/>
      <c r="BL408" s="63"/>
      <c r="BM408" s="63"/>
      <c r="BN408" s="90"/>
      <c r="BO408" s="90"/>
      <c r="BP408" s="75">
        <f>LEN(Tabelle32[[#This Row],[Label 1
GFX-Unit]])</f>
        <v>0</v>
      </c>
      <c r="BQ408" s="63"/>
      <c r="BR408" s="63"/>
      <c r="BS408" s="59"/>
      <c r="BT408" s="59"/>
      <c r="BU408" s="59" t="s">
        <v>179</v>
      </c>
      <c r="BV408" s="59" t="s">
        <v>180</v>
      </c>
      <c r="BW408" s="59" t="s">
        <v>618</v>
      </c>
      <c r="BX408" s="59">
        <v>19</v>
      </c>
    </row>
    <row r="409" spans="1:76" x14ac:dyDescent="0.2">
      <c r="A409" s="58" t="str">
        <f>CONCATENATE(Tabelle32[[#This Row],[Device ID]],".",Tabelle32[[#This Row],[Streamcounter]])</f>
        <v>19.19207</v>
      </c>
      <c r="B40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VGW-01_SDI19_AUDrec_0007_IPLASRF</v>
      </c>
      <c r="C409" s="60"/>
      <c r="D409" s="61"/>
      <c r="E409" s="62"/>
      <c r="F409" s="59" t="str">
        <f>IFERROR(VLOOKUP(Tabelle32[[#This Row],[Device ID]],BOM!$B$3:$BQ$35,16,FALSE),"")</f>
        <v>MVW</v>
      </c>
      <c r="G409" s="63">
        <f>VLOOKUP(Tabelle32[[#This Row],[SDI Interface]],BOM!$A$4:$B$35,2,FALSE)</f>
        <v>19</v>
      </c>
      <c r="H409" s="59" t="str">
        <f>BOM!$C$4</f>
        <v>VGW-01</v>
      </c>
      <c r="I409" s="59">
        <f>IFERROR(VLOOKUP(Tabelle32[[#This Row],[Device ID]],BOM!$B$3:$BQ$35,12,FALSE),"")</f>
        <v>0</v>
      </c>
      <c r="J409" s="59" t="str">
        <f>IFERROR(VLOOKUP(Tabelle32[[#This Row],[Device ID]],BOM!$B$3:$BQ$35,13,FALSE),"")</f>
        <v>TC.U1.223 | MDC</v>
      </c>
      <c r="K409" s="59" t="str">
        <f>IFERROR(VLOOKUP(Tabelle32[[#This Row],[Device ID]],BOM!$B$3:$BQ$35,14,FALSE),"")</f>
        <v>Imagine Comunications</v>
      </c>
      <c r="L409" s="59" t="str">
        <f>IFERROR(VLOOKUP(Tabelle32[[#This Row],[Device ID]],BOM!$B$3:$BQ$35,16,FALSE),"")</f>
        <v>MVW</v>
      </c>
      <c r="M409" s="63">
        <f>IFERROR(VLOOKUP(Tabelle32[[#This Row],[Device ID]],BOM!$B$3:$BQ$35,17,FALSE),"")</f>
        <v>0</v>
      </c>
      <c r="N409" s="59">
        <f>IFERROR(VLOOKUP(Tabelle32[[#This Row],[Device ID]],BOM!$B$3:$BQ$35,18,FALSE),"")</f>
        <v>0</v>
      </c>
      <c r="O409" s="64"/>
      <c r="P409" s="64"/>
      <c r="Q409" s="64"/>
      <c r="R409" s="64"/>
      <c r="S409" s="64"/>
      <c r="T409" s="64"/>
      <c r="U409" s="59">
        <f>IFERROR(VLOOKUP(Tabelle32[[#This Row],[Device ID]],BOM!$B$3:$BQ$35,25,FALSE),"")</f>
        <v>0</v>
      </c>
      <c r="V409" s="59" t="str">
        <f>IFERROR(VLOOKUP(Tabelle32[[#This Row],[Device ID]],BOM!$B$3:$BQ$35,26,FALSE),"")</f>
        <v>x</v>
      </c>
      <c r="W409" s="59" t="str">
        <f>IFERROR(VLOOKUP(Tabelle32[[#This Row],[Device ID]],BOM!$B$3:$BQ$35,27,FALSE),"")</f>
        <v>x</v>
      </c>
      <c r="X409" s="59" t="str">
        <f>IFERROR(VLOOKUP(Tabelle32[[#This Row],[Device ID]],BOM!$B$3:$BQ$35,28,FALSE),"")</f>
        <v>x</v>
      </c>
      <c r="Y409" s="59" t="str">
        <f>IFERROR(VLOOKUP(Tabelle32[[#This Row],[Device ID]],BOM!$B$3:$BQ$35,29,FALSE),"")</f>
        <v>x</v>
      </c>
      <c r="Z409" s="59" t="str">
        <f>IFERROR(VLOOKUP(Tabelle32[[#This Row],[Device ID]],BOM!$B$3:$BQ$35,30,FALSE),"")</f>
        <v>x</v>
      </c>
      <c r="AA409" s="59" t="str">
        <f>IFERROR(VLOOKUP(Tabelle32[[#This Row],[Device ID]],BOM!$B$3:$BQ$35,31,FALSE),"")</f>
        <v>x</v>
      </c>
      <c r="AB409" s="59" t="str">
        <f>IFERROR(VLOOKUP(Tabelle32[[#This Row],[Device ID]],BOM!$B$3:$BQ$35,32,FALSE),"")</f>
        <v>x</v>
      </c>
      <c r="AC409" s="59" t="str">
        <f>IFERROR(VLOOKUP(Tabelle32[[#This Row],[Device ID]],BOM!$B$3:$BQ$35,33,FALSE),"")</f>
        <v>x</v>
      </c>
      <c r="AD409" s="59" t="str">
        <f>IFERROR(VLOOKUP(Tabelle32[[#This Row],[Device ID]],BOM!$B$3:$BQ$35,34,FALSE),"")</f>
        <v>x</v>
      </c>
      <c r="AE409" s="59" t="str">
        <f>IFERROR(VLOOKUP(Tabelle32[[#This Row],[Device ID]],BOM!$B$3:$BQ$35,35,FALSE),"")</f>
        <v>x</v>
      </c>
      <c r="AF409" s="59" t="str">
        <f>IFERROR(VLOOKUP(Tabelle32[[#This Row],[Device ID]],BOM!$B$3:$BQ$35,36,FALSE),"")</f>
        <v>x</v>
      </c>
      <c r="AG409" s="59" t="str">
        <f>IFERROR(VLOOKUP(Tabelle32[[#This Row],[Device ID]],BOM!$B$3:$BQ$35,37,FALSE),"")</f>
        <v>x</v>
      </c>
      <c r="AH409" s="59"/>
      <c r="AI409" s="59"/>
      <c r="AJ409" s="59"/>
      <c r="AK409" s="59"/>
      <c r="AL409" s="59" t="str">
        <f>IFERROR(VLOOKUP(Tabelle32[[#This Row],[Device ID]],BOM!$B$3:$BQ$35,42,FALSE),"")</f>
        <v>Imagine Communications SNP</v>
      </c>
      <c r="AM409" s="59" t="str">
        <f>IFERROR(VLOOKUP(Tabelle32[[#This Row],[Device ID]],BOM!$B$3:$BQ$35,43,FALSE),"")</f>
        <v>no</v>
      </c>
      <c r="AN409" s="59" t="str">
        <f>IFERROR(VLOOKUP(Tabelle32[[#This Row],[Device ID]],BOM!$B$3:$BQ$35,44,FALSE),"")</f>
        <v>yes</v>
      </c>
      <c r="AO409" s="59" t="str">
        <f>IFERROR(VLOOKUP(Tabelle32[[#This Row],[Device ID]],BOM!$B$3:$BQ$35,45,FALSE),"")</f>
        <v>no</v>
      </c>
      <c r="AP409" s="59" t="str">
        <f>IFERROR(CONCATENATE(Tabelle32[[#This Row],[Family
GFX-Unit]]," | ",Tabelle32[[#This Row],[Label 1
GFX-Unit]]," | ",Tabelle32[[#This Row],[Attached Device if Gateway]]),"")</f>
        <v xml:space="preserve"> |  | MVW</v>
      </c>
      <c r="AQ409" s="28"/>
      <c r="AR409" s="28"/>
      <c r="AS409" s="28"/>
      <c r="AT409" s="28"/>
      <c r="AU409" s="28"/>
      <c r="AV409" s="28" t="s">
        <v>96</v>
      </c>
      <c r="AW409" s="28" t="s">
        <v>96</v>
      </c>
      <c r="AX409" s="28" t="s">
        <v>96</v>
      </c>
      <c r="AY409" s="28" t="s">
        <v>96</v>
      </c>
      <c r="AZ409" s="28" t="s">
        <v>96</v>
      </c>
      <c r="BA409" s="28" t="s">
        <v>96</v>
      </c>
      <c r="BB409" s="28" t="s">
        <v>96</v>
      </c>
      <c r="BC409" s="28" t="s">
        <v>96</v>
      </c>
      <c r="BD409" s="28" t="s">
        <v>96</v>
      </c>
      <c r="BE409" s="28"/>
      <c r="BF409" s="28"/>
      <c r="BG409" s="73" t="s">
        <v>151</v>
      </c>
      <c r="BH409" s="30" t="str">
        <f>IF(COUNTA(Tabelle32[[#This Row],[Type:Vid_1080i50]:[Type:Anc_Prot]])&gt;0,"x","")</f>
        <v>x</v>
      </c>
      <c r="BI40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09" s="59"/>
      <c r="BK409" s="59"/>
      <c r="BL409" s="63"/>
      <c r="BM409" s="63"/>
      <c r="BN409" s="90"/>
      <c r="BO409" s="90"/>
      <c r="BP409" s="75">
        <f>LEN(Tabelle32[[#This Row],[Label 1
GFX-Unit]])</f>
        <v>0</v>
      </c>
      <c r="BQ409" s="63"/>
      <c r="BR409" s="63"/>
      <c r="BS409" s="59"/>
      <c r="BT409" s="59"/>
      <c r="BU409" s="59" t="s">
        <v>182</v>
      </c>
      <c r="BV409" s="59" t="s">
        <v>183</v>
      </c>
      <c r="BW409" s="59" t="s">
        <v>619</v>
      </c>
      <c r="BX409" s="59">
        <v>19</v>
      </c>
    </row>
    <row r="410" spans="1:76" x14ac:dyDescent="0.2">
      <c r="A410" s="58" t="str">
        <f>CONCATENATE(Tabelle32[[#This Row],[Device ID]],".",Tabelle32[[#This Row],[Streamcounter]])</f>
        <v>19.19208</v>
      </c>
      <c r="B41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VGW-01_SDI19_AUDrec_0008_IPLASRF</v>
      </c>
      <c r="C410" s="60"/>
      <c r="D410" s="61"/>
      <c r="E410" s="62"/>
      <c r="F410" s="59" t="str">
        <f>IFERROR(VLOOKUP(Tabelle32[[#This Row],[Device ID]],BOM!$B$3:$BQ$35,16,FALSE),"")</f>
        <v>MVW</v>
      </c>
      <c r="G410" s="63">
        <f>VLOOKUP(Tabelle32[[#This Row],[SDI Interface]],BOM!$A$4:$B$35,2,FALSE)</f>
        <v>19</v>
      </c>
      <c r="H410" s="59" t="str">
        <f>BOM!$C$4</f>
        <v>VGW-01</v>
      </c>
      <c r="I410" s="59">
        <f>IFERROR(VLOOKUP(Tabelle32[[#This Row],[Device ID]],BOM!$B$3:$BQ$35,12,FALSE),"")</f>
        <v>0</v>
      </c>
      <c r="J410" s="59" t="str">
        <f>IFERROR(VLOOKUP(Tabelle32[[#This Row],[Device ID]],BOM!$B$3:$BQ$35,13,FALSE),"")</f>
        <v>TC.U1.223 | MDC</v>
      </c>
      <c r="K410" s="59" t="str">
        <f>IFERROR(VLOOKUP(Tabelle32[[#This Row],[Device ID]],BOM!$B$3:$BQ$35,14,FALSE),"")</f>
        <v>Imagine Comunications</v>
      </c>
      <c r="L410" s="59" t="str">
        <f>IFERROR(VLOOKUP(Tabelle32[[#This Row],[Device ID]],BOM!$B$3:$BQ$35,16,FALSE),"")</f>
        <v>MVW</v>
      </c>
      <c r="M410" s="63">
        <f>IFERROR(VLOOKUP(Tabelle32[[#This Row],[Device ID]],BOM!$B$3:$BQ$35,17,FALSE),"")</f>
        <v>0</v>
      </c>
      <c r="N410" s="59">
        <f>IFERROR(VLOOKUP(Tabelle32[[#This Row],[Device ID]],BOM!$B$3:$BQ$35,18,FALSE),"")</f>
        <v>0</v>
      </c>
      <c r="O410" s="64"/>
      <c r="P410" s="64"/>
      <c r="Q410" s="64"/>
      <c r="R410" s="64"/>
      <c r="S410" s="64"/>
      <c r="T410" s="64"/>
      <c r="U410" s="59">
        <f>IFERROR(VLOOKUP(Tabelle32[[#This Row],[Device ID]],BOM!$B$3:$BQ$35,25,FALSE),"")</f>
        <v>0</v>
      </c>
      <c r="V410" s="59" t="str">
        <f>IFERROR(VLOOKUP(Tabelle32[[#This Row],[Device ID]],BOM!$B$3:$BQ$35,26,FALSE),"")</f>
        <v>x</v>
      </c>
      <c r="W410" s="59" t="str">
        <f>IFERROR(VLOOKUP(Tabelle32[[#This Row],[Device ID]],BOM!$B$3:$BQ$35,27,FALSE),"")</f>
        <v>x</v>
      </c>
      <c r="X410" s="59" t="str">
        <f>IFERROR(VLOOKUP(Tabelle32[[#This Row],[Device ID]],BOM!$B$3:$BQ$35,28,FALSE),"")</f>
        <v>x</v>
      </c>
      <c r="Y410" s="59" t="str">
        <f>IFERROR(VLOOKUP(Tabelle32[[#This Row],[Device ID]],BOM!$B$3:$BQ$35,29,FALSE),"")</f>
        <v>x</v>
      </c>
      <c r="Z410" s="59" t="str">
        <f>IFERROR(VLOOKUP(Tabelle32[[#This Row],[Device ID]],BOM!$B$3:$BQ$35,30,FALSE),"")</f>
        <v>x</v>
      </c>
      <c r="AA410" s="59" t="str">
        <f>IFERROR(VLOOKUP(Tabelle32[[#This Row],[Device ID]],BOM!$B$3:$BQ$35,31,FALSE),"")</f>
        <v>x</v>
      </c>
      <c r="AB410" s="59" t="str">
        <f>IFERROR(VLOOKUP(Tabelle32[[#This Row],[Device ID]],BOM!$B$3:$BQ$35,32,FALSE),"")</f>
        <v>x</v>
      </c>
      <c r="AC410" s="59" t="str">
        <f>IFERROR(VLOOKUP(Tabelle32[[#This Row],[Device ID]],BOM!$B$3:$BQ$35,33,FALSE),"")</f>
        <v>x</v>
      </c>
      <c r="AD410" s="59" t="str">
        <f>IFERROR(VLOOKUP(Tabelle32[[#This Row],[Device ID]],BOM!$B$3:$BQ$35,34,FALSE),"")</f>
        <v>x</v>
      </c>
      <c r="AE410" s="59" t="str">
        <f>IFERROR(VLOOKUP(Tabelle32[[#This Row],[Device ID]],BOM!$B$3:$BQ$35,35,FALSE),"")</f>
        <v>x</v>
      </c>
      <c r="AF410" s="59" t="str">
        <f>IFERROR(VLOOKUP(Tabelle32[[#This Row],[Device ID]],BOM!$B$3:$BQ$35,36,FALSE),"")</f>
        <v>x</v>
      </c>
      <c r="AG410" s="59" t="str">
        <f>IFERROR(VLOOKUP(Tabelle32[[#This Row],[Device ID]],BOM!$B$3:$BQ$35,37,FALSE),"")</f>
        <v>x</v>
      </c>
      <c r="AH410" s="59"/>
      <c r="AI410" s="59"/>
      <c r="AJ410" s="59"/>
      <c r="AK410" s="59"/>
      <c r="AL410" s="59" t="str">
        <f>IFERROR(VLOOKUP(Tabelle32[[#This Row],[Device ID]],BOM!$B$3:$BQ$35,42,FALSE),"")</f>
        <v>Imagine Communications SNP</v>
      </c>
      <c r="AM410" s="59" t="str">
        <f>IFERROR(VLOOKUP(Tabelle32[[#This Row],[Device ID]],BOM!$B$3:$BQ$35,43,FALSE),"")</f>
        <v>no</v>
      </c>
      <c r="AN410" s="59" t="str">
        <f>IFERROR(VLOOKUP(Tabelle32[[#This Row],[Device ID]],BOM!$B$3:$BQ$35,44,FALSE),"")</f>
        <v>yes</v>
      </c>
      <c r="AO410" s="59" t="str">
        <f>IFERROR(VLOOKUP(Tabelle32[[#This Row],[Device ID]],BOM!$B$3:$BQ$35,45,FALSE),"")</f>
        <v>no</v>
      </c>
      <c r="AP410" s="59" t="str">
        <f>IFERROR(CONCATENATE(Tabelle32[[#This Row],[Family
GFX-Unit]]," | ",Tabelle32[[#This Row],[Label 1
GFX-Unit]]," | ",Tabelle32[[#This Row],[Attached Device if Gateway]]),"")</f>
        <v xml:space="preserve"> |  | MVW</v>
      </c>
      <c r="AQ410" s="28"/>
      <c r="AR410" s="28"/>
      <c r="AS410" s="28"/>
      <c r="AT410" s="28"/>
      <c r="AU410" s="28"/>
      <c r="AV410" s="28" t="s">
        <v>96</v>
      </c>
      <c r="AW410" s="28" t="s">
        <v>96</v>
      </c>
      <c r="AX410" s="28" t="s">
        <v>96</v>
      </c>
      <c r="AY410" s="28" t="s">
        <v>96</v>
      </c>
      <c r="AZ410" s="28" t="s">
        <v>96</v>
      </c>
      <c r="BA410" s="28" t="s">
        <v>96</v>
      </c>
      <c r="BB410" s="28" t="s">
        <v>96</v>
      </c>
      <c r="BC410" s="28" t="s">
        <v>96</v>
      </c>
      <c r="BD410" s="28" t="s">
        <v>96</v>
      </c>
      <c r="BE410" s="28"/>
      <c r="BF410" s="28"/>
      <c r="BG410" s="73" t="s">
        <v>151</v>
      </c>
      <c r="BH410" s="30" t="str">
        <f>IF(COUNTA(Tabelle32[[#This Row],[Type:Vid_1080i50]:[Type:Anc_Prot]])&gt;0,"x","")</f>
        <v>x</v>
      </c>
      <c r="BI41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10" s="59"/>
      <c r="BK410" s="59"/>
      <c r="BL410" s="63"/>
      <c r="BM410" s="63"/>
      <c r="BN410" s="90"/>
      <c r="BO410" s="90"/>
      <c r="BP410" s="75">
        <f>LEN(Tabelle32[[#This Row],[Label 1
GFX-Unit]])</f>
        <v>0</v>
      </c>
      <c r="BQ410" s="63"/>
      <c r="BR410" s="63"/>
      <c r="BS410" s="59"/>
      <c r="BT410" s="59"/>
      <c r="BU410" s="59" t="s">
        <v>185</v>
      </c>
      <c r="BV410" s="59" t="s">
        <v>186</v>
      </c>
      <c r="BW410" s="59" t="s">
        <v>620</v>
      </c>
      <c r="BX410" s="59">
        <v>19</v>
      </c>
    </row>
    <row r="411" spans="1:76" x14ac:dyDescent="0.2">
      <c r="A411" s="58" t="str">
        <f>CONCATENATE(Tabelle32[[#This Row],[Device ID]],".",Tabelle32[[#This Row],[Streamcounter]])</f>
        <v>19.19209</v>
      </c>
      <c r="B41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VGW-01_SDI19_AUDrec_0009_IPLASRF</v>
      </c>
      <c r="C411" s="60"/>
      <c r="D411" s="61"/>
      <c r="E411" s="62"/>
      <c r="F411" s="59" t="str">
        <f>IFERROR(VLOOKUP(Tabelle32[[#This Row],[Device ID]],BOM!$B$3:$BQ$35,16,FALSE),"")</f>
        <v>MVW</v>
      </c>
      <c r="G411" s="63">
        <f>VLOOKUP(Tabelle32[[#This Row],[SDI Interface]],BOM!$A$4:$B$35,2,FALSE)</f>
        <v>19</v>
      </c>
      <c r="H411" s="59" t="str">
        <f>BOM!$C$4</f>
        <v>VGW-01</v>
      </c>
      <c r="I411" s="59">
        <f>IFERROR(VLOOKUP(Tabelle32[[#This Row],[Device ID]],BOM!$B$3:$BQ$35,12,FALSE),"")</f>
        <v>0</v>
      </c>
      <c r="J411" s="59" t="str">
        <f>IFERROR(VLOOKUP(Tabelle32[[#This Row],[Device ID]],BOM!$B$3:$BQ$35,13,FALSE),"")</f>
        <v>TC.U1.223 | MDC</v>
      </c>
      <c r="K411" s="59" t="str">
        <f>IFERROR(VLOOKUP(Tabelle32[[#This Row],[Device ID]],BOM!$B$3:$BQ$35,14,FALSE),"")</f>
        <v>Imagine Comunications</v>
      </c>
      <c r="L411" s="59" t="str">
        <f>IFERROR(VLOOKUP(Tabelle32[[#This Row],[Device ID]],BOM!$B$3:$BQ$35,16,FALSE),"")</f>
        <v>MVW</v>
      </c>
      <c r="M411" s="63">
        <f>IFERROR(VLOOKUP(Tabelle32[[#This Row],[Device ID]],BOM!$B$3:$BQ$35,17,FALSE),"")</f>
        <v>0</v>
      </c>
      <c r="N411" s="59">
        <f>IFERROR(VLOOKUP(Tabelle32[[#This Row],[Device ID]],BOM!$B$3:$BQ$35,18,FALSE),"")</f>
        <v>0</v>
      </c>
      <c r="O411" s="64"/>
      <c r="P411" s="64"/>
      <c r="Q411" s="64"/>
      <c r="R411" s="64"/>
      <c r="S411" s="64"/>
      <c r="T411" s="64"/>
      <c r="U411" s="59">
        <f>IFERROR(VLOOKUP(Tabelle32[[#This Row],[Device ID]],BOM!$B$3:$BQ$35,25,FALSE),"")</f>
        <v>0</v>
      </c>
      <c r="V411" s="59" t="str">
        <f>IFERROR(VLOOKUP(Tabelle32[[#This Row],[Device ID]],BOM!$B$3:$BQ$35,26,FALSE),"")</f>
        <v>x</v>
      </c>
      <c r="W411" s="59" t="str">
        <f>IFERROR(VLOOKUP(Tabelle32[[#This Row],[Device ID]],BOM!$B$3:$BQ$35,27,FALSE),"")</f>
        <v>x</v>
      </c>
      <c r="X411" s="59" t="str">
        <f>IFERROR(VLOOKUP(Tabelle32[[#This Row],[Device ID]],BOM!$B$3:$BQ$35,28,FALSE),"")</f>
        <v>x</v>
      </c>
      <c r="Y411" s="59" t="str">
        <f>IFERROR(VLOOKUP(Tabelle32[[#This Row],[Device ID]],BOM!$B$3:$BQ$35,29,FALSE),"")</f>
        <v>x</v>
      </c>
      <c r="Z411" s="59" t="str">
        <f>IFERROR(VLOOKUP(Tabelle32[[#This Row],[Device ID]],BOM!$B$3:$BQ$35,30,FALSE),"")</f>
        <v>x</v>
      </c>
      <c r="AA411" s="59" t="str">
        <f>IFERROR(VLOOKUP(Tabelle32[[#This Row],[Device ID]],BOM!$B$3:$BQ$35,31,FALSE),"")</f>
        <v>x</v>
      </c>
      <c r="AB411" s="59" t="str">
        <f>IFERROR(VLOOKUP(Tabelle32[[#This Row],[Device ID]],BOM!$B$3:$BQ$35,32,FALSE),"")</f>
        <v>x</v>
      </c>
      <c r="AC411" s="59" t="str">
        <f>IFERROR(VLOOKUP(Tabelle32[[#This Row],[Device ID]],BOM!$B$3:$BQ$35,33,FALSE),"")</f>
        <v>x</v>
      </c>
      <c r="AD411" s="59" t="str">
        <f>IFERROR(VLOOKUP(Tabelle32[[#This Row],[Device ID]],BOM!$B$3:$BQ$35,34,FALSE),"")</f>
        <v>x</v>
      </c>
      <c r="AE411" s="59" t="str">
        <f>IFERROR(VLOOKUP(Tabelle32[[#This Row],[Device ID]],BOM!$B$3:$BQ$35,35,FALSE),"")</f>
        <v>x</v>
      </c>
      <c r="AF411" s="59" t="str">
        <f>IFERROR(VLOOKUP(Tabelle32[[#This Row],[Device ID]],BOM!$B$3:$BQ$35,36,FALSE),"")</f>
        <v>x</v>
      </c>
      <c r="AG411" s="59" t="str">
        <f>IFERROR(VLOOKUP(Tabelle32[[#This Row],[Device ID]],BOM!$B$3:$BQ$35,37,FALSE),"")</f>
        <v>x</v>
      </c>
      <c r="AH411" s="59"/>
      <c r="AI411" s="59"/>
      <c r="AJ411" s="59"/>
      <c r="AK411" s="59"/>
      <c r="AL411" s="59" t="str">
        <f>IFERROR(VLOOKUP(Tabelle32[[#This Row],[Device ID]],BOM!$B$3:$BQ$35,42,FALSE),"")</f>
        <v>Imagine Communications SNP</v>
      </c>
      <c r="AM411" s="59" t="str">
        <f>IFERROR(VLOOKUP(Tabelle32[[#This Row],[Device ID]],BOM!$B$3:$BQ$35,43,FALSE),"")</f>
        <v>no</v>
      </c>
      <c r="AN411" s="59" t="str">
        <f>IFERROR(VLOOKUP(Tabelle32[[#This Row],[Device ID]],BOM!$B$3:$BQ$35,44,FALSE),"")</f>
        <v>yes</v>
      </c>
      <c r="AO411" s="59" t="str">
        <f>IFERROR(VLOOKUP(Tabelle32[[#This Row],[Device ID]],BOM!$B$3:$BQ$35,45,FALSE),"")</f>
        <v>no</v>
      </c>
      <c r="AP411" s="59" t="str">
        <f>IFERROR(CONCATENATE(Tabelle32[[#This Row],[Family
GFX-Unit]]," | ",Tabelle32[[#This Row],[Label 1
GFX-Unit]]," | ",Tabelle32[[#This Row],[Attached Device if Gateway]]),"")</f>
        <v xml:space="preserve"> |  | MVW</v>
      </c>
      <c r="AQ411" s="28"/>
      <c r="AR411" s="28"/>
      <c r="AS411" s="28"/>
      <c r="AT411" s="28"/>
      <c r="AU411" s="28"/>
      <c r="AV411" s="28" t="s">
        <v>96</v>
      </c>
      <c r="AW411" s="28" t="s">
        <v>96</v>
      </c>
      <c r="AX411" s="28" t="s">
        <v>96</v>
      </c>
      <c r="AY411" s="28" t="s">
        <v>96</v>
      </c>
      <c r="AZ411" s="28" t="s">
        <v>96</v>
      </c>
      <c r="BA411" s="28" t="s">
        <v>96</v>
      </c>
      <c r="BB411" s="28" t="s">
        <v>96</v>
      </c>
      <c r="BC411" s="28" t="s">
        <v>96</v>
      </c>
      <c r="BD411" s="28" t="s">
        <v>96</v>
      </c>
      <c r="BE411" s="28"/>
      <c r="BF411" s="28"/>
      <c r="BG411" s="73" t="s">
        <v>151</v>
      </c>
      <c r="BH411" s="30" t="str">
        <f>IF(COUNTA(Tabelle32[[#This Row],[Type:Vid_1080i50]:[Type:Anc_Prot]])&gt;0,"x","")</f>
        <v>x</v>
      </c>
      <c r="BI41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11" s="59"/>
      <c r="BK411" s="59"/>
      <c r="BL411" s="63"/>
      <c r="BM411" s="63"/>
      <c r="BN411" s="90"/>
      <c r="BO411" s="90"/>
      <c r="BP411" s="75">
        <f>LEN(Tabelle32[[#This Row],[Label 1
GFX-Unit]])</f>
        <v>0</v>
      </c>
      <c r="BQ411" s="63"/>
      <c r="BR411" s="63"/>
      <c r="BS411" s="59"/>
      <c r="BT411" s="59"/>
      <c r="BU411" s="59" t="s">
        <v>188</v>
      </c>
      <c r="BV411" s="59" t="s">
        <v>189</v>
      </c>
      <c r="BW411" s="59" t="s">
        <v>621</v>
      </c>
      <c r="BX411" s="59">
        <v>19</v>
      </c>
    </row>
    <row r="412" spans="1:76" x14ac:dyDescent="0.2">
      <c r="A412" s="58" t="str">
        <f>CONCATENATE(Tabelle32[[#This Row],[Device ID]],".",Tabelle32[[#This Row],[Streamcounter]])</f>
        <v>19.19210</v>
      </c>
      <c r="B41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VGW-01_SDI19_AUDrec_0010_IPLASRF</v>
      </c>
      <c r="C412" s="60"/>
      <c r="D412" s="61"/>
      <c r="E412" s="62"/>
      <c r="F412" s="59" t="str">
        <f>IFERROR(VLOOKUP(Tabelle32[[#This Row],[Device ID]],BOM!$B$3:$BQ$35,16,FALSE),"")</f>
        <v>MVW</v>
      </c>
      <c r="G412" s="63">
        <f>VLOOKUP(Tabelle32[[#This Row],[SDI Interface]],BOM!$A$4:$B$35,2,FALSE)</f>
        <v>19</v>
      </c>
      <c r="H412" s="59" t="str">
        <f>BOM!$C$4</f>
        <v>VGW-01</v>
      </c>
      <c r="I412" s="59">
        <f>IFERROR(VLOOKUP(Tabelle32[[#This Row],[Device ID]],BOM!$B$3:$BQ$35,12,FALSE),"")</f>
        <v>0</v>
      </c>
      <c r="J412" s="59" t="str">
        <f>IFERROR(VLOOKUP(Tabelle32[[#This Row],[Device ID]],BOM!$B$3:$BQ$35,13,FALSE),"")</f>
        <v>TC.U1.223 | MDC</v>
      </c>
      <c r="K412" s="59" t="str">
        <f>IFERROR(VLOOKUP(Tabelle32[[#This Row],[Device ID]],BOM!$B$3:$BQ$35,14,FALSE),"")</f>
        <v>Imagine Comunications</v>
      </c>
      <c r="L412" s="59" t="str">
        <f>IFERROR(VLOOKUP(Tabelle32[[#This Row],[Device ID]],BOM!$B$3:$BQ$35,16,FALSE),"")</f>
        <v>MVW</v>
      </c>
      <c r="M412" s="63">
        <f>IFERROR(VLOOKUP(Tabelle32[[#This Row],[Device ID]],BOM!$B$3:$BQ$35,17,FALSE),"")</f>
        <v>0</v>
      </c>
      <c r="N412" s="59">
        <f>IFERROR(VLOOKUP(Tabelle32[[#This Row],[Device ID]],BOM!$B$3:$BQ$35,18,FALSE),"")</f>
        <v>0</v>
      </c>
      <c r="O412" s="64"/>
      <c r="P412" s="64"/>
      <c r="Q412" s="64"/>
      <c r="R412" s="64"/>
      <c r="S412" s="64"/>
      <c r="T412" s="64"/>
      <c r="U412" s="59">
        <f>IFERROR(VLOOKUP(Tabelle32[[#This Row],[Device ID]],BOM!$B$3:$BQ$35,25,FALSE),"")</f>
        <v>0</v>
      </c>
      <c r="V412" s="59" t="str">
        <f>IFERROR(VLOOKUP(Tabelle32[[#This Row],[Device ID]],BOM!$B$3:$BQ$35,26,FALSE),"")</f>
        <v>x</v>
      </c>
      <c r="W412" s="59" t="str">
        <f>IFERROR(VLOOKUP(Tabelle32[[#This Row],[Device ID]],BOM!$B$3:$BQ$35,27,FALSE),"")</f>
        <v>x</v>
      </c>
      <c r="X412" s="59" t="str">
        <f>IFERROR(VLOOKUP(Tabelle32[[#This Row],[Device ID]],BOM!$B$3:$BQ$35,28,FALSE),"")</f>
        <v>x</v>
      </c>
      <c r="Y412" s="59" t="str">
        <f>IFERROR(VLOOKUP(Tabelle32[[#This Row],[Device ID]],BOM!$B$3:$BQ$35,29,FALSE),"")</f>
        <v>x</v>
      </c>
      <c r="Z412" s="59" t="str">
        <f>IFERROR(VLOOKUP(Tabelle32[[#This Row],[Device ID]],BOM!$B$3:$BQ$35,30,FALSE),"")</f>
        <v>x</v>
      </c>
      <c r="AA412" s="59" t="str">
        <f>IFERROR(VLOOKUP(Tabelle32[[#This Row],[Device ID]],BOM!$B$3:$BQ$35,31,FALSE),"")</f>
        <v>x</v>
      </c>
      <c r="AB412" s="59" t="str">
        <f>IFERROR(VLOOKUP(Tabelle32[[#This Row],[Device ID]],BOM!$B$3:$BQ$35,32,FALSE),"")</f>
        <v>x</v>
      </c>
      <c r="AC412" s="59" t="str">
        <f>IFERROR(VLOOKUP(Tabelle32[[#This Row],[Device ID]],BOM!$B$3:$BQ$35,33,FALSE),"")</f>
        <v>x</v>
      </c>
      <c r="AD412" s="59" t="str">
        <f>IFERROR(VLOOKUP(Tabelle32[[#This Row],[Device ID]],BOM!$B$3:$BQ$35,34,FALSE),"")</f>
        <v>x</v>
      </c>
      <c r="AE412" s="59" t="str">
        <f>IFERROR(VLOOKUP(Tabelle32[[#This Row],[Device ID]],BOM!$B$3:$BQ$35,35,FALSE),"")</f>
        <v>x</v>
      </c>
      <c r="AF412" s="59" t="str">
        <f>IFERROR(VLOOKUP(Tabelle32[[#This Row],[Device ID]],BOM!$B$3:$BQ$35,36,FALSE),"")</f>
        <v>x</v>
      </c>
      <c r="AG412" s="59" t="str">
        <f>IFERROR(VLOOKUP(Tabelle32[[#This Row],[Device ID]],BOM!$B$3:$BQ$35,37,FALSE),"")</f>
        <v>x</v>
      </c>
      <c r="AH412" s="59"/>
      <c r="AI412" s="59"/>
      <c r="AJ412" s="59"/>
      <c r="AK412" s="59"/>
      <c r="AL412" s="59" t="str">
        <f>IFERROR(VLOOKUP(Tabelle32[[#This Row],[Device ID]],BOM!$B$3:$BQ$35,42,FALSE),"")</f>
        <v>Imagine Communications SNP</v>
      </c>
      <c r="AM412" s="59" t="str">
        <f>IFERROR(VLOOKUP(Tabelle32[[#This Row],[Device ID]],BOM!$B$3:$BQ$35,43,FALSE),"")</f>
        <v>no</v>
      </c>
      <c r="AN412" s="59" t="str">
        <f>IFERROR(VLOOKUP(Tabelle32[[#This Row],[Device ID]],BOM!$B$3:$BQ$35,44,FALSE),"")</f>
        <v>yes</v>
      </c>
      <c r="AO412" s="59" t="str">
        <f>IFERROR(VLOOKUP(Tabelle32[[#This Row],[Device ID]],BOM!$B$3:$BQ$35,45,FALSE),"")</f>
        <v>no</v>
      </c>
      <c r="AP412" s="59" t="str">
        <f>IFERROR(CONCATENATE(Tabelle32[[#This Row],[Family
GFX-Unit]]," | ",Tabelle32[[#This Row],[Label 1
GFX-Unit]]," | ",Tabelle32[[#This Row],[Attached Device if Gateway]]),"")</f>
        <v xml:space="preserve"> |  | MVW</v>
      </c>
      <c r="AQ412" s="28"/>
      <c r="AR412" s="28"/>
      <c r="AS412" s="28"/>
      <c r="AT412" s="28"/>
      <c r="AU412" s="28"/>
      <c r="AV412" s="28" t="s">
        <v>96</v>
      </c>
      <c r="AW412" s="28" t="s">
        <v>96</v>
      </c>
      <c r="AX412" s="28" t="s">
        <v>96</v>
      </c>
      <c r="AY412" s="28" t="s">
        <v>96</v>
      </c>
      <c r="AZ412" s="28" t="s">
        <v>96</v>
      </c>
      <c r="BA412" s="28" t="s">
        <v>96</v>
      </c>
      <c r="BB412" s="28" t="s">
        <v>96</v>
      </c>
      <c r="BC412" s="28" t="s">
        <v>96</v>
      </c>
      <c r="BD412" s="28" t="s">
        <v>96</v>
      </c>
      <c r="BE412" s="28"/>
      <c r="BF412" s="28"/>
      <c r="BG412" s="73" t="s">
        <v>151</v>
      </c>
      <c r="BH412" s="30" t="str">
        <f>IF(COUNTA(Tabelle32[[#This Row],[Type:Vid_1080i50]:[Type:Anc_Prot]])&gt;0,"x","")</f>
        <v>x</v>
      </c>
      <c r="BI41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12" s="59"/>
      <c r="BK412" s="59"/>
      <c r="BL412" s="63"/>
      <c r="BM412" s="63"/>
      <c r="BN412" s="90"/>
      <c r="BO412" s="90"/>
      <c r="BP412" s="75">
        <f>LEN(Tabelle32[[#This Row],[Label 1
GFX-Unit]])</f>
        <v>0</v>
      </c>
      <c r="BQ412" s="63"/>
      <c r="BR412" s="63"/>
      <c r="BS412" s="59"/>
      <c r="BT412" s="59"/>
      <c r="BU412" s="59" t="s">
        <v>191</v>
      </c>
      <c r="BV412" s="59" t="s">
        <v>192</v>
      </c>
      <c r="BW412" s="59" t="s">
        <v>622</v>
      </c>
      <c r="BX412" s="59">
        <v>19</v>
      </c>
    </row>
    <row r="413" spans="1:76" x14ac:dyDescent="0.2">
      <c r="A413" s="58" t="str">
        <f>CONCATENATE(Tabelle32[[#This Row],[Device ID]],".",Tabelle32[[#This Row],[Streamcounter]])</f>
        <v>19.19211</v>
      </c>
      <c r="B41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VGW-01_SDI19_AUDrec_0011_IPLASRF</v>
      </c>
      <c r="C413" s="60"/>
      <c r="D413" s="61"/>
      <c r="E413" s="62"/>
      <c r="F413" s="59" t="str">
        <f>IFERROR(VLOOKUP(Tabelle32[[#This Row],[Device ID]],BOM!$B$3:$BQ$35,16,FALSE),"")</f>
        <v>MVW</v>
      </c>
      <c r="G413" s="63">
        <f>VLOOKUP(Tabelle32[[#This Row],[SDI Interface]],BOM!$A$4:$B$35,2,FALSE)</f>
        <v>19</v>
      </c>
      <c r="H413" s="59" t="str">
        <f>BOM!$C$4</f>
        <v>VGW-01</v>
      </c>
      <c r="I413" s="59">
        <f>IFERROR(VLOOKUP(Tabelle32[[#This Row],[Device ID]],BOM!$B$3:$BQ$35,12,FALSE),"")</f>
        <v>0</v>
      </c>
      <c r="J413" s="59" t="str">
        <f>IFERROR(VLOOKUP(Tabelle32[[#This Row],[Device ID]],BOM!$B$3:$BQ$35,13,FALSE),"")</f>
        <v>TC.U1.223 | MDC</v>
      </c>
      <c r="K413" s="59" t="str">
        <f>IFERROR(VLOOKUP(Tabelle32[[#This Row],[Device ID]],BOM!$B$3:$BQ$35,14,FALSE),"")</f>
        <v>Imagine Comunications</v>
      </c>
      <c r="L413" s="59" t="str">
        <f>IFERROR(VLOOKUP(Tabelle32[[#This Row],[Device ID]],BOM!$B$3:$BQ$35,16,FALSE),"")</f>
        <v>MVW</v>
      </c>
      <c r="M413" s="63">
        <f>IFERROR(VLOOKUP(Tabelle32[[#This Row],[Device ID]],BOM!$B$3:$BQ$35,17,FALSE),"")</f>
        <v>0</v>
      </c>
      <c r="N413" s="59">
        <f>IFERROR(VLOOKUP(Tabelle32[[#This Row],[Device ID]],BOM!$B$3:$BQ$35,18,FALSE),"")</f>
        <v>0</v>
      </c>
      <c r="O413" s="64"/>
      <c r="P413" s="64"/>
      <c r="Q413" s="64"/>
      <c r="R413" s="64"/>
      <c r="S413" s="64"/>
      <c r="T413" s="64"/>
      <c r="U413" s="59">
        <f>IFERROR(VLOOKUP(Tabelle32[[#This Row],[Device ID]],BOM!$B$3:$BQ$35,25,FALSE),"")</f>
        <v>0</v>
      </c>
      <c r="V413" s="59" t="str">
        <f>IFERROR(VLOOKUP(Tabelle32[[#This Row],[Device ID]],BOM!$B$3:$BQ$35,26,FALSE),"")</f>
        <v>x</v>
      </c>
      <c r="W413" s="59" t="str">
        <f>IFERROR(VLOOKUP(Tabelle32[[#This Row],[Device ID]],BOM!$B$3:$BQ$35,27,FALSE),"")</f>
        <v>x</v>
      </c>
      <c r="X413" s="59" t="str">
        <f>IFERROR(VLOOKUP(Tabelle32[[#This Row],[Device ID]],BOM!$B$3:$BQ$35,28,FALSE),"")</f>
        <v>x</v>
      </c>
      <c r="Y413" s="59" t="str">
        <f>IFERROR(VLOOKUP(Tabelle32[[#This Row],[Device ID]],BOM!$B$3:$BQ$35,29,FALSE),"")</f>
        <v>x</v>
      </c>
      <c r="Z413" s="59" t="str">
        <f>IFERROR(VLOOKUP(Tabelle32[[#This Row],[Device ID]],BOM!$B$3:$BQ$35,30,FALSE),"")</f>
        <v>x</v>
      </c>
      <c r="AA413" s="59" t="str">
        <f>IFERROR(VLOOKUP(Tabelle32[[#This Row],[Device ID]],BOM!$B$3:$BQ$35,31,FALSE),"")</f>
        <v>x</v>
      </c>
      <c r="AB413" s="59" t="str">
        <f>IFERROR(VLOOKUP(Tabelle32[[#This Row],[Device ID]],BOM!$B$3:$BQ$35,32,FALSE),"")</f>
        <v>x</v>
      </c>
      <c r="AC413" s="59" t="str">
        <f>IFERROR(VLOOKUP(Tabelle32[[#This Row],[Device ID]],BOM!$B$3:$BQ$35,33,FALSE),"")</f>
        <v>x</v>
      </c>
      <c r="AD413" s="59" t="str">
        <f>IFERROR(VLOOKUP(Tabelle32[[#This Row],[Device ID]],BOM!$B$3:$BQ$35,34,FALSE),"")</f>
        <v>x</v>
      </c>
      <c r="AE413" s="59" t="str">
        <f>IFERROR(VLOOKUP(Tabelle32[[#This Row],[Device ID]],BOM!$B$3:$BQ$35,35,FALSE),"")</f>
        <v>x</v>
      </c>
      <c r="AF413" s="59" t="str">
        <f>IFERROR(VLOOKUP(Tabelle32[[#This Row],[Device ID]],BOM!$B$3:$BQ$35,36,FALSE),"")</f>
        <v>x</v>
      </c>
      <c r="AG413" s="59" t="str">
        <f>IFERROR(VLOOKUP(Tabelle32[[#This Row],[Device ID]],BOM!$B$3:$BQ$35,37,FALSE),"")</f>
        <v>x</v>
      </c>
      <c r="AH413" s="59"/>
      <c r="AI413" s="59"/>
      <c r="AJ413" s="59"/>
      <c r="AK413" s="59"/>
      <c r="AL413" s="59" t="str">
        <f>IFERROR(VLOOKUP(Tabelle32[[#This Row],[Device ID]],BOM!$B$3:$BQ$35,42,FALSE),"")</f>
        <v>Imagine Communications SNP</v>
      </c>
      <c r="AM413" s="59" t="str">
        <f>IFERROR(VLOOKUP(Tabelle32[[#This Row],[Device ID]],BOM!$B$3:$BQ$35,43,FALSE),"")</f>
        <v>no</v>
      </c>
      <c r="AN413" s="59" t="str">
        <f>IFERROR(VLOOKUP(Tabelle32[[#This Row],[Device ID]],BOM!$B$3:$BQ$35,44,FALSE),"")</f>
        <v>yes</v>
      </c>
      <c r="AO413" s="59" t="str">
        <f>IFERROR(VLOOKUP(Tabelle32[[#This Row],[Device ID]],BOM!$B$3:$BQ$35,45,FALSE),"")</f>
        <v>no</v>
      </c>
      <c r="AP413" s="59" t="str">
        <f>IFERROR(CONCATENATE(Tabelle32[[#This Row],[Family
GFX-Unit]]," | ",Tabelle32[[#This Row],[Label 1
GFX-Unit]]," | ",Tabelle32[[#This Row],[Attached Device if Gateway]]),"")</f>
        <v xml:space="preserve"> |  | MVW</v>
      </c>
      <c r="AQ413" s="28"/>
      <c r="AR413" s="28"/>
      <c r="AS413" s="28"/>
      <c r="AT413" s="28"/>
      <c r="AU413" s="28"/>
      <c r="AV413" s="28" t="s">
        <v>96</v>
      </c>
      <c r="AW413" s="28" t="s">
        <v>96</v>
      </c>
      <c r="AX413" s="28" t="s">
        <v>96</v>
      </c>
      <c r="AY413" s="28" t="s">
        <v>96</v>
      </c>
      <c r="AZ413" s="28" t="s">
        <v>96</v>
      </c>
      <c r="BA413" s="28" t="s">
        <v>96</v>
      </c>
      <c r="BB413" s="28" t="s">
        <v>96</v>
      </c>
      <c r="BC413" s="28" t="s">
        <v>96</v>
      </c>
      <c r="BD413" s="28" t="s">
        <v>96</v>
      </c>
      <c r="BE413" s="28"/>
      <c r="BF413" s="28"/>
      <c r="BG413" s="73" t="s">
        <v>151</v>
      </c>
      <c r="BH413" s="30" t="str">
        <f>IF(COUNTA(Tabelle32[[#This Row],[Type:Vid_1080i50]:[Type:Anc_Prot]])&gt;0,"x","")</f>
        <v>x</v>
      </c>
      <c r="BI41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13" s="59"/>
      <c r="BK413" s="59"/>
      <c r="BL413" s="63"/>
      <c r="BM413" s="63"/>
      <c r="BN413" s="90"/>
      <c r="BO413" s="90"/>
      <c r="BP413" s="75">
        <f>LEN(Tabelle32[[#This Row],[Label 1
GFX-Unit]])</f>
        <v>0</v>
      </c>
      <c r="BQ413" s="63"/>
      <c r="BR413" s="63"/>
      <c r="BS413" s="59"/>
      <c r="BT413" s="59"/>
      <c r="BU413" s="59" t="s">
        <v>194</v>
      </c>
      <c r="BV413" s="59" t="s">
        <v>195</v>
      </c>
      <c r="BW413" s="59" t="s">
        <v>623</v>
      </c>
      <c r="BX413" s="59">
        <v>19</v>
      </c>
    </row>
    <row r="414" spans="1:76" x14ac:dyDescent="0.2">
      <c r="A414" s="58" t="str">
        <f>CONCATENATE(Tabelle32[[#This Row],[Device ID]],".",Tabelle32[[#This Row],[Streamcounter]])</f>
        <v>19.19212</v>
      </c>
      <c r="B41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VGW-01_SDI19_AUDrec_0012_IPLASRF</v>
      </c>
      <c r="C414" s="60"/>
      <c r="D414" s="61"/>
      <c r="E414" s="62"/>
      <c r="F414" s="59" t="str">
        <f>IFERROR(VLOOKUP(Tabelle32[[#This Row],[Device ID]],BOM!$B$3:$BQ$35,16,FALSE),"")</f>
        <v>MVW</v>
      </c>
      <c r="G414" s="63">
        <f>VLOOKUP(Tabelle32[[#This Row],[SDI Interface]],BOM!$A$4:$B$35,2,FALSE)</f>
        <v>19</v>
      </c>
      <c r="H414" s="59" t="str">
        <f>BOM!$C$4</f>
        <v>VGW-01</v>
      </c>
      <c r="I414" s="59">
        <f>IFERROR(VLOOKUP(Tabelle32[[#This Row],[Device ID]],BOM!$B$3:$BQ$35,12,FALSE),"")</f>
        <v>0</v>
      </c>
      <c r="J414" s="59" t="str">
        <f>IFERROR(VLOOKUP(Tabelle32[[#This Row],[Device ID]],BOM!$B$3:$BQ$35,13,FALSE),"")</f>
        <v>TC.U1.223 | MDC</v>
      </c>
      <c r="K414" s="59" t="str">
        <f>IFERROR(VLOOKUP(Tabelle32[[#This Row],[Device ID]],BOM!$B$3:$BQ$35,14,FALSE),"")</f>
        <v>Imagine Comunications</v>
      </c>
      <c r="L414" s="59" t="str">
        <f>IFERROR(VLOOKUP(Tabelle32[[#This Row],[Device ID]],BOM!$B$3:$BQ$35,16,FALSE),"")</f>
        <v>MVW</v>
      </c>
      <c r="M414" s="63">
        <f>IFERROR(VLOOKUP(Tabelle32[[#This Row],[Device ID]],BOM!$B$3:$BQ$35,17,FALSE),"")</f>
        <v>0</v>
      </c>
      <c r="N414" s="59">
        <f>IFERROR(VLOOKUP(Tabelle32[[#This Row],[Device ID]],BOM!$B$3:$BQ$35,18,FALSE),"")</f>
        <v>0</v>
      </c>
      <c r="O414" s="64"/>
      <c r="P414" s="64"/>
      <c r="Q414" s="64"/>
      <c r="R414" s="64"/>
      <c r="S414" s="64"/>
      <c r="T414" s="64"/>
      <c r="U414" s="59">
        <f>IFERROR(VLOOKUP(Tabelle32[[#This Row],[Device ID]],BOM!$B$3:$BQ$35,25,FALSE),"")</f>
        <v>0</v>
      </c>
      <c r="V414" s="59" t="str">
        <f>IFERROR(VLOOKUP(Tabelle32[[#This Row],[Device ID]],BOM!$B$3:$BQ$35,26,FALSE),"")</f>
        <v>x</v>
      </c>
      <c r="W414" s="59" t="str">
        <f>IFERROR(VLOOKUP(Tabelle32[[#This Row],[Device ID]],BOM!$B$3:$BQ$35,27,FALSE),"")</f>
        <v>x</v>
      </c>
      <c r="X414" s="59" t="str">
        <f>IFERROR(VLOOKUP(Tabelle32[[#This Row],[Device ID]],BOM!$B$3:$BQ$35,28,FALSE),"")</f>
        <v>x</v>
      </c>
      <c r="Y414" s="59" t="str">
        <f>IFERROR(VLOOKUP(Tabelle32[[#This Row],[Device ID]],BOM!$B$3:$BQ$35,29,FALSE),"")</f>
        <v>x</v>
      </c>
      <c r="Z414" s="59" t="str">
        <f>IFERROR(VLOOKUP(Tabelle32[[#This Row],[Device ID]],BOM!$B$3:$BQ$35,30,FALSE),"")</f>
        <v>x</v>
      </c>
      <c r="AA414" s="59" t="str">
        <f>IFERROR(VLOOKUP(Tabelle32[[#This Row],[Device ID]],BOM!$B$3:$BQ$35,31,FALSE),"")</f>
        <v>x</v>
      </c>
      <c r="AB414" s="59" t="str">
        <f>IFERROR(VLOOKUP(Tabelle32[[#This Row],[Device ID]],BOM!$B$3:$BQ$35,32,FALSE),"")</f>
        <v>x</v>
      </c>
      <c r="AC414" s="59" t="str">
        <f>IFERROR(VLOOKUP(Tabelle32[[#This Row],[Device ID]],BOM!$B$3:$BQ$35,33,FALSE),"")</f>
        <v>x</v>
      </c>
      <c r="AD414" s="59" t="str">
        <f>IFERROR(VLOOKUP(Tabelle32[[#This Row],[Device ID]],BOM!$B$3:$BQ$35,34,FALSE),"")</f>
        <v>x</v>
      </c>
      <c r="AE414" s="59" t="str">
        <f>IFERROR(VLOOKUP(Tabelle32[[#This Row],[Device ID]],BOM!$B$3:$BQ$35,35,FALSE),"")</f>
        <v>x</v>
      </c>
      <c r="AF414" s="59" t="str">
        <f>IFERROR(VLOOKUP(Tabelle32[[#This Row],[Device ID]],BOM!$B$3:$BQ$35,36,FALSE),"")</f>
        <v>x</v>
      </c>
      <c r="AG414" s="59" t="str">
        <f>IFERROR(VLOOKUP(Tabelle32[[#This Row],[Device ID]],BOM!$B$3:$BQ$35,37,FALSE),"")</f>
        <v>x</v>
      </c>
      <c r="AH414" s="59"/>
      <c r="AI414" s="59"/>
      <c r="AJ414" s="59"/>
      <c r="AK414" s="59"/>
      <c r="AL414" s="59" t="str">
        <f>IFERROR(VLOOKUP(Tabelle32[[#This Row],[Device ID]],BOM!$B$3:$BQ$35,42,FALSE),"")</f>
        <v>Imagine Communications SNP</v>
      </c>
      <c r="AM414" s="59" t="str">
        <f>IFERROR(VLOOKUP(Tabelle32[[#This Row],[Device ID]],BOM!$B$3:$BQ$35,43,FALSE),"")</f>
        <v>no</v>
      </c>
      <c r="AN414" s="59" t="str">
        <f>IFERROR(VLOOKUP(Tabelle32[[#This Row],[Device ID]],BOM!$B$3:$BQ$35,44,FALSE),"")</f>
        <v>yes</v>
      </c>
      <c r="AO414" s="59" t="str">
        <f>IFERROR(VLOOKUP(Tabelle32[[#This Row],[Device ID]],BOM!$B$3:$BQ$35,45,FALSE),"")</f>
        <v>no</v>
      </c>
      <c r="AP414" s="59" t="str">
        <f>IFERROR(CONCATENATE(Tabelle32[[#This Row],[Family
GFX-Unit]]," | ",Tabelle32[[#This Row],[Label 1
GFX-Unit]]," | ",Tabelle32[[#This Row],[Attached Device if Gateway]]),"")</f>
        <v xml:space="preserve"> |  | MVW</v>
      </c>
      <c r="AQ414" s="28"/>
      <c r="AR414" s="28"/>
      <c r="AS414" s="28"/>
      <c r="AT414" s="28"/>
      <c r="AU414" s="28"/>
      <c r="AV414" s="28" t="s">
        <v>96</v>
      </c>
      <c r="AW414" s="28" t="s">
        <v>96</v>
      </c>
      <c r="AX414" s="28" t="s">
        <v>96</v>
      </c>
      <c r="AY414" s="28" t="s">
        <v>96</v>
      </c>
      <c r="AZ414" s="28" t="s">
        <v>96</v>
      </c>
      <c r="BA414" s="28" t="s">
        <v>96</v>
      </c>
      <c r="BB414" s="28" t="s">
        <v>96</v>
      </c>
      <c r="BC414" s="28" t="s">
        <v>96</v>
      </c>
      <c r="BD414" s="28" t="s">
        <v>96</v>
      </c>
      <c r="BE414" s="28"/>
      <c r="BF414" s="28"/>
      <c r="BG414" s="73" t="s">
        <v>151</v>
      </c>
      <c r="BH414" s="30" t="str">
        <f>IF(COUNTA(Tabelle32[[#This Row],[Type:Vid_1080i50]:[Type:Anc_Prot]])&gt;0,"x","")</f>
        <v>x</v>
      </c>
      <c r="BI41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14" s="59"/>
      <c r="BK414" s="59"/>
      <c r="BL414" s="63"/>
      <c r="BM414" s="63"/>
      <c r="BN414" s="90"/>
      <c r="BO414" s="90"/>
      <c r="BP414" s="75">
        <f>LEN(Tabelle32[[#This Row],[Label 1
GFX-Unit]])</f>
        <v>0</v>
      </c>
      <c r="BQ414" s="63"/>
      <c r="BR414" s="63"/>
      <c r="BS414" s="59"/>
      <c r="BT414" s="59"/>
      <c r="BU414" s="59" t="s">
        <v>197</v>
      </c>
      <c r="BV414" s="59" t="s">
        <v>198</v>
      </c>
      <c r="BW414" s="59" t="s">
        <v>624</v>
      </c>
      <c r="BX414" s="59">
        <v>19</v>
      </c>
    </row>
    <row r="415" spans="1:76" x14ac:dyDescent="0.2">
      <c r="A415" s="58" t="str">
        <f>CONCATENATE(Tabelle32[[#This Row],[Device ID]],".",Tabelle32[[#This Row],[Streamcounter]])</f>
        <v>19.19213</v>
      </c>
      <c r="B41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VGW-01_SDI19_AUDrec_0013_IPLASRF</v>
      </c>
      <c r="C415" s="60"/>
      <c r="D415" s="61"/>
      <c r="E415" s="62"/>
      <c r="F415" s="59" t="str">
        <f>IFERROR(VLOOKUP(Tabelle32[[#This Row],[Device ID]],BOM!$B$3:$BQ$35,16,FALSE),"")</f>
        <v>MVW</v>
      </c>
      <c r="G415" s="63">
        <f>VLOOKUP(Tabelle32[[#This Row],[SDI Interface]],BOM!$A$4:$B$35,2,FALSE)</f>
        <v>19</v>
      </c>
      <c r="H415" s="59" t="str">
        <f>BOM!$C$4</f>
        <v>VGW-01</v>
      </c>
      <c r="I415" s="59">
        <f>IFERROR(VLOOKUP(Tabelle32[[#This Row],[Device ID]],BOM!$B$3:$BQ$35,12,FALSE),"")</f>
        <v>0</v>
      </c>
      <c r="J415" s="59" t="str">
        <f>IFERROR(VLOOKUP(Tabelle32[[#This Row],[Device ID]],BOM!$B$3:$BQ$35,13,FALSE),"")</f>
        <v>TC.U1.223 | MDC</v>
      </c>
      <c r="K415" s="59" t="str">
        <f>IFERROR(VLOOKUP(Tabelle32[[#This Row],[Device ID]],BOM!$B$3:$BQ$35,14,FALSE),"")</f>
        <v>Imagine Comunications</v>
      </c>
      <c r="L415" s="59" t="str">
        <f>IFERROR(VLOOKUP(Tabelle32[[#This Row],[Device ID]],BOM!$B$3:$BQ$35,16,FALSE),"")</f>
        <v>MVW</v>
      </c>
      <c r="M415" s="63">
        <f>IFERROR(VLOOKUP(Tabelle32[[#This Row],[Device ID]],BOM!$B$3:$BQ$35,17,FALSE),"")</f>
        <v>0</v>
      </c>
      <c r="N415" s="59">
        <f>IFERROR(VLOOKUP(Tabelle32[[#This Row],[Device ID]],BOM!$B$3:$BQ$35,18,FALSE),"")</f>
        <v>0</v>
      </c>
      <c r="O415" s="64"/>
      <c r="P415" s="64"/>
      <c r="Q415" s="64"/>
      <c r="R415" s="64"/>
      <c r="S415" s="64"/>
      <c r="T415" s="64"/>
      <c r="U415" s="59">
        <f>IFERROR(VLOOKUP(Tabelle32[[#This Row],[Device ID]],BOM!$B$3:$BQ$35,25,FALSE),"")</f>
        <v>0</v>
      </c>
      <c r="V415" s="59" t="str">
        <f>IFERROR(VLOOKUP(Tabelle32[[#This Row],[Device ID]],BOM!$B$3:$BQ$35,26,FALSE),"")</f>
        <v>x</v>
      </c>
      <c r="W415" s="59" t="str">
        <f>IFERROR(VLOOKUP(Tabelle32[[#This Row],[Device ID]],BOM!$B$3:$BQ$35,27,FALSE),"")</f>
        <v>x</v>
      </c>
      <c r="X415" s="59" t="str">
        <f>IFERROR(VLOOKUP(Tabelle32[[#This Row],[Device ID]],BOM!$B$3:$BQ$35,28,FALSE),"")</f>
        <v>x</v>
      </c>
      <c r="Y415" s="59" t="str">
        <f>IFERROR(VLOOKUP(Tabelle32[[#This Row],[Device ID]],BOM!$B$3:$BQ$35,29,FALSE),"")</f>
        <v>x</v>
      </c>
      <c r="Z415" s="59" t="str">
        <f>IFERROR(VLOOKUP(Tabelle32[[#This Row],[Device ID]],BOM!$B$3:$BQ$35,30,FALSE),"")</f>
        <v>x</v>
      </c>
      <c r="AA415" s="59" t="str">
        <f>IFERROR(VLOOKUP(Tabelle32[[#This Row],[Device ID]],BOM!$B$3:$BQ$35,31,FALSE),"")</f>
        <v>x</v>
      </c>
      <c r="AB415" s="59" t="str">
        <f>IFERROR(VLOOKUP(Tabelle32[[#This Row],[Device ID]],BOM!$B$3:$BQ$35,32,FALSE),"")</f>
        <v>x</v>
      </c>
      <c r="AC415" s="59" t="str">
        <f>IFERROR(VLOOKUP(Tabelle32[[#This Row],[Device ID]],BOM!$B$3:$BQ$35,33,FALSE),"")</f>
        <v>x</v>
      </c>
      <c r="AD415" s="59" t="str">
        <f>IFERROR(VLOOKUP(Tabelle32[[#This Row],[Device ID]],BOM!$B$3:$BQ$35,34,FALSE),"")</f>
        <v>x</v>
      </c>
      <c r="AE415" s="59" t="str">
        <f>IFERROR(VLOOKUP(Tabelle32[[#This Row],[Device ID]],BOM!$B$3:$BQ$35,35,FALSE),"")</f>
        <v>x</v>
      </c>
      <c r="AF415" s="59" t="str">
        <f>IFERROR(VLOOKUP(Tabelle32[[#This Row],[Device ID]],BOM!$B$3:$BQ$35,36,FALSE),"")</f>
        <v>x</v>
      </c>
      <c r="AG415" s="59" t="str">
        <f>IFERROR(VLOOKUP(Tabelle32[[#This Row],[Device ID]],BOM!$B$3:$BQ$35,37,FALSE),"")</f>
        <v>x</v>
      </c>
      <c r="AH415" s="59"/>
      <c r="AI415" s="59"/>
      <c r="AJ415" s="59"/>
      <c r="AK415" s="59"/>
      <c r="AL415" s="59" t="str">
        <f>IFERROR(VLOOKUP(Tabelle32[[#This Row],[Device ID]],BOM!$B$3:$BQ$35,42,FALSE),"")</f>
        <v>Imagine Communications SNP</v>
      </c>
      <c r="AM415" s="59" t="str">
        <f>IFERROR(VLOOKUP(Tabelle32[[#This Row],[Device ID]],BOM!$B$3:$BQ$35,43,FALSE),"")</f>
        <v>no</v>
      </c>
      <c r="AN415" s="59" t="str">
        <f>IFERROR(VLOOKUP(Tabelle32[[#This Row],[Device ID]],BOM!$B$3:$BQ$35,44,FALSE),"")</f>
        <v>yes</v>
      </c>
      <c r="AO415" s="59" t="str">
        <f>IFERROR(VLOOKUP(Tabelle32[[#This Row],[Device ID]],BOM!$B$3:$BQ$35,45,FALSE),"")</f>
        <v>no</v>
      </c>
      <c r="AP415" s="59" t="str">
        <f>IFERROR(CONCATENATE(Tabelle32[[#This Row],[Family
GFX-Unit]]," | ",Tabelle32[[#This Row],[Label 1
GFX-Unit]]," | ",Tabelle32[[#This Row],[Attached Device if Gateway]]),"")</f>
        <v xml:space="preserve"> |  | MVW</v>
      </c>
      <c r="AQ415" s="28"/>
      <c r="AR415" s="28"/>
      <c r="AS415" s="28"/>
      <c r="AT415" s="28"/>
      <c r="AU415" s="28"/>
      <c r="AV415" s="28" t="s">
        <v>96</v>
      </c>
      <c r="AW415" s="28" t="s">
        <v>96</v>
      </c>
      <c r="AX415" s="28" t="s">
        <v>96</v>
      </c>
      <c r="AY415" s="28" t="s">
        <v>96</v>
      </c>
      <c r="AZ415" s="28" t="s">
        <v>96</v>
      </c>
      <c r="BA415" s="28" t="s">
        <v>96</v>
      </c>
      <c r="BB415" s="28" t="s">
        <v>96</v>
      </c>
      <c r="BC415" s="28" t="s">
        <v>96</v>
      </c>
      <c r="BD415" s="28" t="s">
        <v>96</v>
      </c>
      <c r="BE415" s="28"/>
      <c r="BF415" s="28"/>
      <c r="BG415" s="73" t="s">
        <v>151</v>
      </c>
      <c r="BH415" s="30" t="str">
        <f>IF(COUNTA(Tabelle32[[#This Row],[Type:Vid_1080i50]:[Type:Anc_Prot]])&gt;0,"x","")</f>
        <v>x</v>
      </c>
      <c r="BI41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15" s="59"/>
      <c r="BK415" s="59"/>
      <c r="BL415" s="63"/>
      <c r="BM415" s="63"/>
      <c r="BN415" s="90"/>
      <c r="BO415" s="90"/>
      <c r="BP415" s="75">
        <f>LEN(Tabelle32[[#This Row],[Label 1
GFX-Unit]])</f>
        <v>0</v>
      </c>
      <c r="BQ415" s="63"/>
      <c r="BR415" s="63"/>
      <c r="BS415" s="59"/>
      <c r="BT415" s="59"/>
      <c r="BU415" s="59" t="s">
        <v>200</v>
      </c>
      <c r="BV415" s="59" t="s">
        <v>201</v>
      </c>
      <c r="BW415" s="59" t="s">
        <v>625</v>
      </c>
      <c r="BX415" s="59">
        <v>19</v>
      </c>
    </row>
    <row r="416" spans="1:76" x14ac:dyDescent="0.2">
      <c r="A416" s="58" t="str">
        <f>CONCATENATE(Tabelle32[[#This Row],[Device ID]],".",Tabelle32[[#This Row],[Streamcounter]])</f>
        <v>19.19214</v>
      </c>
      <c r="B41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VGW-01_SDI19_AUDrec_0014_IPLASRF</v>
      </c>
      <c r="C416" s="60"/>
      <c r="D416" s="61"/>
      <c r="E416" s="62"/>
      <c r="F416" s="59" t="str">
        <f>IFERROR(VLOOKUP(Tabelle32[[#This Row],[Device ID]],BOM!$B$3:$BQ$35,16,FALSE),"")</f>
        <v>MVW</v>
      </c>
      <c r="G416" s="63">
        <f>VLOOKUP(Tabelle32[[#This Row],[SDI Interface]],BOM!$A$4:$B$35,2,FALSE)</f>
        <v>19</v>
      </c>
      <c r="H416" s="59" t="str">
        <f>BOM!$C$4</f>
        <v>VGW-01</v>
      </c>
      <c r="I416" s="59">
        <f>IFERROR(VLOOKUP(Tabelle32[[#This Row],[Device ID]],BOM!$B$3:$BQ$35,12,FALSE),"")</f>
        <v>0</v>
      </c>
      <c r="J416" s="59" t="str">
        <f>IFERROR(VLOOKUP(Tabelle32[[#This Row],[Device ID]],BOM!$B$3:$BQ$35,13,FALSE),"")</f>
        <v>TC.U1.223 | MDC</v>
      </c>
      <c r="K416" s="59" t="str">
        <f>IFERROR(VLOOKUP(Tabelle32[[#This Row],[Device ID]],BOM!$B$3:$BQ$35,14,FALSE),"")</f>
        <v>Imagine Comunications</v>
      </c>
      <c r="L416" s="59" t="str">
        <f>IFERROR(VLOOKUP(Tabelle32[[#This Row],[Device ID]],BOM!$B$3:$BQ$35,16,FALSE),"")</f>
        <v>MVW</v>
      </c>
      <c r="M416" s="63">
        <f>IFERROR(VLOOKUP(Tabelle32[[#This Row],[Device ID]],BOM!$B$3:$BQ$35,17,FALSE),"")</f>
        <v>0</v>
      </c>
      <c r="N416" s="59">
        <f>IFERROR(VLOOKUP(Tabelle32[[#This Row],[Device ID]],BOM!$B$3:$BQ$35,18,FALSE),"")</f>
        <v>0</v>
      </c>
      <c r="O416" s="64"/>
      <c r="P416" s="64"/>
      <c r="Q416" s="64"/>
      <c r="R416" s="64"/>
      <c r="S416" s="64"/>
      <c r="T416" s="64"/>
      <c r="U416" s="59">
        <f>IFERROR(VLOOKUP(Tabelle32[[#This Row],[Device ID]],BOM!$B$3:$BQ$35,25,FALSE),"")</f>
        <v>0</v>
      </c>
      <c r="V416" s="59" t="str">
        <f>IFERROR(VLOOKUP(Tabelle32[[#This Row],[Device ID]],BOM!$B$3:$BQ$35,26,FALSE),"")</f>
        <v>x</v>
      </c>
      <c r="W416" s="59" t="str">
        <f>IFERROR(VLOOKUP(Tabelle32[[#This Row],[Device ID]],BOM!$B$3:$BQ$35,27,FALSE),"")</f>
        <v>x</v>
      </c>
      <c r="X416" s="59" t="str">
        <f>IFERROR(VLOOKUP(Tabelle32[[#This Row],[Device ID]],BOM!$B$3:$BQ$35,28,FALSE),"")</f>
        <v>x</v>
      </c>
      <c r="Y416" s="59" t="str">
        <f>IFERROR(VLOOKUP(Tabelle32[[#This Row],[Device ID]],BOM!$B$3:$BQ$35,29,FALSE),"")</f>
        <v>x</v>
      </c>
      <c r="Z416" s="59" t="str">
        <f>IFERROR(VLOOKUP(Tabelle32[[#This Row],[Device ID]],BOM!$B$3:$BQ$35,30,FALSE),"")</f>
        <v>x</v>
      </c>
      <c r="AA416" s="59" t="str">
        <f>IFERROR(VLOOKUP(Tabelle32[[#This Row],[Device ID]],BOM!$B$3:$BQ$35,31,FALSE),"")</f>
        <v>x</v>
      </c>
      <c r="AB416" s="59" t="str">
        <f>IFERROR(VLOOKUP(Tabelle32[[#This Row],[Device ID]],BOM!$B$3:$BQ$35,32,FALSE),"")</f>
        <v>x</v>
      </c>
      <c r="AC416" s="59" t="str">
        <f>IFERROR(VLOOKUP(Tabelle32[[#This Row],[Device ID]],BOM!$B$3:$BQ$35,33,FALSE),"")</f>
        <v>x</v>
      </c>
      <c r="AD416" s="59" t="str">
        <f>IFERROR(VLOOKUP(Tabelle32[[#This Row],[Device ID]],BOM!$B$3:$BQ$35,34,FALSE),"")</f>
        <v>x</v>
      </c>
      <c r="AE416" s="59" t="str">
        <f>IFERROR(VLOOKUP(Tabelle32[[#This Row],[Device ID]],BOM!$B$3:$BQ$35,35,FALSE),"")</f>
        <v>x</v>
      </c>
      <c r="AF416" s="59" t="str">
        <f>IFERROR(VLOOKUP(Tabelle32[[#This Row],[Device ID]],BOM!$B$3:$BQ$35,36,FALSE),"")</f>
        <v>x</v>
      </c>
      <c r="AG416" s="59" t="str">
        <f>IFERROR(VLOOKUP(Tabelle32[[#This Row],[Device ID]],BOM!$B$3:$BQ$35,37,FALSE),"")</f>
        <v>x</v>
      </c>
      <c r="AH416" s="59"/>
      <c r="AI416" s="59"/>
      <c r="AJ416" s="59"/>
      <c r="AK416" s="59"/>
      <c r="AL416" s="59" t="str">
        <f>IFERROR(VLOOKUP(Tabelle32[[#This Row],[Device ID]],BOM!$B$3:$BQ$35,42,FALSE),"")</f>
        <v>Imagine Communications SNP</v>
      </c>
      <c r="AM416" s="59" t="str">
        <f>IFERROR(VLOOKUP(Tabelle32[[#This Row],[Device ID]],BOM!$B$3:$BQ$35,43,FALSE),"")</f>
        <v>no</v>
      </c>
      <c r="AN416" s="59" t="str">
        <f>IFERROR(VLOOKUP(Tabelle32[[#This Row],[Device ID]],BOM!$B$3:$BQ$35,44,FALSE),"")</f>
        <v>yes</v>
      </c>
      <c r="AO416" s="59" t="str">
        <f>IFERROR(VLOOKUP(Tabelle32[[#This Row],[Device ID]],BOM!$B$3:$BQ$35,45,FALSE),"")</f>
        <v>no</v>
      </c>
      <c r="AP416" s="59" t="str">
        <f>IFERROR(CONCATENATE(Tabelle32[[#This Row],[Family
GFX-Unit]]," | ",Tabelle32[[#This Row],[Label 1
GFX-Unit]]," | ",Tabelle32[[#This Row],[Attached Device if Gateway]]),"")</f>
        <v xml:space="preserve"> |  | MVW</v>
      </c>
      <c r="AQ416" s="28"/>
      <c r="AR416" s="28"/>
      <c r="AS416" s="28"/>
      <c r="AT416" s="28"/>
      <c r="AU416" s="28"/>
      <c r="AV416" s="28" t="s">
        <v>96</v>
      </c>
      <c r="AW416" s="28" t="s">
        <v>96</v>
      </c>
      <c r="AX416" s="28" t="s">
        <v>96</v>
      </c>
      <c r="AY416" s="28" t="s">
        <v>96</v>
      </c>
      <c r="AZ416" s="28" t="s">
        <v>96</v>
      </c>
      <c r="BA416" s="28" t="s">
        <v>96</v>
      </c>
      <c r="BB416" s="28" t="s">
        <v>96</v>
      </c>
      <c r="BC416" s="28" t="s">
        <v>96</v>
      </c>
      <c r="BD416" s="28" t="s">
        <v>96</v>
      </c>
      <c r="BE416" s="28"/>
      <c r="BF416" s="28"/>
      <c r="BG416" s="73" t="s">
        <v>151</v>
      </c>
      <c r="BH416" s="30" t="str">
        <f>IF(COUNTA(Tabelle32[[#This Row],[Type:Vid_1080i50]:[Type:Anc_Prot]])&gt;0,"x","")</f>
        <v>x</v>
      </c>
      <c r="BI41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16" s="59"/>
      <c r="BK416" s="59"/>
      <c r="BL416" s="63"/>
      <c r="BM416" s="63"/>
      <c r="BN416" s="90"/>
      <c r="BO416" s="90"/>
      <c r="BP416" s="75">
        <f>LEN(Tabelle32[[#This Row],[Label 1
GFX-Unit]])</f>
        <v>0</v>
      </c>
      <c r="BQ416" s="63"/>
      <c r="BR416" s="63"/>
      <c r="BS416" s="59"/>
      <c r="BT416" s="59"/>
      <c r="BU416" s="59" t="s">
        <v>203</v>
      </c>
      <c r="BV416" s="59" t="s">
        <v>204</v>
      </c>
      <c r="BW416" s="59" t="s">
        <v>626</v>
      </c>
      <c r="BX416" s="59">
        <v>19</v>
      </c>
    </row>
    <row r="417" spans="1:76" x14ac:dyDescent="0.2">
      <c r="A417" s="58" t="str">
        <f>CONCATENATE(Tabelle32[[#This Row],[Device ID]],".",Tabelle32[[#This Row],[Streamcounter]])</f>
        <v>19.19215</v>
      </c>
      <c r="B41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VGW-01_SDI19_AUDrec_0015_IPLASRF</v>
      </c>
      <c r="C417" s="60"/>
      <c r="D417" s="61"/>
      <c r="E417" s="62"/>
      <c r="F417" s="59" t="str">
        <f>IFERROR(VLOOKUP(Tabelle32[[#This Row],[Device ID]],BOM!$B$3:$BQ$35,16,FALSE),"")</f>
        <v>MVW</v>
      </c>
      <c r="G417" s="63">
        <f>VLOOKUP(Tabelle32[[#This Row],[SDI Interface]],BOM!$A$4:$B$35,2,FALSE)</f>
        <v>19</v>
      </c>
      <c r="H417" s="59" t="str">
        <f>BOM!$C$4</f>
        <v>VGW-01</v>
      </c>
      <c r="I417" s="59">
        <f>IFERROR(VLOOKUP(Tabelle32[[#This Row],[Device ID]],BOM!$B$3:$BQ$35,12,FALSE),"")</f>
        <v>0</v>
      </c>
      <c r="J417" s="59" t="str">
        <f>IFERROR(VLOOKUP(Tabelle32[[#This Row],[Device ID]],BOM!$B$3:$BQ$35,13,FALSE),"")</f>
        <v>TC.U1.223 | MDC</v>
      </c>
      <c r="K417" s="59" t="str">
        <f>IFERROR(VLOOKUP(Tabelle32[[#This Row],[Device ID]],BOM!$B$3:$BQ$35,14,FALSE),"")</f>
        <v>Imagine Comunications</v>
      </c>
      <c r="L417" s="59" t="str">
        <f>IFERROR(VLOOKUP(Tabelle32[[#This Row],[Device ID]],BOM!$B$3:$BQ$35,16,FALSE),"")</f>
        <v>MVW</v>
      </c>
      <c r="M417" s="63">
        <f>IFERROR(VLOOKUP(Tabelle32[[#This Row],[Device ID]],BOM!$B$3:$BQ$35,17,FALSE),"")</f>
        <v>0</v>
      </c>
      <c r="N417" s="59">
        <f>IFERROR(VLOOKUP(Tabelle32[[#This Row],[Device ID]],BOM!$B$3:$BQ$35,18,FALSE),"")</f>
        <v>0</v>
      </c>
      <c r="O417" s="64"/>
      <c r="P417" s="64"/>
      <c r="Q417" s="64"/>
      <c r="R417" s="64"/>
      <c r="S417" s="64"/>
      <c r="T417" s="64"/>
      <c r="U417" s="59">
        <f>IFERROR(VLOOKUP(Tabelle32[[#This Row],[Device ID]],BOM!$B$3:$BQ$35,25,FALSE),"")</f>
        <v>0</v>
      </c>
      <c r="V417" s="59" t="str">
        <f>IFERROR(VLOOKUP(Tabelle32[[#This Row],[Device ID]],BOM!$B$3:$BQ$35,26,FALSE),"")</f>
        <v>x</v>
      </c>
      <c r="W417" s="59" t="str">
        <f>IFERROR(VLOOKUP(Tabelle32[[#This Row],[Device ID]],BOM!$B$3:$BQ$35,27,FALSE),"")</f>
        <v>x</v>
      </c>
      <c r="X417" s="59" t="str">
        <f>IFERROR(VLOOKUP(Tabelle32[[#This Row],[Device ID]],BOM!$B$3:$BQ$35,28,FALSE),"")</f>
        <v>x</v>
      </c>
      <c r="Y417" s="59" t="str">
        <f>IFERROR(VLOOKUP(Tabelle32[[#This Row],[Device ID]],BOM!$B$3:$BQ$35,29,FALSE),"")</f>
        <v>x</v>
      </c>
      <c r="Z417" s="59" t="str">
        <f>IFERROR(VLOOKUP(Tabelle32[[#This Row],[Device ID]],BOM!$B$3:$BQ$35,30,FALSE),"")</f>
        <v>x</v>
      </c>
      <c r="AA417" s="59" t="str">
        <f>IFERROR(VLOOKUP(Tabelle32[[#This Row],[Device ID]],BOM!$B$3:$BQ$35,31,FALSE),"")</f>
        <v>x</v>
      </c>
      <c r="AB417" s="59" t="str">
        <f>IFERROR(VLOOKUP(Tabelle32[[#This Row],[Device ID]],BOM!$B$3:$BQ$35,32,FALSE),"")</f>
        <v>x</v>
      </c>
      <c r="AC417" s="59" t="str">
        <f>IFERROR(VLOOKUP(Tabelle32[[#This Row],[Device ID]],BOM!$B$3:$BQ$35,33,FALSE),"")</f>
        <v>x</v>
      </c>
      <c r="AD417" s="59" t="str">
        <f>IFERROR(VLOOKUP(Tabelle32[[#This Row],[Device ID]],BOM!$B$3:$BQ$35,34,FALSE),"")</f>
        <v>x</v>
      </c>
      <c r="AE417" s="59" t="str">
        <f>IFERROR(VLOOKUP(Tabelle32[[#This Row],[Device ID]],BOM!$B$3:$BQ$35,35,FALSE),"")</f>
        <v>x</v>
      </c>
      <c r="AF417" s="59" t="str">
        <f>IFERROR(VLOOKUP(Tabelle32[[#This Row],[Device ID]],BOM!$B$3:$BQ$35,36,FALSE),"")</f>
        <v>x</v>
      </c>
      <c r="AG417" s="59" t="str">
        <f>IFERROR(VLOOKUP(Tabelle32[[#This Row],[Device ID]],BOM!$B$3:$BQ$35,37,FALSE),"")</f>
        <v>x</v>
      </c>
      <c r="AH417" s="59"/>
      <c r="AI417" s="59"/>
      <c r="AJ417" s="59"/>
      <c r="AK417" s="59"/>
      <c r="AL417" s="59" t="str">
        <f>IFERROR(VLOOKUP(Tabelle32[[#This Row],[Device ID]],BOM!$B$3:$BQ$35,42,FALSE),"")</f>
        <v>Imagine Communications SNP</v>
      </c>
      <c r="AM417" s="59" t="str">
        <f>IFERROR(VLOOKUP(Tabelle32[[#This Row],[Device ID]],BOM!$B$3:$BQ$35,43,FALSE),"")</f>
        <v>no</v>
      </c>
      <c r="AN417" s="59" t="str">
        <f>IFERROR(VLOOKUP(Tabelle32[[#This Row],[Device ID]],BOM!$B$3:$BQ$35,44,FALSE),"")</f>
        <v>yes</v>
      </c>
      <c r="AO417" s="59" t="str">
        <f>IFERROR(VLOOKUP(Tabelle32[[#This Row],[Device ID]],BOM!$B$3:$BQ$35,45,FALSE),"")</f>
        <v>no</v>
      </c>
      <c r="AP417" s="59" t="str">
        <f>IFERROR(CONCATENATE(Tabelle32[[#This Row],[Family
GFX-Unit]]," | ",Tabelle32[[#This Row],[Label 1
GFX-Unit]]," | ",Tabelle32[[#This Row],[Attached Device if Gateway]]),"")</f>
        <v xml:space="preserve"> |  | MVW</v>
      </c>
      <c r="AQ417" s="28"/>
      <c r="AR417" s="28"/>
      <c r="AS417" s="28"/>
      <c r="AT417" s="28"/>
      <c r="AU417" s="28"/>
      <c r="AV417" s="28" t="s">
        <v>96</v>
      </c>
      <c r="AW417" s="28" t="s">
        <v>96</v>
      </c>
      <c r="AX417" s="28" t="s">
        <v>96</v>
      </c>
      <c r="AY417" s="28" t="s">
        <v>96</v>
      </c>
      <c r="AZ417" s="28" t="s">
        <v>96</v>
      </c>
      <c r="BA417" s="28" t="s">
        <v>96</v>
      </c>
      <c r="BB417" s="28" t="s">
        <v>96</v>
      </c>
      <c r="BC417" s="28" t="s">
        <v>96</v>
      </c>
      <c r="BD417" s="28" t="s">
        <v>96</v>
      </c>
      <c r="BE417" s="28"/>
      <c r="BF417" s="28"/>
      <c r="BG417" s="73" t="s">
        <v>151</v>
      </c>
      <c r="BH417" s="30" t="str">
        <f>IF(COUNTA(Tabelle32[[#This Row],[Type:Vid_1080i50]:[Type:Anc_Prot]])&gt;0,"x","")</f>
        <v>x</v>
      </c>
      <c r="BI41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17" s="59"/>
      <c r="BK417" s="59"/>
      <c r="BL417" s="63"/>
      <c r="BM417" s="63"/>
      <c r="BN417" s="90"/>
      <c r="BO417" s="90"/>
      <c r="BP417" s="75">
        <f>LEN(Tabelle32[[#This Row],[Label 1
GFX-Unit]])</f>
        <v>0</v>
      </c>
      <c r="BQ417" s="63"/>
      <c r="BR417" s="63"/>
      <c r="BS417" s="59"/>
      <c r="BT417" s="59"/>
      <c r="BU417" s="59" t="s">
        <v>206</v>
      </c>
      <c r="BV417" s="59" t="s">
        <v>207</v>
      </c>
      <c r="BW417" s="59" t="s">
        <v>627</v>
      </c>
      <c r="BX417" s="59">
        <v>19</v>
      </c>
    </row>
    <row r="418" spans="1:76" x14ac:dyDescent="0.2">
      <c r="A418" s="58" t="str">
        <f>CONCATENATE(Tabelle32[[#This Row],[Device ID]],".",Tabelle32[[#This Row],[Streamcounter]])</f>
        <v>19.19216</v>
      </c>
      <c r="B41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VGW-01_SDI19_AUDrec_0016_IPLASRF</v>
      </c>
      <c r="C418" s="60"/>
      <c r="D418" s="61"/>
      <c r="E418" s="62"/>
      <c r="F418" s="59" t="str">
        <f>IFERROR(VLOOKUP(Tabelle32[[#This Row],[Device ID]],BOM!$B$3:$BQ$35,16,FALSE),"")</f>
        <v>MVW</v>
      </c>
      <c r="G418" s="63">
        <f>VLOOKUP(Tabelle32[[#This Row],[SDI Interface]],BOM!$A$4:$B$35,2,FALSE)</f>
        <v>19</v>
      </c>
      <c r="H418" s="59" t="str">
        <f>BOM!$C$4</f>
        <v>VGW-01</v>
      </c>
      <c r="I418" s="59">
        <f>IFERROR(VLOOKUP(Tabelle32[[#This Row],[Device ID]],BOM!$B$3:$BQ$35,12,FALSE),"")</f>
        <v>0</v>
      </c>
      <c r="J418" s="59" t="str">
        <f>IFERROR(VLOOKUP(Tabelle32[[#This Row],[Device ID]],BOM!$B$3:$BQ$35,13,FALSE),"")</f>
        <v>TC.U1.223 | MDC</v>
      </c>
      <c r="K418" s="59" t="str">
        <f>IFERROR(VLOOKUP(Tabelle32[[#This Row],[Device ID]],BOM!$B$3:$BQ$35,14,FALSE),"")</f>
        <v>Imagine Comunications</v>
      </c>
      <c r="L418" s="59" t="str">
        <f>IFERROR(VLOOKUP(Tabelle32[[#This Row],[Device ID]],BOM!$B$3:$BQ$35,16,FALSE),"")</f>
        <v>MVW</v>
      </c>
      <c r="M418" s="63">
        <f>IFERROR(VLOOKUP(Tabelle32[[#This Row],[Device ID]],BOM!$B$3:$BQ$35,17,FALSE),"")</f>
        <v>0</v>
      </c>
      <c r="N418" s="59">
        <f>IFERROR(VLOOKUP(Tabelle32[[#This Row],[Device ID]],BOM!$B$3:$BQ$35,18,FALSE),"")</f>
        <v>0</v>
      </c>
      <c r="O418" s="64"/>
      <c r="P418" s="64"/>
      <c r="Q418" s="64"/>
      <c r="R418" s="64"/>
      <c r="S418" s="64"/>
      <c r="T418" s="64"/>
      <c r="U418" s="59">
        <f>IFERROR(VLOOKUP(Tabelle32[[#This Row],[Device ID]],BOM!$B$3:$BQ$35,25,FALSE),"")</f>
        <v>0</v>
      </c>
      <c r="V418" s="59" t="str">
        <f>IFERROR(VLOOKUP(Tabelle32[[#This Row],[Device ID]],BOM!$B$3:$BQ$35,26,FALSE),"")</f>
        <v>x</v>
      </c>
      <c r="W418" s="59" t="str">
        <f>IFERROR(VLOOKUP(Tabelle32[[#This Row],[Device ID]],BOM!$B$3:$BQ$35,27,FALSE),"")</f>
        <v>x</v>
      </c>
      <c r="X418" s="59" t="str">
        <f>IFERROR(VLOOKUP(Tabelle32[[#This Row],[Device ID]],BOM!$B$3:$BQ$35,28,FALSE),"")</f>
        <v>x</v>
      </c>
      <c r="Y418" s="59" t="str">
        <f>IFERROR(VLOOKUP(Tabelle32[[#This Row],[Device ID]],BOM!$B$3:$BQ$35,29,FALSE),"")</f>
        <v>x</v>
      </c>
      <c r="Z418" s="59" t="str">
        <f>IFERROR(VLOOKUP(Tabelle32[[#This Row],[Device ID]],BOM!$B$3:$BQ$35,30,FALSE),"")</f>
        <v>x</v>
      </c>
      <c r="AA418" s="59" t="str">
        <f>IFERROR(VLOOKUP(Tabelle32[[#This Row],[Device ID]],BOM!$B$3:$BQ$35,31,FALSE),"")</f>
        <v>x</v>
      </c>
      <c r="AB418" s="59" t="str">
        <f>IFERROR(VLOOKUP(Tabelle32[[#This Row],[Device ID]],BOM!$B$3:$BQ$35,32,FALSE),"")</f>
        <v>x</v>
      </c>
      <c r="AC418" s="59" t="str">
        <f>IFERROR(VLOOKUP(Tabelle32[[#This Row],[Device ID]],BOM!$B$3:$BQ$35,33,FALSE),"")</f>
        <v>x</v>
      </c>
      <c r="AD418" s="59" t="str">
        <f>IFERROR(VLOOKUP(Tabelle32[[#This Row],[Device ID]],BOM!$B$3:$BQ$35,34,FALSE),"")</f>
        <v>x</v>
      </c>
      <c r="AE418" s="59" t="str">
        <f>IFERROR(VLOOKUP(Tabelle32[[#This Row],[Device ID]],BOM!$B$3:$BQ$35,35,FALSE),"")</f>
        <v>x</v>
      </c>
      <c r="AF418" s="59" t="str">
        <f>IFERROR(VLOOKUP(Tabelle32[[#This Row],[Device ID]],BOM!$B$3:$BQ$35,36,FALSE),"")</f>
        <v>x</v>
      </c>
      <c r="AG418" s="59" t="str">
        <f>IFERROR(VLOOKUP(Tabelle32[[#This Row],[Device ID]],BOM!$B$3:$BQ$35,37,FALSE),"")</f>
        <v>x</v>
      </c>
      <c r="AH418" s="59"/>
      <c r="AI418" s="59"/>
      <c r="AJ418" s="59"/>
      <c r="AK418" s="59"/>
      <c r="AL418" s="59" t="str">
        <f>IFERROR(VLOOKUP(Tabelle32[[#This Row],[Device ID]],BOM!$B$3:$BQ$35,42,FALSE),"")</f>
        <v>Imagine Communications SNP</v>
      </c>
      <c r="AM418" s="59" t="str">
        <f>IFERROR(VLOOKUP(Tabelle32[[#This Row],[Device ID]],BOM!$B$3:$BQ$35,43,FALSE),"")</f>
        <v>no</v>
      </c>
      <c r="AN418" s="59" t="str">
        <f>IFERROR(VLOOKUP(Tabelle32[[#This Row],[Device ID]],BOM!$B$3:$BQ$35,44,FALSE),"")</f>
        <v>yes</v>
      </c>
      <c r="AO418" s="59" t="str">
        <f>IFERROR(VLOOKUP(Tabelle32[[#This Row],[Device ID]],BOM!$B$3:$BQ$35,45,FALSE),"")</f>
        <v>no</v>
      </c>
      <c r="AP418" s="59" t="str">
        <f>IFERROR(CONCATENATE(Tabelle32[[#This Row],[Family
GFX-Unit]]," | ",Tabelle32[[#This Row],[Label 1
GFX-Unit]]," | ",Tabelle32[[#This Row],[Attached Device if Gateway]]),"")</f>
        <v xml:space="preserve"> |  | MVW</v>
      </c>
      <c r="AQ418" s="28"/>
      <c r="AR418" s="28"/>
      <c r="AS418" s="28"/>
      <c r="AT418" s="28"/>
      <c r="AU418" s="28"/>
      <c r="AV418" s="28" t="s">
        <v>96</v>
      </c>
      <c r="AW418" s="28" t="s">
        <v>96</v>
      </c>
      <c r="AX418" s="28" t="s">
        <v>96</v>
      </c>
      <c r="AY418" s="28" t="s">
        <v>96</v>
      </c>
      <c r="AZ418" s="28" t="s">
        <v>96</v>
      </c>
      <c r="BA418" s="28" t="s">
        <v>96</v>
      </c>
      <c r="BB418" s="28" t="s">
        <v>96</v>
      </c>
      <c r="BC418" s="28" t="s">
        <v>96</v>
      </c>
      <c r="BD418" s="28" t="s">
        <v>96</v>
      </c>
      <c r="BE418" s="28"/>
      <c r="BF418" s="28"/>
      <c r="BG418" s="73" t="s">
        <v>151</v>
      </c>
      <c r="BH418" s="30" t="str">
        <f>IF(COUNTA(Tabelle32[[#This Row],[Type:Vid_1080i50]:[Type:Anc_Prot]])&gt;0,"x","")</f>
        <v>x</v>
      </c>
      <c r="BI41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18" s="59"/>
      <c r="BK418" s="59"/>
      <c r="BL418" s="63"/>
      <c r="BM418" s="63"/>
      <c r="BN418" s="90"/>
      <c r="BO418" s="90"/>
      <c r="BP418" s="75">
        <f>LEN(Tabelle32[[#This Row],[Label 1
GFX-Unit]])</f>
        <v>0</v>
      </c>
      <c r="BQ418" s="63"/>
      <c r="BR418" s="63"/>
      <c r="BS418" s="59"/>
      <c r="BT418" s="59"/>
      <c r="BU418" s="59" t="s">
        <v>209</v>
      </c>
      <c r="BV418" s="59" t="s">
        <v>210</v>
      </c>
      <c r="BW418" s="59" t="s">
        <v>628</v>
      </c>
      <c r="BX418" s="59">
        <v>19</v>
      </c>
    </row>
    <row r="419" spans="1:76" x14ac:dyDescent="0.2">
      <c r="A419" s="58" t="str">
        <f>CONCATENATE(Tabelle32[[#This Row],[Device ID]],".",Tabelle32[[#This Row],[Streamcounter]])</f>
        <v>19.19101</v>
      </c>
      <c r="B41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VGW-01_SDI19_VIDrec_0001_IPLASRF</v>
      </c>
      <c r="C419" s="60"/>
      <c r="D419" s="61"/>
      <c r="E419" s="62"/>
      <c r="F419" s="59" t="str">
        <f>IFERROR(VLOOKUP(Tabelle32[[#This Row],[Device ID]],BOM!$B$3:$BQ$35,16,FALSE),"")</f>
        <v>MVW</v>
      </c>
      <c r="G419" s="63">
        <f>VLOOKUP(Tabelle32[[#This Row],[SDI Interface]],BOM!$A$4:$B$35,2,FALSE)</f>
        <v>19</v>
      </c>
      <c r="H419" s="59" t="str">
        <f>BOM!$C$4</f>
        <v>VGW-01</v>
      </c>
      <c r="I419" s="59">
        <f>IFERROR(VLOOKUP(Tabelle32[[#This Row],[Device ID]],BOM!$B$3:$BQ$35,12,FALSE),"")</f>
        <v>0</v>
      </c>
      <c r="J419" s="59" t="str">
        <f>IFERROR(VLOOKUP(Tabelle32[[#This Row],[Device ID]],BOM!$B$3:$BQ$35,13,FALSE),"")</f>
        <v>TC.U1.223 | MDC</v>
      </c>
      <c r="K419" s="59" t="str">
        <f>IFERROR(VLOOKUP(Tabelle32[[#This Row],[Device ID]],BOM!$B$3:$BQ$35,14,FALSE),"")</f>
        <v>Imagine Comunications</v>
      </c>
      <c r="L419" s="59" t="str">
        <f>IFERROR(VLOOKUP(Tabelle32[[#This Row],[Device ID]],BOM!$B$3:$BQ$35,16,FALSE),"")</f>
        <v>MVW</v>
      </c>
      <c r="M419" s="63">
        <f>IFERROR(VLOOKUP(Tabelle32[[#This Row],[Device ID]],BOM!$B$3:$BQ$35,17,FALSE),"")</f>
        <v>0</v>
      </c>
      <c r="N419" s="59">
        <f>IFERROR(VLOOKUP(Tabelle32[[#This Row],[Device ID]],BOM!$B$3:$BQ$35,18,FALSE),"")</f>
        <v>0</v>
      </c>
      <c r="O419" s="64"/>
      <c r="P419" s="64"/>
      <c r="Q419" s="64"/>
      <c r="R419" s="64"/>
      <c r="S419" s="64"/>
      <c r="T419" s="64"/>
      <c r="U419" s="59">
        <f>IFERROR(VLOOKUP(Tabelle32[[#This Row],[Device ID]],BOM!$B$3:$BQ$35,25,FALSE),"")</f>
        <v>0</v>
      </c>
      <c r="V419" s="59" t="str">
        <f>IFERROR(VLOOKUP(Tabelle32[[#This Row],[Device ID]],BOM!$B$3:$BQ$35,26,FALSE),"")</f>
        <v>x</v>
      </c>
      <c r="W419" s="59" t="str">
        <f>IFERROR(VLOOKUP(Tabelle32[[#This Row],[Device ID]],BOM!$B$3:$BQ$35,27,FALSE),"")</f>
        <v>x</v>
      </c>
      <c r="X419" s="59" t="str">
        <f>IFERROR(VLOOKUP(Tabelle32[[#This Row],[Device ID]],BOM!$B$3:$BQ$35,28,FALSE),"")</f>
        <v>x</v>
      </c>
      <c r="Y419" s="59" t="str">
        <f>IFERROR(VLOOKUP(Tabelle32[[#This Row],[Device ID]],BOM!$B$3:$BQ$35,29,FALSE),"")</f>
        <v>x</v>
      </c>
      <c r="Z419" s="59" t="str">
        <f>IFERROR(VLOOKUP(Tabelle32[[#This Row],[Device ID]],BOM!$B$3:$BQ$35,30,FALSE),"")</f>
        <v>x</v>
      </c>
      <c r="AA419" s="59" t="str">
        <f>IFERROR(VLOOKUP(Tabelle32[[#This Row],[Device ID]],BOM!$B$3:$BQ$35,31,FALSE),"")</f>
        <v>x</v>
      </c>
      <c r="AB419" s="59" t="str">
        <f>IFERROR(VLOOKUP(Tabelle32[[#This Row],[Device ID]],BOM!$B$3:$BQ$35,32,FALSE),"")</f>
        <v>x</v>
      </c>
      <c r="AC419" s="59" t="str">
        <f>IFERROR(VLOOKUP(Tabelle32[[#This Row],[Device ID]],BOM!$B$3:$BQ$35,33,FALSE),"")</f>
        <v>x</v>
      </c>
      <c r="AD419" s="59" t="str">
        <f>IFERROR(VLOOKUP(Tabelle32[[#This Row],[Device ID]],BOM!$B$3:$BQ$35,34,FALSE),"")</f>
        <v>x</v>
      </c>
      <c r="AE419" s="59" t="str">
        <f>IFERROR(VLOOKUP(Tabelle32[[#This Row],[Device ID]],BOM!$B$3:$BQ$35,35,FALSE),"")</f>
        <v>x</v>
      </c>
      <c r="AF419" s="59" t="str">
        <f>IFERROR(VLOOKUP(Tabelle32[[#This Row],[Device ID]],BOM!$B$3:$BQ$35,36,FALSE),"")</f>
        <v>x</v>
      </c>
      <c r="AG419" s="59" t="str">
        <f>IFERROR(VLOOKUP(Tabelle32[[#This Row],[Device ID]],BOM!$B$3:$BQ$35,37,FALSE),"")</f>
        <v>x</v>
      </c>
      <c r="AH419" s="59"/>
      <c r="AI419" s="59"/>
      <c r="AJ419" s="59"/>
      <c r="AK419" s="59"/>
      <c r="AL419" s="59" t="str">
        <f>IFERROR(VLOOKUP(Tabelle32[[#This Row],[Device ID]],BOM!$B$3:$BQ$35,42,FALSE),"")</f>
        <v>Imagine Communications SNP</v>
      </c>
      <c r="AM419" s="59" t="str">
        <f>IFERROR(VLOOKUP(Tabelle32[[#This Row],[Device ID]],BOM!$B$3:$BQ$35,43,FALSE),"")</f>
        <v>no</v>
      </c>
      <c r="AN419" s="59" t="str">
        <f>IFERROR(VLOOKUP(Tabelle32[[#This Row],[Device ID]],BOM!$B$3:$BQ$35,44,FALSE),"")</f>
        <v>yes</v>
      </c>
      <c r="AO419" s="59" t="str">
        <f>IFERROR(VLOOKUP(Tabelle32[[#This Row],[Device ID]],BOM!$B$3:$BQ$35,45,FALSE),"")</f>
        <v>no</v>
      </c>
      <c r="AP419" s="59" t="str">
        <f>IFERROR(CONCATENATE(Tabelle32[[#This Row],[Family
GFX-Unit]]," | ",Tabelle32[[#This Row],[Label 1
GFX-Unit]]," | ",Tabelle32[[#This Row],[Attached Device if Gateway]]),"")</f>
        <v xml:space="preserve"> |  | MVW</v>
      </c>
      <c r="AQ419" s="28" t="s">
        <v>96</v>
      </c>
      <c r="AR419" s="28" t="s">
        <v>96</v>
      </c>
      <c r="AS419" s="28" t="s">
        <v>96</v>
      </c>
      <c r="AT419" s="28" t="s">
        <v>96</v>
      </c>
      <c r="AU419" s="28" t="s">
        <v>96</v>
      </c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  <c r="BF419" s="28"/>
      <c r="BG419" s="73" t="s">
        <v>151</v>
      </c>
      <c r="BH419" s="30" t="str">
        <f>IF(COUNTA(Tabelle32[[#This Row],[Type:Vid_1080i50]:[Type:Anc_Prot]])&gt;0,"x","")</f>
        <v>x</v>
      </c>
      <c r="BI41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419" s="59"/>
      <c r="BK419" s="59"/>
      <c r="BL419" s="63"/>
      <c r="BM419" s="63"/>
      <c r="BN419" s="90"/>
      <c r="BO419" s="90"/>
      <c r="BP419" s="75">
        <f>LEN(Tabelle32[[#This Row],[Label 1
GFX-Unit]])</f>
        <v>0</v>
      </c>
      <c r="BQ419" s="63"/>
      <c r="BR419" s="63"/>
      <c r="BS419" s="59"/>
      <c r="BT419" s="59"/>
      <c r="BU419" s="59" t="s">
        <v>212</v>
      </c>
      <c r="BV419" s="59" t="s">
        <v>213</v>
      </c>
      <c r="BW419" s="59" t="s">
        <v>629</v>
      </c>
      <c r="BX419" s="59">
        <v>19</v>
      </c>
    </row>
    <row r="420" spans="1:76" ht="13.5" x14ac:dyDescent="0.25">
      <c r="A420" s="58" t="str">
        <f>CONCATENATE(Tabelle32[[#This Row],[Device ID]],".",Tabelle32[[#This Row],[Streamcounter]])</f>
        <v>19.19102</v>
      </c>
      <c r="B420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VGW-01_SDI19_VIDsend_0002_IPLASRF</v>
      </c>
      <c r="C420" s="96"/>
      <c r="D420" s="96"/>
      <c r="E420" s="96"/>
      <c r="F420" s="93" t="str">
        <f>IFERROR(VLOOKUP(Tabelle32[[#This Row],[Device ID]],BOM!$B$3:$BQ$35,16,FALSE),"")</f>
        <v>MVW</v>
      </c>
      <c r="G420" s="66">
        <f>VLOOKUP(Tabelle32[[#This Row],[SDI Interface]],BOM!$A$4:$B$35,2,FALSE)</f>
        <v>19</v>
      </c>
      <c r="H420" s="93" t="str">
        <f>BOM!$C$4</f>
        <v>VGW-01</v>
      </c>
      <c r="I420" s="93">
        <f>IFERROR(VLOOKUP(Tabelle32[[#This Row],[Device ID]],BOM!$B$3:$BQ$35,12,FALSE),"")</f>
        <v>0</v>
      </c>
      <c r="J420" s="93" t="str">
        <f>IFERROR(VLOOKUP(Tabelle32[[#This Row],[Device ID]],BOM!$B$3:$BQ$35,13,FALSE),"")</f>
        <v>TC.U1.223 | MDC</v>
      </c>
      <c r="K420" s="93" t="str">
        <f>IFERROR(VLOOKUP(Tabelle32[[#This Row],[Device ID]],BOM!$B$3:$BQ$35,14,FALSE),"")</f>
        <v>Imagine Comunications</v>
      </c>
      <c r="L420" s="93" t="str">
        <f>IFERROR(VLOOKUP(Tabelle32[[#This Row],[Device ID]],BOM!$B$3:$BQ$35,16,FALSE),"")</f>
        <v>MVW</v>
      </c>
      <c r="M420" s="93">
        <f>IFERROR(VLOOKUP(Tabelle32[[#This Row],[Device ID]],BOM!$B$3:$BQ$35,17,FALSE),"")</f>
        <v>0</v>
      </c>
      <c r="N420" s="93">
        <f>IFERROR(VLOOKUP(Tabelle32[[#This Row],[Device ID]],BOM!$B$3:$BQ$35,18,FALSE),"")</f>
        <v>0</v>
      </c>
      <c r="O420" s="64"/>
      <c r="P420" s="64"/>
      <c r="Q420" s="64"/>
      <c r="R420" s="64"/>
      <c r="S420" s="64"/>
      <c r="T420" s="64"/>
      <c r="U420" s="93">
        <f>IFERROR(VLOOKUP(Tabelle32[[#This Row],[Device ID]],BOM!$B$3:$BQ$35,25,FALSE),"")</f>
        <v>0</v>
      </c>
      <c r="V420" s="94" t="str">
        <f>IFERROR(VLOOKUP(Tabelle32[[#This Row],[Device ID]],BOM!$B$3:$BQ$35,26,FALSE),"")</f>
        <v>x</v>
      </c>
      <c r="W420" s="94" t="str">
        <f>IFERROR(VLOOKUP(Tabelle32[[#This Row],[Device ID]],BOM!$B$3:$BQ$35,27,FALSE),"")</f>
        <v>x</v>
      </c>
      <c r="X420" s="94" t="str">
        <f>IFERROR(VLOOKUP(Tabelle32[[#This Row],[Device ID]],BOM!$B$3:$BQ$35,28,FALSE),"")</f>
        <v>x</v>
      </c>
      <c r="Y420" s="94" t="str">
        <f>IFERROR(VLOOKUP(Tabelle32[[#This Row],[Device ID]],BOM!$B$3:$BQ$35,29,FALSE),"")</f>
        <v>x</v>
      </c>
      <c r="Z420" s="94" t="str">
        <f>IFERROR(VLOOKUP(Tabelle32[[#This Row],[Device ID]],BOM!$B$3:$BQ$35,30,FALSE),"")</f>
        <v>x</v>
      </c>
      <c r="AA420" s="94" t="str">
        <f>IFERROR(VLOOKUP(Tabelle32[[#This Row],[Device ID]],BOM!$B$3:$BQ$35,31,FALSE),"")</f>
        <v>x</v>
      </c>
      <c r="AB420" s="94" t="str">
        <f>IFERROR(VLOOKUP(Tabelle32[[#This Row],[Device ID]],BOM!$B$3:$BQ$35,32,FALSE),"")</f>
        <v>x</v>
      </c>
      <c r="AC420" s="94" t="str">
        <f>IFERROR(VLOOKUP(Tabelle32[[#This Row],[Device ID]],BOM!$B$3:$BQ$35,33,FALSE),"")</f>
        <v>x</v>
      </c>
      <c r="AD420" s="94" t="str">
        <f>IFERROR(VLOOKUP(Tabelle32[[#This Row],[Device ID]],BOM!$B$3:$BQ$35,34,FALSE),"")</f>
        <v>x</v>
      </c>
      <c r="AE420" s="94" t="str">
        <f>IFERROR(VLOOKUP(Tabelle32[[#This Row],[Device ID]],BOM!$B$3:$BQ$35,35,FALSE),"")</f>
        <v>x</v>
      </c>
      <c r="AF420" s="94" t="str">
        <f>IFERROR(VLOOKUP(Tabelle32[[#This Row],[Device ID]],BOM!$B$3:$BQ$35,36,FALSE),"")</f>
        <v>x</v>
      </c>
      <c r="AG420" s="94" t="str">
        <f>IFERROR(VLOOKUP(Tabelle32[[#This Row],[Device ID]],BOM!$B$3:$BQ$35,37,FALSE),"")</f>
        <v>x</v>
      </c>
      <c r="AH420" s="59"/>
      <c r="AI420" s="59"/>
      <c r="AJ420" s="59"/>
      <c r="AK420" s="59"/>
      <c r="AL420" s="93" t="str">
        <f>IFERROR(VLOOKUP(Tabelle32[[#This Row],[Device ID]],BOM!$B$3:$BQ$35,42,FALSE),"")</f>
        <v>Imagine Communications SNP</v>
      </c>
      <c r="AM420" s="59" t="str">
        <f>IFERROR(VLOOKUP(Tabelle32[[#This Row],[Device ID]],BOM!$B$3:$BQ$35,43,FALSE),"")</f>
        <v>no</v>
      </c>
      <c r="AN420" s="93" t="str">
        <f>IFERROR(VLOOKUP(Tabelle32[[#This Row],[Device ID]],BOM!$B$3:$BQ$35,44,FALSE),"")</f>
        <v>yes</v>
      </c>
      <c r="AO420" s="59" t="str">
        <f>IFERROR(VLOOKUP(Tabelle32[[#This Row],[Device ID]],BOM!$B$3:$BQ$35,45,FALSE),"")</f>
        <v>no</v>
      </c>
      <c r="AP420" s="93" t="str">
        <f>IFERROR(CONCATENATE(Tabelle32[[#This Row],[Family
GFX-Unit]]," | ",Tabelle32[[#This Row],[Label 1
GFX-Unit]]," | ",Tabelle32[[#This Row],[Attached Device if Gateway]]),"")</f>
        <v xml:space="preserve"> |  | MVW</v>
      </c>
      <c r="AQ420" s="28" t="s">
        <v>96</v>
      </c>
      <c r="AR420" s="90"/>
      <c r="AS420" s="90"/>
      <c r="AT420" s="90"/>
      <c r="AU420" s="90"/>
      <c r="AV420" s="90"/>
      <c r="AW420" s="90"/>
      <c r="AX420" s="90"/>
      <c r="AY420" s="90"/>
      <c r="AZ420" s="90"/>
      <c r="BA420" s="90"/>
      <c r="BB420" s="90"/>
      <c r="BC420" s="90"/>
      <c r="BD420" s="90"/>
      <c r="BE420" s="90"/>
      <c r="BF420" s="90"/>
      <c r="BG420" s="66"/>
      <c r="BH420" s="30" t="str">
        <f>IF(COUNTA(Tabelle32[[#This Row],[Type:Vid_1080i50]:[Type:Anc_Prot]])&gt;0,"x","")</f>
        <v>x</v>
      </c>
      <c r="BI420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420" s="59"/>
      <c r="BK420" s="59"/>
      <c r="BL420" s="63"/>
      <c r="BM420" s="63"/>
      <c r="BN420" s="90"/>
      <c r="BO420" s="90"/>
      <c r="BP420" s="75">
        <f>LEN(Tabelle32[[#This Row],[Label 1
GFX-Unit]])</f>
        <v>0</v>
      </c>
      <c r="BQ420" s="63"/>
      <c r="BR420" s="63"/>
      <c r="BS420" s="59"/>
      <c r="BT420" s="59"/>
      <c r="BU420" s="59" t="s">
        <v>215</v>
      </c>
      <c r="BV420" s="59" t="s">
        <v>215</v>
      </c>
      <c r="BW420" s="59" t="s">
        <v>630</v>
      </c>
      <c r="BX420" s="59">
        <v>19</v>
      </c>
    </row>
    <row r="421" spans="1:76" x14ac:dyDescent="0.2">
      <c r="A421" s="58" t="str">
        <f>CONCATENATE(Tabelle32[[#This Row],[Device ID]],".",Tabelle32[[#This Row],[Streamcounter]])</f>
        <v>20.20301</v>
      </c>
      <c r="B42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VGW-01_SDI20_ANCrec_0001_IPLASRF</v>
      </c>
      <c r="C421" s="60"/>
      <c r="D421" s="61"/>
      <c r="E421" s="62"/>
      <c r="F421" s="59" t="str">
        <f>IFERROR(VLOOKUP(Tabelle32[[#This Row],[Device ID]],BOM!$B$3:$BQ$35,16,FALSE),"")</f>
        <v>MVW</v>
      </c>
      <c r="G421" s="63">
        <f>VLOOKUP(Tabelle32[[#This Row],[SDI Interface]],BOM!$A$4:$B$35,2,FALSE)</f>
        <v>20</v>
      </c>
      <c r="H421" s="59" t="str">
        <f>BOM!$C$4</f>
        <v>VGW-01</v>
      </c>
      <c r="I421" s="59">
        <f>IFERROR(VLOOKUP(Tabelle32[[#This Row],[Device ID]],BOM!$B$3:$BQ$35,12,FALSE),"")</f>
        <v>0</v>
      </c>
      <c r="J421" s="59" t="str">
        <f>IFERROR(VLOOKUP(Tabelle32[[#This Row],[Device ID]],BOM!$B$3:$BQ$35,13,FALSE),"")</f>
        <v>TC.U1.223 | MDC</v>
      </c>
      <c r="K421" s="59" t="str">
        <f>IFERROR(VLOOKUP(Tabelle32[[#This Row],[Device ID]],BOM!$B$3:$BQ$35,14,FALSE),"")</f>
        <v>Imagine Comunications</v>
      </c>
      <c r="L421" s="59" t="str">
        <f>IFERROR(VLOOKUP(Tabelle32[[#This Row],[Device ID]],BOM!$B$3:$BQ$35,16,FALSE),"")</f>
        <v>MVW</v>
      </c>
      <c r="M421" s="63">
        <f>IFERROR(VLOOKUP(Tabelle32[[#This Row],[Device ID]],BOM!$B$3:$BQ$35,17,FALSE),"")</f>
        <v>0</v>
      </c>
      <c r="N421" s="59">
        <f>IFERROR(VLOOKUP(Tabelle32[[#This Row],[Device ID]],BOM!$B$3:$BQ$35,18,FALSE),"")</f>
        <v>0</v>
      </c>
      <c r="O421" s="64"/>
      <c r="P421" s="64"/>
      <c r="Q421" s="64"/>
      <c r="R421" s="64"/>
      <c r="S421" s="64"/>
      <c r="T421" s="64"/>
      <c r="U421" s="59">
        <f>IFERROR(VLOOKUP(Tabelle32[[#This Row],[Device ID]],BOM!$B$3:$BQ$35,25,FALSE),"")</f>
        <v>0</v>
      </c>
      <c r="V421" s="59" t="str">
        <f>IFERROR(VLOOKUP(Tabelle32[[#This Row],[Device ID]],BOM!$B$3:$BQ$35,26,FALSE),"")</f>
        <v>x</v>
      </c>
      <c r="W421" s="59" t="str">
        <f>IFERROR(VLOOKUP(Tabelle32[[#This Row],[Device ID]],BOM!$B$3:$BQ$35,27,FALSE),"")</f>
        <v>x</v>
      </c>
      <c r="X421" s="59" t="str">
        <f>IFERROR(VLOOKUP(Tabelle32[[#This Row],[Device ID]],BOM!$B$3:$BQ$35,28,FALSE),"")</f>
        <v>x</v>
      </c>
      <c r="Y421" s="59" t="str">
        <f>IFERROR(VLOOKUP(Tabelle32[[#This Row],[Device ID]],BOM!$B$3:$BQ$35,29,FALSE),"")</f>
        <v>x</v>
      </c>
      <c r="Z421" s="59" t="str">
        <f>IFERROR(VLOOKUP(Tabelle32[[#This Row],[Device ID]],BOM!$B$3:$BQ$35,30,FALSE),"")</f>
        <v>x</v>
      </c>
      <c r="AA421" s="59" t="str">
        <f>IFERROR(VLOOKUP(Tabelle32[[#This Row],[Device ID]],BOM!$B$3:$BQ$35,31,FALSE),"")</f>
        <v>x</v>
      </c>
      <c r="AB421" s="59" t="str">
        <f>IFERROR(VLOOKUP(Tabelle32[[#This Row],[Device ID]],BOM!$B$3:$BQ$35,32,FALSE),"")</f>
        <v>x</v>
      </c>
      <c r="AC421" s="59" t="str">
        <f>IFERROR(VLOOKUP(Tabelle32[[#This Row],[Device ID]],BOM!$B$3:$BQ$35,33,FALSE),"")</f>
        <v>x</v>
      </c>
      <c r="AD421" s="59" t="str">
        <f>IFERROR(VLOOKUP(Tabelle32[[#This Row],[Device ID]],BOM!$B$3:$BQ$35,34,FALSE),"")</f>
        <v>x</v>
      </c>
      <c r="AE421" s="59" t="str">
        <f>IFERROR(VLOOKUP(Tabelle32[[#This Row],[Device ID]],BOM!$B$3:$BQ$35,35,FALSE),"")</f>
        <v>x</v>
      </c>
      <c r="AF421" s="59" t="str">
        <f>IFERROR(VLOOKUP(Tabelle32[[#This Row],[Device ID]],BOM!$B$3:$BQ$35,36,FALSE),"")</f>
        <v>x</v>
      </c>
      <c r="AG421" s="59" t="str">
        <f>IFERROR(VLOOKUP(Tabelle32[[#This Row],[Device ID]],BOM!$B$3:$BQ$35,37,FALSE),"")</f>
        <v>x</v>
      </c>
      <c r="AH421" s="59"/>
      <c r="AI421" s="59"/>
      <c r="AJ421" s="59"/>
      <c r="AK421" s="59"/>
      <c r="AL421" s="59" t="str">
        <f>IFERROR(VLOOKUP(Tabelle32[[#This Row],[Device ID]],BOM!$B$3:$BQ$35,42,FALSE),"")</f>
        <v>Imagine Communications SNP</v>
      </c>
      <c r="AM421" s="59" t="str">
        <f>IFERROR(VLOOKUP(Tabelle32[[#This Row],[Device ID]],BOM!$B$3:$BQ$35,43,FALSE),"")</f>
        <v>no</v>
      </c>
      <c r="AN421" s="59" t="str">
        <f>IFERROR(VLOOKUP(Tabelle32[[#This Row],[Device ID]],BOM!$B$3:$BQ$35,44,FALSE),"")</f>
        <v>yes</v>
      </c>
      <c r="AO421" s="59" t="str">
        <f>IFERROR(VLOOKUP(Tabelle32[[#This Row],[Device ID]],BOM!$B$3:$BQ$35,45,FALSE),"")</f>
        <v>no</v>
      </c>
      <c r="AP421" s="59" t="str">
        <f>IFERROR(CONCATENATE(Tabelle32[[#This Row],[Family
GFX-Unit]]," | ",Tabelle32[[#This Row],[Label 1
GFX-Unit]]," | ",Tabelle32[[#This Row],[Attached Device if Gateway]]),"")</f>
        <v xml:space="preserve"> |  | MVW</v>
      </c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  <c r="BF421" s="28" t="s">
        <v>96</v>
      </c>
      <c r="BG421" s="73" t="s">
        <v>151</v>
      </c>
      <c r="BH421" s="30" t="str">
        <f>IF(COUNTA(Tabelle32[[#This Row],[Type:Vid_1080i50]:[Type:Anc_Prot]])&gt;0,"x","")</f>
        <v>x</v>
      </c>
      <c r="BI42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421" s="59"/>
      <c r="BK421" s="59"/>
      <c r="BL421" s="63"/>
      <c r="BM421" s="63"/>
      <c r="BN421" s="90"/>
      <c r="BO421" s="90"/>
      <c r="BP421" s="75">
        <f>LEN(Tabelle32[[#This Row],[Label 1
GFX-Unit]])</f>
        <v>0</v>
      </c>
      <c r="BQ421" s="63"/>
      <c r="BR421" s="63"/>
      <c r="BS421" s="59"/>
      <c r="BT421" s="59"/>
      <c r="BU421" s="59" t="s">
        <v>152</v>
      </c>
      <c r="BV421" s="59" t="s">
        <v>153</v>
      </c>
      <c r="BW421" s="59" t="s">
        <v>631</v>
      </c>
      <c r="BX421" s="59">
        <v>20</v>
      </c>
    </row>
    <row r="422" spans="1:76" x14ac:dyDescent="0.2">
      <c r="A422" s="58" t="str">
        <f>CONCATENATE(Tabelle32[[#This Row],[Device ID]],".",Tabelle32[[#This Row],[Streamcounter]])</f>
        <v>20.20302</v>
      </c>
      <c r="B42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VGW-01_SDI20_ANCrec_0002_IPLASRF</v>
      </c>
      <c r="C422" s="60"/>
      <c r="D422" s="61"/>
      <c r="E422" s="62"/>
      <c r="F422" s="59" t="str">
        <f>IFERROR(VLOOKUP(Tabelle32[[#This Row],[Device ID]],BOM!$B$3:$BQ$35,16,FALSE),"")</f>
        <v>MVW</v>
      </c>
      <c r="G422" s="63">
        <f>VLOOKUP(Tabelle32[[#This Row],[SDI Interface]],BOM!$A$4:$B$35,2,FALSE)</f>
        <v>20</v>
      </c>
      <c r="H422" s="59" t="str">
        <f>BOM!$C$4</f>
        <v>VGW-01</v>
      </c>
      <c r="I422" s="59">
        <f>IFERROR(VLOOKUP(Tabelle32[[#This Row],[Device ID]],BOM!$B$3:$BQ$35,12,FALSE),"")</f>
        <v>0</v>
      </c>
      <c r="J422" s="59" t="str">
        <f>IFERROR(VLOOKUP(Tabelle32[[#This Row],[Device ID]],BOM!$B$3:$BQ$35,13,FALSE),"")</f>
        <v>TC.U1.223 | MDC</v>
      </c>
      <c r="K422" s="59" t="str">
        <f>IFERROR(VLOOKUP(Tabelle32[[#This Row],[Device ID]],BOM!$B$3:$BQ$35,14,FALSE),"")</f>
        <v>Imagine Comunications</v>
      </c>
      <c r="L422" s="59" t="str">
        <f>IFERROR(VLOOKUP(Tabelle32[[#This Row],[Device ID]],BOM!$B$3:$BQ$35,16,FALSE),"")</f>
        <v>MVW</v>
      </c>
      <c r="M422" s="63">
        <f>IFERROR(VLOOKUP(Tabelle32[[#This Row],[Device ID]],BOM!$B$3:$BQ$35,17,FALSE),"")</f>
        <v>0</v>
      </c>
      <c r="N422" s="59">
        <f>IFERROR(VLOOKUP(Tabelle32[[#This Row],[Device ID]],BOM!$B$3:$BQ$35,18,FALSE),"")</f>
        <v>0</v>
      </c>
      <c r="O422" s="64"/>
      <c r="P422" s="64"/>
      <c r="Q422" s="64"/>
      <c r="R422" s="64"/>
      <c r="S422" s="64"/>
      <c r="T422" s="64"/>
      <c r="U422" s="59">
        <f>IFERROR(VLOOKUP(Tabelle32[[#This Row],[Device ID]],BOM!$B$3:$BQ$35,25,FALSE),"")</f>
        <v>0</v>
      </c>
      <c r="V422" s="59" t="str">
        <f>IFERROR(VLOOKUP(Tabelle32[[#This Row],[Device ID]],BOM!$B$3:$BQ$35,26,FALSE),"")</f>
        <v>x</v>
      </c>
      <c r="W422" s="59" t="str">
        <f>IFERROR(VLOOKUP(Tabelle32[[#This Row],[Device ID]],BOM!$B$3:$BQ$35,27,FALSE),"")</f>
        <v>x</v>
      </c>
      <c r="X422" s="59" t="str">
        <f>IFERROR(VLOOKUP(Tabelle32[[#This Row],[Device ID]],BOM!$B$3:$BQ$35,28,FALSE),"")</f>
        <v>x</v>
      </c>
      <c r="Y422" s="59" t="str">
        <f>IFERROR(VLOOKUP(Tabelle32[[#This Row],[Device ID]],BOM!$B$3:$BQ$35,29,FALSE),"")</f>
        <v>x</v>
      </c>
      <c r="Z422" s="59" t="str">
        <f>IFERROR(VLOOKUP(Tabelle32[[#This Row],[Device ID]],BOM!$B$3:$BQ$35,30,FALSE),"")</f>
        <v>x</v>
      </c>
      <c r="AA422" s="59" t="str">
        <f>IFERROR(VLOOKUP(Tabelle32[[#This Row],[Device ID]],BOM!$B$3:$BQ$35,31,FALSE),"")</f>
        <v>x</v>
      </c>
      <c r="AB422" s="59" t="str">
        <f>IFERROR(VLOOKUP(Tabelle32[[#This Row],[Device ID]],BOM!$B$3:$BQ$35,32,FALSE),"")</f>
        <v>x</v>
      </c>
      <c r="AC422" s="59" t="str">
        <f>IFERROR(VLOOKUP(Tabelle32[[#This Row],[Device ID]],BOM!$B$3:$BQ$35,33,FALSE),"")</f>
        <v>x</v>
      </c>
      <c r="AD422" s="59" t="str">
        <f>IFERROR(VLOOKUP(Tabelle32[[#This Row],[Device ID]],BOM!$B$3:$BQ$35,34,FALSE),"")</f>
        <v>x</v>
      </c>
      <c r="AE422" s="59" t="str">
        <f>IFERROR(VLOOKUP(Tabelle32[[#This Row],[Device ID]],BOM!$B$3:$BQ$35,35,FALSE),"")</f>
        <v>x</v>
      </c>
      <c r="AF422" s="59" t="str">
        <f>IFERROR(VLOOKUP(Tabelle32[[#This Row],[Device ID]],BOM!$B$3:$BQ$35,36,FALSE),"")</f>
        <v>x</v>
      </c>
      <c r="AG422" s="59" t="str">
        <f>IFERROR(VLOOKUP(Tabelle32[[#This Row],[Device ID]],BOM!$B$3:$BQ$35,37,FALSE),"")</f>
        <v>x</v>
      </c>
      <c r="AH422" s="59"/>
      <c r="AI422" s="59"/>
      <c r="AJ422" s="59"/>
      <c r="AK422" s="59"/>
      <c r="AL422" s="59" t="str">
        <f>IFERROR(VLOOKUP(Tabelle32[[#This Row],[Device ID]],BOM!$B$3:$BQ$35,42,FALSE),"")</f>
        <v>Imagine Communications SNP</v>
      </c>
      <c r="AM422" s="59" t="str">
        <f>IFERROR(VLOOKUP(Tabelle32[[#This Row],[Device ID]],BOM!$B$3:$BQ$35,43,FALSE),"")</f>
        <v>no</v>
      </c>
      <c r="AN422" s="59" t="str">
        <f>IFERROR(VLOOKUP(Tabelle32[[#This Row],[Device ID]],BOM!$B$3:$BQ$35,44,FALSE),"")</f>
        <v>yes</v>
      </c>
      <c r="AO422" s="59" t="str">
        <f>IFERROR(VLOOKUP(Tabelle32[[#This Row],[Device ID]],BOM!$B$3:$BQ$35,45,FALSE),"")</f>
        <v>no</v>
      </c>
      <c r="AP422" s="59" t="str">
        <f>IFERROR(CONCATENATE(Tabelle32[[#This Row],[Family
GFX-Unit]]," | ",Tabelle32[[#This Row],[Label 1
GFX-Unit]]," | ",Tabelle32[[#This Row],[Attached Device if Gateway]]),"")</f>
        <v xml:space="preserve"> |  | MVW</v>
      </c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  <c r="BG422" s="73" t="s">
        <v>151</v>
      </c>
      <c r="BH422" s="30" t="str">
        <f>IF(COUNTA(Tabelle32[[#This Row],[Type:Vid_1080i50]:[Type:Anc_Prot]])&gt;0,"x","")</f>
        <v/>
      </c>
      <c r="BI42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422" s="59"/>
      <c r="BK422" s="59"/>
      <c r="BL422" s="63"/>
      <c r="BM422" s="63"/>
      <c r="BN422" s="90"/>
      <c r="BO422" s="90"/>
      <c r="BP422" s="75">
        <f>LEN(Tabelle32[[#This Row],[Label 1
GFX-Unit]])</f>
        <v>0</v>
      </c>
      <c r="BQ422" s="63"/>
      <c r="BR422" s="63"/>
      <c r="BS422" s="59"/>
      <c r="BT422" s="59"/>
      <c r="BU422" s="59" t="s">
        <v>155</v>
      </c>
      <c r="BV422" s="59" t="s">
        <v>156</v>
      </c>
      <c r="BW422" s="59" t="s">
        <v>632</v>
      </c>
      <c r="BX422" s="59">
        <v>20</v>
      </c>
    </row>
    <row r="423" spans="1:76" x14ac:dyDescent="0.2">
      <c r="A423" s="58" t="str">
        <f>CONCATENATE(Tabelle32[[#This Row],[Device ID]],".",Tabelle32[[#This Row],[Streamcounter]])</f>
        <v>20.20303</v>
      </c>
      <c r="B42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VGW-01_SDI20_ANCrec_0003_IPLASRF</v>
      </c>
      <c r="C423" s="60"/>
      <c r="D423" s="61"/>
      <c r="E423" s="62"/>
      <c r="F423" s="59" t="str">
        <f>IFERROR(VLOOKUP(Tabelle32[[#This Row],[Device ID]],BOM!$B$3:$BQ$35,16,FALSE),"")</f>
        <v>MVW</v>
      </c>
      <c r="G423" s="63">
        <f>VLOOKUP(Tabelle32[[#This Row],[SDI Interface]],BOM!$A$4:$B$35,2,FALSE)</f>
        <v>20</v>
      </c>
      <c r="H423" s="59" t="str">
        <f>BOM!$C$4</f>
        <v>VGW-01</v>
      </c>
      <c r="I423" s="59">
        <f>IFERROR(VLOOKUP(Tabelle32[[#This Row],[Device ID]],BOM!$B$3:$BQ$35,12,FALSE),"")</f>
        <v>0</v>
      </c>
      <c r="J423" s="59" t="str">
        <f>IFERROR(VLOOKUP(Tabelle32[[#This Row],[Device ID]],BOM!$B$3:$BQ$35,13,FALSE),"")</f>
        <v>TC.U1.223 | MDC</v>
      </c>
      <c r="K423" s="59" t="str">
        <f>IFERROR(VLOOKUP(Tabelle32[[#This Row],[Device ID]],BOM!$B$3:$BQ$35,14,FALSE),"")</f>
        <v>Imagine Comunications</v>
      </c>
      <c r="L423" s="59" t="str">
        <f>IFERROR(VLOOKUP(Tabelle32[[#This Row],[Device ID]],BOM!$B$3:$BQ$35,16,FALSE),"")</f>
        <v>MVW</v>
      </c>
      <c r="M423" s="63">
        <f>IFERROR(VLOOKUP(Tabelle32[[#This Row],[Device ID]],BOM!$B$3:$BQ$35,17,FALSE),"")</f>
        <v>0</v>
      </c>
      <c r="N423" s="59">
        <f>IFERROR(VLOOKUP(Tabelle32[[#This Row],[Device ID]],BOM!$B$3:$BQ$35,18,FALSE),"")</f>
        <v>0</v>
      </c>
      <c r="O423" s="64"/>
      <c r="P423" s="64"/>
      <c r="Q423" s="64"/>
      <c r="R423" s="64"/>
      <c r="S423" s="64"/>
      <c r="T423" s="64"/>
      <c r="U423" s="59">
        <f>IFERROR(VLOOKUP(Tabelle32[[#This Row],[Device ID]],BOM!$B$3:$BQ$35,25,FALSE),"")</f>
        <v>0</v>
      </c>
      <c r="V423" s="59" t="str">
        <f>IFERROR(VLOOKUP(Tabelle32[[#This Row],[Device ID]],BOM!$B$3:$BQ$35,26,FALSE),"")</f>
        <v>x</v>
      </c>
      <c r="W423" s="59" t="str">
        <f>IFERROR(VLOOKUP(Tabelle32[[#This Row],[Device ID]],BOM!$B$3:$BQ$35,27,FALSE),"")</f>
        <v>x</v>
      </c>
      <c r="X423" s="59" t="str">
        <f>IFERROR(VLOOKUP(Tabelle32[[#This Row],[Device ID]],BOM!$B$3:$BQ$35,28,FALSE),"")</f>
        <v>x</v>
      </c>
      <c r="Y423" s="59" t="str">
        <f>IFERROR(VLOOKUP(Tabelle32[[#This Row],[Device ID]],BOM!$B$3:$BQ$35,29,FALSE),"")</f>
        <v>x</v>
      </c>
      <c r="Z423" s="59" t="str">
        <f>IFERROR(VLOOKUP(Tabelle32[[#This Row],[Device ID]],BOM!$B$3:$BQ$35,30,FALSE),"")</f>
        <v>x</v>
      </c>
      <c r="AA423" s="59" t="str">
        <f>IFERROR(VLOOKUP(Tabelle32[[#This Row],[Device ID]],BOM!$B$3:$BQ$35,31,FALSE),"")</f>
        <v>x</v>
      </c>
      <c r="AB423" s="59" t="str">
        <f>IFERROR(VLOOKUP(Tabelle32[[#This Row],[Device ID]],BOM!$B$3:$BQ$35,32,FALSE),"")</f>
        <v>x</v>
      </c>
      <c r="AC423" s="59" t="str">
        <f>IFERROR(VLOOKUP(Tabelle32[[#This Row],[Device ID]],BOM!$B$3:$BQ$35,33,FALSE),"")</f>
        <v>x</v>
      </c>
      <c r="AD423" s="59" t="str">
        <f>IFERROR(VLOOKUP(Tabelle32[[#This Row],[Device ID]],BOM!$B$3:$BQ$35,34,FALSE),"")</f>
        <v>x</v>
      </c>
      <c r="AE423" s="59" t="str">
        <f>IFERROR(VLOOKUP(Tabelle32[[#This Row],[Device ID]],BOM!$B$3:$BQ$35,35,FALSE),"")</f>
        <v>x</v>
      </c>
      <c r="AF423" s="59" t="str">
        <f>IFERROR(VLOOKUP(Tabelle32[[#This Row],[Device ID]],BOM!$B$3:$BQ$35,36,FALSE),"")</f>
        <v>x</v>
      </c>
      <c r="AG423" s="59" t="str">
        <f>IFERROR(VLOOKUP(Tabelle32[[#This Row],[Device ID]],BOM!$B$3:$BQ$35,37,FALSE),"")</f>
        <v>x</v>
      </c>
      <c r="AH423" s="59"/>
      <c r="AI423" s="59"/>
      <c r="AJ423" s="59"/>
      <c r="AK423" s="59"/>
      <c r="AL423" s="59" t="str">
        <f>IFERROR(VLOOKUP(Tabelle32[[#This Row],[Device ID]],BOM!$B$3:$BQ$35,42,FALSE),"")</f>
        <v>Imagine Communications SNP</v>
      </c>
      <c r="AM423" s="59" t="str">
        <f>IFERROR(VLOOKUP(Tabelle32[[#This Row],[Device ID]],BOM!$B$3:$BQ$35,43,FALSE),"")</f>
        <v>no</v>
      </c>
      <c r="AN423" s="59" t="str">
        <f>IFERROR(VLOOKUP(Tabelle32[[#This Row],[Device ID]],BOM!$B$3:$BQ$35,44,FALSE),"")</f>
        <v>yes</v>
      </c>
      <c r="AO423" s="59" t="str">
        <f>IFERROR(VLOOKUP(Tabelle32[[#This Row],[Device ID]],BOM!$B$3:$BQ$35,45,FALSE),"")</f>
        <v>no</v>
      </c>
      <c r="AP423" s="59" t="str">
        <f>IFERROR(CONCATENATE(Tabelle32[[#This Row],[Family
GFX-Unit]]," | ",Tabelle32[[#This Row],[Label 1
GFX-Unit]]," | ",Tabelle32[[#This Row],[Attached Device if Gateway]]),"")</f>
        <v xml:space="preserve"> |  | MVW</v>
      </c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  <c r="BE423" s="28"/>
      <c r="BF423" s="28"/>
      <c r="BG423" s="73" t="s">
        <v>151</v>
      </c>
      <c r="BH423" s="30" t="str">
        <f>IF(COUNTA(Tabelle32[[#This Row],[Type:Vid_1080i50]:[Type:Anc_Prot]])&gt;0,"x","")</f>
        <v/>
      </c>
      <c r="BI42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423" s="59"/>
      <c r="BK423" s="59"/>
      <c r="BL423" s="63"/>
      <c r="BM423" s="63"/>
      <c r="BN423" s="90"/>
      <c r="BO423" s="90"/>
      <c r="BP423" s="75">
        <f>LEN(Tabelle32[[#This Row],[Label 1
GFX-Unit]])</f>
        <v>0</v>
      </c>
      <c r="BQ423" s="63"/>
      <c r="BR423" s="63"/>
      <c r="BS423" s="59"/>
      <c r="BT423" s="59"/>
      <c r="BU423" s="59" t="s">
        <v>158</v>
      </c>
      <c r="BV423" s="59" t="s">
        <v>159</v>
      </c>
      <c r="BW423" s="59" t="s">
        <v>633</v>
      </c>
      <c r="BX423" s="59">
        <v>20</v>
      </c>
    </row>
    <row r="424" spans="1:76" x14ac:dyDescent="0.2">
      <c r="A424" s="58" t="str">
        <f>CONCATENATE(Tabelle32[[#This Row],[Device ID]],".",Tabelle32[[#This Row],[Streamcounter]])</f>
        <v>20.20304</v>
      </c>
      <c r="B42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VGW-01_SDI20_ANCrec_0004_IPLASRF</v>
      </c>
      <c r="C424" s="60"/>
      <c r="D424" s="61"/>
      <c r="E424" s="62"/>
      <c r="F424" s="59" t="str">
        <f>IFERROR(VLOOKUP(Tabelle32[[#This Row],[Device ID]],BOM!$B$3:$BQ$35,16,FALSE),"")</f>
        <v>MVW</v>
      </c>
      <c r="G424" s="63">
        <f>VLOOKUP(Tabelle32[[#This Row],[SDI Interface]],BOM!$A$4:$B$35,2,FALSE)</f>
        <v>20</v>
      </c>
      <c r="H424" s="59" t="str">
        <f>BOM!$C$4</f>
        <v>VGW-01</v>
      </c>
      <c r="I424" s="59">
        <f>IFERROR(VLOOKUP(Tabelle32[[#This Row],[Device ID]],BOM!$B$3:$BQ$35,12,FALSE),"")</f>
        <v>0</v>
      </c>
      <c r="J424" s="59" t="str">
        <f>IFERROR(VLOOKUP(Tabelle32[[#This Row],[Device ID]],BOM!$B$3:$BQ$35,13,FALSE),"")</f>
        <v>TC.U1.223 | MDC</v>
      </c>
      <c r="K424" s="59" t="str">
        <f>IFERROR(VLOOKUP(Tabelle32[[#This Row],[Device ID]],BOM!$B$3:$BQ$35,14,FALSE),"")</f>
        <v>Imagine Comunications</v>
      </c>
      <c r="L424" s="59" t="str">
        <f>IFERROR(VLOOKUP(Tabelle32[[#This Row],[Device ID]],BOM!$B$3:$BQ$35,16,FALSE),"")</f>
        <v>MVW</v>
      </c>
      <c r="M424" s="63">
        <f>IFERROR(VLOOKUP(Tabelle32[[#This Row],[Device ID]],BOM!$B$3:$BQ$35,17,FALSE),"")</f>
        <v>0</v>
      </c>
      <c r="N424" s="59">
        <f>IFERROR(VLOOKUP(Tabelle32[[#This Row],[Device ID]],BOM!$B$3:$BQ$35,18,FALSE),"")</f>
        <v>0</v>
      </c>
      <c r="O424" s="64"/>
      <c r="P424" s="64"/>
      <c r="Q424" s="64"/>
      <c r="R424" s="64"/>
      <c r="S424" s="64"/>
      <c r="T424" s="64"/>
      <c r="U424" s="59">
        <f>IFERROR(VLOOKUP(Tabelle32[[#This Row],[Device ID]],BOM!$B$3:$BQ$35,25,FALSE),"")</f>
        <v>0</v>
      </c>
      <c r="V424" s="59" t="str">
        <f>IFERROR(VLOOKUP(Tabelle32[[#This Row],[Device ID]],BOM!$B$3:$BQ$35,26,FALSE),"")</f>
        <v>x</v>
      </c>
      <c r="W424" s="59" t="str">
        <f>IFERROR(VLOOKUP(Tabelle32[[#This Row],[Device ID]],BOM!$B$3:$BQ$35,27,FALSE),"")</f>
        <v>x</v>
      </c>
      <c r="X424" s="59" t="str">
        <f>IFERROR(VLOOKUP(Tabelle32[[#This Row],[Device ID]],BOM!$B$3:$BQ$35,28,FALSE),"")</f>
        <v>x</v>
      </c>
      <c r="Y424" s="59" t="str">
        <f>IFERROR(VLOOKUP(Tabelle32[[#This Row],[Device ID]],BOM!$B$3:$BQ$35,29,FALSE),"")</f>
        <v>x</v>
      </c>
      <c r="Z424" s="59" t="str">
        <f>IFERROR(VLOOKUP(Tabelle32[[#This Row],[Device ID]],BOM!$B$3:$BQ$35,30,FALSE),"")</f>
        <v>x</v>
      </c>
      <c r="AA424" s="59" t="str">
        <f>IFERROR(VLOOKUP(Tabelle32[[#This Row],[Device ID]],BOM!$B$3:$BQ$35,31,FALSE),"")</f>
        <v>x</v>
      </c>
      <c r="AB424" s="59" t="str">
        <f>IFERROR(VLOOKUP(Tabelle32[[#This Row],[Device ID]],BOM!$B$3:$BQ$35,32,FALSE),"")</f>
        <v>x</v>
      </c>
      <c r="AC424" s="59" t="str">
        <f>IFERROR(VLOOKUP(Tabelle32[[#This Row],[Device ID]],BOM!$B$3:$BQ$35,33,FALSE),"")</f>
        <v>x</v>
      </c>
      <c r="AD424" s="59" t="str">
        <f>IFERROR(VLOOKUP(Tabelle32[[#This Row],[Device ID]],BOM!$B$3:$BQ$35,34,FALSE),"")</f>
        <v>x</v>
      </c>
      <c r="AE424" s="59" t="str">
        <f>IFERROR(VLOOKUP(Tabelle32[[#This Row],[Device ID]],BOM!$B$3:$BQ$35,35,FALSE),"")</f>
        <v>x</v>
      </c>
      <c r="AF424" s="59" t="str">
        <f>IFERROR(VLOOKUP(Tabelle32[[#This Row],[Device ID]],BOM!$B$3:$BQ$35,36,FALSE),"")</f>
        <v>x</v>
      </c>
      <c r="AG424" s="59" t="str">
        <f>IFERROR(VLOOKUP(Tabelle32[[#This Row],[Device ID]],BOM!$B$3:$BQ$35,37,FALSE),"")</f>
        <v>x</v>
      </c>
      <c r="AH424" s="59"/>
      <c r="AI424" s="59"/>
      <c r="AJ424" s="59"/>
      <c r="AK424" s="59"/>
      <c r="AL424" s="59" t="str">
        <f>IFERROR(VLOOKUP(Tabelle32[[#This Row],[Device ID]],BOM!$B$3:$BQ$35,42,FALSE),"")</f>
        <v>Imagine Communications SNP</v>
      </c>
      <c r="AM424" s="59" t="str">
        <f>IFERROR(VLOOKUP(Tabelle32[[#This Row],[Device ID]],BOM!$B$3:$BQ$35,43,FALSE),"")</f>
        <v>no</v>
      </c>
      <c r="AN424" s="59" t="str">
        <f>IFERROR(VLOOKUP(Tabelle32[[#This Row],[Device ID]],BOM!$B$3:$BQ$35,44,FALSE),"")</f>
        <v>yes</v>
      </c>
      <c r="AO424" s="59" t="str">
        <f>IFERROR(VLOOKUP(Tabelle32[[#This Row],[Device ID]],BOM!$B$3:$BQ$35,45,FALSE),"")</f>
        <v>no</v>
      </c>
      <c r="AP424" s="59" t="str">
        <f>IFERROR(CONCATENATE(Tabelle32[[#This Row],[Family
GFX-Unit]]," | ",Tabelle32[[#This Row],[Label 1
GFX-Unit]]," | ",Tabelle32[[#This Row],[Attached Device if Gateway]]),"")</f>
        <v xml:space="preserve"> |  | MVW</v>
      </c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  <c r="BF424" s="28"/>
      <c r="BG424" s="73" t="s">
        <v>151</v>
      </c>
      <c r="BH424" s="30" t="str">
        <f>IF(COUNTA(Tabelle32[[#This Row],[Type:Vid_1080i50]:[Type:Anc_Prot]])&gt;0,"x","")</f>
        <v/>
      </c>
      <c r="BI42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424" s="59"/>
      <c r="BK424" s="59"/>
      <c r="BL424" s="63"/>
      <c r="BM424" s="63"/>
      <c r="BN424" s="90"/>
      <c r="BO424" s="90"/>
      <c r="BP424" s="75">
        <f>LEN(Tabelle32[[#This Row],[Label 1
GFX-Unit]])</f>
        <v>0</v>
      </c>
      <c r="BQ424" s="63"/>
      <c r="BR424" s="63"/>
      <c r="BS424" s="59"/>
      <c r="BT424" s="59"/>
      <c r="BU424" s="59" t="s">
        <v>161</v>
      </c>
      <c r="BV424" s="59" t="s">
        <v>162</v>
      </c>
      <c r="BW424" s="59" t="s">
        <v>634</v>
      </c>
      <c r="BX424" s="59">
        <v>20</v>
      </c>
    </row>
    <row r="425" spans="1:76" x14ac:dyDescent="0.2">
      <c r="A425" s="58" t="str">
        <f>CONCATENATE(Tabelle32[[#This Row],[Device ID]],".",Tabelle32[[#This Row],[Streamcounter]])</f>
        <v>20.20201</v>
      </c>
      <c r="B42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VGW-01_SDI20_AUDrec_0001_IPLASRF</v>
      </c>
      <c r="C425" s="60"/>
      <c r="D425" s="61"/>
      <c r="E425" s="62"/>
      <c r="F425" s="59" t="str">
        <f>IFERROR(VLOOKUP(Tabelle32[[#This Row],[Device ID]],BOM!$B$3:$BQ$35,16,FALSE),"")</f>
        <v>MVW</v>
      </c>
      <c r="G425" s="63">
        <f>VLOOKUP(Tabelle32[[#This Row],[SDI Interface]],BOM!$A$4:$B$35,2,FALSE)</f>
        <v>20</v>
      </c>
      <c r="H425" s="59" t="str">
        <f>BOM!$C$4</f>
        <v>VGW-01</v>
      </c>
      <c r="I425" s="59">
        <f>IFERROR(VLOOKUP(Tabelle32[[#This Row],[Device ID]],BOM!$B$3:$BQ$35,12,FALSE),"")</f>
        <v>0</v>
      </c>
      <c r="J425" s="59" t="str">
        <f>IFERROR(VLOOKUP(Tabelle32[[#This Row],[Device ID]],BOM!$B$3:$BQ$35,13,FALSE),"")</f>
        <v>TC.U1.223 | MDC</v>
      </c>
      <c r="K425" s="59" t="str">
        <f>IFERROR(VLOOKUP(Tabelle32[[#This Row],[Device ID]],BOM!$B$3:$BQ$35,14,FALSE),"")</f>
        <v>Imagine Comunications</v>
      </c>
      <c r="L425" s="59" t="str">
        <f>IFERROR(VLOOKUP(Tabelle32[[#This Row],[Device ID]],BOM!$B$3:$BQ$35,16,FALSE),"")</f>
        <v>MVW</v>
      </c>
      <c r="M425" s="63">
        <f>IFERROR(VLOOKUP(Tabelle32[[#This Row],[Device ID]],BOM!$B$3:$BQ$35,17,FALSE),"")</f>
        <v>0</v>
      </c>
      <c r="N425" s="59">
        <f>IFERROR(VLOOKUP(Tabelle32[[#This Row],[Device ID]],BOM!$B$3:$BQ$35,18,FALSE),"")</f>
        <v>0</v>
      </c>
      <c r="O425" s="64"/>
      <c r="P425" s="64"/>
      <c r="Q425" s="64"/>
      <c r="R425" s="64"/>
      <c r="S425" s="64"/>
      <c r="T425" s="64"/>
      <c r="U425" s="59">
        <f>IFERROR(VLOOKUP(Tabelle32[[#This Row],[Device ID]],BOM!$B$3:$BQ$35,25,FALSE),"")</f>
        <v>0</v>
      </c>
      <c r="V425" s="59" t="str">
        <f>IFERROR(VLOOKUP(Tabelle32[[#This Row],[Device ID]],BOM!$B$3:$BQ$35,26,FALSE),"")</f>
        <v>x</v>
      </c>
      <c r="W425" s="59" t="str">
        <f>IFERROR(VLOOKUP(Tabelle32[[#This Row],[Device ID]],BOM!$B$3:$BQ$35,27,FALSE),"")</f>
        <v>x</v>
      </c>
      <c r="X425" s="59" t="str">
        <f>IFERROR(VLOOKUP(Tabelle32[[#This Row],[Device ID]],BOM!$B$3:$BQ$35,28,FALSE),"")</f>
        <v>x</v>
      </c>
      <c r="Y425" s="59" t="str">
        <f>IFERROR(VLOOKUP(Tabelle32[[#This Row],[Device ID]],BOM!$B$3:$BQ$35,29,FALSE),"")</f>
        <v>x</v>
      </c>
      <c r="Z425" s="59" t="str">
        <f>IFERROR(VLOOKUP(Tabelle32[[#This Row],[Device ID]],BOM!$B$3:$BQ$35,30,FALSE),"")</f>
        <v>x</v>
      </c>
      <c r="AA425" s="59" t="str">
        <f>IFERROR(VLOOKUP(Tabelle32[[#This Row],[Device ID]],BOM!$B$3:$BQ$35,31,FALSE),"")</f>
        <v>x</v>
      </c>
      <c r="AB425" s="59" t="str">
        <f>IFERROR(VLOOKUP(Tabelle32[[#This Row],[Device ID]],BOM!$B$3:$BQ$35,32,FALSE),"")</f>
        <v>x</v>
      </c>
      <c r="AC425" s="59" t="str">
        <f>IFERROR(VLOOKUP(Tabelle32[[#This Row],[Device ID]],BOM!$B$3:$BQ$35,33,FALSE),"")</f>
        <v>x</v>
      </c>
      <c r="AD425" s="59" t="str">
        <f>IFERROR(VLOOKUP(Tabelle32[[#This Row],[Device ID]],BOM!$B$3:$BQ$35,34,FALSE),"")</f>
        <v>x</v>
      </c>
      <c r="AE425" s="59" t="str">
        <f>IFERROR(VLOOKUP(Tabelle32[[#This Row],[Device ID]],BOM!$B$3:$BQ$35,35,FALSE),"")</f>
        <v>x</v>
      </c>
      <c r="AF425" s="59" t="str">
        <f>IFERROR(VLOOKUP(Tabelle32[[#This Row],[Device ID]],BOM!$B$3:$BQ$35,36,FALSE),"")</f>
        <v>x</v>
      </c>
      <c r="AG425" s="59" t="str">
        <f>IFERROR(VLOOKUP(Tabelle32[[#This Row],[Device ID]],BOM!$B$3:$BQ$35,37,FALSE),"")</f>
        <v>x</v>
      </c>
      <c r="AH425" s="59"/>
      <c r="AI425" s="59"/>
      <c r="AJ425" s="59"/>
      <c r="AK425" s="59"/>
      <c r="AL425" s="59" t="str">
        <f>IFERROR(VLOOKUP(Tabelle32[[#This Row],[Device ID]],BOM!$B$3:$BQ$35,42,FALSE),"")</f>
        <v>Imagine Communications SNP</v>
      </c>
      <c r="AM425" s="59" t="str">
        <f>IFERROR(VLOOKUP(Tabelle32[[#This Row],[Device ID]],BOM!$B$3:$BQ$35,43,FALSE),"")</f>
        <v>no</v>
      </c>
      <c r="AN425" s="59" t="str">
        <f>IFERROR(VLOOKUP(Tabelle32[[#This Row],[Device ID]],BOM!$B$3:$BQ$35,44,FALSE),"")</f>
        <v>yes</v>
      </c>
      <c r="AO425" s="59" t="str">
        <f>IFERROR(VLOOKUP(Tabelle32[[#This Row],[Device ID]],BOM!$B$3:$BQ$35,45,FALSE),"")</f>
        <v>no</v>
      </c>
      <c r="AP425" s="59" t="str">
        <f>IFERROR(CONCATENATE(Tabelle32[[#This Row],[Family
GFX-Unit]]," | ",Tabelle32[[#This Row],[Label 1
GFX-Unit]]," | ",Tabelle32[[#This Row],[Attached Device if Gateway]]),"")</f>
        <v xml:space="preserve"> |  | MVW</v>
      </c>
      <c r="AQ425" s="28"/>
      <c r="AR425" s="28"/>
      <c r="AS425" s="28"/>
      <c r="AT425" s="28"/>
      <c r="AU425" s="28"/>
      <c r="AV425" s="28" t="s">
        <v>96</v>
      </c>
      <c r="AW425" s="28" t="s">
        <v>96</v>
      </c>
      <c r="AX425" s="28" t="s">
        <v>96</v>
      </c>
      <c r="AY425" s="28" t="s">
        <v>96</v>
      </c>
      <c r="AZ425" s="28" t="s">
        <v>96</v>
      </c>
      <c r="BA425" s="28" t="s">
        <v>96</v>
      </c>
      <c r="BB425" s="28" t="s">
        <v>96</v>
      </c>
      <c r="BC425" s="28" t="s">
        <v>96</v>
      </c>
      <c r="BD425" s="28" t="s">
        <v>96</v>
      </c>
      <c r="BE425" s="28"/>
      <c r="BF425" s="28"/>
      <c r="BG425" s="73" t="s">
        <v>151</v>
      </c>
      <c r="BH425" s="30" t="str">
        <f>IF(COUNTA(Tabelle32[[#This Row],[Type:Vid_1080i50]:[Type:Anc_Prot]])&gt;0,"x","")</f>
        <v>x</v>
      </c>
      <c r="BI42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25" s="59"/>
      <c r="BK425" s="59"/>
      <c r="BL425" s="63"/>
      <c r="BM425" s="63"/>
      <c r="BN425" s="90"/>
      <c r="BO425" s="90"/>
      <c r="BP425" s="75">
        <f>LEN(Tabelle32[[#This Row],[Label 1
GFX-Unit]])</f>
        <v>0</v>
      </c>
      <c r="BQ425" s="63"/>
      <c r="BR425" s="63"/>
      <c r="BS425" s="59"/>
      <c r="BT425" s="59"/>
      <c r="BU425" s="59" t="s">
        <v>164</v>
      </c>
      <c r="BV425" s="59" t="s">
        <v>165</v>
      </c>
      <c r="BW425" s="59" t="s">
        <v>635</v>
      </c>
      <c r="BX425" s="59">
        <v>20</v>
      </c>
    </row>
    <row r="426" spans="1:76" x14ac:dyDescent="0.2">
      <c r="A426" s="58" t="str">
        <f>CONCATENATE(Tabelle32[[#This Row],[Device ID]],".",Tabelle32[[#This Row],[Streamcounter]])</f>
        <v>20.20202</v>
      </c>
      <c r="B42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VGW-01_SDI20_AUDrec_0002_IPLASRF</v>
      </c>
      <c r="C426" s="67"/>
      <c r="D426" s="61"/>
      <c r="E426" s="67"/>
      <c r="F426" s="59" t="str">
        <f>IFERROR(VLOOKUP(Tabelle32[[#This Row],[Device ID]],BOM!$B$3:$BQ$35,16,FALSE),"")</f>
        <v>MVW</v>
      </c>
      <c r="G426" s="63">
        <f>VLOOKUP(Tabelle32[[#This Row],[SDI Interface]],BOM!$A$4:$B$35,2,FALSE)</f>
        <v>20</v>
      </c>
      <c r="H426" s="59" t="str">
        <f>BOM!$C$4</f>
        <v>VGW-01</v>
      </c>
      <c r="I426" s="59">
        <f>IFERROR(VLOOKUP(Tabelle32[[#This Row],[Device ID]],BOM!$B$3:$BQ$35,12,FALSE),"")</f>
        <v>0</v>
      </c>
      <c r="J426" s="59" t="str">
        <f>IFERROR(VLOOKUP(Tabelle32[[#This Row],[Device ID]],BOM!$B$3:$BQ$35,13,FALSE),"")</f>
        <v>TC.U1.223 | MDC</v>
      </c>
      <c r="K426" s="59" t="str">
        <f>IFERROR(VLOOKUP(Tabelle32[[#This Row],[Device ID]],BOM!$B$3:$BQ$35,14,FALSE),"")</f>
        <v>Imagine Comunications</v>
      </c>
      <c r="L426" s="59" t="str">
        <f>IFERROR(VLOOKUP(Tabelle32[[#This Row],[Device ID]],BOM!$B$3:$BQ$35,16,FALSE),"")</f>
        <v>MVW</v>
      </c>
      <c r="M426" s="63">
        <f>IFERROR(VLOOKUP(Tabelle32[[#This Row],[Device ID]],BOM!$B$3:$BQ$35,17,FALSE),"")</f>
        <v>0</v>
      </c>
      <c r="N426" s="59">
        <f>IFERROR(VLOOKUP(Tabelle32[[#This Row],[Device ID]],BOM!$B$3:$BQ$35,18,FALSE),"")</f>
        <v>0</v>
      </c>
      <c r="O426" s="64"/>
      <c r="P426" s="64"/>
      <c r="Q426" s="64"/>
      <c r="R426" s="64"/>
      <c r="S426" s="64"/>
      <c r="T426" s="64"/>
      <c r="U426" s="59">
        <f>IFERROR(VLOOKUP(Tabelle32[[#This Row],[Device ID]],BOM!$B$3:$BQ$35,25,FALSE),"")</f>
        <v>0</v>
      </c>
      <c r="V426" s="59" t="str">
        <f>IFERROR(VLOOKUP(Tabelle32[[#This Row],[Device ID]],BOM!$B$3:$BQ$35,26,FALSE),"")</f>
        <v>x</v>
      </c>
      <c r="W426" s="59" t="str">
        <f>IFERROR(VLOOKUP(Tabelle32[[#This Row],[Device ID]],BOM!$B$3:$BQ$35,27,FALSE),"")</f>
        <v>x</v>
      </c>
      <c r="X426" s="59" t="str">
        <f>IFERROR(VLOOKUP(Tabelle32[[#This Row],[Device ID]],BOM!$B$3:$BQ$35,28,FALSE),"")</f>
        <v>x</v>
      </c>
      <c r="Y426" s="59" t="str">
        <f>IFERROR(VLOOKUP(Tabelle32[[#This Row],[Device ID]],BOM!$B$3:$BQ$35,29,FALSE),"")</f>
        <v>x</v>
      </c>
      <c r="Z426" s="59" t="str">
        <f>IFERROR(VLOOKUP(Tabelle32[[#This Row],[Device ID]],BOM!$B$3:$BQ$35,30,FALSE),"")</f>
        <v>x</v>
      </c>
      <c r="AA426" s="59" t="str">
        <f>IFERROR(VLOOKUP(Tabelle32[[#This Row],[Device ID]],BOM!$B$3:$BQ$35,31,FALSE),"")</f>
        <v>x</v>
      </c>
      <c r="AB426" s="59" t="str">
        <f>IFERROR(VLOOKUP(Tabelle32[[#This Row],[Device ID]],BOM!$B$3:$BQ$35,32,FALSE),"")</f>
        <v>x</v>
      </c>
      <c r="AC426" s="59" t="str">
        <f>IFERROR(VLOOKUP(Tabelle32[[#This Row],[Device ID]],BOM!$B$3:$BQ$35,33,FALSE),"")</f>
        <v>x</v>
      </c>
      <c r="AD426" s="59" t="str">
        <f>IFERROR(VLOOKUP(Tabelle32[[#This Row],[Device ID]],BOM!$B$3:$BQ$35,34,FALSE),"")</f>
        <v>x</v>
      </c>
      <c r="AE426" s="59" t="str">
        <f>IFERROR(VLOOKUP(Tabelle32[[#This Row],[Device ID]],BOM!$B$3:$BQ$35,35,FALSE),"")</f>
        <v>x</v>
      </c>
      <c r="AF426" s="59" t="str">
        <f>IFERROR(VLOOKUP(Tabelle32[[#This Row],[Device ID]],BOM!$B$3:$BQ$35,36,FALSE),"")</f>
        <v>x</v>
      </c>
      <c r="AG426" s="59" t="str">
        <f>IFERROR(VLOOKUP(Tabelle32[[#This Row],[Device ID]],BOM!$B$3:$BQ$35,37,FALSE),"")</f>
        <v>x</v>
      </c>
      <c r="AH426" s="59"/>
      <c r="AI426" s="59"/>
      <c r="AJ426" s="59"/>
      <c r="AK426" s="59"/>
      <c r="AL426" s="59" t="str">
        <f>IFERROR(VLOOKUP(Tabelle32[[#This Row],[Device ID]],BOM!$B$3:$BQ$35,42,FALSE),"")</f>
        <v>Imagine Communications SNP</v>
      </c>
      <c r="AM426" s="59" t="str">
        <f>IFERROR(VLOOKUP(Tabelle32[[#This Row],[Device ID]],BOM!$B$3:$BQ$35,43,FALSE),"")</f>
        <v>no</v>
      </c>
      <c r="AN426" s="59" t="str">
        <f>IFERROR(VLOOKUP(Tabelle32[[#This Row],[Device ID]],BOM!$B$3:$BQ$35,44,FALSE),"")</f>
        <v>yes</v>
      </c>
      <c r="AO426" s="59" t="str">
        <f>IFERROR(VLOOKUP(Tabelle32[[#This Row],[Device ID]],BOM!$B$3:$BQ$35,45,FALSE),"")</f>
        <v>no</v>
      </c>
      <c r="AP426" s="59" t="str">
        <f>IFERROR(CONCATENATE(Tabelle32[[#This Row],[Family
GFX-Unit]]," | ",Tabelle32[[#This Row],[Label 1
GFX-Unit]]," | ",Tabelle32[[#This Row],[Attached Device if Gateway]]),"")</f>
        <v xml:space="preserve"> |  | MVW</v>
      </c>
      <c r="AQ426" s="28"/>
      <c r="AR426" s="28"/>
      <c r="AS426" s="28"/>
      <c r="AT426" s="28"/>
      <c r="AU426" s="28"/>
      <c r="AV426" s="28" t="s">
        <v>96</v>
      </c>
      <c r="AW426" s="28" t="s">
        <v>96</v>
      </c>
      <c r="AX426" s="28" t="s">
        <v>96</v>
      </c>
      <c r="AY426" s="28" t="s">
        <v>96</v>
      </c>
      <c r="AZ426" s="28" t="s">
        <v>96</v>
      </c>
      <c r="BA426" s="28" t="s">
        <v>96</v>
      </c>
      <c r="BB426" s="28" t="s">
        <v>96</v>
      </c>
      <c r="BC426" s="28" t="s">
        <v>96</v>
      </c>
      <c r="BD426" s="28" t="s">
        <v>96</v>
      </c>
      <c r="BE426" s="28"/>
      <c r="BF426" s="28"/>
      <c r="BG426" s="73" t="s">
        <v>151</v>
      </c>
      <c r="BH426" s="30" t="str">
        <f>IF(COUNTA(Tabelle32[[#This Row],[Type:Vid_1080i50]:[Type:Anc_Prot]])&gt;0,"x","")</f>
        <v>x</v>
      </c>
      <c r="BI42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26" s="59"/>
      <c r="BK426" s="59"/>
      <c r="BL426" s="63"/>
      <c r="BM426" s="63"/>
      <c r="BN426" s="90"/>
      <c r="BO426" s="90"/>
      <c r="BP426" s="75">
        <f>LEN(Tabelle32[[#This Row],[Label 1
GFX-Unit]])</f>
        <v>0</v>
      </c>
      <c r="BQ426" s="63"/>
      <c r="BR426" s="63"/>
      <c r="BS426" s="59"/>
      <c r="BT426" s="59"/>
      <c r="BU426" s="59" t="s">
        <v>167</v>
      </c>
      <c r="BV426" s="59" t="s">
        <v>168</v>
      </c>
      <c r="BW426" s="59" t="s">
        <v>636</v>
      </c>
      <c r="BX426" s="59">
        <v>20</v>
      </c>
    </row>
    <row r="427" spans="1:76" x14ac:dyDescent="0.2">
      <c r="A427" s="58" t="str">
        <f>CONCATENATE(Tabelle32[[#This Row],[Device ID]],".",Tabelle32[[#This Row],[Streamcounter]])</f>
        <v>20.20203</v>
      </c>
      <c r="B42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VGW-01_SDI20_AUDrec_0003_IPLASRF</v>
      </c>
      <c r="C427" s="67"/>
      <c r="D427" s="61"/>
      <c r="E427" s="67"/>
      <c r="F427" s="59" t="str">
        <f>IFERROR(VLOOKUP(Tabelle32[[#This Row],[Device ID]],BOM!$B$3:$BQ$35,16,FALSE),"")</f>
        <v>MVW</v>
      </c>
      <c r="G427" s="63">
        <f>VLOOKUP(Tabelle32[[#This Row],[SDI Interface]],BOM!$A$4:$B$35,2,FALSE)</f>
        <v>20</v>
      </c>
      <c r="H427" s="59" t="str">
        <f>BOM!$C$4</f>
        <v>VGW-01</v>
      </c>
      <c r="I427" s="59">
        <f>IFERROR(VLOOKUP(Tabelle32[[#This Row],[Device ID]],BOM!$B$3:$BQ$35,12,FALSE),"")</f>
        <v>0</v>
      </c>
      <c r="J427" s="59" t="str">
        <f>IFERROR(VLOOKUP(Tabelle32[[#This Row],[Device ID]],BOM!$B$3:$BQ$35,13,FALSE),"")</f>
        <v>TC.U1.223 | MDC</v>
      </c>
      <c r="K427" s="59" t="str">
        <f>IFERROR(VLOOKUP(Tabelle32[[#This Row],[Device ID]],BOM!$B$3:$BQ$35,14,FALSE),"")</f>
        <v>Imagine Comunications</v>
      </c>
      <c r="L427" s="59" t="str">
        <f>IFERROR(VLOOKUP(Tabelle32[[#This Row],[Device ID]],BOM!$B$3:$BQ$35,16,FALSE),"")</f>
        <v>MVW</v>
      </c>
      <c r="M427" s="63">
        <f>IFERROR(VLOOKUP(Tabelle32[[#This Row],[Device ID]],BOM!$B$3:$BQ$35,17,FALSE),"")</f>
        <v>0</v>
      </c>
      <c r="N427" s="59">
        <f>IFERROR(VLOOKUP(Tabelle32[[#This Row],[Device ID]],BOM!$B$3:$BQ$35,18,FALSE),"")</f>
        <v>0</v>
      </c>
      <c r="O427" s="64"/>
      <c r="P427" s="64"/>
      <c r="Q427" s="64"/>
      <c r="R427" s="64"/>
      <c r="S427" s="64"/>
      <c r="T427" s="64"/>
      <c r="U427" s="59">
        <f>IFERROR(VLOOKUP(Tabelle32[[#This Row],[Device ID]],BOM!$B$3:$BQ$35,25,FALSE),"")</f>
        <v>0</v>
      </c>
      <c r="V427" s="59" t="str">
        <f>IFERROR(VLOOKUP(Tabelle32[[#This Row],[Device ID]],BOM!$B$3:$BQ$35,26,FALSE),"")</f>
        <v>x</v>
      </c>
      <c r="W427" s="59" t="str">
        <f>IFERROR(VLOOKUP(Tabelle32[[#This Row],[Device ID]],BOM!$B$3:$BQ$35,27,FALSE),"")</f>
        <v>x</v>
      </c>
      <c r="X427" s="59" t="str">
        <f>IFERROR(VLOOKUP(Tabelle32[[#This Row],[Device ID]],BOM!$B$3:$BQ$35,28,FALSE),"")</f>
        <v>x</v>
      </c>
      <c r="Y427" s="59" t="str">
        <f>IFERROR(VLOOKUP(Tabelle32[[#This Row],[Device ID]],BOM!$B$3:$BQ$35,29,FALSE),"")</f>
        <v>x</v>
      </c>
      <c r="Z427" s="59" t="str">
        <f>IFERROR(VLOOKUP(Tabelle32[[#This Row],[Device ID]],BOM!$B$3:$BQ$35,30,FALSE),"")</f>
        <v>x</v>
      </c>
      <c r="AA427" s="59" t="str">
        <f>IFERROR(VLOOKUP(Tabelle32[[#This Row],[Device ID]],BOM!$B$3:$BQ$35,31,FALSE),"")</f>
        <v>x</v>
      </c>
      <c r="AB427" s="59" t="str">
        <f>IFERROR(VLOOKUP(Tabelle32[[#This Row],[Device ID]],BOM!$B$3:$BQ$35,32,FALSE),"")</f>
        <v>x</v>
      </c>
      <c r="AC427" s="59" t="str">
        <f>IFERROR(VLOOKUP(Tabelle32[[#This Row],[Device ID]],BOM!$B$3:$BQ$35,33,FALSE),"")</f>
        <v>x</v>
      </c>
      <c r="AD427" s="59" t="str">
        <f>IFERROR(VLOOKUP(Tabelle32[[#This Row],[Device ID]],BOM!$B$3:$BQ$35,34,FALSE),"")</f>
        <v>x</v>
      </c>
      <c r="AE427" s="59" t="str">
        <f>IFERROR(VLOOKUP(Tabelle32[[#This Row],[Device ID]],BOM!$B$3:$BQ$35,35,FALSE),"")</f>
        <v>x</v>
      </c>
      <c r="AF427" s="59" t="str">
        <f>IFERROR(VLOOKUP(Tabelle32[[#This Row],[Device ID]],BOM!$B$3:$BQ$35,36,FALSE),"")</f>
        <v>x</v>
      </c>
      <c r="AG427" s="59" t="str">
        <f>IFERROR(VLOOKUP(Tabelle32[[#This Row],[Device ID]],BOM!$B$3:$BQ$35,37,FALSE),"")</f>
        <v>x</v>
      </c>
      <c r="AH427" s="59"/>
      <c r="AI427" s="59"/>
      <c r="AJ427" s="59"/>
      <c r="AK427" s="59"/>
      <c r="AL427" s="59" t="str">
        <f>IFERROR(VLOOKUP(Tabelle32[[#This Row],[Device ID]],BOM!$B$3:$BQ$35,42,FALSE),"")</f>
        <v>Imagine Communications SNP</v>
      </c>
      <c r="AM427" s="59" t="str">
        <f>IFERROR(VLOOKUP(Tabelle32[[#This Row],[Device ID]],BOM!$B$3:$BQ$35,43,FALSE),"")</f>
        <v>no</v>
      </c>
      <c r="AN427" s="59" t="str">
        <f>IFERROR(VLOOKUP(Tabelle32[[#This Row],[Device ID]],BOM!$B$3:$BQ$35,44,FALSE),"")</f>
        <v>yes</v>
      </c>
      <c r="AO427" s="59" t="str">
        <f>IFERROR(VLOOKUP(Tabelle32[[#This Row],[Device ID]],BOM!$B$3:$BQ$35,45,FALSE),"")</f>
        <v>no</v>
      </c>
      <c r="AP427" s="59" t="str">
        <f>IFERROR(CONCATENATE(Tabelle32[[#This Row],[Family
GFX-Unit]]," | ",Tabelle32[[#This Row],[Label 1
GFX-Unit]]," | ",Tabelle32[[#This Row],[Attached Device if Gateway]]),"")</f>
        <v xml:space="preserve"> |  | MVW</v>
      </c>
      <c r="AQ427" s="28"/>
      <c r="AR427" s="28"/>
      <c r="AS427" s="28"/>
      <c r="AT427" s="28"/>
      <c r="AU427" s="28"/>
      <c r="AV427" s="28" t="s">
        <v>96</v>
      </c>
      <c r="AW427" s="28" t="s">
        <v>96</v>
      </c>
      <c r="AX427" s="28" t="s">
        <v>96</v>
      </c>
      <c r="AY427" s="28" t="s">
        <v>96</v>
      </c>
      <c r="AZ427" s="28" t="s">
        <v>96</v>
      </c>
      <c r="BA427" s="28" t="s">
        <v>96</v>
      </c>
      <c r="BB427" s="28" t="s">
        <v>96</v>
      </c>
      <c r="BC427" s="28" t="s">
        <v>96</v>
      </c>
      <c r="BD427" s="28" t="s">
        <v>96</v>
      </c>
      <c r="BE427" s="28"/>
      <c r="BF427" s="28"/>
      <c r="BG427" s="73" t="s">
        <v>151</v>
      </c>
      <c r="BH427" s="30" t="str">
        <f>IF(COUNTA(Tabelle32[[#This Row],[Type:Vid_1080i50]:[Type:Anc_Prot]])&gt;0,"x","")</f>
        <v>x</v>
      </c>
      <c r="BI42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27" s="59"/>
      <c r="BK427" s="59"/>
      <c r="BL427" s="63"/>
      <c r="BM427" s="63"/>
      <c r="BN427" s="90"/>
      <c r="BO427" s="90"/>
      <c r="BP427" s="75">
        <f>LEN(Tabelle32[[#This Row],[Label 1
GFX-Unit]])</f>
        <v>0</v>
      </c>
      <c r="BQ427" s="63"/>
      <c r="BR427" s="63"/>
      <c r="BS427" s="59"/>
      <c r="BT427" s="59"/>
      <c r="BU427" s="59" t="s">
        <v>170</v>
      </c>
      <c r="BV427" s="59" t="s">
        <v>171</v>
      </c>
      <c r="BW427" s="59" t="s">
        <v>637</v>
      </c>
      <c r="BX427" s="59">
        <v>20</v>
      </c>
    </row>
    <row r="428" spans="1:76" x14ac:dyDescent="0.2">
      <c r="A428" s="58" t="str">
        <f>CONCATENATE(Tabelle32[[#This Row],[Device ID]],".",Tabelle32[[#This Row],[Streamcounter]])</f>
        <v>20.20204</v>
      </c>
      <c r="B42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VGW-01_SDI20_AUDrec_0004_IPLASRF</v>
      </c>
      <c r="C428" s="60"/>
      <c r="D428" s="61"/>
      <c r="E428" s="62"/>
      <c r="F428" s="59" t="str">
        <f>IFERROR(VLOOKUP(Tabelle32[[#This Row],[Device ID]],BOM!$B$3:$BQ$35,16,FALSE),"")</f>
        <v>MVW</v>
      </c>
      <c r="G428" s="63">
        <f>VLOOKUP(Tabelle32[[#This Row],[SDI Interface]],BOM!$A$4:$B$35,2,FALSE)</f>
        <v>20</v>
      </c>
      <c r="H428" s="59" t="str">
        <f>BOM!$C$4</f>
        <v>VGW-01</v>
      </c>
      <c r="I428" s="59">
        <f>IFERROR(VLOOKUP(Tabelle32[[#This Row],[Device ID]],BOM!$B$3:$BQ$35,12,FALSE),"")</f>
        <v>0</v>
      </c>
      <c r="J428" s="59" t="str">
        <f>IFERROR(VLOOKUP(Tabelle32[[#This Row],[Device ID]],BOM!$B$3:$BQ$35,13,FALSE),"")</f>
        <v>TC.U1.223 | MDC</v>
      </c>
      <c r="K428" s="59" t="str">
        <f>IFERROR(VLOOKUP(Tabelle32[[#This Row],[Device ID]],BOM!$B$3:$BQ$35,14,FALSE),"")</f>
        <v>Imagine Comunications</v>
      </c>
      <c r="L428" s="59" t="str">
        <f>IFERROR(VLOOKUP(Tabelle32[[#This Row],[Device ID]],BOM!$B$3:$BQ$35,16,FALSE),"")</f>
        <v>MVW</v>
      </c>
      <c r="M428" s="63">
        <f>IFERROR(VLOOKUP(Tabelle32[[#This Row],[Device ID]],BOM!$B$3:$BQ$35,17,FALSE),"")</f>
        <v>0</v>
      </c>
      <c r="N428" s="59">
        <f>IFERROR(VLOOKUP(Tabelle32[[#This Row],[Device ID]],BOM!$B$3:$BQ$35,18,FALSE),"")</f>
        <v>0</v>
      </c>
      <c r="O428" s="64"/>
      <c r="P428" s="64"/>
      <c r="Q428" s="64"/>
      <c r="R428" s="64"/>
      <c r="S428" s="64"/>
      <c r="T428" s="64"/>
      <c r="U428" s="59">
        <f>IFERROR(VLOOKUP(Tabelle32[[#This Row],[Device ID]],BOM!$B$3:$BQ$35,25,FALSE),"")</f>
        <v>0</v>
      </c>
      <c r="V428" s="59" t="str">
        <f>IFERROR(VLOOKUP(Tabelle32[[#This Row],[Device ID]],BOM!$B$3:$BQ$35,26,FALSE),"")</f>
        <v>x</v>
      </c>
      <c r="W428" s="59" t="str">
        <f>IFERROR(VLOOKUP(Tabelle32[[#This Row],[Device ID]],BOM!$B$3:$BQ$35,27,FALSE),"")</f>
        <v>x</v>
      </c>
      <c r="X428" s="59" t="str">
        <f>IFERROR(VLOOKUP(Tabelle32[[#This Row],[Device ID]],BOM!$B$3:$BQ$35,28,FALSE),"")</f>
        <v>x</v>
      </c>
      <c r="Y428" s="59" t="str">
        <f>IFERROR(VLOOKUP(Tabelle32[[#This Row],[Device ID]],BOM!$B$3:$BQ$35,29,FALSE),"")</f>
        <v>x</v>
      </c>
      <c r="Z428" s="59" t="str">
        <f>IFERROR(VLOOKUP(Tabelle32[[#This Row],[Device ID]],BOM!$B$3:$BQ$35,30,FALSE),"")</f>
        <v>x</v>
      </c>
      <c r="AA428" s="59" t="str">
        <f>IFERROR(VLOOKUP(Tabelle32[[#This Row],[Device ID]],BOM!$B$3:$BQ$35,31,FALSE),"")</f>
        <v>x</v>
      </c>
      <c r="AB428" s="59" t="str">
        <f>IFERROR(VLOOKUP(Tabelle32[[#This Row],[Device ID]],BOM!$B$3:$BQ$35,32,FALSE),"")</f>
        <v>x</v>
      </c>
      <c r="AC428" s="59" t="str">
        <f>IFERROR(VLOOKUP(Tabelle32[[#This Row],[Device ID]],BOM!$B$3:$BQ$35,33,FALSE),"")</f>
        <v>x</v>
      </c>
      <c r="AD428" s="59" t="str">
        <f>IFERROR(VLOOKUP(Tabelle32[[#This Row],[Device ID]],BOM!$B$3:$BQ$35,34,FALSE),"")</f>
        <v>x</v>
      </c>
      <c r="AE428" s="59" t="str">
        <f>IFERROR(VLOOKUP(Tabelle32[[#This Row],[Device ID]],BOM!$B$3:$BQ$35,35,FALSE),"")</f>
        <v>x</v>
      </c>
      <c r="AF428" s="59" t="str">
        <f>IFERROR(VLOOKUP(Tabelle32[[#This Row],[Device ID]],BOM!$B$3:$BQ$35,36,FALSE),"")</f>
        <v>x</v>
      </c>
      <c r="AG428" s="59" t="str">
        <f>IFERROR(VLOOKUP(Tabelle32[[#This Row],[Device ID]],BOM!$B$3:$BQ$35,37,FALSE),"")</f>
        <v>x</v>
      </c>
      <c r="AH428" s="59"/>
      <c r="AI428" s="59"/>
      <c r="AJ428" s="59"/>
      <c r="AK428" s="59"/>
      <c r="AL428" s="59" t="str">
        <f>IFERROR(VLOOKUP(Tabelle32[[#This Row],[Device ID]],BOM!$B$3:$BQ$35,42,FALSE),"")</f>
        <v>Imagine Communications SNP</v>
      </c>
      <c r="AM428" s="59" t="str">
        <f>IFERROR(VLOOKUP(Tabelle32[[#This Row],[Device ID]],BOM!$B$3:$BQ$35,43,FALSE),"")</f>
        <v>no</v>
      </c>
      <c r="AN428" s="59" t="str">
        <f>IFERROR(VLOOKUP(Tabelle32[[#This Row],[Device ID]],BOM!$B$3:$BQ$35,44,FALSE),"")</f>
        <v>yes</v>
      </c>
      <c r="AO428" s="59" t="str">
        <f>IFERROR(VLOOKUP(Tabelle32[[#This Row],[Device ID]],BOM!$B$3:$BQ$35,45,FALSE),"")</f>
        <v>no</v>
      </c>
      <c r="AP428" s="59" t="str">
        <f>IFERROR(CONCATENATE(Tabelle32[[#This Row],[Family
GFX-Unit]]," | ",Tabelle32[[#This Row],[Label 1
GFX-Unit]]," | ",Tabelle32[[#This Row],[Attached Device if Gateway]]),"")</f>
        <v xml:space="preserve"> |  | MVW</v>
      </c>
      <c r="AQ428" s="28"/>
      <c r="AR428" s="28"/>
      <c r="AS428" s="28"/>
      <c r="AT428" s="28"/>
      <c r="AU428" s="28"/>
      <c r="AV428" s="28" t="s">
        <v>96</v>
      </c>
      <c r="AW428" s="28" t="s">
        <v>96</v>
      </c>
      <c r="AX428" s="28" t="s">
        <v>96</v>
      </c>
      <c r="AY428" s="28" t="s">
        <v>96</v>
      </c>
      <c r="AZ428" s="28" t="s">
        <v>96</v>
      </c>
      <c r="BA428" s="28" t="s">
        <v>96</v>
      </c>
      <c r="BB428" s="28" t="s">
        <v>96</v>
      </c>
      <c r="BC428" s="28" t="s">
        <v>96</v>
      </c>
      <c r="BD428" s="28" t="s">
        <v>96</v>
      </c>
      <c r="BE428" s="28"/>
      <c r="BF428" s="28"/>
      <c r="BG428" s="73" t="s">
        <v>151</v>
      </c>
      <c r="BH428" s="30" t="str">
        <f>IF(COUNTA(Tabelle32[[#This Row],[Type:Vid_1080i50]:[Type:Anc_Prot]])&gt;0,"x","")</f>
        <v>x</v>
      </c>
      <c r="BI42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28" s="59"/>
      <c r="BK428" s="59"/>
      <c r="BL428" s="63"/>
      <c r="BM428" s="63"/>
      <c r="BN428" s="90"/>
      <c r="BO428" s="90"/>
      <c r="BP428" s="75">
        <f>LEN(Tabelle32[[#This Row],[Label 1
GFX-Unit]])</f>
        <v>0</v>
      </c>
      <c r="BQ428" s="63"/>
      <c r="BR428" s="63"/>
      <c r="BS428" s="59"/>
      <c r="BT428" s="59"/>
      <c r="BU428" s="59" t="s">
        <v>173</v>
      </c>
      <c r="BV428" s="59" t="s">
        <v>174</v>
      </c>
      <c r="BW428" s="59" t="s">
        <v>638</v>
      </c>
      <c r="BX428" s="59">
        <v>20</v>
      </c>
    </row>
    <row r="429" spans="1:76" x14ac:dyDescent="0.2">
      <c r="A429" s="58" t="str">
        <f>CONCATENATE(Tabelle32[[#This Row],[Device ID]],".",Tabelle32[[#This Row],[Streamcounter]])</f>
        <v>20.20205</v>
      </c>
      <c r="B42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VGW-01_SDI20_AUDrec_0005_IPLASRF</v>
      </c>
      <c r="C429" s="60"/>
      <c r="D429" s="61"/>
      <c r="E429" s="62"/>
      <c r="F429" s="59" t="str">
        <f>IFERROR(VLOOKUP(Tabelle32[[#This Row],[Device ID]],BOM!$B$3:$BQ$35,16,FALSE),"")</f>
        <v>MVW</v>
      </c>
      <c r="G429" s="63">
        <f>VLOOKUP(Tabelle32[[#This Row],[SDI Interface]],BOM!$A$4:$B$35,2,FALSE)</f>
        <v>20</v>
      </c>
      <c r="H429" s="59" t="str">
        <f>BOM!$C$4</f>
        <v>VGW-01</v>
      </c>
      <c r="I429" s="59">
        <f>IFERROR(VLOOKUP(Tabelle32[[#This Row],[Device ID]],BOM!$B$3:$BQ$35,12,FALSE),"")</f>
        <v>0</v>
      </c>
      <c r="J429" s="59" t="str">
        <f>IFERROR(VLOOKUP(Tabelle32[[#This Row],[Device ID]],BOM!$B$3:$BQ$35,13,FALSE),"")</f>
        <v>TC.U1.223 | MDC</v>
      </c>
      <c r="K429" s="59" t="str">
        <f>IFERROR(VLOOKUP(Tabelle32[[#This Row],[Device ID]],BOM!$B$3:$BQ$35,14,FALSE),"")</f>
        <v>Imagine Comunications</v>
      </c>
      <c r="L429" s="59" t="str">
        <f>IFERROR(VLOOKUP(Tabelle32[[#This Row],[Device ID]],BOM!$B$3:$BQ$35,16,FALSE),"")</f>
        <v>MVW</v>
      </c>
      <c r="M429" s="63">
        <f>IFERROR(VLOOKUP(Tabelle32[[#This Row],[Device ID]],BOM!$B$3:$BQ$35,17,FALSE),"")</f>
        <v>0</v>
      </c>
      <c r="N429" s="59">
        <f>IFERROR(VLOOKUP(Tabelle32[[#This Row],[Device ID]],BOM!$B$3:$BQ$35,18,FALSE),"")</f>
        <v>0</v>
      </c>
      <c r="O429" s="64"/>
      <c r="P429" s="64"/>
      <c r="Q429" s="64"/>
      <c r="R429" s="64"/>
      <c r="S429" s="64"/>
      <c r="T429" s="64"/>
      <c r="U429" s="59">
        <f>IFERROR(VLOOKUP(Tabelle32[[#This Row],[Device ID]],BOM!$B$3:$BQ$35,25,FALSE),"")</f>
        <v>0</v>
      </c>
      <c r="V429" s="59" t="str">
        <f>IFERROR(VLOOKUP(Tabelle32[[#This Row],[Device ID]],BOM!$B$3:$BQ$35,26,FALSE),"")</f>
        <v>x</v>
      </c>
      <c r="W429" s="59" t="str">
        <f>IFERROR(VLOOKUP(Tabelle32[[#This Row],[Device ID]],BOM!$B$3:$BQ$35,27,FALSE),"")</f>
        <v>x</v>
      </c>
      <c r="X429" s="59" t="str">
        <f>IFERROR(VLOOKUP(Tabelle32[[#This Row],[Device ID]],BOM!$B$3:$BQ$35,28,FALSE),"")</f>
        <v>x</v>
      </c>
      <c r="Y429" s="59" t="str">
        <f>IFERROR(VLOOKUP(Tabelle32[[#This Row],[Device ID]],BOM!$B$3:$BQ$35,29,FALSE),"")</f>
        <v>x</v>
      </c>
      <c r="Z429" s="59" t="str">
        <f>IFERROR(VLOOKUP(Tabelle32[[#This Row],[Device ID]],BOM!$B$3:$BQ$35,30,FALSE),"")</f>
        <v>x</v>
      </c>
      <c r="AA429" s="59" t="str">
        <f>IFERROR(VLOOKUP(Tabelle32[[#This Row],[Device ID]],BOM!$B$3:$BQ$35,31,FALSE),"")</f>
        <v>x</v>
      </c>
      <c r="AB429" s="59" t="str">
        <f>IFERROR(VLOOKUP(Tabelle32[[#This Row],[Device ID]],BOM!$B$3:$BQ$35,32,FALSE),"")</f>
        <v>x</v>
      </c>
      <c r="AC429" s="59" t="str">
        <f>IFERROR(VLOOKUP(Tabelle32[[#This Row],[Device ID]],BOM!$B$3:$BQ$35,33,FALSE),"")</f>
        <v>x</v>
      </c>
      <c r="AD429" s="59" t="str">
        <f>IFERROR(VLOOKUP(Tabelle32[[#This Row],[Device ID]],BOM!$B$3:$BQ$35,34,FALSE),"")</f>
        <v>x</v>
      </c>
      <c r="AE429" s="59" t="str">
        <f>IFERROR(VLOOKUP(Tabelle32[[#This Row],[Device ID]],BOM!$B$3:$BQ$35,35,FALSE),"")</f>
        <v>x</v>
      </c>
      <c r="AF429" s="59" t="str">
        <f>IFERROR(VLOOKUP(Tabelle32[[#This Row],[Device ID]],BOM!$B$3:$BQ$35,36,FALSE),"")</f>
        <v>x</v>
      </c>
      <c r="AG429" s="59" t="str">
        <f>IFERROR(VLOOKUP(Tabelle32[[#This Row],[Device ID]],BOM!$B$3:$BQ$35,37,FALSE),"")</f>
        <v>x</v>
      </c>
      <c r="AH429" s="59"/>
      <c r="AI429" s="59"/>
      <c r="AJ429" s="59"/>
      <c r="AK429" s="59"/>
      <c r="AL429" s="59" t="str">
        <f>IFERROR(VLOOKUP(Tabelle32[[#This Row],[Device ID]],BOM!$B$3:$BQ$35,42,FALSE),"")</f>
        <v>Imagine Communications SNP</v>
      </c>
      <c r="AM429" s="59" t="str">
        <f>IFERROR(VLOOKUP(Tabelle32[[#This Row],[Device ID]],BOM!$B$3:$BQ$35,43,FALSE),"")</f>
        <v>no</v>
      </c>
      <c r="AN429" s="59" t="str">
        <f>IFERROR(VLOOKUP(Tabelle32[[#This Row],[Device ID]],BOM!$B$3:$BQ$35,44,FALSE),"")</f>
        <v>yes</v>
      </c>
      <c r="AO429" s="59" t="str">
        <f>IFERROR(VLOOKUP(Tabelle32[[#This Row],[Device ID]],BOM!$B$3:$BQ$35,45,FALSE),"")</f>
        <v>no</v>
      </c>
      <c r="AP429" s="59" t="str">
        <f>IFERROR(CONCATENATE(Tabelle32[[#This Row],[Family
GFX-Unit]]," | ",Tabelle32[[#This Row],[Label 1
GFX-Unit]]," | ",Tabelle32[[#This Row],[Attached Device if Gateway]]),"")</f>
        <v xml:space="preserve"> |  | MVW</v>
      </c>
      <c r="AQ429" s="28"/>
      <c r="AR429" s="28"/>
      <c r="AS429" s="28"/>
      <c r="AT429" s="28"/>
      <c r="AU429" s="28"/>
      <c r="AV429" s="28" t="s">
        <v>96</v>
      </c>
      <c r="AW429" s="28" t="s">
        <v>96</v>
      </c>
      <c r="AX429" s="28" t="s">
        <v>96</v>
      </c>
      <c r="AY429" s="28" t="s">
        <v>96</v>
      </c>
      <c r="AZ429" s="28" t="s">
        <v>96</v>
      </c>
      <c r="BA429" s="28" t="s">
        <v>96</v>
      </c>
      <c r="BB429" s="28" t="s">
        <v>96</v>
      </c>
      <c r="BC429" s="28" t="s">
        <v>96</v>
      </c>
      <c r="BD429" s="28" t="s">
        <v>96</v>
      </c>
      <c r="BE429" s="28"/>
      <c r="BF429" s="28"/>
      <c r="BG429" s="73" t="s">
        <v>151</v>
      </c>
      <c r="BH429" s="30" t="str">
        <f>IF(COUNTA(Tabelle32[[#This Row],[Type:Vid_1080i50]:[Type:Anc_Prot]])&gt;0,"x","")</f>
        <v>x</v>
      </c>
      <c r="BI42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29" s="59"/>
      <c r="BK429" s="59"/>
      <c r="BL429" s="63"/>
      <c r="BM429" s="63"/>
      <c r="BN429" s="90"/>
      <c r="BO429" s="90"/>
      <c r="BP429" s="75">
        <f>LEN(Tabelle32[[#This Row],[Label 1
GFX-Unit]])</f>
        <v>0</v>
      </c>
      <c r="BQ429" s="63"/>
      <c r="BR429" s="63"/>
      <c r="BS429" s="59"/>
      <c r="BT429" s="59"/>
      <c r="BU429" s="59" t="s">
        <v>176</v>
      </c>
      <c r="BV429" s="59" t="s">
        <v>177</v>
      </c>
      <c r="BW429" s="59" t="s">
        <v>639</v>
      </c>
      <c r="BX429" s="59">
        <v>20</v>
      </c>
    </row>
    <row r="430" spans="1:76" x14ac:dyDescent="0.2">
      <c r="A430" s="58" t="str">
        <f>CONCATENATE(Tabelle32[[#This Row],[Device ID]],".",Tabelle32[[#This Row],[Streamcounter]])</f>
        <v>20.20206</v>
      </c>
      <c r="B43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VGW-01_SDI20_AUDrec_0006_IPLASRF</v>
      </c>
      <c r="C430" s="60"/>
      <c r="D430" s="61"/>
      <c r="E430" s="62"/>
      <c r="F430" s="59" t="str">
        <f>IFERROR(VLOOKUP(Tabelle32[[#This Row],[Device ID]],BOM!$B$3:$BQ$35,16,FALSE),"")</f>
        <v>MVW</v>
      </c>
      <c r="G430" s="63">
        <f>VLOOKUP(Tabelle32[[#This Row],[SDI Interface]],BOM!$A$4:$B$35,2,FALSE)</f>
        <v>20</v>
      </c>
      <c r="H430" s="59" t="str">
        <f>BOM!$C$4</f>
        <v>VGW-01</v>
      </c>
      <c r="I430" s="59">
        <f>IFERROR(VLOOKUP(Tabelle32[[#This Row],[Device ID]],BOM!$B$3:$BQ$35,12,FALSE),"")</f>
        <v>0</v>
      </c>
      <c r="J430" s="59" t="str">
        <f>IFERROR(VLOOKUP(Tabelle32[[#This Row],[Device ID]],BOM!$B$3:$BQ$35,13,FALSE),"")</f>
        <v>TC.U1.223 | MDC</v>
      </c>
      <c r="K430" s="59" t="str">
        <f>IFERROR(VLOOKUP(Tabelle32[[#This Row],[Device ID]],BOM!$B$3:$BQ$35,14,FALSE),"")</f>
        <v>Imagine Comunications</v>
      </c>
      <c r="L430" s="59" t="str">
        <f>IFERROR(VLOOKUP(Tabelle32[[#This Row],[Device ID]],BOM!$B$3:$BQ$35,16,FALSE),"")</f>
        <v>MVW</v>
      </c>
      <c r="M430" s="63">
        <f>IFERROR(VLOOKUP(Tabelle32[[#This Row],[Device ID]],BOM!$B$3:$BQ$35,17,FALSE),"")</f>
        <v>0</v>
      </c>
      <c r="N430" s="59">
        <f>IFERROR(VLOOKUP(Tabelle32[[#This Row],[Device ID]],BOM!$B$3:$BQ$35,18,FALSE),"")</f>
        <v>0</v>
      </c>
      <c r="O430" s="64"/>
      <c r="P430" s="64"/>
      <c r="Q430" s="64"/>
      <c r="R430" s="64"/>
      <c r="S430" s="64"/>
      <c r="T430" s="64"/>
      <c r="U430" s="59">
        <f>IFERROR(VLOOKUP(Tabelle32[[#This Row],[Device ID]],BOM!$B$3:$BQ$35,25,FALSE),"")</f>
        <v>0</v>
      </c>
      <c r="V430" s="59" t="str">
        <f>IFERROR(VLOOKUP(Tabelle32[[#This Row],[Device ID]],BOM!$B$3:$BQ$35,26,FALSE),"")</f>
        <v>x</v>
      </c>
      <c r="W430" s="59" t="str">
        <f>IFERROR(VLOOKUP(Tabelle32[[#This Row],[Device ID]],BOM!$B$3:$BQ$35,27,FALSE),"")</f>
        <v>x</v>
      </c>
      <c r="X430" s="59" t="str">
        <f>IFERROR(VLOOKUP(Tabelle32[[#This Row],[Device ID]],BOM!$B$3:$BQ$35,28,FALSE),"")</f>
        <v>x</v>
      </c>
      <c r="Y430" s="59" t="str">
        <f>IFERROR(VLOOKUP(Tabelle32[[#This Row],[Device ID]],BOM!$B$3:$BQ$35,29,FALSE),"")</f>
        <v>x</v>
      </c>
      <c r="Z430" s="59" t="str">
        <f>IFERROR(VLOOKUP(Tabelle32[[#This Row],[Device ID]],BOM!$B$3:$BQ$35,30,FALSE),"")</f>
        <v>x</v>
      </c>
      <c r="AA430" s="59" t="str">
        <f>IFERROR(VLOOKUP(Tabelle32[[#This Row],[Device ID]],BOM!$B$3:$BQ$35,31,FALSE),"")</f>
        <v>x</v>
      </c>
      <c r="AB430" s="59" t="str">
        <f>IFERROR(VLOOKUP(Tabelle32[[#This Row],[Device ID]],BOM!$B$3:$BQ$35,32,FALSE),"")</f>
        <v>x</v>
      </c>
      <c r="AC430" s="59" t="str">
        <f>IFERROR(VLOOKUP(Tabelle32[[#This Row],[Device ID]],BOM!$B$3:$BQ$35,33,FALSE),"")</f>
        <v>x</v>
      </c>
      <c r="AD430" s="59" t="str">
        <f>IFERROR(VLOOKUP(Tabelle32[[#This Row],[Device ID]],BOM!$B$3:$BQ$35,34,FALSE),"")</f>
        <v>x</v>
      </c>
      <c r="AE430" s="59" t="str">
        <f>IFERROR(VLOOKUP(Tabelle32[[#This Row],[Device ID]],BOM!$B$3:$BQ$35,35,FALSE),"")</f>
        <v>x</v>
      </c>
      <c r="AF430" s="59" t="str">
        <f>IFERROR(VLOOKUP(Tabelle32[[#This Row],[Device ID]],BOM!$B$3:$BQ$35,36,FALSE),"")</f>
        <v>x</v>
      </c>
      <c r="AG430" s="59" t="str">
        <f>IFERROR(VLOOKUP(Tabelle32[[#This Row],[Device ID]],BOM!$B$3:$BQ$35,37,FALSE),"")</f>
        <v>x</v>
      </c>
      <c r="AH430" s="59"/>
      <c r="AI430" s="59"/>
      <c r="AJ430" s="59"/>
      <c r="AK430" s="59"/>
      <c r="AL430" s="59" t="str">
        <f>IFERROR(VLOOKUP(Tabelle32[[#This Row],[Device ID]],BOM!$B$3:$BQ$35,42,FALSE),"")</f>
        <v>Imagine Communications SNP</v>
      </c>
      <c r="AM430" s="59" t="str">
        <f>IFERROR(VLOOKUP(Tabelle32[[#This Row],[Device ID]],BOM!$B$3:$BQ$35,43,FALSE),"")</f>
        <v>no</v>
      </c>
      <c r="AN430" s="59" t="str">
        <f>IFERROR(VLOOKUP(Tabelle32[[#This Row],[Device ID]],BOM!$B$3:$BQ$35,44,FALSE),"")</f>
        <v>yes</v>
      </c>
      <c r="AO430" s="59" t="str">
        <f>IFERROR(VLOOKUP(Tabelle32[[#This Row],[Device ID]],BOM!$B$3:$BQ$35,45,FALSE),"")</f>
        <v>no</v>
      </c>
      <c r="AP430" s="59" t="str">
        <f>IFERROR(CONCATENATE(Tabelle32[[#This Row],[Family
GFX-Unit]]," | ",Tabelle32[[#This Row],[Label 1
GFX-Unit]]," | ",Tabelle32[[#This Row],[Attached Device if Gateway]]),"")</f>
        <v xml:space="preserve"> |  | MVW</v>
      </c>
      <c r="AQ430" s="28"/>
      <c r="AR430" s="28"/>
      <c r="AS430" s="28"/>
      <c r="AT430" s="28"/>
      <c r="AU430" s="28"/>
      <c r="AV430" s="28" t="s">
        <v>96</v>
      </c>
      <c r="AW430" s="28" t="s">
        <v>96</v>
      </c>
      <c r="AX430" s="28" t="s">
        <v>96</v>
      </c>
      <c r="AY430" s="28" t="s">
        <v>96</v>
      </c>
      <c r="AZ430" s="28" t="s">
        <v>96</v>
      </c>
      <c r="BA430" s="28" t="s">
        <v>96</v>
      </c>
      <c r="BB430" s="28" t="s">
        <v>96</v>
      </c>
      <c r="BC430" s="28" t="s">
        <v>96</v>
      </c>
      <c r="BD430" s="28" t="s">
        <v>96</v>
      </c>
      <c r="BE430" s="28"/>
      <c r="BF430" s="28"/>
      <c r="BG430" s="73" t="s">
        <v>151</v>
      </c>
      <c r="BH430" s="30" t="str">
        <f>IF(COUNTA(Tabelle32[[#This Row],[Type:Vid_1080i50]:[Type:Anc_Prot]])&gt;0,"x","")</f>
        <v>x</v>
      </c>
      <c r="BI43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30" s="59"/>
      <c r="BK430" s="59"/>
      <c r="BL430" s="63"/>
      <c r="BM430" s="63"/>
      <c r="BN430" s="90"/>
      <c r="BO430" s="90"/>
      <c r="BP430" s="75">
        <f>LEN(Tabelle32[[#This Row],[Label 1
GFX-Unit]])</f>
        <v>0</v>
      </c>
      <c r="BQ430" s="63"/>
      <c r="BR430" s="63"/>
      <c r="BS430" s="59"/>
      <c r="BT430" s="59"/>
      <c r="BU430" s="59" t="s">
        <v>179</v>
      </c>
      <c r="BV430" s="59" t="s">
        <v>180</v>
      </c>
      <c r="BW430" s="59" t="s">
        <v>640</v>
      </c>
      <c r="BX430" s="59">
        <v>20</v>
      </c>
    </row>
    <row r="431" spans="1:76" x14ac:dyDescent="0.2">
      <c r="A431" s="58" t="str">
        <f>CONCATENATE(Tabelle32[[#This Row],[Device ID]],".",Tabelle32[[#This Row],[Streamcounter]])</f>
        <v>20.20207</v>
      </c>
      <c r="B43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VGW-01_SDI20_AUDrec_0007_IPLASRF</v>
      </c>
      <c r="C431" s="60"/>
      <c r="D431" s="61"/>
      <c r="E431" s="62"/>
      <c r="F431" s="59" t="str">
        <f>IFERROR(VLOOKUP(Tabelle32[[#This Row],[Device ID]],BOM!$B$3:$BQ$35,16,FALSE),"")</f>
        <v>MVW</v>
      </c>
      <c r="G431" s="63">
        <f>VLOOKUP(Tabelle32[[#This Row],[SDI Interface]],BOM!$A$4:$B$35,2,FALSE)</f>
        <v>20</v>
      </c>
      <c r="H431" s="59" t="str">
        <f>BOM!$C$4</f>
        <v>VGW-01</v>
      </c>
      <c r="I431" s="59">
        <f>IFERROR(VLOOKUP(Tabelle32[[#This Row],[Device ID]],BOM!$B$3:$BQ$35,12,FALSE),"")</f>
        <v>0</v>
      </c>
      <c r="J431" s="59" t="str">
        <f>IFERROR(VLOOKUP(Tabelle32[[#This Row],[Device ID]],BOM!$B$3:$BQ$35,13,FALSE),"")</f>
        <v>TC.U1.223 | MDC</v>
      </c>
      <c r="K431" s="59" t="str">
        <f>IFERROR(VLOOKUP(Tabelle32[[#This Row],[Device ID]],BOM!$B$3:$BQ$35,14,FALSE),"")</f>
        <v>Imagine Comunications</v>
      </c>
      <c r="L431" s="59" t="str">
        <f>IFERROR(VLOOKUP(Tabelle32[[#This Row],[Device ID]],BOM!$B$3:$BQ$35,16,FALSE),"")</f>
        <v>MVW</v>
      </c>
      <c r="M431" s="63">
        <f>IFERROR(VLOOKUP(Tabelle32[[#This Row],[Device ID]],BOM!$B$3:$BQ$35,17,FALSE),"")</f>
        <v>0</v>
      </c>
      <c r="N431" s="59">
        <f>IFERROR(VLOOKUP(Tabelle32[[#This Row],[Device ID]],BOM!$B$3:$BQ$35,18,FALSE),"")</f>
        <v>0</v>
      </c>
      <c r="O431" s="64"/>
      <c r="P431" s="64"/>
      <c r="Q431" s="64"/>
      <c r="R431" s="64"/>
      <c r="S431" s="64"/>
      <c r="T431" s="64"/>
      <c r="U431" s="59">
        <f>IFERROR(VLOOKUP(Tabelle32[[#This Row],[Device ID]],BOM!$B$3:$BQ$35,25,FALSE),"")</f>
        <v>0</v>
      </c>
      <c r="V431" s="59" t="str">
        <f>IFERROR(VLOOKUP(Tabelle32[[#This Row],[Device ID]],BOM!$B$3:$BQ$35,26,FALSE),"")</f>
        <v>x</v>
      </c>
      <c r="W431" s="59" t="str">
        <f>IFERROR(VLOOKUP(Tabelle32[[#This Row],[Device ID]],BOM!$B$3:$BQ$35,27,FALSE),"")</f>
        <v>x</v>
      </c>
      <c r="X431" s="59" t="str">
        <f>IFERROR(VLOOKUP(Tabelle32[[#This Row],[Device ID]],BOM!$B$3:$BQ$35,28,FALSE),"")</f>
        <v>x</v>
      </c>
      <c r="Y431" s="59" t="str">
        <f>IFERROR(VLOOKUP(Tabelle32[[#This Row],[Device ID]],BOM!$B$3:$BQ$35,29,FALSE),"")</f>
        <v>x</v>
      </c>
      <c r="Z431" s="59" t="str">
        <f>IFERROR(VLOOKUP(Tabelle32[[#This Row],[Device ID]],BOM!$B$3:$BQ$35,30,FALSE),"")</f>
        <v>x</v>
      </c>
      <c r="AA431" s="59" t="str">
        <f>IFERROR(VLOOKUP(Tabelle32[[#This Row],[Device ID]],BOM!$B$3:$BQ$35,31,FALSE),"")</f>
        <v>x</v>
      </c>
      <c r="AB431" s="59" t="str">
        <f>IFERROR(VLOOKUP(Tabelle32[[#This Row],[Device ID]],BOM!$B$3:$BQ$35,32,FALSE),"")</f>
        <v>x</v>
      </c>
      <c r="AC431" s="59" t="str">
        <f>IFERROR(VLOOKUP(Tabelle32[[#This Row],[Device ID]],BOM!$B$3:$BQ$35,33,FALSE),"")</f>
        <v>x</v>
      </c>
      <c r="AD431" s="59" t="str">
        <f>IFERROR(VLOOKUP(Tabelle32[[#This Row],[Device ID]],BOM!$B$3:$BQ$35,34,FALSE),"")</f>
        <v>x</v>
      </c>
      <c r="AE431" s="59" t="str">
        <f>IFERROR(VLOOKUP(Tabelle32[[#This Row],[Device ID]],BOM!$B$3:$BQ$35,35,FALSE),"")</f>
        <v>x</v>
      </c>
      <c r="AF431" s="59" t="str">
        <f>IFERROR(VLOOKUP(Tabelle32[[#This Row],[Device ID]],BOM!$B$3:$BQ$35,36,FALSE),"")</f>
        <v>x</v>
      </c>
      <c r="AG431" s="59" t="str">
        <f>IFERROR(VLOOKUP(Tabelle32[[#This Row],[Device ID]],BOM!$B$3:$BQ$35,37,FALSE),"")</f>
        <v>x</v>
      </c>
      <c r="AH431" s="59"/>
      <c r="AI431" s="59"/>
      <c r="AJ431" s="59"/>
      <c r="AK431" s="59"/>
      <c r="AL431" s="59" t="str">
        <f>IFERROR(VLOOKUP(Tabelle32[[#This Row],[Device ID]],BOM!$B$3:$BQ$35,42,FALSE),"")</f>
        <v>Imagine Communications SNP</v>
      </c>
      <c r="AM431" s="59" t="str">
        <f>IFERROR(VLOOKUP(Tabelle32[[#This Row],[Device ID]],BOM!$B$3:$BQ$35,43,FALSE),"")</f>
        <v>no</v>
      </c>
      <c r="AN431" s="59" t="str">
        <f>IFERROR(VLOOKUP(Tabelle32[[#This Row],[Device ID]],BOM!$B$3:$BQ$35,44,FALSE),"")</f>
        <v>yes</v>
      </c>
      <c r="AO431" s="59" t="str">
        <f>IFERROR(VLOOKUP(Tabelle32[[#This Row],[Device ID]],BOM!$B$3:$BQ$35,45,FALSE),"")</f>
        <v>no</v>
      </c>
      <c r="AP431" s="59" t="str">
        <f>IFERROR(CONCATENATE(Tabelle32[[#This Row],[Family
GFX-Unit]]," | ",Tabelle32[[#This Row],[Label 1
GFX-Unit]]," | ",Tabelle32[[#This Row],[Attached Device if Gateway]]),"")</f>
        <v xml:space="preserve"> |  | MVW</v>
      </c>
      <c r="AQ431" s="28"/>
      <c r="AR431" s="28"/>
      <c r="AS431" s="28"/>
      <c r="AT431" s="28"/>
      <c r="AU431" s="28"/>
      <c r="AV431" s="28" t="s">
        <v>96</v>
      </c>
      <c r="AW431" s="28" t="s">
        <v>96</v>
      </c>
      <c r="AX431" s="28" t="s">
        <v>96</v>
      </c>
      <c r="AY431" s="28" t="s">
        <v>96</v>
      </c>
      <c r="AZ431" s="28" t="s">
        <v>96</v>
      </c>
      <c r="BA431" s="28" t="s">
        <v>96</v>
      </c>
      <c r="BB431" s="28" t="s">
        <v>96</v>
      </c>
      <c r="BC431" s="28" t="s">
        <v>96</v>
      </c>
      <c r="BD431" s="28" t="s">
        <v>96</v>
      </c>
      <c r="BE431" s="28"/>
      <c r="BF431" s="28"/>
      <c r="BG431" s="73" t="s">
        <v>151</v>
      </c>
      <c r="BH431" s="30" t="str">
        <f>IF(COUNTA(Tabelle32[[#This Row],[Type:Vid_1080i50]:[Type:Anc_Prot]])&gt;0,"x","")</f>
        <v>x</v>
      </c>
      <c r="BI43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31" s="59"/>
      <c r="BK431" s="59"/>
      <c r="BL431" s="63"/>
      <c r="BM431" s="63"/>
      <c r="BN431" s="90"/>
      <c r="BO431" s="90"/>
      <c r="BP431" s="75">
        <f>LEN(Tabelle32[[#This Row],[Label 1
GFX-Unit]])</f>
        <v>0</v>
      </c>
      <c r="BQ431" s="63"/>
      <c r="BR431" s="63"/>
      <c r="BS431" s="59"/>
      <c r="BT431" s="59"/>
      <c r="BU431" s="59" t="s">
        <v>182</v>
      </c>
      <c r="BV431" s="59" t="s">
        <v>183</v>
      </c>
      <c r="BW431" s="59" t="s">
        <v>641</v>
      </c>
      <c r="BX431" s="59">
        <v>20</v>
      </c>
    </row>
    <row r="432" spans="1:76" x14ac:dyDescent="0.2">
      <c r="A432" s="58" t="str">
        <f>CONCATENATE(Tabelle32[[#This Row],[Device ID]],".",Tabelle32[[#This Row],[Streamcounter]])</f>
        <v>20.20208</v>
      </c>
      <c r="B43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VGW-01_SDI20_AUDrec_0008_IPLASRF</v>
      </c>
      <c r="C432" s="60"/>
      <c r="D432" s="61"/>
      <c r="E432" s="62"/>
      <c r="F432" s="59" t="str">
        <f>IFERROR(VLOOKUP(Tabelle32[[#This Row],[Device ID]],BOM!$B$3:$BQ$35,16,FALSE),"")</f>
        <v>MVW</v>
      </c>
      <c r="G432" s="63">
        <f>VLOOKUP(Tabelle32[[#This Row],[SDI Interface]],BOM!$A$4:$B$35,2,FALSE)</f>
        <v>20</v>
      </c>
      <c r="H432" s="59" t="str">
        <f>BOM!$C$4</f>
        <v>VGW-01</v>
      </c>
      <c r="I432" s="59">
        <f>IFERROR(VLOOKUP(Tabelle32[[#This Row],[Device ID]],BOM!$B$3:$BQ$35,12,FALSE),"")</f>
        <v>0</v>
      </c>
      <c r="J432" s="59" t="str">
        <f>IFERROR(VLOOKUP(Tabelle32[[#This Row],[Device ID]],BOM!$B$3:$BQ$35,13,FALSE),"")</f>
        <v>TC.U1.223 | MDC</v>
      </c>
      <c r="K432" s="59" t="str">
        <f>IFERROR(VLOOKUP(Tabelle32[[#This Row],[Device ID]],BOM!$B$3:$BQ$35,14,FALSE),"")</f>
        <v>Imagine Comunications</v>
      </c>
      <c r="L432" s="59" t="str">
        <f>IFERROR(VLOOKUP(Tabelle32[[#This Row],[Device ID]],BOM!$B$3:$BQ$35,16,FALSE),"")</f>
        <v>MVW</v>
      </c>
      <c r="M432" s="63">
        <f>IFERROR(VLOOKUP(Tabelle32[[#This Row],[Device ID]],BOM!$B$3:$BQ$35,17,FALSE),"")</f>
        <v>0</v>
      </c>
      <c r="N432" s="59">
        <f>IFERROR(VLOOKUP(Tabelle32[[#This Row],[Device ID]],BOM!$B$3:$BQ$35,18,FALSE),"")</f>
        <v>0</v>
      </c>
      <c r="O432" s="64"/>
      <c r="P432" s="64"/>
      <c r="Q432" s="64"/>
      <c r="R432" s="64"/>
      <c r="S432" s="64"/>
      <c r="T432" s="64"/>
      <c r="U432" s="59">
        <f>IFERROR(VLOOKUP(Tabelle32[[#This Row],[Device ID]],BOM!$B$3:$BQ$35,25,FALSE),"")</f>
        <v>0</v>
      </c>
      <c r="V432" s="59" t="str">
        <f>IFERROR(VLOOKUP(Tabelle32[[#This Row],[Device ID]],BOM!$B$3:$BQ$35,26,FALSE),"")</f>
        <v>x</v>
      </c>
      <c r="W432" s="59" t="str">
        <f>IFERROR(VLOOKUP(Tabelle32[[#This Row],[Device ID]],BOM!$B$3:$BQ$35,27,FALSE),"")</f>
        <v>x</v>
      </c>
      <c r="X432" s="59" t="str">
        <f>IFERROR(VLOOKUP(Tabelle32[[#This Row],[Device ID]],BOM!$B$3:$BQ$35,28,FALSE),"")</f>
        <v>x</v>
      </c>
      <c r="Y432" s="59" t="str">
        <f>IFERROR(VLOOKUP(Tabelle32[[#This Row],[Device ID]],BOM!$B$3:$BQ$35,29,FALSE),"")</f>
        <v>x</v>
      </c>
      <c r="Z432" s="59" t="str">
        <f>IFERROR(VLOOKUP(Tabelle32[[#This Row],[Device ID]],BOM!$B$3:$BQ$35,30,FALSE),"")</f>
        <v>x</v>
      </c>
      <c r="AA432" s="59" t="str">
        <f>IFERROR(VLOOKUP(Tabelle32[[#This Row],[Device ID]],BOM!$B$3:$BQ$35,31,FALSE),"")</f>
        <v>x</v>
      </c>
      <c r="AB432" s="59" t="str">
        <f>IFERROR(VLOOKUP(Tabelle32[[#This Row],[Device ID]],BOM!$B$3:$BQ$35,32,FALSE),"")</f>
        <v>x</v>
      </c>
      <c r="AC432" s="59" t="str">
        <f>IFERROR(VLOOKUP(Tabelle32[[#This Row],[Device ID]],BOM!$B$3:$BQ$35,33,FALSE),"")</f>
        <v>x</v>
      </c>
      <c r="AD432" s="59" t="str">
        <f>IFERROR(VLOOKUP(Tabelle32[[#This Row],[Device ID]],BOM!$B$3:$BQ$35,34,FALSE),"")</f>
        <v>x</v>
      </c>
      <c r="AE432" s="59" t="str">
        <f>IFERROR(VLOOKUP(Tabelle32[[#This Row],[Device ID]],BOM!$B$3:$BQ$35,35,FALSE),"")</f>
        <v>x</v>
      </c>
      <c r="AF432" s="59" t="str">
        <f>IFERROR(VLOOKUP(Tabelle32[[#This Row],[Device ID]],BOM!$B$3:$BQ$35,36,FALSE),"")</f>
        <v>x</v>
      </c>
      <c r="AG432" s="59" t="str">
        <f>IFERROR(VLOOKUP(Tabelle32[[#This Row],[Device ID]],BOM!$B$3:$BQ$35,37,FALSE),"")</f>
        <v>x</v>
      </c>
      <c r="AH432" s="59"/>
      <c r="AI432" s="59"/>
      <c r="AJ432" s="59"/>
      <c r="AK432" s="59"/>
      <c r="AL432" s="59" t="str">
        <f>IFERROR(VLOOKUP(Tabelle32[[#This Row],[Device ID]],BOM!$B$3:$BQ$35,42,FALSE),"")</f>
        <v>Imagine Communications SNP</v>
      </c>
      <c r="AM432" s="59" t="str">
        <f>IFERROR(VLOOKUP(Tabelle32[[#This Row],[Device ID]],BOM!$B$3:$BQ$35,43,FALSE),"")</f>
        <v>no</v>
      </c>
      <c r="AN432" s="59" t="str">
        <f>IFERROR(VLOOKUP(Tabelle32[[#This Row],[Device ID]],BOM!$B$3:$BQ$35,44,FALSE),"")</f>
        <v>yes</v>
      </c>
      <c r="AO432" s="59" t="str">
        <f>IFERROR(VLOOKUP(Tabelle32[[#This Row],[Device ID]],BOM!$B$3:$BQ$35,45,FALSE),"")</f>
        <v>no</v>
      </c>
      <c r="AP432" s="59" t="str">
        <f>IFERROR(CONCATENATE(Tabelle32[[#This Row],[Family
GFX-Unit]]," | ",Tabelle32[[#This Row],[Label 1
GFX-Unit]]," | ",Tabelle32[[#This Row],[Attached Device if Gateway]]),"")</f>
        <v xml:space="preserve"> |  | MVW</v>
      </c>
      <c r="AQ432" s="28"/>
      <c r="AR432" s="28"/>
      <c r="AS432" s="28"/>
      <c r="AT432" s="28"/>
      <c r="AU432" s="28"/>
      <c r="AV432" s="28" t="s">
        <v>96</v>
      </c>
      <c r="AW432" s="28" t="s">
        <v>96</v>
      </c>
      <c r="AX432" s="28" t="s">
        <v>96</v>
      </c>
      <c r="AY432" s="28" t="s">
        <v>96</v>
      </c>
      <c r="AZ432" s="28" t="s">
        <v>96</v>
      </c>
      <c r="BA432" s="28" t="s">
        <v>96</v>
      </c>
      <c r="BB432" s="28" t="s">
        <v>96</v>
      </c>
      <c r="BC432" s="28" t="s">
        <v>96</v>
      </c>
      <c r="BD432" s="28" t="s">
        <v>96</v>
      </c>
      <c r="BE432" s="28"/>
      <c r="BF432" s="28"/>
      <c r="BG432" s="73" t="s">
        <v>151</v>
      </c>
      <c r="BH432" s="30" t="str">
        <f>IF(COUNTA(Tabelle32[[#This Row],[Type:Vid_1080i50]:[Type:Anc_Prot]])&gt;0,"x","")</f>
        <v>x</v>
      </c>
      <c r="BI43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32" s="59"/>
      <c r="BK432" s="59"/>
      <c r="BL432" s="63"/>
      <c r="BM432" s="63"/>
      <c r="BN432" s="90"/>
      <c r="BO432" s="90"/>
      <c r="BP432" s="75">
        <f>LEN(Tabelle32[[#This Row],[Label 1
GFX-Unit]])</f>
        <v>0</v>
      </c>
      <c r="BQ432" s="63"/>
      <c r="BR432" s="63"/>
      <c r="BS432" s="59"/>
      <c r="BT432" s="59"/>
      <c r="BU432" s="59" t="s">
        <v>185</v>
      </c>
      <c r="BV432" s="59" t="s">
        <v>186</v>
      </c>
      <c r="BW432" s="59" t="s">
        <v>642</v>
      </c>
      <c r="BX432" s="59">
        <v>20</v>
      </c>
    </row>
    <row r="433" spans="1:76" x14ac:dyDescent="0.2">
      <c r="A433" s="58" t="str">
        <f>CONCATENATE(Tabelle32[[#This Row],[Device ID]],".",Tabelle32[[#This Row],[Streamcounter]])</f>
        <v>20.20209</v>
      </c>
      <c r="B43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VGW-01_SDI20_AUDrec_0009_IPLASRF</v>
      </c>
      <c r="C433" s="60"/>
      <c r="D433" s="61"/>
      <c r="E433" s="62"/>
      <c r="F433" s="59" t="str">
        <f>IFERROR(VLOOKUP(Tabelle32[[#This Row],[Device ID]],BOM!$B$3:$BQ$35,16,FALSE),"")</f>
        <v>MVW</v>
      </c>
      <c r="G433" s="63">
        <f>VLOOKUP(Tabelle32[[#This Row],[SDI Interface]],BOM!$A$4:$B$35,2,FALSE)</f>
        <v>20</v>
      </c>
      <c r="H433" s="59" t="str">
        <f>BOM!$C$4</f>
        <v>VGW-01</v>
      </c>
      <c r="I433" s="59">
        <f>IFERROR(VLOOKUP(Tabelle32[[#This Row],[Device ID]],BOM!$B$3:$BQ$35,12,FALSE),"")</f>
        <v>0</v>
      </c>
      <c r="J433" s="59" t="str">
        <f>IFERROR(VLOOKUP(Tabelle32[[#This Row],[Device ID]],BOM!$B$3:$BQ$35,13,FALSE),"")</f>
        <v>TC.U1.223 | MDC</v>
      </c>
      <c r="K433" s="59" t="str">
        <f>IFERROR(VLOOKUP(Tabelle32[[#This Row],[Device ID]],BOM!$B$3:$BQ$35,14,FALSE),"")</f>
        <v>Imagine Comunications</v>
      </c>
      <c r="L433" s="59" t="str">
        <f>IFERROR(VLOOKUP(Tabelle32[[#This Row],[Device ID]],BOM!$B$3:$BQ$35,16,FALSE),"")</f>
        <v>MVW</v>
      </c>
      <c r="M433" s="63">
        <f>IFERROR(VLOOKUP(Tabelle32[[#This Row],[Device ID]],BOM!$B$3:$BQ$35,17,FALSE),"")</f>
        <v>0</v>
      </c>
      <c r="N433" s="59">
        <f>IFERROR(VLOOKUP(Tabelle32[[#This Row],[Device ID]],BOM!$B$3:$BQ$35,18,FALSE),"")</f>
        <v>0</v>
      </c>
      <c r="O433" s="64"/>
      <c r="P433" s="64"/>
      <c r="Q433" s="64"/>
      <c r="R433" s="64"/>
      <c r="S433" s="64"/>
      <c r="T433" s="64"/>
      <c r="U433" s="59">
        <f>IFERROR(VLOOKUP(Tabelle32[[#This Row],[Device ID]],BOM!$B$3:$BQ$35,25,FALSE),"")</f>
        <v>0</v>
      </c>
      <c r="V433" s="59" t="str">
        <f>IFERROR(VLOOKUP(Tabelle32[[#This Row],[Device ID]],BOM!$B$3:$BQ$35,26,FALSE),"")</f>
        <v>x</v>
      </c>
      <c r="W433" s="59" t="str">
        <f>IFERROR(VLOOKUP(Tabelle32[[#This Row],[Device ID]],BOM!$B$3:$BQ$35,27,FALSE),"")</f>
        <v>x</v>
      </c>
      <c r="X433" s="59" t="str">
        <f>IFERROR(VLOOKUP(Tabelle32[[#This Row],[Device ID]],BOM!$B$3:$BQ$35,28,FALSE),"")</f>
        <v>x</v>
      </c>
      <c r="Y433" s="59" t="str">
        <f>IFERROR(VLOOKUP(Tabelle32[[#This Row],[Device ID]],BOM!$B$3:$BQ$35,29,FALSE),"")</f>
        <v>x</v>
      </c>
      <c r="Z433" s="59" t="str">
        <f>IFERROR(VLOOKUP(Tabelle32[[#This Row],[Device ID]],BOM!$B$3:$BQ$35,30,FALSE),"")</f>
        <v>x</v>
      </c>
      <c r="AA433" s="59" t="str">
        <f>IFERROR(VLOOKUP(Tabelle32[[#This Row],[Device ID]],BOM!$B$3:$BQ$35,31,FALSE),"")</f>
        <v>x</v>
      </c>
      <c r="AB433" s="59" t="str">
        <f>IFERROR(VLOOKUP(Tabelle32[[#This Row],[Device ID]],BOM!$B$3:$BQ$35,32,FALSE),"")</f>
        <v>x</v>
      </c>
      <c r="AC433" s="59" t="str">
        <f>IFERROR(VLOOKUP(Tabelle32[[#This Row],[Device ID]],BOM!$B$3:$BQ$35,33,FALSE),"")</f>
        <v>x</v>
      </c>
      <c r="AD433" s="59" t="str">
        <f>IFERROR(VLOOKUP(Tabelle32[[#This Row],[Device ID]],BOM!$B$3:$BQ$35,34,FALSE),"")</f>
        <v>x</v>
      </c>
      <c r="AE433" s="59" t="str">
        <f>IFERROR(VLOOKUP(Tabelle32[[#This Row],[Device ID]],BOM!$B$3:$BQ$35,35,FALSE),"")</f>
        <v>x</v>
      </c>
      <c r="AF433" s="59" t="str">
        <f>IFERROR(VLOOKUP(Tabelle32[[#This Row],[Device ID]],BOM!$B$3:$BQ$35,36,FALSE),"")</f>
        <v>x</v>
      </c>
      <c r="AG433" s="59" t="str">
        <f>IFERROR(VLOOKUP(Tabelle32[[#This Row],[Device ID]],BOM!$B$3:$BQ$35,37,FALSE),"")</f>
        <v>x</v>
      </c>
      <c r="AH433" s="59"/>
      <c r="AI433" s="59"/>
      <c r="AJ433" s="59"/>
      <c r="AK433" s="59"/>
      <c r="AL433" s="59" t="str">
        <f>IFERROR(VLOOKUP(Tabelle32[[#This Row],[Device ID]],BOM!$B$3:$BQ$35,42,FALSE),"")</f>
        <v>Imagine Communications SNP</v>
      </c>
      <c r="AM433" s="59" t="str">
        <f>IFERROR(VLOOKUP(Tabelle32[[#This Row],[Device ID]],BOM!$B$3:$BQ$35,43,FALSE),"")</f>
        <v>no</v>
      </c>
      <c r="AN433" s="59" t="str">
        <f>IFERROR(VLOOKUP(Tabelle32[[#This Row],[Device ID]],BOM!$B$3:$BQ$35,44,FALSE),"")</f>
        <v>yes</v>
      </c>
      <c r="AO433" s="59" t="str">
        <f>IFERROR(VLOOKUP(Tabelle32[[#This Row],[Device ID]],BOM!$B$3:$BQ$35,45,FALSE),"")</f>
        <v>no</v>
      </c>
      <c r="AP433" s="59" t="str">
        <f>IFERROR(CONCATENATE(Tabelle32[[#This Row],[Family
GFX-Unit]]," | ",Tabelle32[[#This Row],[Label 1
GFX-Unit]]," | ",Tabelle32[[#This Row],[Attached Device if Gateway]]),"")</f>
        <v xml:space="preserve"> |  | MVW</v>
      </c>
      <c r="AQ433" s="28"/>
      <c r="AR433" s="28"/>
      <c r="AS433" s="28"/>
      <c r="AT433" s="28"/>
      <c r="AU433" s="28"/>
      <c r="AV433" s="28" t="s">
        <v>96</v>
      </c>
      <c r="AW433" s="28" t="s">
        <v>96</v>
      </c>
      <c r="AX433" s="28" t="s">
        <v>96</v>
      </c>
      <c r="AY433" s="28" t="s">
        <v>96</v>
      </c>
      <c r="AZ433" s="28" t="s">
        <v>96</v>
      </c>
      <c r="BA433" s="28" t="s">
        <v>96</v>
      </c>
      <c r="BB433" s="28" t="s">
        <v>96</v>
      </c>
      <c r="BC433" s="28" t="s">
        <v>96</v>
      </c>
      <c r="BD433" s="28" t="s">
        <v>96</v>
      </c>
      <c r="BE433" s="28"/>
      <c r="BF433" s="28"/>
      <c r="BG433" s="73" t="s">
        <v>151</v>
      </c>
      <c r="BH433" s="30" t="str">
        <f>IF(COUNTA(Tabelle32[[#This Row],[Type:Vid_1080i50]:[Type:Anc_Prot]])&gt;0,"x","")</f>
        <v>x</v>
      </c>
      <c r="BI43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33" s="59"/>
      <c r="BK433" s="59"/>
      <c r="BL433" s="63"/>
      <c r="BM433" s="63"/>
      <c r="BN433" s="90"/>
      <c r="BO433" s="90"/>
      <c r="BP433" s="75">
        <f>LEN(Tabelle32[[#This Row],[Label 1
GFX-Unit]])</f>
        <v>0</v>
      </c>
      <c r="BQ433" s="63"/>
      <c r="BR433" s="63"/>
      <c r="BS433" s="59"/>
      <c r="BT433" s="59"/>
      <c r="BU433" s="59" t="s">
        <v>188</v>
      </c>
      <c r="BV433" s="59" t="s">
        <v>189</v>
      </c>
      <c r="BW433" s="59" t="s">
        <v>643</v>
      </c>
      <c r="BX433" s="59">
        <v>20</v>
      </c>
    </row>
    <row r="434" spans="1:76" x14ac:dyDescent="0.2">
      <c r="A434" s="58" t="str">
        <f>CONCATENATE(Tabelle32[[#This Row],[Device ID]],".",Tabelle32[[#This Row],[Streamcounter]])</f>
        <v>20.20210</v>
      </c>
      <c r="B43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VGW-01_SDI20_AUDrec_0010_IPLASRF</v>
      </c>
      <c r="C434" s="60"/>
      <c r="D434" s="61"/>
      <c r="E434" s="62"/>
      <c r="F434" s="59" t="str">
        <f>IFERROR(VLOOKUP(Tabelle32[[#This Row],[Device ID]],BOM!$B$3:$BQ$35,16,FALSE),"")</f>
        <v>MVW</v>
      </c>
      <c r="G434" s="63">
        <f>VLOOKUP(Tabelle32[[#This Row],[SDI Interface]],BOM!$A$4:$B$35,2,FALSE)</f>
        <v>20</v>
      </c>
      <c r="H434" s="59" t="str">
        <f>BOM!$C$4</f>
        <v>VGW-01</v>
      </c>
      <c r="I434" s="59">
        <f>IFERROR(VLOOKUP(Tabelle32[[#This Row],[Device ID]],BOM!$B$3:$BQ$35,12,FALSE),"")</f>
        <v>0</v>
      </c>
      <c r="J434" s="59" t="str">
        <f>IFERROR(VLOOKUP(Tabelle32[[#This Row],[Device ID]],BOM!$B$3:$BQ$35,13,FALSE),"")</f>
        <v>TC.U1.223 | MDC</v>
      </c>
      <c r="K434" s="59" t="str">
        <f>IFERROR(VLOOKUP(Tabelle32[[#This Row],[Device ID]],BOM!$B$3:$BQ$35,14,FALSE),"")</f>
        <v>Imagine Comunications</v>
      </c>
      <c r="L434" s="59" t="str">
        <f>IFERROR(VLOOKUP(Tabelle32[[#This Row],[Device ID]],BOM!$B$3:$BQ$35,16,FALSE),"")</f>
        <v>MVW</v>
      </c>
      <c r="M434" s="63">
        <f>IFERROR(VLOOKUP(Tabelle32[[#This Row],[Device ID]],BOM!$B$3:$BQ$35,17,FALSE),"")</f>
        <v>0</v>
      </c>
      <c r="N434" s="59">
        <f>IFERROR(VLOOKUP(Tabelle32[[#This Row],[Device ID]],BOM!$B$3:$BQ$35,18,FALSE),"")</f>
        <v>0</v>
      </c>
      <c r="O434" s="64"/>
      <c r="P434" s="64"/>
      <c r="Q434" s="64"/>
      <c r="R434" s="64"/>
      <c r="S434" s="64"/>
      <c r="T434" s="64"/>
      <c r="U434" s="59">
        <f>IFERROR(VLOOKUP(Tabelle32[[#This Row],[Device ID]],BOM!$B$3:$BQ$35,25,FALSE),"")</f>
        <v>0</v>
      </c>
      <c r="V434" s="59" t="str">
        <f>IFERROR(VLOOKUP(Tabelle32[[#This Row],[Device ID]],BOM!$B$3:$BQ$35,26,FALSE),"")</f>
        <v>x</v>
      </c>
      <c r="W434" s="59" t="str">
        <f>IFERROR(VLOOKUP(Tabelle32[[#This Row],[Device ID]],BOM!$B$3:$BQ$35,27,FALSE),"")</f>
        <v>x</v>
      </c>
      <c r="X434" s="59" t="str">
        <f>IFERROR(VLOOKUP(Tabelle32[[#This Row],[Device ID]],BOM!$B$3:$BQ$35,28,FALSE),"")</f>
        <v>x</v>
      </c>
      <c r="Y434" s="59" t="str">
        <f>IFERROR(VLOOKUP(Tabelle32[[#This Row],[Device ID]],BOM!$B$3:$BQ$35,29,FALSE),"")</f>
        <v>x</v>
      </c>
      <c r="Z434" s="59" t="str">
        <f>IFERROR(VLOOKUP(Tabelle32[[#This Row],[Device ID]],BOM!$B$3:$BQ$35,30,FALSE),"")</f>
        <v>x</v>
      </c>
      <c r="AA434" s="59" t="str">
        <f>IFERROR(VLOOKUP(Tabelle32[[#This Row],[Device ID]],BOM!$B$3:$BQ$35,31,FALSE),"")</f>
        <v>x</v>
      </c>
      <c r="AB434" s="59" t="str">
        <f>IFERROR(VLOOKUP(Tabelle32[[#This Row],[Device ID]],BOM!$B$3:$BQ$35,32,FALSE),"")</f>
        <v>x</v>
      </c>
      <c r="AC434" s="59" t="str">
        <f>IFERROR(VLOOKUP(Tabelle32[[#This Row],[Device ID]],BOM!$B$3:$BQ$35,33,FALSE),"")</f>
        <v>x</v>
      </c>
      <c r="AD434" s="59" t="str">
        <f>IFERROR(VLOOKUP(Tabelle32[[#This Row],[Device ID]],BOM!$B$3:$BQ$35,34,FALSE),"")</f>
        <v>x</v>
      </c>
      <c r="AE434" s="59" t="str">
        <f>IFERROR(VLOOKUP(Tabelle32[[#This Row],[Device ID]],BOM!$B$3:$BQ$35,35,FALSE),"")</f>
        <v>x</v>
      </c>
      <c r="AF434" s="59" t="str">
        <f>IFERROR(VLOOKUP(Tabelle32[[#This Row],[Device ID]],BOM!$B$3:$BQ$35,36,FALSE),"")</f>
        <v>x</v>
      </c>
      <c r="AG434" s="59" t="str">
        <f>IFERROR(VLOOKUP(Tabelle32[[#This Row],[Device ID]],BOM!$B$3:$BQ$35,37,FALSE),"")</f>
        <v>x</v>
      </c>
      <c r="AH434" s="59"/>
      <c r="AI434" s="59"/>
      <c r="AJ434" s="59"/>
      <c r="AK434" s="59"/>
      <c r="AL434" s="59" t="str">
        <f>IFERROR(VLOOKUP(Tabelle32[[#This Row],[Device ID]],BOM!$B$3:$BQ$35,42,FALSE),"")</f>
        <v>Imagine Communications SNP</v>
      </c>
      <c r="AM434" s="59" t="str">
        <f>IFERROR(VLOOKUP(Tabelle32[[#This Row],[Device ID]],BOM!$B$3:$BQ$35,43,FALSE),"")</f>
        <v>no</v>
      </c>
      <c r="AN434" s="59" t="str">
        <f>IFERROR(VLOOKUP(Tabelle32[[#This Row],[Device ID]],BOM!$B$3:$BQ$35,44,FALSE),"")</f>
        <v>yes</v>
      </c>
      <c r="AO434" s="59" t="str">
        <f>IFERROR(VLOOKUP(Tabelle32[[#This Row],[Device ID]],BOM!$B$3:$BQ$35,45,FALSE),"")</f>
        <v>no</v>
      </c>
      <c r="AP434" s="59" t="str">
        <f>IFERROR(CONCATENATE(Tabelle32[[#This Row],[Family
GFX-Unit]]," | ",Tabelle32[[#This Row],[Label 1
GFX-Unit]]," | ",Tabelle32[[#This Row],[Attached Device if Gateway]]),"")</f>
        <v xml:space="preserve"> |  | MVW</v>
      </c>
      <c r="AQ434" s="28"/>
      <c r="AR434" s="28"/>
      <c r="AS434" s="28"/>
      <c r="AT434" s="28"/>
      <c r="AU434" s="28"/>
      <c r="AV434" s="28" t="s">
        <v>96</v>
      </c>
      <c r="AW434" s="28" t="s">
        <v>96</v>
      </c>
      <c r="AX434" s="28" t="s">
        <v>96</v>
      </c>
      <c r="AY434" s="28" t="s">
        <v>96</v>
      </c>
      <c r="AZ434" s="28" t="s">
        <v>96</v>
      </c>
      <c r="BA434" s="28" t="s">
        <v>96</v>
      </c>
      <c r="BB434" s="28" t="s">
        <v>96</v>
      </c>
      <c r="BC434" s="28" t="s">
        <v>96</v>
      </c>
      <c r="BD434" s="28" t="s">
        <v>96</v>
      </c>
      <c r="BE434" s="28"/>
      <c r="BF434" s="28"/>
      <c r="BG434" s="73" t="s">
        <v>151</v>
      </c>
      <c r="BH434" s="30" t="str">
        <f>IF(COUNTA(Tabelle32[[#This Row],[Type:Vid_1080i50]:[Type:Anc_Prot]])&gt;0,"x","")</f>
        <v>x</v>
      </c>
      <c r="BI43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34" s="59"/>
      <c r="BK434" s="59"/>
      <c r="BL434" s="63"/>
      <c r="BM434" s="63"/>
      <c r="BN434" s="90"/>
      <c r="BO434" s="90"/>
      <c r="BP434" s="75">
        <f>LEN(Tabelle32[[#This Row],[Label 1
GFX-Unit]])</f>
        <v>0</v>
      </c>
      <c r="BQ434" s="63"/>
      <c r="BR434" s="63"/>
      <c r="BS434" s="59"/>
      <c r="BT434" s="59"/>
      <c r="BU434" s="59" t="s">
        <v>191</v>
      </c>
      <c r="BV434" s="59" t="s">
        <v>192</v>
      </c>
      <c r="BW434" s="59" t="s">
        <v>644</v>
      </c>
      <c r="BX434" s="59">
        <v>20</v>
      </c>
    </row>
    <row r="435" spans="1:76" x14ac:dyDescent="0.2">
      <c r="A435" s="58" t="str">
        <f>CONCATENATE(Tabelle32[[#This Row],[Device ID]],".",Tabelle32[[#This Row],[Streamcounter]])</f>
        <v>20.20211</v>
      </c>
      <c r="B43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VGW-01_SDI20_AUDrec_0011_IPLASRF</v>
      </c>
      <c r="C435" s="60"/>
      <c r="D435" s="61"/>
      <c r="E435" s="62"/>
      <c r="F435" s="59" t="str">
        <f>IFERROR(VLOOKUP(Tabelle32[[#This Row],[Device ID]],BOM!$B$3:$BQ$35,16,FALSE),"")</f>
        <v>MVW</v>
      </c>
      <c r="G435" s="63">
        <f>VLOOKUP(Tabelle32[[#This Row],[SDI Interface]],BOM!$A$4:$B$35,2,FALSE)</f>
        <v>20</v>
      </c>
      <c r="H435" s="59" t="str">
        <f>BOM!$C$4</f>
        <v>VGW-01</v>
      </c>
      <c r="I435" s="59">
        <f>IFERROR(VLOOKUP(Tabelle32[[#This Row],[Device ID]],BOM!$B$3:$BQ$35,12,FALSE),"")</f>
        <v>0</v>
      </c>
      <c r="J435" s="59" t="str">
        <f>IFERROR(VLOOKUP(Tabelle32[[#This Row],[Device ID]],BOM!$B$3:$BQ$35,13,FALSE),"")</f>
        <v>TC.U1.223 | MDC</v>
      </c>
      <c r="K435" s="59" t="str">
        <f>IFERROR(VLOOKUP(Tabelle32[[#This Row],[Device ID]],BOM!$B$3:$BQ$35,14,FALSE),"")</f>
        <v>Imagine Comunications</v>
      </c>
      <c r="L435" s="59" t="str">
        <f>IFERROR(VLOOKUP(Tabelle32[[#This Row],[Device ID]],BOM!$B$3:$BQ$35,16,FALSE),"")</f>
        <v>MVW</v>
      </c>
      <c r="M435" s="63">
        <f>IFERROR(VLOOKUP(Tabelle32[[#This Row],[Device ID]],BOM!$B$3:$BQ$35,17,FALSE),"")</f>
        <v>0</v>
      </c>
      <c r="N435" s="59">
        <f>IFERROR(VLOOKUP(Tabelle32[[#This Row],[Device ID]],BOM!$B$3:$BQ$35,18,FALSE),"")</f>
        <v>0</v>
      </c>
      <c r="O435" s="64"/>
      <c r="P435" s="64"/>
      <c r="Q435" s="64"/>
      <c r="R435" s="64"/>
      <c r="S435" s="64"/>
      <c r="T435" s="64"/>
      <c r="U435" s="59">
        <f>IFERROR(VLOOKUP(Tabelle32[[#This Row],[Device ID]],BOM!$B$3:$BQ$35,25,FALSE),"")</f>
        <v>0</v>
      </c>
      <c r="V435" s="59" t="str">
        <f>IFERROR(VLOOKUP(Tabelle32[[#This Row],[Device ID]],BOM!$B$3:$BQ$35,26,FALSE),"")</f>
        <v>x</v>
      </c>
      <c r="W435" s="59" t="str">
        <f>IFERROR(VLOOKUP(Tabelle32[[#This Row],[Device ID]],BOM!$B$3:$BQ$35,27,FALSE),"")</f>
        <v>x</v>
      </c>
      <c r="X435" s="59" t="str">
        <f>IFERROR(VLOOKUP(Tabelle32[[#This Row],[Device ID]],BOM!$B$3:$BQ$35,28,FALSE),"")</f>
        <v>x</v>
      </c>
      <c r="Y435" s="59" t="str">
        <f>IFERROR(VLOOKUP(Tabelle32[[#This Row],[Device ID]],BOM!$B$3:$BQ$35,29,FALSE),"")</f>
        <v>x</v>
      </c>
      <c r="Z435" s="59" t="str">
        <f>IFERROR(VLOOKUP(Tabelle32[[#This Row],[Device ID]],BOM!$B$3:$BQ$35,30,FALSE),"")</f>
        <v>x</v>
      </c>
      <c r="AA435" s="59" t="str">
        <f>IFERROR(VLOOKUP(Tabelle32[[#This Row],[Device ID]],BOM!$B$3:$BQ$35,31,FALSE),"")</f>
        <v>x</v>
      </c>
      <c r="AB435" s="59" t="str">
        <f>IFERROR(VLOOKUP(Tabelle32[[#This Row],[Device ID]],BOM!$B$3:$BQ$35,32,FALSE),"")</f>
        <v>x</v>
      </c>
      <c r="AC435" s="59" t="str">
        <f>IFERROR(VLOOKUP(Tabelle32[[#This Row],[Device ID]],BOM!$B$3:$BQ$35,33,FALSE),"")</f>
        <v>x</v>
      </c>
      <c r="AD435" s="59" t="str">
        <f>IFERROR(VLOOKUP(Tabelle32[[#This Row],[Device ID]],BOM!$B$3:$BQ$35,34,FALSE),"")</f>
        <v>x</v>
      </c>
      <c r="AE435" s="59" t="str">
        <f>IFERROR(VLOOKUP(Tabelle32[[#This Row],[Device ID]],BOM!$B$3:$BQ$35,35,FALSE),"")</f>
        <v>x</v>
      </c>
      <c r="AF435" s="59" t="str">
        <f>IFERROR(VLOOKUP(Tabelle32[[#This Row],[Device ID]],BOM!$B$3:$BQ$35,36,FALSE),"")</f>
        <v>x</v>
      </c>
      <c r="AG435" s="59" t="str">
        <f>IFERROR(VLOOKUP(Tabelle32[[#This Row],[Device ID]],BOM!$B$3:$BQ$35,37,FALSE),"")</f>
        <v>x</v>
      </c>
      <c r="AH435" s="59"/>
      <c r="AI435" s="59"/>
      <c r="AJ435" s="59"/>
      <c r="AK435" s="59"/>
      <c r="AL435" s="59" t="str">
        <f>IFERROR(VLOOKUP(Tabelle32[[#This Row],[Device ID]],BOM!$B$3:$BQ$35,42,FALSE),"")</f>
        <v>Imagine Communications SNP</v>
      </c>
      <c r="AM435" s="59" t="str">
        <f>IFERROR(VLOOKUP(Tabelle32[[#This Row],[Device ID]],BOM!$B$3:$BQ$35,43,FALSE),"")</f>
        <v>no</v>
      </c>
      <c r="AN435" s="59" t="str">
        <f>IFERROR(VLOOKUP(Tabelle32[[#This Row],[Device ID]],BOM!$B$3:$BQ$35,44,FALSE),"")</f>
        <v>yes</v>
      </c>
      <c r="AO435" s="59" t="str">
        <f>IFERROR(VLOOKUP(Tabelle32[[#This Row],[Device ID]],BOM!$B$3:$BQ$35,45,FALSE),"")</f>
        <v>no</v>
      </c>
      <c r="AP435" s="59" t="str">
        <f>IFERROR(CONCATENATE(Tabelle32[[#This Row],[Family
GFX-Unit]]," | ",Tabelle32[[#This Row],[Label 1
GFX-Unit]]," | ",Tabelle32[[#This Row],[Attached Device if Gateway]]),"")</f>
        <v xml:space="preserve"> |  | MVW</v>
      </c>
      <c r="AQ435" s="28"/>
      <c r="AR435" s="28"/>
      <c r="AS435" s="28"/>
      <c r="AT435" s="28"/>
      <c r="AU435" s="28"/>
      <c r="AV435" s="28" t="s">
        <v>96</v>
      </c>
      <c r="AW435" s="28" t="s">
        <v>96</v>
      </c>
      <c r="AX435" s="28" t="s">
        <v>96</v>
      </c>
      <c r="AY435" s="28" t="s">
        <v>96</v>
      </c>
      <c r="AZ435" s="28" t="s">
        <v>96</v>
      </c>
      <c r="BA435" s="28" t="s">
        <v>96</v>
      </c>
      <c r="BB435" s="28" t="s">
        <v>96</v>
      </c>
      <c r="BC435" s="28" t="s">
        <v>96</v>
      </c>
      <c r="BD435" s="28" t="s">
        <v>96</v>
      </c>
      <c r="BE435" s="28"/>
      <c r="BF435" s="28"/>
      <c r="BG435" s="73" t="s">
        <v>151</v>
      </c>
      <c r="BH435" s="30" t="str">
        <f>IF(COUNTA(Tabelle32[[#This Row],[Type:Vid_1080i50]:[Type:Anc_Prot]])&gt;0,"x","")</f>
        <v>x</v>
      </c>
      <c r="BI43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35" s="59"/>
      <c r="BK435" s="59"/>
      <c r="BL435" s="63"/>
      <c r="BM435" s="63"/>
      <c r="BN435" s="90"/>
      <c r="BO435" s="90"/>
      <c r="BP435" s="75">
        <f>LEN(Tabelle32[[#This Row],[Label 1
GFX-Unit]])</f>
        <v>0</v>
      </c>
      <c r="BQ435" s="63"/>
      <c r="BR435" s="63"/>
      <c r="BS435" s="59"/>
      <c r="BT435" s="59"/>
      <c r="BU435" s="59" t="s">
        <v>194</v>
      </c>
      <c r="BV435" s="59" t="s">
        <v>195</v>
      </c>
      <c r="BW435" s="59" t="s">
        <v>645</v>
      </c>
      <c r="BX435" s="59">
        <v>20</v>
      </c>
    </row>
    <row r="436" spans="1:76" x14ac:dyDescent="0.2">
      <c r="A436" s="58" t="str">
        <f>CONCATENATE(Tabelle32[[#This Row],[Device ID]],".",Tabelle32[[#This Row],[Streamcounter]])</f>
        <v>20.20212</v>
      </c>
      <c r="B43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VGW-01_SDI20_AUDrec_0012_IPLASRF</v>
      </c>
      <c r="C436" s="60"/>
      <c r="D436" s="61"/>
      <c r="E436" s="62"/>
      <c r="F436" s="59" t="str">
        <f>IFERROR(VLOOKUP(Tabelle32[[#This Row],[Device ID]],BOM!$B$3:$BQ$35,16,FALSE),"")</f>
        <v>MVW</v>
      </c>
      <c r="G436" s="63">
        <f>VLOOKUP(Tabelle32[[#This Row],[SDI Interface]],BOM!$A$4:$B$35,2,FALSE)</f>
        <v>20</v>
      </c>
      <c r="H436" s="59" t="str">
        <f>BOM!$C$4</f>
        <v>VGW-01</v>
      </c>
      <c r="I436" s="59">
        <f>IFERROR(VLOOKUP(Tabelle32[[#This Row],[Device ID]],BOM!$B$3:$BQ$35,12,FALSE),"")</f>
        <v>0</v>
      </c>
      <c r="J436" s="59" t="str">
        <f>IFERROR(VLOOKUP(Tabelle32[[#This Row],[Device ID]],BOM!$B$3:$BQ$35,13,FALSE),"")</f>
        <v>TC.U1.223 | MDC</v>
      </c>
      <c r="K436" s="59" t="str">
        <f>IFERROR(VLOOKUP(Tabelle32[[#This Row],[Device ID]],BOM!$B$3:$BQ$35,14,FALSE),"")</f>
        <v>Imagine Comunications</v>
      </c>
      <c r="L436" s="59" t="str">
        <f>IFERROR(VLOOKUP(Tabelle32[[#This Row],[Device ID]],BOM!$B$3:$BQ$35,16,FALSE),"")</f>
        <v>MVW</v>
      </c>
      <c r="M436" s="63">
        <f>IFERROR(VLOOKUP(Tabelle32[[#This Row],[Device ID]],BOM!$B$3:$BQ$35,17,FALSE),"")</f>
        <v>0</v>
      </c>
      <c r="N436" s="59">
        <f>IFERROR(VLOOKUP(Tabelle32[[#This Row],[Device ID]],BOM!$B$3:$BQ$35,18,FALSE),"")</f>
        <v>0</v>
      </c>
      <c r="O436" s="64"/>
      <c r="P436" s="64"/>
      <c r="Q436" s="64"/>
      <c r="R436" s="64"/>
      <c r="S436" s="64"/>
      <c r="T436" s="64"/>
      <c r="U436" s="59">
        <f>IFERROR(VLOOKUP(Tabelle32[[#This Row],[Device ID]],BOM!$B$3:$BQ$35,25,FALSE),"")</f>
        <v>0</v>
      </c>
      <c r="V436" s="59" t="str">
        <f>IFERROR(VLOOKUP(Tabelle32[[#This Row],[Device ID]],BOM!$B$3:$BQ$35,26,FALSE),"")</f>
        <v>x</v>
      </c>
      <c r="W436" s="59" t="str">
        <f>IFERROR(VLOOKUP(Tabelle32[[#This Row],[Device ID]],BOM!$B$3:$BQ$35,27,FALSE),"")</f>
        <v>x</v>
      </c>
      <c r="X436" s="59" t="str">
        <f>IFERROR(VLOOKUP(Tabelle32[[#This Row],[Device ID]],BOM!$B$3:$BQ$35,28,FALSE),"")</f>
        <v>x</v>
      </c>
      <c r="Y436" s="59" t="str">
        <f>IFERROR(VLOOKUP(Tabelle32[[#This Row],[Device ID]],BOM!$B$3:$BQ$35,29,FALSE),"")</f>
        <v>x</v>
      </c>
      <c r="Z436" s="59" t="str">
        <f>IFERROR(VLOOKUP(Tabelle32[[#This Row],[Device ID]],BOM!$B$3:$BQ$35,30,FALSE),"")</f>
        <v>x</v>
      </c>
      <c r="AA436" s="59" t="str">
        <f>IFERROR(VLOOKUP(Tabelle32[[#This Row],[Device ID]],BOM!$B$3:$BQ$35,31,FALSE),"")</f>
        <v>x</v>
      </c>
      <c r="AB436" s="59" t="str">
        <f>IFERROR(VLOOKUP(Tabelle32[[#This Row],[Device ID]],BOM!$B$3:$BQ$35,32,FALSE),"")</f>
        <v>x</v>
      </c>
      <c r="AC436" s="59" t="str">
        <f>IFERROR(VLOOKUP(Tabelle32[[#This Row],[Device ID]],BOM!$B$3:$BQ$35,33,FALSE),"")</f>
        <v>x</v>
      </c>
      <c r="AD436" s="59" t="str">
        <f>IFERROR(VLOOKUP(Tabelle32[[#This Row],[Device ID]],BOM!$B$3:$BQ$35,34,FALSE),"")</f>
        <v>x</v>
      </c>
      <c r="AE436" s="59" t="str">
        <f>IFERROR(VLOOKUP(Tabelle32[[#This Row],[Device ID]],BOM!$B$3:$BQ$35,35,FALSE),"")</f>
        <v>x</v>
      </c>
      <c r="AF436" s="59" t="str">
        <f>IFERROR(VLOOKUP(Tabelle32[[#This Row],[Device ID]],BOM!$B$3:$BQ$35,36,FALSE),"")</f>
        <v>x</v>
      </c>
      <c r="AG436" s="59" t="str">
        <f>IFERROR(VLOOKUP(Tabelle32[[#This Row],[Device ID]],BOM!$B$3:$BQ$35,37,FALSE),"")</f>
        <v>x</v>
      </c>
      <c r="AH436" s="59"/>
      <c r="AI436" s="59"/>
      <c r="AJ436" s="59"/>
      <c r="AK436" s="59"/>
      <c r="AL436" s="59" t="str">
        <f>IFERROR(VLOOKUP(Tabelle32[[#This Row],[Device ID]],BOM!$B$3:$BQ$35,42,FALSE),"")</f>
        <v>Imagine Communications SNP</v>
      </c>
      <c r="AM436" s="59" t="str">
        <f>IFERROR(VLOOKUP(Tabelle32[[#This Row],[Device ID]],BOM!$B$3:$BQ$35,43,FALSE),"")</f>
        <v>no</v>
      </c>
      <c r="AN436" s="59" t="str">
        <f>IFERROR(VLOOKUP(Tabelle32[[#This Row],[Device ID]],BOM!$B$3:$BQ$35,44,FALSE),"")</f>
        <v>yes</v>
      </c>
      <c r="AO436" s="59" t="str">
        <f>IFERROR(VLOOKUP(Tabelle32[[#This Row],[Device ID]],BOM!$B$3:$BQ$35,45,FALSE),"")</f>
        <v>no</v>
      </c>
      <c r="AP436" s="59" t="str">
        <f>IFERROR(CONCATENATE(Tabelle32[[#This Row],[Family
GFX-Unit]]," | ",Tabelle32[[#This Row],[Label 1
GFX-Unit]]," | ",Tabelle32[[#This Row],[Attached Device if Gateway]]),"")</f>
        <v xml:space="preserve"> |  | MVW</v>
      </c>
      <c r="AQ436" s="28"/>
      <c r="AR436" s="28"/>
      <c r="AS436" s="28"/>
      <c r="AT436" s="28"/>
      <c r="AU436" s="28"/>
      <c r="AV436" s="28" t="s">
        <v>96</v>
      </c>
      <c r="AW436" s="28" t="s">
        <v>96</v>
      </c>
      <c r="AX436" s="28" t="s">
        <v>96</v>
      </c>
      <c r="AY436" s="28" t="s">
        <v>96</v>
      </c>
      <c r="AZ436" s="28" t="s">
        <v>96</v>
      </c>
      <c r="BA436" s="28" t="s">
        <v>96</v>
      </c>
      <c r="BB436" s="28" t="s">
        <v>96</v>
      </c>
      <c r="BC436" s="28" t="s">
        <v>96</v>
      </c>
      <c r="BD436" s="28" t="s">
        <v>96</v>
      </c>
      <c r="BE436" s="28"/>
      <c r="BF436" s="28"/>
      <c r="BG436" s="73" t="s">
        <v>151</v>
      </c>
      <c r="BH436" s="30" t="str">
        <f>IF(COUNTA(Tabelle32[[#This Row],[Type:Vid_1080i50]:[Type:Anc_Prot]])&gt;0,"x","")</f>
        <v>x</v>
      </c>
      <c r="BI43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36" s="59"/>
      <c r="BK436" s="59"/>
      <c r="BL436" s="63"/>
      <c r="BM436" s="63"/>
      <c r="BN436" s="90"/>
      <c r="BO436" s="90"/>
      <c r="BP436" s="75">
        <f>LEN(Tabelle32[[#This Row],[Label 1
GFX-Unit]])</f>
        <v>0</v>
      </c>
      <c r="BQ436" s="63"/>
      <c r="BR436" s="63"/>
      <c r="BS436" s="59"/>
      <c r="BT436" s="59"/>
      <c r="BU436" s="59" t="s">
        <v>197</v>
      </c>
      <c r="BV436" s="59" t="s">
        <v>198</v>
      </c>
      <c r="BW436" s="59" t="s">
        <v>646</v>
      </c>
      <c r="BX436" s="59">
        <v>20</v>
      </c>
    </row>
    <row r="437" spans="1:76" x14ac:dyDescent="0.2">
      <c r="A437" s="58" t="str">
        <f>CONCATENATE(Tabelle32[[#This Row],[Device ID]],".",Tabelle32[[#This Row],[Streamcounter]])</f>
        <v>20.20213</v>
      </c>
      <c r="B43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VGW-01_SDI20_AUDrec_0013_IPLASRF</v>
      </c>
      <c r="C437" s="60"/>
      <c r="D437" s="61"/>
      <c r="E437" s="62"/>
      <c r="F437" s="59" t="str">
        <f>IFERROR(VLOOKUP(Tabelle32[[#This Row],[Device ID]],BOM!$B$3:$BQ$35,16,FALSE),"")</f>
        <v>MVW</v>
      </c>
      <c r="G437" s="63">
        <f>VLOOKUP(Tabelle32[[#This Row],[SDI Interface]],BOM!$A$4:$B$35,2,FALSE)</f>
        <v>20</v>
      </c>
      <c r="H437" s="59" t="str">
        <f>BOM!$C$4</f>
        <v>VGW-01</v>
      </c>
      <c r="I437" s="59">
        <f>IFERROR(VLOOKUP(Tabelle32[[#This Row],[Device ID]],BOM!$B$3:$BQ$35,12,FALSE),"")</f>
        <v>0</v>
      </c>
      <c r="J437" s="59" t="str">
        <f>IFERROR(VLOOKUP(Tabelle32[[#This Row],[Device ID]],BOM!$B$3:$BQ$35,13,FALSE),"")</f>
        <v>TC.U1.223 | MDC</v>
      </c>
      <c r="K437" s="59" t="str">
        <f>IFERROR(VLOOKUP(Tabelle32[[#This Row],[Device ID]],BOM!$B$3:$BQ$35,14,FALSE),"")</f>
        <v>Imagine Comunications</v>
      </c>
      <c r="L437" s="59" t="str">
        <f>IFERROR(VLOOKUP(Tabelle32[[#This Row],[Device ID]],BOM!$B$3:$BQ$35,16,FALSE),"")</f>
        <v>MVW</v>
      </c>
      <c r="M437" s="63">
        <f>IFERROR(VLOOKUP(Tabelle32[[#This Row],[Device ID]],BOM!$B$3:$BQ$35,17,FALSE),"")</f>
        <v>0</v>
      </c>
      <c r="N437" s="59">
        <f>IFERROR(VLOOKUP(Tabelle32[[#This Row],[Device ID]],BOM!$B$3:$BQ$35,18,FALSE),"")</f>
        <v>0</v>
      </c>
      <c r="O437" s="64"/>
      <c r="P437" s="64"/>
      <c r="Q437" s="64"/>
      <c r="R437" s="64"/>
      <c r="S437" s="64"/>
      <c r="T437" s="64"/>
      <c r="U437" s="59">
        <f>IFERROR(VLOOKUP(Tabelle32[[#This Row],[Device ID]],BOM!$B$3:$BQ$35,25,FALSE),"")</f>
        <v>0</v>
      </c>
      <c r="V437" s="59" t="str">
        <f>IFERROR(VLOOKUP(Tabelle32[[#This Row],[Device ID]],BOM!$B$3:$BQ$35,26,FALSE),"")</f>
        <v>x</v>
      </c>
      <c r="W437" s="59" t="str">
        <f>IFERROR(VLOOKUP(Tabelle32[[#This Row],[Device ID]],BOM!$B$3:$BQ$35,27,FALSE),"")</f>
        <v>x</v>
      </c>
      <c r="X437" s="59" t="str">
        <f>IFERROR(VLOOKUP(Tabelle32[[#This Row],[Device ID]],BOM!$B$3:$BQ$35,28,FALSE),"")</f>
        <v>x</v>
      </c>
      <c r="Y437" s="59" t="str">
        <f>IFERROR(VLOOKUP(Tabelle32[[#This Row],[Device ID]],BOM!$B$3:$BQ$35,29,FALSE),"")</f>
        <v>x</v>
      </c>
      <c r="Z437" s="59" t="str">
        <f>IFERROR(VLOOKUP(Tabelle32[[#This Row],[Device ID]],BOM!$B$3:$BQ$35,30,FALSE),"")</f>
        <v>x</v>
      </c>
      <c r="AA437" s="59" t="str">
        <f>IFERROR(VLOOKUP(Tabelle32[[#This Row],[Device ID]],BOM!$B$3:$BQ$35,31,FALSE),"")</f>
        <v>x</v>
      </c>
      <c r="AB437" s="59" t="str">
        <f>IFERROR(VLOOKUP(Tabelle32[[#This Row],[Device ID]],BOM!$B$3:$BQ$35,32,FALSE),"")</f>
        <v>x</v>
      </c>
      <c r="AC437" s="59" t="str">
        <f>IFERROR(VLOOKUP(Tabelle32[[#This Row],[Device ID]],BOM!$B$3:$BQ$35,33,FALSE),"")</f>
        <v>x</v>
      </c>
      <c r="AD437" s="59" t="str">
        <f>IFERROR(VLOOKUP(Tabelle32[[#This Row],[Device ID]],BOM!$B$3:$BQ$35,34,FALSE),"")</f>
        <v>x</v>
      </c>
      <c r="AE437" s="59" t="str">
        <f>IFERROR(VLOOKUP(Tabelle32[[#This Row],[Device ID]],BOM!$B$3:$BQ$35,35,FALSE),"")</f>
        <v>x</v>
      </c>
      <c r="AF437" s="59" t="str">
        <f>IFERROR(VLOOKUP(Tabelle32[[#This Row],[Device ID]],BOM!$B$3:$BQ$35,36,FALSE),"")</f>
        <v>x</v>
      </c>
      <c r="AG437" s="59" t="str">
        <f>IFERROR(VLOOKUP(Tabelle32[[#This Row],[Device ID]],BOM!$B$3:$BQ$35,37,FALSE),"")</f>
        <v>x</v>
      </c>
      <c r="AH437" s="59"/>
      <c r="AI437" s="59"/>
      <c r="AJ437" s="59"/>
      <c r="AK437" s="59"/>
      <c r="AL437" s="59" t="str">
        <f>IFERROR(VLOOKUP(Tabelle32[[#This Row],[Device ID]],BOM!$B$3:$BQ$35,42,FALSE),"")</f>
        <v>Imagine Communications SNP</v>
      </c>
      <c r="AM437" s="59" t="str">
        <f>IFERROR(VLOOKUP(Tabelle32[[#This Row],[Device ID]],BOM!$B$3:$BQ$35,43,FALSE),"")</f>
        <v>no</v>
      </c>
      <c r="AN437" s="59" t="str">
        <f>IFERROR(VLOOKUP(Tabelle32[[#This Row],[Device ID]],BOM!$B$3:$BQ$35,44,FALSE),"")</f>
        <v>yes</v>
      </c>
      <c r="AO437" s="59" t="str">
        <f>IFERROR(VLOOKUP(Tabelle32[[#This Row],[Device ID]],BOM!$B$3:$BQ$35,45,FALSE),"")</f>
        <v>no</v>
      </c>
      <c r="AP437" s="59" t="str">
        <f>IFERROR(CONCATENATE(Tabelle32[[#This Row],[Family
GFX-Unit]]," | ",Tabelle32[[#This Row],[Label 1
GFX-Unit]]," | ",Tabelle32[[#This Row],[Attached Device if Gateway]]),"")</f>
        <v xml:space="preserve"> |  | MVW</v>
      </c>
      <c r="AQ437" s="28"/>
      <c r="AR437" s="28"/>
      <c r="AS437" s="28"/>
      <c r="AT437" s="28"/>
      <c r="AU437" s="28"/>
      <c r="AV437" s="28" t="s">
        <v>96</v>
      </c>
      <c r="AW437" s="28" t="s">
        <v>96</v>
      </c>
      <c r="AX437" s="28" t="s">
        <v>96</v>
      </c>
      <c r="AY437" s="28" t="s">
        <v>96</v>
      </c>
      <c r="AZ437" s="28" t="s">
        <v>96</v>
      </c>
      <c r="BA437" s="28" t="s">
        <v>96</v>
      </c>
      <c r="BB437" s="28" t="s">
        <v>96</v>
      </c>
      <c r="BC437" s="28" t="s">
        <v>96</v>
      </c>
      <c r="BD437" s="28" t="s">
        <v>96</v>
      </c>
      <c r="BE437" s="28"/>
      <c r="BF437" s="28"/>
      <c r="BG437" s="73" t="s">
        <v>151</v>
      </c>
      <c r="BH437" s="30" t="str">
        <f>IF(COUNTA(Tabelle32[[#This Row],[Type:Vid_1080i50]:[Type:Anc_Prot]])&gt;0,"x","")</f>
        <v>x</v>
      </c>
      <c r="BI43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37" s="59"/>
      <c r="BK437" s="59"/>
      <c r="BL437" s="63"/>
      <c r="BM437" s="63"/>
      <c r="BN437" s="90"/>
      <c r="BO437" s="90"/>
      <c r="BP437" s="75">
        <f>LEN(Tabelle32[[#This Row],[Label 1
GFX-Unit]])</f>
        <v>0</v>
      </c>
      <c r="BQ437" s="63"/>
      <c r="BR437" s="63"/>
      <c r="BS437" s="59"/>
      <c r="BT437" s="59"/>
      <c r="BU437" s="59" t="s">
        <v>200</v>
      </c>
      <c r="BV437" s="59" t="s">
        <v>201</v>
      </c>
      <c r="BW437" s="59" t="s">
        <v>647</v>
      </c>
      <c r="BX437" s="59">
        <v>20</v>
      </c>
    </row>
    <row r="438" spans="1:76" x14ac:dyDescent="0.2">
      <c r="A438" s="58" t="str">
        <f>CONCATENATE(Tabelle32[[#This Row],[Device ID]],".",Tabelle32[[#This Row],[Streamcounter]])</f>
        <v>20.20214</v>
      </c>
      <c r="B43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VGW-01_SDI20_AUDrec_0014_IPLASRF</v>
      </c>
      <c r="C438" s="60"/>
      <c r="D438" s="61"/>
      <c r="E438" s="62"/>
      <c r="F438" s="59" t="str">
        <f>IFERROR(VLOOKUP(Tabelle32[[#This Row],[Device ID]],BOM!$B$3:$BQ$35,16,FALSE),"")</f>
        <v>MVW</v>
      </c>
      <c r="G438" s="63">
        <f>VLOOKUP(Tabelle32[[#This Row],[SDI Interface]],BOM!$A$4:$B$35,2,FALSE)</f>
        <v>20</v>
      </c>
      <c r="H438" s="59" t="str">
        <f>BOM!$C$4</f>
        <v>VGW-01</v>
      </c>
      <c r="I438" s="59">
        <f>IFERROR(VLOOKUP(Tabelle32[[#This Row],[Device ID]],BOM!$B$3:$BQ$35,12,FALSE),"")</f>
        <v>0</v>
      </c>
      <c r="J438" s="59" t="str">
        <f>IFERROR(VLOOKUP(Tabelle32[[#This Row],[Device ID]],BOM!$B$3:$BQ$35,13,FALSE),"")</f>
        <v>TC.U1.223 | MDC</v>
      </c>
      <c r="K438" s="59" t="str">
        <f>IFERROR(VLOOKUP(Tabelle32[[#This Row],[Device ID]],BOM!$B$3:$BQ$35,14,FALSE),"")</f>
        <v>Imagine Comunications</v>
      </c>
      <c r="L438" s="59" t="str">
        <f>IFERROR(VLOOKUP(Tabelle32[[#This Row],[Device ID]],BOM!$B$3:$BQ$35,16,FALSE),"")</f>
        <v>MVW</v>
      </c>
      <c r="M438" s="63">
        <f>IFERROR(VLOOKUP(Tabelle32[[#This Row],[Device ID]],BOM!$B$3:$BQ$35,17,FALSE),"")</f>
        <v>0</v>
      </c>
      <c r="N438" s="59">
        <f>IFERROR(VLOOKUP(Tabelle32[[#This Row],[Device ID]],BOM!$B$3:$BQ$35,18,FALSE),"")</f>
        <v>0</v>
      </c>
      <c r="O438" s="64"/>
      <c r="P438" s="64"/>
      <c r="Q438" s="64"/>
      <c r="R438" s="64"/>
      <c r="S438" s="64"/>
      <c r="T438" s="64"/>
      <c r="U438" s="59">
        <f>IFERROR(VLOOKUP(Tabelle32[[#This Row],[Device ID]],BOM!$B$3:$BQ$35,25,FALSE),"")</f>
        <v>0</v>
      </c>
      <c r="V438" s="59" t="str">
        <f>IFERROR(VLOOKUP(Tabelle32[[#This Row],[Device ID]],BOM!$B$3:$BQ$35,26,FALSE),"")</f>
        <v>x</v>
      </c>
      <c r="W438" s="59" t="str">
        <f>IFERROR(VLOOKUP(Tabelle32[[#This Row],[Device ID]],BOM!$B$3:$BQ$35,27,FALSE),"")</f>
        <v>x</v>
      </c>
      <c r="X438" s="59" t="str">
        <f>IFERROR(VLOOKUP(Tabelle32[[#This Row],[Device ID]],BOM!$B$3:$BQ$35,28,FALSE),"")</f>
        <v>x</v>
      </c>
      <c r="Y438" s="59" t="str">
        <f>IFERROR(VLOOKUP(Tabelle32[[#This Row],[Device ID]],BOM!$B$3:$BQ$35,29,FALSE),"")</f>
        <v>x</v>
      </c>
      <c r="Z438" s="59" t="str">
        <f>IFERROR(VLOOKUP(Tabelle32[[#This Row],[Device ID]],BOM!$B$3:$BQ$35,30,FALSE),"")</f>
        <v>x</v>
      </c>
      <c r="AA438" s="59" t="str">
        <f>IFERROR(VLOOKUP(Tabelle32[[#This Row],[Device ID]],BOM!$B$3:$BQ$35,31,FALSE),"")</f>
        <v>x</v>
      </c>
      <c r="AB438" s="59" t="str">
        <f>IFERROR(VLOOKUP(Tabelle32[[#This Row],[Device ID]],BOM!$B$3:$BQ$35,32,FALSE),"")</f>
        <v>x</v>
      </c>
      <c r="AC438" s="59" t="str">
        <f>IFERROR(VLOOKUP(Tabelle32[[#This Row],[Device ID]],BOM!$B$3:$BQ$35,33,FALSE),"")</f>
        <v>x</v>
      </c>
      <c r="AD438" s="59" t="str">
        <f>IFERROR(VLOOKUP(Tabelle32[[#This Row],[Device ID]],BOM!$B$3:$BQ$35,34,FALSE),"")</f>
        <v>x</v>
      </c>
      <c r="AE438" s="59" t="str">
        <f>IFERROR(VLOOKUP(Tabelle32[[#This Row],[Device ID]],BOM!$B$3:$BQ$35,35,FALSE),"")</f>
        <v>x</v>
      </c>
      <c r="AF438" s="59" t="str">
        <f>IFERROR(VLOOKUP(Tabelle32[[#This Row],[Device ID]],BOM!$B$3:$BQ$35,36,FALSE),"")</f>
        <v>x</v>
      </c>
      <c r="AG438" s="59" t="str">
        <f>IFERROR(VLOOKUP(Tabelle32[[#This Row],[Device ID]],BOM!$B$3:$BQ$35,37,FALSE),"")</f>
        <v>x</v>
      </c>
      <c r="AH438" s="59"/>
      <c r="AI438" s="59"/>
      <c r="AJ438" s="59"/>
      <c r="AK438" s="59"/>
      <c r="AL438" s="59" t="str">
        <f>IFERROR(VLOOKUP(Tabelle32[[#This Row],[Device ID]],BOM!$B$3:$BQ$35,42,FALSE),"")</f>
        <v>Imagine Communications SNP</v>
      </c>
      <c r="AM438" s="59" t="str">
        <f>IFERROR(VLOOKUP(Tabelle32[[#This Row],[Device ID]],BOM!$B$3:$BQ$35,43,FALSE),"")</f>
        <v>no</v>
      </c>
      <c r="AN438" s="59" t="str">
        <f>IFERROR(VLOOKUP(Tabelle32[[#This Row],[Device ID]],BOM!$B$3:$BQ$35,44,FALSE),"")</f>
        <v>yes</v>
      </c>
      <c r="AO438" s="59" t="str">
        <f>IFERROR(VLOOKUP(Tabelle32[[#This Row],[Device ID]],BOM!$B$3:$BQ$35,45,FALSE),"")</f>
        <v>no</v>
      </c>
      <c r="AP438" s="59" t="str">
        <f>IFERROR(CONCATENATE(Tabelle32[[#This Row],[Family
GFX-Unit]]," | ",Tabelle32[[#This Row],[Label 1
GFX-Unit]]," | ",Tabelle32[[#This Row],[Attached Device if Gateway]]),"")</f>
        <v xml:space="preserve"> |  | MVW</v>
      </c>
      <c r="AQ438" s="28"/>
      <c r="AR438" s="28"/>
      <c r="AS438" s="28"/>
      <c r="AT438" s="28"/>
      <c r="AU438" s="28"/>
      <c r="AV438" s="28" t="s">
        <v>96</v>
      </c>
      <c r="AW438" s="28" t="s">
        <v>96</v>
      </c>
      <c r="AX438" s="28" t="s">
        <v>96</v>
      </c>
      <c r="AY438" s="28" t="s">
        <v>96</v>
      </c>
      <c r="AZ438" s="28" t="s">
        <v>96</v>
      </c>
      <c r="BA438" s="28" t="s">
        <v>96</v>
      </c>
      <c r="BB438" s="28" t="s">
        <v>96</v>
      </c>
      <c r="BC438" s="28" t="s">
        <v>96</v>
      </c>
      <c r="BD438" s="28" t="s">
        <v>96</v>
      </c>
      <c r="BE438" s="28"/>
      <c r="BF438" s="28"/>
      <c r="BG438" s="73" t="s">
        <v>151</v>
      </c>
      <c r="BH438" s="30" t="str">
        <f>IF(COUNTA(Tabelle32[[#This Row],[Type:Vid_1080i50]:[Type:Anc_Prot]])&gt;0,"x","")</f>
        <v>x</v>
      </c>
      <c r="BI43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38" s="59"/>
      <c r="BK438" s="59"/>
      <c r="BL438" s="63"/>
      <c r="BM438" s="63"/>
      <c r="BN438" s="90"/>
      <c r="BO438" s="90"/>
      <c r="BP438" s="75">
        <f>LEN(Tabelle32[[#This Row],[Label 1
GFX-Unit]])</f>
        <v>0</v>
      </c>
      <c r="BQ438" s="63"/>
      <c r="BR438" s="63"/>
      <c r="BS438" s="59"/>
      <c r="BT438" s="59"/>
      <c r="BU438" s="59" t="s">
        <v>203</v>
      </c>
      <c r="BV438" s="59" t="s">
        <v>204</v>
      </c>
      <c r="BW438" s="59" t="s">
        <v>648</v>
      </c>
      <c r="BX438" s="59">
        <v>20</v>
      </c>
    </row>
    <row r="439" spans="1:76" x14ac:dyDescent="0.2">
      <c r="A439" s="58" t="str">
        <f>CONCATENATE(Tabelle32[[#This Row],[Device ID]],".",Tabelle32[[#This Row],[Streamcounter]])</f>
        <v>20.20215</v>
      </c>
      <c r="B43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VGW-01_SDI20_AUDrec_0015_IPLASRF</v>
      </c>
      <c r="C439" s="60"/>
      <c r="D439" s="61"/>
      <c r="E439" s="62"/>
      <c r="F439" s="59" t="str">
        <f>IFERROR(VLOOKUP(Tabelle32[[#This Row],[Device ID]],BOM!$B$3:$BQ$35,16,FALSE),"")</f>
        <v>MVW</v>
      </c>
      <c r="G439" s="63">
        <f>VLOOKUP(Tabelle32[[#This Row],[SDI Interface]],BOM!$A$4:$B$35,2,FALSE)</f>
        <v>20</v>
      </c>
      <c r="H439" s="59" t="str">
        <f>BOM!$C$4</f>
        <v>VGW-01</v>
      </c>
      <c r="I439" s="59">
        <f>IFERROR(VLOOKUP(Tabelle32[[#This Row],[Device ID]],BOM!$B$3:$BQ$35,12,FALSE),"")</f>
        <v>0</v>
      </c>
      <c r="J439" s="59" t="str">
        <f>IFERROR(VLOOKUP(Tabelle32[[#This Row],[Device ID]],BOM!$B$3:$BQ$35,13,FALSE),"")</f>
        <v>TC.U1.223 | MDC</v>
      </c>
      <c r="K439" s="59" t="str">
        <f>IFERROR(VLOOKUP(Tabelle32[[#This Row],[Device ID]],BOM!$B$3:$BQ$35,14,FALSE),"")</f>
        <v>Imagine Comunications</v>
      </c>
      <c r="L439" s="59" t="str">
        <f>IFERROR(VLOOKUP(Tabelle32[[#This Row],[Device ID]],BOM!$B$3:$BQ$35,16,FALSE),"")</f>
        <v>MVW</v>
      </c>
      <c r="M439" s="63">
        <f>IFERROR(VLOOKUP(Tabelle32[[#This Row],[Device ID]],BOM!$B$3:$BQ$35,17,FALSE),"")</f>
        <v>0</v>
      </c>
      <c r="N439" s="59">
        <f>IFERROR(VLOOKUP(Tabelle32[[#This Row],[Device ID]],BOM!$B$3:$BQ$35,18,FALSE),"")</f>
        <v>0</v>
      </c>
      <c r="O439" s="64"/>
      <c r="P439" s="64"/>
      <c r="Q439" s="64"/>
      <c r="R439" s="64"/>
      <c r="S439" s="64"/>
      <c r="T439" s="64"/>
      <c r="U439" s="59">
        <f>IFERROR(VLOOKUP(Tabelle32[[#This Row],[Device ID]],BOM!$B$3:$BQ$35,25,FALSE),"")</f>
        <v>0</v>
      </c>
      <c r="V439" s="59" t="str">
        <f>IFERROR(VLOOKUP(Tabelle32[[#This Row],[Device ID]],BOM!$B$3:$BQ$35,26,FALSE),"")</f>
        <v>x</v>
      </c>
      <c r="W439" s="59" t="str">
        <f>IFERROR(VLOOKUP(Tabelle32[[#This Row],[Device ID]],BOM!$B$3:$BQ$35,27,FALSE),"")</f>
        <v>x</v>
      </c>
      <c r="X439" s="59" t="str">
        <f>IFERROR(VLOOKUP(Tabelle32[[#This Row],[Device ID]],BOM!$B$3:$BQ$35,28,FALSE),"")</f>
        <v>x</v>
      </c>
      <c r="Y439" s="59" t="str">
        <f>IFERROR(VLOOKUP(Tabelle32[[#This Row],[Device ID]],BOM!$B$3:$BQ$35,29,FALSE),"")</f>
        <v>x</v>
      </c>
      <c r="Z439" s="59" t="str">
        <f>IFERROR(VLOOKUP(Tabelle32[[#This Row],[Device ID]],BOM!$B$3:$BQ$35,30,FALSE),"")</f>
        <v>x</v>
      </c>
      <c r="AA439" s="59" t="str">
        <f>IFERROR(VLOOKUP(Tabelle32[[#This Row],[Device ID]],BOM!$B$3:$BQ$35,31,FALSE),"")</f>
        <v>x</v>
      </c>
      <c r="AB439" s="59" t="str">
        <f>IFERROR(VLOOKUP(Tabelle32[[#This Row],[Device ID]],BOM!$B$3:$BQ$35,32,FALSE),"")</f>
        <v>x</v>
      </c>
      <c r="AC439" s="59" t="str">
        <f>IFERROR(VLOOKUP(Tabelle32[[#This Row],[Device ID]],BOM!$B$3:$BQ$35,33,FALSE),"")</f>
        <v>x</v>
      </c>
      <c r="AD439" s="59" t="str">
        <f>IFERROR(VLOOKUP(Tabelle32[[#This Row],[Device ID]],BOM!$B$3:$BQ$35,34,FALSE),"")</f>
        <v>x</v>
      </c>
      <c r="AE439" s="59" t="str">
        <f>IFERROR(VLOOKUP(Tabelle32[[#This Row],[Device ID]],BOM!$B$3:$BQ$35,35,FALSE),"")</f>
        <v>x</v>
      </c>
      <c r="AF439" s="59" t="str">
        <f>IFERROR(VLOOKUP(Tabelle32[[#This Row],[Device ID]],BOM!$B$3:$BQ$35,36,FALSE),"")</f>
        <v>x</v>
      </c>
      <c r="AG439" s="59" t="str">
        <f>IFERROR(VLOOKUP(Tabelle32[[#This Row],[Device ID]],BOM!$B$3:$BQ$35,37,FALSE),"")</f>
        <v>x</v>
      </c>
      <c r="AH439" s="59"/>
      <c r="AI439" s="59"/>
      <c r="AJ439" s="59"/>
      <c r="AK439" s="59"/>
      <c r="AL439" s="59" t="str">
        <f>IFERROR(VLOOKUP(Tabelle32[[#This Row],[Device ID]],BOM!$B$3:$BQ$35,42,FALSE),"")</f>
        <v>Imagine Communications SNP</v>
      </c>
      <c r="AM439" s="59" t="str">
        <f>IFERROR(VLOOKUP(Tabelle32[[#This Row],[Device ID]],BOM!$B$3:$BQ$35,43,FALSE),"")</f>
        <v>no</v>
      </c>
      <c r="AN439" s="59" t="str">
        <f>IFERROR(VLOOKUP(Tabelle32[[#This Row],[Device ID]],BOM!$B$3:$BQ$35,44,FALSE),"")</f>
        <v>yes</v>
      </c>
      <c r="AO439" s="59" t="str">
        <f>IFERROR(VLOOKUP(Tabelle32[[#This Row],[Device ID]],BOM!$B$3:$BQ$35,45,FALSE),"")</f>
        <v>no</v>
      </c>
      <c r="AP439" s="59" t="str">
        <f>IFERROR(CONCATENATE(Tabelle32[[#This Row],[Family
GFX-Unit]]," | ",Tabelle32[[#This Row],[Label 1
GFX-Unit]]," | ",Tabelle32[[#This Row],[Attached Device if Gateway]]),"")</f>
        <v xml:space="preserve"> |  | MVW</v>
      </c>
      <c r="AQ439" s="28"/>
      <c r="AR439" s="28"/>
      <c r="AS439" s="28"/>
      <c r="AT439" s="28"/>
      <c r="AU439" s="28"/>
      <c r="AV439" s="28" t="s">
        <v>96</v>
      </c>
      <c r="AW439" s="28" t="s">
        <v>96</v>
      </c>
      <c r="AX439" s="28" t="s">
        <v>96</v>
      </c>
      <c r="AY439" s="28" t="s">
        <v>96</v>
      </c>
      <c r="AZ439" s="28" t="s">
        <v>96</v>
      </c>
      <c r="BA439" s="28" t="s">
        <v>96</v>
      </c>
      <c r="BB439" s="28" t="s">
        <v>96</v>
      </c>
      <c r="BC439" s="28" t="s">
        <v>96</v>
      </c>
      <c r="BD439" s="28" t="s">
        <v>96</v>
      </c>
      <c r="BE439" s="28"/>
      <c r="BF439" s="28"/>
      <c r="BG439" s="73" t="s">
        <v>151</v>
      </c>
      <c r="BH439" s="30" t="str">
        <f>IF(COUNTA(Tabelle32[[#This Row],[Type:Vid_1080i50]:[Type:Anc_Prot]])&gt;0,"x","")</f>
        <v>x</v>
      </c>
      <c r="BI43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39" s="59"/>
      <c r="BK439" s="59"/>
      <c r="BL439" s="63"/>
      <c r="BM439" s="63"/>
      <c r="BN439" s="90"/>
      <c r="BO439" s="90"/>
      <c r="BP439" s="75">
        <f>LEN(Tabelle32[[#This Row],[Label 1
GFX-Unit]])</f>
        <v>0</v>
      </c>
      <c r="BQ439" s="63"/>
      <c r="BR439" s="63"/>
      <c r="BS439" s="59"/>
      <c r="BT439" s="59"/>
      <c r="BU439" s="59" t="s">
        <v>206</v>
      </c>
      <c r="BV439" s="59" t="s">
        <v>207</v>
      </c>
      <c r="BW439" s="59" t="s">
        <v>649</v>
      </c>
      <c r="BX439" s="59">
        <v>20</v>
      </c>
    </row>
    <row r="440" spans="1:76" x14ac:dyDescent="0.2">
      <c r="A440" s="58" t="str">
        <f>CONCATENATE(Tabelle32[[#This Row],[Device ID]],".",Tabelle32[[#This Row],[Streamcounter]])</f>
        <v>20.20216</v>
      </c>
      <c r="B44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VGW-01_SDI20_AUDrec_0016_IPLASRF</v>
      </c>
      <c r="C440" s="60"/>
      <c r="D440" s="61"/>
      <c r="E440" s="62"/>
      <c r="F440" s="59" t="str">
        <f>IFERROR(VLOOKUP(Tabelle32[[#This Row],[Device ID]],BOM!$B$3:$BQ$35,16,FALSE),"")</f>
        <v>MVW</v>
      </c>
      <c r="G440" s="63">
        <f>VLOOKUP(Tabelle32[[#This Row],[SDI Interface]],BOM!$A$4:$B$35,2,FALSE)</f>
        <v>20</v>
      </c>
      <c r="H440" s="59" t="str">
        <f>BOM!$C$4</f>
        <v>VGW-01</v>
      </c>
      <c r="I440" s="59">
        <f>IFERROR(VLOOKUP(Tabelle32[[#This Row],[Device ID]],BOM!$B$3:$BQ$35,12,FALSE),"")</f>
        <v>0</v>
      </c>
      <c r="J440" s="59" t="str">
        <f>IFERROR(VLOOKUP(Tabelle32[[#This Row],[Device ID]],BOM!$B$3:$BQ$35,13,FALSE),"")</f>
        <v>TC.U1.223 | MDC</v>
      </c>
      <c r="K440" s="59" t="str">
        <f>IFERROR(VLOOKUP(Tabelle32[[#This Row],[Device ID]],BOM!$B$3:$BQ$35,14,FALSE),"")</f>
        <v>Imagine Comunications</v>
      </c>
      <c r="L440" s="59" t="str">
        <f>IFERROR(VLOOKUP(Tabelle32[[#This Row],[Device ID]],BOM!$B$3:$BQ$35,16,FALSE),"")</f>
        <v>MVW</v>
      </c>
      <c r="M440" s="63">
        <f>IFERROR(VLOOKUP(Tabelle32[[#This Row],[Device ID]],BOM!$B$3:$BQ$35,17,FALSE),"")</f>
        <v>0</v>
      </c>
      <c r="N440" s="59">
        <f>IFERROR(VLOOKUP(Tabelle32[[#This Row],[Device ID]],BOM!$B$3:$BQ$35,18,FALSE),"")</f>
        <v>0</v>
      </c>
      <c r="O440" s="64"/>
      <c r="P440" s="64"/>
      <c r="Q440" s="64"/>
      <c r="R440" s="64"/>
      <c r="S440" s="64"/>
      <c r="T440" s="64"/>
      <c r="U440" s="59">
        <f>IFERROR(VLOOKUP(Tabelle32[[#This Row],[Device ID]],BOM!$B$3:$BQ$35,25,FALSE),"")</f>
        <v>0</v>
      </c>
      <c r="V440" s="59" t="str">
        <f>IFERROR(VLOOKUP(Tabelle32[[#This Row],[Device ID]],BOM!$B$3:$BQ$35,26,FALSE),"")</f>
        <v>x</v>
      </c>
      <c r="W440" s="59" t="str">
        <f>IFERROR(VLOOKUP(Tabelle32[[#This Row],[Device ID]],BOM!$B$3:$BQ$35,27,FALSE),"")</f>
        <v>x</v>
      </c>
      <c r="X440" s="59" t="str">
        <f>IFERROR(VLOOKUP(Tabelle32[[#This Row],[Device ID]],BOM!$B$3:$BQ$35,28,FALSE),"")</f>
        <v>x</v>
      </c>
      <c r="Y440" s="59" t="str">
        <f>IFERROR(VLOOKUP(Tabelle32[[#This Row],[Device ID]],BOM!$B$3:$BQ$35,29,FALSE),"")</f>
        <v>x</v>
      </c>
      <c r="Z440" s="59" t="str">
        <f>IFERROR(VLOOKUP(Tabelle32[[#This Row],[Device ID]],BOM!$B$3:$BQ$35,30,FALSE),"")</f>
        <v>x</v>
      </c>
      <c r="AA440" s="59" t="str">
        <f>IFERROR(VLOOKUP(Tabelle32[[#This Row],[Device ID]],BOM!$B$3:$BQ$35,31,FALSE),"")</f>
        <v>x</v>
      </c>
      <c r="AB440" s="59" t="str">
        <f>IFERROR(VLOOKUP(Tabelle32[[#This Row],[Device ID]],BOM!$B$3:$BQ$35,32,FALSE),"")</f>
        <v>x</v>
      </c>
      <c r="AC440" s="59" t="str">
        <f>IFERROR(VLOOKUP(Tabelle32[[#This Row],[Device ID]],BOM!$B$3:$BQ$35,33,FALSE),"")</f>
        <v>x</v>
      </c>
      <c r="AD440" s="59" t="str">
        <f>IFERROR(VLOOKUP(Tabelle32[[#This Row],[Device ID]],BOM!$B$3:$BQ$35,34,FALSE),"")</f>
        <v>x</v>
      </c>
      <c r="AE440" s="59" t="str">
        <f>IFERROR(VLOOKUP(Tabelle32[[#This Row],[Device ID]],BOM!$B$3:$BQ$35,35,FALSE),"")</f>
        <v>x</v>
      </c>
      <c r="AF440" s="59" t="str">
        <f>IFERROR(VLOOKUP(Tabelle32[[#This Row],[Device ID]],BOM!$B$3:$BQ$35,36,FALSE),"")</f>
        <v>x</v>
      </c>
      <c r="AG440" s="59" t="str">
        <f>IFERROR(VLOOKUP(Tabelle32[[#This Row],[Device ID]],BOM!$B$3:$BQ$35,37,FALSE),"")</f>
        <v>x</v>
      </c>
      <c r="AH440" s="59"/>
      <c r="AI440" s="59"/>
      <c r="AJ440" s="59"/>
      <c r="AK440" s="59"/>
      <c r="AL440" s="59" t="str">
        <f>IFERROR(VLOOKUP(Tabelle32[[#This Row],[Device ID]],BOM!$B$3:$BQ$35,42,FALSE),"")</f>
        <v>Imagine Communications SNP</v>
      </c>
      <c r="AM440" s="59" t="str">
        <f>IFERROR(VLOOKUP(Tabelle32[[#This Row],[Device ID]],BOM!$B$3:$BQ$35,43,FALSE),"")</f>
        <v>no</v>
      </c>
      <c r="AN440" s="59" t="str">
        <f>IFERROR(VLOOKUP(Tabelle32[[#This Row],[Device ID]],BOM!$B$3:$BQ$35,44,FALSE),"")</f>
        <v>yes</v>
      </c>
      <c r="AO440" s="59" t="str">
        <f>IFERROR(VLOOKUP(Tabelle32[[#This Row],[Device ID]],BOM!$B$3:$BQ$35,45,FALSE),"")</f>
        <v>no</v>
      </c>
      <c r="AP440" s="59" t="str">
        <f>IFERROR(CONCATENATE(Tabelle32[[#This Row],[Family
GFX-Unit]]," | ",Tabelle32[[#This Row],[Label 1
GFX-Unit]]," | ",Tabelle32[[#This Row],[Attached Device if Gateway]]),"")</f>
        <v xml:space="preserve"> |  | MVW</v>
      </c>
      <c r="AQ440" s="28"/>
      <c r="AR440" s="28"/>
      <c r="AS440" s="28"/>
      <c r="AT440" s="28"/>
      <c r="AU440" s="28"/>
      <c r="AV440" s="28" t="s">
        <v>96</v>
      </c>
      <c r="AW440" s="28" t="s">
        <v>96</v>
      </c>
      <c r="AX440" s="28" t="s">
        <v>96</v>
      </c>
      <c r="AY440" s="28" t="s">
        <v>96</v>
      </c>
      <c r="AZ440" s="28" t="s">
        <v>96</v>
      </c>
      <c r="BA440" s="28" t="s">
        <v>96</v>
      </c>
      <c r="BB440" s="28" t="s">
        <v>96</v>
      </c>
      <c r="BC440" s="28" t="s">
        <v>96</v>
      </c>
      <c r="BD440" s="28" t="s">
        <v>96</v>
      </c>
      <c r="BE440" s="28"/>
      <c r="BF440" s="28"/>
      <c r="BG440" s="73" t="s">
        <v>151</v>
      </c>
      <c r="BH440" s="30" t="str">
        <f>IF(COUNTA(Tabelle32[[#This Row],[Type:Vid_1080i50]:[Type:Anc_Prot]])&gt;0,"x","")</f>
        <v>x</v>
      </c>
      <c r="BI44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40" s="59"/>
      <c r="BK440" s="59"/>
      <c r="BL440" s="63"/>
      <c r="BM440" s="63"/>
      <c r="BN440" s="90"/>
      <c r="BO440" s="90"/>
      <c r="BP440" s="75">
        <f>LEN(Tabelle32[[#This Row],[Label 1
GFX-Unit]])</f>
        <v>0</v>
      </c>
      <c r="BQ440" s="63"/>
      <c r="BR440" s="63"/>
      <c r="BS440" s="59"/>
      <c r="BT440" s="59"/>
      <c r="BU440" s="59" t="s">
        <v>209</v>
      </c>
      <c r="BV440" s="59" t="s">
        <v>210</v>
      </c>
      <c r="BW440" s="59" t="s">
        <v>650</v>
      </c>
      <c r="BX440" s="59">
        <v>20</v>
      </c>
    </row>
    <row r="441" spans="1:76" x14ac:dyDescent="0.2">
      <c r="A441" s="58" t="str">
        <f>CONCATENATE(Tabelle32[[#This Row],[Device ID]],".",Tabelle32[[#This Row],[Streamcounter]])</f>
        <v>20.20101</v>
      </c>
      <c r="B44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VGW-01_SDI20_VIDrec_0001_IPLASRF</v>
      </c>
      <c r="C441" s="60"/>
      <c r="D441" s="61"/>
      <c r="E441" s="62"/>
      <c r="F441" s="59" t="str">
        <f>IFERROR(VLOOKUP(Tabelle32[[#This Row],[Device ID]],BOM!$B$3:$BQ$35,16,FALSE),"")</f>
        <v>MVW</v>
      </c>
      <c r="G441" s="63">
        <f>VLOOKUP(Tabelle32[[#This Row],[SDI Interface]],BOM!$A$4:$B$35,2,FALSE)</f>
        <v>20</v>
      </c>
      <c r="H441" s="59" t="str">
        <f>BOM!$C$4</f>
        <v>VGW-01</v>
      </c>
      <c r="I441" s="59">
        <f>IFERROR(VLOOKUP(Tabelle32[[#This Row],[Device ID]],BOM!$B$3:$BQ$35,12,FALSE),"")</f>
        <v>0</v>
      </c>
      <c r="J441" s="59" t="str">
        <f>IFERROR(VLOOKUP(Tabelle32[[#This Row],[Device ID]],BOM!$B$3:$BQ$35,13,FALSE),"")</f>
        <v>TC.U1.223 | MDC</v>
      </c>
      <c r="K441" s="59" t="str">
        <f>IFERROR(VLOOKUP(Tabelle32[[#This Row],[Device ID]],BOM!$B$3:$BQ$35,14,FALSE),"")</f>
        <v>Imagine Comunications</v>
      </c>
      <c r="L441" s="59" t="str">
        <f>IFERROR(VLOOKUP(Tabelle32[[#This Row],[Device ID]],BOM!$B$3:$BQ$35,16,FALSE),"")</f>
        <v>MVW</v>
      </c>
      <c r="M441" s="63">
        <f>IFERROR(VLOOKUP(Tabelle32[[#This Row],[Device ID]],BOM!$B$3:$BQ$35,17,FALSE),"")</f>
        <v>0</v>
      </c>
      <c r="N441" s="59">
        <f>IFERROR(VLOOKUP(Tabelle32[[#This Row],[Device ID]],BOM!$B$3:$BQ$35,18,FALSE),"")</f>
        <v>0</v>
      </c>
      <c r="O441" s="64"/>
      <c r="P441" s="64"/>
      <c r="Q441" s="64"/>
      <c r="R441" s="64"/>
      <c r="S441" s="64"/>
      <c r="T441" s="64"/>
      <c r="U441" s="59">
        <f>IFERROR(VLOOKUP(Tabelle32[[#This Row],[Device ID]],BOM!$B$3:$BQ$35,25,FALSE),"")</f>
        <v>0</v>
      </c>
      <c r="V441" s="59" t="str">
        <f>IFERROR(VLOOKUP(Tabelle32[[#This Row],[Device ID]],BOM!$B$3:$BQ$35,26,FALSE),"")</f>
        <v>x</v>
      </c>
      <c r="W441" s="59" t="str">
        <f>IFERROR(VLOOKUP(Tabelle32[[#This Row],[Device ID]],BOM!$B$3:$BQ$35,27,FALSE),"")</f>
        <v>x</v>
      </c>
      <c r="X441" s="59" t="str">
        <f>IFERROR(VLOOKUP(Tabelle32[[#This Row],[Device ID]],BOM!$B$3:$BQ$35,28,FALSE),"")</f>
        <v>x</v>
      </c>
      <c r="Y441" s="59" t="str">
        <f>IFERROR(VLOOKUP(Tabelle32[[#This Row],[Device ID]],BOM!$B$3:$BQ$35,29,FALSE),"")</f>
        <v>x</v>
      </c>
      <c r="Z441" s="59" t="str">
        <f>IFERROR(VLOOKUP(Tabelle32[[#This Row],[Device ID]],BOM!$B$3:$BQ$35,30,FALSE),"")</f>
        <v>x</v>
      </c>
      <c r="AA441" s="59" t="str">
        <f>IFERROR(VLOOKUP(Tabelle32[[#This Row],[Device ID]],BOM!$B$3:$BQ$35,31,FALSE),"")</f>
        <v>x</v>
      </c>
      <c r="AB441" s="59" t="str">
        <f>IFERROR(VLOOKUP(Tabelle32[[#This Row],[Device ID]],BOM!$B$3:$BQ$35,32,FALSE),"")</f>
        <v>x</v>
      </c>
      <c r="AC441" s="59" t="str">
        <f>IFERROR(VLOOKUP(Tabelle32[[#This Row],[Device ID]],BOM!$B$3:$BQ$35,33,FALSE),"")</f>
        <v>x</v>
      </c>
      <c r="AD441" s="59" t="str">
        <f>IFERROR(VLOOKUP(Tabelle32[[#This Row],[Device ID]],BOM!$B$3:$BQ$35,34,FALSE),"")</f>
        <v>x</v>
      </c>
      <c r="AE441" s="59" t="str">
        <f>IFERROR(VLOOKUP(Tabelle32[[#This Row],[Device ID]],BOM!$B$3:$BQ$35,35,FALSE),"")</f>
        <v>x</v>
      </c>
      <c r="AF441" s="59" t="str">
        <f>IFERROR(VLOOKUP(Tabelle32[[#This Row],[Device ID]],BOM!$B$3:$BQ$35,36,FALSE),"")</f>
        <v>x</v>
      </c>
      <c r="AG441" s="59" t="str">
        <f>IFERROR(VLOOKUP(Tabelle32[[#This Row],[Device ID]],BOM!$B$3:$BQ$35,37,FALSE),"")</f>
        <v>x</v>
      </c>
      <c r="AH441" s="59"/>
      <c r="AI441" s="59"/>
      <c r="AJ441" s="59"/>
      <c r="AK441" s="59"/>
      <c r="AL441" s="59" t="str">
        <f>IFERROR(VLOOKUP(Tabelle32[[#This Row],[Device ID]],BOM!$B$3:$BQ$35,42,FALSE),"")</f>
        <v>Imagine Communications SNP</v>
      </c>
      <c r="AM441" s="59" t="str">
        <f>IFERROR(VLOOKUP(Tabelle32[[#This Row],[Device ID]],BOM!$B$3:$BQ$35,43,FALSE),"")</f>
        <v>no</v>
      </c>
      <c r="AN441" s="59" t="str">
        <f>IFERROR(VLOOKUP(Tabelle32[[#This Row],[Device ID]],BOM!$B$3:$BQ$35,44,FALSE),"")</f>
        <v>yes</v>
      </c>
      <c r="AO441" s="59" t="str">
        <f>IFERROR(VLOOKUP(Tabelle32[[#This Row],[Device ID]],BOM!$B$3:$BQ$35,45,FALSE),"")</f>
        <v>no</v>
      </c>
      <c r="AP441" s="59" t="str">
        <f>IFERROR(CONCATENATE(Tabelle32[[#This Row],[Family
GFX-Unit]]," | ",Tabelle32[[#This Row],[Label 1
GFX-Unit]]," | ",Tabelle32[[#This Row],[Attached Device if Gateway]]),"")</f>
        <v xml:space="preserve"> |  | MVW</v>
      </c>
      <c r="AQ441" s="28" t="s">
        <v>96</v>
      </c>
      <c r="AR441" s="28" t="s">
        <v>96</v>
      </c>
      <c r="AS441" s="28" t="s">
        <v>96</v>
      </c>
      <c r="AT441" s="28" t="s">
        <v>96</v>
      </c>
      <c r="AU441" s="28" t="s">
        <v>96</v>
      </c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  <c r="BG441" s="73" t="s">
        <v>151</v>
      </c>
      <c r="BH441" s="30" t="str">
        <f>IF(COUNTA(Tabelle32[[#This Row],[Type:Vid_1080i50]:[Type:Anc_Prot]])&gt;0,"x","")</f>
        <v>x</v>
      </c>
      <c r="BI44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441" s="59"/>
      <c r="BK441" s="59"/>
      <c r="BL441" s="63"/>
      <c r="BM441" s="63"/>
      <c r="BN441" s="90"/>
      <c r="BO441" s="90"/>
      <c r="BP441" s="75">
        <f>LEN(Tabelle32[[#This Row],[Label 1
GFX-Unit]])</f>
        <v>0</v>
      </c>
      <c r="BQ441" s="63"/>
      <c r="BR441" s="63"/>
      <c r="BS441" s="59"/>
      <c r="BT441" s="59"/>
      <c r="BU441" s="59" t="s">
        <v>212</v>
      </c>
      <c r="BV441" s="59" t="s">
        <v>213</v>
      </c>
      <c r="BW441" s="59" t="s">
        <v>651</v>
      </c>
      <c r="BX441" s="59">
        <v>20</v>
      </c>
    </row>
    <row r="442" spans="1:76" ht="13.5" x14ac:dyDescent="0.25">
      <c r="A442" s="58" t="str">
        <f>CONCATENATE(Tabelle32[[#This Row],[Device ID]],".",Tabelle32[[#This Row],[Streamcounter]])</f>
        <v>20.20102</v>
      </c>
      <c r="B442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VGW-01_SDI20_VIDsend_0002_IPLASRF</v>
      </c>
      <c r="C442" s="96"/>
      <c r="D442" s="96"/>
      <c r="E442" s="96"/>
      <c r="F442" s="93" t="str">
        <f>IFERROR(VLOOKUP(Tabelle32[[#This Row],[Device ID]],BOM!$B$3:$BQ$35,16,FALSE),"")</f>
        <v>MVW</v>
      </c>
      <c r="G442" s="66">
        <f>VLOOKUP(Tabelle32[[#This Row],[SDI Interface]],BOM!$A$4:$B$35,2,FALSE)</f>
        <v>20</v>
      </c>
      <c r="H442" s="93" t="str">
        <f>BOM!$C$4</f>
        <v>VGW-01</v>
      </c>
      <c r="I442" s="93">
        <f>IFERROR(VLOOKUP(Tabelle32[[#This Row],[Device ID]],BOM!$B$3:$BQ$35,12,FALSE),"")</f>
        <v>0</v>
      </c>
      <c r="J442" s="93" t="str">
        <f>IFERROR(VLOOKUP(Tabelle32[[#This Row],[Device ID]],BOM!$B$3:$BQ$35,13,FALSE),"")</f>
        <v>TC.U1.223 | MDC</v>
      </c>
      <c r="K442" s="93" t="str">
        <f>IFERROR(VLOOKUP(Tabelle32[[#This Row],[Device ID]],BOM!$B$3:$BQ$35,14,FALSE),"")</f>
        <v>Imagine Comunications</v>
      </c>
      <c r="L442" s="93" t="str">
        <f>IFERROR(VLOOKUP(Tabelle32[[#This Row],[Device ID]],BOM!$B$3:$BQ$35,16,FALSE),"")</f>
        <v>MVW</v>
      </c>
      <c r="M442" s="93">
        <f>IFERROR(VLOOKUP(Tabelle32[[#This Row],[Device ID]],BOM!$B$3:$BQ$35,17,FALSE),"")</f>
        <v>0</v>
      </c>
      <c r="N442" s="93">
        <f>IFERROR(VLOOKUP(Tabelle32[[#This Row],[Device ID]],BOM!$B$3:$BQ$35,18,FALSE),"")</f>
        <v>0</v>
      </c>
      <c r="O442" s="64"/>
      <c r="P442" s="64"/>
      <c r="Q442" s="64"/>
      <c r="R442" s="64"/>
      <c r="S442" s="64"/>
      <c r="T442" s="64"/>
      <c r="U442" s="93">
        <f>IFERROR(VLOOKUP(Tabelle32[[#This Row],[Device ID]],BOM!$B$3:$BQ$35,25,FALSE),"")</f>
        <v>0</v>
      </c>
      <c r="V442" s="94" t="str">
        <f>IFERROR(VLOOKUP(Tabelle32[[#This Row],[Device ID]],BOM!$B$3:$BQ$35,26,FALSE),"")</f>
        <v>x</v>
      </c>
      <c r="W442" s="94" t="str">
        <f>IFERROR(VLOOKUP(Tabelle32[[#This Row],[Device ID]],BOM!$B$3:$BQ$35,27,FALSE),"")</f>
        <v>x</v>
      </c>
      <c r="X442" s="94" t="str">
        <f>IFERROR(VLOOKUP(Tabelle32[[#This Row],[Device ID]],BOM!$B$3:$BQ$35,28,FALSE),"")</f>
        <v>x</v>
      </c>
      <c r="Y442" s="94" t="str">
        <f>IFERROR(VLOOKUP(Tabelle32[[#This Row],[Device ID]],BOM!$B$3:$BQ$35,29,FALSE),"")</f>
        <v>x</v>
      </c>
      <c r="Z442" s="94" t="str">
        <f>IFERROR(VLOOKUP(Tabelle32[[#This Row],[Device ID]],BOM!$B$3:$BQ$35,30,FALSE),"")</f>
        <v>x</v>
      </c>
      <c r="AA442" s="94" t="str">
        <f>IFERROR(VLOOKUP(Tabelle32[[#This Row],[Device ID]],BOM!$B$3:$BQ$35,31,FALSE),"")</f>
        <v>x</v>
      </c>
      <c r="AB442" s="94" t="str">
        <f>IFERROR(VLOOKUP(Tabelle32[[#This Row],[Device ID]],BOM!$B$3:$BQ$35,32,FALSE),"")</f>
        <v>x</v>
      </c>
      <c r="AC442" s="94" t="str">
        <f>IFERROR(VLOOKUP(Tabelle32[[#This Row],[Device ID]],BOM!$B$3:$BQ$35,33,FALSE),"")</f>
        <v>x</v>
      </c>
      <c r="AD442" s="94" t="str">
        <f>IFERROR(VLOOKUP(Tabelle32[[#This Row],[Device ID]],BOM!$B$3:$BQ$35,34,FALSE),"")</f>
        <v>x</v>
      </c>
      <c r="AE442" s="94" t="str">
        <f>IFERROR(VLOOKUP(Tabelle32[[#This Row],[Device ID]],BOM!$B$3:$BQ$35,35,FALSE),"")</f>
        <v>x</v>
      </c>
      <c r="AF442" s="94" t="str">
        <f>IFERROR(VLOOKUP(Tabelle32[[#This Row],[Device ID]],BOM!$B$3:$BQ$35,36,FALSE),"")</f>
        <v>x</v>
      </c>
      <c r="AG442" s="94" t="str">
        <f>IFERROR(VLOOKUP(Tabelle32[[#This Row],[Device ID]],BOM!$B$3:$BQ$35,37,FALSE),"")</f>
        <v>x</v>
      </c>
      <c r="AH442" s="59"/>
      <c r="AI442" s="59"/>
      <c r="AJ442" s="59"/>
      <c r="AK442" s="59"/>
      <c r="AL442" s="93" t="str">
        <f>IFERROR(VLOOKUP(Tabelle32[[#This Row],[Device ID]],BOM!$B$3:$BQ$35,42,FALSE),"")</f>
        <v>Imagine Communications SNP</v>
      </c>
      <c r="AM442" s="59" t="str">
        <f>IFERROR(VLOOKUP(Tabelle32[[#This Row],[Device ID]],BOM!$B$3:$BQ$35,43,FALSE),"")</f>
        <v>no</v>
      </c>
      <c r="AN442" s="93" t="str">
        <f>IFERROR(VLOOKUP(Tabelle32[[#This Row],[Device ID]],BOM!$B$3:$BQ$35,44,FALSE),"")</f>
        <v>yes</v>
      </c>
      <c r="AO442" s="59" t="str">
        <f>IFERROR(VLOOKUP(Tabelle32[[#This Row],[Device ID]],BOM!$B$3:$BQ$35,45,FALSE),"")</f>
        <v>no</v>
      </c>
      <c r="AP442" s="93" t="str">
        <f>IFERROR(CONCATENATE(Tabelle32[[#This Row],[Family
GFX-Unit]]," | ",Tabelle32[[#This Row],[Label 1
GFX-Unit]]," | ",Tabelle32[[#This Row],[Attached Device if Gateway]]),"")</f>
        <v xml:space="preserve"> |  | MVW</v>
      </c>
      <c r="AQ442" s="28" t="s">
        <v>96</v>
      </c>
      <c r="AR442" s="90"/>
      <c r="AS442" s="90"/>
      <c r="AT442" s="90"/>
      <c r="AU442" s="90"/>
      <c r="AV442" s="90"/>
      <c r="AW442" s="90"/>
      <c r="AX442" s="90"/>
      <c r="AY442" s="90"/>
      <c r="AZ442" s="90"/>
      <c r="BA442" s="90"/>
      <c r="BB442" s="90"/>
      <c r="BC442" s="90"/>
      <c r="BD442" s="90"/>
      <c r="BE442" s="90"/>
      <c r="BF442" s="90"/>
      <c r="BG442" s="66"/>
      <c r="BH442" s="30" t="str">
        <f>IF(COUNTA(Tabelle32[[#This Row],[Type:Vid_1080i50]:[Type:Anc_Prot]])&gt;0,"x","")</f>
        <v>x</v>
      </c>
      <c r="BI442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442" s="59"/>
      <c r="BK442" s="59"/>
      <c r="BL442" s="63"/>
      <c r="BM442" s="63"/>
      <c r="BN442" s="90"/>
      <c r="BO442" s="90"/>
      <c r="BP442" s="75">
        <f>LEN(Tabelle32[[#This Row],[Label 1
GFX-Unit]])</f>
        <v>0</v>
      </c>
      <c r="BQ442" s="63"/>
      <c r="BR442" s="63"/>
      <c r="BS442" s="59"/>
      <c r="BT442" s="59"/>
      <c r="BU442" s="59" t="s">
        <v>215</v>
      </c>
      <c r="BV442" s="59" t="s">
        <v>215</v>
      </c>
      <c r="BW442" s="59" t="s">
        <v>652</v>
      </c>
      <c r="BX442" s="59">
        <v>20</v>
      </c>
    </row>
    <row r="443" spans="1:76" x14ac:dyDescent="0.2">
      <c r="A443" s="58" t="str">
        <f>CONCATENATE(Tabelle32[[#This Row],[Device ID]],".",Tabelle32[[#This Row],[Streamcounter]])</f>
        <v>21.21301</v>
      </c>
      <c r="B44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VGW-01_SDI21_ANCrec_0001_IPLASRF</v>
      </c>
      <c r="C443" s="60"/>
      <c r="D443" s="61"/>
      <c r="E443" s="62"/>
      <c r="F443" s="59" t="str">
        <f>IFERROR(VLOOKUP(Tabelle32[[#This Row],[Device ID]],BOM!$B$3:$BQ$35,16,FALSE),"")</f>
        <v>VKS</v>
      </c>
      <c r="G443" s="63">
        <f>VLOOKUP(Tabelle32[[#This Row],[SDI Interface]],BOM!$A$4:$B$35,2,FALSE)</f>
        <v>21</v>
      </c>
      <c r="H443" s="59" t="str">
        <f>BOM!$C$4</f>
        <v>VGW-01</v>
      </c>
      <c r="I443" s="59">
        <f>IFERROR(VLOOKUP(Tabelle32[[#This Row],[Device ID]],BOM!$B$3:$BQ$35,12,FALSE),"")</f>
        <v>0</v>
      </c>
      <c r="J443" s="59" t="str">
        <f>IFERROR(VLOOKUP(Tabelle32[[#This Row],[Device ID]],BOM!$B$3:$BQ$35,13,FALSE),"")</f>
        <v>TC.U1.223 | MDC</v>
      </c>
      <c r="K443" s="59" t="str">
        <f>IFERROR(VLOOKUP(Tabelle32[[#This Row],[Device ID]],BOM!$B$3:$BQ$35,14,FALSE),"")</f>
        <v>Imagine Comunications</v>
      </c>
      <c r="L443" s="59" t="str">
        <f>IFERROR(VLOOKUP(Tabelle32[[#This Row],[Device ID]],BOM!$B$3:$BQ$35,16,FALSE),"")</f>
        <v>VKS</v>
      </c>
      <c r="M443" s="63">
        <f>IFERROR(VLOOKUP(Tabelle32[[#This Row],[Device ID]],BOM!$B$3:$BQ$35,17,FALSE),"")</f>
        <v>0</v>
      </c>
      <c r="N443" s="59">
        <f>IFERROR(VLOOKUP(Tabelle32[[#This Row],[Device ID]],BOM!$B$3:$BQ$35,18,FALSE),"")</f>
        <v>0</v>
      </c>
      <c r="O443" s="64"/>
      <c r="P443" s="64"/>
      <c r="Q443" s="64"/>
      <c r="R443" s="64"/>
      <c r="S443" s="64"/>
      <c r="T443" s="64"/>
      <c r="U443" s="59">
        <f>IFERROR(VLOOKUP(Tabelle32[[#This Row],[Device ID]],BOM!$B$3:$BQ$35,25,FALSE),"")</f>
        <v>0</v>
      </c>
      <c r="V443" s="59" t="str">
        <f>IFERROR(VLOOKUP(Tabelle32[[#This Row],[Device ID]],BOM!$B$3:$BQ$35,26,FALSE),"")</f>
        <v>x</v>
      </c>
      <c r="W443" s="59" t="str">
        <f>IFERROR(VLOOKUP(Tabelle32[[#This Row],[Device ID]],BOM!$B$3:$BQ$35,27,FALSE),"")</f>
        <v>x</v>
      </c>
      <c r="X443" s="59" t="str">
        <f>IFERROR(VLOOKUP(Tabelle32[[#This Row],[Device ID]],BOM!$B$3:$BQ$35,28,FALSE),"")</f>
        <v>x</v>
      </c>
      <c r="Y443" s="59" t="str">
        <f>IFERROR(VLOOKUP(Tabelle32[[#This Row],[Device ID]],BOM!$B$3:$BQ$35,29,FALSE),"")</f>
        <v>x</v>
      </c>
      <c r="Z443" s="59" t="str">
        <f>IFERROR(VLOOKUP(Tabelle32[[#This Row],[Device ID]],BOM!$B$3:$BQ$35,30,FALSE),"")</f>
        <v>x</v>
      </c>
      <c r="AA443" s="59" t="str">
        <f>IFERROR(VLOOKUP(Tabelle32[[#This Row],[Device ID]],BOM!$B$3:$BQ$35,31,FALSE),"")</f>
        <v>x</v>
      </c>
      <c r="AB443" s="59" t="str">
        <f>IFERROR(VLOOKUP(Tabelle32[[#This Row],[Device ID]],BOM!$B$3:$BQ$35,32,FALSE),"")</f>
        <v>x</v>
      </c>
      <c r="AC443" s="59" t="str">
        <f>IFERROR(VLOOKUP(Tabelle32[[#This Row],[Device ID]],BOM!$B$3:$BQ$35,33,FALSE),"")</f>
        <v>x</v>
      </c>
      <c r="AD443" s="59" t="str">
        <f>IFERROR(VLOOKUP(Tabelle32[[#This Row],[Device ID]],BOM!$B$3:$BQ$35,34,FALSE),"")</f>
        <v>x</v>
      </c>
      <c r="AE443" s="59" t="str">
        <f>IFERROR(VLOOKUP(Tabelle32[[#This Row],[Device ID]],BOM!$B$3:$BQ$35,35,FALSE),"")</f>
        <v>x</v>
      </c>
      <c r="AF443" s="59" t="str">
        <f>IFERROR(VLOOKUP(Tabelle32[[#This Row],[Device ID]],BOM!$B$3:$BQ$35,36,FALSE),"")</f>
        <v>x</v>
      </c>
      <c r="AG443" s="59" t="str">
        <f>IFERROR(VLOOKUP(Tabelle32[[#This Row],[Device ID]],BOM!$B$3:$BQ$35,37,FALSE),"")</f>
        <v>x</v>
      </c>
      <c r="AH443" s="59"/>
      <c r="AI443" s="59"/>
      <c r="AJ443" s="59"/>
      <c r="AK443" s="59"/>
      <c r="AL443" s="59" t="str">
        <f>IFERROR(VLOOKUP(Tabelle32[[#This Row],[Device ID]],BOM!$B$3:$BQ$35,42,FALSE),"")</f>
        <v>Imagine Communications SNP</v>
      </c>
      <c r="AM443" s="59" t="str">
        <f>IFERROR(VLOOKUP(Tabelle32[[#This Row],[Device ID]],BOM!$B$3:$BQ$35,43,FALSE),"")</f>
        <v>no</v>
      </c>
      <c r="AN443" s="59" t="str">
        <f>IFERROR(VLOOKUP(Tabelle32[[#This Row],[Device ID]],BOM!$B$3:$BQ$35,44,FALSE),"")</f>
        <v>yes</v>
      </c>
      <c r="AO443" s="59" t="str">
        <f>IFERROR(VLOOKUP(Tabelle32[[#This Row],[Device ID]],BOM!$B$3:$BQ$35,45,FALSE),"")</f>
        <v>no</v>
      </c>
      <c r="AP443" s="59" t="str">
        <f>IFERROR(CONCATENATE(Tabelle32[[#This Row],[Family
GFX-Unit]]," | ",Tabelle32[[#This Row],[Label 1
GFX-Unit]]," | ",Tabelle32[[#This Row],[Attached Device if Gateway]]),"")</f>
        <v xml:space="preserve"> |  | VKS</v>
      </c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 t="s">
        <v>96</v>
      </c>
      <c r="BG443" s="73" t="s">
        <v>151</v>
      </c>
      <c r="BH443" s="30" t="str">
        <f>IF(COUNTA(Tabelle32[[#This Row],[Type:Vid_1080i50]:[Type:Anc_Prot]])&gt;0,"x","")</f>
        <v>x</v>
      </c>
      <c r="BI44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443" s="59"/>
      <c r="BK443" s="59"/>
      <c r="BL443" s="63"/>
      <c r="BM443" s="63"/>
      <c r="BN443" s="90"/>
      <c r="BO443" s="90"/>
      <c r="BP443" s="75">
        <f>LEN(Tabelle32[[#This Row],[Label 1
GFX-Unit]])</f>
        <v>0</v>
      </c>
      <c r="BQ443" s="63"/>
      <c r="BR443" s="63"/>
      <c r="BS443" s="59"/>
      <c r="BT443" s="59"/>
      <c r="BU443" s="59" t="s">
        <v>152</v>
      </c>
      <c r="BV443" s="59" t="s">
        <v>153</v>
      </c>
      <c r="BW443" s="59" t="s">
        <v>653</v>
      </c>
      <c r="BX443" s="59">
        <v>21</v>
      </c>
    </row>
    <row r="444" spans="1:76" x14ac:dyDescent="0.2">
      <c r="A444" s="58" t="str">
        <f>CONCATENATE(Tabelle32[[#This Row],[Device ID]],".",Tabelle32[[#This Row],[Streamcounter]])</f>
        <v>21.21302</v>
      </c>
      <c r="B44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VGW-01_SDI21_ANCrec_0002_IPLASRF</v>
      </c>
      <c r="C444" s="60"/>
      <c r="D444" s="61"/>
      <c r="E444" s="62"/>
      <c r="F444" s="59" t="str">
        <f>IFERROR(VLOOKUP(Tabelle32[[#This Row],[Device ID]],BOM!$B$3:$BQ$35,16,FALSE),"")</f>
        <v>VKS</v>
      </c>
      <c r="G444" s="63">
        <f>VLOOKUP(Tabelle32[[#This Row],[SDI Interface]],BOM!$A$4:$B$35,2,FALSE)</f>
        <v>21</v>
      </c>
      <c r="H444" s="59" t="str">
        <f>BOM!$C$4</f>
        <v>VGW-01</v>
      </c>
      <c r="I444" s="59">
        <f>IFERROR(VLOOKUP(Tabelle32[[#This Row],[Device ID]],BOM!$B$3:$BQ$35,12,FALSE),"")</f>
        <v>0</v>
      </c>
      <c r="J444" s="59" t="str">
        <f>IFERROR(VLOOKUP(Tabelle32[[#This Row],[Device ID]],BOM!$B$3:$BQ$35,13,FALSE),"")</f>
        <v>TC.U1.223 | MDC</v>
      </c>
      <c r="K444" s="59" t="str">
        <f>IFERROR(VLOOKUP(Tabelle32[[#This Row],[Device ID]],BOM!$B$3:$BQ$35,14,FALSE),"")</f>
        <v>Imagine Comunications</v>
      </c>
      <c r="L444" s="59" t="str">
        <f>IFERROR(VLOOKUP(Tabelle32[[#This Row],[Device ID]],BOM!$B$3:$BQ$35,16,FALSE),"")</f>
        <v>VKS</v>
      </c>
      <c r="M444" s="63">
        <f>IFERROR(VLOOKUP(Tabelle32[[#This Row],[Device ID]],BOM!$B$3:$BQ$35,17,FALSE),"")</f>
        <v>0</v>
      </c>
      <c r="N444" s="59">
        <f>IFERROR(VLOOKUP(Tabelle32[[#This Row],[Device ID]],BOM!$B$3:$BQ$35,18,FALSE),"")</f>
        <v>0</v>
      </c>
      <c r="O444" s="64"/>
      <c r="P444" s="64"/>
      <c r="Q444" s="64"/>
      <c r="R444" s="64"/>
      <c r="S444" s="64"/>
      <c r="T444" s="64"/>
      <c r="U444" s="59">
        <f>IFERROR(VLOOKUP(Tabelle32[[#This Row],[Device ID]],BOM!$B$3:$BQ$35,25,FALSE),"")</f>
        <v>0</v>
      </c>
      <c r="V444" s="59" t="str">
        <f>IFERROR(VLOOKUP(Tabelle32[[#This Row],[Device ID]],BOM!$B$3:$BQ$35,26,FALSE),"")</f>
        <v>x</v>
      </c>
      <c r="W444" s="59" t="str">
        <f>IFERROR(VLOOKUP(Tabelle32[[#This Row],[Device ID]],BOM!$B$3:$BQ$35,27,FALSE),"")</f>
        <v>x</v>
      </c>
      <c r="X444" s="59" t="str">
        <f>IFERROR(VLOOKUP(Tabelle32[[#This Row],[Device ID]],BOM!$B$3:$BQ$35,28,FALSE),"")</f>
        <v>x</v>
      </c>
      <c r="Y444" s="59" t="str">
        <f>IFERROR(VLOOKUP(Tabelle32[[#This Row],[Device ID]],BOM!$B$3:$BQ$35,29,FALSE),"")</f>
        <v>x</v>
      </c>
      <c r="Z444" s="59" t="str">
        <f>IFERROR(VLOOKUP(Tabelle32[[#This Row],[Device ID]],BOM!$B$3:$BQ$35,30,FALSE),"")</f>
        <v>x</v>
      </c>
      <c r="AA444" s="59" t="str">
        <f>IFERROR(VLOOKUP(Tabelle32[[#This Row],[Device ID]],BOM!$B$3:$BQ$35,31,FALSE),"")</f>
        <v>x</v>
      </c>
      <c r="AB444" s="59" t="str">
        <f>IFERROR(VLOOKUP(Tabelle32[[#This Row],[Device ID]],BOM!$B$3:$BQ$35,32,FALSE),"")</f>
        <v>x</v>
      </c>
      <c r="AC444" s="59" t="str">
        <f>IFERROR(VLOOKUP(Tabelle32[[#This Row],[Device ID]],BOM!$B$3:$BQ$35,33,FALSE),"")</f>
        <v>x</v>
      </c>
      <c r="AD444" s="59" t="str">
        <f>IFERROR(VLOOKUP(Tabelle32[[#This Row],[Device ID]],BOM!$B$3:$BQ$35,34,FALSE),"")</f>
        <v>x</v>
      </c>
      <c r="AE444" s="59" t="str">
        <f>IFERROR(VLOOKUP(Tabelle32[[#This Row],[Device ID]],BOM!$B$3:$BQ$35,35,FALSE),"")</f>
        <v>x</v>
      </c>
      <c r="AF444" s="59" t="str">
        <f>IFERROR(VLOOKUP(Tabelle32[[#This Row],[Device ID]],BOM!$B$3:$BQ$35,36,FALSE),"")</f>
        <v>x</v>
      </c>
      <c r="AG444" s="59" t="str">
        <f>IFERROR(VLOOKUP(Tabelle32[[#This Row],[Device ID]],BOM!$B$3:$BQ$35,37,FALSE),"")</f>
        <v>x</v>
      </c>
      <c r="AH444" s="59"/>
      <c r="AI444" s="59"/>
      <c r="AJ444" s="59"/>
      <c r="AK444" s="59"/>
      <c r="AL444" s="59" t="str">
        <f>IFERROR(VLOOKUP(Tabelle32[[#This Row],[Device ID]],BOM!$B$3:$BQ$35,42,FALSE),"")</f>
        <v>Imagine Communications SNP</v>
      </c>
      <c r="AM444" s="59" t="str">
        <f>IFERROR(VLOOKUP(Tabelle32[[#This Row],[Device ID]],BOM!$B$3:$BQ$35,43,FALSE),"")</f>
        <v>no</v>
      </c>
      <c r="AN444" s="59" t="str">
        <f>IFERROR(VLOOKUP(Tabelle32[[#This Row],[Device ID]],BOM!$B$3:$BQ$35,44,FALSE),"")</f>
        <v>yes</v>
      </c>
      <c r="AO444" s="59" t="str">
        <f>IFERROR(VLOOKUP(Tabelle32[[#This Row],[Device ID]],BOM!$B$3:$BQ$35,45,FALSE),"")</f>
        <v>no</v>
      </c>
      <c r="AP444" s="59" t="str">
        <f>IFERROR(CONCATENATE(Tabelle32[[#This Row],[Family
GFX-Unit]]," | ",Tabelle32[[#This Row],[Label 1
GFX-Unit]]," | ",Tabelle32[[#This Row],[Attached Device if Gateway]]),"")</f>
        <v xml:space="preserve"> |  | VKS</v>
      </c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  <c r="BF444" s="28"/>
      <c r="BG444" s="73" t="s">
        <v>151</v>
      </c>
      <c r="BH444" s="30" t="str">
        <f>IF(COUNTA(Tabelle32[[#This Row],[Type:Vid_1080i50]:[Type:Anc_Prot]])&gt;0,"x","")</f>
        <v/>
      </c>
      <c r="BI44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444" s="59"/>
      <c r="BK444" s="59"/>
      <c r="BL444" s="63"/>
      <c r="BM444" s="63"/>
      <c r="BN444" s="90"/>
      <c r="BO444" s="90"/>
      <c r="BP444" s="75">
        <f>LEN(Tabelle32[[#This Row],[Label 1
GFX-Unit]])</f>
        <v>0</v>
      </c>
      <c r="BQ444" s="63"/>
      <c r="BR444" s="63"/>
      <c r="BS444" s="59"/>
      <c r="BT444" s="59"/>
      <c r="BU444" s="59" t="s">
        <v>155</v>
      </c>
      <c r="BV444" s="59" t="s">
        <v>156</v>
      </c>
      <c r="BW444" s="59" t="s">
        <v>654</v>
      </c>
      <c r="BX444" s="59">
        <v>21</v>
      </c>
    </row>
    <row r="445" spans="1:76" x14ac:dyDescent="0.2">
      <c r="A445" s="58" t="str">
        <f>CONCATENATE(Tabelle32[[#This Row],[Device ID]],".",Tabelle32[[#This Row],[Streamcounter]])</f>
        <v>21.21303</v>
      </c>
      <c r="B44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VGW-01_SDI21_ANCrec_0003_IPLASRF</v>
      </c>
      <c r="C445" s="60"/>
      <c r="D445" s="61"/>
      <c r="E445" s="62"/>
      <c r="F445" s="59" t="str">
        <f>IFERROR(VLOOKUP(Tabelle32[[#This Row],[Device ID]],BOM!$B$3:$BQ$35,16,FALSE),"")</f>
        <v>VKS</v>
      </c>
      <c r="G445" s="63">
        <f>VLOOKUP(Tabelle32[[#This Row],[SDI Interface]],BOM!$A$4:$B$35,2,FALSE)</f>
        <v>21</v>
      </c>
      <c r="H445" s="59" t="str">
        <f>BOM!$C$4</f>
        <v>VGW-01</v>
      </c>
      <c r="I445" s="59">
        <f>IFERROR(VLOOKUP(Tabelle32[[#This Row],[Device ID]],BOM!$B$3:$BQ$35,12,FALSE),"")</f>
        <v>0</v>
      </c>
      <c r="J445" s="59" t="str">
        <f>IFERROR(VLOOKUP(Tabelle32[[#This Row],[Device ID]],BOM!$B$3:$BQ$35,13,FALSE),"")</f>
        <v>TC.U1.223 | MDC</v>
      </c>
      <c r="K445" s="59" t="str">
        <f>IFERROR(VLOOKUP(Tabelle32[[#This Row],[Device ID]],BOM!$B$3:$BQ$35,14,FALSE),"")</f>
        <v>Imagine Comunications</v>
      </c>
      <c r="L445" s="59" t="str">
        <f>IFERROR(VLOOKUP(Tabelle32[[#This Row],[Device ID]],BOM!$B$3:$BQ$35,16,FALSE),"")</f>
        <v>VKS</v>
      </c>
      <c r="M445" s="63">
        <f>IFERROR(VLOOKUP(Tabelle32[[#This Row],[Device ID]],BOM!$B$3:$BQ$35,17,FALSE),"")</f>
        <v>0</v>
      </c>
      <c r="N445" s="59">
        <f>IFERROR(VLOOKUP(Tabelle32[[#This Row],[Device ID]],BOM!$B$3:$BQ$35,18,FALSE),"")</f>
        <v>0</v>
      </c>
      <c r="O445" s="64"/>
      <c r="P445" s="64"/>
      <c r="Q445" s="64"/>
      <c r="R445" s="64"/>
      <c r="S445" s="64"/>
      <c r="T445" s="64"/>
      <c r="U445" s="59">
        <f>IFERROR(VLOOKUP(Tabelle32[[#This Row],[Device ID]],BOM!$B$3:$BQ$35,25,FALSE),"")</f>
        <v>0</v>
      </c>
      <c r="V445" s="59" t="str">
        <f>IFERROR(VLOOKUP(Tabelle32[[#This Row],[Device ID]],BOM!$B$3:$BQ$35,26,FALSE),"")</f>
        <v>x</v>
      </c>
      <c r="W445" s="59" t="str">
        <f>IFERROR(VLOOKUP(Tabelle32[[#This Row],[Device ID]],BOM!$B$3:$BQ$35,27,FALSE),"")</f>
        <v>x</v>
      </c>
      <c r="X445" s="59" t="str">
        <f>IFERROR(VLOOKUP(Tabelle32[[#This Row],[Device ID]],BOM!$B$3:$BQ$35,28,FALSE),"")</f>
        <v>x</v>
      </c>
      <c r="Y445" s="59" t="str">
        <f>IFERROR(VLOOKUP(Tabelle32[[#This Row],[Device ID]],BOM!$B$3:$BQ$35,29,FALSE),"")</f>
        <v>x</v>
      </c>
      <c r="Z445" s="59" t="str">
        <f>IFERROR(VLOOKUP(Tabelle32[[#This Row],[Device ID]],BOM!$B$3:$BQ$35,30,FALSE),"")</f>
        <v>x</v>
      </c>
      <c r="AA445" s="59" t="str">
        <f>IFERROR(VLOOKUP(Tabelle32[[#This Row],[Device ID]],BOM!$B$3:$BQ$35,31,FALSE),"")</f>
        <v>x</v>
      </c>
      <c r="AB445" s="59" t="str">
        <f>IFERROR(VLOOKUP(Tabelle32[[#This Row],[Device ID]],BOM!$B$3:$BQ$35,32,FALSE),"")</f>
        <v>x</v>
      </c>
      <c r="AC445" s="59" t="str">
        <f>IFERROR(VLOOKUP(Tabelle32[[#This Row],[Device ID]],BOM!$B$3:$BQ$35,33,FALSE),"")</f>
        <v>x</v>
      </c>
      <c r="AD445" s="59" t="str">
        <f>IFERROR(VLOOKUP(Tabelle32[[#This Row],[Device ID]],BOM!$B$3:$BQ$35,34,FALSE),"")</f>
        <v>x</v>
      </c>
      <c r="AE445" s="59" t="str">
        <f>IFERROR(VLOOKUP(Tabelle32[[#This Row],[Device ID]],BOM!$B$3:$BQ$35,35,FALSE),"")</f>
        <v>x</v>
      </c>
      <c r="AF445" s="59" t="str">
        <f>IFERROR(VLOOKUP(Tabelle32[[#This Row],[Device ID]],BOM!$B$3:$BQ$35,36,FALSE),"")</f>
        <v>x</v>
      </c>
      <c r="AG445" s="59" t="str">
        <f>IFERROR(VLOOKUP(Tabelle32[[#This Row],[Device ID]],BOM!$B$3:$BQ$35,37,FALSE),"")</f>
        <v>x</v>
      </c>
      <c r="AH445" s="59"/>
      <c r="AI445" s="59"/>
      <c r="AJ445" s="59"/>
      <c r="AK445" s="59"/>
      <c r="AL445" s="59" t="str">
        <f>IFERROR(VLOOKUP(Tabelle32[[#This Row],[Device ID]],BOM!$B$3:$BQ$35,42,FALSE),"")</f>
        <v>Imagine Communications SNP</v>
      </c>
      <c r="AM445" s="59" t="str">
        <f>IFERROR(VLOOKUP(Tabelle32[[#This Row],[Device ID]],BOM!$B$3:$BQ$35,43,FALSE),"")</f>
        <v>no</v>
      </c>
      <c r="AN445" s="59" t="str">
        <f>IFERROR(VLOOKUP(Tabelle32[[#This Row],[Device ID]],BOM!$B$3:$BQ$35,44,FALSE),"")</f>
        <v>yes</v>
      </c>
      <c r="AO445" s="59" t="str">
        <f>IFERROR(VLOOKUP(Tabelle32[[#This Row],[Device ID]],BOM!$B$3:$BQ$35,45,FALSE),"")</f>
        <v>no</v>
      </c>
      <c r="AP445" s="59" t="str">
        <f>IFERROR(CONCATENATE(Tabelle32[[#This Row],[Family
GFX-Unit]]," | ",Tabelle32[[#This Row],[Label 1
GFX-Unit]]," | ",Tabelle32[[#This Row],[Attached Device if Gateway]]),"")</f>
        <v xml:space="preserve"> |  | VKS</v>
      </c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73" t="s">
        <v>151</v>
      </c>
      <c r="BH445" s="30" t="str">
        <f>IF(COUNTA(Tabelle32[[#This Row],[Type:Vid_1080i50]:[Type:Anc_Prot]])&gt;0,"x","")</f>
        <v/>
      </c>
      <c r="BI44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445" s="59"/>
      <c r="BK445" s="59"/>
      <c r="BL445" s="63"/>
      <c r="BM445" s="63"/>
      <c r="BN445" s="90"/>
      <c r="BO445" s="90"/>
      <c r="BP445" s="75">
        <f>LEN(Tabelle32[[#This Row],[Label 1
GFX-Unit]])</f>
        <v>0</v>
      </c>
      <c r="BQ445" s="63"/>
      <c r="BR445" s="63"/>
      <c r="BS445" s="59"/>
      <c r="BT445" s="59"/>
      <c r="BU445" s="59" t="s">
        <v>158</v>
      </c>
      <c r="BV445" s="59" t="s">
        <v>159</v>
      </c>
      <c r="BW445" s="59" t="s">
        <v>655</v>
      </c>
      <c r="BX445" s="59">
        <v>21</v>
      </c>
    </row>
    <row r="446" spans="1:76" x14ac:dyDescent="0.2">
      <c r="A446" s="58" t="str">
        <f>CONCATENATE(Tabelle32[[#This Row],[Device ID]],".",Tabelle32[[#This Row],[Streamcounter]])</f>
        <v>21.21304</v>
      </c>
      <c r="B44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VGW-01_SDI21_ANCrec_0004_IPLASRF</v>
      </c>
      <c r="C446" s="60"/>
      <c r="D446" s="61"/>
      <c r="E446" s="62"/>
      <c r="F446" s="59" t="str">
        <f>IFERROR(VLOOKUP(Tabelle32[[#This Row],[Device ID]],BOM!$B$3:$BQ$35,16,FALSE),"")</f>
        <v>VKS</v>
      </c>
      <c r="G446" s="63">
        <f>VLOOKUP(Tabelle32[[#This Row],[SDI Interface]],BOM!$A$4:$B$35,2,FALSE)</f>
        <v>21</v>
      </c>
      <c r="H446" s="59" t="str">
        <f>BOM!$C$4</f>
        <v>VGW-01</v>
      </c>
      <c r="I446" s="59">
        <f>IFERROR(VLOOKUP(Tabelle32[[#This Row],[Device ID]],BOM!$B$3:$BQ$35,12,FALSE),"")</f>
        <v>0</v>
      </c>
      <c r="J446" s="59" t="str">
        <f>IFERROR(VLOOKUP(Tabelle32[[#This Row],[Device ID]],BOM!$B$3:$BQ$35,13,FALSE),"")</f>
        <v>TC.U1.223 | MDC</v>
      </c>
      <c r="K446" s="59" t="str">
        <f>IFERROR(VLOOKUP(Tabelle32[[#This Row],[Device ID]],BOM!$B$3:$BQ$35,14,FALSE),"")</f>
        <v>Imagine Comunications</v>
      </c>
      <c r="L446" s="59" t="str">
        <f>IFERROR(VLOOKUP(Tabelle32[[#This Row],[Device ID]],BOM!$B$3:$BQ$35,16,FALSE),"")</f>
        <v>VKS</v>
      </c>
      <c r="M446" s="63">
        <f>IFERROR(VLOOKUP(Tabelle32[[#This Row],[Device ID]],BOM!$B$3:$BQ$35,17,FALSE),"")</f>
        <v>0</v>
      </c>
      <c r="N446" s="59">
        <f>IFERROR(VLOOKUP(Tabelle32[[#This Row],[Device ID]],BOM!$B$3:$BQ$35,18,FALSE),"")</f>
        <v>0</v>
      </c>
      <c r="O446" s="64"/>
      <c r="P446" s="64"/>
      <c r="Q446" s="64"/>
      <c r="R446" s="64"/>
      <c r="S446" s="64"/>
      <c r="T446" s="64"/>
      <c r="U446" s="59">
        <f>IFERROR(VLOOKUP(Tabelle32[[#This Row],[Device ID]],BOM!$B$3:$BQ$35,25,FALSE),"")</f>
        <v>0</v>
      </c>
      <c r="V446" s="59" t="str">
        <f>IFERROR(VLOOKUP(Tabelle32[[#This Row],[Device ID]],BOM!$B$3:$BQ$35,26,FALSE),"")</f>
        <v>x</v>
      </c>
      <c r="W446" s="59" t="str">
        <f>IFERROR(VLOOKUP(Tabelle32[[#This Row],[Device ID]],BOM!$B$3:$BQ$35,27,FALSE),"")</f>
        <v>x</v>
      </c>
      <c r="X446" s="59" t="str">
        <f>IFERROR(VLOOKUP(Tabelle32[[#This Row],[Device ID]],BOM!$B$3:$BQ$35,28,FALSE),"")</f>
        <v>x</v>
      </c>
      <c r="Y446" s="59" t="str">
        <f>IFERROR(VLOOKUP(Tabelle32[[#This Row],[Device ID]],BOM!$B$3:$BQ$35,29,FALSE),"")</f>
        <v>x</v>
      </c>
      <c r="Z446" s="59" t="str">
        <f>IFERROR(VLOOKUP(Tabelle32[[#This Row],[Device ID]],BOM!$B$3:$BQ$35,30,FALSE),"")</f>
        <v>x</v>
      </c>
      <c r="AA446" s="59" t="str">
        <f>IFERROR(VLOOKUP(Tabelle32[[#This Row],[Device ID]],BOM!$B$3:$BQ$35,31,FALSE),"")</f>
        <v>x</v>
      </c>
      <c r="AB446" s="59" t="str">
        <f>IFERROR(VLOOKUP(Tabelle32[[#This Row],[Device ID]],BOM!$B$3:$BQ$35,32,FALSE),"")</f>
        <v>x</v>
      </c>
      <c r="AC446" s="59" t="str">
        <f>IFERROR(VLOOKUP(Tabelle32[[#This Row],[Device ID]],BOM!$B$3:$BQ$35,33,FALSE),"")</f>
        <v>x</v>
      </c>
      <c r="AD446" s="59" t="str">
        <f>IFERROR(VLOOKUP(Tabelle32[[#This Row],[Device ID]],BOM!$B$3:$BQ$35,34,FALSE),"")</f>
        <v>x</v>
      </c>
      <c r="AE446" s="59" t="str">
        <f>IFERROR(VLOOKUP(Tabelle32[[#This Row],[Device ID]],BOM!$B$3:$BQ$35,35,FALSE),"")</f>
        <v>x</v>
      </c>
      <c r="AF446" s="59" t="str">
        <f>IFERROR(VLOOKUP(Tabelle32[[#This Row],[Device ID]],BOM!$B$3:$BQ$35,36,FALSE),"")</f>
        <v>x</v>
      </c>
      <c r="AG446" s="59" t="str">
        <f>IFERROR(VLOOKUP(Tabelle32[[#This Row],[Device ID]],BOM!$B$3:$BQ$35,37,FALSE),"")</f>
        <v>x</v>
      </c>
      <c r="AH446" s="59"/>
      <c r="AI446" s="59"/>
      <c r="AJ446" s="59"/>
      <c r="AK446" s="59"/>
      <c r="AL446" s="59" t="str">
        <f>IFERROR(VLOOKUP(Tabelle32[[#This Row],[Device ID]],BOM!$B$3:$BQ$35,42,FALSE),"")</f>
        <v>Imagine Communications SNP</v>
      </c>
      <c r="AM446" s="59" t="str">
        <f>IFERROR(VLOOKUP(Tabelle32[[#This Row],[Device ID]],BOM!$B$3:$BQ$35,43,FALSE),"")</f>
        <v>no</v>
      </c>
      <c r="AN446" s="59" t="str">
        <f>IFERROR(VLOOKUP(Tabelle32[[#This Row],[Device ID]],BOM!$B$3:$BQ$35,44,FALSE),"")</f>
        <v>yes</v>
      </c>
      <c r="AO446" s="59" t="str">
        <f>IFERROR(VLOOKUP(Tabelle32[[#This Row],[Device ID]],BOM!$B$3:$BQ$35,45,FALSE),"")</f>
        <v>no</v>
      </c>
      <c r="AP446" s="59" t="str">
        <f>IFERROR(CONCATENATE(Tabelle32[[#This Row],[Family
GFX-Unit]]," | ",Tabelle32[[#This Row],[Label 1
GFX-Unit]]," | ",Tabelle32[[#This Row],[Attached Device if Gateway]]),"")</f>
        <v xml:space="preserve"> |  | VKS</v>
      </c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  <c r="BF446" s="28"/>
      <c r="BG446" s="73" t="s">
        <v>151</v>
      </c>
      <c r="BH446" s="30" t="str">
        <f>IF(COUNTA(Tabelle32[[#This Row],[Type:Vid_1080i50]:[Type:Anc_Prot]])&gt;0,"x","")</f>
        <v/>
      </c>
      <c r="BI44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446" s="59"/>
      <c r="BK446" s="59"/>
      <c r="BL446" s="63"/>
      <c r="BM446" s="63"/>
      <c r="BN446" s="90"/>
      <c r="BO446" s="90"/>
      <c r="BP446" s="75">
        <f>LEN(Tabelle32[[#This Row],[Label 1
GFX-Unit]])</f>
        <v>0</v>
      </c>
      <c r="BQ446" s="63"/>
      <c r="BR446" s="63"/>
      <c r="BS446" s="59"/>
      <c r="BT446" s="59"/>
      <c r="BU446" s="59" t="s">
        <v>161</v>
      </c>
      <c r="BV446" s="59" t="s">
        <v>162</v>
      </c>
      <c r="BW446" s="59" t="s">
        <v>656</v>
      </c>
      <c r="BX446" s="59">
        <v>21</v>
      </c>
    </row>
    <row r="447" spans="1:76" x14ac:dyDescent="0.2">
      <c r="A447" s="58" t="str">
        <f>CONCATENATE(Tabelle32[[#This Row],[Device ID]],".",Tabelle32[[#This Row],[Streamcounter]])</f>
        <v>21.21201</v>
      </c>
      <c r="B44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VGW-01_SDI21_AUDrec_0001_IPLASRF</v>
      </c>
      <c r="C447" s="60"/>
      <c r="D447" s="61"/>
      <c r="E447" s="62"/>
      <c r="F447" s="59" t="str">
        <f>IFERROR(VLOOKUP(Tabelle32[[#This Row],[Device ID]],BOM!$B$3:$BQ$35,16,FALSE),"")</f>
        <v>VKS</v>
      </c>
      <c r="G447" s="63">
        <f>VLOOKUP(Tabelle32[[#This Row],[SDI Interface]],BOM!$A$4:$B$35,2,FALSE)</f>
        <v>21</v>
      </c>
      <c r="H447" s="59" t="str">
        <f>BOM!$C$4</f>
        <v>VGW-01</v>
      </c>
      <c r="I447" s="59">
        <f>IFERROR(VLOOKUP(Tabelle32[[#This Row],[Device ID]],BOM!$B$3:$BQ$35,12,FALSE),"")</f>
        <v>0</v>
      </c>
      <c r="J447" s="59" t="str">
        <f>IFERROR(VLOOKUP(Tabelle32[[#This Row],[Device ID]],BOM!$B$3:$BQ$35,13,FALSE),"")</f>
        <v>TC.U1.223 | MDC</v>
      </c>
      <c r="K447" s="59" t="str">
        <f>IFERROR(VLOOKUP(Tabelle32[[#This Row],[Device ID]],BOM!$B$3:$BQ$35,14,FALSE),"")</f>
        <v>Imagine Comunications</v>
      </c>
      <c r="L447" s="59" t="str">
        <f>IFERROR(VLOOKUP(Tabelle32[[#This Row],[Device ID]],BOM!$B$3:$BQ$35,16,FALSE),"")</f>
        <v>VKS</v>
      </c>
      <c r="M447" s="63">
        <f>IFERROR(VLOOKUP(Tabelle32[[#This Row],[Device ID]],BOM!$B$3:$BQ$35,17,FALSE),"")</f>
        <v>0</v>
      </c>
      <c r="N447" s="59">
        <f>IFERROR(VLOOKUP(Tabelle32[[#This Row],[Device ID]],BOM!$B$3:$BQ$35,18,FALSE),"")</f>
        <v>0</v>
      </c>
      <c r="O447" s="64"/>
      <c r="P447" s="64"/>
      <c r="Q447" s="64"/>
      <c r="R447" s="64"/>
      <c r="S447" s="64"/>
      <c r="T447" s="64"/>
      <c r="U447" s="59">
        <f>IFERROR(VLOOKUP(Tabelle32[[#This Row],[Device ID]],BOM!$B$3:$BQ$35,25,FALSE),"")</f>
        <v>0</v>
      </c>
      <c r="V447" s="59" t="str">
        <f>IFERROR(VLOOKUP(Tabelle32[[#This Row],[Device ID]],BOM!$B$3:$BQ$35,26,FALSE),"")</f>
        <v>x</v>
      </c>
      <c r="W447" s="59" t="str">
        <f>IFERROR(VLOOKUP(Tabelle32[[#This Row],[Device ID]],BOM!$B$3:$BQ$35,27,FALSE),"")</f>
        <v>x</v>
      </c>
      <c r="X447" s="59" t="str">
        <f>IFERROR(VLOOKUP(Tabelle32[[#This Row],[Device ID]],BOM!$B$3:$BQ$35,28,FALSE),"")</f>
        <v>x</v>
      </c>
      <c r="Y447" s="59" t="str">
        <f>IFERROR(VLOOKUP(Tabelle32[[#This Row],[Device ID]],BOM!$B$3:$BQ$35,29,FALSE),"")</f>
        <v>x</v>
      </c>
      <c r="Z447" s="59" t="str">
        <f>IFERROR(VLOOKUP(Tabelle32[[#This Row],[Device ID]],BOM!$B$3:$BQ$35,30,FALSE),"")</f>
        <v>x</v>
      </c>
      <c r="AA447" s="59" t="str">
        <f>IFERROR(VLOOKUP(Tabelle32[[#This Row],[Device ID]],BOM!$B$3:$BQ$35,31,FALSE),"")</f>
        <v>x</v>
      </c>
      <c r="AB447" s="59" t="str">
        <f>IFERROR(VLOOKUP(Tabelle32[[#This Row],[Device ID]],BOM!$B$3:$BQ$35,32,FALSE),"")</f>
        <v>x</v>
      </c>
      <c r="AC447" s="59" t="str">
        <f>IFERROR(VLOOKUP(Tabelle32[[#This Row],[Device ID]],BOM!$B$3:$BQ$35,33,FALSE),"")</f>
        <v>x</v>
      </c>
      <c r="AD447" s="59" t="str">
        <f>IFERROR(VLOOKUP(Tabelle32[[#This Row],[Device ID]],BOM!$B$3:$BQ$35,34,FALSE),"")</f>
        <v>x</v>
      </c>
      <c r="AE447" s="59" t="str">
        <f>IFERROR(VLOOKUP(Tabelle32[[#This Row],[Device ID]],BOM!$B$3:$BQ$35,35,FALSE),"")</f>
        <v>x</v>
      </c>
      <c r="AF447" s="59" t="str">
        <f>IFERROR(VLOOKUP(Tabelle32[[#This Row],[Device ID]],BOM!$B$3:$BQ$35,36,FALSE),"")</f>
        <v>x</v>
      </c>
      <c r="AG447" s="59" t="str">
        <f>IFERROR(VLOOKUP(Tabelle32[[#This Row],[Device ID]],BOM!$B$3:$BQ$35,37,FALSE),"")</f>
        <v>x</v>
      </c>
      <c r="AH447" s="59"/>
      <c r="AI447" s="59"/>
      <c r="AJ447" s="59"/>
      <c r="AK447" s="59"/>
      <c r="AL447" s="59" t="str">
        <f>IFERROR(VLOOKUP(Tabelle32[[#This Row],[Device ID]],BOM!$B$3:$BQ$35,42,FALSE),"")</f>
        <v>Imagine Communications SNP</v>
      </c>
      <c r="AM447" s="59" t="str">
        <f>IFERROR(VLOOKUP(Tabelle32[[#This Row],[Device ID]],BOM!$B$3:$BQ$35,43,FALSE),"")</f>
        <v>no</v>
      </c>
      <c r="AN447" s="59" t="str">
        <f>IFERROR(VLOOKUP(Tabelle32[[#This Row],[Device ID]],BOM!$B$3:$BQ$35,44,FALSE),"")</f>
        <v>yes</v>
      </c>
      <c r="AO447" s="59" t="str">
        <f>IFERROR(VLOOKUP(Tabelle32[[#This Row],[Device ID]],BOM!$B$3:$BQ$35,45,FALSE),"")</f>
        <v>no</v>
      </c>
      <c r="AP447" s="59" t="str">
        <f>IFERROR(CONCATENATE(Tabelle32[[#This Row],[Family
GFX-Unit]]," | ",Tabelle32[[#This Row],[Label 1
GFX-Unit]]," | ",Tabelle32[[#This Row],[Attached Device if Gateway]]),"")</f>
        <v xml:space="preserve"> |  | VKS</v>
      </c>
      <c r="AQ447" s="28"/>
      <c r="AR447" s="28"/>
      <c r="AS447" s="28"/>
      <c r="AT447" s="28"/>
      <c r="AU447" s="28"/>
      <c r="AV447" s="28" t="s">
        <v>96</v>
      </c>
      <c r="AW447" s="28" t="s">
        <v>96</v>
      </c>
      <c r="AX447" s="28" t="s">
        <v>96</v>
      </c>
      <c r="AY447" s="28" t="s">
        <v>96</v>
      </c>
      <c r="AZ447" s="28" t="s">
        <v>96</v>
      </c>
      <c r="BA447" s="28" t="s">
        <v>96</v>
      </c>
      <c r="BB447" s="28" t="s">
        <v>96</v>
      </c>
      <c r="BC447" s="28" t="s">
        <v>96</v>
      </c>
      <c r="BD447" s="28" t="s">
        <v>96</v>
      </c>
      <c r="BE447" s="28"/>
      <c r="BF447" s="28"/>
      <c r="BG447" s="73" t="s">
        <v>151</v>
      </c>
      <c r="BH447" s="30" t="str">
        <f>IF(COUNTA(Tabelle32[[#This Row],[Type:Vid_1080i50]:[Type:Anc_Prot]])&gt;0,"x","")</f>
        <v>x</v>
      </c>
      <c r="BI44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47" s="59"/>
      <c r="BK447" s="59"/>
      <c r="BL447" s="63"/>
      <c r="BM447" s="63"/>
      <c r="BN447" s="90"/>
      <c r="BO447" s="90"/>
      <c r="BP447" s="75">
        <f>LEN(Tabelle32[[#This Row],[Label 1
GFX-Unit]])</f>
        <v>0</v>
      </c>
      <c r="BQ447" s="63"/>
      <c r="BR447" s="63"/>
      <c r="BS447" s="59"/>
      <c r="BT447" s="59"/>
      <c r="BU447" s="59" t="s">
        <v>164</v>
      </c>
      <c r="BV447" s="59" t="s">
        <v>165</v>
      </c>
      <c r="BW447" s="59" t="s">
        <v>657</v>
      </c>
      <c r="BX447" s="59">
        <v>21</v>
      </c>
    </row>
    <row r="448" spans="1:76" x14ac:dyDescent="0.2">
      <c r="A448" s="58" t="str">
        <f>CONCATENATE(Tabelle32[[#This Row],[Device ID]],".",Tabelle32[[#This Row],[Streamcounter]])</f>
        <v>21.21202</v>
      </c>
      <c r="B44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VGW-01_SDI21_AUDrec_0002_IPLASRF</v>
      </c>
      <c r="C448" s="67"/>
      <c r="D448" s="61"/>
      <c r="E448" s="67"/>
      <c r="F448" s="59" t="str">
        <f>IFERROR(VLOOKUP(Tabelle32[[#This Row],[Device ID]],BOM!$B$3:$BQ$35,16,FALSE),"")</f>
        <v>VKS</v>
      </c>
      <c r="G448" s="63">
        <f>VLOOKUP(Tabelle32[[#This Row],[SDI Interface]],BOM!$A$4:$B$35,2,FALSE)</f>
        <v>21</v>
      </c>
      <c r="H448" s="59" t="str">
        <f>BOM!$C$4</f>
        <v>VGW-01</v>
      </c>
      <c r="I448" s="59">
        <f>IFERROR(VLOOKUP(Tabelle32[[#This Row],[Device ID]],BOM!$B$3:$BQ$35,12,FALSE),"")</f>
        <v>0</v>
      </c>
      <c r="J448" s="59" t="str">
        <f>IFERROR(VLOOKUP(Tabelle32[[#This Row],[Device ID]],BOM!$B$3:$BQ$35,13,FALSE),"")</f>
        <v>TC.U1.223 | MDC</v>
      </c>
      <c r="K448" s="59" t="str">
        <f>IFERROR(VLOOKUP(Tabelle32[[#This Row],[Device ID]],BOM!$B$3:$BQ$35,14,FALSE),"")</f>
        <v>Imagine Comunications</v>
      </c>
      <c r="L448" s="59" t="str">
        <f>IFERROR(VLOOKUP(Tabelle32[[#This Row],[Device ID]],BOM!$B$3:$BQ$35,16,FALSE),"")</f>
        <v>VKS</v>
      </c>
      <c r="M448" s="63">
        <f>IFERROR(VLOOKUP(Tabelle32[[#This Row],[Device ID]],BOM!$B$3:$BQ$35,17,FALSE),"")</f>
        <v>0</v>
      </c>
      <c r="N448" s="59">
        <f>IFERROR(VLOOKUP(Tabelle32[[#This Row],[Device ID]],BOM!$B$3:$BQ$35,18,FALSE),"")</f>
        <v>0</v>
      </c>
      <c r="O448" s="64"/>
      <c r="P448" s="64"/>
      <c r="Q448" s="64"/>
      <c r="R448" s="64"/>
      <c r="S448" s="64"/>
      <c r="T448" s="64"/>
      <c r="U448" s="59">
        <f>IFERROR(VLOOKUP(Tabelle32[[#This Row],[Device ID]],BOM!$B$3:$BQ$35,25,FALSE),"")</f>
        <v>0</v>
      </c>
      <c r="V448" s="59" t="str">
        <f>IFERROR(VLOOKUP(Tabelle32[[#This Row],[Device ID]],BOM!$B$3:$BQ$35,26,FALSE),"")</f>
        <v>x</v>
      </c>
      <c r="W448" s="59" t="str">
        <f>IFERROR(VLOOKUP(Tabelle32[[#This Row],[Device ID]],BOM!$B$3:$BQ$35,27,FALSE),"")</f>
        <v>x</v>
      </c>
      <c r="X448" s="59" t="str">
        <f>IFERROR(VLOOKUP(Tabelle32[[#This Row],[Device ID]],BOM!$B$3:$BQ$35,28,FALSE),"")</f>
        <v>x</v>
      </c>
      <c r="Y448" s="59" t="str">
        <f>IFERROR(VLOOKUP(Tabelle32[[#This Row],[Device ID]],BOM!$B$3:$BQ$35,29,FALSE),"")</f>
        <v>x</v>
      </c>
      <c r="Z448" s="59" t="str">
        <f>IFERROR(VLOOKUP(Tabelle32[[#This Row],[Device ID]],BOM!$B$3:$BQ$35,30,FALSE),"")</f>
        <v>x</v>
      </c>
      <c r="AA448" s="59" t="str">
        <f>IFERROR(VLOOKUP(Tabelle32[[#This Row],[Device ID]],BOM!$B$3:$BQ$35,31,FALSE),"")</f>
        <v>x</v>
      </c>
      <c r="AB448" s="59" t="str">
        <f>IFERROR(VLOOKUP(Tabelle32[[#This Row],[Device ID]],BOM!$B$3:$BQ$35,32,FALSE),"")</f>
        <v>x</v>
      </c>
      <c r="AC448" s="59" t="str">
        <f>IFERROR(VLOOKUP(Tabelle32[[#This Row],[Device ID]],BOM!$B$3:$BQ$35,33,FALSE),"")</f>
        <v>x</v>
      </c>
      <c r="AD448" s="59" t="str">
        <f>IFERROR(VLOOKUP(Tabelle32[[#This Row],[Device ID]],BOM!$B$3:$BQ$35,34,FALSE),"")</f>
        <v>x</v>
      </c>
      <c r="AE448" s="59" t="str">
        <f>IFERROR(VLOOKUP(Tabelle32[[#This Row],[Device ID]],BOM!$B$3:$BQ$35,35,FALSE),"")</f>
        <v>x</v>
      </c>
      <c r="AF448" s="59" t="str">
        <f>IFERROR(VLOOKUP(Tabelle32[[#This Row],[Device ID]],BOM!$B$3:$BQ$35,36,FALSE),"")</f>
        <v>x</v>
      </c>
      <c r="AG448" s="59" t="str">
        <f>IFERROR(VLOOKUP(Tabelle32[[#This Row],[Device ID]],BOM!$B$3:$BQ$35,37,FALSE),"")</f>
        <v>x</v>
      </c>
      <c r="AH448" s="59"/>
      <c r="AI448" s="59"/>
      <c r="AJ448" s="59"/>
      <c r="AK448" s="59"/>
      <c r="AL448" s="59" t="str">
        <f>IFERROR(VLOOKUP(Tabelle32[[#This Row],[Device ID]],BOM!$B$3:$BQ$35,42,FALSE),"")</f>
        <v>Imagine Communications SNP</v>
      </c>
      <c r="AM448" s="59" t="str">
        <f>IFERROR(VLOOKUP(Tabelle32[[#This Row],[Device ID]],BOM!$B$3:$BQ$35,43,FALSE),"")</f>
        <v>no</v>
      </c>
      <c r="AN448" s="59" t="str">
        <f>IFERROR(VLOOKUP(Tabelle32[[#This Row],[Device ID]],BOM!$B$3:$BQ$35,44,FALSE),"")</f>
        <v>yes</v>
      </c>
      <c r="AO448" s="59" t="str">
        <f>IFERROR(VLOOKUP(Tabelle32[[#This Row],[Device ID]],BOM!$B$3:$BQ$35,45,FALSE),"")</f>
        <v>no</v>
      </c>
      <c r="AP448" s="59" t="str">
        <f>IFERROR(CONCATENATE(Tabelle32[[#This Row],[Family
GFX-Unit]]," | ",Tabelle32[[#This Row],[Label 1
GFX-Unit]]," | ",Tabelle32[[#This Row],[Attached Device if Gateway]]),"")</f>
        <v xml:space="preserve"> |  | VKS</v>
      </c>
      <c r="AQ448" s="28"/>
      <c r="AR448" s="28"/>
      <c r="AS448" s="28"/>
      <c r="AT448" s="28"/>
      <c r="AU448" s="28"/>
      <c r="AV448" s="28" t="s">
        <v>96</v>
      </c>
      <c r="AW448" s="28" t="s">
        <v>96</v>
      </c>
      <c r="AX448" s="28" t="s">
        <v>96</v>
      </c>
      <c r="AY448" s="28" t="s">
        <v>96</v>
      </c>
      <c r="AZ448" s="28" t="s">
        <v>96</v>
      </c>
      <c r="BA448" s="28" t="s">
        <v>96</v>
      </c>
      <c r="BB448" s="28" t="s">
        <v>96</v>
      </c>
      <c r="BC448" s="28" t="s">
        <v>96</v>
      </c>
      <c r="BD448" s="28" t="s">
        <v>96</v>
      </c>
      <c r="BE448" s="28"/>
      <c r="BF448" s="28"/>
      <c r="BG448" s="73" t="s">
        <v>151</v>
      </c>
      <c r="BH448" s="30" t="str">
        <f>IF(COUNTA(Tabelle32[[#This Row],[Type:Vid_1080i50]:[Type:Anc_Prot]])&gt;0,"x","")</f>
        <v>x</v>
      </c>
      <c r="BI44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48" s="59"/>
      <c r="BK448" s="59"/>
      <c r="BL448" s="63"/>
      <c r="BM448" s="63"/>
      <c r="BN448" s="90"/>
      <c r="BO448" s="90"/>
      <c r="BP448" s="75">
        <f>LEN(Tabelle32[[#This Row],[Label 1
GFX-Unit]])</f>
        <v>0</v>
      </c>
      <c r="BQ448" s="63"/>
      <c r="BR448" s="63"/>
      <c r="BS448" s="59"/>
      <c r="BT448" s="59"/>
      <c r="BU448" s="59" t="s">
        <v>167</v>
      </c>
      <c r="BV448" s="59" t="s">
        <v>168</v>
      </c>
      <c r="BW448" s="59" t="s">
        <v>658</v>
      </c>
      <c r="BX448" s="59">
        <v>21</v>
      </c>
    </row>
    <row r="449" spans="1:76" x14ac:dyDescent="0.2">
      <c r="A449" s="58" t="str">
        <f>CONCATENATE(Tabelle32[[#This Row],[Device ID]],".",Tabelle32[[#This Row],[Streamcounter]])</f>
        <v>21.21203</v>
      </c>
      <c r="B44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VGW-01_SDI21_AUDrec_0003_IPLASRF</v>
      </c>
      <c r="C449" s="67"/>
      <c r="D449" s="61"/>
      <c r="E449" s="67"/>
      <c r="F449" s="59" t="str">
        <f>IFERROR(VLOOKUP(Tabelle32[[#This Row],[Device ID]],BOM!$B$3:$BQ$35,16,FALSE),"")</f>
        <v>VKS</v>
      </c>
      <c r="G449" s="63">
        <f>VLOOKUP(Tabelle32[[#This Row],[SDI Interface]],BOM!$A$4:$B$35,2,FALSE)</f>
        <v>21</v>
      </c>
      <c r="H449" s="59" t="str">
        <f>BOM!$C$4</f>
        <v>VGW-01</v>
      </c>
      <c r="I449" s="59">
        <f>IFERROR(VLOOKUP(Tabelle32[[#This Row],[Device ID]],BOM!$B$3:$BQ$35,12,FALSE),"")</f>
        <v>0</v>
      </c>
      <c r="J449" s="59" t="str">
        <f>IFERROR(VLOOKUP(Tabelle32[[#This Row],[Device ID]],BOM!$B$3:$BQ$35,13,FALSE),"")</f>
        <v>TC.U1.223 | MDC</v>
      </c>
      <c r="K449" s="59" t="str">
        <f>IFERROR(VLOOKUP(Tabelle32[[#This Row],[Device ID]],BOM!$B$3:$BQ$35,14,FALSE),"")</f>
        <v>Imagine Comunications</v>
      </c>
      <c r="L449" s="59" t="str">
        <f>IFERROR(VLOOKUP(Tabelle32[[#This Row],[Device ID]],BOM!$B$3:$BQ$35,16,FALSE),"")</f>
        <v>VKS</v>
      </c>
      <c r="M449" s="63">
        <f>IFERROR(VLOOKUP(Tabelle32[[#This Row],[Device ID]],BOM!$B$3:$BQ$35,17,FALSE),"")</f>
        <v>0</v>
      </c>
      <c r="N449" s="59">
        <f>IFERROR(VLOOKUP(Tabelle32[[#This Row],[Device ID]],BOM!$B$3:$BQ$35,18,FALSE),"")</f>
        <v>0</v>
      </c>
      <c r="O449" s="64"/>
      <c r="P449" s="64"/>
      <c r="Q449" s="64"/>
      <c r="R449" s="64"/>
      <c r="S449" s="64"/>
      <c r="T449" s="64"/>
      <c r="U449" s="59">
        <f>IFERROR(VLOOKUP(Tabelle32[[#This Row],[Device ID]],BOM!$B$3:$BQ$35,25,FALSE),"")</f>
        <v>0</v>
      </c>
      <c r="V449" s="59" t="str">
        <f>IFERROR(VLOOKUP(Tabelle32[[#This Row],[Device ID]],BOM!$B$3:$BQ$35,26,FALSE),"")</f>
        <v>x</v>
      </c>
      <c r="W449" s="59" t="str">
        <f>IFERROR(VLOOKUP(Tabelle32[[#This Row],[Device ID]],BOM!$B$3:$BQ$35,27,FALSE),"")</f>
        <v>x</v>
      </c>
      <c r="X449" s="59" t="str">
        <f>IFERROR(VLOOKUP(Tabelle32[[#This Row],[Device ID]],BOM!$B$3:$BQ$35,28,FALSE),"")</f>
        <v>x</v>
      </c>
      <c r="Y449" s="59" t="str">
        <f>IFERROR(VLOOKUP(Tabelle32[[#This Row],[Device ID]],BOM!$B$3:$BQ$35,29,FALSE),"")</f>
        <v>x</v>
      </c>
      <c r="Z449" s="59" t="str">
        <f>IFERROR(VLOOKUP(Tabelle32[[#This Row],[Device ID]],BOM!$B$3:$BQ$35,30,FALSE),"")</f>
        <v>x</v>
      </c>
      <c r="AA449" s="59" t="str">
        <f>IFERROR(VLOOKUP(Tabelle32[[#This Row],[Device ID]],BOM!$B$3:$BQ$35,31,FALSE),"")</f>
        <v>x</v>
      </c>
      <c r="AB449" s="59" t="str">
        <f>IFERROR(VLOOKUP(Tabelle32[[#This Row],[Device ID]],BOM!$B$3:$BQ$35,32,FALSE),"")</f>
        <v>x</v>
      </c>
      <c r="AC449" s="59" t="str">
        <f>IFERROR(VLOOKUP(Tabelle32[[#This Row],[Device ID]],BOM!$B$3:$BQ$35,33,FALSE),"")</f>
        <v>x</v>
      </c>
      <c r="AD449" s="59" t="str">
        <f>IFERROR(VLOOKUP(Tabelle32[[#This Row],[Device ID]],BOM!$B$3:$BQ$35,34,FALSE),"")</f>
        <v>x</v>
      </c>
      <c r="AE449" s="59" t="str">
        <f>IFERROR(VLOOKUP(Tabelle32[[#This Row],[Device ID]],BOM!$B$3:$BQ$35,35,FALSE),"")</f>
        <v>x</v>
      </c>
      <c r="AF449" s="59" t="str">
        <f>IFERROR(VLOOKUP(Tabelle32[[#This Row],[Device ID]],BOM!$B$3:$BQ$35,36,FALSE),"")</f>
        <v>x</v>
      </c>
      <c r="AG449" s="59" t="str">
        <f>IFERROR(VLOOKUP(Tabelle32[[#This Row],[Device ID]],BOM!$B$3:$BQ$35,37,FALSE),"")</f>
        <v>x</v>
      </c>
      <c r="AH449" s="59"/>
      <c r="AI449" s="59"/>
      <c r="AJ449" s="59"/>
      <c r="AK449" s="59"/>
      <c r="AL449" s="59" t="str">
        <f>IFERROR(VLOOKUP(Tabelle32[[#This Row],[Device ID]],BOM!$B$3:$BQ$35,42,FALSE),"")</f>
        <v>Imagine Communications SNP</v>
      </c>
      <c r="AM449" s="59" t="str">
        <f>IFERROR(VLOOKUP(Tabelle32[[#This Row],[Device ID]],BOM!$B$3:$BQ$35,43,FALSE),"")</f>
        <v>no</v>
      </c>
      <c r="AN449" s="59" t="str">
        <f>IFERROR(VLOOKUP(Tabelle32[[#This Row],[Device ID]],BOM!$B$3:$BQ$35,44,FALSE),"")</f>
        <v>yes</v>
      </c>
      <c r="AO449" s="59" t="str">
        <f>IFERROR(VLOOKUP(Tabelle32[[#This Row],[Device ID]],BOM!$B$3:$BQ$35,45,FALSE),"")</f>
        <v>no</v>
      </c>
      <c r="AP449" s="59" t="str">
        <f>IFERROR(CONCATENATE(Tabelle32[[#This Row],[Family
GFX-Unit]]," | ",Tabelle32[[#This Row],[Label 1
GFX-Unit]]," | ",Tabelle32[[#This Row],[Attached Device if Gateway]]),"")</f>
        <v xml:space="preserve"> |  | VKS</v>
      </c>
      <c r="AQ449" s="28"/>
      <c r="AR449" s="28"/>
      <c r="AS449" s="28"/>
      <c r="AT449" s="28"/>
      <c r="AU449" s="28"/>
      <c r="AV449" s="28" t="s">
        <v>96</v>
      </c>
      <c r="AW449" s="28" t="s">
        <v>96</v>
      </c>
      <c r="AX449" s="28" t="s">
        <v>96</v>
      </c>
      <c r="AY449" s="28" t="s">
        <v>96</v>
      </c>
      <c r="AZ449" s="28" t="s">
        <v>96</v>
      </c>
      <c r="BA449" s="28" t="s">
        <v>96</v>
      </c>
      <c r="BB449" s="28" t="s">
        <v>96</v>
      </c>
      <c r="BC449" s="28" t="s">
        <v>96</v>
      </c>
      <c r="BD449" s="28" t="s">
        <v>96</v>
      </c>
      <c r="BE449" s="28"/>
      <c r="BF449" s="28"/>
      <c r="BG449" s="73" t="s">
        <v>151</v>
      </c>
      <c r="BH449" s="30" t="str">
        <f>IF(COUNTA(Tabelle32[[#This Row],[Type:Vid_1080i50]:[Type:Anc_Prot]])&gt;0,"x","")</f>
        <v>x</v>
      </c>
      <c r="BI44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49" s="59"/>
      <c r="BK449" s="59"/>
      <c r="BL449" s="63"/>
      <c r="BM449" s="63"/>
      <c r="BN449" s="90"/>
      <c r="BO449" s="90"/>
      <c r="BP449" s="75">
        <f>LEN(Tabelle32[[#This Row],[Label 1
GFX-Unit]])</f>
        <v>0</v>
      </c>
      <c r="BQ449" s="63"/>
      <c r="BR449" s="63"/>
      <c r="BS449" s="59"/>
      <c r="BT449" s="59"/>
      <c r="BU449" s="59" t="s">
        <v>170</v>
      </c>
      <c r="BV449" s="59" t="s">
        <v>171</v>
      </c>
      <c r="BW449" s="59" t="s">
        <v>659</v>
      </c>
      <c r="BX449" s="59">
        <v>21</v>
      </c>
    </row>
    <row r="450" spans="1:76" x14ac:dyDescent="0.2">
      <c r="A450" s="58" t="str">
        <f>CONCATENATE(Tabelle32[[#This Row],[Device ID]],".",Tabelle32[[#This Row],[Streamcounter]])</f>
        <v>21.21204</v>
      </c>
      <c r="B45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VGW-01_SDI21_AUDrec_0004_IPLASRF</v>
      </c>
      <c r="C450" s="60"/>
      <c r="D450" s="61"/>
      <c r="E450" s="62"/>
      <c r="F450" s="59" t="str">
        <f>IFERROR(VLOOKUP(Tabelle32[[#This Row],[Device ID]],BOM!$B$3:$BQ$35,16,FALSE),"")</f>
        <v>VKS</v>
      </c>
      <c r="G450" s="63">
        <f>VLOOKUP(Tabelle32[[#This Row],[SDI Interface]],BOM!$A$4:$B$35,2,FALSE)</f>
        <v>21</v>
      </c>
      <c r="H450" s="59" t="str">
        <f>BOM!$C$4</f>
        <v>VGW-01</v>
      </c>
      <c r="I450" s="59">
        <f>IFERROR(VLOOKUP(Tabelle32[[#This Row],[Device ID]],BOM!$B$3:$BQ$35,12,FALSE),"")</f>
        <v>0</v>
      </c>
      <c r="J450" s="59" t="str">
        <f>IFERROR(VLOOKUP(Tabelle32[[#This Row],[Device ID]],BOM!$B$3:$BQ$35,13,FALSE),"")</f>
        <v>TC.U1.223 | MDC</v>
      </c>
      <c r="K450" s="59" t="str">
        <f>IFERROR(VLOOKUP(Tabelle32[[#This Row],[Device ID]],BOM!$B$3:$BQ$35,14,FALSE),"")</f>
        <v>Imagine Comunications</v>
      </c>
      <c r="L450" s="59" t="str">
        <f>IFERROR(VLOOKUP(Tabelle32[[#This Row],[Device ID]],BOM!$B$3:$BQ$35,16,FALSE),"")</f>
        <v>VKS</v>
      </c>
      <c r="M450" s="63">
        <f>IFERROR(VLOOKUP(Tabelle32[[#This Row],[Device ID]],BOM!$B$3:$BQ$35,17,FALSE),"")</f>
        <v>0</v>
      </c>
      <c r="N450" s="59">
        <f>IFERROR(VLOOKUP(Tabelle32[[#This Row],[Device ID]],BOM!$B$3:$BQ$35,18,FALSE),"")</f>
        <v>0</v>
      </c>
      <c r="O450" s="64"/>
      <c r="P450" s="64"/>
      <c r="Q450" s="64"/>
      <c r="R450" s="64"/>
      <c r="S450" s="64"/>
      <c r="T450" s="64"/>
      <c r="U450" s="59">
        <f>IFERROR(VLOOKUP(Tabelle32[[#This Row],[Device ID]],BOM!$B$3:$BQ$35,25,FALSE),"")</f>
        <v>0</v>
      </c>
      <c r="V450" s="59" t="str">
        <f>IFERROR(VLOOKUP(Tabelle32[[#This Row],[Device ID]],BOM!$B$3:$BQ$35,26,FALSE),"")</f>
        <v>x</v>
      </c>
      <c r="W450" s="59" t="str">
        <f>IFERROR(VLOOKUP(Tabelle32[[#This Row],[Device ID]],BOM!$B$3:$BQ$35,27,FALSE),"")</f>
        <v>x</v>
      </c>
      <c r="X450" s="59" t="str">
        <f>IFERROR(VLOOKUP(Tabelle32[[#This Row],[Device ID]],BOM!$B$3:$BQ$35,28,FALSE),"")</f>
        <v>x</v>
      </c>
      <c r="Y450" s="59" t="str">
        <f>IFERROR(VLOOKUP(Tabelle32[[#This Row],[Device ID]],BOM!$B$3:$BQ$35,29,FALSE),"")</f>
        <v>x</v>
      </c>
      <c r="Z450" s="59" t="str">
        <f>IFERROR(VLOOKUP(Tabelle32[[#This Row],[Device ID]],BOM!$B$3:$BQ$35,30,FALSE),"")</f>
        <v>x</v>
      </c>
      <c r="AA450" s="59" t="str">
        <f>IFERROR(VLOOKUP(Tabelle32[[#This Row],[Device ID]],BOM!$B$3:$BQ$35,31,FALSE),"")</f>
        <v>x</v>
      </c>
      <c r="AB450" s="59" t="str">
        <f>IFERROR(VLOOKUP(Tabelle32[[#This Row],[Device ID]],BOM!$B$3:$BQ$35,32,FALSE),"")</f>
        <v>x</v>
      </c>
      <c r="AC450" s="59" t="str">
        <f>IFERROR(VLOOKUP(Tabelle32[[#This Row],[Device ID]],BOM!$B$3:$BQ$35,33,FALSE),"")</f>
        <v>x</v>
      </c>
      <c r="AD450" s="59" t="str">
        <f>IFERROR(VLOOKUP(Tabelle32[[#This Row],[Device ID]],BOM!$B$3:$BQ$35,34,FALSE),"")</f>
        <v>x</v>
      </c>
      <c r="AE450" s="59" t="str">
        <f>IFERROR(VLOOKUP(Tabelle32[[#This Row],[Device ID]],BOM!$B$3:$BQ$35,35,FALSE),"")</f>
        <v>x</v>
      </c>
      <c r="AF450" s="59" t="str">
        <f>IFERROR(VLOOKUP(Tabelle32[[#This Row],[Device ID]],BOM!$B$3:$BQ$35,36,FALSE),"")</f>
        <v>x</v>
      </c>
      <c r="AG450" s="59" t="str">
        <f>IFERROR(VLOOKUP(Tabelle32[[#This Row],[Device ID]],BOM!$B$3:$BQ$35,37,FALSE),"")</f>
        <v>x</v>
      </c>
      <c r="AH450" s="59"/>
      <c r="AI450" s="59"/>
      <c r="AJ450" s="59"/>
      <c r="AK450" s="59"/>
      <c r="AL450" s="59" t="str">
        <f>IFERROR(VLOOKUP(Tabelle32[[#This Row],[Device ID]],BOM!$B$3:$BQ$35,42,FALSE),"")</f>
        <v>Imagine Communications SNP</v>
      </c>
      <c r="AM450" s="59" t="str">
        <f>IFERROR(VLOOKUP(Tabelle32[[#This Row],[Device ID]],BOM!$B$3:$BQ$35,43,FALSE),"")</f>
        <v>no</v>
      </c>
      <c r="AN450" s="59" t="str">
        <f>IFERROR(VLOOKUP(Tabelle32[[#This Row],[Device ID]],BOM!$B$3:$BQ$35,44,FALSE),"")</f>
        <v>yes</v>
      </c>
      <c r="AO450" s="59" t="str">
        <f>IFERROR(VLOOKUP(Tabelle32[[#This Row],[Device ID]],BOM!$B$3:$BQ$35,45,FALSE),"")</f>
        <v>no</v>
      </c>
      <c r="AP450" s="59" t="str">
        <f>IFERROR(CONCATENATE(Tabelle32[[#This Row],[Family
GFX-Unit]]," | ",Tabelle32[[#This Row],[Label 1
GFX-Unit]]," | ",Tabelle32[[#This Row],[Attached Device if Gateway]]),"")</f>
        <v xml:space="preserve"> |  | VKS</v>
      </c>
      <c r="AQ450" s="28"/>
      <c r="AR450" s="28"/>
      <c r="AS450" s="28"/>
      <c r="AT450" s="28"/>
      <c r="AU450" s="28"/>
      <c r="AV450" s="28" t="s">
        <v>96</v>
      </c>
      <c r="AW450" s="28" t="s">
        <v>96</v>
      </c>
      <c r="AX450" s="28" t="s">
        <v>96</v>
      </c>
      <c r="AY450" s="28" t="s">
        <v>96</v>
      </c>
      <c r="AZ450" s="28" t="s">
        <v>96</v>
      </c>
      <c r="BA450" s="28" t="s">
        <v>96</v>
      </c>
      <c r="BB450" s="28" t="s">
        <v>96</v>
      </c>
      <c r="BC450" s="28" t="s">
        <v>96</v>
      </c>
      <c r="BD450" s="28" t="s">
        <v>96</v>
      </c>
      <c r="BE450" s="28"/>
      <c r="BF450" s="28"/>
      <c r="BG450" s="73" t="s">
        <v>151</v>
      </c>
      <c r="BH450" s="30" t="str">
        <f>IF(COUNTA(Tabelle32[[#This Row],[Type:Vid_1080i50]:[Type:Anc_Prot]])&gt;0,"x","")</f>
        <v>x</v>
      </c>
      <c r="BI45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50" s="59"/>
      <c r="BK450" s="59"/>
      <c r="BL450" s="63"/>
      <c r="BM450" s="63"/>
      <c r="BN450" s="90"/>
      <c r="BO450" s="90"/>
      <c r="BP450" s="75">
        <f>LEN(Tabelle32[[#This Row],[Label 1
GFX-Unit]])</f>
        <v>0</v>
      </c>
      <c r="BQ450" s="63"/>
      <c r="BR450" s="63"/>
      <c r="BS450" s="59"/>
      <c r="BT450" s="59"/>
      <c r="BU450" s="59" t="s">
        <v>173</v>
      </c>
      <c r="BV450" s="59" t="s">
        <v>174</v>
      </c>
      <c r="BW450" s="59" t="s">
        <v>660</v>
      </c>
      <c r="BX450" s="59">
        <v>21</v>
      </c>
    </row>
    <row r="451" spans="1:76" x14ac:dyDescent="0.2">
      <c r="A451" s="58" t="str">
        <f>CONCATENATE(Tabelle32[[#This Row],[Device ID]],".",Tabelle32[[#This Row],[Streamcounter]])</f>
        <v>21.21205</v>
      </c>
      <c r="B45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VGW-01_SDI21_AUDrec_0005_IPLASRF</v>
      </c>
      <c r="C451" s="60"/>
      <c r="D451" s="61"/>
      <c r="E451" s="62"/>
      <c r="F451" s="59" t="str">
        <f>IFERROR(VLOOKUP(Tabelle32[[#This Row],[Device ID]],BOM!$B$3:$BQ$35,16,FALSE),"")</f>
        <v>VKS</v>
      </c>
      <c r="G451" s="63">
        <f>VLOOKUP(Tabelle32[[#This Row],[SDI Interface]],BOM!$A$4:$B$35,2,FALSE)</f>
        <v>21</v>
      </c>
      <c r="H451" s="59" t="str">
        <f>BOM!$C$4</f>
        <v>VGW-01</v>
      </c>
      <c r="I451" s="59">
        <f>IFERROR(VLOOKUP(Tabelle32[[#This Row],[Device ID]],BOM!$B$3:$BQ$35,12,FALSE),"")</f>
        <v>0</v>
      </c>
      <c r="J451" s="59" t="str">
        <f>IFERROR(VLOOKUP(Tabelle32[[#This Row],[Device ID]],BOM!$B$3:$BQ$35,13,FALSE),"")</f>
        <v>TC.U1.223 | MDC</v>
      </c>
      <c r="K451" s="59" t="str">
        <f>IFERROR(VLOOKUP(Tabelle32[[#This Row],[Device ID]],BOM!$B$3:$BQ$35,14,FALSE),"")</f>
        <v>Imagine Comunications</v>
      </c>
      <c r="L451" s="59" t="str">
        <f>IFERROR(VLOOKUP(Tabelle32[[#This Row],[Device ID]],BOM!$B$3:$BQ$35,16,FALSE),"")</f>
        <v>VKS</v>
      </c>
      <c r="M451" s="63">
        <f>IFERROR(VLOOKUP(Tabelle32[[#This Row],[Device ID]],BOM!$B$3:$BQ$35,17,FALSE),"")</f>
        <v>0</v>
      </c>
      <c r="N451" s="59">
        <f>IFERROR(VLOOKUP(Tabelle32[[#This Row],[Device ID]],BOM!$B$3:$BQ$35,18,FALSE),"")</f>
        <v>0</v>
      </c>
      <c r="O451" s="64"/>
      <c r="P451" s="64"/>
      <c r="Q451" s="64"/>
      <c r="R451" s="64"/>
      <c r="S451" s="64"/>
      <c r="T451" s="64"/>
      <c r="U451" s="59">
        <f>IFERROR(VLOOKUP(Tabelle32[[#This Row],[Device ID]],BOM!$B$3:$BQ$35,25,FALSE),"")</f>
        <v>0</v>
      </c>
      <c r="V451" s="59" t="str">
        <f>IFERROR(VLOOKUP(Tabelle32[[#This Row],[Device ID]],BOM!$B$3:$BQ$35,26,FALSE),"")</f>
        <v>x</v>
      </c>
      <c r="W451" s="59" t="str">
        <f>IFERROR(VLOOKUP(Tabelle32[[#This Row],[Device ID]],BOM!$B$3:$BQ$35,27,FALSE),"")</f>
        <v>x</v>
      </c>
      <c r="X451" s="59" t="str">
        <f>IFERROR(VLOOKUP(Tabelle32[[#This Row],[Device ID]],BOM!$B$3:$BQ$35,28,FALSE),"")</f>
        <v>x</v>
      </c>
      <c r="Y451" s="59" t="str">
        <f>IFERROR(VLOOKUP(Tabelle32[[#This Row],[Device ID]],BOM!$B$3:$BQ$35,29,FALSE),"")</f>
        <v>x</v>
      </c>
      <c r="Z451" s="59" t="str">
        <f>IFERROR(VLOOKUP(Tabelle32[[#This Row],[Device ID]],BOM!$B$3:$BQ$35,30,FALSE),"")</f>
        <v>x</v>
      </c>
      <c r="AA451" s="59" t="str">
        <f>IFERROR(VLOOKUP(Tabelle32[[#This Row],[Device ID]],BOM!$B$3:$BQ$35,31,FALSE),"")</f>
        <v>x</v>
      </c>
      <c r="AB451" s="59" t="str">
        <f>IFERROR(VLOOKUP(Tabelle32[[#This Row],[Device ID]],BOM!$B$3:$BQ$35,32,FALSE),"")</f>
        <v>x</v>
      </c>
      <c r="AC451" s="59" t="str">
        <f>IFERROR(VLOOKUP(Tabelle32[[#This Row],[Device ID]],BOM!$B$3:$BQ$35,33,FALSE),"")</f>
        <v>x</v>
      </c>
      <c r="AD451" s="59" t="str">
        <f>IFERROR(VLOOKUP(Tabelle32[[#This Row],[Device ID]],BOM!$B$3:$BQ$35,34,FALSE),"")</f>
        <v>x</v>
      </c>
      <c r="AE451" s="59" t="str">
        <f>IFERROR(VLOOKUP(Tabelle32[[#This Row],[Device ID]],BOM!$B$3:$BQ$35,35,FALSE),"")</f>
        <v>x</v>
      </c>
      <c r="AF451" s="59" t="str">
        <f>IFERROR(VLOOKUP(Tabelle32[[#This Row],[Device ID]],BOM!$B$3:$BQ$35,36,FALSE),"")</f>
        <v>x</v>
      </c>
      <c r="AG451" s="59" t="str">
        <f>IFERROR(VLOOKUP(Tabelle32[[#This Row],[Device ID]],BOM!$B$3:$BQ$35,37,FALSE),"")</f>
        <v>x</v>
      </c>
      <c r="AH451" s="59"/>
      <c r="AI451" s="59"/>
      <c r="AJ451" s="59"/>
      <c r="AK451" s="59"/>
      <c r="AL451" s="59" t="str">
        <f>IFERROR(VLOOKUP(Tabelle32[[#This Row],[Device ID]],BOM!$B$3:$BQ$35,42,FALSE),"")</f>
        <v>Imagine Communications SNP</v>
      </c>
      <c r="AM451" s="59" t="str">
        <f>IFERROR(VLOOKUP(Tabelle32[[#This Row],[Device ID]],BOM!$B$3:$BQ$35,43,FALSE),"")</f>
        <v>no</v>
      </c>
      <c r="AN451" s="59" t="str">
        <f>IFERROR(VLOOKUP(Tabelle32[[#This Row],[Device ID]],BOM!$B$3:$BQ$35,44,FALSE),"")</f>
        <v>yes</v>
      </c>
      <c r="AO451" s="59" t="str">
        <f>IFERROR(VLOOKUP(Tabelle32[[#This Row],[Device ID]],BOM!$B$3:$BQ$35,45,FALSE),"")</f>
        <v>no</v>
      </c>
      <c r="AP451" s="59" t="str">
        <f>IFERROR(CONCATENATE(Tabelle32[[#This Row],[Family
GFX-Unit]]," | ",Tabelle32[[#This Row],[Label 1
GFX-Unit]]," | ",Tabelle32[[#This Row],[Attached Device if Gateway]]),"")</f>
        <v xml:space="preserve"> |  | VKS</v>
      </c>
      <c r="AQ451" s="28"/>
      <c r="AR451" s="28"/>
      <c r="AS451" s="28"/>
      <c r="AT451" s="28"/>
      <c r="AU451" s="28"/>
      <c r="AV451" s="28" t="s">
        <v>96</v>
      </c>
      <c r="AW451" s="28" t="s">
        <v>96</v>
      </c>
      <c r="AX451" s="28" t="s">
        <v>96</v>
      </c>
      <c r="AY451" s="28" t="s">
        <v>96</v>
      </c>
      <c r="AZ451" s="28" t="s">
        <v>96</v>
      </c>
      <c r="BA451" s="28" t="s">
        <v>96</v>
      </c>
      <c r="BB451" s="28" t="s">
        <v>96</v>
      </c>
      <c r="BC451" s="28" t="s">
        <v>96</v>
      </c>
      <c r="BD451" s="28" t="s">
        <v>96</v>
      </c>
      <c r="BE451" s="28"/>
      <c r="BF451" s="28"/>
      <c r="BG451" s="73" t="s">
        <v>151</v>
      </c>
      <c r="BH451" s="30" t="str">
        <f>IF(COUNTA(Tabelle32[[#This Row],[Type:Vid_1080i50]:[Type:Anc_Prot]])&gt;0,"x","")</f>
        <v>x</v>
      </c>
      <c r="BI45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51" s="59"/>
      <c r="BK451" s="59"/>
      <c r="BL451" s="63"/>
      <c r="BM451" s="63"/>
      <c r="BN451" s="90"/>
      <c r="BO451" s="90"/>
      <c r="BP451" s="75">
        <f>LEN(Tabelle32[[#This Row],[Label 1
GFX-Unit]])</f>
        <v>0</v>
      </c>
      <c r="BQ451" s="63"/>
      <c r="BR451" s="63"/>
      <c r="BS451" s="59"/>
      <c r="BT451" s="59"/>
      <c r="BU451" s="59" t="s">
        <v>176</v>
      </c>
      <c r="BV451" s="59" t="s">
        <v>177</v>
      </c>
      <c r="BW451" s="59" t="s">
        <v>661</v>
      </c>
      <c r="BX451" s="59">
        <v>21</v>
      </c>
    </row>
    <row r="452" spans="1:76" x14ac:dyDescent="0.2">
      <c r="A452" s="58" t="str">
        <f>CONCATENATE(Tabelle32[[#This Row],[Device ID]],".",Tabelle32[[#This Row],[Streamcounter]])</f>
        <v>21.21206</v>
      </c>
      <c r="B45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VGW-01_SDI21_AUDrec_0006_IPLASRF</v>
      </c>
      <c r="C452" s="60"/>
      <c r="D452" s="61"/>
      <c r="E452" s="62"/>
      <c r="F452" s="59" t="str">
        <f>IFERROR(VLOOKUP(Tabelle32[[#This Row],[Device ID]],BOM!$B$3:$BQ$35,16,FALSE),"")</f>
        <v>VKS</v>
      </c>
      <c r="G452" s="63">
        <f>VLOOKUP(Tabelle32[[#This Row],[SDI Interface]],BOM!$A$4:$B$35,2,FALSE)</f>
        <v>21</v>
      </c>
      <c r="H452" s="59" t="str">
        <f>BOM!$C$4</f>
        <v>VGW-01</v>
      </c>
      <c r="I452" s="59">
        <f>IFERROR(VLOOKUP(Tabelle32[[#This Row],[Device ID]],BOM!$B$3:$BQ$35,12,FALSE),"")</f>
        <v>0</v>
      </c>
      <c r="J452" s="59" t="str">
        <f>IFERROR(VLOOKUP(Tabelle32[[#This Row],[Device ID]],BOM!$B$3:$BQ$35,13,FALSE),"")</f>
        <v>TC.U1.223 | MDC</v>
      </c>
      <c r="K452" s="59" t="str">
        <f>IFERROR(VLOOKUP(Tabelle32[[#This Row],[Device ID]],BOM!$B$3:$BQ$35,14,FALSE),"")</f>
        <v>Imagine Comunications</v>
      </c>
      <c r="L452" s="59" t="str">
        <f>IFERROR(VLOOKUP(Tabelle32[[#This Row],[Device ID]],BOM!$B$3:$BQ$35,16,FALSE),"")</f>
        <v>VKS</v>
      </c>
      <c r="M452" s="63">
        <f>IFERROR(VLOOKUP(Tabelle32[[#This Row],[Device ID]],BOM!$B$3:$BQ$35,17,FALSE),"")</f>
        <v>0</v>
      </c>
      <c r="N452" s="59">
        <f>IFERROR(VLOOKUP(Tabelle32[[#This Row],[Device ID]],BOM!$B$3:$BQ$35,18,FALSE),"")</f>
        <v>0</v>
      </c>
      <c r="O452" s="64"/>
      <c r="P452" s="64"/>
      <c r="Q452" s="64"/>
      <c r="R452" s="64"/>
      <c r="S452" s="64"/>
      <c r="T452" s="64"/>
      <c r="U452" s="59">
        <f>IFERROR(VLOOKUP(Tabelle32[[#This Row],[Device ID]],BOM!$B$3:$BQ$35,25,FALSE),"")</f>
        <v>0</v>
      </c>
      <c r="V452" s="59" t="str">
        <f>IFERROR(VLOOKUP(Tabelle32[[#This Row],[Device ID]],BOM!$B$3:$BQ$35,26,FALSE),"")</f>
        <v>x</v>
      </c>
      <c r="W452" s="59" t="str">
        <f>IFERROR(VLOOKUP(Tabelle32[[#This Row],[Device ID]],BOM!$B$3:$BQ$35,27,FALSE),"")</f>
        <v>x</v>
      </c>
      <c r="X452" s="59" t="str">
        <f>IFERROR(VLOOKUP(Tabelle32[[#This Row],[Device ID]],BOM!$B$3:$BQ$35,28,FALSE),"")</f>
        <v>x</v>
      </c>
      <c r="Y452" s="59" t="str">
        <f>IFERROR(VLOOKUP(Tabelle32[[#This Row],[Device ID]],BOM!$B$3:$BQ$35,29,FALSE),"")</f>
        <v>x</v>
      </c>
      <c r="Z452" s="59" t="str">
        <f>IFERROR(VLOOKUP(Tabelle32[[#This Row],[Device ID]],BOM!$B$3:$BQ$35,30,FALSE),"")</f>
        <v>x</v>
      </c>
      <c r="AA452" s="59" t="str">
        <f>IFERROR(VLOOKUP(Tabelle32[[#This Row],[Device ID]],BOM!$B$3:$BQ$35,31,FALSE),"")</f>
        <v>x</v>
      </c>
      <c r="AB452" s="59" t="str">
        <f>IFERROR(VLOOKUP(Tabelle32[[#This Row],[Device ID]],BOM!$B$3:$BQ$35,32,FALSE),"")</f>
        <v>x</v>
      </c>
      <c r="AC452" s="59" t="str">
        <f>IFERROR(VLOOKUP(Tabelle32[[#This Row],[Device ID]],BOM!$B$3:$BQ$35,33,FALSE),"")</f>
        <v>x</v>
      </c>
      <c r="AD452" s="59" t="str">
        <f>IFERROR(VLOOKUP(Tabelle32[[#This Row],[Device ID]],BOM!$B$3:$BQ$35,34,FALSE),"")</f>
        <v>x</v>
      </c>
      <c r="AE452" s="59" t="str">
        <f>IFERROR(VLOOKUP(Tabelle32[[#This Row],[Device ID]],BOM!$B$3:$BQ$35,35,FALSE),"")</f>
        <v>x</v>
      </c>
      <c r="AF452" s="59" t="str">
        <f>IFERROR(VLOOKUP(Tabelle32[[#This Row],[Device ID]],BOM!$B$3:$BQ$35,36,FALSE),"")</f>
        <v>x</v>
      </c>
      <c r="AG452" s="59" t="str">
        <f>IFERROR(VLOOKUP(Tabelle32[[#This Row],[Device ID]],BOM!$B$3:$BQ$35,37,FALSE),"")</f>
        <v>x</v>
      </c>
      <c r="AH452" s="59"/>
      <c r="AI452" s="59"/>
      <c r="AJ452" s="59"/>
      <c r="AK452" s="59"/>
      <c r="AL452" s="59" t="str">
        <f>IFERROR(VLOOKUP(Tabelle32[[#This Row],[Device ID]],BOM!$B$3:$BQ$35,42,FALSE),"")</f>
        <v>Imagine Communications SNP</v>
      </c>
      <c r="AM452" s="59" t="str">
        <f>IFERROR(VLOOKUP(Tabelle32[[#This Row],[Device ID]],BOM!$B$3:$BQ$35,43,FALSE),"")</f>
        <v>no</v>
      </c>
      <c r="AN452" s="59" t="str">
        <f>IFERROR(VLOOKUP(Tabelle32[[#This Row],[Device ID]],BOM!$B$3:$BQ$35,44,FALSE),"")</f>
        <v>yes</v>
      </c>
      <c r="AO452" s="59" t="str">
        <f>IFERROR(VLOOKUP(Tabelle32[[#This Row],[Device ID]],BOM!$B$3:$BQ$35,45,FALSE),"")</f>
        <v>no</v>
      </c>
      <c r="AP452" s="59" t="str">
        <f>IFERROR(CONCATENATE(Tabelle32[[#This Row],[Family
GFX-Unit]]," | ",Tabelle32[[#This Row],[Label 1
GFX-Unit]]," | ",Tabelle32[[#This Row],[Attached Device if Gateway]]),"")</f>
        <v xml:space="preserve"> |  | VKS</v>
      </c>
      <c r="AQ452" s="28"/>
      <c r="AR452" s="28"/>
      <c r="AS452" s="28"/>
      <c r="AT452" s="28"/>
      <c r="AU452" s="28"/>
      <c r="AV452" s="28" t="s">
        <v>96</v>
      </c>
      <c r="AW452" s="28" t="s">
        <v>96</v>
      </c>
      <c r="AX452" s="28" t="s">
        <v>96</v>
      </c>
      <c r="AY452" s="28" t="s">
        <v>96</v>
      </c>
      <c r="AZ452" s="28" t="s">
        <v>96</v>
      </c>
      <c r="BA452" s="28" t="s">
        <v>96</v>
      </c>
      <c r="BB452" s="28" t="s">
        <v>96</v>
      </c>
      <c r="BC452" s="28" t="s">
        <v>96</v>
      </c>
      <c r="BD452" s="28" t="s">
        <v>96</v>
      </c>
      <c r="BE452" s="28"/>
      <c r="BF452" s="28"/>
      <c r="BG452" s="73" t="s">
        <v>151</v>
      </c>
      <c r="BH452" s="30" t="str">
        <f>IF(COUNTA(Tabelle32[[#This Row],[Type:Vid_1080i50]:[Type:Anc_Prot]])&gt;0,"x","")</f>
        <v>x</v>
      </c>
      <c r="BI45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52" s="59"/>
      <c r="BK452" s="59"/>
      <c r="BL452" s="63"/>
      <c r="BM452" s="63"/>
      <c r="BN452" s="90"/>
      <c r="BO452" s="90"/>
      <c r="BP452" s="75">
        <f>LEN(Tabelle32[[#This Row],[Label 1
GFX-Unit]])</f>
        <v>0</v>
      </c>
      <c r="BQ452" s="63"/>
      <c r="BR452" s="63"/>
      <c r="BS452" s="59"/>
      <c r="BT452" s="59"/>
      <c r="BU452" s="59" t="s">
        <v>179</v>
      </c>
      <c r="BV452" s="59" t="s">
        <v>180</v>
      </c>
      <c r="BW452" s="59" t="s">
        <v>662</v>
      </c>
      <c r="BX452" s="59">
        <v>21</v>
      </c>
    </row>
    <row r="453" spans="1:76" x14ac:dyDescent="0.2">
      <c r="A453" s="58" t="str">
        <f>CONCATENATE(Tabelle32[[#This Row],[Device ID]],".",Tabelle32[[#This Row],[Streamcounter]])</f>
        <v>21.21207</v>
      </c>
      <c r="B45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VGW-01_SDI21_AUDrec_0007_IPLASRF</v>
      </c>
      <c r="C453" s="60"/>
      <c r="D453" s="61"/>
      <c r="E453" s="62"/>
      <c r="F453" s="59" t="str">
        <f>IFERROR(VLOOKUP(Tabelle32[[#This Row],[Device ID]],BOM!$B$3:$BQ$35,16,FALSE),"")</f>
        <v>VKS</v>
      </c>
      <c r="G453" s="63">
        <f>VLOOKUP(Tabelle32[[#This Row],[SDI Interface]],BOM!$A$4:$B$35,2,FALSE)</f>
        <v>21</v>
      </c>
      <c r="H453" s="59" t="str">
        <f>BOM!$C$4</f>
        <v>VGW-01</v>
      </c>
      <c r="I453" s="59">
        <f>IFERROR(VLOOKUP(Tabelle32[[#This Row],[Device ID]],BOM!$B$3:$BQ$35,12,FALSE),"")</f>
        <v>0</v>
      </c>
      <c r="J453" s="59" t="str">
        <f>IFERROR(VLOOKUP(Tabelle32[[#This Row],[Device ID]],BOM!$B$3:$BQ$35,13,FALSE),"")</f>
        <v>TC.U1.223 | MDC</v>
      </c>
      <c r="K453" s="59" t="str">
        <f>IFERROR(VLOOKUP(Tabelle32[[#This Row],[Device ID]],BOM!$B$3:$BQ$35,14,FALSE),"")</f>
        <v>Imagine Comunications</v>
      </c>
      <c r="L453" s="59" t="str">
        <f>IFERROR(VLOOKUP(Tabelle32[[#This Row],[Device ID]],BOM!$B$3:$BQ$35,16,FALSE),"")</f>
        <v>VKS</v>
      </c>
      <c r="M453" s="63">
        <f>IFERROR(VLOOKUP(Tabelle32[[#This Row],[Device ID]],BOM!$B$3:$BQ$35,17,FALSE),"")</f>
        <v>0</v>
      </c>
      <c r="N453" s="59">
        <f>IFERROR(VLOOKUP(Tabelle32[[#This Row],[Device ID]],BOM!$B$3:$BQ$35,18,FALSE),"")</f>
        <v>0</v>
      </c>
      <c r="O453" s="64"/>
      <c r="P453" s="64"/>
      <c r="Q453" s="64"/>
      <c r="R453" s="64"/>
      <c r="S453" s="64"/>
      <c r="T453" s="64"/>
      <c r="U453" s="59">
        <f>IFERROR(VLOOKUP(Tabelle32[[#This Row],[Device ID]],BOM!$B$3:$BQ$35,25,FALSE),"")</f>
        <v>0</v>
      </c>
      <c r="V453" s="59" t="str">
        <f>IFERROR(VLOOKUP(Tabelle32[[#This Row],[Device ID]],BOM!$B$3:$BQ$35,26,FALSE),"")</f>
        <v>x</v>
      </c>
      <c r="W453" s="59" t="str">
        <f>IFERROR(VLOOKUP(Tabelle32[[#This Row],[Device ID]],BOM!$B$3:$BQ$35,27,FALSE),"")</f>
        <v>x</v>
      </c>
      <c r="X453" s="59" t="str">
        <f>IFERROR(VLOOKUP(Tabelle32[[#This Row],[Device ID]],BOM!$B$3:$BQ$35,28,FALSE),"")</f>
        <v>x</v>
      </c>
      <c r="Y453" s="59" t="str">
        <f>IFERROR(VLOOKUP(Tabelle32[[#This Row],[Device ID]],BOM!$B$3:$BQ$35,29,FALSE),"")</f>
        <v>x</v>
      </c>
      <c r="Z453" s="59" t="str">
        <f>IFERROR(VLOOKUP(Tabelle32[[#This Row],[Device ID]],BOM!$B$3:$BQ$35,30,FALSE),"")</f>
        <v>x</v>
      </c>
      <c r="AA453" s="59" t="str">
        <f>IFERROR(VLOOKUP(Tabelle32[[#This Row],[Device ID]],BOM!$B$3:$BQ$35,31,FALSE),"")</f>
        <v>x</v>
      </c>
      <c r="AB453" s="59" t="str">
        <f>IFERROR(VLOOKUP(Tabelle32[[#This Row],[Device ID]],BOM!$B$3:$BQ$35,32,FALSE),"")</f>
        <v>x</v>
      </c>
      <c r="AC453" s="59" t="str">
        <f>IFERROR(VLOOKUP(Tabelle32[[#This Row],[Device ID]],BOM!$B$3:$BQ$35,33,FALSE),"")</f>
        <v>x</v>
      </c>
      <c r="AD453" s="59" t="str">
        <f>IFERROR(VLOOKUP(Tabelle32[[#This Row],[Device ID]],BOM!$B$3:$BQ$35,34,FALSE),"")</f>
        <v>x</v>
      </c>
      <c r="AE453" s="59" t="str">
        <f>IFERROR(VLOOKUP(Tabelle32[[#This Row],[Device ID]],BOM!$B$3:$BQ$35,35,FALSE),"")</f>
        <v>x</v>
      </c>
      <c r="AF453" s="59" t="str">
        <f>IFERROR(VLOOKUP(Tabelle32[[#This Row],[Device ID]],BOM!$B$3:$BQ$35,36,FALSE),"")</f>
        <v>x</v>
      </c>
      <c r="AG453" s="59" t="str">
        <f>IFERROR(VLOOKUP(Tabelle32[[#This Row],[Device ID]],BOM!$B$3:$BQ$35,37,FALSE),"")</f>
        <v>x</v>
      </c>
      <c r="AH453" s="59"/>
      <c r="AI453" s="59"/>
      <c r="AJ453" s="59"/>
      <c r="AK453" s="59"/>
      <c r="AL453" s="59" t="str">
        <f>IFERROR(VLOOKUP(Tabelle32[[#This Row],[Device ID]],BOM!$B$3:$BQ$35,42,FALSE),"")</f>
        <v>Imagine Communications SNP</v>
      </c>
      <c r="AM453" s="59" t="str">
        <f>IFERROR(VLOOKUP(Tabelle32[[#This Row],[Device ID]],BOM!$B$3:$BQ$35,43,FALSE),"")</f>
        <v>no</v>
      </c>
      <c r="AN453" s="59" t="str">
        <f>IFERROR(VLOOKUP(Tabelle32[[#This Row],[Device ID]],BOM!$B$3:$BQ$35,44,FALSE),"")</f>
        <v>yes</v>
      </c>
      <c r="AO453" s="59" t="str">
        <f>IFERROR(VLOOKUP(Tabelle32[[#This Row],[Device ID]],BOM!$B$3:$BQ$35,45,FALSE),"")</f>
        <v>no</v>
      </c>
      <c r="AP453" s="59" t="str">
        <f>IFERROR(CONCATENATE(Tabelle32[[#This Row],[Family
GFX-Unit]]," | ",Tabelle32[[#This Row],[Label 1
GFX-Unit]]," | ",Tabelle32[[#This Row],[Attached Device if Gateway]]),"")</f>
        <v xml:space="preserve"> |  | VKS</v>
      </c>
      <c r="AQ453" s="28"/>
      <c r="AR453" s="28"/>
      <c r="AS453" s="28"/>
      <c r="AT453" s="28"/>
      <c r="AU453" s="28"/>
      <c r="AV453" s="28" t="s">
        <v>96</v>
      </c>
      <c r="AW453" s="28" t="s">
        <v>96</v>
      </c>
      <c r="AX453" s="28" t="s">
        <v>96</v>
      </c>
      <c r="AY453" s="28" t="s">
        <v>96</v>
      </c>
      <c r="AZ453" s="28" t="s">
        <v>96</v>
      </c>
      <c r="BA453" s="28" t="s">
        <v>96</v>
      </c>
      <c r="BB453" s="28" t="s">
        <v>96</v>
      </c>
      <c r="BC453" s="28" t="s">
        <v>96</v>
      </c>
      <c r="BD453" s="28" t="s">
        <v>96</v>
      </c>
      <c r="BE453" s="28"/>
      <c r="BF453" s="28"/>
      <c r="BG453" s="73" t="s">
        <v>151</v>
      </c>
      <c r="BH453" s="30" t="str">
        <f>IF(COUNTA(Tabelle32[[#This Row],[Type:Vid_1080i50]:[Type:Anc_Prot]])&gt;0,"x","")</f>
        <v>x</v>
      </c>
      <c r="BI45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53" s="59"/>
      <c r="BK453" s="59"/>
      <c r="BL453" s="63"/>
      <c r="BM453" s="63"/>
      <c r="BN453" s="90"/>
      <c r="BO453" s="90"/>
      <c r="BP453" s="75">
        <f>LEN(Tabelle32[[#This Row],[Label 1
GFX-Unit]])</f>
        <v>0</v>
      </c>
      <c r="BQ453" s="63"/>
      <c r="BR453" s="63"/>
      <c r="BS453" s="59"/>
      <c r="BT453" s="59"/>
      <c r="BU453" s="59" t="s">
        <v>182</v>
      </c>
      <c r="BV453" s="59" t="s">
        <v>183</v>
      </c>
      <c r="BW453" s="59" t="s">
        <v>663</v>
      </c>
      <c r="BX453" s="59">
        <v>21</v>
      </c>
    </row>
    <row r="454" spans="1:76" x14ac:dyDescent="0.2">
      <c r="A454" s="58" t="str">
        <f>CONCATENATE(Tabelle32[[#This Row],[Device ID]],".",Tabelle32[[#This Row],[Streamcounter]])</f>
        <v>21.21208</v>
      </c>
      <c r="B45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VGW-01_SDI21_AUDrec_0008_IPLASRF</v>
      </c>
      <c r="C454" s="60"/>
      <c r="D454" s="61"/>
      <c r="E454" s="62"/>
      <c r="F454" s="59" t="str">
        <f>IFERROR(VLOOKUP(Tabelle32[[#This Row],[Device ID]],BOM!$B$3:$BQ$35,16,FALSE),"")</f>
        <v>VKS</v>
      </c>
      <c r="G454" s="63">
        <f>VLOOKUP(Tabelle32[[#This Row],[SDI Interface]],BOM!$A$4:$B$35,2,FALSE)</f>
        <v>21</v>
      </c>
      <c r="H454" s="59" t="str">
        <f>BOM!$C$4</f>
        <v>VGW-01</v>
      </c>
      <c r="I454" s="59">
        <f>IFERROR(VLOOKUP(Tabelle32[[#This Row],[Device ID]],BOM!$B$3:$BQ$35,12,FALSE),"")</f>
        <v>0</v>
      </c>
      <c r="J454" s="59" t="str">
        <f>IFERROR(VLOOKUP(Tabelle32[[#This Row],[Device ID]],BOM!$B$3:$BQ$35,13,FALSE),"")</f>
        <v>TC.U1.223 | MDC</v>
      </c>
      <c r="K454" s="59" t="str">
        <f>IFERROR(VLOOKUP(Tabelle32[[#This Row],[Device ID]],BOM!$B$3:$BQ$35,14,FALSE),"")</f>
        <v>Imagine Comunications</v>
      </c>
      <c r="L454" s="59" t="str">
        <f>IFERROR(VLOOKUP(Tabelle32[[#This Row],[Device ID]],BOM!$B$3:$BQ$35,16,FALSE),"")</f>
        <v>VKS</v>
      </c>
      <c r="M454" s="63">
        <f>IFERROR(VLOOKUP(Tabelle32[[#This Row],[Device ID]],BOM!$B$3:$BQ$35,17,FALSE),"")</f>
        <v>0</v>
      </c>
      <c r="N454" s="59">
        <f>IFERROR(VLOOKUP(Tabelle32[[#This Row],[Device ID]],BOM!$B$3:$BQ$35,18,FALSE),"")</f>
        <v>0</v>
      </c>
      <c r="O454" s="64"/>
      <c r="P454" s="64"/>
      <c r="Q454" s="64"/>
      <c r="R454" s="64"/>
      <c r="S454" s="64"/>
      <c r="T454" s="64"/>
      <c r="U454" s="59">
        <f>IFERROR(VLOOKUP(Tabelle32[[#This Row],[Device ID]],BOM!$B$3:$BQ$35,25,FALSE),"")</f>
        <v>0</v>
      </c>
      <c r="V454" s="59" t="str">
        <f>IFERROR(VLOOKUP(Tabelle32[[#This Row],[Device ID]],BOM!$B$3:$BQ$35,26,FALSE),"")</f>
        <v>x</v>
      </c>
      <c r="W454" s="59" t="str">
        <f>IFERROR(VLOOKUP(Tabelle32[[#This Row],[Device ID]],BOM!$B$3:$BQ$35,27,FALSE),"")</f>
        <v>x</v>
      </c>
      <c r="X454" s="59" t="str">
        <f>IFERROR(VLOOKUP(Tabelle32[[#This Row],[Device ID]],BOM!$B$3:$BQ$35,28,FALSE),"")</f>
        <v>x</v>
      </c>
      <c r="Y454" s="59" t="str">
        <f>IFERROR(VLOOKUP(Tabelle32[[#This Row],[Device ID]],BOM!$B$3:$BQ$35,29,FALSE),"")</f>
        <v>x</v>
      </c>
      <c r="Z454" s="59" t="str">
        <f>IFERROR(VLOOKUP(Tabelle32[[#This Row],[Device ID]],BOM!$B$3:$BQ$35,30,FALSE),"")</f>
        <v>x</v>
      </c>
      <c r="AA454" s="59" t="str">
        <f>IFERROR(VLOOKUP(Tabelle32[[#This Row],[Device ID]],BOM!$B$3:$BQ$35,31,FALSE),"")</f>
        <v>x</v>
      </c>
      <c r="AB454" s="59" t="str">
        <f>IFERROR(VLOOKUP(Tabelle32[[#This Row],[Device ID]],BOM!$B$3:$BQ$35,32,FALSE),"")</f>
        <v>x</v>
      </c>
      <c r="AC454" s="59" t="str">
        <f>IFERROR(VLOOKUP(Tabelle32[[#This Row],[Device ID]],BOM!$B$3:$BQ$35,33,FALSE),"")</f>
        <v>x</v>
      </c>
      <c r="AD454" s="59" t="str">
        <f>IFERROR(VLOOKUP(Tabelle32[[#This Row],[Device ID]],BOM!$B$3:$BQ$35,34,FALSE),"")</f>
        <v>x</v>
      </c>
      <c r="AE454" s="59" t="str">
        <f>IFERROR(VLOOKUP(Tabelle32[[#This Row],[Device ID]],BOM!$B$3:$BQ$35,35,FALSE),"")</f>
        <v>x</v>
      </c>
      <c r="AF454" s="59" t="str">
        <f>IFERROR(VLOOKUP(Tabelle32[[#This Row],[Device ID]],BOM!$B$3:$BQ$35,36,FALSE),"")</f>
        <v>x</v>
      </c>
      <c r="AG454" s="59" t="str">
        <f>IFERROR(VLOOKUP(Tabelle32[[#This Row],[Device ID]],BOM!$B$3:$BQ$35,37,FALSE),"")</f>
        <v>x</v>
      </c>
      <c r="AH454" s="59"/>
      <c r="AI454" s="59"/>
      <c r="AJ454" s="59"/>
      <c r="AK454" s="59"/>
      <c r="AL454" s="59" t="str">
        <f>IFERROR(VLOOKUP(Tabelle32[[#This Row],[Device ID]],BOM!$B$3:$BQ$35,42,FALSE),"")</f>
        <v>Imagine Communications SNP</v>
      </c>
      <c r="AM454" s="59" t="str">
        <f>IFERROR(VLOOKUP(Tabelle32[[#This Row],[Device ID]],BOM!$B$3:$BQ$35,43,FALSE),"")</f>
        <v>no</v>
      </c>
      <c r="AN454" s="59" t="str">
        <f>IFERROR(VLOOKUP(Tabelle32[[#This Row],[Device ID]],BOM!$B$3:$BQ$35,44,FALSE),"")</f>
        <v>yes</v>
      </c>
      <c r="AO454" s="59" t="str">
        <f>IFERROR(VLOOKUP(Tabelle32[[#This Row],[Device ID]],BOM!$B$3:$BQ$35,45,FALSE),"")</f>
        <v>no</v>
      </c>
      <c r="AP454" s="59" t="str">
        <f>IFERROR(CONCATENATE(Tabelle32[[#This Row],[Family
GFX-Unit]]," | ",Tabelle32[[#This Row],[Label 1
GFX-Unit]]," | ",Tabelle32[[#This Row],[Attached Device if Gateway]]),"")</f>
        <v xml:space="preserve"> |  | VKS</v>
      </c>
      <c r="AQ454" s="28"/>
      <c r="AR454" s="28"/>
      <c r="AS454" s="28"/>
      <c r="AT454" s="28"/>
      <c r="AU454" s="28"/>
      <c r="AV454" s="28" t="s">
        <v>96</v>
      </c>
      <c r="AW454" s="28" t="s">
        <v>96</v>
      </c>
      <c r="AX454" s="28" t="s">
        <v>96</v>
      </c>
      <c r="AY454" s="28" t="s">
        <v>96</v>
      </c>
      <c r="AZ454" s="28" t="s">
        <v>96</v>
      </c>
      <c r="BA454" s="28" t="s">
        <v>96</v>
      </c>
      <c r="BB454" s="28" t="s">
        <v>96</v>
      </c>
      <c r="BC454" s="28" t="s">
        <v>96</v>
      </c>
      <c r="BD454" s="28" t="s">
        <v>96</v>
      </c>
      <c r="BE454" s="28"/>
      <c r="BF454" s="28"/>
      <c r="BG454" s="73" t="s">
        <v>151</v>
      </c>
      <c r="BH454" s="30" t="str">
        <f>IF(COUNTA(Tabelle32[[#This Row],[Type:Vid_1080i50]:[Type:Anc_Prot]])&gt;0,"x","")</f>
        <v>x</v>
      </c>
      <c r="BI45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54" s="59"/>
      <c r="BK454" s="59"/>
      <c r="BL454" s="63"/>
      <c r="BM454" s="63"/>
      <c r="BN454" s="90"/>
      <c r="BO454" s="90"/>
      <c r="BP454" s="75">
        <f>LEN(Tabelle32[[#This Row],[Label 1
GFX-Unit]])</f>
        <v>0</v>
      </c>
      <c r="BQ454" s="63"/>
      <c r="BR454" s="63"/>
      <c r="BS454" s="59"/>
      <c r="BT454" s="59"/>
      <c r="BU454" s="59" t="s">
        <v>185</v>
      </c>
      <c r="BV454" s="59" t="s">
        <v>186</v>
      </c>
      <c r="BW454" s="59" t="s">
        <v>664</v>
      </c>
      <c r="BX454" s="59">
        <v>21</v>
      </c>
    </row>
    <row r="455" spans="1:76" x14ac:dyDescent="0.2">
      <c r="A455" s="58" t="str">
        <f>CONCATENATE(Tabelle32[[#This Row],[Device ID]],".",Tabelle32[[#This Row],[Streamcounter]])</f>
        <v>21.21209</v>
      </c>
      <c r="B45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VGW-01_SDI21_AUDrec_0009_IPLASRF</v>
      </c>
      <c r="C455" s="60"/>
      <c r="D455" s="61"/>
      <c r="E455" s="62"/>
      <c r="F455" s="59" t="str">
        <f>IFERROR(VLOOKUP(Tabelle32[[#This Row],[Device ID]],BOM!$B$3:$BQ$35,16,FALSE),"")</f>
        <v>VKS</v>
      </c>
      <c r="G455" s="63">
        <f>VLOOKUP(Tabelle32[[#This Row],[SDI Interface]],BOM!$A$4:$B$35,2,FALSE)</f>
        <v>21</v>
      </c>
      <c r="H455" s="59" t="str">
        <f>BOM!$C$4</f>
        <v>VGW-01</v>
      </c>
      <c r="I455" s="59">
        <f>IFERROR(VLOOKUP(Tabelle32[[#This Row],[Device ID]],BOM!$B$3:$BQ$35,12,FALSE),"")</f>
        <v>0</v>
      </c>
      <c r="J455" s="59" t="str">
        <f>IFERROR(VLOOKUP(Tabelle32[[#This Row],[Device ID]],BOM!$B$3:$BQ$35,13,FALSE),"")</f>
        <v>TC.U1.223 | MDC</v>
      </c>
      <c r="K455" s="59" t="str">
        <f>IFERROR(VLOOKUP(Tabelle32[[#This Row],[Device ID]],BOM!$B$3:$BQ$35,14,FALSE),"")</f>
        <v>Imagine Comunications</v>
      </c>
      <c r="L455" s="59" t="str">
        <f>IFERROR(VLOOKUP(Tabelle32[[#This Row],[Device ID]],BOM!$B$3:$BQ$35,16,FALSE),"")</f>
        <v>VKS</v>
      </c>
      <c r="M455" s="63">
        <f>IFERROR(VLOOKUP(Tabelle32[[#This Row],[Device ID]],BOM!$B$3:$BQ$35,17,FALSE),"")</f>
        <v>0</v>
      </c>
      <c r="N455" s="59">
        <f>IFERROR(VLOOKUP(Tabelle32[[#This Row],[Device ID]],BOM!$B$3:$BQ$35,18,FALSE),"")</f>
        <v>0</v>
      </c>
      <c r="O455" s="64"/>
      <c r="P455" s="64"/>
      <c r="Q455" s="64"/>
      <c r="R455" s="64"/>
      <c r="S455" s="64"/>
      <c r="T455" s="64"/>
      <c r="U455" s="59">
        <f>IFERROR(VLOOKUP(Tabelle32[[#This Row],[Device ID]],BOM!$B$3:$BQ$35,25,FALSE),"")</f>
        <v>0</v>
      </c>
      <c r="V455" s="59" t="str">
        <f>IFERROR(VLOOKUP(Tabelle32[[#This Row],[Device ID]],BOM!$B$3:$BQ$35,26,FALSE),"")</f>
        <v>x</v>
      </c>
      <c r="W455" s="59" t="str">
        <f>IFERROR(VLOOKUP(Tabelle32[[#This Row],[Device ID]],BOM!$B$3:$BQ$35,27,FALSE),"")</f>
        <v>x</v>
      </c>
      <c r="X455" s="59" t="str">
        <f>IFERROR(VLOOKUP(Tabelle32[[#This Row],[Device ID]],BOM!$B$3:$BQ$35,28,FALSE),"")</f>
        <v>x</v>
      </c>
      <c r="Y455" s="59" t="str">
        <f>IFERROR(VLOOKUP(Tabelle32[[#This Row],[Device ID]],BOM!$B$3:$BQ$35,29,FALSE),"")</f>
        <v>x</v>
      </c>
      <c r="Z455" s="59" t="str">
        <f>IFERROR(VLOOKUP(Tabelle32[[#This Row],[Device ID]],BOM!$B$3:$BQ$35,30,FALSE),"")</f>
        <v>x</v>
      </c>
      <c r="AA455" s="59" t="str">
        <f>IFERROR(VLOOKUP(Tabelle32[[#This Row],[Device ID]],BOM!$B$3:$BQ$35,31,FALSE),"")</f>
        <v>x</v>
      </c>
      <c r="AB455" s="59" t="str">
        <f>IFERROR(VLOOKUP(Tabelle32[[#This Row],[Device ID]],BOM!$B$3:$BQ$35,32,FALSE),"")</f>
        <v>x</v>
      </c>
      <c r="AC455" s="59" t="str">
        <f>IFERROR(VLOOKUP(Tabelle32[[#This Row],[Device ID]],BOM!$B$3:$BQ$35,33,FALSE),"")</f>
        <v>x</v>
      </c>
      <c r="AD455" s="59" t="str">
        <f>IFERROR(VLOOKUP(Tabelle32[[#This Row],[Device ID]],BOM!$B$3:$BQ$35,34,FALSE),"")</f>
        <v>x</v>
      </c>
      <c r="AE455" s="59" t="str">
        <f>IFERROR(VLOOKUP(Tabelle32[[#This Row],[Device ID]],BOM!$B$3:$BQ$35,35,FALSE),"")</f>
        <v>x</v>
      </c>
      <c r="AF455" s="59" t="str">
        <f>IFERROR(VLOOKUP(Tabelle32[[#This Row],[Device ID]],BOM!$B$3:$BQ$35,36,FALSE),"")</f>
        <v>x</v>
      </c>
      <c r="AG455" s="59" t="str">
        <f>IFERROR(VLOOKUP(Tabelle32[[#This Row],[Device ID]],BOM!$B$3:$BQ$35,37,FALSE),"")</f>
        <v>x</v>
      </c>
      <c r="AH455" s="59"/>
      <c r="AI455" s="59"/>
      <c r="AJ455" s="59"/>
      <c r="AK455" s="59"/>
      <c r="AL455" s="59" t="str">
        <f>IFERROR(VLOOKUP(Tabelle32[[#This Row],[Device ID]],BOM!$B$3:$BQ$35,42,FALSE),"")</f>
        <v>Imagine Communications SNP</v>
      </c>
      <c r="AM455" s="59" t="str">
        <f>IFERROR(VLOOKUP(Tabelle32[[#This Row],[Device ID]],BOM!$B$3:$BQ$35,43,FALSE),"")</f>
        <v>no</v>
      </c>
      <c r="AN455" s="59" t="str">
        <f>IFERROR(VLOOKUP(Tabelle32[[#This Row],[Device ID]],BOM!$B$3:$BQ$35,44,FALSE),"")</f>
        <v>yes</v>
      </c>
      <c r="AO455" s="59" t="str">
        <f>IFERROR(VLOOKUP(Tabelle32[[#This Row],[Device ID]],BOM!$B$3:$BQ$35,45,FALSE),"")</f>
        <v>no</v>
      </c>
      <c r="AP455" s="59" t="str">
        <f>IFERROR(CONCATENATE(Tabelle32[[#This Row],[Family
GFX-Unit]]," | ",Tabelle32[[#This Row],[Label 1
GFX-Unit]]," | ",Tabelle32[[#This Row],[Attached Device if Gateway]]),"")</f>
        <v xml:space="preserve"> |  | VKS</v>
      </c>
      <c r="AQ455" s="28"/>
      <c r="AR455" s="28"/>
      <c r="AS455" s="28"/>
      <c r="AT455" s="28"/>
      <c r="AU455" s="28"/>
      <c r="AV455" s="28" t="s">
        <v>96</v>
      </c>
      <c r="AW455" s="28" t="s">
        <v>96</v>
      </c>
      <c r="AX455" s="28" t="s">
        <v>96</v>
      </c>
      <c r="AY455" s="28" t="s">
        <v>96</v>
      </c>
      <c r="AZ455" s="28" t="s">
        <v>96</v>
      </c>
      <c r="BA455" s="28" t="s">
        <v>96</v>
      </c>
      <c r="BB455" s="28" t="s">
        <v>96</v>
      </c>
      <c r="BC455" s="28" t="s">
        <v>96</v>
      </c>
      <c r="BD455" s="28" t="s">
        <v>96</v>
      </c>
      <c r="BE455" s="28"/>
      <c r="BF455" s="28"/>
      <c r="BG455" s="73" t="s">
        <v>151</v>
      </c>
      <c r="BH455" s="30" t="str">
        <f>IF(COUNTA(Tabelle32[[#This Row],[Type:Vid_1080i50]:[Type:Anc_Prot]])&gt;0,"x","")</f>
        <v>x</v>
      </c>
      <c r="BI45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55" s="59"/>
      <c r="BK455" s="59"/>
      <c r="BL455" s="63"/>
      <c r="BM455" s="63"/>
      <c r="BN455" s="90"/>
      <c r="BO455" s="90"/>
      <c r="BP455" s="75">
        <f>LEN(Tabelle32[[#This Row],[Label 1
GFX-Unit]])</f>
        <v>0</v>
      </c>
      <c r="BQ455" s="63"/>
      <c r="BR455" s="63"/>
      <c r="BS455" s="59"/>
      <c r="BT455" s="59"/>
      <c r="BU455" s="59" t="s">
        <v>188</v>
      </c>
      <c r="BV455" s="59" t="s">
        <v>189</v>
      </c>
      <c r="BW455" s="59" t="s">
        <v>665</v>
      </c>
      <c r="BX455" s="59">
        <v>21</v>
      </c>
    </row>
    <row r="456" spans="1:76" x14ac:dyDescent="0.2">
      <c r="A456" s="58" t="str">
        <f>CONCATENATE(Tabelle32[[#This Row],[Device ID]],".",Tabelle32[[#This Row],[Streamcounter]])</f>
        <v>21.21210</v>
      </c>
      <c r="B45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VGW-01_SDI21_AUDrec_0010_IPLASRF</v>
      </c>
      <c r="C456" s="60"/>
      <c r="D456" s="61"/>
      <c r="E456" s="62"/>
      <c r="F456" s="59" t="str">
        <f>IFERROR(VLOOKUP(Tabelle32[[#This Row],[Device ID]],BOM!$B$3:$BQ$35,16,FALSE),"")</f>
        <v>VKS</v>
      </c>
      <c r="G456" s="63">
        <f>VLOOKUP(Tabelle32[[#This Row],[SDI Interface]],BOM!$A$4:$B$35,2,FALSE)</f>
        <v>21</v>
      </c>
      <c r="H456" s="59" t="str">
        <f>BOM!$C$4</f>
        <v>VGW-01</v>
      </c>
      <c r="I456" s="59">
        <f>IFERROR(VLOOKUP(Tabelle32[[#This Row],[Device ID]],BOM!$B$3:$BQ$35,12,FALSE),"")</f>
        <v>0</v>
      </c>
      <c r="J456" s="59" t="str">
        <f>IFERROR(VLOOKUP(Tabelle32[[#This Row],[Device ID]],BOM!$B$3:$BQ$35,13,FALSE),"")</f>
        <v>TC.U1.223 | MDC</v>
      </c>
      <c r="K456" s="59" t="str">
        <f>IFERROR(VLOOKUP(Tabelle32[[#This Row],[Device ID]],BOM!$B$3:$BQ$35,14,FALSE),"")</f>
        <v>Imagine Comunications</v>
      </c>
      <c r="L456" s="59" t="str">
        <f>IFERROR(VLOOKUP(Tabelle32[[#This Row],[Device ID]],BOM!$B$3:$BQ$35,16,FALSE),"")</f>
        <v>VKS</v>
      </c>
      <c r="M456" s="63">
        <f>IFERROR(VLOOKUP(Tabelle32[[#This Row],[Device ID]],BOM!$B$3:$BQ$35,17,FALSE),"")</f>
        <v>0</v>
      </c>
      <c r="N456" s="59">
        <f>IFERROR(VLOOKUP(Tabelle32[[#This Row],[Device ID]],BOM!$B$3:$BQ$35,18,FALSE),"")</f>
        <v>0</v>
      </c>
      <c r="O456" s="64"/>
      <c r="P456" s="64"/>
      <c r="Q456" s="64"/>
      <c r="R456" s="64"/>
      <c r="S456" s="64"/>
      <c r="T456" s="64"/>
      <c r="U456" s="59">
        <f>IFERROR(VLOOKUP(Tabelle32[[#This Row],[Device ID]],BOM!$B$3:$BQ$35,25,FALSE),"")</f>
        <v>0</v>
      </c>
      <c r="V456" s="59" t="str">
        <f>IFERROR(VLOOKUP(Tabelle32[[#This Row],[Device ID]],BOM!$B$3:$BQ$35,26,FALSE),"")</f>
        <v>x</v>
      </c>
      <c r="W456" s="59" t="str">
        <f>IFERROR(VLOOKUP(Tabelle32[[#This Row],[Device ID]],BOM!$B$3:$BQ$35,27,FALSE),"")</f>
        <v>x</v>
      </c>
      <c r="X456" s="59" t="str">
        <f>IFERROR(VLOOKUP(Tabelle32[[#This Row],[Device ID]],BOM!$B$3:$BQ$35,28,FALSE),"")</f>
        <v>x</v>
      </c>
      <c r="Y456" s="59" t="str">
        <f>IFERROR(VLOOKUP(Tabelle32[[#This Row],[Device ID]],BOM!$B$3:$BQ$35,29,FALSE),"")</f>
        <v>x</v>
      </c>
      <c r="Z456" s="59" t="str">
        <f>IFERROR(VLOOKUP(Tabelle32[[#This Row],[Device ID]],BOM!$B$3:$BQ$35,30,FALSE),"")</f>
        <v>x</v>
      </c>
      <c r="AA456" s="59" t="str">
        <f>IFERROR(VLOOKUP(Tabelle32[[#This Row],[Device ID]],BOM!$B$3:$BQ$35,31,FALSE),"")</f>
        <v>x</v>
      </c>
      <c r="AB456" s="59" t="str">
        <f>IFERROR(VLOOKUP(Tabelle32[[#This Row],[Device ID]],BOM!$B$3:$BQ$35,32,FALSE),"")</f>
        <v>x</v>
      </c>
      <c r="AC456" s="59" t="str">
        <f>IFERROR(VLOOKUP(Tabelle32[[#This Row],[Device ID]],BOM!$B$3:$BQ$35,33,FALSE),"")</f>
        <v>x</v>
      </c>
      <c r="AD456" s="59" t="str">
        <f>IFERROR(VLOOKUP(Tabelle32[[#This Row],[Device ID]],BOM!$B$3:$BQ$35,34,FALSE),"")</f>
        <v>x</v>
      </c>
      <c r="AE456" s="59" t="str">
        <f>IFERROR(VLOOKUP(Tabelle32[[#This Row],[Device ID]],BOM!$B$3:$BQ$35,35,FALSE),"")</f>
        <v>x</v>
      </c>
      <c r="AF456" s="59" t="str">
        <f>IFERROR(VLOOKUP(Tabelle32[[#This Row],[Device ID]],BOM!$B$3:$BQ$35,36,FALSE),"")</f>
        <v>x</v>
      </c>
      <c r="AG456" s="59" t="str">
        <f>IFERROR(VLOOKUP(Tabelle32[[#This Row],[Device ID]],BOM!$B$3:$BQ$35,37,FALSE),"")</f>
        <v>x</v>
      </c>
      <c r="AH456" s="59"/>
      <c r="AI456" s="59"/>
      <c r="AJ456" s="59"/>
      <c r="AK456" s="59"/>
      <c r="AL456" s="59" t="str">
        <f>IFERROR(VLOOKUP(Tabelle32[[#This Row],[Device ID]],BOM!$B$3:$BQ$35,42,FALSE),"")</f>
        <v>Imagine Communications SNP</v>
      </c>
      <c r="AM456" s="59" t="str">
        <f>IFERROR(VLOOKUP(Tabelle32[[#This Row],[Device ID]],BOM!$B$3:$BQ$35,43,FALSE),"")</f>
        <v>no</v>
      </c>
      <c r="AN456" s="59" t="str">
        <f>IFERROR(VLOOKUP(Tabelle32[[#This Row],[Device ID]],BOM!$B$3:$BQ$35,44,FALSE),"")</f>
        <v>yes</v>
      </c>
      <c r="AO456" s="59" t="str">
        <f>IFERROR(VLOOKUP(Tabelle32[[#This Row],[Device ID]],BOM!$B$3:$BQ$35,45,FALSE),"")</f>
        <v>no</v>
      </c>
      <c r="AP456" s="59" t="str">
        <f>IFERROR(CONCATENATE(Tabelle32[[#This Row],[Family
GFX-Unit]]," | ",Tabelle32[[#This Row],[Label 1
GFX-Unit]]," | ",Tabelle32[[#This Row],[Attached Device if Gateway]]),"")</f>
        <v xml:space="preserve"> |  | VKS</v>
      </c>
      <c r="AQ456" s="28"/>
      <c r="AR456" s="28"/>
      <c r="AS456" s="28"/>
      <c r="AT456" s="28"/>
      <c r="AU456" s="28"/>
      <c r="AV456" s="28" t="s">
        <v>96</v>
      </c>
      <c r="AW456" s="28" t="s">
        <v>96</v>
      </c>
      <c r="AX456" s="28" t="s">
        <v>96</v>
      </c>
      <c r="AY456" s="28" t="s">
        <v>96</v>
      </c>
      <c r="AZ456" s="28" t="s">
        <v>96</v>
      </c>
      <c r="BA456" s="28" t="s">
        <v>96</v>
      </c>
      <c r="BB456" s="28" t="s">
        <v>96</v>
      </c>
      <c r="BC456" s="28" t="s">
        <v>96</v>
      </c>
      <c r="BD456" s="28" t="s">
        <v>96</v>
      </c>
      <c r="BE456" s="28"/>
      <c r="BF456" s="28"/>
      <c r="BG456" s="73" t="s">
        <v>151</v>
      </c>
      <c r="BH456" s="30" t="str">
        <f>IF(COUNTA(Tabelle32[[#This Row],[Type:Vid_1080i50]:[Type:Anc_Prot]])&gt;0,"x","")</f>
        <v>x</v>
      </c>
      <c r="BI45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56" s="59"/>
      <c r="BK456" s="59"/>
      <c r="BL456" s="63"/>
      <c r="BM456" s="63"/>
      <c r="BN456" s="90"/>
      <c r="BO456" s="90"/>
      <c r="BP456" s="75">
        <f>LEN(Tabelle32[[#This Row],[Label 1
GFX-Unit]])</f>
        <v>0</v>
      </c>
      <c r="BQ456" s="63"/>
      <c r="BR456" s="63"/>
      <c r="BS456" s="59"/>
      <c r="BT456" s="59"/>
      <c r="BU456" s="59" t="s">
        <v>191</v>
      </c>
      <c r="BV456" s="59" t="s">
        <v>192</v>
      </c>
      <c r="BW456" s="59" t="s">
        <v>666</v>
      </c>
      <c r="BX456" s="59">
        <v>21</v>
      </c>
    </row>
    <row r="457" spans="1:76" x14ac:dyDescent="0.2">
      <c r="A457" s="58" t="str">
        <f>CONCATENATE(Tabelle32[[#This Row],[Device ID]],".",Tabelle32[[#This Row],[Streamcounter]])</f>
        <v>21.21211</v>
      </c>
      <c r="B45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VGW-01_SDI21_AUDrec_0011_IPLASRF</v>
      </c>
      <c r="C457" s="60"/>
      <c r="D457" s="61"/>
      <c r="E457" s="62"/>
      <c r="F457" s="59" t="str">
        <f>IFERROR(VLOOKUP(Tabelle32[[#This Row],[Device ID]],BOM!$B$3:$BQ$35,16,FALSE),"")</f>
        <v>VKS</v>
      </c>
      <c r="G457" s="63">
        <f>VLOOKUP(Tabelle32[[#This Row],[SDI Interface]],BOM!$A$4:$B$35,2,FALSE)</f>
        <v>21</v>
      </c>
      <c r="H457" s="59" t="str">
        <f>BOM!$C$4</f>
        <v>VGW-01</v>
      </c>
      <c r="I457" s="59">
        <f>IFERROR(VLOOKUP(Tabelle32[[#This Row],[Device ID]],BOM!$B$3:$BQ$35,12,FALSE),"")</f>
        <v>0</v>
      </c>
      <c r="J457" s="59" t="str">
        <f>IFERROR(VLOOKUP(Tabelle32[[#This Row],[Device ID]],BOM!$B$3:$BQ$35,13,FALSE),"")</f>
        <v>TC.U1.223 | MDC</v>
      </c>
      <c r="K457" s="59" t="str">
        <f>IFERROR(VLOOKUP(Tabelle32[[#This Row],[Device ID]],BOM!$B$3:$BQ$35,14,FALSE),"")</f>
        <v>Imagine Comunications</v>
      </c>
      <c r="L457" s="59" t="str">
        <f>IFERROR(VLOOKUP(Tabelle32[[#This Row],[Device ID]],BOM!$B$3:$BQ$35,16,FALSE),"")</f>
        <v>VKS</v>
      </c>
      <c r="M457" s="63">
        <f>IFERROR(VLOOKUP(Tabelle32[[#This Row],[Device ID]],BOM!$B$3:$BQ$35,17,FALSE),"")</f>
        <v>0</v>
      </c>
      <c r="N457" s="59">
        <f>IFERROR(VLOOKUP(Tabelle32[[#This Row],[Device ID]],BOM!$B$3:$BQ$35,18,FALSE),"")</f>
        <v>0</v>
      </c>
      <c r="O457" s="64"/>
      <c r="P457" s="64"/>
      <c r="Q457" s="64"/>
      <c r="R457" s="64"/>
      <c r="S457" s="64"/>
      <c r="T457" s="64"/>
      <c r="U457" s="59">
        <f>IFERROR(VLOOKUP(Tabelle32[[#This Row],[Device ID]],BOM!$B$3:$BQ$35,25,FALSE),"")</f>
        <v>0</v>
      </c>
      <c r="V457" s="59" t="str">
        <f>IFERROR(VLOOKUP(Tabelle32[[#This Row],[Device ID]],BOM!$B$3:$BQ$35,26,FALSE),"")</f>
        <v>x</v>
      </c>
      <c r="W457" s="59" t="str">
        <f>IFERROR(VLOOKUP(Tabelle32[[#This Row],[Device ID]],BOM!$B$3:$BQ$35,27,FALSE),"")</f>
        <v>x</v>
      </c>
      <c r="X457" s="59" t="str">
        <f>IFERROR(VLOOKUP(Tabelle32[[#This Row],[Device ID]],BOM!$B$3:$BQ$35,28,FALSE),"")</f>
        <v>x</v>
      </c>
      <c r="Y457" s="59" t="str">
        <f>IFERROR(VLOOKUP(Tabelle32[[#This Row],[Device ID]],BOM!$B$3:$BQ$35,29,FALSE),"")</f>
        <v>x</v>
      </c>
      <c r="Z457" s="59" t="str">
        <f>IFERROR(VLOOKUP(Tabelle32[[#This Row],[Device ID]],BOM!$B$3:$BQ$35,30,FALSE),"")</f>
        <v>x</v>
      </c>
      <c r="AA457" s="59" t="str">
        <f>IFERROR(VLOOKUP(Tabelle32[[#This Row],[Device ID]],BOM!$B$3:$BQ$35,31,FALSE),"")</f>
        <v>x</v>
      </c>
      <c r="AB457" s="59" t="str">
        <f>IFERROR(VLOOKUP(Tabelle32[[#This Row],[Device ID]],BOM!$B$3:$BQ$35,32,FALSE),"")</f>
        <v>x</v>
      </c>
      <c r="AC457" s="59" t="str">
        <f>IFERROR(VLOOKUP(Tabelle32[[#This Row],[Device ID]],BOM!$B$3:$BQ$35,33,FALSE),"")</f>
        <v>x</v>
      </c>
      <c r="AD457" s="59" t="str">
        <f>IFERROR(VLOOKUP(Tabelle32[[#This Row],[Device ID]],BOM!$B$3:$BQ$35,34,FALSE),"")</f>
        <v>x</v>
      </c>
      <c r="AE457" s="59" t="str">
        <f>IFERROR(VLOOKUP(Tabelle32[[#This Row],[Device ID]],BOM!$B$3:$BQ$35,35,FALSE),"")</f>
        <v>x</v>
      </c>
      <c r="AF457" s="59" t="str">
        <f>IFERROR(VLOOKUP(Tabelle32[[#This Row],[Device ID]],BOM!$B$3:$BQ$35,36,FALSE),"")</f>
        <v>x</v>
      </c>
      <c r="AG457" s="59" t="str">
        <f>IFERROR(VLOOKUP(Tabelle32[[#This Row],[Device ID]],BOM!$B$3:$BQ$35,37,FALSE),"")</f>
        <v>x</v>
      </c>
      <c r="AH457" s="59"/>
      <c r="AI457" s="59"/>
      <c r="AJ457" s="59"/>
      <c r="AK457" s="59"/>
      <c r="AL457" s="59" t="str">
        <f>IFERROR(VLOOKUP(Tabelle32[[#This Row],[Device ID]],BOM!$B$3:$BQ$35,42,FALSE),"")</f>
        <v>Imagine Communications SNP</v>
      </c>
      <c r="AM457" s="59" t="str">
        <f>IFERROR(VLOOKUP(Tabelle32[[#This Row],[Device ID]],BOM!$B$3:$BQ$35,43,FALSE),"")</f>
        <v>no</v>
      </c>
      <c r="AN457" s="59" t="str">
        <f>IFERROR(VLOOKUP(Tabelle32[[#This Row],[Device ID]],BOM!$B$3:$BQ$35,44,FALSE),"")</f>
        <v>yes</v>
      </c>
      <c r="AO457" s="59" t="str">
        <f>IFERROR(VLOOKUP(Tabelle32[[#This Row],[Device ID]],BOM!$B$3:$BQ$35,45,FALSE),"")</f>
        <v>no</v>
      </c>
      <c r="AP457" s="59" t="str">
        <f>IFERROR(CONCATENATE(Tabelle32[[#This Row],[Family
GFX-Unit]]," | ",Tabelle32[[#This Row],[Label 1
GFX-Unit]]," | ",Tabelle32[[#This Row],[Attached Device if Gateway]]),"")</f>
        <v xml:space="preserve"> |  | VKS</v>
      </c>
      <c r="AQ457" s="28"/>
      <c r="AR457" s="28"/>
      <c r="AS457" s="28"/>
      <c r="AT457" s="28"/>
      <c r="AU457" s="28"/>
      <c r="AV457" s="28" t="s">
        <v>96</v>
      </c>
      <c r="AW457" s="28" t="s">
        <v>96</v>
      </c>
      <c r="AX457" s="28" t="s">
        <v>96</v>
      </c>
      <c r="AY457" s="28" t="s">
        <v>96</v>
      </c>
      <c r="AZ457" s="28" t="s">
        <v>96</v>
      </c>
      <c r="BA457" s="28" t="s">
        <v>96</v>
      </c>
      <c r="BB457" s="28" t="s">
        <v>96</v>
      </c>
      <c r="BC457" s="28" t="s">
        <v>96</v>
      </c>
      <c r="BD457" s="28" t="s">
        <v>96</v>
      </c>
      <c r="BE457" s="28"/>
      <c r="BF457" s="28"/>
      <c r="BG457" s="73" t="s">
        <v>151</v>
      </c>
      <c r="BH457" s="30" t="str">
        <f>IF(COUNTA(Tabelle32[[#This Row],[Type:Vid_1080i50]:[Type:Anc_Prot]])&gt;0,"x","")</f>
        <v>x</v>
      </c>
      <c r="BI45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57" s="59"/>
      <c r="BK457" s="59"/>
      <c r="BL457" s="63"/>
      <c r="BM457" s="63"/>
      <c r="BN457" s="90"/>
      <c r="BO457" s="90"/>
      <c r="BP457" s="75">
        <f>LEN(Tabelle32[[#This Row],[Label 1
GFX-Unit]])</f>
        <v>0</v>
      </c>
      <c r="BQ457" s="63"/>
      <c r="BR457" s="63"/>
      <c r="BS457" s="59"/>
      <c r="BT457" s="59"/>
      <c r="BU457" s="59" t="s">
        <v>194</v>
      </c>
      <c r="BV457" s="59" t="s">
        <v>195</v>
      </c>
      <c r="BW457" s="59" t="s">
        <v>667</v>
      </c>
      <c r="BX457" s="59">
        <v>21</v>
      </c>
    </row>
    <row r="458" spans="1:76" x14ac:dyDescent="0.2">
      <c r="A458" s="58" t="str">
        <f>CONCATENATE(Tabelle32[[#This Row],[Device ID]],".",Tabelle32[[#This Row],[Streamcounter]])</f>
        <v>21.21212</v>
      </c>
      <c r="B45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VGW-01_SDI21_AUDrec_0012_IPLASRF</v>
      </c>
      <c r="C458" s="60"/>
      <c r="D458" s="61"/>
      <c r="E458" s="62"/>
      <c r="F458" s="59" t="str">
        <f>IFERROR(VLOOKUP(Tabelle32[[#This Row],[Device ID]],BOM!$B$3:$BQ$35,16,FALSE),"")</f>
        <v>VKS</v>
      </c>
      <c r="G458" s="63">
        <f>VLOOKUP(Tabelle32[[#This Row],[SDI Interface]],BOM!$A$4:$B$35,2,FALSE)</f>
        <v>21</v>
      </c>
      <c r="H458" s="59" t="str">
        <f>BOM!$C$4</f>
        <v>VGW-01</v>
      </c>
      <c r="I458" s="59">
        <f>IFERROR(VLOOKUP(Tabelle32[[#This Row],[Device ID]],BOM!$B$3:$BQ$35,12,FALSE),"")</f>
        <v>0</v>
      </c>
      <c r="J458" s="59" t="str">
        <f>IFERROR(VLOOKUP(Tabelle32[[#This Row],[Device ID]],BOM!$B$3:$BQ$35,13,FALSE),"")</f>
        <v>TC.U1.223 | MDC</v>
      </c>
      <c r="K458" s="59" t="str">
        <f>IFERROR(VLOOKUP(Tabelle32[[#This Row],[Device ID]],BOM!$B$3:$BQ$35,14,FALSE),"")</f>
        <v>Imagine Comunications</v>
      </c>
      <c r="L458" s="59" t="str">
        <f>IFERROR(VLOOKUP(Tabelle32[[#This Row],[Device ID]],BOM!$B$3:$BQ$35,16,FALSE),"")</f>
        <v>VKS</v>
      </c>
      <c r="M458" s="63">
        <f>IFERROR(VLOOKUP(Tabelle32[[#This Row],[Device ID]],BOM!$B$3:$BQ$35,17,FALSE),"")</f>
        <v>0</v>
      </c>
      <c r="N458" s="59">
        <f>IFERROR(VLOOKUP(Tabelle32[[#This Row],[Device ID]],BOM!$B$3:$BQ$35,18,FALSE),"")</f>
        <v>0</v>
      </c>
      <c r="O458" s="64"/>
      <c r="P458" s="64"/>
      <c r="Q458" s="64"/>
      <c r="R458" s="64"/>
      <c r="S458" s="64"/>
      <c r="T458" s="64"/>
      <c r="U458" s="59">
        <f>IFERROR(VLOOKUP(Tabelle32[[#This Row],[Device ID]],BOM!$B$3:$BQ$35,25,FALSE),"")</f>
        <v>0</v>
      </c>
      <c r="V458" s="59" t="str">
        <f>IFERROR(VLOOKUP(Tabelle32[[#This Row],[Device ID]],BOM!$B$3:$BQ$35,26,FALSE),"")</f>
        <v>x</v>
      </c>
      <c r="W458" s="59" t="str">
        <f>IFERROR(VLOOKUP(Tabelle32[[#This Row],[Device ID]],BOM!$B$3:$BQ$35,27,FALSE),"")</f>
        <v>x</v>
      </c>
      <c r="X458" s="59" t="str">
        <f>IFERROR(VLOOKUP(Tabelle32[[#This Row],[Device ID]],BOM!$B$3:$BQ$35,28,FALSE),"")</f>
        <v>x</v>
      </c>
      <c r="Y458" s="59" t="str">
        <f>IFERROR(VLOOKUP(Tabelle32[[#This Row],[Device ID]],BOM!$B$3:$BQ$35,29,FALSE),"")</f>
        <v>x</v>
      </c>
      <c r="Z458" s="59" t="str">
        <f>IFERROR(VLOOKUP(Tabelle32[[#This Row],[Device ID]],BOM!$B$3:$BQ$35,30,FALSE),"")</f>
        <v>x</v>
      </c>
      <c r="AA458" s="59" t="str">
        <f>IFERROR(VLOOKUP(Tabelle32[[#This Row],[Device ID]],BOM!$B$3:$BQ$35,31,FALSE),"")</f>
        <v>x</v>
      </c>
      <c r="AB458" s="59" t="str">
        <f>IFERROR(VLOOKUP(Tabelle32[[#This Row],[Device ID]],BOM!$B$3:$BQ$35,32,FALSE),"")</f>
        <v>x</v>
      </c>
      <c r="AC458" s="59" t="str">
        <f>IFERROR(VLOOKUP(Tabelle32[[#This Row],[Device ID]],BOM!$B$3:$BQ$35,33,FALSE),"")</f>
        <v>x</v>
      </c>
      <c r="AD458" s="59" t="str">
        <f>IFERROR(VLOOKUP(Tabelle32[[#This Row],[Device ID]],BOM!$B$3:$BQ$35,34,FALSE),"")</f>
        <v>x</v>
      </c>
      <c r="AE458" s="59" t="str">
        <f>IFERROR(VLOOKUP(Tabelle32[[#This Row],[Device ID]],BOM!$B$3:$BQ$35,35,FALSE),"")</f>
        <v>x</v>
      </c>
      <c r="AF458" s="59" t="str">
        <f>IFERROR(VLOOKUP(Tabelle32[[#This Row],[Device ID]],BOM!$B$3:$BQ$35,36,FALSE),"")</f>
        <v>x</v>
      </c>
      <c r="AG458" s="59" t="str">
        <f>IFERROR(VLOOKUP(Tabelle32[[#This Row],[Device ID]],BOM!$B$3:$BQ$35,37,FALSE),"")</f>
        <v>x</v>
      </c>
      <c r="AH458" s="59"/>
      <c r="AI458" s="59"/>
      <c r="AJ458" s="59"/>
      <c r="AK458" s="59"/>
      <c r="AL458" s="59" t="str">
        <f>IFERROR(VLOOKUP(Tabelle32[[#This Row],[Device ID]],BOM!$B$3:$BQ$35,42,FALSE),"")</f>
        <v>Imagine Communications SNP</v>
      </c>
      <c r="AM458" s="59" t="str">
        <f>IFERROR(VLOOKUP(Tabelle32[[#This Row],[Device ID]],BOM!$B$3:$BQ$35,43,FALSE),"")</f>
        <v>no</v>
      </c>
      <c r="AN458" s="59" t="str">
        <f>IFERROR(VLOOKUP(Tabelle32[[#This Row],[Device ID]],BOM!$B$3:$BQ$35,44,FALSE),"")</f>
        <v>yes</v>
      </c>
      <c r="AO458" s="59" t="str">
        <f>IFERROR(VLOOKUP(Tabelle32[[#This Row],[Device ID]],BOM!$B$3:$BQ$35,45,FALSE),"")</f>
        <v>no</v>
      </c>
      <c r="AP458" s="59" t="str">
        <f>IFERROR(CONCATENATE(Tabelle32[[#This Row],[Family
GFX-Unit]]," | ",Tabelle32[[#This Row],[Label 1
GFX-Unit]]," | ",Tabelle32[[#This Row],[Attached Device if Gateway]]),"")</f>
        <v xml:space="preserve"> |  | VKS</v>
      </c>
      <c r="AQ458" s="28"/>
      <c r="AR458" s="28"/>
      <c r="AS458" s="28"/>
      <c r="AT458" s="28"/>
      <c r="AU458" s="28"/>
      <c r="AV458" s="28" t="s">
        <v>96</v>
      </c>
      <c r="AW458" s="28" t="s">
        <v>96</v>
      </c>
      <c r="AX458" s="28" t="s">
        <v>96</v>
      </c>
      <c r="AY458" s="28" t="s">
        <v>96</v>
      </c>
      <c r="AZ458" s="28" t="s">
        <v>96</v>
      </c>
      <c r="BA458" s="28" t="s">
        <v>96</v>
      </c>
      <c r="BB458" s="28" t="s">
        <v>96</v>
      </c>
      <c r="BC458" s="28" t="s">
        <v>96</v>
      </c>
      <c r="BD458" s="28" t="s">
        <v>96</v>
      </c>
      <c r="BE458" s="28"/>
      <c r="BF458" s="28"/>
      <c r="BG458" s="73" t="s">
        <v>151</v>
      </c>
      <c r="BH458" s="30" t="str">
        <f>IF(COUNTA(Tabelle32[[#This Row],[Type:Vid_1080i50]:[Type:Anc_Prot]])&gt;0,"x","")</f>
        <v>x</v>
      </c>
      <c r="BI45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58" s="59"/>
      <c r="BK458" s="59"/>
      <c r="BL458" s="63"/>
      <c r="BM458" s="63"/>
      <c r="BN458" s="90"/>
      <c r="BO458" s="90"/>
      <c r="BP458" s="75">
        <f>LEN(Tabelle32[[#This Row],[Label 1
GFX-Unit]])</f>
        <v>0</v>
      </c>
      <c r="BQ458" s="63"/>
      <c r="BR458" s="63"/>
      <c r="BS458" s="59"/>
      <c r="BT458" s="59"/>
      <c r="BU458" s="59" t="s">
        <v>197</v>
      </c>
      <c r="BV458" s="59" t="s">
        <v>198</v>
      </c>
      <c r="BW458" s="59" t="s">
        <v>668</v>
      </c>
      <c r="BX458" s="59">
        <v>21</v>
      </c>
    </row>
    <row r="459" spans="1:76" x14ac:dyDescent="0.2">
      <c r="A459" s="58" t="str">
        <f>CONCATENATE(Tabelle32[[#This Row],[Device ID]],".",Tabelle32[[#This Row],[Streamcounter]])</f>
        <v>21.21213</v>
      </c>
      <c r="B45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VGW-01_SDI21_AUDrec_0013_IPLASRF</v>
      </c>
      <c r="C459" s="60"/>
      <c r="D459" s="61"/>
      <c r="E459" s="62"/>
      <c r="F459" s="59" t="str">
        <f>IFERROR(VLOOKUP(Tabelle32[[#This Row],[Device ID]],BOM!$B$3:$BQ$35,16,FALSE),"")</f>
        <v>VKS</v>
      </c>
      <c r="G459" s="63">
        <f>VLOOKUP(Tabelle32[[#This Row],[SDI Interface]],BOM!$A$4:$B$35,2,FALSE)</f>
        <v>21</v>
      </c>
      <c r="H459" s="59" t="str">
        <f>BOM!$C$4</f>
        <v>VGW-01</v>
      </c>
      <c r="I459" s="59">
        <f>IFERROR(VLOOKUP(Tabelle32[[#This Row],[Device ID]],BOM!$B$3:$BQ$35,12,FALSE),"")</f>
        <v>0</v>
      </c>
      <c r="J459" s="59" t="str">
        <f>IFERROR(VLOOKUP(Tabelle32[[#This Row],[Device ID]],BOM!$B$3:$BQ$35,13,FALSE),"")</f>
        <v>TC.U1.223 | MDC</v>
      </c>
      <c r="K459" s="59" t="str">
        <f>IFERROR(VLOOKUP(Tabelle32[[#This Row],[Device ID]],BOM!$B$3:$BQ$35,14,FALSE),"")</f>
        <v>Imagine Comunications</v>
      </c>
      <c r="L459" s="59" t="str">
        <f>IFERROR(VLOOKUP(Tabelle32[[#This Row],[Device ID]],BOM!$B$3:$BQ$35,16,FALSE),"")</f>
        <v>VKS</v>
      </c>
      <c r="M459" s="63">
        <f>IFERROR(VLOOKUP(Tabelle32[[#This Row],[Device ID]],BOM!$B$3:$BQ$35,17,FALSE),"")</f>
        <v>0</v>
      </c>
      <c r="N459" s="59">
        <f>IFERROR(VLOOKUP(Tabelle32[[#This Row],[Device ID]],BOM!$B$3:$BQ$35,18,FALSE),"")</f>
        <v>0</v>
      </c>
      <c r="O459" s="64"/>
      <c r="P459" s="64"/>
      <c r="Q459" s="64"/>
      <c r="R459" s="64"/>
      <c r="S459" s="64"/>
      <c r="T459" s="64"/>
      <c r="U459" s="59">
        <f>IFERROR(VLOOKUP(Tabelle32[[#This Row],[Device ID]],BOM!$B$3:$BQ$35,25,FALSE),"")</f>
        <v>0</v>
      </c>
      <c r="V459" s="59" t="str">
        <f>IFERROR(VLOOKUP(Tabelle32[[#This Row],[Device ID]],BOM!$B$3:$BQ$35,26,FALSE),"")</f>
        <v>x</v>
      </c>
      <c r="W459" s="59" t="str">
        <f>IFERROR(VLOOKUP(Tabelle32[[#This Row],[Device ID]],BOM!$B$3:$BQ$35,27,FALSE),"")</f>
        <v>x</v>
      </c>
      <c r="X459" s="59" t="str">
        <f>IFERROR(VLOOKUP(Tabelle32[[#This Row],[Device ID]],BOM!$B$3:$BQ$35,28,FALSE),"")</f>
        <v>x</v>
      </c>
      <c r="Y459" s="59" t="str">
        <f>IFERROR(VLOOKUP(Tabelle32[[#This Row],[Device ID]],BOM!$B$3:$BQ$35,29,FALSE),"")</f>
        <v>x</v>
      </c>
      <c r="Z459" s="59" t="str">
        <f>IFERROR(VLOOKUP(Tabelle32[[#This Row],[Device ID]],BOM!$B$3:$BQ$35,30,FALSE),"")</f>
        <v>x</v>
      </c>
      <c r="AA459" s="59" t="str">
        <f>IFERROR(VLOOKUP(Tabelle32[[#This Row],[Device ID]],BOM!$B$3:$BQ$35,31,FALSE),"")</f>
        <v>x</v>
      </c>
      <c r="AB459" s="59" t="str">
        <f>IFERROR(VLOOKUP(Tabelle32[[#This Row],[Device ID]],BOM!$B$3:$BQ$35,32,FALSE),"")</f>
        <v>x</v>
      </c>
      <c r="AC459" s="59" t="str">
        <f>IFERROR(VLOOKUP(Tabelle32[[#This Row],[Device ID]],BOM!$B$3:$BQ$35,33,FALSE),"")</f>
        <v>x</v>
      </c>
      <c r="AD459" s="59" t="str">
        <f>IFERROR(VLOOKUP(Tabelle32[[#This Row],[Device ID]],BOM!$B$3:$BQ$35,34,FALSE),"")</f>
        <v>x</v>
      </c>
      <c r="AE459" s="59" t="str">
        <f>IFERROR(VLOOKUP(Tabelle32[[#This Row],[Device ID]],BOM!$B$3:$BQ$35,35,FALSE),"")</f>
        <v>x</v>
      </c>
      <c r="AF459" s="59" t="str">
        <f>IFERROR(VLOOKUP(Tabelle32[[#This Row],[Device ID]],BOM!$B$3:$BQ$35,36,FALSE),"")</f>
        <v>x</v>
      </c>
      <c r="AG459" s="59" t="str">
        <f>IFERROR(VLOOKUP(Tabelle32[[#This Row],[Device ID]],BOM!$B$3:$BQ$35,37,FALSE),"")</f>
        <v>x</v>
      </c>
      <c r="AH459" s="59"/>
      <c r="AI459" s="59"/>
      <c r="AJ459" s="59"/>
      <c r="AK459" s="59"/>
      <c r="AL459" s="59" t="str">
        <f>IFERROR(VLOOKUP(Tabelle32[[#This Row],[Device ID]],BOM!$B$3:$BQ$35,42,FALSE),"")</f>
        <v>Imagine Communications SNP</v>
      </c>
      <c r="AM459" s="59" t="str">
        <f>IFERROR(VLOOKUP(Tabelle32[[#This Row],[Device ID]],BOM!$B$3:$BQ$35,43,FALSE),"")</f>
        <v>no</v>
      </c>
      <c r="AN459" s="59" t="str">
        <f>IFERROR(VLOOKUP(Tabelle32[[#This Row],[Device ID]],BOM!$B$3:$BQ$35,44,FALSE),"")</f>
        <v>yes</v>
      </c>
      <c r="AO459" s="59" t="str">
        <f>IFERROR(VLOOKUP(Tabelle32[[#This Row],[Device ID]],BOM!$B$3:$BQ$35,45,FALSE),"")</f>
        <v>no</v>
      </c>
      <c r="AP459" s="59" t="str">
        <f>IFERROR(CONCATENATE(Tabelle32[[#This Row],[Family
GFX-Unit]]," | ",Tabelle32[[#This Row],[Label 1
GFX-Unit]]," | ",Tabelle32[[#This Row],[Attached Device if Gateway]]),"")</f>
        <v xml:space="preserve"> |  | VKS</v>
      </c>
      <c r="AQ459" s="28"/>
      <c r="AR459" s="28"/>
      <c r="AS459" s="28"/>
      <c r="AT459" s="28"/>
      <c r="AU459" s="28"/>
      <c r="AV459" s="28" t="s">
        <v>96</v>
      </c>
      <c r="AW459" s="28" t="s">
        <v>96</v>
      </c>
      <c r="AX459" s="28" t="s">
        <v>96</v>
      </c>
      <c r="AY459" s="28" t="s">
        <v>96</v>
      </c>
      <c r="AZ459" s="28" t="s">
        <v>96</v>
      </c>
      <c r="BA459" s="28" t="s">
        <v>96</v>
      </c>
      <c r="BB459" s="28" t="s">
        <v>96</v>
      </c>
      <c r="BC459" s="28" t="s">
        <v>96</v>
      </c>
      <c r="BD459" s="28" t="s">
        <v>96</v>
      </c>
      <c r="BE459" s="28"/>
      <c r="BF459" s="28"/>
      <c r="BG459" s="73" t="s">
        <v>151</v>
      </c>
      <c r="BH459" s="30" t="str">
        <f>IF(COUNTA(Tabelle32[[#This Row],[Type:Vid_1080i50]:[Type:Anc_Prot]])&gt;0,"x","")</f>
        <v>x</v>
      </c>
      <c r="BI45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59" s="59"/>
      <c r="BK459" s="59"/>
      <c r="BL459" s="63"/>
      <c r="BM459" s="63"/>
      <c r="BN459" s="90"/>
      <c r="BO459" s="90"/>
      <c r="BP459" s="75">
        <f>LEN(Tabelle32[[#This Row],[Label 1
GFX-Unit]])</f>
        <v>0</v>
      </c>
      <c r="BQ459" s="63"/>
      <c r="BR459" s="63"/>
      <c r="BS459" s="59"/>
      <c r="BT459" s="59"/>
      <c r="BU459" s="59" t="s">
        <v>200</v>
      </c>
      <c r="BV459" s="59" t="s">
        <v>201</v>
      </c>
      <c r="BW459" s="59" t="s">
        <v>669</v>
      </c>
      <c r="BX459" s="59">
        <v>21</v>
      </c>
    </row>
    <row r="460" spans="1:76" x14ac:dyDescent="0.2">
      <c r="A460" s="58" t="str">
        <f>CONCATENATE(Tabelle32[[#This Row],[Device ID]],".",Tabelle32[[#This Row],[Streamcounter]])</f>
        <v>21.21214</v>
      </c>
      <c r="B46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VGW-01_SDI21_AUDrec_0014_IPLASRF</v>
      </c>
      <c r="C460" s="60"/>
      <c r="D460" s="61"/>
      <c r="E460" s="62"/>
      <c r="F460" s="59" t="str">
        <f>IFERROR(VLOOKUP(Tabelle32[[#This Row],[Device ID]],BOM!$B$3:$BQ$35,16,FALSE),"")</f>
        <v>VKS</v>
      </c>
      <c r="G460" s="63">
        <f>VLOOKUP(Tabelle32[[#This Row],[SDI Interface]],BOM!$A$4:$B$35,2,FALSE)</f>
        <v>21</v>
      </c>
      <c r="H460" s="59" t="str">
        <f>BOM!$C$4</f>
        <v>VGW-01</v>
      </c>
      <c r="I460" s="59">
        <f>IFERROR(VLOOKUP(Tabelle32[[#This Row],[Device ID]],BOM!$B$3:$BQ$35,12,FALSE),"")</f>
        <v>0</v>
      </c>
      <c r="J460" s="59" t="str">
        <f>IFERROR(VLOOKUP(Tabelle32[[#This Row],[Device ID]],BOM!$B$3:$BQ$35,13,FALSE),"")</f>
        <v>TC.U1.223 | MDC</v>
      </c>
      <c r="K460" s="59" t="str">
        <f>IFERROR(VLOOKUP(Tabelle32[[#This Row],[Device ID]],BOM!$B$3:$BQ$35,14,FALSE),"")</f>
        <v>Imagine Comunications</v>
      </c>
      <c r="L460" s="59" t="str">
        <f>IFERROR(VLOOKUP(Tabelle32[[#This Row],[Device ID]],BOM!$B$3:$BQ$35,16,FALSE),"")</f>
        <v>VKS</v>
      </c>
      <c r="M460" s="63">
        <f>IFERROR(VLOOKUP(Tabelle32[[#This Row],[Device ID]],BOM!$B$3:$BQ$35,17,FALSE),"")</f>
        <v>0</v>
      </c>
      <c r="N460" s="59">
        <f>IFERROR(VLOOKUP(Tabelle32[[#This Row],[Device ID]],BOM!$B$3:$BQ$35,18,FALSE),"")</f>
        <v>0</v>
      </c>
      <c r="O460" s="64"/>
      <c r="P460" s="64"/>
      <c r="Q460" s="64"/>
      <c r="R460" s="64"/>
      <c r="S460" s="64"/>
      <c r="T460" s="64"/>
      <c r="U460" s="59">
        <f>IFERROR(VLOOKUP(Tabelle32[[#This Row],[Device ID]],BOM!$B$3:$BQ$35,25,FALSE),"")</f>
        <v>0</v>
      </c>
      <c r="V460" s="59" t="str">
        <f>IFERROR(VLOOKUP(Tabelle32[[#This Row],[Device ID]],BOM!$B$3:$BQ$35,26,FALSE),"")</f>
        <v>x</v>
      </c>
      <c r="W460" s="59" t="str">
        <f>IFERROR(VLOOKUP(Tabelle32[[#This Row],[Device ID]],BOM!$B$3:$BQ$35,27,FALSE),"")</f>
        <v>x</v>
      </c>
      <c r="X460" s="59" t="str">
        <f>IFERROR(VLOOKUP(Tabelle32[[#This Row],[Device ID]],BOM!$B$3:$BQ$35,28,FALSE),"")</f>
        <v>x</v>
      </c>
      <c r="Y460" s="59" t="str">
        <f>IFERROR(VLOOKUP(Tabelle32[[#This Row],[Device ID]],BOM!$B$3:$BQ$35,29,FALSE),"")</f>
        <v>x</v>
      </c>
      <c r="Z460" s="59" t="str">
        <f>IFERROR(VLOOKUP(Tabelle32[[#This Row],[Device ID]],BOM!$B$3:$BQ$35,30,FALSE),"")</f>
        <v>x</v>
      </c>
      <c r="AA460" s="59" t="str">
        <f>IFERROR(VLOOKUP(Tabelle32[[#This Row],[Device ID]],BOM!$B$3:$BQ$35,31,FALSE),"")</f>
        <v>x</v>
      </c>
      <c r="AB460" s="59" t="str">
        <f>IFERROR(VLOOKUP(Tabelle32[[#This Row],[Device ID]],BOM!$B$3:$BQ$35,32,FALSE),"")</f>
        <v>x</v>
      </c>
      <c r="AC460" s="59" t="str">
        <f>IFERROR(VLOOKUP(Tabelle32[[#This Row],[Device ID]],BOM!$B$3:$BQ$35,33,FALSE),"")</f>
        <v>x</v>
      </c>
      <c r="AD460" s="59" t="str">
        <f>IFERROR(VLOOKUP(Tabelle32[[#This Row],[Device ID]],BOM!$B$3:$BQ$35,34,FALSE),"")</f>
        <v>x</v>
      </c>
      <c r="AE460" s="59" t="str">
        <f>IFERROR(VLOOKUP(Tabelle32[[#This Row],[Device ID]],BOM!$B$3:$BQ$35,35,FALSE),"")</f>
        <v>x</v>
      </c>
      <c r="AF460" s="59" t="str">
        <f>IFERROR(VLOOKUP(Tabelle32[[#This Row],[Device ID]],BOM!$B$3:$BQ$35,36,FALSE),"")</f>
        <v>x</v>
      </c>
      <c r="AG460" s="59" t="str">
        <f>IFERROR(VLOOKUP(Tabelle32[[#This Row],[Device ID]],BOM!$B$3:$BQ$35,37,FALSE),"")</f>
        <v>x</v>
      </c>
      <c r="AH460" s="59"/>
      <c r="AI460" s="59"/>
      <c r="AJ460" s="59"/>
      <c r="AK460" s="59"/>
      <c r="AL460" s="59" t="str">
        <f>IFERROR(VLOOKUP(Tabelle32[[#This Row],[Device ID]],BOM!$B$3:$BQ$35,42,FALSE),"")</f>
        <v>Imagine Communications SNP</v>
      </c>
      <c r="AM460" s="59" t="str">
        <f>IFERROR(VLOOKUP(Tabelle32[[#This Row],[Device ID]],BOM!$B$3:$BQ$35,43,FALSE),"")</f>
        <v>no</v>
      </c>
      <c r="AN460" s="59" t="str">
        <f>IFERROR(VLOOKUP(Tabelle32[[#This Row],[Device ID]],BOM!$B$3:$BQ$35,44,FALSE),"")</f>
        <v>yes</v>
      </c>
      <c r="AO460" s="59" t="str">
        <f>IFERROR(VLOOKUP(Tabelle32[[#This Row],[Device ID]],BOM!$B$3:$BQ$35,45,FALSE),"")</f>
        <v>no</v>
      </c>
      <c r="AP460" s="59" t="str">
        <f>IFERROR(CONCATENATE(Tabelle32[[#This Row],[Family
GFX-Unit]]," | ",Tabelle32[[#This Row],[Label 1
GFX-Unit]]," | ",Tabelle32[[#This Row],[Attached Device if Gateway]]),"")</f>
        <v xml:space="preserve"> |  | VKS</v>
      </c>
      <c r="AQ460" s="28"/>
      <c r="AR460" s="28"/>
      <c r="AS460" s="28"/>
      <c r="AT460" s="28"/>
      <c r="AU460" s="28"/>
      <c r="AV460" s="28" t="s">
        <v>96</v>
      </c>
      <c r="AW460" s="28" t="s">
        <v>96</v>
      </c>
      <c r="AX460" s="28" t="s">
        <v>96</v>
      </c>
      <c r="AY460" s="28" t="s">
        <v>96</v>
      </c>
      <c r="AZ460" s="28" t="s">
        <v>96</v>
      </c>
      <c r="BA460" s="28" t="s">
        <v>96</v>
      </c>
      <c r="BB460" s="28" t="s">
        <v>96</v>
      </c>
      <c r="BC460" s="28" t="s">
        <v>96</v>
      </c>
      <c r="BD460" s="28" t="s">
        <v>96</v>
      </c>
      <c r="BE460" s="28"/>
      <c r="BF460" s="28"/>
      <c r="BG460" s="73" t="s">
        <v>151</v>
      </c>
      <c r="BH460" s="30" t="str">
        <f>IF(COUNTA(Tabelle32[[#This Row],[Type:Vid_1080i50]:[Type:Anc_Prot]])&gt;0,"x","")</f>
        <v>x</v>
      </c>
      <c r="BI46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60" s="59"/>
      <c r="BK460" s="59"/>
      <c r="BL460" s="63"/>
      <c r="BM460" s="63"/>
      <c r="BN460" s="90"/>
      <c r="BO460" s="90"/>
      <c r="BP460" s="75">
        <f>LEN(Tabelle32[[#This Row],[Label 1
GFX-Unit]])</f>
        <v>0</v>
      </c>
      <c r="BQ460" s="63"/>
      <c r="BR460" s="63"/>
      <c r="BS460" s="59"/>
      <c r="BT460" s="59"/>
      <c r="BU460" s="59" t="s">
        <v>203</v>
      </c>
      <c r="BV460" s="59" t="s">
        <v>204</v>
      </c>
      <c r="BW460" s="59" t="s">
        <v>670</v>
      </c>
      <c r="BX460" s="59">
        <v>21</v>
      </c>
    </row>
    <row r="461" spans="1:76" x14ac:dyDescent="0.2">
      <c r="A461" s="58" t="str">
        <f>CONCATENATE(Tabelle32[[#This Row],[Device ID]],".",Tabelle32[[#This Row],[Streamcounter]])</f>
        <v>21.21215</v>
      </c>
      <c r="B46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VGW-01_SDI21_AUDrec_0015_IPLASRF</v>
      </c>
      <c r="C461" s="60"/>
      <c r="D461" s="61"/>
      <c r="E461" s="62"/>
      <c r="F461" s="59" t="str">
        <f>IFERROR(VLOOKUP(Tabelle32[[#This Row],[Device ID]],BOM!$B$3:$BQ$35,16,FALSE),"")</f>
        <v>VKS</v>
      </c>
      <c r="G461" s="63">
        <f>VLOOKUP(Tabelle32[[#This Row],[SDI Interface]],BOM!$A$4:$B$35,2,FALSE)</f>
        <v>21</v>
      </c>
      <c r="H461" s="59" t="str">
        <f>BOM!$C$4</f>
        <v>VGW-01</v>
      </c>
      <c r="I461" s="59">
        <f>IFERROR(VLOOKUP(Tabelle32[[#This Row],[Device ID]],BOM!$B$3:$BQ$35,12,FALSE),"")</f>
        <v>0</v>
      </c>
      <c r="J461" s="59" t="str">
        <f>IFERROR(VLOOKUP(Tabelle32[[#This Row],[Device ID]],BOM!$B$3:$BQ$35,13,FALSE),"")</f>
        <v>TC.U1.223 | MDC</v>
      </c>
      <c r="K461" s="59" t="str">
        <f>IFERROR(VLOOKUP(Tabelle32[[#This Row],[Device ID]],BOM!$B$3:$BQ$35,14,FALSE),"")</f>
        <v>Imagine Comunications</v>
      </c>
      <c r="L461" s="59" t="str">
        <f>IFERROR(VLOOKUP(Tabelle32[[#This Row],[Device ID]],BOM!$B$3:$BQ$35,16,FALSE),"")</f>
        <v>VKS</v>
      </c>
      <c r="M461" s="63">
        <f>IFERROR(VLOOKUP(Tabelle32[[#This Row],[Device ID]],BOM!$B$3:$BQ$35,17,FALSE),"")</f>
        <v>0</v>
      </c>
      <c r="N461" s="59">
        <f>IFERROR(VLOOKUP(Tabelle32[[#This Row],[Device ID]],BOM!$B$3:$BQ$35,18,FALSE),"")</f>
        <v>0</v>
      </c>
      <c r="O461" s="64"/>
      <c r="P461" s="64"/>
      <c r="Q461" s="64"/>
      <c r="R461" s="64"/>
      <c r="S461" s="64"/>
      <c r="T461" s="64"/>
      <c r="U461" s="59">
        <f>IFERROR(VLOOKUP(Tabelle32[[#This Row],[Device ID]],BOM!$B$3:$BQ$35,25,FALSE),"")</f>
        <v>0</v>
      </c>
      <c r="V461" s="59" t="str">
        <f>IFERROR(VLOOKUP(Tabelle32[[#This Row],[Device ID]],BOM!$B$3:$BQ$35,26,FALSE),"")</f>
        <v>x</v>
      </c>
      <c r="W461" s="59" t="str">
        <f>IFERROR(VLOOKUP(Tabelle32[[#This Row],[Device ID]],BOM!$B$3:$BQ$35,27,FALSE),"")</f>
        <v>x</v>
      </c>
      <c r="X461" s="59" t="str">
        <f>IFERROR(VLOOKUP(Tabelle32[[#This Row],[Device ID]],BOM!$B$3:$BQ$35,28,FALSE),"")</f>
        <v>x</v>
      </c>
      <c r="Y461" s="59" t="str">
        <f>IFERROR(VLOOKUP(Tabelle32[[#This Row],[Device ID]],BOM!$B$3:$BQ$35,29,FALSE),"")</f>
        <v>x</v>
      </c>
      <c r="Z461" s="59" t="str">
        <f>IFERROR(VLOOKUP(Tabelle32[[#This Row],[Device ID]],BOM!$B$3:$BQ$35,30,FALSE),"")</f>
        <v>x</v>
      </c>
      <c r="AA461" s="59" t="str">
        <f>IFERROR(VLOOKUP(Tabelle32[[#This Row],[Device ID]],BOM!$B$3:$BQ$35,31,FALSE),"")</f>
        <v>x</v>
      </c>
      <c r="AB461" s="59" t="str">
        <f>IFERROR(VLOOKUP(Tabelle32[[#This Row],[Device ID]],BOM!$B$3:$BQ$35,32,FALSE),"")</f>
        <v>x</v>
      </c>
      <c r="AC461" s="59" t="str">
        <f>IFERROR(VLOOKUP(Tabelle32[[#This Row],[Device ID]],BOM!$B$3:$BQ$35,33,FALSE),"")</f>
        <v>x</v>
      </c>
      <c r="AD461" s="59" t="str">
        <f>IFERROR(VLOOKUP(Tabelle32[[#This Row],[Device ID]],BOM!$B$3:$BQ$35,34,FALSE),"")</f>
        <v>x</v>
      </c>
      <c r="AE461" s="59" t="str">
        <f>IFERROR(VLOOKUP(Tabelle32[[#This Row],[Device ID]],BOM!$B$3:$BQ$35,35,FALSE),"")</f>
        <v>x</v>
      </c>
      <c r="AF461" s="59" t="str">
        <f>IFERROR(VLOOKUP(Tabelle32[[#This Row],[Device ID]],BOM!$B$3:$BQ$35,36,FALSE),"")</f>
        <v>x</v>
      </c>
      <c r="AG461" s="59" t="str">
        <f>IFERROR(VLOOKUP(Tabelle32[[#This Row],[Device ID]],BOM!$B$3:$BQ$35,37,FALSE),"")</f>
        <v>x</v>
      </c>
      <c r="AH461" s="59"/>
      <c r="AI461" s="59"/>
      <c r="AJ461" s="59"/>
      <c r="AK461" s="59"/>
      <c r="AL461" s="59" t="str">
        <f>IFERROR(VLOOKUP(Tabelle32[[#This Row],[Device ID]],BOM!$B$3:$BQ$35,42,FALSE),"")</f>
        <v>Imagine Communications SNP</v>
      </c>
      <c r="AM461" s="59" t="str">
        <f>IFERROR(VLOOKUP(Tabelle32[[#This Row],[Device ID]],BOM!$B$3:$BQ$35,43,FALSE),"")</f>
        <v>no</v>
      </c>
      <c r="AN461" s="59" t="str">
        <f>IFERROR(VLOOKUP(Tabelle32[[#This Row],[Device ID]],BOM!$B$3:$BQ$35,44,FALSE),"")</f>
        <v>yes</v>
      </c>
      <c r="AO461" s="59" t="str">
        <f>IFERROR(VLOOKUP(Tabelle32[[#This Row],[Device ID]],BOM!$B$3:$BQ$35,45,FALSE),"")</f>
        <v>no</v>
      </c>
      <c r="AP461" s="59" t="str">
        <f>IFERROR(CONCATENATE(Tabelle32[[#This Row],[Family
GFX-Unit]]," | ",Tabelle32[[#This Row],[Label 1
GFX-Unit]]," | ",Tabelle32[[#This Row],[Attached Device if Gateway]]),"")</f>
        <v xml:space="preserve"> |  | VKS</v>
      </c>
      <c r="AQ461" s="28"/>
      <c r="AR461" s="28"/>
      <c r="AS461" s="28"/>
      <c r="AT461" s="28"/>
      <c r="AU461" s="28"/>
      <c r="AV461" s="28" t="s">
        <v>96</v>
      </c>
      <c r="AW461" s="28" t="s">
        <v>96</v>
      </c>
      <c r="AX461" s="28" t="s">
        <v>96</v>
      </c>
      <c r="AY461" s="28" t="s">
        <v>96</v>
      </c>
      <c r="AZ461" s="28" t="s">
        <v>96</v>
      </c>
      <c r="BA461" s="28" t="s">
        <v>96</v>
      </c>
      <c r="BB461" s="28" t="s">
        <v>96</v>
      </c>
      <c r="BC461" s="28" t="s">
        <v>96</v>
      </c>
      <c r="BD461" s="28" t="s">
        <v>96</v>
      </c>
      <c r="BE461" s="28"/>
      <c r="BF461" s="28"/>
      <c r="BG461" s="73" t="s">
        <v>151</v>
      </c>
      <c r="BH461" s="30" t="str">
        <f>IF(COUNTA(Tabelle32[[#This Row],[Type:Vid_1080i50]:[Type:Anc_Prot]])&gt;0,"x","")</f>
        <v>x</v>
      </c>
      <c r="BI46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61" s="59"/>
      <c r="BK461" s="59"/>
      <c r="BL461" s="63"/>
      <c r="BM461" s="63"/>
      <c r="BN461" s="90"/>
      <c r="BO461" s="90"/>
      <c r="BP461" s="75">
        <f>LEN(Tabelle32[[#This Row],[Label 1
GFX-Unit]])</f>
        <v>0</v>
      </c>
      <c r="BQ461" s="63"/>
      <c r="BR461" s="63"/>
      <c r="BS461" s="59"/>
      <c r="BT461" s="59"/>
      <c r="BU461" s="59" t="s">
        <v>206</v>
      </c>
      <c r="BV461" s="59" t="s">
        <v>207</v>
      </c>
      <c r="BW461" s="59" t="s">
        <v>671</v>
      </c>
      <c r="BX461" s="59">
        <v>21</v>
      </c>
    </row>
    <row r="462" spans="1:76" x14ac:dyDescent="0.2">
      <c r="A462" s="58" t="str">
        <f>CONCATENATE(Tabelle32[[#This Row],[Device ID]],".",Tabelle32[[#This Row],[Streamcounter]])</f>
        <v>21.21216</v>
      </c>
      <c r="B46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VGW-01_SDI21_AUDrec_0016_IPLASRF</v>
      </c>
      <c r="C462" s="60"/>
      <c r="D462" s="61"/>
      <c r="E462" s="62"/>
      <c r="F462" s="59" t="str">
        <f>IFERROR(VLOOKUP(Tabelle32[[#This Row],[Device ID]],BOM!$B$3:$BQ$35,16,FALSE),"")</f>
        <v>VKS</v>
      </c>
      <c r="G462" s="63">
        <f>VLOOKUP(Tabelle32[[#This Row],[SDI Interface]],BOM!$A$4:$B$35,2,FALSE)</f>
        <v>21</v>
      </c>
      <c r="H462" s="59" t="str">
        <f>BOM!$C$4</f>
        <v>VGW-01</v>
      </c>
      <c r="I462" s="59">
        <f>IFERROR(VLOOKUP(Tabelle32[[#This Row],[Device ID]],BOM!$B$3:$BQ$35,12,FALSE),"")</f>
        <v>0</v>
      </c>
      <c r="J462" s="59" t="str">
        <f>IFERROR(VLOOKUP(Tabelle32[[#This Row],[Device ID]],BOM!$B$3:$BQ$35,13,FALSE),"")</f>
        <v>TC.U1.223 | MDC</v>
      </c>
      <c r="K462" s="59" t="str">
        <f>IFERROR(VLOOKUP(Tabelle32[[#This Row],[Device ID]],BOM!$B$3:$BQ$35,14,FALSE),"")</f>
        <v>Imagine Comunications</v>
      </c>
      <c r="L462" s="59" t="str">
        <f>IFERROR(VLOOKUP(Tabelle32[[#This Row],[Device ID]],BOM!$B$3:$BQ$35,16,FALSE),"")</f>
        <v>VKS</v>
      </c>
      <c r="M462" s="63">
        <f>IFERROR(VLOOKUP(Tabelle32[[#This Row],[Device ID]],BOM!$B$3:$BQ$35,17,FALSE),"")</f>
        <v>0</v>
      </c>
      <c r="N462" s="59">
        <f>IFERROR(VLOOKUP(Tabelle32[[#This Row],[Device ID]],BOM!$B$3:$BQ$35,18,FALSE),"")</f>
        <v>0</v>
      </c>
      <c r="O462" s="64"/>
      <c r="P462" s="64"/>
      <c r="Q462" s="64"/>
      <c r="R462" s="64"/>
      <c r="S462" s="64"/>
      <c r="T462" s="64"/>
      <c r="U462" s="59">
        <f>IFERROR(VLOOKUP(Tabelle32[[#This Row],[Device ID]],BOM!$B$3:$BQ$35,25,FALSE),"")</f>
        <v>0</v>
      </c>
      <c r="V462" s="59" t="str">
        <f>IFERROR(VLOOKUP(Tabelle32[[#This Row],[Device ID]],BOM!$B$3:$BQ$35,26,FALSE),"")</f>
        <v>x</v>
      </c>
      <c r="W462" s="59" t="str">
        <f>IFERROR(VLOOKUP(Tabelle32[[#This Row],[Device ID]],BOM!$B$3:$BQ$35,27,FALSE),"")</f>
        <v>x</v>
      </c>
      <c r="X462" s="59" t="str">
        <f>IFERROR(VLOOKUP(Tabelle32[[#This Row],[Device ID]],BOM!$B$3:$BQ$35,28,FALSE),"")</f>
        <v>x</v>
      </c>
      <c r="Y462" s="59" t="str">
        <f>IFERROR(VLOOKUP(Tabelle32[[#This Row],[Device ID]],BOM!$B$3:$BQ$35,29,FALSE),"")</f>
        <v>x</v>
      </c>
      <c r="Z462" s="59" t="str">
        <f>IFERROR(VLOOKUP(Tabelle32[[#This Row],[Device ID]],BOM!$B$3:$BQ$35,30,FALSE),"")</f>
        <v>x</v>
      </c>
      <c r="AA462" s="59" t="str">
        <f>IFERROR(VLOOKUP(Tabelle32[[#This Row],[Device ID]],BOM!$B$3:$BQ$35,31,FALSE),"")</f>
        <v>x</v>
      </c>
      <c r="AB462" s="59" t="str">
        <f>IFERROR(VLOOKUP(Tabelle32[[#This Row],[Device ID]],BOM!$B$3:$BQ$35,32,FALSE),"")</f>
        <v>x</v>
      </c>
      <c r="AC462" s="59" t="str">
        <f>IFERROR(VLOOKUP(Tabelle32[[#This Row],[Device ID]],BOM!$B$3:$BQ$35,33,FALSE),"")</f>
        <v>x</v>
      </c>
      <c r="AD462" s="59" t="str">
        <f>IFERROR(VLOOKUP(Tabelle32[[#This Row],[Device ID]],BOM!$B$3:$BQ$35,34,FALSE),"")</f>
        <v>x</v>
      </c>
      <c r="AE462" s="59" t="str">
        <f>IFERROR(VLOOKUP(Tabelle32[[#This Row],[Device ID]],BOM!$B$3:$BQ$35,35,FALSE),"")</f>
        <v>x</v>
      </c>
      <c r="AF462" s="59" t="str">
        <f>IFERROR(VLOOKUP(Tabelle32[[#This Row],[Device ID]],BOM!$B$3:$BQ$35,36,FALSE),"")</f>
        <v>x</v>
      </c>
      <c r="AG462" s="59" t="str">
        <f>IFERROR(VLOOKUP(Tabelle32[[#This Row],[Device ID]],BOM!$B$3:$BQ$35,37,FALSE),"")</f>
        <v>x</v>
      </c>
      <c r="AH462" s="59"/>
      <c r="AI462" s="59"/>
      <c r="AJ462" s="59"/>
      <c r="AK462" s="59"/>
      <c r="AL462" s="59" t="str">
        <f>IFERROR(VLOOKUP(Tabelle32[[#This Row],[Device ID]],BOM!$B$3:$BQ$35,42,FALSE),"")</f>
        <v>Imagine Communications SNP</v>
      </c>
      <c r="AM462" s="59" t="str">
        <f>IFERROR(VLOOKUP(Tabelle32[[#This Row],[Device ID]],BOM!$B$3:$BQ$35,43,FALSE),"")</f>
        <v>no</v>
      </c>
      <c r="AN462" s="59" t="str">
        <f>IFERROR(VLOOKUP(Tabelle32[[#This Row],[Device ID]],BOM!$B$3:$BQ$35,44,FALSE),"")</f>
        <v>yes</v>
      </c>
      <c r="AO462" s="59" t="str">
        <f>IFERROR(VLOOKUP(Tabelle32[[#This Row],[Device ID]],BOM!$B$3:$BQ$35,45,FALSE),"")</f>
        <v>no</v>
      </c>
      <c r="AP462" s="59" t="str">
        <f>IFERROR(CONCATENATE(Tabelle32[[#This Row],[Family
GFX-Unit]]," | ",Tabelle32[[#This Row],[Label 1
GFX-Unit]]," | ",Tabelle32[[#This Row],[Attached Device if Gateway]]),"")</f>
        <v xml:space="preserve"> |  | VKS</v>
      </c>
      <c r="AQ462" s="28"/>
      <c r="AR462" s="28"/>
      <c r="AS462" s="28"/>
      <c r="AT462" s="28"/>
      <c r="AU462" s="28"/>
      <c r="AV462" s="28" t="s">
        <v>96</v>
      </c>
      <c r="AW462" s="28" t="s">
        <v>96</v>
      </c>
      <c r="AX462" s="28" t="s">
        <v>96</v>
      </c>
      <c r="AY462" s="28" t="s">
        <v>96</v>
      </c>
      <c r="AZ462" s="28" t="s">
        <v>96</v>
      </c>
      <c r="BA462" s="28" t="s">
        <v>96</v>
      </c>
      <c r="BB462" s="28" t="s">
        <v>96</v>
      </c>
      <c r="BC462" s="28" t="s">
        <v>96</v>
      </c>
      <c r="BD462" s="28" t="s">
        <v>96</v>
      </c>
      <c r="BE462" s="28"/>
      <c r="BF462" s="28"/>
      <c r="BG462" s="73" t="s">
        <v>151</v>
      </c>
      <c r="BH462" s="30" t="str">
        <f>IF(COUNTA(Tabelle32[[#This Row],[Type:Vid_1080i50]:[Type:Anc_Prot]])&gt;0,"x","")</f>
        <v>x</v>
      </c>
      <c r="BI46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62" s="59"/>
      <c r="BK462" s="59"/>
      <c r="BL462" s="63"/>
      <c r="BM462" s="63"/>
      <c r="BN462" s="90"/>
      <c r="BO462" s="90"/>
      <c r="BP462" s="75">
        <f>LEN(Tabelle32[[#This Row],[Label 1
GFX-Unit]])</f>
        <v>0</v>
      </c>
      <c r="BQ462" s="63"/>
      <c r="BR462" s="63"/>
      <c r="BS462" s="59"/>
      <c r="BT462" s="59"/>
      <c r="BU462" s="59" t="s">
        <v>209</v>
      </c>
      <c r="BV462" s="59" t="s">
        <v>210</v>
      </c>
      <c r="BW462" s="59" t="s">
        <v>672</v>
      </c>
      <c r="BX462" s="59">
        <v>21</v>
      </c>
    </row>
    <row r="463" spans="1:76" x14ac:dyDescent="0.2">
      <c r="A463" s="58" t="str">
        <f>CONCATENATE(Tabelle32[[#This Row],[Device ID]],".",Tabelle32[[#This Row],[Streamcounter]])</f>
        <v>21.21101</v>
      </c>
      <c r="B46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VGW-01_SDI21_VIDrec_0001_IPLASRF</v>
      </c>
      <c r="C463" s="60"/>
      <c r="D463" s="61"/>
      <c r="E463" s="62"/>
      <c r="F463" s="59" t="str">
        <f>IFERROR(VLOOKUP(Tabelle32[[#This Row],[Device ID]],BOM!$B$3:$BQ$35,16,FALSE),"")</f>
        <v>VKS</v>
      </c>
      <c r="G463" s="63">
        <f>VLOOKUP(Tabelle32[[#This Row],[SDI Interface]],BOM!$A$4:$B$35,2,FALSE)</f>
        <v>21</v>
      </c>
      <c r="H463" s="59" t="str">
        <f>BOM!$C$4</f>
        <v>VGW-01</v>
      </c>
      <c r="I463" s="59">
        <f>IFERROR(VLOOKUP(Tabelle32[[#This Row],[Device ID]],BOM!$B$3:$BQ$35,12,FALSE),"")</f>
        <v>0</v>
      </c>
      <c r="J463" s="59" t="str">
        <f>IFERROR(VLOOKUP(Tabelle32[[#This Row],[Device ID]],BOM!$B$3:$BQ$35,13,FALSE),"")</f>
        <v>TC.U1.223 | MDC</v>
      </c>
      <c r="K463" s="59" t="str">
        <f>IFERROR(VLOOKUP(Tabelle32[[#This Row],[Device ID]],BOM!$B$3:$BQ$35,14,FALSE),"")</f>
        <v>Imagine Comunications</v>
      </c>
      <c r="L463" s="59" t="str">
        <f>IFERROR(VLOOKUP(Tabelle32[[#This Row],[Device ID]],BOM!$B$3:$BQ$35,16,FALSE),"")</f>
        <v>VKS</v>
      </c>
      <c r="M463" s="63">
        <f>IFERROR(VLOOKUP(Tabelle32[[#This Row],[Device ID]],BOM!$B$3:$BQ$35,17,FALSE),"")</f>
        <v>0</v>
      </c>
      <c r="N463" s="59">
        <f>IFERROR(VLOOKUP(Tabelle32[[#This Row],[Device ID]],BOM!$B$3:$BQ$35,18,FALSE),"")</f>
        <v>0</v>
      </c>
      <c r="O463" s="64"/>
      <c r="P463" s="64"/>
      <c r="Q463" s="64"/>
      <c r="R463" s="64"/>
      <c r="S463" s="64"/>
      <c r="T463" s="64"/>
      <c r="U463" s="59">
        <f>IFERROR(VLOOKUP(Tabelle32[[#This Row],[Device ID]],BOM!$B$3:$BQ$35,25,FALSE),"")</f>
        <v>0</v>
      </c>
      <c r="V463" s="59" t="str">
        <f>IFERROR(VLOOKUP(Tabelle32[[#This Row],[Device ID]],BOM!$B$3:$BQ$35,26,FALSE),"")</f>
        <v>x</v>
      </c>
      <c r="W463" s="59" t="str">
        <f>IFERROR(VLOOKUP(Tabelle32[[#This Row],[Device ID]],BOM!$B$3:$BQ$35,27,FALSE),"")</f>
        <v>x</v>
      </c>
      <c r="X463" s="59" t="str">
        <f>IFERROR(VLOOKUP(Tabelle32[[#This Row],[Device ID]],BOM!$B$3:$BQ$35,28,FALSE),"")</f>
        <v>x</v>
      </c>
      <c r="Y463" s="59" t="str">
        <f>IFERROR(VLOOKUP(Tabelle32[[#This Row],[Device ID]],BOM!$B$3:$BQ$35,29,FALSE),"")</f>
        <v>x</v>
      </c>
      <c r="Z463" s="59" t="str">
        <f>IFERROR(VLOOKUP(Tabelle32[[#This Row],[Device ID]],BOM!$B$3:$BQ$35,30,FALSE),"")</f>
        <v>x</v>
      </c>
      <c r="AA463" s="59" t="str">
        <f>IFERROR(VLOOKUP(Tabelle32[[#This Row],[Device ID]],BOM!$B$3:$BQ$35,31,FALSE),"")</f>
        <v>x</v>
      </c>
      <c r="AB463" s="59" t="str">
        <f>IFERROR(VLOOKUP(Tabelle32[[#This Row],[Device ID]],BOM!$B$3:$BQ$35,32,FALSE),"")</f>
        <v>x</v>
      </c>
      <c r="AC463" s="59" t="str">
        <f>IFERROR(VLOOKUP(Tabelle32[[#This Row],[Device ID]],BOM!$B$3:$BQ$35,33,FALSE),"")</f>
        <v>x</v>
      </c>
      <c r="AD463" s="59" t="str">
        <f>IFERROR(VLOOKUP(Tabelle32[[#This Row],[Device ID]],BOM!$B$3:$BQ$35,34,FALSE),"")</f>
        <v>x</v>
      </c>
      <c r="AE463" s="59" t="str">
        <f>IFERROR(VLOOKUP(Tabelle32[[#This Row],[Device ID]],BOM!$B$3:$BQ$35,35,FALSE),"")</f>
        <v>x</v>
      </c>
      <c r="AF463" s="59" t="str">
        <f>IFERROR(VLOOKUP(Tabelle32[[#This Row],[Device ID]],BOM!$B$3:$BQ$35,36,FALSE),"")</f>
        <v>x</v>
      </c>
      <c r="AG463" s="59" t="str">
        <f>IFERROR(VLOOKUP(Tabelle32[[#This Row],[Device ID]],BOM!$B$3:$BQ$35,37,FALSE),"")</f>
        <v>x</v>
      </c>
      <c r="AH463" s="59"/>
      <c r="AI463" s="59"/>
      <c r="AJ463" s="59"/>
      <c r="AK463" s="59"/>
      <c r="AL463" s="59" t="str">
        <f>IFERROR(VLOOKUP(Tabelle32[[#This Row],[Device ID]],BOM!$B$3:$BQ$35,42,FALSE),"")</f>
        <v>Imagine Communications SNP</v>
      </c>
      <c r="AM463" s="59" t="str">
        <f>IFERROR(VLOOKUP(Tabelle32[[#This Row],[Device ID]],BOM!$B$3:$BQ$35,43,FALSE),"")</f>
        <v>no</v>
      </c>
      <c r="AN463" s="59" t="str">
        <f>IFERROR(VLOOKUP(Tabelle32[[#This Row],[Device ID]],BOM!$B$3:$BQ$35,44,FALSE),"")</f>
        <v>yes</v>
      </c>
      <c r="AO463" s="59" t="str">
        <f>IFERROR(VLOOKUP(Tabelle32[[#This Row],[Device ID]],BOM!$B$3:$BQ$35,45,FALSE),"")</f>
        <v>no</v>
      </c>
      <c r="AP463" s="59" t="str">
        <f>IFERROR(CONCATENATE(Tabelle32[[#This Row],[Family
GFX-Unit]]," | ",Tabelle32[[#This Row],[Label 1
GFX-Unit]]," | ",Tabelle32[[#This Row],[Attached Device if Gateway]]),"")</f>
        <v xml:space="preserve"> |  | VKS</v>
      </c>
      <c r="AQ463" s="28" t="s">
        <v>96</v>
      </c>
      <c r="AR463" s="28" t="s">
        <v>96</v>
      </c>
      <c r="AS463" s="28" t="s">
        <v>96</v>
      </c>
      <c r="AT463" s="28" t="s">
        <v>96</v>
      </c>
      <c r="AU463" s="28" t="s">
        <v>96</v>
      </c>
      <c r="AV463" s="28"/>
      <c r="AW463" s="28"/>
      <c r="AX463" s="28"/>
      <c r="AY463" s="28"/>
      <c r="AZ463" s="28"/>
      <c r="BA463" s="28"/>
      <c r="BB463" s="28"/>
      <c r="BC463" s="28"/>
      <c r="BD463" s="28"/>
      <c r="BE463" s="28"/>
      <c r="BF463" s="28"/>
      <c r="BG463" s="73" t="s">
        <v>151</v>
      </c>
      <c r="BH463" s="30" t="str">
        <f>IF(COUNTA(Tabelle32[[#This Row],[Type:Vid_1080i50]:[Type:Anc_Prot]])&gt;0,"x","")</f>
        <v>x</v>
      </c>
      <c r="BI46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463" s="59"/>
      <c r="BK463" s="59"/>
      <c r="BL463" s="63"/>
      <c r="BM463" s="63"/>
      <c r="BN463" s="90"/>
      <c r="BO463" s="90"/>
      <c r="BP463" s="75">
        <f>LEN(Tabelle32[[#This Row],[Label 1
GFX-Unit]])</f>
        <v>0</v>
      </c>
      <c r="BQ463" s="63"/>
      <c r="BR463" s="63"/>
      <c r="BS463" s="59"/>
      <c r="BT463" s="59"/>
      <c r="BU463" s="59" t="s">
        <v>212</v>
      </c>
      <c r="BV463" s="59" t="s">
        <v>213</v>
      </c>
      <c r="BW463" s="59" t="s">
        <v>673</v>
      </c>
      <c r="BX463" s="59">
        <v>21</v>
      </c>
    </row>
    <row r="464" spans="1:76" ht="13.5" x14ac:dyDescent="0.25">
      <c r="A464" s="58" t="str">
        <f>CONCATENATE(Tabelle32[[#This Row],[Device ID]],".",Tabelle32[[#This Row],[Streamcounter]])</f>
        <v>21.21102</v>
      </c>
      <c r="B464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VGW-01_SDI21_VIDsend_0002_IPLASRF</v>
      </c>
      <c r="C464" s="96"/>
      <c r="D464" s="96"/>
      <c r="E464" s="96"/>
      <c r="F464" s="93" t="str">
        <f>IFERROR(VLOOKUP(Tabelle32[[#This Row],[Device ID]],BOM!$B$3:$BQ$35,16,FALSE),"")</f>
        <v>VKS</v>
      </c>
      <c r="G464" s="66">
        <f>VLOOKUP(Tabelle32[[#This Row],[SDI Interface]],BOM!$A$4:$B$35,2,FALSE)</f>
        <v>21</v>
      </c>
      <c r="H464" s="93" t="str">
        <f>BOM!$C$4</f>
        <v>VGW-01</v>
      </c>
      <c r="I464" s="93">
        <f>IFERROR(VLOOKUP(Tabelle32[[#This Row],[Device ID]],BOM!$B$3:$BQ$35,12,FALSE),"")</f>
        <v>0</v>
      </c>
      <c r="J464" s="93" t="str">
        <f>IFERROR(VLOOKUP(Tabelle32[[#This Row],[Device ID]],BOM!$B$3:$BQ$35,13,FALSE),"")</f>
        <v>TC.U1.223 | MDC</v>
      </c>
      <c r="K464" s="93" t="str">
        <f>IFERROR(VLOOKUP(Tabelle32[[#This Row],[Device ID]],BOM!$B$3:$BQ$35,14,FALSE),"")</f>
        <v>Imagine Comunications</v>
      </c>
      <c r="L464" s="93" t="str">
        <f>IFERROR(VLOOKUP(Tabelle32[[#This Row],[Device ID]],BOM!$B$3:$BQ$35,16,FALSE),"")</f>
        <v>VKS</v>
      </c>
      <c r="M464" s="93">
        <f>IFERROR(VLOOKUP(Tabelle32[[#This Row],[Device ID]],BOM!$B$3:$BQ$35,17,FALSE),"")</f>
        <v>0</v>
      </c>
      <c r="N464" s="93">
        <f>IFERROR(VLOOKUP(Tabelle32[[#This Row],[Device ID]],BOM!$B$3:$BQ$35,18,FALSE),"")</f>
        <v>0</v>
      </c>
      <c r="O464" s="64"/>
      <c r="P464" s="64"/>
      <c r="Q464" s="64"/>
      <c r="R464" s="64"/>
      <c r="S464" s="64"/>
      <c r="T464" s="64"/>
      <c r="U464" s="93">
        <f>IFERROR(VLOOKUP(Tabelle32[[#This Row],[Device ID]],BOM!$B$3:$BQ$35,25,FALSE),"")</f>
        <v>0</v>
      </c>
      <c r="V464" s="94" t="str">
        <f>IFERROR(VLOOKUP(Tabelle32[[#This Row],[Device ID]],BOM!$B$3:$BQ$35,26,FALSE),"")</f>
        <v>x</v>
      </c>
      <c r="W464" s="94" t="str">
        <f>IFERROR(VLOOKUP(Tabelle32[[#This Row],[Device ID]],BOM!$B$3:$BQ$35,27,FALSE),"")</f>
        <v>x</v>
      </c>
      <c r="X464" s="94" t="str">
        <f>IFERROR(VLOOKUP(Tabelle32[[#This Row],[Device ID]],BOM!$B$3:$BQ$35,28,FALSE),"")</f>
        <v>x</v>
      </c>
      <c r="Y464" s="94" t="str">
        <f>IFERROR(VLOOKUP(Tabelle32[[#This Row],[Device ID]],BOM!$B$3:$BQ$35,29,FALSE),"")</f>
        <v>x</v>
      </c>
      <c r="Z464" s="94" t="str">
        <f>IFERROR(VLOOKUP(Tabelle32[[#This Row],[Device ID]],BOM!$B$3:$BQ$35,30,FALSE),"")</f>
        <v>x</v>
      </c>
      <c r="AA464" s="94" t="str">
        <f>IFERROR(VLOOKUP(Tabelle32[[#This Row],[Device ID]],BOM!$B$3:$BQ$35,31,FALSE),"")</f>
        <v>x</v>
      </c>
      <c r="AB464" s="94" t="str">
        <f>IFERROR(VLOOKUP(Tabelle32[[#This Row],[Device ID]],BOM!$B$3:$BQ$35,32,FALSE),"")</f>
        <v>x</v>
      </c>
      <c r="AC464" s="94" t="str">
        <f>IFERROR(VLOOKUP(Tabelle32[[#This Row],[Device ID]],BOM!$B$3:$BQ$35,33,FALSE),"")</f>
        <v>x</v>
      </c>
      <c r="AD464" s="94" t="str">
        <f>IFERROR(VLOOKUP(Tabelle32[[#This Row],[Device ID]],BOM!$B$3:$BQ$35,34,FALSE),"")</f>
        <v>x</v>
      </c>
      <c r="AE464" s="94" t="str">
        <f>IFERROR(VLOOKUP(Tabelle32[[#This Row],[Device ID]],BOM!$B$3:$BQ$35,35,FALSE),"")</f>
        <v>x</v>
      </c>
      <c r="AF464" s="94" t="str">
        <f>IFERROR(VLOOKUP(Tabelle32[[#This Row],[Device ID]],BOM!$B$3:$BQ$35,36,FALSE),"")</f>
        <v>x</v>
      </c>
      <c r="AG464" s="94" t="str">
        <f>IFERROR(VLOOKUP(Tabelle32[[#This Row],[Device ID]],BOM!$B$3:$BQ$35,37,FALSE),"")</f>
        <v>x</v>
      </c>
      <c r="AH464" s="59"/>
      <c r="AI464" s="59"/>
      <c r="AJ464" s="59"/>
      <c r="AK464" s="59"/>
      <c r="AL464" s="93" t="str">
        <f>IFERROR(VLOOKUP(Tabelle32[[#This Row],[Device ID]],BOM!$B$3:$BQ$35,42,FALSE),"")</f>
        <v>Imagine Communications SNP</v>
      </c>
      <c r="AM464" s="59" t="str">
        <f>IFERROR(VLOOKUP(Tabelle32[[#This Row],[Device ID]],BOM!$B$3:$BQ$35,43,FALSE),"")</f>
        <v>no</v>
      </c>
      <c r="AN464" s="93" t="str">
        <f>IFERROR(VLOOKUP(Tabelle32[[#This Row],[Device ID]],BOM!$B$3:$BQ$35,44,FALSE),"")</f>
        <v>yes</v>
      </c>
      <c r="AO464" s="59" t="str">
        <f>IFERROR(VLOOKUP(Tabelle32[[#This Row],[Device ID]],BOM!$B$3:$BQ$35,45,FALSE),"")</f>
        <v>no</v>
      </c>
      <c r="AP464" s="93" t="str">
        <f>IFERROR(CONCATENATE(Tabelle32[[#This Row],[Family
GFX-Unit]]," | ",Tabelle32[[#This Row],[Label 1
GFX-Unit]]," | ",Tabelle32[[#This Row],[Attached Device if Gateway]]),"")</f>
        <v xml:space="preserve"> |  | VKS</v>
      </c>
      <c r="AQ464" s="28" t="s">
        <v>96</v>
      </c>
      <c r="AR464" s="90"/>
      <c r="AS464" s="90"/>
      <c r="AT464" s="90"/>
      <c r="AU464" s="90"/>
      <c r="AV464" s="90"/>
      <c r="AW464" s="90"/>
      <c r="AX464" s="90"/>
      <c r="AY464" s="90"/>
      <c r="AZ464" s="90"/>
      <c r="BA464" s="90"/>
      <c r="BB464" s="90"/>
      <c r="BC464" s="90"/>
      <c r="BD464" s="90"/>
      <c r="BE464" s="90"/>
      <c r="BF464" s="90"/>
      <c r="BG464" s="66"/>
      <c r="BH464" s="30" t="str">
        <f>IF(COUNTA(Tabelle32[[#This Row],[Type:Vid_1080i50]:[Type:Anc_Prot]])&gt;0,"x","")</f>
        <v>x</v>
      </c>
      <c r="BI464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464" s="59"/>
      <c r="BK464" s="59"/>
      <c r="BL464" s="63"/>
      <c r="BM464" s="63"/>
      <c r="BN464" s="90"/>
      <c r="BO464" s="90"/>
      <c r="BP464" s="75">
        <f>LEN(Tabelle32[[#This Row],[Label 1
GFX-Unit]])</f>
        <v>0</v>
      </c>
      <c r="BQ464" s="63"/>
      <c r="BR464" s="63"/>
      <c r="BS464" s="59"/>
      <c r="BT464" s="59"/>
      <c r="BU464" s="59" t="s">
        <v>215</v>
      </c>
      <c r="BV464" s="59" t="s">
        <v>215</v>
      </c>
      <c r="BW464" s="59" t="s">
        <v>674</v>
      </c>
      <c r="BX464" s="59">
        <v>21</v>
      </c>
    </row>
    <row r="465" spans="1:76" x14ac:dyDescent="0.2">
      <c r="A465" s="58" t="str">
        <f>CONCATENATE(Tabelle32[[#This Row],[Device ID]],".",Tabelle32[[#This Row],[Streamcounter]])</f>
        <v>22.22301</v>
      </c>
      <c r="B46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VGW-01_SDI22_ANCrec_0001_IPLASRF</v>
      </c>
      <c r="C465" s="60"/>
      <c r="D465" s="61"/>
      <c r="E465" s="62"/>
      <c r="F465" s="59" t="str">
        <f>IFERROR(VLOOKUP(Tabelle32[[#This Row],[Device ID]],BOM!$B$3:$BQ$35,16,FALSE),"")</f>
        <v>VKS</v>
      </c>
      <c r="G465" s="63">
        <f>VLOOKUP(Tabelle32[[#This Row],[SDI Interface]],BOM!$A$4:$B$35,2,FALSE)</f>
        <v>22</v>
      </c>
      <c r="H465" s="59" t="str">
        <f>BOM!$C$4</f>
        <v>VGW-01</v>
      </c>
      <c r="I465" s="59">
        <f>IFERROR(VLOOKUP(Tabelle32[[#This Row],[Device ID]],BOM!$B$3:$BQ$35,12,FALSE),"")</f>
        <v>0</v>
      </c>
      <c r="J465" s="59" t="str">
        <f>IFERROR(VLOOKUP(Tabelle32[[#This Row],[Device ID]],BOM!$B$3:$BQ$35,13,FALSE),"")</f>
        <v>TC.U1.223 | MDC</v>
      </c>
      <c r="K465" s="59" t="str">
        <f>IFERROR(VLOOKUP(Tabelle32[[#This Row],[Device ID]],BOM!$B$3:$BQ$35,14,FALSE),"")</f>
        <v>Imagine Comunications</v>
      </c>
      <c r="L465" s="59" t="str">
        <f>IFERROR(VLOOKUP(Tabelle32[[#This Row],[Device ID]],BOM!$B$3:$BQ$35,16,FALSE),"")</f>
        <v>VKS</v>
      </c>
      <c r="M465" s="63">
        <f>IFERROR(VLOOKUP(Tabelle32[[#This Row],[Device ID]],BOM!$B$3:$BQ$35,17,FALSE),"")</f>
        <v>0</v>
      </c>
      <c r="N465" s="59">
        <f>IFERROR(VLOOKUP(Tabelle32[[#This Row],[Device ID]],BOM!$B$3:$BQ$35,18,FALSE),"")</f>
        <v>0</v>
      </c>
      <c r="O465" s="64"/>
      <c r="P465" s="64"/>
      <c r="Q465" s="64"/>
      <c r="R465" s="64"/>
      <c r="S465" s="64"/>
      <c r="T465" s="64"/>
      <c r="U465" s="59">
        <f>IFERROR(VLOOKUP(Tabelle32[[#This Row],[Device ID]],BOM!$B$3:$BQ$35,25,FALSE),"")</f>
        <v>0</v>
      </c>
      <c r="V465" s="59" t="str">
        <f>IFERROR(VLOOKUP(Tabelle32[[#This Row],[Device ID]],BOM!$B$3:$BQ$35,26,FALSE),"")</f>
        <v>x</v>
      </c>
      <c r="W465" s="59" t="str">
        <f>IFERROR(VLOOKUP(Tabelle32[[#This Row],[Device ID]],BOM!$B$3:$BQ$35,27,FALSE),"")</f>
        <v>x</v>
      </c>
      <c r="X465" s="59" t="str">
        <f>IFERROR(VLOOKUP(Tabelle32[[#This Row],[Device ID]],BOM!$B$3:$BQ$35,28,FALSE),"")</f>
        <v>x</v>
      </c>
      <c r="Y465" s="59" t="str">
        <f>IFERROR(VLOOKUP(Tabelle32[[#This Row],[Device ID]],BOM!$B$3:$BQ$35,29,FALSE),"")</f>
        <v>x</v>
      </c>
      <c r="Z465" s="59" t="str">
        <f>IFERROR(VLOOKUP(Tabelle32[[#This Row],[Device ID]],BOM!$B$3:$BQ$35,30,FALSE),"")</f>
        <v>x</v>
      </c>
      <c r="AA465" s="59" t="str">
        <f>IFERROR(VLOOKUP(Tabelle32[[#This Row],[Device ID]],BOM!$B$3:$BQ$35,31,FALSE),"")</f>
        <v>x</v>
      </c>
      <c r="AB465" s="59" t="str">
        <f>IFERROR(VLOOKUP(Tabelle32[[#This Row],[Device ID]],BOM!$B$3:$BQ$35,32,FALSE),"")</f>
        <v>x</v>
      </c>
      <c r="AC465" s="59" t="str">
        <f>IFERROR(VLOOKUP(Tabelle32[[#This Row],[Device ID]],BOM!$B$3:$BQ$35,33,FALSE),"")</f>
        <v>x</v>
      </c>
      <c r="AD465" s="59" t="str">
        <f>IFERROR(VLOOKUP(Tabelle32[[#This Row],[Device ID]],BOM!$B$3:$BQ$35,34,FALSE),"")</f>
        <v>x</v>
      </c>
      <c r="AE465" s="59" t="str">
        <f>IFERROR(VLOOKUP(Tabelle32[[#This Row],[Device ID]],BOM!$B$3:$BQ$35,35,FALSE),"")</f>
        <v>x</v>
      </c>
      <c r="AF465" s="59" t="str">
        <f>IFERROR(VLOOKUP(Tabelle32[[#This Row],[Device ID]],BOM!$B$3:$BQ$35,36,FALSE),"")</f>
        <v>x</v>
      </c>
      <c r="AG465" s="59" t="str">
        <f>IFERROR(VLOOKUP(Tabelle32[[#This Row],[Device ID]],BOM!$B$3:$BQ$35,37,FALSE),"")</f>
        <v>x</v>
      </c>
      <c r="AH465" s="59"/>
      <c r="AI465" s="59"/>
      <c r="AJ465" s="59"/>
      <c r="AK465" s="59"/>
      <c r="AL465" s="59" t="str">
        <f>IFERROR(VLOOKUP(Tabelle32[[#This Row],[Device ID]],BOM!$B$3:$BQ$35,42,FALSE),"")</f>
        <v>Imagine Communications SNP</v>
      </c>
      <c r="AM465" s="59" t="str">
        <f>IFERROR(VLOOKUP(Tabelle32[[#This Row],[Device ID]],BOM!$B$3:$BQ$35,43,FALSE),"")</f>
        <v>no</v>
      </c>
      <c r="AN465" s="59" t="str">
        <f>IFERROR(VLOOKUP(Tabelle32[[#This Row],[Device ID]],BOM!$B$3:$BQ$35,44,FALSE),"")</f>
        <v>yes</v>
      </c>
      <c r="AO465" s="59" t="str">
        <f>IFERROR(VLOOKUP(Tabelle32[[#This Row],[Device ID]],BOM!$B$3:$BQ$35,45,FALSE),"")</f>
        <v>no</v>
      </c>
      <c r="AP465" s="59" t="str">
        <f>IFERROR(CONCATENATE(Tabelle32[[#This Row],[Family
GFX-Unit]]," | ",Tabelle32[[#This Row],[Label 1
GFX-Unit]]," | ",Tabelle32[[#This Row],[Attached Device if Gateway]]),"")</f>
        <v xml:space="preserve"> |  | VKS</v>
      </c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  <c r="BF465" s="28" t="s">
        <v>96</v>
      </c>
      <c r="BG465" s="73" t="s">
        <v>151</v>
      </c>
      <c r="BH465" s="30" t="str">
        <f>IF(COUNTA(Tabelle32[[#This Row],[Type:Vid_1080i50]:[Type:Anc_Prot]])&gt;0,"x","")</f>
        <v>x</v>
      </c>
      <c r="BI46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465" s="59"/>
      <c r="BK465" s="59"/>
      <c r="BL465" s="63"/>
      <c r="BM465" s="63"/>
      <c r="BN465" s="90"/>
      <c r="BO465" s="90"/>
      <c r="BP465" s="75">
        <f>LEN(Tabelle32[[#This Row],[Label 1
GFX-Unit]])</f>
        <v>0</v>
      </c>
      <c r="BQ465" s="63"/>
      <c r="BR465" s="63"/>
      <c r="BS465" s="59"/>
      <c r="BT465" s="59"/>
      <c r="BU465" s="59" t="s">
        <v>152</v>
      </c>
      <c r="BV465" s="59" t="s">
        <v>153</v>
      </c>
      <c r="BW465" s="59" t="s">
        <v>675</v>
      </c>
      <c r="BX465" s="59">
        <v>22</v>
      </c>
    </row>
    <row r="466" spans="1:76" x14ac:dyDescent="0.2">
      <c r="A466" s="58" t="str">
        <f>CONCATENATE(Tabelle32[[#This Row],[Device ID]],".",Tabelle32[[#This Row],[Streamcounter]])</f>
        <v>22.22302</v>
      </c>
      <c r="B46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VGW-01_SDI22_ANCrec_0002_IPLASRF</v>
      </c>
      <c r="C466" s="60"/>
      <c r="D466" s="61"/>
      <c r="E466" s="62"/>
      <c r="F466" s="59" t="str">
        <f>IFERROR(VLOOKUP(Tabelle32[[#This Row],[Device ID]],BOM!$B$3:$BQ$35,16,FALSE),"")</f>
        <v>VKS</v>
      </c>
      <c r="G466" s="63">
        <f>VLOOKUP(Tabelle32[[#This Row],[SDI Interface]],BOM!$A$4:$B$35,2,FALSE)</f>
        <v>22</v>
      </c>
      <c r="H466" s="59" t="str">
        <f>BOM!$C$4</f>
        <v>VGW-01</v>
      </c>
      <c r="I466" s="59">
        <f>IFERROR(VLOOKUP(Tabelle32[[#This Row],[Device ID]],BOM!$B$3:$BQ$35,12,FALSE),"")</f>
        <v>0</v>
      </c>
      <c r="J466" s="59" t="str">
        <f>IFERROR(VLOOKUP(Tabelle32[[#This Row],[Device ID]],BOM!$B$3:$BQ$35,13,FALSE),"")</f>
        <v>TC.U1.223 | MDC</v>
      </c>
      <c r="K466" s="59" t="str">
        <f>IFERROR(VLOOKUP(Tabelle32[[#This Row],[Device ID]],BOM!$B$3:$BQ$35,14,FALSE),"")</f>
        <v>Imagine Comunications</v>
      </c>
      <c r="L466" s="59" t="str">
        <f>IFERROR(VLOOKUP(Tabelle32[[#This Row],[Device ID]],BOM!$B$3:$BQ$35,16,FALSE),"")</f>
        <v>VKS</v>
      </c>
      <c r="M466" s="63">
        <f>IFERROR(VLOOKUP(Tabelle32[[#This Row],[Device ID]],BOM!$B$3:$BQ$35,17,FALSE),"")</f>
        <v>0</v>
      </c>
      <c r="N466" s="59">
        <f>IFERROR(VLOOKUP(Tabelle32[[#This Row],[Device ID]],BOM!$B$3:$BQ$35,18,FALSE),"")</f>
        <v>0</v>
      </c>
      <c r="O466" s="64"/>
      <c r="P466" s="64"/>
      <c r="Q466" s="64"/>
      <c r="R466" s="64"/>
      <c r="S466" s="64"/>
      <c r="T466" s="64"/>
      <c r="U466" s="59">
        <f>IFERROR(VLOOKUP(Tabelle32[[#This Row],[Device ID]],BOM!$B$3:$BQ$35,25,FALSE),"")</f>
        <v>0</v>
      </c>
      <c r="V466" s="59" t="str">
        <f>IFERROR(VLOOKUP(Tabelle32[[#This Row],[Device ID]],BOM!$B$3:$BQ$35,26,FALSE),"")</f>
        <v>x</v>
      </c>
      <c r="W466" s="59" t="str">
        <f>IFERROR(VLOOKUP(Tabelle32[[#This Row],[Device ID]],BOM!$B$3:$BQ$35,27,FALSE),"")</f>
        <v>x</v>
      </c>
      <c r="X466" s="59" t="str">
        <f>IFERROR(VLOOKUP(Tabelle32[[#This Row],[Device ID]],BOM!$B$3:$BQ$35,28,FALSE),"")</f>
        <v>x</v>
      </c>
      <c r="Y466" s="59" t="str">
        <f>IFERROR(VLOOKUP(Tabelle32[[#This Row],[Device ID]],BOM!$B$3:$BQ$35,29,FALSE),"")</f>
        <v>x</v>
      </c>
      <c r="Z466" s="59" t="str">
        <f>IFERROR(VLOOKUP(Tabelle32[[#This Row],[Device ID]],BOM!$B$3:$BQ$35,30,FALSE),"")</f>
        <v>x</v>
      </c>
      <c r="AA466" s="59" t="str">
        <f>IFERROR(VLOOKUP(Tabelle32[[#This Row],[Device ID]],BOM!$B$3:$BQ$35,31,FALSE),"")</f>
        <v>x</v>
      </c>
      <c r="AB466" s="59" t="str">
        <f>IFERROR(VLOOKUP(Tabelle32[[#This Row],[Device ID]],BOM!$B$3:$BQ$35,32,FALSE),"")</f>
        <v>x</v>
      </c>
      <c r="AC466" s="59" t="str">
        <f>IFERROR(VLOOKUP(Tabelle32[[#This Row],[Device ID]],BOM!$B$3:$BQ$35,33,FALSE),"")</f>
        <v>x</v>
      </c>
      <c r="AD466" s="59" t="str">
        <f>IFERROR(VLOOKUP(Tabelle32[[#This Row],[Device ID]],BOM!$B$3:$BQ$35,34,FALSE),"")</f>
        <v>x</v>
      </c>
      <c r="AE466" s="59" t="str">
        <f>IFERROR(VLOOKUP(Tabelle32[[#This Row],[Device ID]],BOM!$B$3:$BQ$35,35,FALSE),"")</f>
        <v>x</v>
      </c>
      <c r="AF466" s="59" t="str">
        <f>IFERROR(VLOOKUP(Tabelle32[[#This Row],[Device ID]],BOM!$B$3:$BQ$35,36,FALSE),"")</f>
        <v>x</v>
      </c>
      <c r="AG466" s="59" t="str">
        <f>IFERROR(VLOOKUP(Tabelle32[[#This Row],[Device ID]],BOM!$B$3:$BQ$35,37,FALSE),"")</f>
        <v>x</v>
      </c>
      <c r="AH466" s="59"/>
      <c r="AI466" s="59"/>
      <c r="AJ466" s="59"/>
      <c r="AK466" s="59"/>
      <c r="AL466" s="59" t="str">
        <f>IFERROR(VLOOKUP(Tabelle32[[#This Row],[Device ID]],BOM!$B$3:$BQ$35,42,FALSE),"")</f>
        <v>Imagine Communications SNP</v>
      </c>
      <c r="AM466" s="59" t="str">
        <f>IFERROR(VLOOKUP(Tabelle32[[#This Row],[Device ID]],BOM!$B$3:$BQ$35,43,FALSE),"")</f>
        <v>no</v>
      </c>
      <c r="AN466" s="59" t="str">
        <f>IFERROR(VLOOKUP(Tabelle32[[#This Row],[Device ID]],BOM!$B$3:$BQ$35,44,FALSE),"")</f>
        <v>yes</v>
      </c>
      <c r="AO466" s="59" t="str">
        <f>IFERROR(VLOOKUP(Tabelle32[[#This Row],[Device ID]],BOM!$B$3:$BQ$35,45,FALSE),"")</f>
        <v>no</v>
      </c>
      <c r="AP466" s="59" t="str">
        <f>IFERROR(CONCATENATE(Tabelle32[[#This Row],[Family
GFX-Unit]]," | ",Tabelle32[[#This Row],[Label 1
GFX-Unit]]," | ",Tabelle32[[#This Row],[Attached Device if Gateway]]),"")</f>
        <v xml:space="preserve"> |  | VKS</v>
      </c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  <c r="BF466" s="28"/>
      <c r="BG466" s="73" t="s">
        <v>151</v>
      </c>
      <c r="BH466" s="30" t="str">
        <f>IF(COUNTA(Tabelle32[[#This Row],[Type:Vid_1080i50]:[Type:Anc_Prot]])&gt;0,"x","")</f>
        <v/>
      </c>
      <c r="BI46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466" s="59"/>
      <c r="BK466" s="59"/>
      <c r="BL466" s="63"/>
      <c r="BM466" s="63"/>
      <c r="BN466" s="90"/>
      <c r="BO466" s="90"/>
      <c r="BP466" s="75">
        <f>LEN(Tabelle32[[#This Row],[Label 1
GFX-Unit]])</f>
        <v>0</v>
      </c>
      <c r="BQ466" s="63"/>
      <c r="BR466" s="63"/>
      <c r="BS466" s="59"/>
      <c r="BT466" s="59"/>
      <c r="BU466" s="59" t="s">
        <v>155</v>
      </c>
      <c r="BV466" s="59" t="s">
        <v>156</v>
      </c>
      <c r="BW466" s="59" t="s">
        <v>676</v>
      </c>
      <c r="BX466" s="59">
        <v>22</v>
      </c>
    </row>
    <row r="467" spans="1:76" x14ac:dyDescent="0.2">
      <c r="A467" s="58" t="str">
        <f>CONCATENATE(Tabelle32[[#This Row],[Device ID]],".",Tabelle32[[#This Row],[Streamcounter]])</f>
        <v>22.22303</v>
      </c>
      <c r="B46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VGW-01_SDI22_ANCrec_0003_IPLASRF</v>
      </c>
      <c r="C467" s="60"/>
      <c r="D467" s="61"/>
      <c r="E467" s="62"/>
      <c r="F467" s="59" t="str">
        <f>IFERROR(VLOOKUP(Tabelle32[[#This Row],[Device ID]],BOM!$B$3:$BQ$35,16,FALSE),"")</f>
        <v>VKS</v>
      </c>
      <c r="G467" s="63">
        <f>VLOOKUP(Tabelle32[[#This Row],[SDI Interface]],BOM!$A$4:$B$35,2,FALSE)</f>
        <v>22</v>
      </c>
      <c r="H467" s="59" t="str">
        <f>BOM!$C$4</f>
        <v>VGW-01</v>
      </c>
      <c r="I467" s="59">
        <f>IFERROR(VLOOKUP(Tabelle32[[#This Row],[Device ID]],BOM!$B$3:$BQ$35,12,FALSE),"")</f>
        <v>0</v>
      </c>
      <c r="J467" s="59" t="str">
        <f>IFERROR(VLOOKUP(Tabelle32[[#This Row],[Device ID]],BOM!$B$3:$BQ$35,13,FALSE),"")</f>
        <v>TC.U1.223 | MDC</v>
      </c>
      <c r="K467" s="59" t="str">
        <f>IFERROR(VLOOKUP(Tabelle32[[#This Row],[Device ID]],BOM!$B$3:$BQ$35,14,FALSE),"")</f>
        <v>Imagine Comunications</v>
      </c>
      <c r="L467" s="59" t="str">
        <f>IFERROR(VLOOKUP(Tabelle32[[#This Row],[Device ID]],BOM!$B$3:$BQ$35,16,FALSE),"")</f>
        <v>VKS</v>
      </c>
      <c r="M467" s="63">
        <f>IFERROR(VLOOKUP(Tabelle32[[#This Row],[Device ID]],BOM!$B$3:$BQ$35,17,FALSE),"")</f>
        <v>0</v>
      </c>
      <c r="N467" s="59">
        <f>IFERROR(VLOOKUP(Tabelle32[[#This Row],[Device ID]],BOM!$B$3:$BQ$35,18,FALSE),"")</f>
        <v>0</v>
      </c>
      <c r="O467" s="64"/>
      <c r="P467" s="64"/>
      <c r="Q467" s="64"/>
      <c r="R467" s="64"/>
      <c r="S467" s="64"/>
      <c r="T467" s="64"/>
      <c r="U467" s="59">
        <f>IFERROR(VLOOKUP(Tabelle32[[#This Row],[Device ID]],BOM!$B$3:$BQ$35,25,FALSE),"")</f>
        <v>0</v>
      </c>
      <c r="V467" s="59" t="str">
        <f>IFERROR(VLOOKUP(Tabelle32[[#This Row],[Device ID]],BOM!$B$3:$BQ$35,26,FALSE),"")</f>
        <v>x</v>
      </c>
      <c r="W467" s="59" t="str">
        <f>IFERROR(VLOOKUP(Tabelle32[[#This Row],[Device ID]],BOM!$B$3:$BQ$35,27,FALSE),"")</f>
        <v>x</v>
      </c>
      <c r="X467" s="59" t="str">
        <f>IFERROR(VLOOKUP(Tabelle32[[#This Row],[Device ID]],BOM!$B$3:$BQ$35,28,FALSE),"")</f>
        <v>x</v>
      </c>
      <c r="Y467" s="59" t="str">
        <f>IFERROR(VLOOKUP(Tabelle32[[#This Row],[Device ID]],BOM!$B$3:$BQ$35,29,FALSE),"")</f>
        <v>x</v>
      </c>
      <c r="Z467" s="59" t="str">
        <f>IFERROR(VLOOKUP(Tabelle32[[#This Row],[Device ID]],BOM!$B$3:$BQ$35,30,FALSE),"")</f>
        <v>x</v>
      </c>
      <c r="AA467" s="59" t="str">
        <f>IFERROR(VLOOKUP(Tabelle32[[#This Row],[Device ID]],BOM!$B$3:$BQ$35,31,FALSE),"")</f>
        <v>x</v>
      </c>
      <c r="AB467" s="59" t="str">
        <f>IFERROR(VLOOKUP(Tabelle32[[#This Row],[Device ID]],BOM!$B$3:$BQ$35,32,FALSE),"")</f>
        <v>x</v>
      </c>
      <c r="AC467" s="59" t="str">
        <f>IFERROR(VLOOKUP(Tabelle32[[#This Row],[Device ID]],BOM!$B$3:$BQ$35,33,FALSE),"")</f>
        <v>x</v>
      </c>
      <c r="AD467" s="59" t="str">
        <f>IFERROR(VLOOKUP(Tabelle32[[#This Row],[Device ID]],BOM!$B$3:$BQ$35,34,FALSE),"")</f>
        <v>x</v>
      </c>
      <c r="AE467" s="59" t="str">
        <f>IFERROR(VLOOKUP(Tabelle32[[#This Row],[Device ID]],BOM!$B$3:$BQ$35,35,FALSE),"")</f>
        <v>x</v>
      </c>
      <c r="AF467" s="59" t="str">
        <f>IFERROR(VLOOKUP(Tabelle32[[#This Row],[Device ID]],BOM!$B$3:$BQ$35,36,FALSE),"")</f>
        <v>x</v>
      </c>
      <c r="AG467" s="59" t="str">
        <f>IFERROR(VLOOKUP(Tabelle32[[#This Row],[Device ID]],BOM!$B$3:$BQ$35,37,FALSE),"")</f>
        <v>x</v>
      </c>
      <c r="AH467" s="59"/>
      <c r="AI467" s="59"/>
      <c r="AJ467" s="59"/>
      <c r="AK467" s="59"/>
      <c r="AL467" s="59" t="str">
        <f>IFERROR(VLOOKUP(Tabelle32[[#This Row],[Device ID]],BOM!$B$3:$BQ$35,42,FALSE),"")</f>
        <v>Imagine Communications SNP</v>
      </c>
      <c r="AM467" s="59" t="str">
        <f>IFERROR(VLOOKUP(Tabelle32[[#This Row],[Device ID]],BOM!$B$3:$BQ$35,43,FALSE),"")</f>
        <v>no</v>
      </c>
      <c r="AN467" s="59" t="str">
        <f>IFERROR(VLOOKUP(Tabelle32[[#This Row],[Device ID]],BOM!$B$3:$BQ$35,44,FALSE),"")</f>
        <v>yes</v>
      </c>
      <c r="AO467" s="59" t="str">
        <f>IFERROR(VLOOKUP(Tabelle32[[#This Row],[Device ID]],BOM!$B$3:$BQ$35,45,FALSE),"")</f>
        <v>no</v>
      </c>
      <c r="AP467" s="59" t="str">
        <f>IFERROR(CONCATENATE(Tabelle32[[#This Row],[Family
GFX-Unit]]," | ",Tabelle32[[#This Row],[Label 1
GFX-Unit]]," | ",Tabelle32[[#This Row],[Attached Device if Gateway]]),"")</f>
        <v xml:space="preserve"> |  | VKS</v>
      </c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  <c r="BF467" s="28"/>
      <c r="BG467" s="73" t="s">
        <v>151</v>
      </c>
      <c r="BH467" s="30" t="str">
        <f>IF(COUNTA(Tabelle32[[#This Row],[Type:Vid_1080i50]:[Type:Anc_Prot]])&gt;0,"x","")</f>
        <v/>
      </c>
      <c r="BI46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467" s="59"/>
      <c r="BK467" s="59"/>
      <c r="BL467" s="63"/>
      <c r="BM467" s="63"/>
      <c r="BN467" s="90"/>
      <c r="BO467" s="90"/>
      <c r="BP467" s="75">
        <f>LEN(Tabelle32[[#This Row],[Label 1
GFX-Unit]])</f>
        <v>0</v>
      </c>
      <c r="BQ467" s="63"/>
      <c r="BR467" s="63"/>
      <c r="BS467" s="59"/>
      <c r="BT467" s="59"/>
      <c r="BU467" s="59" t="s">
        <v>158</v>
      </c>
      <c r="BV467" s="59" t="s">
        <v>159</v>
      </c>
      <c r="BW467" s="59" t="s">
        <v>677</v>
      </c>
      <c r="BX467" s="59">
        <v>22</v>
      </c>
    </row>
    <row r="468" spans="1:76" x14ac:dyDescent="0.2">
      <c r="A468" s="58" t="str">
        <f>CONCATENATE(Tabelle32[[#This Row],[Device ID]],".",Tabelle32[[#This Row],[Streamcounter]])</f>
        <v>22.22304</v>
      </c>
      <c r="B46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VGW-01_SDI22_ANCrec_0004_IPLASRF</v>
      </c>
      <c r="C468" s="60"/>
      <c r="D468" s="61"/>
      <c r="E468" s="62"/>
      <c r="F468" s="59" t="str">
        <f>IFERROR(VLOOKUP(Tabelle32[[#This Row],[Device ID]],BOM!$B$3:$BQ$35,16,FALSE),"")</f>
        <v>VKS</v>
      </c>
      <c r="G468" s="63">
        <f>VLOOKUP(Tabelle32[[#This Row],[SDI Interface]],BOM!$A$4:$B$35,2,FALSE)</f>
        <v>22</v>
      </c>
      <c r="H468" s="59" t="str">
        <f>BOM!$C$4</f>
        <v>VGW-01</v>
      </c>
      <c r="I468" s="59">
        <f>IFERROR(VLOOKUP(Tabelle32[[#This Row],[Device ID]],BOM!$B$3:$BQ$35,12,FALSE),"")</f>
        <v>0</v>
      </c>
      <c r="J468" s="59" t="str">
        <f>IFERROR(VLOOKUP(Tabelle32[[#This Row],[Device ID]],BOM!$B$3:$BQ$35,13,FALSE),"")</f>
        <v>TC.U1.223 | MDC</v>
      </c>
      <c r="K468" s="59" t="str">
        <f>IFERROR(VLOOKUP(Tabelle32[[#This Row],[Device ID]],BOM!$B$3:$BQ$35,14,FALSE),"")</f>
        <v>Imagine Comunications</v>
      </c>
      <c r="L468" s="59" t="str">
        <f>IFERROR(VLOOKUP(Tabelle32[[#This Row],[Device ID]],BOM!$B$3:$BQ$35,16,FALSE),"")</f>
        <v>VKS</v>
      </c>
      <c r="M468" s="63">
        <f>IFERROR(VLOOKUP(Tabelle32[[#This Row],[Device ID]],BOM!$B$3:$BQ$35,17,FALSE),"")</f>
        <v>0</v>
      </c>
      <c r="N468" s="59">
        <f>IFERROR(VLOOKUP(Tabelle32[[#This Row],[Device ID]],BOM!$B$3:$BQ$35,18,FALSE),"")</f>
        <v>0</v>
      </c>
      <c r="O468" s="64"/>
      <c r="P468" s="64"/>
      <c r="Q468" s="64"/>
      <c r="R468" s="64"/>
      <c r="S468" s="64"/>
      <c r="T468" s="64"/>
      <c r="U468" s="59">
        <f>IFERROR(VLOOKUP(Tabelle32[[#This Row],[Device ID]],BOM!$B$3:$BQ$35,25,FALSE),"")</f>
        <v>0</v>
      </c>
      <c r="V468" s="59" t="str">
        <f>IFERROR(VLOOKUP(Tabelle32[[#This Row],[Device ID]],BOM!$B$3:$BQ$35,26,FALSE),"")</f>
        <v>x</v>
      </c>
      <c r="W468" s="59" t="str">
        <f>IFERROR(VLOOKUP(Tabelle32[[#This Row],[Device ID]],BOM!$B$3:$BQ$35,27,FALSE),"")</f>
        <v>x</v>
      </c>
      <c r="X468" s="59" t="str">
        <f>IFERROR(VLOOKUP(Tabelle32[[#This Row],[Device ID]],BOM!$B$3:$BQ$35,28,FALSE),"")</f>
        <v>x</v>
      </c>
      <c r="Y468" s="59" t="str">
        <f>IFERROR(VLOOKUP(Tabelle32[[#This Row],[Device ID]],BOM!$B$3:$BQ$35,29,FALSE),"")</f>
        <v>x</v>
      </c>
      <c r="Z468" s="59" t="str">
        <f>IFERROR(VLOOKUP(Tabelle32[[#This Row],[Device ID]],BOM!$B$3:$BQ$35,30,FALSE),"")</f>
        <v>x</v>
      </c>
      <c r="AA468" s="59" t="str">
        <f>IFERROR(VLOOKUP(Tabelle32[[#This Row],[Device ID]],BOM!$B$3:$BQ$35,31,FALSE),"")</f>
        <v>x</v>
      </c>
      <c r="AB468" s="59" t="str">
        <f>IFERROR(VLOOKUP(Tabelle32[[#This Row],[Device ID]],BOM!$B$3:$BQ$35,32,FALSE),"")</f>
        <v>x</v>
      </c>
      <c r="AC468" s="59" t="str">
        <f>IFERROR(VLOOKUP(Tabelle32[[#This Row],[Device ID]],BOM!$B$3:$BQ$35,33,FALSE),"")</f>
        <v>x</v>
      </c>
      <c r="AD468" s="59" t="str">
        <f>IFERROR(VLOOKUP(Tabelle32[[#This Row],[Device ID]],BOM!$B$3:$BQ$35,34,FALSE),"")</f>
        <v>x</v>
      </c>
      <c r="AE468" s="59" t="str">
        <f>IFERROR(VLOOKUP(Tabelle32[[#This Row],[Device ID]],BOM!$B$3:$BQ$35,35,FALSE),"")</f>
        <v>x</v>
      </c>
      <c r="AF468" s="59" t="str">
        <f>IFERROR(VLOOKUP(Tabelle32[[#This Row],[Device ID]],BOM!$B$3:$BQ$35,36,FALSE),"")</f>
        <v>x</v>
      </c>
      <c r="AG468" s="59" t="str">
        <f>IFERROR(VLOOKUP(Tabelle32[[#This Row],[Device ID]],BOM!$B$3:$BQ$35,37,FALSE),"")</f>
        <v>x</v>
      </c>
      <c r="AH468" s="59"/>
      <c r="AI468" s="59"/>
      <c r="AJ468" s="59"/>
      <c r="AK468" s="59"/>
      <c r="AL468" s="59" t="str">
        <f>IFERROR(VLOOKUP(Tabelle32[[#This Row],[Device ID]],BOM!$B$3:$BQ$35,42,FALSE),"")</f>
        <v>Imagine Communications SNP</v>
      </c>
      <c r="AM468" s="59" t="str">
        <f>IFERROR(VLOOKUP(Tabelle32[[#This Row],[Device ID]],BOM!$B$3:$BQ$35,43,FALSE),"")</f>
        <v>no</v>
      </c>
      <c r="AN468" s="59" t="str">
        <f>IFERROR(VLOOKUP(Tabelle32[[#This Row],[Device ID]],BOM!$B$3:$BQ$35,44,FALSE),"")</f>
        <v>yes</v>
      </c>
      <c r="AO468" s="59" t="str">
        <f>IFERROR(VLOOKUP(Tabelle32[[#This Row],[Device ID]],BOM!$B$3:$BQ$35,45,FALSE),"")</f>
        <v>no</v>
      </c>
      <c r="AP468" s="59" t="str">
        <f>IFERROR(CONCATENATE(Tabelle32[[#This Row],[Family
GFX-Unit]]," | ",Tabelle32[[#This Row],[Label 1
GFX-Unit]]," | ",Tabelle32[[#This Row],[Attached Device if Gateway]]),"")</f>
        <v xml:space="preserve"> |  | VKS</v>
      </c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73" t="s">
        <v>151</v>
      </c>
      <c r="BH468" s="30" t="str">
        <f>IF(COUNTA(Tabelle32[[#This Row],[Type:Vid_1080i50]:[Type:Anc_Prot]])&gt;0,"x","")</f>
        <v/>
      </c>
      <c r="BI46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468" s="59"/>
      <c r="BK468" s="59"/>
      <c r="BL468" s="63"/>
      <c r="BM468" s="63"/>
      <c r="BN468" s="90"/>
      <c r="BO468" s="90"/>
      <c r="BP468" s="75">
        <f>LEN(Tabelle32[[#This Row],[Label 1
GFX-Unit]])</f>
        <v>0</v>
      </c>
      <c r="BQ468" s="63"/>
      <c r="BR468" s="63"/>
      <c r="BS468" s="59"/>
      <c r="BT468" s="59"/>
      <c r="BU468" s="59" t="s">
        <v>161</v>
      </c>
      <c r="BV468" s="59" t="s">
        <v>162</v>
      </c>
      <c r="BW468" s="59" t="s">
        <v>678</v>
      </c>
      <c r="BX468" s="59">
        <v>22</v>
      </c>
    </row>
    <row r="469" spans="1:76" x14ac:dyDescent="0.2">
      <c r="A469" s="58" t="str">
        <f>CONCATENATE(Tabelle32[[#This Row],[Device ID]],".",Tabelle32[[#This Row],[Streamcounter]])</f>
        <v>22.22201</v>
      </c>
      <c r="B46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VGW-01_SDI22_AUDrec_0001_IPLASRF</v>
      </c>
      <c r="C469" s="60"/>
      <c r="D469" s="61"/>
      <c r="E469" s="62"/>
      <c r="F469" s="59" t="str">
        <f>IFERROR(VLOOKUP(Tabelle32[[#This Row],[Device ID]],BOM!$B$3:$BQ$35,16,FALSE),"")</f>
        <v>VKS</v>
      </c>
      <c r="G469" s="63">
        <f>VLOOKUP(Tabelle32[[#This Row],[SDI Interface]],BOM!$A$4:$B$35,2,FALSE)</f>
        <v>22</v>
      </c>
      <c r="H469" s="59" t="str">
        <f>BOM!$C$4</f>
        <v>VGW-01</v>
      </c>
      <c r="I469" s="59">
        <f>IFERROR(VLOOKUP(Tabelle32[[#This Row],[Device ID]],BOM!$B$3:$BQ$35,12,FALSE),"")</f>
        <v>0</v>
      </c>
      <c r="J469" s="59" t="str">
        <f>IFERROR(VLOOKUP(Tabelle32[[#This Row],[Device ID]],BOM!$B$3:$BQ$35,13,FALSE),"")</f>
        <v>TC.U1.223 | MDC</v>
      </c>
      <c r="K469" s="59" t="str">
        <f>IFERROR(VLOOKUP(Tabelle32[[#This Row],[Device ID]],BOM!$B$3:$BQ$35,14,FALSE),"")</f>
        <v>Imagine Comunications</v>
      </c>
      <c r="L469" s="59" t="str">
        <f>IFERROR(VLOOKUP(Tabelle32[[#This Row],[Device ID]],BOM!$B$3:$BQ$35,16,FALSE),"")</f>
        <v>VKS</v>
      </c>
      <c r="M469" s="63">
        <f>IFERROR(VLOOKUP(Tabelle32[[#This Row],[Device ID]],BOM!$B$3:$BQ$35,17,FALSE),"")</f>
        <v>0</v>
      </c>
      <c r="N469" s="59">
        <f>IFERROR(VLOOKUP(Tabelle32[[#This Row],[Device ID]],BOM!$B$3:$BQ$35,18,FALSE),"")</f>
        <v>0</v>
      </c>
      <c r="O469" s="64"/>
      <c r="P469" s="64"/>
      <c r="Q469" s="64"/>
      <c r="R469" s="64"/>
      <c r="S469" s="64"/>
      <c r="T469" s="64"/>
      <c r="U469" s="59">
        <f>IFERROR(VLOOKUP(Tabelle32[[#This Row],[Device ID]],BOM!$B$3:$BQ$35,25,FALSE),"")</f>
        <v>0</v>
      </c>
      <c r="V469" s="59" t="str">
        <f>IFERROR(VLOOKUP(Tabelle32[[#This Row],[Device ID]],BOM!$B$3:$BQ$35,26,FALSE),"")</f>
        <v>x</v>
      </c>
      <c r="W469" s="59" t="str">
        <f>IFERROR(VLOOKUP(Tabelle32[[#This Row],[Device ID]],BOM!$B$3:$BQ$35,27,FALSE),"")</f>
        <v>x</v>
      </c>
      <c r="X469" s="59" t="str">
        <f>IFERROR(VLOOKUP(Tabelle32[[#This Row],[Device ID]],BOM!$B$3:$BQ$35,28,FALSE),"")</f>
        <v>x</v>
      </c>
      <c r="Y469" s="59" t="str">
        <f>IFERROR(VLOOKUP(Tabelle32[[#This Row],[Device ID]],BOM!$B$3:$BQ$35,29,FALSE),"")</f>
        <v>x</v>
      </c>
      <c r="Z469" s="59" t="str">
        <f>IFERROR(VLOOKUP(Tabelle32[[#This Row],[Device ID]],BOM!$B$3:$BQ$35,30,FALSE),"")</f>
        <v>x</v>
      </c>
      <c r="AA469" s="59" t="str">
        <f>IFERROR(VLOOKUP(Tabelle32[[#This Row],[Device ID]],BOM!$B$3:$BQ$35,31,FALSE),"")</f>
        <v>x</v>
      </c>
      <c r="AB469" s="59" t="str">
        <f>IFERROR(VLOOKUP(Tabelle32[[#This Row],[Device ID]],BOM!$B$3:$BQ$35,32,FALSE),"")</f>
        <v>x</v>
      </c>
      <c r="AC469" s="59" t="str">
        <f>IFERROR(VLOOKUP(Tabelle32[[#This Row],[Device ID]],BOM!$B$3:$BQ$35,33,FALSE),"")</f>
        <v>x</v>
      </c>
      <c r="AD469" s="59" t="str">
        <f>IFERROR(VLOOKUP(Tabelle32[[#This Row],[Device ID]],BOM!$B$3:$BQ$35,34,FALSE),"")</f>
        <v>x</v>
      </c>
      <c r="AE469" s="59" t="str">
        <f>IFERROR(VLOOKUP(Tabelle32[[#This Row],[Device ID]],BOM!$B$3:$BQ$35,35,FALSE),"")</f>
        <v>x</v>
      </c>
      <c r="AF469" s="59" t="str">
        <f>IFERROR(VLOOKUP(Tabelle32[[#This Row],[Device ID]],BOM!$B$3:$BQ$35,36,FALSE),"")</f>
        <v>x</v>
      </c>
      <c r="AG469" s="59" t="str">
        <f>IFERROR(VLOOKUP(Tabelle32[[#This Row],[Device ID]],BOM!$B$3:$BQ$35,37,FALSE),"")</f>
        <v>x</v>
      </c>
      <c r="AH469" s="59"/>
      <c r="AI469" s="59"/>
      <c r="AJ469" s="59"/>
      <c r="AK469" s="59"/>
      <c r="AL469" s="59" t="str">
        <f>IFERROR(VLOOKUP(Tabelle32[[#This Row],[Device ID]],BOM!$B$3:$BQ$35,42,FALSE),"")</f>
        <v>Imagine Communications SNP</v>
      </c>
      <c r="AM469" s="59" t="str">
        <f>IFERROR(VLOOKUP(Tabelle32[[#This Row],[Device ID]],BOM!$B$3:$BQ$35,43,FALSE),"")</f>
        <v>no</v>
      </c>
      <c r="AN469" s="59" t="str">
        <f>IFERROR(VLOOKUP(Tabelle32[[#This Row],[Device ID]],BOM!$B$3:$BQ$35,44,FALSE),"")</f>
        <v>yes</v>
      </c>
      <c r="AO469" s="59" t="str">
        <f>IFERROR(VLOOKUP(Tabelle32[[#This Row],[Device ID]],BOM!$B$3:$BQ$35,45,FALSE),"")</f>
        <v>no</v>
      </c>
      <c r="AP469" s="59" t="str">
        <f>IFERROR(CONCATENATE(Tabelle32[[#This Row],[Family
GFX-Unit]]," | ",Tabelle32[[#This Row],[Label 1
GFX-Unit]]," | ",Tabelle32[[#This Row],[Attached Device if Gateway]]),"")</f>
        <v xml:space="preserve"> |  | VKS</v>
      </c>
      <c r="AQ469" s="28"/>
      <c r="AR469" s="28"/>
      <c r="AS469" s="28"/>
      <c r="AT469" s="28"/>
      <c r="AU469" s="28"/>
      <c r="AV469" s="28" t="s">
        <v>96</v>
      </c>
      <c r="AW469" s="28" t="s">
        <v>96</v>
      </c>
      <c r="AX469" s="28" t="s">
        <v>96</v>
      </c>
      <c r="AY469" s="28" t="s">
        <v>96</v>
      </c>
      <c r="AZ469" s="28" t="s">
        <v>96</v>
      </c>
      <c r="BA469" s="28" t="s">
        <v>96</v>
      </c>
      <c r="BB469" s="28" t="s">
        <v>96</v>
      </c>
      <c r="BC469" s="28" t="s">
        <v>96</v>
      </c>
      <c r="BD469" s="28" t="s">
        <v>96</v>
      </c>
      <c r="BE469" s="28"/>
      <c r="BF469" s="28"/>
      <c r="BG469" s="73" t="s">
        <v>151</v>
      </c>
      <c r="BH469" s="30" t="str">
        <f>IF(COUNTA(Tabelle32[[#This Row],[Type:Vid_1080i50]:[Type:Anc_Prot]])&gt;0,"x","")</f>
        <v>x</v>
      </c>
      <c r="BI46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69" s="59"/>
      <c r="BK469" s="59"/>
      <c r="BL469" s="63"/>
      <c r="BM469" s="63"/>
      <c r="BN469" s="90"/>
      <c r="BO469" s="90"/>
      <c r="BP469" s="75">
        <f>LEN(Tabelle32[[#This Row],[Label 1
GFX-Unit]])</f>
        <v>0</v>
      </c>
      <c r="BQ469" s="63"/>
      <c r="BR469" s="63"/>
      <c r="BS469" s="59"/>
      <c r="BT469" s="59"/>
      <c r="BU469" s="59" t="s">
        <v>164</v>
      </c>
      <c r="BV469" s="59" t="s">
        <v>165</v>
      </c>
      <c r="BW469" s="59" t="s">
        <v>679</v>
      </c>
      <c r="BX469" s="59">
        <v>22</v>
      </c>
    </row>
    <row r="470" spans="1:76" x14ac:dyDescent="0.2">
      <c r="A470" s="58" t="str">
        <f>CONCATENATE(Tabelle32[[#This Row],[Device ID]],".",Tabelle32[[#This Row],[Streamcounter]])</f>
        <v>22.22202</v>
      </c>
      <c r="B47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VGW-01_SDI22_AUDrec_0002_IPLASRF</v>
      </c>
      <c r="C470" s="67"/>
      <c r="D470" s="61"/>
      <c r="E470" s="67"/>
      <c r="F470" s="59" t="str">
        <f>IFERROR(VLOOKUP(Tabelle32[[#This Row],[Device ID]],BOM!$B$3:$BQ$35,16,FALSE),"")</f>
        <v>VKS</v>
      </c>
      <c r="G470" s="63">
        <f>VLOOKUP(Tabelle32[[#This Row],[SDI Interface]],BOM!$A$4:$B$35,2,FALSE)</f>
        <v>22</v>
      </c>
      <c r="H470" s="59" t="str">
        <f>BOM!$C$4</f>
        <v>VGW-01</v>
      </c>
      <c r="I470" s="59">
        <f>IFERROR(VLOOKUP(Tabelle32[[#This Row],[Device ID]],BOM!$B$3:$BQ$35,12,FALSE),"")</f>
        <v>0</v>
      </c>
      <c r="J470" s="59" t="str">
        <f>IFERROR(VLOOKUP(Tabelle32[[#This Row],[Device ID]],BOM!$B$3:$BQ$35,13,FALSE),"")</f>
        <v>TC.U1.223 | MDC</v>
      </c>
      <c r="K470" s="59" t="str">
        <f>IFERROR(VLOOKUP(Tabelle32[[#This Row],[Device ID]],BOM!$B$3:$BQ$35,14,FALSE),"")</f>
        <v>Imagine Comunications</v>
      </c>
      <c r="L470" s="59" t="str">
        <f>IFERROR(VLOOKUP(Tabelle32[[#This Row],[Device ID]],BOM!$B$3:$BQ$35,16,FALSE),"")</f>
        <v>VKS</v>
      </c>
      <c r="M470" s="63">
        <f>IFERROR(VLOOKUP(Tabelle32[[#This Row],[Device ID]],BOM!$B$3:$BQ$35,17,FALSE),"")</f>
        <v>0</v>
      </c>
      <c r="N470" s="59">
        <f>IFERROR(VLOOKUP(Tabelle32[[#This Row],[Device ID]],BOM!$B$3:$BQ$35,18,FALSE),"")</f>
        <v>0</v>
      </c>
      <c r="O470" s="64"/>
      <c r="P470" s="64"/>
      <c r="Q470" s="64"/>
      <c r="R470" s="64"/>
      <c r="S470" s="64"/>
      <c r="T470" s="64"/>
      <c r="U470" s="59">
        <f>IFERROR(VLOOKUP(Tabelle32[[#This Row],[Device ID]],BOM!$B$3:$BQ$35,25,FALSE),"")</f>
        <v>0</v>
      </c>
      <c r="V470" s="59" t="str">
        <f>IFERROR(VLOOKUP(Tabelle32[[#This Row],[Device ID]],BOM!$B$3:$BQ$35,26,FALSE),"")</f>
        <v>x</v>
      </c>
      <c r="W470" s="59" t="str">
        <f>IFERROR(VLOOKUP(Tabelle32[[#This Row],[Device ID]],BOM!$B$3:$BQ$35,27,FALSE),"")</f>
        <v>x</v>
      </c>
      <c r="X470" s="59" t="str">
        <f>IFERROR(VLOOKUP(Tabelle32[[#This Row],[Device ID]],BOM!$B$3:$BQ$35,28,FALSE),"")</f>
        <v>x</v>
      </c>
      <c r="Y470" s="59" t="str">
        <f>IFERROR(VLOOKUP(Tabelle32[[#This Row],[Device ID]],BOM!$B$3:$BQ$35,29,FALSE),"")</f>
        <v>x</v>
      </c>
      <c r="Z470" s="59" t="str">
        <f>IFERROR(VLOOKUP(Tabelle32[[#This Row],[Device ID]],BOM!$B$3:$BQ$35,30,FALSE),"")</f>
        <v>x</v>
      </c>
      <c r="AA470" s="59" t="str">
        <f>IFERROR(VLOOKUP(Tabelle32[[#This Row],[Device ID]],BOM!$B$3:$BQ$35,31,FALSE),"")</f>
        <v>x</v>
      </c>
      <c r="AB470" s="59" t="str">
        <f>IFERROR(VLOOKUP(Tabelle32[[#This Row],[Device ID]],BOM!$B$3:$BQ$35,32,FALSE),"")</f>
        <v>x</v>
      </c>
      <c r="AC470" s="59" t="str">
        <f>IFERROR(VLOOKUP(Tabelle32[[#This Row],[Device ID]],BOM!$B$3:$BQ$35,33,FALSE),"")</f>
        <v>x</v>
      </c>
      <c r="AD470" s="59" t="str">
        <f>IFERROR(VLOOKUP(Tabelle32[[#This Row],[Device ID]],BOM!$B$3:$BQ$35,34,FALSE),"")</f>
        <v>x</v>
      </c>
      <c r="AE470" s="59" t="str">
        <f>IFERROR(VLOOKUP(Tabelle32[[#This Row],[Device ID]],BOM!$B$3:$BQ$35,35,FALSE),"")</f>
        <v>x</v>
      </c>
      <c r="AF470" s="59" t="str">
        <f>IFERROR(VLOOKUP(Tabelle32[[#This Row],[Device ID]],BOM!$B$3:$BQ$35,36,FALSE),"")</f>
        <v>x</v>
      </c>
      <c r="AG470" s="59" t="str">
        <f>IFERROR(VLOOKUP(Tabelle32[[#This Row],[Device ID]],BOM!$B$3:$BQ$35,37,FALSE),"")</f>
        <v>x</v>
      </c>
      <c r="AH470" s="59"/>
      <c r="AI470" s="59"/>
      <c r="AJ470" s="59"/>
      <c r="AK470" s="59"/>
      <c r="AL470" s="59" t="str">
        <f>IFERROR(VLOOKUP(Tabelle32[[#This Row],[Device ID]],BOM!$B$3:$BQ$35,42,FALSE),"")</f>
        <v>Imagine Communications SNP</v>
      </c>
      <c r="AM470" s="59" t="str">
        <f>IFERROR(VLOOKUP(Tabelle32[[#This Row],[Device ID]],BOM!$B$3:$BQ$35,43,FALSE),"")</f>
        <v>no</v>
      </c>
      <c r="AN470" s="59" t="str">
        <f>IFERROR(VLOOKUP(Tabelle32[[#This Row],[Device ID]],BOM!$B$3:$BQ$35,44,FALSE),"")</f>
        <v>yes</v>
      </c>
      <c r="AO470" s="59" t="str">
        <f>IFERROR(VLOOKUP(Tabelle32[[#This Row],[Device ID]],BOM!$B$3:$BQ$35,45,FALSE),"")</f>
        <v>no</v>
      </c>
      <c r="AP470" s="59" t="str">
        <f>IFERROR(CONCATENATE(Tabelle32[[#This Row],[Family
GFX-Unit]]," | ",Tabelle32[[#This Row],[Label 1
GFX-Unit]]," | ",Tabelle32[[#This Row],[Attached Device if Gateway]]),"")</f>
        <v xml:space="preserve"> |  | VKS</v>
      </c>
      <c r="AQ470" s="28"/>
      <c r="AR470" s="28"/>
      <c r="AS470" s="28"/>
      <c r="AT470" s="28"/>
      <c r="AU470" s="28"/>
      <c r="AV470" s="28" t="s">
        <v>96</v>
      </c>
      <c r="AW470" s="28" t="s">
        <v>96</v>
      </c>
      <c r="AX470" s="28" t="s">
        <v>96</v>
      </c>
      <c r="AY470" s="28" t="s">
        <v>96</v>
      </c>
      <c r="AZ470" s="28" t="s">
        <v>96</v>
      </c>
      <c r="BA470" s="28" t="s">
        <v>96</v>
      </c>
      <c r="BB470" s="28" t="s">
        <v>96</v>
      </c>
      <c r="BC470" s="28" t="s">
        <v>96</v>
      </c>
      <c r="BD470" s="28" t="s">
        <v>96</v>
      </c>
      <c r="BE470" s="28"/>
      <c r="BF470" s="28"/>
      <c r="BG470" s="73" t="s">
        <v>151</v>
      </c>
      <c r="BH470" s="30" t="str">
        <f>IF(COUNTA(Tabelle32[[#This Row],[Type:Vid_1080i50]:[Type:Anc_Prot]])&gt;0,"x","")</f>
        <v>x</v>
      </c>
      <c r="BI47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70" s="59"/>
      <c r="BK470" s="59"/>
      <c r="BL470" s="63"/>
      <c r="BM470" s="63"/>
      <c r="BN470" s="90"/>
      <c r="BO470" s="90"/>
      <c r="BP470" s="75">
        <f>LEN(Tabelle32[[#This Row],[Label 1
GFX-Unit]])</f>
        <v>0</v>
      </c>
      <c r="BQ470" s="63"/>
      <c r="BR470" s="63"/>
      <c r="BS470" s="59"/>
      <c r="BT470" s="59"/>
      <c r="BU470" s="59" t="s">
        <v>167</v>
      </c>
      <c r="BV470" s="59" t="s">
        <v>168</v>
      </c>
      <c r="BW470" s="59" t="s">
        <v>680</v>
      </c>
      <c r="BX470" s="59">
        <v>22</v>
      </c>
    </row>
    <row r="471" spans="1:76" x14ac:dyDescent="0.2">
      <c r="A471" s="58" t="str">
        <f>CONCATENATE(Tabelle32[[#This Row],[Device ID]],".",Tabelle32[[#This Row],[Streamcounter]])</f>
        <v>22.22203</v>
      </c>
      <c r="B47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VGW-01_SDI22_AUDrec_0003_IPLASRF</v>
      </c>
      <c r="C471" s="67"/>
      <c r="D471" s="61"/>
      <c r="E471" s="67"/>
      <c r="F471" s="59" t="str">
        <f>IFERROR(VLOOKUP(Tabelle32[[#This Row],[Device ID]],BOM!$B$3:$BQ$35,16,FALSE),"")</f>
        <v>VKS</v>
      </c>
      <c r="G471" s="63">
        <f>VLOOKUP(Tabelle32[[#This Row],[SDI Interface]],BOM!$A$4:$B$35,2,FALSE)</f>
        <v>22</v>
      </c>
      <c r="H471" s="59" t="str">
        <f>BOM!$C$4</f>
        <v>VGW-01</v>
      </c>
      <c r="I471" s="59">
        <f>IFERROR(VLOOKUP(Tabelle32[[#This Row],[Device ID]],BOM!$B$3:$BQ$35,12,FALSE),"")</f>
        <v>0</v>
      </c>
      <c r="J471" s="59" t="str">
        <f>IFERROR(VLOOKUP(Tabelle32[[#This Row],[Device ID]],BOM!$B$3:$BQ$35,13,FALSE),"")</f>
        <v>TC.U1.223 | MDC</v>
      </c>
      <c r="K471" s="59" t="str">
        <f>IFERROR(VLOOKUP(Tabelle32[[#This Row],[Device ID]],BOM!$B$3:$BQ$35,14,FALSE),"")</f>
        <v>Imagine Comunications</v>
      </c>
      <c r="L471" s="59" t="str">
        <f>IFERROR(VLOOKUP(Tabelle32[[#This Row],[Device ID]],BOM!$B$3:$BQ$35,16,FALSE),"")</f>
        <v>VKS</v>
      </c>
      <c r="M471" s="63">
        <f>IFERROR(VLOOKUP(Tabelle32[[#This Row],[Device ID]],BOM!$B$3:$BQ$35,17,FALSE),"")</f>
        <v>0</v>
      </c>
      <c r="N471" s="59">
        <f>IFERROR(VLOOKUP(Tabelle32[[#This Row],[Device ID]],BOM!$B$3:$BQ$35,18,FALSE),"")</f>
        <v>0</v>
      </c>
      <c r="O471" s="64"/>
      <c r="P471" s="64"/>
      <c r="Q471" s="64"/>
      <c r="R471" s="64"/>
      <c r="S471" s="64"/>
      <c r="T471" s="64"/>
      <c r="U471" s="59">
        <f>IFERROR(VLOOKUP(Tabelle32[[#This Row],[Device ID]],BOM!$B$3:$BQ$35,25,FALSE),"")</f>
        <v>0</v>
      </c>
      <c r="V471" s="59" t="str">
        <f>IFERROR(VLOOKUP(Tabelle32[[#This Row],[Device ID]],BOM!$B$3:$BQ$35,26,FALSE),"")</f>
        <v>x</v>
      </c>
      <c r="W471" s="59" t="str">
        <f>IFERROR(VLOOKUP(Tabelle32[[#This Row],[Device ID]],BOM!$B$3:$BQ$35,27,FALSE),"")</f>
        <v>x</v>
      </c>
      <c r="X471" s="59" t="str">
        <f>IFERROR(VLOOKUP(Tabelle32[[#This Row],[Device ID]],BOM!$B$3:$BQ$35,28,FALSE),"")</f>
        <v>x</v>
      </c>
      <c r="Y471" s="59" t="str">
        <f>IFERROR(VLOOKUP(Tabelle32[[#This Row],[Device ID]],BOM!$B$3:$BQ$35,29,FALSE),"")</f>
        <v>x</v>
      </c>
      <c r="Z471" s="59" t="str">
        <f>IFERROR(VLOOKUP(Tabelle32[[#This Row],[Device ID]],BOM!$B$3:$BQ$35,30,FALSE),"")</f>
        <v>x</v>
      </c>
      <c r="AA471" s="59" t="str">
        <f>IFERROR(VLOOKUP(Tabelle32[[#This Row],[Device ID]],BOM!$B$3:$BQ$35,31,FALSE),"")</f>
        <v>x</v>
      </c>
      <c r="AB471" s="59" t="str">
        <f>IFERROR(VLOOKUP(Tabelle32[[#This Row],[Device ID]],BOM!$B$3:$BQ$35,32,FALSE),"")</f>
        <v>x</v>
      </c>
      <c r="AC471" s="59" t="str">
        <f>IFERROR(VLOOKUP(Tabelle32[[#This Row],[Device ID]],BOM!$B$3:$BQ$35,33,FALSE),"")</f>
        <v>x</v>
      </c>
      <c r="AD471" s="59" t="str">
        <f>IFERROR(VLOOKUP(Tabelle32[[#This Row],[Device ID]],BOM!$B$3:$BQ$35,34,FALSE),"")</f>
        <v>x</v>
      </c>
      <c r="AE471" s="59" t="str">
        <f>IFERROR(VLOOKUP(Tabelle32[[#This Row],[Device ID]],BOM!$B$3:$BQ$35,35,FALSE),"")</f>
        <v>x</v>
      </c>
      <c r="AF471" s="59" t="str">
        <f>IFERROR(VLOOKUP(Tabelle32[[#This Row],[Device ID]],BOM!$B$3:$BQ$35,36,FALSE),"")</f>
        <v>x</v>
      </c>
      <c r="AG471" s="59" t="str">
        <f>IFERROR(VLOOKUP(Tabelle32[[#This Row],[Device ID]],BOM!$B$3:$BQ$35,37,FALSE),"")</f>
        <v>x</v>
      </c>
      <c r="AH471" s="59"/>
      <c r="AI471" s="59"/>
      <c r="AJ471" s="59"/>
      <c r="AK471" s="59"/>
      <c r="AL471" s="59" t="str">
        <f>IFERROR(VLOOKUP(Tabelle32[[#This Row],[Device ID]],BOM!$B$3:$BQ$35,42,FALSE),"")</f>
        <v>Imagine Communications SNP</v>
      </c>
      <c r="AM471" s="59" t="str">
        <f>IFERROR(VLOOKUP(Tabelle32[[#This Row],[Device ID]],BOM!$B$3:$BQ$35,43,FALSE),"")</f>
        <v>no</v>
      </c>
      <c r="AN471" s="59" t="str">
        <f>IFERROR(VLOOKUP(Tabelle32[[#This Row],[Device ID]],BOM!$B$3:$BQ$35,44,FALSE),"")</f>
        <v>yes</v>
      </c>
      <c r="AO471" s="59" t="str">
        <f>IFERROR(VLOOKUP(Tabelle32[[#This Row],[Device ID]],BOM!$B$3:$BQ$35,45,FALSE),"")</f>
        <v>no</v>
      </c>
      <c r="AP471" s="59" t="str">
        <f>IFERROR(CONCATENATE(Tabelle32[[#This Row],[Family
GFX-Unit]]," | ",Tabelle32[[#This Row],[Label 1
GFX-Unit]]," | ",Tabelle32[[#This Row],[Attached Device if Gateway]]),"")</f>
        <v xml:space="preserve"> |  | VKS</v>
      </c>
      <c r="AQ471" s="28"/>
      <c r="AR471" s="28"/>
      <c r="AS471" s="28"/>
      <c r="AT471" s="28"/>
      <c r="AU471" s="28"/>
      <c r="AV471" s="28" t="s">
        <v>96</v>
      </c>
      <c r="AW471" s="28" t="s">
        <v>96</v>
      </c>
      <c r="AX471" s="28" t="s">
        <v>96</v>
      </c>
      <c r="AY471" s="28" t="s">
        <v>96</v>
      </c>
      <c r="AZ471" s="28" t="s">
        <v>96</v>
      </c>
      <c r="BA471" s="28" t="s">
        <v>96</v>
      </c>
      <c r="BB471" s="28" t="s">
        <v>96</v>
      </c>
      <c r="BC471" s="28" t="s">
        <v>96</v>
      </c>
      <c r="BD471" s="28" t="s">
        <v>96</v>
      </c>
      <c r="BE471" s="28"/>
      <c r="BF471" s="28"/>
      <c r="BG471" s="73" t="s">
        <v>151</v>
      </c>
      <c r="BH471" s="30" t="str">
        <f>IF(COUNTA(Tabelle32[[#This Row],[Type:Vid_1080i50]:[Type:Anc_Prot]])&gt;0,"x","")</f>
        <v>x</v>
      </c>
      <c r="BI47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71" s="59"/>
      <c r="BK471" s="59"/>
      <c r="BL471" s="63"/>
      <c r="BM471" s="63"/>
      <c r="BN471" s="90"/>
      <c r="BO471" s="90"/>
      <c r="BP471" s="75">
        <f>LEN(Tabelle32[[#This Row],[Label 1
GFX-Unit]])</f>
        <v>0</v>
      </c>
      <c r="BQ471" s="63"/>
      <c r="BR471" s="63"/>
      <c r="BS471" s="59"/>
      <c r="BT471" s="59"/>
      <c r="BU471" s="59" t="s">
        <v>170</v>
      </c>
      <c r="BV471" s="59" t="s">
        <v>171</v>
      </c>
      <c r="BW471" s="59" t="s">
        <v>681</v>
      </c>
      <c r="BX471" s="59">
        <v>22</v>
      </c>
    </row>
    <row r="472" spans="1:76" x14ac:dyDescent="0.2">
      <c r="A472" s="58" t="str">
        <f>CONCATENATE(Tabelle32[[#This Row],[Device ID]],".",Tabelle32[[#This Row],[Streamcounter]])</f>
        <v>22.22204</v>
      </c>
      <c r="B47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VGW-01_SDI22_AUDrec_0004_IPLASRF</v>
      </c>
      <c r="C472" s="60"/>
      <c r="D472" s="61"/>
      <c r="E472" s="62"/>
      <c r="F472" s="59" t="str">
        <f>IFERROR(VLOOKUP(Tabelle32[[#This Row],[Device ID]],BOM!$B$3:$BQ$35,16,FALSE),"")</f>
        <v>VKS</v>
      </c>
      <c r="G472" s="63">
        <f>VLOOKUP(Tabelle32[[#This Row],[SDI Interface]],BOM!$A$4:$B$35,2,FALSE)</f>
        <v>22</v>
      </c>
      <c r="H472" s="59" t="str">
        <f>BOM!$C$4</f>
        <v>VGW-01</v>
      </c>
      <c r="I472" s="59">
        <f>IFERROR(VLOOKUP(Tabelle32[[#This Row],[Device ID]],BOM!$B$3:$BQ$35,12,FALSE),"")</f>
        <v>0</v>
      </c>
      <c r="J472" s="59" t="str">
        <f>IFERROR(VLOOKUP(Tabelle32[[#This Row],[Device ID]],BOM!$B$3:$BQ$35,13,FALSE),"")</f>
        <v>TC.U1.223 | MDC</v>
      </c>
      <c r="K472" s="59" t="str">
        <f>IFERROR(VLOOKUP(Tabelle32[[#This Row],[Device ID]],BOM!$B$3:$BQ$35,14,FALSE),"")</f>
        <v>Imagine Comunications</v>
      </c>
      <c r="L472" s="59" t="str">
        <f>IFERROR(VLOOKUP(Tabelle32[[#This Row],[Device ID]],BOM!$B$3:$BQ$35,16,FALSE),"")</f>
        <v>VKS</v>
      </c>
      <c r="M472" s="63">
        <f>IFERROR(VLOOKUP(Tabelle32[[#This Row],[Device ID]],BOM!$B$3:$BQ$35,17,FALSE),"")</f>
        <v>0</v>
      </c>
      <c r="N472" s="59">
        <f>IFERROR(VLOOKUP(Tabelle32[[#This Row],[Device ID]],BOM!$B$3:$BQ$35,18,FALSE),"")</f>
        <v>0</v>
      </c>
      <c r="O472" s="64"/>
      <c r="P472" s="64"/>
      <c r="Q472" s="64"/>
      <c r="R472" s="64"/>
      <c r="S472" s="64"/>
      <c r="T472" s="64"/>
      <c r="U472" s="59">
        <f>IFERROR(VLOOKUP(Tabelle32[[#This Row],[Device ID]],BOM!$B$3:$BQ$35,25,FALSE),"")</f>
        <v>0</v>
      </c>
      <c r="V472" s="59" t="str">
        <f>IFERROR(VLOOKUP(Tabelle32[[#This Row],[Device ID]],BOM!$B$3:$BQ$35,26,FALSE),"")</f>
        <v>x</v>
      </c>
      <c r="W472" s="59" t="str">
        <f>IFERROR(VLOOKUP(Tabelle32[[#This Row],[Device ID]],BOM!$B$3:$BQ$35,27,FALSE),"")</f>
        <v>x</v>
      </c>
      <c r="X472" s="59" t="str">
        <f>IFERROR(VLOOKUP(Tabelle32[[#This Row],[Device ID]],BOM!$B$3:$BQ$35,28,FALSE),"")</f>
        <v>x</v>
      </c>
      <c r="Y472" s="59" t="str">
        <f>IFERROR(VLOOKUP(Tabelle32[[#This Row],[Device ID]],BOM!$B$3:$BQ$35,29,FALSE),"")</f>
        <v>x</v>
      </c>
      <c r="Z472" s="59" t="str">
        <f>IFERROR(VLOOKUP(Tabelle32[[#This Row],[Device ID]],BOM!$B$3:$BQ$35,30,FALSE),"")</f>
        <v>x</v>
      </c>
      <c r="AA472" s="59" t="str">
        <f>IFERROR(VLOOKUP(Tabelle32[[#This Row],[Device ID]],BOM!$B$3:$BQ$35,31,FALSE),"")</f>
        <v>x</v>
      </c>
      <c r="AB472" s="59" t="str">
        <f>IFERROR(VLOOKUP(Tabelle32[[#This Row],[Device ID]],BOM!$B$3:$BQ$35,32,FALSE),"")</f>
        <v>x</v>
      </c>
      <c r="AC472" s="59" t="str">
        <f>IFERROR(VLOOKUP(Tabelle32[[#This Row],[Device ID]],BOM!$B$3:$BQ$35,33,FALSE),"")</f>
        <v>x</v>
      </c>
      <c r="AD472" s="59" t="str">
        <f>IFERROR(VLOOKUP(Tabelle32[[#This Row],[Device ID]],BOM!$B$3:$BQ$35,34,FALSE),"")</f>
        <v>x</v>
      </c>
      <c r="AE472" s="59" t="str">
        <f>IFERROR(VLOOKUP(Tabelle32[[#This Row],[Device ID]],BOM!$B$3:$BQ$35,35,FALSE),"")</f>
        <v>x</v>
      </c>
      <c r="AF472" s="59" t="str">
        <f>IFERROR(VLOOKUP(Tabelle32[[#This Row],[Device ID]],BOM!$B$3:$BQ$35,36,FALSE),"")</f>
        <v>x</v>
      </c>
      <c r="AG472" s="59" t="str">
        <f>IFERROR(VLOOKUP(Tabelle32[[#This Row],[Device ID]],BOM!$B$3:$BQ$35,37,FALSE),"")</f>
        <v>x</v>
      </c>
      <c r="AH472" s="59"/>
      <c r="AI472" s="59"/>
      <c r="AJ472" s="59"/>
      <c r="AK472" s="59"/>
      <c r="AL472" s="59" t="str">
        <f>IFERROR(VLOOKUP(Tabelle32[[#This Row],[Device ID]],BOM!$B$3:$BQ$35,42,FALSE),"")</f>
        <v>Imagine Communications SNP</v>
      </c>
      <c r="AM472" s="59" t="str">
        <f>IFERROR(VLOOKUP(Tabelle32[[#This Row],[Device ID]],BOM!$B$3:$BQ$35,43,FALSE),"")</f>
        <v>no</v>
      </c>
      <c r="AN472" s="59" t="str">
        <f>IFERROR(VLOOKUP(Tabelle32[[#This Row],[Device ID]],BOM!$B$3:$BQ$35,44,FALSE),"")</f>
        <v>yes</v>
      </c>
      <c r="AO472" s="59" t="str">
        <f>IFERROR(VLOOKUP(Tabelle32[[#This Row],[Device ID]],BOM!$B$3:$BQ$35,45,FALSE),"")</f>
        <v>no</v>
      </c>
      <c r="AP472" s="59" t="str">
        <f>IFERROR(CONCATENATE(Tabelle32[[#This Row],[Family
GFX-Unit]]," | ",Tabelle32[[#This Row],[Label 1
GFX-Unit]]," | ",Tabelle32[[#This Row],[Attached Device if Gateway]]),"")</f>
        <v xml:space="preserve"> |  | VKS</v>
      </c>
      <c r="AQ472" s="28"/>
      <c r="AR472" s="28"/>
      <c r="AS472" s="28"/>
      <c r="AT472" s="28"/>
      <c r="AU472" s="28"/>
      <c r="AV472" s="28" t="s">
        <v>96</v>
      </c>
      <c r="AW472" s="28" t="s">
        <v>96</v>
      </c>
      <c r="AX472" s="28" t="s">
        <v>96</v>
      </c>
      <c r="AY472" s="28" t="s">
        <v>96</v>
      </c>
      <c r="AZ472" s="28" t="s">
        <v>96</v>
      </c>
      <c r="BA472" s="28" t="s">
        <v>96</v>
      </c>
      <c r="BB472" s="28" t="s">
        <v>96</v>
      </c>
      <c r="BC472" s="28" t="s">
        <v>96</v>
      </c>
      <c r="BD472" s="28" t="s">
        <v>96</v>
      </c>
      <c r="BE472" s="28"/>
      <c r="BF472" s="28"/>
      <c r="BG472" s="73" t="s">
        <v>151</v>
      </c>
      <c r="BH472" s="30" t="str">
        <f>IF(COUNTA(Tabelle32[[#This Row],[Type:Vid_1080i50]:[Type:Anc_Prot]])&gt;0,"x","")</f>
        <v>x</v>
      </c>
      <c r="BI47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72" s="59"/>
      <c r="BK472" s="59"/>
      <c r="BL472" s="63"/>
      <c r="BM472" s="63"/>
      <c r="BN472" s="90"/>
      <c r="BO472" s="90"/>
      <c r="BP472" s="75">
        <f>LEN(Tabelle32[[#This Row],[Label 1
GFX-Unit]])</f>
        <v>0</v>
      </c>
      <c r="BQ472" s="63"/>
      <c r="BR472" s="63"/>
      <c r="BS472" s="59"/>
      <c r="BT472" s="59"/>
      <c r="BU472" s="59" t="s">
        <v>173</v>
      </c>
      <c r="BV472" s="59" t="s">
        <v>174</v>
      </c>
      <c r="BW472" s="59" t="s">
        <v>682</v>
      </c>
      <c r="BX472" s="59">
        <v>22</v>
      </c>
    </row>
    <row r="473" spans="1:76" x14ac:dyDescent="0.2">
      <c r="A473" s="58" t="str">
        <f>CONCATENATE(Tabelle32[[#This Row],[Device ID]],".",Tabelle32[[#This Row],[Streamcounter]])</f>
        <v>22.22205</v>
      </c>
      <c r="B47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VGW-01_SDI22_AUDrec_0005_IPLASRF</v>
      </c>
      <c r="C473" s="60"/>
      <c r="D473" s="61"/>
      <c r="E473" s="62"/>
      <c r="F473" s="59" t="str">
        <f>IFERROR(VLOOKUP(Tabelle32[[#This Row],[Device ID]],BOM!$B$3:$BQ$35,16,FALSE),"")</f>
        <v>VKS</v>
      </c>
      <c r="G473" s="63">
        <f>VLOOKUP(Tabelle32[[#This Row],[SDI Interface]],BOM!$A$4:$B$35,2,FALSE)</f>
        <v>22</v>
      </c>
      <c r="H473" s="59" t="str">
        <f>BOM!$C$4</f>
        <v>VGW-01</v>
      </c>
      <c r="I473" s="59">
        <f>IFERROR(VLOOKUP(Tabelle32[[#This Row],[Device ID]],BOM!$B$3:$BQ$35,12,FALSE),"")</f>
        <v>0</v>
      </c>
      <c r="J473" s="59" t="str">
        <f>IFERROR(VLOOKUP(Tabelle32[[#This Row],[Device ID]],BOM!$B$3:$BQ$35,13,FALSE),"")</f>
        <v>TC.U1.223 | MDC</v>
      </c>
      <c r="K473" s="59" t="str">
        <f>IFERROR(VLOOKUP(Tabelle32[[#This Row],[Device ID]],BOM!$B$3:$BQ$35,14,FALSE),"")</f>
        <v>Imagine Comunications</v>
      </c>
      <c r="L473" s="59" t="str">
        <f>IFERROR(VLOOKUP(Tabelle32[[#This Row],[Device ID]],BOM!$B$3:$BQ$35,16,FALSE),"")</f>
        <v>VKS</v>
      </c>
      <c r="M473" s="63">
        <f>IFERROR(VLOOKUP(Tabelle32[[#This Row],[Device ID]],BOM!$B$3:$BQ$35,17,FALSE),"")</f>
        <v>0</v>
      </c>
      <c r="N473" s="59">
        <f>IFERROR(VLOOKUP(Tabelle32[[#This Row],[Device ID]],BOM!$B$3:$BQ$35,18,FALSE),"")</f>
        <v>0</v>
      </c>
      <c r="O473" s="64"/>
      <c r="P473" s="64"/>
      <c r="Q473" s="64"/>
      <c r="R473" s="64"/>
      <c r="S473" s="64"/>
      <c r="T473" s="64"/>
      <c r="U473" s="59">
        <f>IFERROR(VLOOKUP(Tabelle32[[#This Row],[Device ID]],BOM!$B$3:$BQ$35,25,FALSE),"")</f>
        <v>0</v>
      </c>
      <c r="V473" s="59" t="str">
        <f>IFERROR(VLOOKUP(Tabelle32[[#This Row],[Device ID]],BOM!$B$3:$BQ$35,26,FALSE),"")</f>
        <v>x</v>
      </c>
      <c r="W473" s="59" t="str">
        <f>IFERROR(VLOOKUP(Tabelle32[[#This Row],[Device ID]],BOM!$B$3:$BQ$35,27,FALSE),"")</f>
        <v>x</v>
      </c>
      <c r="X473" s="59" t="str">
        <f>IFERROR(VLOOKUP(Tabelle32[[#This Row],[Device ID]],BOM!$B$3:$BQ$35,28,FALSE),"")</f>
        <v>x</v>
      </c>
      <c r="Y473" s="59" t="str">
        <f>IFERROR(VLOOKUP(Tabelle32[[#This Row],[Device ID]],BOM!$B$3:$BQ$35,29,FALSE),"")</f>
        <v>x</v>
      </c>
      <c r="Z473" s="59" t="str">
        <f>IFERROR(VLOOKUP(Tabelle32[[#This Row],[Device ID]],BOM!$B$3:$BQ$35,30,FALSE),"")</f>
        <v>x</v>
      </c>
      <c r="AA473" s="59" t="str">
        <f>IFERROR(VLOOKUP(Tabelle32[[#This Row],[Device ID]],BOM!$B$3:$BQ$35,31,FALSE),"")</f>
        <v>x</v>
      </c>
      <c r="AB473" s="59" t="str">
        <f>IFERROR(VLOOKUP(Tabelle32[[#This Row],[Device ID]],BOM!$B$3:$BQ$35,32,FALSE),"")</f>
        <v>x</v>
      </c>
      <c r="AC473" s="59" t="str">
        <f>IFERROR(VLOOKUP(Tabelle32[[#This Row],[Device ID]],BOM!$B$3:$BQ$35,33,FALSE),"")</f>
        <v>x</v>
      </c>
      <c r="AD473" s="59" t="str">
        <f>IFERROR(VLOOKUP(Tabelle32[[#This Row],[Device ID]],BOM!$B$3:$BQ$35,34,FALSE),"")</f>
        <v>x</v>
      </c>
      <c r="AE473" s="59" t="str">
        <f>IFERROR(VLOOKUP(Tabelle32[[#This Row],[Device ID]],BOM!$B$3:$BQ$35,35,FALSE),"")</f>
        <v>x</v>
      </c>
      <c r="AF473" s="59" t="str">
        <f>IFERROR(VLOOKUP(Tabelle32[[#This Row],[Device ID]],BOM!$B$3:$BQ$35,36,FALSE),"")</f>
        <v>x</v>
      </c>
      <c r="AG473" s="59" t="str">
        <f>IFERROR(VLOOKUP(Tabelle32[[#This Row],[Device ID]],BOM!$B$3:$BQ$35,37,FALSE),"")</f>
        <v>x</v>
      </c>
      <c r="AH473" s="59"/>
      <c r="AI473" s="59"/>
      <c r="AJ473" s="59"/>
      <c r="AK473" s="59"/>
      <c r="AL473" s="59" t="str">
        <f>IFERROR(VLOOKUP(Tabelle32[[#This Row],[Device ID]],BOM!$B$3:$BQ$35,42,FALSE),"")</f>
        <v>Imagine Communications SNP</v>
      </c>
      <c r="AM473" s="59" t="str">
        <f>IFERROR(VLOOKUP(Tabelle32[[#This Row],[Device ID]],BOM!$B$3:$BQ$35,43,FALSE),"")</f>
        <v>no</v>
      </c>
      <c r="AN473" s="59" t="str">
        <f>IFERROR(VLOOKUP(Tabelle32[[#This Row],[Device ID]],BOM!$B$3:$BQ$35,44,FALSE),"")</f>
        <v>yes</v>
      </c>
      <c r="AO473" s="59" t="str">
        <f>IFERROR(VLOOKUP(Tabelle32[[#This Row],[Device ID]],BOM!$B$3:$BQ$35,45,FALSE),"")</f>
        <v>no</v>
      </c>
      <c r="AP473" s="59" t="str">
        <f>IFERROR(CONCATENATE(Tabelle32[[#This Row],[Family
GFX-Unit]]," | ",Tabelle32[[#This Row],[Label 1
GFX-Unit]]," | ",Tabelle32[[#This Row],[Attached Device if Gateway]]),"")</f>
        <v xml:space="preserve"> |  | VKS</v>
      </c>
      <c r="AQ473" s="28"/>
      <c r="AR473" s="28"/>
      <c r="AS473" s="28"/>
      <c r="AT473" s="28"/>
      <c r="AU473" s="28"/>
      <c r="AV473" s="28" t="s">
        <v>96</v>
      </c>
      <c r="AW473" s="28" t="s">
        <v>96</v>
      </c>
      <c r="AX473" s="28" t="s">
        <v>96</v>
      </c>
      <c r="AY473" s="28" t="s">
        <v>96</v>
      </c>
      <c r="AZ473" s="28" t="s">
        <v>96</v>
      </c>
      <c r="BA473" s="28" t="s">
        <v>96</v>
      </c>
      <c r="BB473" s="28" t="s">
        <v>96</v>
      </c>
      <c r="BC473" s="28" t="s">
        <v>96</v>
      </c>
      <c r="BD473" s="28" t="s">
        <v>96</v>
      </c>
      <c r="BE473" s="28"/>
      <c r="BF473" s="28"/>
      <c r="BG473" s="73" t="s">
        <v>151</v>
      </c>
      <c r="BH473" s="30" t="str">
        <f>IF(COUNTA(Tabelle32[[#This Row],[Type:Vid_1080i50]:[Type:Anc_Prot]])&gt;0,"x","")</f>
        <v>x</v>
      </c>
      <c r="BI47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73" s="59"/>
      <c r="BK473" s="59"/>
      <c r="BL473" s="63"/>
      <c r="BM473" s="63"/>
      <c r="BN473" s="90"/>
      <c r="BO473" s="90"/>
      <c r="BP473" s="75">
        <f>LEN(Tabelle32[[#This Row],[Label 1
GFX-Unit]])</f>
        <v>0</v>
      </c>
      <c r="BQ473" s="63"/>
      <c r="BR473" s="63"/>
      <c r="BS473" s="59"/>
      <c r="BT473" s="59"/>
      <c r="BU473" s="59" t="s">
        <v>176</v>
      </c>
      <c r="BV473" s="59" t="s">
        <v>177</v>
      </c>
      <c r="BW473" s="59" t="s">
        <v>683</v>
      </c>
      <c r="BX473" s="59">
        <v>22</v>
      </c>
    </row>
    <row r="474" spans="1:76" x14ac:dyDescent="0.2">
      <c r="A474" s="58" t="str">
        <f>CONCATENATE(Tabelle32[[#This Row],[Device ID]],".",Tabelle32[[#This Row],[Streamcounter]])</f>
        <v>22.22206</v>
      </c>
      <c r="B47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VGW-01_SDI22_AUDrec_0006_IPLASRF</v>
      </c>
      <c r="C474" s="60"/>
      <c r="D474" s="61"/>
      <c r="E474" s="62"/>
      <c r="F474" s="59" t="str">
        <f>IFERROR(VLOOKUP(Tabelle32[[#This Row],[Device ID]],BOM!$B$3:$BQ$35,16,FALSE),"")</f>
        <v>VKS</v>
      </c>
      <c r="G474" s="63">
        <f>VLOOKUP(Tabelle32[[#This Row],[SDI Interface]],BOM!$A$4:$B$35,2,FALSE)</f>
        <v>22</v>
      </c>
      <c r="H474" s="59" t="str">
        <f>BOM!$C$4</f>
        <v>VGW-01</v>
      </c>
      <c r="I474" s="59">
        <f>IFERROR(VLOOKUP(Tabelle32[[#This Row],[Device ID]],BOM!$B$3:$BQ$35,12,FALSE),"")</f>
        <v>0</v>
      </c>
      <c r="J474" s="59" t="str">
        <f>IFERROR(VLOOKUP(Tabelle32[[#This Row],[Device ID]],BOM!$B$3:$BQ$35,13,FALSE),"")</f>
        <v>TC.U1.223 | MDC</v>
      </c>
      <c r="K474" s="59" t="str">
        <f>IFERROR(VLOOKUP(Tabelle32[[#This Row],[Device ID]],BOM!$B$3:$BQ$35,14,FALSE),"")</f>
        <v>Imagine Comunications</v>
      </c>
      <c r="L474" s="59" t="str">
        <f>IFERROR(VLOOKUP(Tabelle32[[#This Row],[Device ID]],BOM!$B$3:$BQ$35,16,FALSE),"")</f>
        <v>VKS</v>
      </c>
      <c r="M474" s="63">
        <f>IFERROR(VLOOKUP(Tabelle32[[#This Row],[Device ID]],BOM!$B$3:$BQ$35,17,FALSE),"")</f>
        <v>0</v>
      </c>
      <c r="N474" s="59">
        <f>IFERROR(VLOOKUP(Tabelle32[[#This Row],[Device ID]],BOM!$B$3:$BQ$35,18,FALSE),"")</f>
        <v>0</v>
      </c>
      <c r="O474" s="64"/>
      <c r="P474" s="64"/>
      <c r="Q474" s="64"/>
      <c r="R474" s="64"/>
      <c r="S474" s="64"/>
      <c r="T474" s="64"/>
      <c r="U474" s="59">
        <f>IFERROR(VLOOKUP(Tabelle32[[#This Row],[Device ID]],BOM!$B$3:$BQ$35,25,FALSE),"")</f>
        <v>0</v>
      </c>
      <c r="V474" s="59" t="str">
        <f>IFERROR(VLOOKUP(Tabelle32[[#This Row],[Device ID]],BOM!$B$3:$BQ$35,26,FALSE),"")</f>
        <v>x</v>
      </c>
      <c r="W474" s="59" t="str">
        <f>IFERROR(VLOOKUP(Tabelle32[[#This Row],[Device ID]],BOM!$B$3:$BQ$35,27,FALSE),"")</f>
        <v>x</v>
      </c>
      <c r="X474" s="59" t="str">
        <f>IFERROR(VLOOKUP(Tabelle32[[#This Row],[Device ID]],BOM!$B$3:$BQ$35,28,FALSE),"")</f>
        <v>x</v>
      </c>
      <c r="Y474" s="59" t="str">
        <f>IFERROR(VLOOKUP(Tabelle32[[#This Row],[Device ID]],BOM!$B$3:$BQ$35,29,FALSE),"")</f>
        <v>x</v>
      </c>
      <c r="Z474" s="59" t="str">
        <f>IFERROR(VLOOKUP(Tabelle32[[#This Row],[Device ID]],BOM!$B$3:$BQ$35,30,FALSE),"")</f>
        <v>x</v>
      </c>
      <c r="AA474" s="59" t="str">
        <f>IFERROR(VLOOKUP(Tabelle32[[#This Row],[Device ID]],BOM!$B$3:$BQ$35,31,FALSE),"")</f>
        <v>x</v>
      </c>
      <c r="AB474" s="59" t="str">
        <f>IFERROR(VLOOKUP(Tabelle32[[#This Row],[Device ID]],BOM!$B$3:$BQ$35,32,FALSE),"")</f>
        <v>x</v>
      </c>
      <c r="AC474" s="59" t="str">
        <f>IFERROR(VLOOKUP(Tabelle32[[#This Row],[Device ID]],BOM!$B$3:$BQ$35,33,FALSE),"")</f>
        <v>x</v>
      </c>
      <c r="AD474" s="59" t="str">
        <f>IFERROR(VLOOKUP(Tabelle32[[#This Row],[Device ID]],BOM!$B$3:$BQ$35,34,FALSE),"")</f>
        <v>x</v>
      </c>
      <c r="AE474" s="59" t="str">
        <f>IFERROR(VLOOKUP(Tabelle32[[#This Row],[Device ID]],BOM!$B$3:$BQ$35,35,FALSE),"")</f>
        <v>x</v>
      </c>
      <c r="AF474" s="59" t="str">
        <f>IFERROR(VLOOKUP(Tabelle32[[#This Row],[Device ID]],BOM!$B$3:$BQ$35,36,FALSE),"")</f>
        <v>x</v>
      </c>
      <c r="AG474" s="59" t="str">
        <f>IFERROR(VLOOKUP(Tabelle32[[#This Row],[Device ID]],BOM!$B$3:$BQ$35,37,FALSE),"")</f>
        <v>x</v>
      </c>
      <c r="AH474" s="59"/>
      <c r="AI474" s="59"/>
      <c r="AJ474" s="59"/>
      <c r="AK474" s="59"/>
      <c r="AL474" s="59" t="str">
        <f>IFERROR(VLOOKUP(Tabelle32[[#This Row],[Device ID]],BOM!$B$3:$BQ$35,42,FALSE),"")</f>
        <v>Imagine Communications SNP</v>
      </c>
      <c r="AM474" s="59" t="str">
        <f>IFERROR(VLOOKUP(Tabelle32[[#This Row],[Device ID]],BOM!$B$3:$BQ$35,43,FALSE),"")</f>
        <v>no</v>
      </c>
      <c r="AN474" s="59" t="str">
        <f>IFERROR(VLOOKUP(Tabelle32[[#This Row],[Device ID]],BOM!$B$3:$BQ$35,44,FALSE),"")</f>
        <v>yes</v>
      </c>
      <c r="AO474" s="59" t="str">
        <f>IFERROR(VLOOKUP(Tabelle32[[#This Row],[Device ID]],BOM!$B$3:$BQ$35,45,FALSE),"")</f>
        <v>no</v>
      </c>
      <c r="AP474" s="59" t="str">
        <f>IFERROR(CONCATENATE(Tabelle32[[#This Row],[Family
GFX-Unit]]," | ",Tabelle32[[#This Row],[Label 1
GFX-Unit]]," | ",Tabelle32[[#This Row],[Attached Device if Gateway]]),"")</f>
        <v xml:space="preserve"> |  | VKS</v>
      </c>
      <c r="AQ474" s="28"/>
      <c r="AR474" s="28"/>
      <c r="AS474" s="28"/>
      <c r="AT474" s="28"/>
      <c r="AU474" s="28"/>
      <c r="AV474" s="28" t="s">
        <v>96</v>
      </c>
      <c r="AW474" s="28" t="s">
        <v>96</v>
      </c>
      <c r="AX474" s="28" t="s">
        <v>96</v>
      </c>
      <c r="AY474" s="28" t="s">
        <v>96</v>
      </c>
      <c r="AZ474" s="28" t="s">
        <v>96</v>
      </c>
      <c r="BA474" s="28" t="s">
        <v>96</v>
      </c>
      <c r="BB474" s="28" t="s">
        <v>96</v>
      </c>
      <c r="BC474" s="28" t="s">
        <v>96</v>
      </c>
      <c r="BD474" s="28" t="s">
        <v>96</v>
      </c>
      <c r="BE474" s="28"/>
      <c r="BF474" s="28"/>
      <c r="BG474" s="73" t="s">
        <v>151</v>
      </c>
      <c r="BH474" s="30" t="str">
        <f>IF(COUNTA(Tabelle32[[#This Row],[Type:Vid_1080i50]:[Type:Anc_Prot]])&gt;0,"x","")</f>
        <v>x</v>
      </c>
      <c r="BI47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74" s="59"/>
      <c r="BK474" s="59"/>
      <c r="BL474" s="63"/>
      <c r="BM474" s="63"/>
      <c r="BN474" s="90"/>
      <c r="BO474" s="90"/>
      <c r="BP474" s="75">
        <f>LEN(Tabelle32[[#This Row],[Label 1
GFX-Unit]])</f>
        <v>0</v>
      </c>
      <c r="BQ474" s="63"/>
      <c r="BR474" s="63"/>
      <c r="BS474" s="59"/>
      <c r="BT474" s="59"/>
      <c r="BU474" s="59" t="s">
        <v>179</v>
      </c>
      <c r="BV474" s="59" t="s">
        <v>180</v>
      </c>
      <c r="BW474" s="59" t="s">
        <v>684</v>
      </c>
      <c r="BX474" s="59">
        <v>22</v>
      </c>
    </row>
    <row r="475" spans="1:76" x14ac:dyDescent="0.2">
      <c r="A475" s="58" t="str">
        <f>CONCATENATE(Tabelle32[[#This Row],[Device ID]],".",Tabelle32[[#This Row],[Streamcounter]])</f>
        <v>22.22207</v>
      </c>
      <c r="B47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VGW-01_SDI22_AUDrec_0007_IPLASRF</v>
      </c>
      <c r="C475" s="60"/>
      <c r="D475" s="61"/>
      <c r="E475" s="62"/>
      <c r="F475" s="59" t="str">
        <f>IFERROR(VLOOKUP(Tabelle32[[#This Row],[Device ID]],BOM!$B$3:$BQ$35,16,FALSE),"")</f>
        <v>VKS</v>
      </c>
      <c r="G475" s="63">
        <f>VLOOKUP(Tabelle32[[#This Row],[SDI Interface]],BOM!$A$4:$B$35,2,FALSE)</f>
        <v>22</v>
      </c>
      <c r="H475" s="59" t="str">
        <f>BOM!$C$4</f>
        <v>VGW-01</v>
      </c>
      <c r="I475" s="59">
        <f>IFERROR(VLOOKUP(Tabelle32[[#This Row],[Device ID]],BOM!$B$3:$BQ$35,12,FALSE),"")</f>
        <v>0</v>
      </c>
      <c r="J475" s="59" t="str">
        <f>IFERROR(VLOOKUP(Tabelle32[[#This Row],[Device ID]],BOM!$B$3:$BQ$35,13,FALSE),"")</f>
        <v>TC.U1.223 | MDC</v>
      </c>
      <c r="K475" s="59" t="str">
        <f>IFERROR(VLOOKUP(Tabelle32[[#This Row],[Device ID]],BOM!$B$3:$BQ$35,14,FALSE),"")</f>
        <v>Imagine Comunications</v>
      </c>
      <c r="L475" s="59" t="str">
        <f>IFERROR(VLOOKUP(Tabelle32[[#This Row],[Device ID]],BOM!$B$3:$BQ$35,16,FALSE),"")</f>
        <v>VKS</v>
      </c>
      <c r="M475" s="63">
        <f>IFERROR(VLOOKUP(Tabelle32[[#This Row],[Device ID]],BOM!$B$3:$BQ$35,17,FALSE),"")</f>
        <v>0</v>
      </c>
      <c r="N475" s="59">
        <f>IFERROR(VLOOKUP(Tabelle32[[#This Row],[Device ID]],BOM!$B$3:$BQ$35,18,FALSE),"")</f>
        <v>0</v>
      </c>
      <c r="O475" s="64"/>
      <c r="P475" s="64"/>
      <c r="Q475" s="64"/>
      <c r="R475" s="64"/>
      <c r="S475" s="64"/>
      <c r="T475" s="64"/>
      <c r="U475" s="59">
        <f>IFERROR(VLOOKUP(Tabelle32[[#This Row],[Device ID]],BOM!$B$3:$BQ$35,25,FALSE),"")</f>
        <v>0</v>
      </c>
      <c r="V475" s="59" t="str">
        <f>IFERROR(VLOOKUP(Tabelle32[[#This Row],[Device ID]],BOM!$B$3:$BQ$35,26,FALSE),"")</f>
        <v>x</v>
      </c>
      <c r="W475" s="59" t="str">
        <f>IFERROR(VLOOKUP(Tabelle32[[#This Row],[Device ID]],BOM!$B$3:$BQ$35,27,FALSE),"")</f>
        <v>x</v>
      </c>
      <c r="X475" s="59" t="str">
        <f>IFERROR(VLOOKUP(Tabelle32[[#This Row],[Device ID]],BOM!$B$3:$BQ$35,28,FALSE),"")</f>
        <v>x</v>
      </c>
      <c r="Y475" s="59" t="str">
        <f>IFERROR(VLOOKUP(Tabelle32[[#This Row],[Device ID]],BOM!$B$3:$BQ$35,29,FALSE),"")</f>
        <v>x</v>
      </c>
      <c r="Z475" s="59" t="str">
        <f>IFERROR(VLOOKUP(Tabelle32[[#This Row],[Device ID]],BOM!$B$3:$BQ$35,30,FALSE),"")</f>
        <v>x</v>
      </c>
      <c r="AA475" s="59" t="str">
        <f>IFERROR(VLOOKUP(Tabelle32[[#This Row],[Device ID]],BOM!$B$3:$BQ$35,31,FALSE),"")</f>
        <v>x</v>
      </c>
      <c r="AB475" s="59" t="str">
        <f>IFERROR(VLOOKUP(Tabelle32[[#This Row],[Device ID]],BOM!$B$3:$BQ$35,32,FALSE),"")</f>
        <v>x</v>
      </c>
      <c r="AC475" s="59" t="str">
        <f>IFERROR(VLOOKUP(Tabelle32[[#This Row],[Device ID]],BOM!$B$3:$BQ$35,33,FALSE),"")</f>
        <v>x</v>
      </c>
      <c r="AD475" s="59" t="str">
        <f>IFERROR(VLOOKUP(Tabelle32[[#This Row],[Device ID]],BOM!$B$3:$BQ$35,34,FALSE),"")</f>
        <v>x</v>
      </c>
      <c r="AE475" s="59" t="str">
        <f>IFERROR(VLOOKUP(Tabelle32[[#This Row],[Device ID]],BOM!$B$3:$BQ$35,35,FALSE),"")</f>
        <v>x</v>
      </c>
      <c r="AF475" s="59" t="str">
        <f>IFERROR(VLOOKUP(Tabelle32[[#This Row],[Device ID]],BOM!$B$3:$BQ$35,36,FALSE),"")</f>
        <v>x</v>
      </c>
      <c r="AG475" s="59" t="str">
        <f>IFERROR(VLOOKUP(Tabelle32[[#This Row],[Device ID]],BOM!$B$3:$BQ$35,37,FALSE),"")</f>
        <v>x</v>
      </c>
      <c r="AH475" s="59"/>
      <c r="AI475" s="59"/>
      <c r="AJ475" s="59"/>
      <c r="AK475" s="59"/>
      <c r="AL475" s="59" t="str">
        <f>IFERROR(VLOOKUP(Tabelle32[[#This Row],[Device ID]],BOM!$B$3:$BQ$35,42,FALSE),"")</f>
        <v>Imagine Communications SNP</v>
      </c>
      <c r="AM475" s="59" t="str">
        <f>IFERROR(VLOOKUP(Tabelle32[[#This Row],[Device ID]],BOM!$B$3:$BQ$35,43,FALSE),"")</f>
        <v>no</v>
      </c>
      <c r="AN475" s="59" t="str">
        <f>IFERROR(VLOOKUP(Tabelle32[[#This Row],[Device ID]],BOM!$B$3:$BQ$35,44,FALSE),"")</f>
        <v>yes</v>
      </c>
      <c r="AO475" s="59" t="str">
        <f>IFERROR(VLOOKUP(Tabelle32[[#This Row],[Device ID]],BOM!$B$3:$BQ$35,45,FALSE),"")</f>
        <v>no</v>
      </c>
      <c r="AP475" s="59" t="str">
        <f>IFERROR(CONCATENATE(Tabelle32[[#This Row],[Family
GFX-Unit]]," | ",Tabelle32[[#This Row],[Label 1
GFX-Unit]]," | ",Tabelle32[[#This Row],[Attached Device if Gateway]]),"")</f>
        <v xml:space="preserve"> |  | VKS</v>
      </c>
      <c r="AQ475" s="28"/>
      <c r="AR475" s="28"/>
      <c r="AS475" s="28"/>
      <c r="AT475" s="28"/>
      <c r="AU475" s="28"/>
      <c r="AV475" s="28" t="s">
        <v>96</v>
      </c>
      <c r="AW475" s="28" t="s">
        <v>96</v>
      </c>
      <c r="AX475" s="28" t="s">
        <v>96</v>
      </c>
      <c r="AY475" s="28" t="s">
        <v>96</v>
      </c>
      <c r="AZ475" s="28" t="s">
        <v>96</v>
      </c>
      <c r="BA475" s="28" t="s">
        <v>96</v>
      </c>
      <c r="BB475" s="28" t="s">
        <v>96</v>
      </c>
      <c r="BC475" s="28" t="s">
        <v>96</v>
      </c>
      <c r="BD475" s="28" t="s">
        <v>96</v>
      </c>
      <c r="BE475" s="28"/>
      <c r="BF475" s="28"/>
      <c r="BG475" s="73" t="s">
        <v>151</v>
      </c>
      <c r="BH475" s="30" t="str">
        <f>IF(COUNTA(Tabelle32[[#This Row],[Type:Vid_1080i50]:[Type:Anc_Prot]])&gt;0,"x","")</f>
        <v>x</v>
      </c>
      <c r="BI47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75" s="59"/>
      <c r="BK475" s="59"/>
      <c r="BL475" s="63"/>
      <c r="BM475" s="63"/>
      <c r="BN475" s="90"/>
      <c r="BO475" s="90"/>
      <c r="BP475" s="75">
        <f>LEN(Tabelle32[[#This Row],[Label 1
GFX-Unit]])</f>
        <v>0</v>
      </c>
      <c r="BQ475" s="63"/>
      <c r="BR475" s="63"/>
      <c r="BS475" s="59"/>
      <c r="BT475" s="59"/>
      <c r="BU475" s="59" t="s">
        <v>182</v>
      </c>
      <c r="BV475" s="59" t="s">
        <v>183</v>
      </c>
      <c r="BW475" s="59" t="s">
        <v>685</v>
      </c>
      <c r="BX475" s="59">
        <v>22</v>
      </c>
    </row>
    <row r="476" spans="1:76" x14ac:dyDescent="0.2">
      <c r="A476" s="58" t="str">
        <f>CONCATENATE(Tabelle32[[#This Row],[Device ID]],".",Tabelle32[[#This Row],[Streamcounter]])</f>
        <v>22.22208</v>
      </c>
      <c r="B47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VGW-01_SDI22_AUDrec_0008_IPLASRF</v>
      </c>
      <c r="C476" s="60"/>
      <c r="D476" s="61"/>
      <c r="E476" s="62"/>
      <c r="F476" s="59" t="str">
        <f>IFERROR(VLOOKUP(Tabelle32[[#This Row],[Device ID]],BOM!$B$3:$BQ$35,16,FALSE),"")</f>
        <v>VKS</v>
      </c>
      <c r="G476" s="63">
        <f>VLOOKUP(Tabelle32[[#This Row],[SDI Interface]],BOM!$A$4:$B$35,2,FALSE)</f>
        <v>22</v>
      </c>
      <c r="H476" s="59" t="str">
        <f>BOM!$C$4</f>
        <v>VGW-01</v>
      </c>
      <c r="I476" s="59">
        <f>IFERROR(VLOOKUP(Tabelle32[[#This Row],[Device ID]],BOM!$B$3:$BQ$35,12,FALSE),"")</f>
        <v>0</v>
      </c>
      <c r="J476" s="59" t="str">
        <f>IFERROR(VLOOKUP(Tabelle32[[#This Row],[Device ID]],BOM!$B$3:$BQ$35,13,FALSE),"")</f>
        <v>TC.U1.223 | MDC</v>
      </c>
      <c r="K476" s="59" t="str">
        <f>IFERROR(VLOOKUP(Tabelle32[[#This Row],[Device ID]],BOM!$B$3:$BQ$35,14,FALSE),"")</f>
        <v>Imagine Comunications</v>
      </c>
      <c r="L476" s="59" t="str">
        <f>IFERROR(VLOOKUP(Tabelle32[[#This Row],[Device ID]],BOM!$B$3:$BQ$35,16,FALSE),"")</f>
        <v>VKS</v>
      </c>
      <c r="M476" s="63">
        <f>IFERROR(VLOOKUP(Tabelle32[[#This Row],[Device ID]],BOM!$B$3:$BQ$35,17,FALSE),"")</f>
        <v>0</v>
      </c>
      <c r="N476" s="59">
        <f>IFERROR(VLOOKUP(Tabelle32[[#This Row],[Device ID]],BOM!$B$3:$BQ$35,18,FALSE),"")</f>
        <v>0</v>
      </c>
      <c r="O476" s="64"/>
      <c r="P476" s="64"/>
      <c r="Q476" s="64"/>
      <c r="R476" s="64"/>
      <c r="S476" s="64"/>
      <c r="T476" s="64"/>
      <c r="U476" s="59">
        <f>IFERROR(VLOOKUP(Tabelle32[[#This Row],[Device ID]],BOM!$B$3:$BQ$35,25,FALSE),"")</f>
        <v>0</v>
      </c>
      <c r="V476" s="59" t="str">
        <f>IFERROR(VLOOKUP(Tabelle32[[#This Row],[Device ID]],BOM!$B$3:$BQ$35,26,FALSE),"")</f>
        <v>x</v>
      </c>
      <c r="W476" s="59" t="str">
        <f>IFERROR(VLOOKUP(Tabelle32[[#This Row],[Device ID]],BOM!$B$3:$BQ$35,27,FALSE),"")</f>
        <v>x</v>
      </c>
      <c r="X476" s="59" t="str">
        <f>IFERROR(VLOOKUP(Tabelle32[[#This Row],[Device ID]],BOM!$B$3:$BQ$35,28,FALSE),"")</f>
        <v>x</v>
      </c>
      <c r="Y476" s="59" t="str">
        <f>IFERROR(VLOOKUP(Tabelle32[[#This Row],[Device ID]],BOM!$B$3:$BQ$35,29,FALSE),"")</f>
        <v>x</v>
      </c>
      <c r="Z476" s="59" t="str">
        <f>IFERROR(VLOOKUP(Tabelle32[[#This Row],[Device ID]],BOM!$B$3:$BQ$35,30,FALSE),"")</f>
        <v>x</v>
      </c>
      <c r="AA476" s="59" t="str">
        <f>IFERROR(VLOOKUP(Tabelle32[[#This Row],[Device ID]],BOM!$B$3:$BQ$35,31,FALSE),"")</f>
        <v>x</v>
      </c>
      <c r="AB476" s="59" t="str">
        <f>IFERROR(VLOOKUP(Tabelle32[[#This Row],[Device ID]],BOM!$B$3:$BQ$35,32,FALSE),"")</f>
        <v>x</v>
      </c>
      <c r="AC476" s="59" t="str">
        <f>IFERROR(VLOOKUP(Tabelle32[[#This Row],[Device ID]],BOM!$B$3:$BQ$35,33,FALSE),"")</f>
        <v>x</v>
      </c>
      <c r="AD476" s="59" t="str">
        <f>IFERROR(VLOOKUP(Tabelle32[[#This Row],[Device ID]],BOM!$B$3:$BQ$35,34,FALSE),"")</f>
        <v>x</v>
      </c>
      <c r="AE476" s="59" t="str">
        <f>IFERROR(VLOOKUP(Tabelle32[[#This Row],[Device ID]],BOM!$B$3:$BQ$35,35,FALSE),"")</f>
        <v>x</v>
      </c>
      <c r="AF476" s="59" t="str">
        <f>IFERROR(VLOOKUP(Tabelle32[[#This Row],[Device ID]],BOM!$B$3:$BQ$35,36,FALSE),"")</f>
        <v>x</v>
      </c>
      <c r="AG476" s="59" t="str">
        <f>IFERROR(VLOOKUP(Tabelle32[[#This Row],[Device ID]],BOM!$B$3:$BQ$35,37,FALSE),"")</f>
        <v>x</v>
      </c>
      <c r="AH476" s="59"/>
      <c r="AI476" s="59"/>
      <c r="AJ476" s="59"/>
      <c r="AK476" s="59"/>
      <c r="AL476" s="59" t="str">
        <f>IFERROR(VLOOKUP(Tabelle32[[#This Row],[Device ID]],BOM!$B$3:$BQ$35,42,FALSE),"")</f>
        <v>Imagine Communications SNP</v>
      </c>
      <c r="AM476" s="59" t="str">
        <f>IFERROR(VLOOKUP(Tabelle32[[#This Row],[Device ID]],BOM!$B$3:$BQ$35,43,FALSE),"")</f>
        <v>no</v>
      </c>
      <c r="AN476" s="59" t="str">
        <f>IFERROR(VLOOKUP(Tabelle32[[#This Row],[Device ID]],BOM!$B$3:$BQ$35,44,FALSE),"")</f>
        <v>yes</v>
      </c>
      <c r="AO476" s="59" t="str">
        <f>IFERROR(VLOOKUP(Tabelle32[[#This Row],[Device ID]],BOM!$B$3:$BQ$35,45,FALSE),"")</f>
        <v>no</v>
      </c>
      <c r="AP476" s="59" t="str">
        <f>IFERROR(CONCATENATE(Tabelle32[[#This Row],[Family
GFX-Unit]]," | ",Tabelle32[[#This Row],[Label 1
GFX-Unit]]," | ",Tabelle32[[#This Row],[Attached Device if Gateway]]),"")</f>
        <v xml:space="preserve"> |  | VKS</v>
      </c>
      <c r="AQ476" s="28"/>
      <c r="AR476" s="28"/>
      <c r="AS476" s="28"/>
      <c r="AT476" s="28"/>
      <c r="AU476" s="28"/>
      <c r="AV476" s="28" t="s">
        <v>96</v>
      </c>
      <c r="AW476" s="28" t="s">
        <v>96</v>
      </c>
      <c r="AX476" s="28" t="s">
        <v>96</v>
      </c>
      <c r="AY476" s="28" t="s">
        <v>96</v>
      </c>
      <c r="AZ476" s="28" t="s">
        <v>96</v>
      </c>
      <c r="BA476" s="28" t="s">
        <v>96</v>
      </c>
      <c r="BB476" s="28" t="s">
        <v>96</v>
      </c>
      <c r="BC476" s="28" t="s">
        <v>96</v>
      </c>
      <c r="BD476" s="28" t="s">
        <v>96</v>
      </c>
      <c r="BE476" s="28"/>
      <c r="BF476" s="28"/>
      <c r="BG476" s="73" t="s">
        <v>151</v>
      </c>
      <c r="BH476" s="30" t="str">
        <f>IF(COUNTA(Tabelle32[[#This Row],[Type:Vid_1080i50]:[Type:Anc_Prot]])&gt;0,"x","")</f>
        <v>x</v>
      </c>
      <c r="BI47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76" s="59"/>
      <c r="BK476" s="59"/>
      <c r="BL476" s="63"/>
      <c r="BM476" s="63"/>
      <c r="BN476" s="90"/>
      <c r="BO476" s="90"/>
      <c r="BP476" s="75">
        <f>LEN(Tabelle32[[#This Row],[Label 1
GFX-Unit]])</f>
        <v>0</v>
      </c>
      <c r="BQ476" s="63"/>
      <c r="BR476" s="63"/>
      <c r="BS476" s="59"/>
      <c r="BT476" s="59"/>
      <c r="BU476" s="59" t="s">
        <v>185</v>
      </c>
      <c r="BV476" s="59" t="s">
        <v>186</v>
      </c>
      <c r="BW476" s="59" t="s">
        <v>686</v>
      </c>
      <c r="BX476" s="59">
        <v>22</v>
      </c>
    </row>
    <row r="477" spans="1:76" x14ac:dyDescent="0.2">
      <c r="A477" s="58" t="str">
        <f>CONCATENATE(Tabelle32[[#This Row],[Device ID]],".",Tabelle32[[#This Row],[Streamcounter]])</f>
        <v>22.22209</v>
      </c>
      <c r="B47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VGW-01_SDI22_AUDrec_0009_IPLASRF</v>
      </c>
      <c r="C477" s="60"/>
      <c r="D477" s="61"/>
      <c r="E477" s="62"/>
      <c r="F477" s="59" t="str">
        <f>IFERROR(VLOOKUP(Tabelle32[[#This Row],[Device ID]],BOM!$B$3:$BQ$35,16,FALSE),"")</f>
        <v>VKS</v>
      </c>
      <c r="G477" s="63">
        <f>VLOOKUP(Tabelle32[[#This Row],[SDI Interface]],BOM!$A$4:$B$35,2,FALSE)</f>
        <v>22</v>
      </c>
      <c r="H477" s="59" t="str">
        <f>BOM!$C$4</f>
        <v>VGW-01</v>
      </c>
      <c r="I477" s="59">
        <f>IFERROR(VLOOKUP(Tabelle32[[#This Row],[Device ID]],BOM!$B$3:$BQ$35,12,FALSE),"")</f>
        <v>0</v>
      </c>
      <c r="J477" s="59" t="str">
        <f>IFERROR(VLOOKUP(Tabelle32[[#This Row],[Device ID]],BOM!$B$3:$BQ$35,13,FALSE),"")</f>
        <v>TC.U1.223 | MDC</v>
      </c>
      <c r="K477" s="59" t="str">
        <f>IFERROR(VLOOKUP(Tabelle32[[#This Row],[Device ID]],BOM!$B$3:$BQ$35,14,FALSE),"")</f>
        <v>Imagine Comunications</v>
      </c>
      <c r="L477" s="59" t="str">
        <f>IFERROR(VLOOKUP(Tabelle32[[#This Row],[Device ID]],BOM!$B$3:$BQ$35,16,FALSE),"")</f>
        <v>VKS</v>
      </c>
      <c r="M477" s="63">
        <f>IFERROR(VLOOKUP(Tabelle32[[#This Row],[Device ID]],BOM!$B$3:$BQ$35,17,FALSE),"")</f>
        <v>0</v>
      </c>
      <c r="N477" s="59">
        <f>IFERROR(VLOOKUP(Tabelle32[[#This Row],[Device ID]],BOM!$B$3:$BQ$35,18,FALSE),"")</f>
        <v>0</v>
      </c>
      <c r="O477" s="64"/>
      <c r="P477" s="64"/>
      <c r="Q477" s="64"/>
      <c r="R477" s="64"/>
      <c r="S477" s="64"/>
      <c r="T477" s="64"/>
      <c r="U477" s="59">
        <f>IFERROR(VLOOKUP(Tabelle32[[#This Row],[Device ID]],BOM!$B$3:$BQ$35,25,FALSE),"")</f>
        <v>0</v>
      </c>
      <c r="V477" s="59" t="str">
        <f>IFERROR(VLOOKUP(Tabelle32[[#This Row],[Device ID]],BOM!$B$3:$BQ$35,26,FALSE),"")</f>
        <v>x</v>
      </c>
      <c r="W477" s="59" t="str">
        <f>IFERROR(VLOOKUP(Tabelle32[[#This Row],[Device ID]],BOM!$B$3:$BQ$35,27,FALSE),"")</f>
        <v>x</v>
      </c>
      <c r="X477" s="59" t="str">
        <f>IFERROR(VLOOKUP(Tabelle32[[#This Row],[Device ID]],BOM!$B$3:$BQ$35,28,FALSE),"")</f>
        <v>x</v>
      </c>
      <c r="Y477" s="59" t="str">
        <f>IFERROR(VLOOKUP(Tabelle32[[#This Row],[Device ID]],BOM!$B$3:$BQ$35,29,FALSE),"")</f>
        <v>x</v>
      </c>
      <c r="Z477" s="59" t="str">
        <f>IFERROR(VLOOKUP(Tabelle32[[#This Row],[Device ID]],BOM!$B$3:$BQ$35,30,FALSE),"")</f>
        <v>x</v>
      </c>
      <c r="AA477" s="59" t="str">
        <f>IFERROR(VLOOKUP(Tabelle32[[#This Row],[Device ID]],BOM!$B$3:$BQ$35,31,FALSE),"")</f>
        <v>x</v>
      </c>
      <c r="AB477" s="59" t="str">
        <f>IFERROR(VLOOKUP(Tabelle32[[#This Row],[Device ID]],BOM!$B$3:$BQ$35,32,FALSE),"")</f>
        <v>x</v>
      </c>
      <c r="AC477" s="59" t="str">
        <f>IFERROR(VLOOKUP(Tabelle32[[#This Row],[Device ID]],BOM!$B$3:$BQ$35,33,FALSE),"")</f>
        <v>x</v>
      </c>
      <c r="AD477" s="59" t="str">
        <f>IFERROR(VLOOKUP(Tabelle32[[#This Row],[Device ID]],BOM!$B$3:$BQ$35,34,FALSE),"")</f>
        <v>x</v>
      </c>
      <c r="AE477" s="59" t="str">
        <f>IFERROR(VLOOKUP(Tabelle32[[#This Row],[Device ID]],BOM!$B$3:$BQ$35,35,FALSE),"")</f>
        <v>x</v>
      </c>
      <c r="AF477" s="59" t="str">
        <f>IFERROR(VLOOKUP(Tabelle32[[#This Row],[Device ID]],BOM!$B$3:$BQ$35,36,FALSE),"")</f>
        <v>x</v>
      </c>
      <c r="AG477" s="59" t="str">
        <f>IFERROR(VLOOKUP(Tabelle32[[#This Row],[Device ID]],BOM!$B$3:$BQ$35,37,FALSE),"")</f>
        <v>x</v>
      </c>
      <c r="AH477" s="59"/>
      <c r="AI477" s="59"/>
      <c r="AJ477" s="59"/>
      <c r="AK477" s="59"/>
      <c r="AL477" s="59" t="str">
        <f>IFERROR(VLOOKUP(Tabelle32[[#This Row],[Device ID]],BOM!$B$3:$BQ$35,42,FALSE),"")</f>
        <v>Imagine Communications SNP</v>
      </c>
      <c r="AM477" s="59" t="str">
        <f>IFERROR(VLOOKUP(Tabelle32[[#This Row],[Device ID]],BOM!$B$3:$BQ$35,43,FALSE),"")</f>
        <v>no</v>
      </c>
      <c r="AN477" s="59" t="str">
        <f>IFERROR(VLOOKUP(Tabelle32[[#This Row],[Device ID]],BOM!$B$3:$BQ$35,44,FALSE),"")</f>
        <v>yes</v>
      </c>
      <c r="AO477" s="59" t="str">
        <f>IFERROR(VLOOKUP(Tabelle32[[#This Row],[Device ID]],BOM!$B$3:$BQ$35,45,FALSE),"")</f>
        <v>no</v>
      </c>
      <c r="AP477" s="59" t="str">
        <f>IFERROR(CONCATENATE(Tabelle32[[#This Row],[Family
GFX-Unit]]," | ",Tabelle32[[#This Row],[Label 1
GFX-Unit]]," | ",Tabelle32[[#This Row],[Attached Device if Gateway]]),"")</f>
        <v xml:space="preserve"> |  | VKS</v>
      </c>
      <c r="AQ477" s="28"/>
      <c r="AR477" s="28"/>
      <c r="AS477" s="28"/>
      <c r="AT477" s="28"/>
      <c r="AU477" s="28"/>
      <c r="AV477" s="28" t="s">
        <v>96</v>
      </c>
      <c r="AW477" s="28" t="s">
        <v>96</v>
      </c>
      <c r="AX477" s="28" t="s">
        <v>96</v>
      </c>
      <c r="AY477" s="28" t="s">
        <v>96</v>
      </c>
      <c r="AZ477" s="28" t="s">
        <v>96</v>
      </c>
      <c r="BA477" s="28" t="s">
        <v>96</v>
      </c>
      <c r="BB477" s="28" t="s">
        <v>96</v>
      </c>
      <c r="BC477" s="28" t="s">
        <v>96</v>
      </c>
      <c r="BD477" s="28" t="s">
        <v>96</v>
      </c>
      <c r="BE477" s="28"/>
      <c r="BF477" s="28"/>
      <c r="BG477" s="73" t="s">
        <v>151</v>
      </c>
      <c r="BH477" s="30" t="str">
        <f>IF(COUNTA(Tabelle32[[#This Row],[Type:Vid_1080i50]:[Type:Anc_Prot]])&gt;0,"x","")</f>
        <v>x</v>
      </c>
      <c r="BI47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77" s="59"/>
      <c r="BK477" s="59"/>
      <c r="BL477" s="63"/>
      <c r="BM477" s="63"/>
      <c r="BN477" s="90"/>
      <c r="BO477" s="90"/>
      <c r="BP477" s="75">
        <f>LEN(Tabelle32[[#This Row],[Label 1
GFX-Unit]])</f>
        <v>0</v>
      </c>
      <c r="BQ477" s="63"/>
      <c r="BR477" s="63"/>
      <c r="BS477" s="59"/>
      <c r="BT477" s="59"/>
      <c r="BU477" s="59" t="s">
        <v>188</v>
      </c>
      <c r="BV477" s="59" t="s">
        <v>189</v>
      </c>
      <c r="BW477" s="59" t="s">
        <v>687</v>
      </c>
      <c r="BX477" s="59">
        <v>22</v>
      </c>
    </row>
    <row r="478" spans="1:76" x14ac:dyDescent="0.2">
      <c r="A478" s="58" t="str">
        <f>CONCATENATE(Tabelle32[[#This Row],[Device ID]],".",Tabelle32[[#This Row],[Streamcounter]])</f>
        <v>22.22210</v>
      </c>
      <c r="B47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VGW-01_SDI22_AUDrec_0010_IPLASRF</v>
      </c>
      <c r="C478" s="60"/>
      <c r="D478" s="61"/>
      <c r="E478" s="62"/>
      <c r="F478" s="59" t="str">
        <f>IFERROR(VLOOKUP(Tabelle32[[#This Row],[Device ID]],BOM!$B$3:$BQ$35,16,FALSE),"")</f>
        <v>VKS</v>
      </c>
      <c r="G478" s="63">
        <f>VLOOKUP(Tabelle32[[#This Row],[SDI Interface]],BOM!$A$4:$B$35,2,FALSE)</f>
        <v>22</v>
      </c>
      <c r="H478" s="59" t="str">
        <f>BOM!$C$4</f>
        <v>VGW-01</v>
      </c>
      <c r="I478" s="59">
        <f>IFERROR(VLOOKUP(Tabelle32[[#This Row],[Device ID]],BOM!$B$3:$BQ$35,12,FALSE),"")</f>
        <v>0</v>
      </c>
      <c r="J478" s="59" t="str">
        <f>IFERROR(VLOOKUP(Tabelle32[[#This Row],[Device ID]],BOM!$B$3:$BQ$35,13,FALSE),"")</f>
        <v>TC.U1.223 | MDC</v>
      </c>
      <c r="K478" s="59" t="str">
        <f>IFERROR(VLOOKUP(Tabelle32[[#This Row],[Device ID]],BOM!$B$3:$BQ$35,14,FALSE),"")</f>
        <v>Imagine Comunications</v>
      </c>
      <c r="L478" s="59" t="str">
        <f>IFERROR(VLOOKUP(Tabelle32[[#This Row],[Device ID]],BOM!$B$3:$BQ$35,16,FALSE),"")</f>
        <v>VKS</v>
      </c>
      <c r="M478" s="63">
        <f>IFERROR(VLOOKUP(Tabelle32[[#This Row],[Device ID]],BOM!$B$3:$BQ$35,17,FALSE),"")</f>
        <v>0</v>
      </c>
      <c r="N478" s="59">
        <f>IFERROR(VLOOKUP(Tabelle32[[#This Row],[Device ID]],BOM!$B$3:$BQ$35,18,FALSE),"")</f>
        <v>0</v>
      </c>
      <c r="O478" s="64"/>
      <c r="P478" s="64"/>
      <c r="Q478" s="64"/>
      <c r="R478" s="64"/>
      <c r="S478" s="64"/>
      <c r="T478" s="64"/>
      <c r="U478" s="59">
        <f>IFERROR(VLOOKUP(Tabelle32[[#This Row],[Device ID]],BOM!$B$3:$BQ$35,25,FALSE),"")</f>
        <v>0</v>
      </c>
      <c r="V478" s="59" t="str">
        <f>IFERROR(VLOOKUP(Tabelle32[[#This Row],[Device ID]],BOM!$B$3:$BQ$35,26,FALSE),"")</f>
        <v>x</v>
      </c>
      <c r="W478" s="59" t="str">
        <f>IFERROR(VLOOKUP(Tabelle32[[#This Row],[Device ID]],BOM!$B$3:$BQ$35,27,FALSE),"")</f>
        <v>x</v>
      </c>
      <c r="X478" s="59" t="str">
        <f>IFERROR(VLOOKUP(Tabelle32[[#This Row],[Device ID]],BOM!$B$3:$BQ$35,28,FALSE),"")</f>
        <v>x</v>
      </c>
      <c r="Y478" s="59" t="str">
        <f>IFERROR(VLOOKUP(Tabelle32[[#This Row],[Device ID]],BOM!$B$3:$BQ$35,29,FALSE),"")</f>
        <v>x</v>
      </c>
      <c r="Z478" s="59" t="str">
        <f>IFERROR(VLOOKUP(Tabelle32[[#This Row],[Device ID]],BOM!$B$3:$BQ$35,30,FALSE),"")</f>
        <v>x</v>
      </c>
      <c r="AA478" s="59" t="str">
        <f>IFERROR(VLOOKUP(Tabelle32[[#This Row],[Device ID]],BOM!$B$3:$BQ$35,31,FALSE),"")</f>
        <v>x</v>
      </c>
      <c r="AB478" s="59" t="str">
        <f>IFERROR(VLOOKUP(Tabelle32[[#This Row],[Device ID]],BOM!$B$3:$BQ$35,32,FALSE),"")</f>
        <v>x</v>
      </c>
      <c r="AC478" s="59" t="str">
        <f>IFERROR(VLOOKUP(Tabelle32[[#This Row],[Device ID]],BOM!$B$3:$BQ$35,33,FALSE),"")</f>
        <v>x</v>
      </c>
      <c r="AD478" s="59" t="str">
        <f>IFERROR(VLOOKUP(Tabelle32[[#This Row],[Device ID]],BOM!$B$3:$BQ$35,34,FALSE),"")</f>
        <v>x</v>
      </c>
      <c r="AE478" s="59" t="str">
        <f>IFERROR(VLOOKUP(Tabelle32[[#This Row],[Device ID]],BOM!$B$3:$BQ$35,35,FALSE),"")</f>
        <v>x</v>
      </c>
      <c r="AF478" s="59" t="str">
        <f>IFERROR(VLOOKUP(Tabelle32[[#This Row],[Device ID]],BOM!$B$3:$BQ$35,36,FALSE),"")</f>
        <v>x</v>
      </c>
      <c r="AG478" s="59" t="str">
        <f>IFERROR(VLOOKUP(Tabelle32[[#This Row],[Device ID]],BOM!$B$3:$BQ$35,37,FALSE),"")</f>
        <v>x</v>
      </c>
      <c r="AH478" s="59"/>
      <c r="AI478" s="59"/>
      <c r="AJ478" s="59"/>
      <c r="AK478" s="59"/>
      <c r="AL478" s="59" t="str">
        <f>IFERROR(VLOOKUP(Tabelle32[[#This Row],[Device ID]],BOM!$B$3:$BQ$35,42,FALSE),"")</f>
        <v>Imagine Communications SNP</v>
      </c>
      <c r="AM478" s="59" t="str">
        <f>IFERROR(VLOOKUP(Tabelle32[[#This Row],[Device ID]],BOM!$B$3:$BQ$35,43,FALSE),"")</f>
        <v>no</v>
      </c>
      <c r="AN478" s="59" t="str">
        <f>IFERROR(VLOOKUP(Tabelle32[[#This Row],[Device ID]],BOM!$B$3:$BQ$35,44,FALSE),"")</f>
        <v>yes</v>
      </c>
      <c r="AO478" s="59" t="str">
        <f>IFERROR(VLOOKUP(Tabelle32[[#This Row],[Device ID]],BOM!$B$3:$BQ$35,45,FALSE),"")</f>
        <v>no</v>
      </c>
      <c r="AP478" s="59" t="str">
        <f>IFERROR(CONCATENATE(Tabelle32[[#This Row],[Family
GFX-Unit]]," | ",Tabelle32[[#This Row],[Label 1
GFX-Unit]]," | ",Tabelle32[[#This Row],[Attached Device if Gateway]]),"")</f>
        <v xml:space="preserve"> |  | VKS</v>
      </c>
      <c r="AQ478" s="28"/>
      <c r="AR478" s="28"/>
      <c r="AS478" s="28"/>
      <c r="AT478" s="28"/>
      <c r="AU478" s="28"/>
      <c r="AV478" s="28" t="s">
        <v>96</v>
      </c>
      <c r="AW478" s="28" t="s">
        <v>96</v>
      </c>
      <c r="AX478" s="28" t="s">
        <v>96</v>
      </c>
      <c r="AY478" s="28" t="s">
        <v>96</v>
      </c>
      <c r="AZ478" s="28" t="s">
        <v>96</v>
      </c>
      <c r="BA478" s="28" t="s">
        <v>96</v>
      </c>
      <c r="BB478" s="28" t="s">
        <v>96</v>
      </c>
      <c r="BC478" s="28" t="s">
        <v>96</v>
      </c>
      <c r="BD478" s="28" t="s">
        <v>96</v>
      </c>
      <c r="BE478" s="28"/>
      <c r="BF478" s="28"/>
      <c r="BG478" s="73" t="s">
        <v>151</v>
      </c>
      <c r="BH478" s="30" t="str">
        <f>IF(COUNTA(Tabelle32[[#This Row],[Type:Vid_1080i50]:[Type:Anc_Prot]])&gt;0,"x","")</f>
        <v>x</v>
      </c>
      <c r="BI47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78" s="59"/>
      <c r="BK478" s="59"/>
      <c r="BL478" s="63"/>
      <c r="BM478" s="63"/>
      <c r="BN478" s="90"/>
      <c r="BO478" s="90"/>
      <c r="BP478" s="75">
        <f>LEN(Tabelle32[[#This Row],[Label 1
GFX-Unit]])</f>
        <v>0</v>
      </c>
      <c r="BQ478" s="63"/>
      <c r="BR478" s="63"/>
      <c r="BS478" s="59"/>
      <c r="BT478" s="59"/>
      <c r="BU478" s="59" t="s">
        <v>191</v>
      </c>
      <c r="BV478" s="59" t="s">
        <v>192</v>
      </c>
      <c r="BW478" s="59" t="s">
        <v>688</v>
      </c>
      <c r="BX478" s="59">
        <v>22</v>
      </c>
    </row>
    <row r="479" spans="1:76" x14ac:dyDescent="0.2">
      <c r="A479" s="58" t="str">
        <f>CONCATENATE(Tabelle32[[#This Row],[Device ID]],".",Tabelle32[[#This Row],[Streamcounter]])</f>
        <v>22.22211</v>
      </c>
      <c r="B47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VGW-01_SDI22_AUDrec_0011_IPLASRF</v>
      </c>
      <c r="C479" s="60"/>
      <c r="D479" s="61"/>
      <c r="E479" s="62"/>
      <c r="F479" s="59" t="str">
        <f>IFERROR(VLOOKUP(Tabelle32[[#This Row],[Device ID]],BOM!$B$3:$BQ$35,16,FALSE),"")</f>
        <v>VKS</v>
      </c>
      <c r="G479" s="63">
        <f>VLOOKUP(Tabelle32[[#This Row],[SDI Interface]],BOM!$A$4:$B$35,2,FALSE)</f>
        <v>22</v>
      </c>
      <c r="H479" s="59" t="str">
        <f>BOM!$C$4</f>
        <v>VGW-01</v>
      </c>
      <c r="I479" s="59">
        <f>IFERROR(VLOOKUP(Tabelle32[[#This Row],[Device ID]],BOM!$B$3:$BQ$35,12,FALSE),"")</f>
        <v>0</v>
      </c>
      <c r="J479" s="59" t="str">
        <f>IFERROR(VLOOKUP(Tabelle32[[#This Row],[Device ID]],BOM!$B$3:$BQ$35,13,FALSE),"")</f>
        <v>TC.U1.223 | MDC</v>
      </c>
      <c r="K479" s="59" t="str">
        <f>IFERROR(VLOOKUP(Tabelle32[[#This Row],[Device ID]],BOM!$B$3:$BQ$35,14,FALSE),"")</f>
        <v>Imagine Comunications</v>
      </c>
      <c r="L479" s="59" t="str">
        <f>IFERROR(VLOOKUP(Tabelle32[[#This Row],[Device ID]],BOM!$B$3:$BQ$35,16,FALSE),"")</f>
        <v>VKS</v>
      </c>
      <c r="M479" s="63">
        <f>IFERROR(VLOOKUP(Tabelle32[[#This Row],[Device ID]],BOM!$B$3:$BQ$35,17,FALSE),"")</f>
        <v>0</v>
      </c>
      <c r="N479" s="59">
        <f>IFERROR(VLOOKUP(Tabelle32[[#This Row],[Device ID]],BOM!$B$3:$BQ$35,18,FALSE),"")</f>
        <v>0</v>
      </c>
      <c r="O479" s="64"/>
      <c r="P479" s="64"/>
      <c r="Q479" s="64"/>
      <c r="R479" s="64"/>
      <c r="S479" s="64"/>
      <c r="T479" s="64"/>
      <c r="U479" s="59">
        <f>IFERROR(VLOOKUP(Tabelle32[[#This Row],[Device ID]],BOM!$B$3:$BQ$35,25,FALSE),"")</f>
        <v>0</v>
      </c>
      <c r="V479" s="59" t="str">
        <f>IFERROR(VLOOKUP(Tabelle32[[#This Row],[Device ID]],BOM!$B$3:$BQ$35,26,FALSE),"")</f>
        <v>x</v>
      </c>
      <c r="W479" s="59" t="str">
        <f>IFERROR(VLOOKUP(Tabelle32[[#This Row],[Device ID]],BOM!$B$3:$BQ$35,27,FALSE),"")</f>
        <v>x</v>
      </c>
      <c r="X479" s="59" t="str">
        <f>IFERROR(VLOOKUP(Tabelle32[[#This Row],[Device ID]],BOM!$B$3:$BQ$35,28,FALSE),"")</f>
        <v>x</v>
      </c>
      <c r="Y479" s="59" t="str">
        <f>IFERROR(VLOOKUP(Tabelle32[[#This Row],[Device ID]],BOM!$B$3:$BQ$35,29,FALSE),"")</f>
        <v>x</v>
      </c>
      <c r="Z479" s="59" t="str">
        <f>IFERROR(VLOOKUP(Tabelle32[[#This Row],[Device ID]],BOM!$B$3:$BQ$35,30,FALSE),"")</f>
        <v>x</v>
      </c>
      <c r="AA479" s="59" t="str">
        <f>IFERROR(VLOOKUP(Tabelle32[[#This Row],[Device ID]],BOM!$B$3:$BQ$35,31,FALSE),"")</f>
        <v>x</v>
      </c>
      <c r="AB479" s="59" t="str">
        <f>IFERROR(VLOOKUP(Tabelle32[[#This Row],[Device ID]],BOM!$B$3:$BQ$35,32,FALSE),"")</f>
        <v>x</v>
      </c>
      <c r="AC479" s="59" t="str">
        <f>IFERROR(VLOOKUP(Tabelle32[[#This Row],[Device ID]],BOM!$B$3:$BQ$35,33,FALSE),"")</f>
        <v>x</v>
      </c>
      <c r="AD479" s="59" t="str">
        <f>IFERROR(VLOOKUP(Tabelle32[[#This Row],[Device ID]],BOM!$B$3:$BQ$35,34,FALSE),"")</f>
        <v>x</v>
      </c>
      <c r="AE479" s="59" t="str">
        <f>IFERROR(VLOOKUP(Tabelle32[[#This Row],[Device ID]],BOM!$B$3:$BQ$35,35,FALSE),"")</f>
        <v>x</v>
      </c>
      <c r="AF479" s="59" t="str">
        <f>IFERROR(VLOOKUP(Tabelle32[[#This Row],[Device ID]],BOM!$B$3:$BQ$35,36,FALSE),"")</f>
        <v>x</v>
      </c>
      <c r="AG479" s="59" t="str">
        <f>IFERROR(VLOOKUP(Tabelle32[[#This Row],[Device ID]],BOM!$B$3:$BQ$35,37,FALSE),"")</f>
        <v>x</v>
      </c>
      <c r="AH479" s="59"/>
      <c r="AI479" s="59"/>
      <c r="AJ479" s="59"/>
      <c r="AK479" s="59"/>
      <c r="AL479" s="59" t="str">
        <f>IFERROR(VLOOKUP(Tabelle32[[#This Row],[Device ID]],BOM!$B$3:$BQ$35,42,FALSE),"")</f>
        <v>Imagine Communications SNP</v>
      </c>
      <c r="AM479" s="59" t="str">
        <f>IFERROR(VLOOKUP(Tabelle32[[#This Row],[Device ID]],BOM!$B$3:$BQ$35,43,FALSE),"")</f>
        <v>no</v>
      </c>
      <c r="AN479" s="59" t="str">
        <f>IFERROR(VLOOKUP(Tabelle32[[#This Row],[Device ID]],BOM!$B$3:$BQ$35,44,FALSE),"")</f>
        <v>yes</v>
      </c>
      <c r="AO479" s="59" t="str">
        <f>IFERROR(VLOOKUP(Tabelle32[[#This Row],[Device ID]],BOM!$B$3:$BQ$35,45,FALSE),"")</f>
        <v>no</v>
      </c>
      <c r="AP479" s="59" t="str">
        <f>IFERROR(CONCATENATE(Tabelle32[[#This Row],[Family
GFX-Unit]]," | ",Tabelle32[[#This Row],[Label 1
GFX-Unit]]," | ",Tabelle32[[#This Row],[Attached Device if Gateway]]),"")</f>
        <v xml:space="preserve"> |  | VKS</v>
      </c>
      <c r="AQ479" s="28"/>
      <c r="AR479" s="28"/>
      <c r="AS479" s="28"/>
      <c r="AT479" s="28"/>
      <c r="AU479" s="28"/>
      <c r="AV479" s="28" t="s">
        <v>96</v>
      </c>
      <c r="AW479" s="28" t="s">
        <v>96</v>
      </c>
      <c r="AX479" s="28" t="s">
        <v>96</v>
      </c>
      <c r="AY479" s="28" t="s">
        <v>96</v>
      </c>
      <c r="AZ479" s="28" t="s">
        <v>96</v>
      </c>
      <c r="BA479" s="28" t="s">
        <v>96</v>
      </c>
      <c r="BB479" s="28" t="s">
        <v>96</v>
      </c>
      <c r="BC479" s="28" t="s">
        <v>96</v>
      </c>
      <c r="BD479" s="28" t="s">
        <v>96</v>
      </c>
      <c r="BE479" s="28"/>
      <c r="BF479" s="28"/>
      <c r="BG479" s="73" t="s">
        <v>151</v>
      </c>
      <c r="BH479" s="30" t="str">
        <f>IF(COUNTA(Tabelle32[[#This Row],[Type:Vid_1080i50]:[Type:Anc_Prot]])&gt;0,"x","")</f>
        <v>x</v>
      </c>
      <c r="BI47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79" s="59"/>
      <c r="BK479" s="59"/>
      <c r="BL479" s="63"/>
      <c r="BM479" s="63"/>
      <c r="BN479" s="90"/>
      <c r="BO479" s="90"/>
      <c r="BP479" s="75">
        <f>LEN(Tabelle32[[#This Row],[Label 1
GFX-Unit]])</f>
        <v>0</v>
      </c>
      <c r="BQ479" s="63"/>
      <c r="BR479" s="63"/>
      <c r="BS479" s="59"/>
      <c r="BT479" s="59"/>
      <c r="BU479" s="59" t="s">
        <v>194</v>
      </c>
      <c r="BV479" s="59" t="s">
        <v>195</v>
      </c>
      <c r="BW479" s="59" t="s">
        <v>689</v>
      </c>
      <c r="BX479" s="59">
        <v>22</v>
      </c>
    </row>
    <row r="480" spans="1:76" x14ac:dyDescent="0.2">
      <c r="A480" s="58" t="str">
        <f>CONCATENATE(Tabelle32[[#This Row],[Device ID]],".",Tabelle32[[#This Row],[Streamcounter]])</f>
        <v>22.22212</v>
      </c>
      <c r="B48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VGW-01_SDI22_AUDrec_0012_IPLASRF</v>
      </c>
      <c r="C480" s="60"/>
      <c r="D480" s="61"/>
      <c r="E480" s="62"/>
      <c r="F480" s="59" t="str">
        <f>IFERROR(VLOOKUP(Tabelle32[[#This Row],[Device ID]],BOM!$B$3:$BQ$35,16,FALSE),"")</f>
        <v>VKS</v>
      </c>
      <c r="G480" s="63">
        <f>VLOOKUP(Tabelle32[[#This Row],[SDI Interface]],BOM!$A$4:$B$35,2,FALSE)</f>
        <v>22</v>
      </c>
      <c r="H480" s="59" t="str">
        <f>BOM!$C$4</f>
        <v>VGW-01</v>
      </c>
      <c r="I480" s="59">
        <f>IFERROR(VLOOKUP(Tabelle32[[#This Row],[Device ID]],BOM!$B$3:$BQ$35,12,FALSE),"")</f>
        <v>0</v>
      </c>
      <c r="J480" s="59" t="str">
        <f>IFERROR(VLOOKUP(Tabelle32[[#This Row],[Device ID]],BOM!$B$3:$BQ$35,13,FALSE),"")</f>
        <v>TC.U1.223 | MDC</v>
      </c>
      <c r="K480" s="59" t="str">
        <f>IFERROR(VLOOKUP(Tabelle32[[#This Row],[Device ID]],BOM!$B$3:$BQ$35,14,FALSE),"")</f>
        <v>Imagine Comunications</v>
      </c>
      <c r="L480" s="59" t="str">
        <f>IFERROR(VLOOKUP(Tabelle32[[#This Row],[Device ID]],BOM!$B$3:$BQ$35,16,FALSE),"")</f>
        <v>VKS</v>
      </c>
      <c r="M480" s="63">
        <f>IFERROR(VLOOKUP(Tabelle32[[#This Row],[Device ID]],BOM!$B$3:$BQ$35,17,FALSE),"")</f>
        <v>0</v>
      </c>
      <c r="N480" s="59">
        <f>IFERROR(VLOOKUP(Tabelle32[[#This Row],[Device ID]],BOM!$B$3:$BQ$35,18,FALSE),"")</f>
        <v>0</v>
      </c>
      <c r="O480" s="64"/>
      <c r="P480" s="64"/>
      <c r="Q480" s="64"/>
      <c r="R480" s="64"/>
      <c r="S480" s="64"/>
      <c r="T480" s="64"/>
      <c r="U480" s="59">
        <f>IFERROR(VLOOKUP(Tabelle32[[#This Row],[Device ID]],BOM!$B$3:$BQ$35,25,FALSE),"")</f>
        <v>0</v>
      </c>
      <c r="V480" s="59" t="str">
        <f>IFERROR(VLOOKUP(Tabelle32[[#This Row],[Device ID]],BOM!$B$3:$BQ$35,26,FALSE),"")</f>
        <v>x</v>
      </c>
      <c r="W480" s="59" t="str">
        <f>IFERROR(VLOOKUP(Tabelle32[[#This Row],[Device ID]],BOM!$B$3:$BQ$35,27,FALSE),"")</f>
        <v>x</v>
      </c>
      <c r="X480" s="59" t="str">
        <f>IFERROR(VLOOKUP(Tabelle32[[#This Row],[Device ID]],BOM!$B$3:$BQ$35,28,FALSE),"")</f>
        <v>x</v>
      </c>
      <c r="Y480" s="59" t="str">
        <f>IFERROR(VLOOKUP(Tabelle32[[#This Row],[Device ID]],BOM!$B$3:$BQ$35,29,FALSE),"")</f>
        <v>x</v>
      </c>
      <c r="Z480" s="59" t="str">
        <f>IFERROR(VLOOKUP(Tabelle32[[#This Row],[Device ID]],BOM!$B$3:$BQ$35,30,FALSE),"")</f>
        <v>x</v>
      </c>
      <c r="AA480" s="59" t="str">
        <f>IFERROR(VLOOKUP(Tabelle32[[#This Row],[Device ID]],BOM!$B$3:$BQ$35,31,FALSE),"")</f>
        <v>x</v>
      </c>
      <c r="AB480" s="59" t="str">
        <f>IFERROR(VLOOKUP(Tabelle32[[#This Row],[Device ID]],BOM!$B$3:$BQ$35,32,FALSE),"")</f>
        <v>x</v>
      </c>
      <c r="AC480" s="59" t="str">
        <f>IFERROR(VLOOKUP(Tabelle32[[#This Row],[Device ID]],BOM!$B$3:$BQ$35,33,FALSE),"")</f>
        <v>x</v>
      </c>
      <c r="AD480" s="59" t="str">
        <f>IFERROR(VLOOKUP(Tabelle32[[#This Row],[Device ID]],BOM!$B$3:$BQ$35,34,FALSE),"")</f>
        <v>x</v>
      </c>
      <c r="AE480" s="59" t="str">
        <f>IFERROR(VLOOKUP(Tabelle32[[#This Row],[Device ID]],BOM!$B$3:$BQ$35,35,FALSE),"")</f>
        <v>x</v>
      </c>
      <c r="AF480" s="59" t="str">
        <f>IFERROR(VLOOKUP(Tabelle32[[#This Row],[Device ID]],BOM!$B$3:$BQ$35,36,FALSE),"")</f>
        <v>x</v>
      </c>
      <c r="AG480" s="59" t="str">
        <f>IFERROR(VLOOKUP(Tabelle32[[#This Row],[Device ID]],BOM!$B$3:$BQ$35,37,FALSE),"")</f>
        <v>x</v>
      </c>
      <c r="AH480" s="59"/>
      <c r="AI480" s="59"/>
      <c r="AJ480" s="59"/>
      <c r="AK480" s="59"/>
      <c r="AL480" s="59" t="str">
        <f>IFERROR(VLOOKUP(Tabelle32[[#This Row],[Device ID]],BOM!$B$3:$BQ$35,42,FALSE),"")</f>
        <v>Imagine Communications SNP</v>
      </c>
      <c r="AM480" s="59" t="str">
        <f>IFERROR(VLOOKUP(Tabelle32[[#This Row],[Device ID]],BOM!$B$3:$BQ$35,43,FALSE),"")</f>
        <v>no</v>
      </c>
      <c r="AN480" s="59" t="str">
        <f>IFERROR(VLOOKUP(Tabelle32[[#This Row],[Device ID]],BOM!$B$3:$BQ$35,44,FALSE),"")</f>
        <v>yes</v>
      </c>
      <c r="AO480" s="59" t="str">
        <f>IFERROR(VLOOKUP(Tabelle32[[#This Row],[Device ID]],BOM!$B$3:$BQ$35,45,FALSE),"")</f>
        <v>no</v>
      </c>
      <c r="AP480" s="59" t="str">
        <f>IFERROR(CONCATENATE(Tabelle32[[#This Row],[Family
GFX-Unit]]," | ",Tabelle32[[#This Row],[Label 1
GFX-Unit]]," | ",Tabelle32[[#This Row],[Attached Device if Gateway]]),"")</f>
        <v xml:space="preserve"> |  | VKS</v>
      </c>
      <c r="AQ480" s="28"/>
      <c r="AR480" s="28"/>
      <c r="AS480" s="28"/>
      <c r="AT480" s="28"/>
      <c r="AU480" s="28"/>
      <c r="AV480" s="28" t="s">
        <v>96</v>
      </c>
      <c r="AW480" s="28" t="s">
        <v>96</v>
      </c>
      <c r="AX480" s="28" t="s">
        <v>96</v>
      </c>
      <c r="AY480" s="28" t="s">
        <v>96</v>
      </c>
      <c r="AZ480" s="28" t="s">
        <v>96</v>
      </c>
      <c r="BA480" s="28" t="s">
        <v>96</v>
      </c>
      <c r="BB480" s="28" t="s">
        <v>96</v>
      </c>
      <c r="BC480" s="28" t="s">
        <v>96</v>
      </c>
      <c r="BD480" s="28" t="s">
        <v>96</v>
      </c>
      <c r="BE480" s="28"/>
      <c r="BF480" s="28"/>
      <c r="BG480" s="73" t="s">
        <v>151</v>
      </c>
      <c r="BH480" s="30" t="str">
        <f>IF(COUNTA(Tabelle32[[#This Row],[Type:Vid_1080i50]:[Type:Anc_Prot]])&gt;0,"x","")</f>
        <v>x</v>
      </c>
      <c r="BI48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80" s="59"/>
      <c r="BK480" s="59"/>
      <c r="BL480" s="63"/>
      <c r="BM480" s="63"/>
      <c r="BN480" s="90"/>
      <c r="BO480" s="90"/>
      <c r="BP480" s="75">
        <f>LEN(Tabelle32[[#This Row],[Label 1
GFX-Unit]])</f>
        <v>0</v>
      </c>
      <c r="BQ480" s="63"/>
      <c r="BR480" s="63"/>
      <c r="BS480" s="59"/>
      <c r="BT480" s="59"/>
      <c r="BU480" s="59" t="s">
        <v>197</v>
      </c>
      <c r="BV480" s="59" t="s">
        <v>198</v>
      </c>
      <c r="BW480" s="59" t="s">
        <v>690</v>
      </c>
      <c r="BX480" s="59">
        <v>22</v>
      </c>
    </row>
    <row r="481" spans="1:76" x14ac:dyDescent="0.2">
      <c r="A481" s="58" t="str">
        <f>CONCATENATE(Tabelle32[[#This Row],[Device ID]],".",Tabelle32[[#This Row],[Streamcounter]])</f>
        <v>22.22213</v>
      </c>
      <c r="B48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VGW-01_SDI22_AUDrec_0013_IPLASRF</v>
      </c>
      <c r="C481" s="60"/>
      <c r="D481" s="61"/>
      <c r="E481" s="62"/>
      <c r="F481" s="59" t="str">
        <f>IFERROR(VLOOKUP(Tabelle32[[#This Row],[Device ID]],BOM!$B$3:$BQ$35,16,FALSE),"")</f>
        <v>VKS</v>
      </c>
      <c r="G481" s="63">
        <f>VLOOKUP(Tabelle32[[#This Row],[SDI Interface]],BOM!$A$4:$B$35,2,FALSE)</f>
        <v>22</v>
      </c>
      <c r="H481" s="59" t="str">
        <f>BOM!$C$4</f>
        <v>VGW-01</v>
      </c>
      <c r="I481" s="59">
        <f>IFERROR(VLOOKUP(Tabelle32[[#This Row],[Device ID]],BOM!$B$3:$BQ$35,12,FALSE),"")</f>
        <v>0</v>
      </c>
      <c r="J481" s="59" t="str">
        <f>IFERROR(VLOOKUP(Tabelle32[[#This Row],[Device ID]],BOM!$B$3:$BQ$35,13,FALSE),"")</f>
        <v>TC.U1.223 | MDC</v>
      </c>
      <c r="K481" s="59" t="str">
        <f>IFERROR(VLOOKUP(Tabelle32[[#This Row],[Device ID]],BOM!$B$3:$BQ$35,14,FALSE),"")</f>
        <v>Imagine Comunications</v>
      </c>
      <c r="L481" s="59" t="str">
        <f>IFERROR(VLOOKUP(Tabelle32[[#This Row],[Device ID]],BOM!$B$3:$BQ$35,16,FALSE),"")</f>
        <v>VKS</v>
      </c>
      <c r="M481" s="63">
        <f>IFERROR(VLOOKUP(Tabelle32[[#This Row],[Device ID]],BOM!$B$3:$BQ$35,17,FALSE),"")</f>
        <v>0</v>
      </c>
      <c r="N481" s="59">
        <f>IFERROR(VLOOKUP(Tabelle32[[#This Row],[Device ID]],BOM!$B$3:$BQ$35,18,FALSE),"")</f>
        <v>0</v>
      </c>
      <c r="O481" s="64"/>
      <c r="P481" s="64"/>
      <c r="Q481" s="64"/>
      <c r="R481" s="64"/>
      <c r="S481" s="64"/>
      <c r="T481" s="64"/>
      <c r="U481" s="59">
        <f>IFERROR(VLOOKUP(Tabelle32[[#This Row],[Device ID]],BOM!$B$3:$BQ$35,25,FALSE),"")</f>
        <v>0</v>
      </c>
      <c r="V481" s="59" t="str">
        <f>IFERROR(VLOOKUP(Tabelle32[[#This Row],[Device ID]],BOM!$B$3:$BQ$35,26,FALSE),"")</f>
        <v>x</v>
      </c>
      <c r="W481" s="59" t="str">
        <f>IFERROR(VLOOKUP(Tabelle32[[#This Row],[Device ID]],BOM!$B$3:$BQ$35,27,FALSE),"")</f>
        <v>x</v>
      </c>
      <c r="X481" s="59" t="str">
        <f>IFERROR(VLOOKUP(Tabelle32[[#This Row],[Device ID]],BOM!$B$3:$BQ$35,28,FALSE),"")</f>
        <v>x</v>
      </c>
      <c r="Y481" s="59" t="str">
        <f>IFERROR(VLOOKUP(Tabelle32[[#This Row],[Device ID]],BOM!$B$3:$BQ$35,29,FALSE),"")</f>
        <v>x</v>
      </c>
      <c r="Z481" s="59" t="str">
        <f>IFERROR(VLOOKUP(Tabelle32[[#This Row],[Device ID]],BOM!$B$3:$BQ$35,30,FALSE),"")</f>
        <v>x</v>
      </c>
      <c r="AA481" s="59" t="str">
        <f>IFERROR(VLOOKUP(Tabelle32[[#This Row],[Device ID]],BOM!$B$3:$BQ$35,31,FALSE),"")</f>
        <v>x</v>
      </c>
      <c r="AB481" s="59" t="str">
        <f>IFERROR(VLOOKUP(Tabelle32[[#This Row],[Device ID]],BOM!$B$3:$BQ$35,32,FALSE),"")</f>
        <v>x</v>
      </c>
      <c r="AC481" s="59" t="str">
        <f>IFERROR(VLOOKUP(Tabelle32[[#This Row],[Device ID]],BOM!$B$3:$BQ$35,33,FALSE),"")</f>
        <v>x</v>
      </c>
      <c r="AD481" s="59" t="str">
        <f>IFERROR(VLOOKUP(Tabelle32[[#This Row],[Device ID]],BOM!$B$3:$BQ$35,34,FALSE),"")</f>
        <v>x</v>
      </c>
      <c r="AE481" s="59" t="str">
        <f>IFERROR(VLOOKUP(Tabelle32[[#This Row],[Device ID]],BOM!$B$3:$BQ$35,35,FALSE),"")</f>
        <v>x</v>
      </c>
      <c r="AF481" s="59" t="str">
        <f>IFERROR(VLOOKUP(Tabelle32[[#This Row],[Device ID]],BOM!$B$3:$BQ$35,36,FALSE),"")</f>
        <v>x</v>
      </c>
      <c r="AG481" s="59" t="str">
        <f>IFERROR(VLOOKUP(Tabelle32[[#This Row],[Device ID]],BOM!$B$3:$BQ$35,37,FALSE),"")</f>
        <v>x</v>
      </c>
      <c r="AH481" s="59"/>
      <c r="AI481" s="59"/>
      <c r="AJ481" s="59"/>
      <c r="AK481" s="59"/>
      <c r="AL481" s="59" t="str">
        <f>IFERROR(VLOOKUP(Tabelle32[[#This Row],[Device ID]],BOM!$B$3:$BQ$35,42,FALSE),"")</f>
        <v>Imagine Communications SNP</v>
      </c>
      <c r="AM481" s="59" t="str">
        <f>IFERROR(VLOOKUP(Tabelle32[[#This Row],[Device ID]],BOM!$B$3:$BQ$35,43,FALSE),"")</f>
        <v>no</v>
      </c>
      <c r="AN481" s="59" t="str">
        <f>IFERROR(VLOOKUP(Tabelle32[[#This Row],[Device ID]],BOM!$B$3:$BQ$35,44,FALSE),"")</f>
        <v>yes</v>
      </c>
      <c r="AO481" s="59" t="str">
        <f>IFERROR(VLOOKUP(Tabelle32[[#This Row],[Device ID]],BOM!$B$3:$BQ$35,45,FALSE),"")</f>
        <v>no</v>
      </c>
      <c r="AP481" s="59" t="str">
        <f>IFERROR(CONCATENATE(Tabelle32[[#This Row],[Family
GFX-Unit]]," | ",Tabelle32[[#This Row],[Label 1
GFX-Unit]]," | ",Tabelle32[[#This Row],[Attached Device if Gateway]]),"")</f>
        <v xml:space="preserve"> |  | VKS</v>
      </c>
      <c r="AQ481" s="28"/>
      <c r="AR481" s="28"/>
      <c r="AS481" s="28"/>
      <c r="AT481" s="28"/>
      <c r="AU481" s="28"/>
      <c r="AV481" s="28" t="s">
        <v>96</v>
      </c>
      <c r="AW481" s="28" t="s">
        <v>96</v>
      </c>
      <c r="AX481" s="28" t="s">
        <v>96</v>
      </c>
      <c r="AY481" s="28" t="s">
        <v>96</v>
      </c>
      <c r="AZ481" s="28" t="s">
        <v>96</v>
      </c>
      <c r="BA481" s="28" t="s">
        <v>96</v>
      </c>
      <c r="BB481" s="28" t="s">
        <v>96</v>
      </c>
      <c r="BC481" s="28" t="s">
        <v>96</v>
      </c>
      <c r="BD481" s="28" t="s">
        <v>96</v>
      </c>
      <c r="BE481" s="28"/>
      <c r="BF481" s="28"/>
      <c r="BG481" s="73" t="s">
        <v>151</v>
      </c>
      <c r="BH481" s="30" t="str">
        <f>IF(COUNTA(Tabelle32[[#This Row],[Type:Vid_1080i50]:[Type:Anc_Prot]])&gt;0,"x","")</f>
        <v>x</v>
      </c>
      <c r="BI48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81" s="59"/>
      <c r="BK481" s="59"/>
      <c r="BL481" s="63"/>
      <c r="BM481" s="63"/>
      <c r="BN481" s="90"/>
      <c r="BO481" s="90"/>
      <c r="BP481" s="75">
        <f>LEN(Tabelle32[[#This Row],[Label 1
GFX-Unit]])</f>
        <v>0</v>
      </c>
      <c r="BQ481" s="63"/>
      <c r="BR481" s="63"/>
      <c r="BS481" s="59"/>
      <c r="BT481" s="59"/>
      <c r="BU481" s="59" t="s">
        <v>200</v>
      </c>
      <c r="BV481" s="59" t="s">
        <v>201</v>
      </c>
      <c r="BW481" s="59" t="s">
        <v>691</v>
      </c>
      <c r="BX481" s="59">
        <v>22</v>
      </c>
    </row>
    <row r="482" spans="1:76" x14ac:dyDescent="0.2">
      <c r="A482" s="58" t="str">
        <f>CONCATENATE(Tabelle32[[#This Row],[Device ID]],".",Tabelle32[[#This Row],[Streamcounter]])</f>
        <v>22.22214</v>
      </c>
      <c r="B48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VGW-01_SDI22_AUDrec_0014_IPLASRF</v>
      </c>
      <c r="C482" s="60"/>
      <c r="D482" s="61"/>
      <c r="E482" s="62"/>
      <c r="F482" s="59" t="str">
        <f>IFERROR(VLOOKUP(Tabelle32[[#This Row],[Device ID]],BOM!$B$3:$BQ$35,16,FALSE),"")</f>
        <v>VKS</v>
      </c>
      <c r="G482" s="63">
        <f>VLOOKUP(Tabelle32[[#This Row],[SDI Interface]],BOM!$A$4:$B$35,2,FALSE)</f>
        <v>22</v>
      </c>
      <c r="H482" s="59" t="str">
        <f>BOM!$C$4</f>
        <v>VGW-01</v>
      </c>
      <c r="I482" s="59">
        <f>IFERROR(VLOOKUP(Tabelle32[[#This Row],[Device ID]],BOM!$B$3:$BQ$35,12,FALSE),"")</f>
        <v>0</v>
      </c>
      <c r="J482" s="59" t="str">
        <f>IFERROR(VLOOKUP(Tabelle32[[#This Row],[Device ID]],BOM!$B$3:$BQ$35,13,FALSE),"")</f>
        <v>TC.U1.223 | MDC</v>
      </c>
      <c r="K482" s="59" t="str">
        <f>IFERROR(VLOOKUP(Tabelle32[[#This Row],[Device ID]],BOM!$B$3:$BQ$35,14,FALSE),"")</f>
        <v>Imagine Comunications</v>
      </c>
      <c r="L482" s="59" t="str">
        <f>IFERROR(VLOOKUP(Tabelle32[[#This Row],[Device ID]],BOM!$B$3:$BQ$35,16,FALSE),"")</f>
        <v>VKS</v>
      </c>
      <c r="M482" s="63">
        <f>IFERROR(VLOOKUP(Tabelle32[[#This Row],[Device ID]],BOM!$B$3:$BQ$35,17,FALSE),"")</f>
        <v>0</v>
      </c>
      <c r="N482" s="59">
        <f>IFERROR(VLOOKUP(Tabelle32[[#This Row],[Device ID]],BOM!$B$3:$BQ$35,18,FALSE),"")</f>
        <v>0</v>
      </c>
      <c r="O482" s="64"/>
      <c r="P482" s="64"/>
      <c r="Q482" s="64"/>
      <c r="R482" s="64"/>
      <c r="S482" s="64"/>
      <c r="T482" s="64"/>
      <c r="U482" s="59">
        <f>IFERROR(VLOOKUP(Tabelle32[[#This Row],[Device ID]],BOM!$B$3:$BQ$35,25,FALSE),"")</f>
        <v>0</v>
      </c>
      <c r="V482" s="59" t="str">
        <f>IFERROR(VLOOKUP(Tabelle32[[#This Row],[Device ID]],BOM!$B$3:$BQ$35,26,FALSE),"")</f>
        <v>x</v>
      </c>
      <c r="W482" s="59" t="str">
        <f>IFERROR(VLOOKUP(Tabelle32[[#This Row],[Device ID]],BOM!$B$3:$BQ$35,27,FALSE),"")</f>
        <v>x</v>
      </c>
      <c r="X482" s="59" t="str">
        <f>IFERROR(VLOOKUP(Tabelle32[[#This Row],[Device ID]],BOM!$B$3:$BQ$35,28,FALSE),"")</f>
        <v>x</v>
      </c>
      <c r="Y482" s="59" t="str">
        <f>IFERROR(VLOOKUP(Tabelle32[[#This Row],[Device ID]],BOM!$B$3:$BQ$35,29,FALSE),"")</f>
        <v>x</v>
      </c>
      <c r="Z482" s="59" t="str">
        <f>IFERROR(VLOOKUP(Tabelle32[[#This Row],[Device ID]],BOM!$B$3:$BQ$35,30,FALSE),"")</f>
        <v>x</v>
      </c>
      <c r="AA482" s="59" t="str">
        <f>IFERROR(VLOOKUP(Tabelle32[[#This Row],[Device ID]],BOM!$B$3:$BQ$35,31,FALSE),"")</f>
        <v>x</v>
      </c>
      <c r="AB482" s="59" t="str">
        <f>IFERROR(VLOOKUP(Tabelle32[[#This Row],[Device ID]],BOM!$B$3:$BQ$35,32,FALSE),"")</f>
        <v>x</v>
      </c>
      <c r="AC482" s="59" t="str">
        <f>IFERROR(VLOOKUP(Tabelle32[[#This Row],[Device ID]],BOM!$B$3:$BQ$35,33,FALSE),"")</f>
        <v>x</v>
      </c>
      <c r="AD482" s="59" t="str">
        <f>IFERROR(VLOOKUP(Tabelle32[[#This Row],[Device ID]],BOM!$B$3:$BQ$35,34,FALSE),"")</f>
        <v>x</v>
      </c>
      <c r="AE482" s="59" t="str">
        <f>IFERROR(VLOOKUP(Tabelle32[[#This Row],[Device ID]],BOM!$B$3:$BQ$35,35,FALSE),"")</f>
        <v>x</v>
      </c>
      <c r="AF482" s="59" t="str">
        <f>IFERROR(VLOOKUP(Tabelle32[[#This Row],[Device ID]],BOM!$B$3:$BQ$35,36,FALSE),"")</f>
        <v>x</v>
      </c>
      <c r="AG482" s="59" t="str">
        <f>IFERROR(VLOOKUP(Tabelle32[[#This Row],[Device ID]],BOM!$B$3:$BQ$35,37,FALSE),"")</f>
        <v>x</v>
      </c>
      <c r="AH482" s="59"/>
      <c r="AI482" s="59"/>
      <c r="AJ482" s="59"/>
      <c r="AK482" s="59"/>
      <c r="AL482" s="59" t="str">
        <f>IFERROR(VLOOKUP(Tabelle32[[#This Row],[Device ID]],BOM!$B$3:$BQ$35,42,FALSE),"")</f>
        <v>Imagine Communications SNP</v>
      </c>
      <c r="AM482" s="59" t="str">
        <f>IFERROR(VLOOKUP(Tabelle32[[#This Row],[Device ID]],BOM!$B$3:$BQ$35,43,FALSE),"")</f>
        <v>no</v>
      </c>
      <c r="AN482" s="59" t="str">
        <f>IFERROR(VLOOKUP(Tabelle32[[#This Row],[Device ID]],BOM!$B$3:$BQ$35,44,FALSE),"")</f>
        <v>yes</v>
      </c>
      <c r="AO482" s="59" t="str">
        <f>IFERROR(VLOOKUP(Tabelle32[[#This Row],[Device ID]],BOM!$B$3:$BQ$35,45,FALSE),"")</f>
        <v>no</v>
      </c>
      <c r="AP482" s="59" t="str">
        <f>IFERROR(CONCATENATE(Tabelle32[[#This Row],[Family
GFX-Unit]]," | ",Tabelle32[[#This Row],[Label 1
GFX-Unit]]," | ",Tabelle32[[#This Row],[Attached Device if Gateway]]),"")</f>
        <v xml:space="preserve"> |  | VKS</v>
      </c>
      <c r="AQ482" s="28"/>
      <c r="AR482" s="28"/>
      <c r="AS482" s="28"/>
      <c r="AT482" s="28"/>
      <c r="AU482" s="28"/>
      <c r="AV482" s="28" t="s">
        <v>96</v>
      </c>
      <c r="AW482" s="28" t="s">
        <v>96</v>
      </c>
      <c r="AX482" s="28" t="s">
        <v>96</v>
      </c>
      <c r="AY482" s="28" t="s">
        <v>96</v>
      </c>
      <c r="AZ482" s="28" t="s">
        <v>96</v>
      </c>
      <c r="BA482" s="28" t="s">
        <v>96</v>
      </c>
      <c r="BB482" s="28" t="s">
        <v>96</v>
      </c>
      <c r="BC482" s="28" t="s">
        <v>96</v>
      </c>
      <c r="BD482" s="28" t="s">
        <v>96</v>
      </c>
      <c r="BE482" s="28"/>
      <c r="BF482" s="28"/>
      <c r="BG482" s="73" t="s">
        <v>151</v>
      </c>
      <c r="BH482" s="30" t="str">
        <f>IF(COUNTA(Tabelle32[[#This Row],[Type:Vid_1080i50]:[Type:Anc_Prot]])&gt;0,"x","")</f>
        <v>x</v>
      </c>
      <c r="BI48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82" s="59"/>
      <c r="BK482" s="59"/>
      <c r="BL482" s="63"/>
      <c r="BM482" s="63"/>
      <c r="BN482" s="90"/>
      <c r="BO482" s="90"/>
      <c r="BP482" s="75">
        <f>LEN(Tabelle32[[#This Row],[Label 1
GFX-Unit]])</f>
        <v>0</v>
      </c>
      <c r="BQ482" s="63"/>
      <c r="BR482" s="63"/>
      <c r="BS482" s="59"/>
      <c r="BT482" s="59"/>
      <c r="BU482" s="59" t="s">
        <v>203</v>
      </c>
      <c r="BV482" s="59" t="s">
        <v>204</v>
      </c>
      <c r="BW482" s="59" t="s">
        <v>692</v>
      </c>
      <c r="BX482" s="59">
        <v>22</v>
      </c>
    </row>
    <row r="483" spans="1:76" x14ac:dyDescent="0.2">
      <c r="A483" s="58" t="str">
        <f>CONCATENATE(Tabelle32[[#This Row],[Device ID]],".",Tabelle32[[#This Row],[Streamcounter]])</f>
        <v>22.22215</v>
      </c>
      <c r="B48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VGW-01_SDI22_AUDrec_0015_IPLASRF</v>
      </c>
      <c r="C483" s="60"/>
      <c r="D483" s="61"/>
      <c r="E483" s="62"/>
      <c r="F483" s="59" t="str">
        <f>IFERROR(VLOOKUP(Tabelle32[[#This Row],[Device ID]],BOM!$B$3:$BQ$35,16,FALSE),"")</f>
        <v>VKS</v>
      </c>
      <c r="G483" s="63">
        <f>VLOOKUP(Tabelle32[[#This Row],[SDI Interface]],BOM!$A$4:$B$35,2,FALSE)</f>
        <v>22</v>
      </c>
      <c r="H483" s="59" t="str">
        <f>BOM!$C$4</f>
        <v>VGW-01</v>
      </c>
      <c r="I483" s="59">
        <f>IFERROR(VLOOKUP(Tabelle32[[#This Row],[Device ID]],BOM!$B$3:$BQ$35,12,FALSE),"")</f>
        <v>0</v>
      </c>
      <c r="J483" s="59" t="str">
        <f>IFERROR(VLOOKUP(Tabelle32[[#This Row],[Device ID]],BOM!$B$3:$BQ$35,13,FALSE),"")</f>
        <v>TC.U1.223 | MDC</v>
      </c>
      <c r="K483" s="59" t="str">
        <f>IFERROR(VLOOKUP(Tabelle32[[#This Row],[Device ID]],BOM!$B$3:$BQ$35,14,FALSE),"")</f>
        <v>Imagine Comunications</v>
      </c>
      <c r="L483" s="59" t="str">
        <f>IFERROR(VLOOKUP(Tabelle32[[#This Row],[Device ID]],BOM!$B$3:$BQ$35,16,FALSE),"")</f>
        <v>VKS</v>
      </c>
      <c r="M483" s="63">
        <f>IFERROR(VLOOKUP(Tabelle32[[#This Row],[Device ID]],BOM!$B$3:$BQ$35,17,FALSE),"")</f>
        <v>0</v>
      </c>
      <c r="N483" s="59">
        <f>IFERROR(VLOOKUP(Tabelle32[[#This Row],[Device ID]],BOM!$B$3:$BQ$35,18,FALSE),"")</f>
        <v>0</v>
      </c>
      <c r="O483" s="64"/>
      <c r="P483" s="64"/>
      <c r="Q483" s="64"/>
      <c r="R483" s="64"/>
      <c r="S483" s="64"/>
      <c r="T483" s="64"/>
      <c r="U483" s="59">
        <f>IFERROR(VLOOKUP(Tabelle32[[#This Row],[Device ID]],BOM!$B$3:$BQ$35,25,FALSE),"")</f>
        <v>0</v>
      </c>
      <c r="V483" s="59" t="str">
        <f>IFERROR(VLOOKUP(Tabelle32[[#This Row],[Device ID]],BOM!$B$3:$BQ$35,26,FALSE),"")</f>
        <v>x</v>
      </c>
      <c r="W483" s="59" t="str">
        <f>IFERROR(VLOOKUP(Tabelle32[[#This Row],[Device ID]],BOM!$B$3:$BQ$35,27,FALSE),"")</f>
        <v>x</v>
      </c>
      <c r="X483" s="59" t="str">
        <f>IFERROR(VLOOKUP(Tabelle32[[#This Row],[Device ID]],BOM!$B$3:$BQ$35,28,FALSE),"")</f>
        <v>x</v>
      </c>
      <c r="Y483" s="59" t="str">
        <f>IFERROR(VLOOKUP(Tabelle32[[#This Row],[Device ID]],BOM!$B$3:$BQ$35,29,FALSE),"")</f>
        <v>x</v>
      </c>
      <c r="Z483" s="59" t="str">
        <f>IFERROR(VLOOKUP(Tabelle32[[#This Row],[Device ID]],BOM!$B$3:$BQ$35,30,FALSE),"")</f>
        <v>x</v>
      </c>
      <c r="AA483" s="59" t="str">
        <f>IFERROR(VLOOKUP(Tabelle32[[#This Row],[Device ID]],BOM!$B$3:$BQ$35,31,FALSE),"")</f>
        <v>x</v>
      </c>
      <c r="AB483" s="59" t="str">
        <f>IFERROR(VLOOKUP(Tabelle32[[#This Row],[Device ID]],BOM!$B$3:$BQ$35,32,FALSE),"")</f>
        <v>x</v>
      </c>
      <c r="AC483" s="59" t="str">
        <f>IFERROR(VLOOKUP(Tabelle32[[#This Row],[Device ID]],BOM!$B$3:$BQ$35,33,FALSE),"")</f>
        <v>x</v>
      </c>
      <c r="AD483" s="59" t="str">
        <f>IFERROR(VLOOKUP(Tabelle32[[#This Row],[Device ID]],BOM!$B$3:$BQ$35,34,FALSE),"")</f>
        <v>x</v>
      </c>
      <c r="AE483" s="59" t="str">
        <f>IFERROR(VLOOKUP(Tabelle32[[#This Row],[Device ID]],BOM!$B$3:$BQ$35,35,FALSE),"")</f>
        <v>x</v>
      </c>
      <c r="AF483" s="59" t="str">
        <f>IFERROR(VLOOKUP(Tabelle32[[#This Row],[Device ID]],BOM!$B$3:$BQ$35,36,FALSE),"")</f>
        <v>x</v>
      </c>
      <c r="AG483" s="59" t="str">
        <f>IFERROR(VLOOKUP(Tabelle32[[#This Row],[Device ID]],BOM!$B$3:$BQ$35,37,FALSE),"")</f>
        <v>x</v>
      </c>
      <c r="AH483" s="59"/>
      <c r="AI483" s="59"/>
      <c r="AJ483" s="59"/>
      <c r="AK483" s="59"/>
      <c r="AL483" s="59" t="str">
        <f>IFERROR(VLOOKUP(Tabelle32[[#This Row],[Device ID]],BOM!$B$3:$BQ$35,42,FALSE),"")</f>
        <v>Imagine Communications SNP</v>
      </c>
      <c r="AM483" s="59" t="str">
        <f>IFERROR(VLOOKUP(Tabelle32[[#This Row],[Device ID]],BOM!$B$3:$BQ$35,43,FALSE),"")</f>
        <v>no</v>
      </c>
      <c r="AN483" s="59" t="str">
        <f>IFERROR(VLOOKUP(Tabelle32[[#This Row],[Device ID]],BOM!$B$3:$BQ$35,44,FALSE),"")</f>
        <v>yes</v>
      </c>
      <c r="AO483" s="59" t="str">
        <f>IFERROR(VLOOKUP(Tabelle32[[#This Row],[Device ID]],BOM!$B$3:$BQ$35,45,FALSE),"")</f>
        <v>no</v>
      </c>
      <c r="AP483" s="59" t="str">
        <f>IFERROR(CONCATENATE(Tabelle32[[#This Row],[Family
GFX-Unit]]," | ",Tabelle32[[#This Row],[Label 1
GFX-Unit]]," | ",Tabelle32[[#This Row],[Attached Device if Gateway]]),"")</f>
        <v xml:space="preserve"> |  | VKS</v>
      </c>
      <c r="AQ483" s="28"/>
      <c r="AR483" s="28"/>
      <c r="AS483" s="28"/>
      <c r="AT483" s="28"/>
      <c r="AU483" s="28"/>
      <c r="AV483" s="28" t="s">
        <v>96</v>
      </c>
      <c r="AW483" s="28" t="s">
        <v>96</v>
      </c>
      <c r="AX483" s="28" t="s">
        <v>96</v>
      </c>
      <c r="AY483" s="28" t="s">
        <v>96</v>
      </c>
      <c r="AZ483" s="28" t="s">
        <v>96</v>
      </c>
      <c r="BA483" s="28" t="s">
        <v>96</v>
      </c>
      <c r="BB483" s="28" t="s">
        <v>96</v>
      </c>
      <c r="BC483" s="28" t="s">
        <v>96</v>
      </c>
      <c r="BD483" s="28" t="s">
        <v>96</v>
      </c>
      <c r="BE483" s="28"/>
      <c r="BF483" s="28"/>
      <c r="BG483" s="73" t="s">
        <v>151</v>
      </c>
      <c r="BH483" s="30" t="str">
        <f>IF(COUNTA(Tabelle32[[#This Row],[Type:Vid_1080i50]:[Type:Anc_Prot]])&gt;0,"x","")</f>
        <v>x</v>
      </c>
      <c r="BI48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83" s="59"/>
      <c r="BK483" s="59"/>
      <c r="BL483" s="63"/>
      <c r="BM483" s="63"/>
      <c r="BN483" s="90"/>
      <c r="BO483" s="90"/>
      <c r="BP483" s="75">
        <f>LEN(Tabelle32[[#This Row],[Label 1
GFX-Unit]])</f>
        <v>0</v>
      </c>
      <c r="BQ483" s="63"/>
      <c r="BR483" s="63"/>
      <c r="BS483" s="59"/>
      <c r="BT483" s="59"/>
      <c r="BU483" s="59" t="s">
        <v>206</v>
      </c>
      <c r="BV483" s="59" t="s">
        <v>207</v>
      </c>
      <c r="BW483" s="59" t="s">
        <v>693</v>
      </c>
      <c r="BX483" s="59">
        <v>22</v>
      </c>
    </row>
    <row r="484" spans="1:76" x14ac:dyDescent="0.2">
      <c r="A484" s="58" t="str">
        <f>CONCATENATE(Tabelle32[[#This Row],[Device ID]],".",Tabelle32[[#This Row],[Streamcounter]])</f>
        <v>22.22216</v>
      </c>
      <c r="B48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VGW-01_SDI22_AUDrec_0016_IPLASRF</v>
      </c>
      <c r="C484" s="60"/>
      <c r="D484" s="61"/>
      <c r="E484" s="62"/>
      <c r="F484" s="59" t="str">
        <f>IFERROR(VLOOKUP(Tabelle32[[#This Row],[Device ID]],BOM!$B$3:$BQ$35,16,FALSE),"")</f>
        <v>VKS</v>
      </c>
      <c r="G484" s="63">
        <f>VLOOKUP(Tabelle32[[#This Row],[SDI Interface]],BOM!$A$4:$B$35,2,FALSE)</f>
        <v>22</v>
      </c>
      <c r="H484" s="59" t="str">
        <f>BOM!$C$4</f>
        <v>VGW-01</v>
      </c>
      <c r="I484" s="59">
        <f>IFERROR(VLOOKUP(Tabelle32[[#This Row],[Device ID]],BOM!$B$3:$BQ$35,12,FALSE),"")</f>
        <v>0</v>
      </c>
      <c r="J484" s="59" t="str">
        <f>IFERROR(VLOOKUP(Tabelle32[[#This Row],[Device ID]],BOM!$B$3:$BQ$35,13,FALSE),"")</f>
        <v>TC.U1.223 | MDC</v>
      </c>
      <c r="K484" s="59" t="str">
        <f>IFERROR(VLOOKUP(Tabelle32[[#This Row],[Device ID]],BOM!$B$3:$BQ$35,14,FALSE),"")</f>
        <v>Imagine Comunications</v>
      </c>
      <c r="L484" s="59" t="str">
        <f>IFERROR(VLOOKUP(Tabelle32[[#This Row],[Device ID]],BOM!$B$3:$BQ$35,16,FALSE),"")</f>
        <v>VKS</v>
      </c>
      <c r="M484" s="63">
        <f>IFERROR(VLOOKUP(Tabelle32[[#This Row],[Device ID]],BOM!$B$3:$BQ$35,17,FALSE),"")</f>
        <v>0</v>
      </c>
      <c r="N484" s="59">
        <f>IFERROR(VLOOKUP(Tabelle32[[#This Row],[Device ID]],BOM!$B$3:$BQ$35,18,FALSE),"")</f>
        <v>0</v>
      </c>
      <c r="O484" s="64"/>
      <c r="P484" s="64"/>
      <c r="Q484" s="64"/>
      <c r="R484" s="64"/>
      <c r="S484" s="64"/>
      <c r="T484" s="64"/>
      <c r="U484" s="59">
        <f>IFERROR(VLOOKUP(Tabelle32[[#This Row],[Device ID]],BOM!$B$3:$BQ$35,25,FALSE),"")</f>
        <v>0</v>
      </c>
      <c r="V484" s="59" t="str">
        <f>IFERROR(VLOOKUP(Tabelle32[[#This Row],[Device ID]],BOM!$B$3:$BQ$35,26,FALSE),"")</f>
        <v>x</v>
      </c>
      <c r="W484" s="59" t="str">
        <f>IFERROR(VLOOKUP(Tabelle32[[#This Row],[Device ID]],BOM!$B$3:$BQ$35,27,FALSE),"")</f>
        <v>x</v>
      </c>
      <c r="X484" s="59" t="str">
        <f>IFERROR(VLOOKUP(Tabelle32[[#This Row],[Device ID]],BOM!$B$3:$BQ$35,28,FALSE),"")</f>
        <v>x</v>
      </c>
      <c r="Y484" s="59" t="str">
        <f>IFERROR(VLOOKUP(Tabelle32[[#This Row],[Device ID]],BOM!$B$3:$BQ$35,29,FALSE),"")</f>
        <v>x</v>
      </c>
      <c r="Z484" s="59" t="str">
        <f>IFERROR(VLOOKUP(Tabelle32[[#This Row],[Device ID]],BOM!$B$3:$BQ$35,30,FALSE),"")</f>
        <v>x</v>
      </c>
      <c r="AA484" s="59" t="str">
        <f>IFERROR(VLOOKUP(Tabelle32[[#This Row],[Device ID]],BOM!$B$3:$BQ$35,31,FALSE),"")</f>
        <v>x</v>
      </c>
      <c r="AB484" s="59" t="str">
        <f>IFERROR(VLOOKUP(Tabelle32[[#This Row],[Device ID]],BOM!$B$3:$BQ$35,32,FALSE),"")</f>
        <v>x</v>
      </c>
      <c r="AC484" s="59" t="str">
        <f>IFERROR(VLOOKUP(Tabelle32[[#This Row],[Device ID]],BOM!$B$3:$BQ$35,33,FALSE),"")</f>
        <v>x</v>
      </c>
      <c r="AD484" s="59" t="str">
        <f>IFERROR(VLOOKUP(Tabelle32[[#This Row],[Device ID]],BOM!$B$3:$BQ$35,34,FALSE),"")</f>
        <v>x</v>
      </c>
      <c r="AE484" s="59" t="str">
        <f>IFERROR(VLOOKUP(Tabelle32[[#This Row],[Device ID]],BOM!$B$3:$BQ$35,35,FALSE),"")</f>
        <v>x</v>
      </c>
      <c r="AF484" s="59" t="str">
        <f>IFERROR(VLOOKUP(Tabelle32[[#This Row],[Device ID]],BOM!$B$3:$BQ$35,36,FALSE),"")</f>
        <v>x</v>
      </c>
      <c r="AG484" s="59" t="str">
        <f>IFERROR(VLOOKUP(Tabelle32[[#This Row],[Device ID]],BOM!$B$3:$BQ$35,37,FALSE),"")</f>
        <v>x</v>
      </c>
      <c r="AH484" s="59"/>
      <c r="AI484" s="59"/>
      <c r="AJ484" s="59"/>
      <c r="AK484" s="59"/>
      <c r="AL484" s="59" t="str">
        <f>IFERROR(VLOOKUP(Tabelle32[[#This Row],[Device ID]],BOM!$B$3:$BQ$35,42,FALSE),"")</f>
        <v>Imagine Communications SNP</v>
      </c>
      <c r="AM484" s="59" t="str">
        <f>IFERROR(VLOOKUP(Tabelle32[[#This Row],[Device ID]],BOM!$B$3:$BQ$35,43,FALSE),"")</f>
        <v>no</v>
      </c>
      <c r="AN484" s="59" t="str">
        <f>IFERROR(VLOOKUP(Tabelle32[[#This Row],[Device ID]],BOM!$B$3:$BQ$35,44,FALSE),"")</f>
        <v>yes</v>
      </c>
      <c r="AO484" s="59" t="str">
        <f>IFERROR(VLOOKUP(Tabelle32[[#This Row],[Device ID]],BOM!$B$3:$BQ$35,45,FALSE),"")</f>
        <v>no</v>
      </c>
      <c r="AP484" s="59" t="str">
        <f>IFERROR(CONCATENATE(Tabelle32[[#This Row],[Family
GFX-Unit]]," | ",Tabelle32[[#This Row],[Label 1
GFX-Unit]]," | ",Tabelle32[[#This Row],[Attached Device if Gateway]]),"")</f>
        <v xml:space="preserve"> |  | VKS</v>
      </c>
      <c r="AQ484" s="28"/>
      <c r="AR484" s="28"/>
      <c r="AS484" s="28"/>
      <c r="AT484" s="28"/>
      <c r="AU484" s="28"/>
      <c r="AV484" s="28" t="s">
        <v>96</v>
      </c>
      <c r="AW484" s="28" t="s">
        <v>96</v>
      </c>
      <c r="AX484" s="28" t="s">
        <v>96</v>
      </c>
      <c r="AY484" s="28" t="s">
        <v>96</v>
      </c>
      <c r="AZ484" s="28" t="s">
        <v>96</v>
      </c>
      <c r="BA484" s="28" t="s">
        <v>96</v>
      </c>
      <c r="BB484" s="28" t="s">
        <v>96</v>
      </c>
      <c r="BC484" s="28" t="s">
        <v>96</v>
      </c>
      <c r="BD484" s="28" t="s">
        <v>96</v>
      </c>
      <c r="BE484" s="28"/>
      <c r="BF484" s="28"/>
      <c r="BG484" s="73" t="s">
        <v>151</v>
      </c>
      <c r="BH484" s="30" t="str">
        <f>IF(COUNTA(Tabelle32[[#This Row],[Type:Vid_1080i50]:[Type:Anc_Prot]])&gt;0,"x","")</f>
        <v>x</v>
      </c>
      <c r="BI48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84" s="59"/>
      <c r="BK484" s="59"/>
      <c r="BL484" s="63"/>
      <c r="BM484" s="63"/>
      <c r="BN484" s="90"/>
      <c r="BO484" s="90"/>
      <c r="BP484" s="75">
        <f>LEN(Tabelle32[[#This Row],[Label 1
GFX-Unit]])</f>
        <v>0</v>
      </c>
      <c r="BQ484" s="63"/>
      <c r="BR484" s="63"/>
      <c r="BS484" s="59"/>
      <c r="BT484" s="59"/>
      <c r="BU484" s="59" t="s">
        <v>209</v>
      </c>
      <c r="BV484" s="59" t="s">
        <v>210</v>
      </c>
      <c r="BW484" s="59" t="s">
        <v>694</v>
      </c>
      <c r="BX484" s="59">
        <v>22</v>
      </c>
    </row>
    <row r="485" spans="1:76" x14ac:dyDescent="0.2">
      <c r="A485" s="58" t="str">
        <f>CONCATENATE(Tabelle32[[#This Row],[Device ID]],".",Tabelle32[[#This Row],[Streamcounter]])</f>
        <v>22.22101</v>
      </c>
      <c r="B48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VGW-01_SDI22_VIDrec_0001_IPLASRF</v>
      </c>
      <c r="C485" s="60"/>
      <c r="D485" s="61"/>
      <c r="E485" s="62"/>
      <c r="F485" s="59" t="str">
        <f>IFERROR(VLOOKUP(Tabelle32[[#This Row],[Device ID]],BOM!$B$3:$BQ$35,16,FALSE),"")</f>
        <v>VKS</v>
      </c>
      <c r="G485" s="63">
        <f>VLOOKUP(Tabelle32[[#This Row],[SDI Interface]],BOM!$A$4:$B$35,2,FALSE)</f>
        <v>22</v>
      </c>
      <c r="H485" s="59" t="str">
        <f>BOM!$C$4</f>
        <v>VGW-01</v>
      </c>
      <c r="I485" s="59">
        <f>IFERROR(VLOOKUP(Tabelle32[[#This Row],[Device ID]],BOM!$B$3:$BQ$35,12,FALSE),"")</f>
        <v>0</v>
      </c>
      <c r="J485" s="59" t="str">
        <f>IFERROR(VLOOKUP(Tabelle32[[#This Row],[Device ID]],BOM!$B$3:$BQ$35,13,FALSE),"")</f>
        <v>TC.U1.223 | MDC</v>
      </c>
      <c r="K485" s="59" t="str">
        <f>IFERROR(VLOOKUP(Tabelle32[[#This Row],[Device ID]],BOM!$B$3:$BQ$35,14,FALSE),"")</f>
        <v>Imagine Comunications</v>
      </c>
      <c r="L485" s="59" t="str">
        <f>IFERROR(VLOOKUP(Tabelle32[[#This Row],[Device ID]],BOM!$B$3:$BQ$35,16,FALSE),"")</f>
        <v>VKS</v>
      </c>
      <c r="M485" s="63">
        <f>IFERROR(VLOOKUP(Tabelle32[[#This Row],[Device ID]],BOM!$B$3:$BQ$35,17,FALSE),"")</f>
        <v>0</v>
      </c>
      <c r="N485" s="59">
        <f>IFERROR(VLOOKUP(Tabelle32[[#This Row],[Device ID]],BOM!$B$3:$BQ$35,18,FALSE),"")</f>
        <v>0</v>
      </c>
      <c r="O485" s="64"/>
      <c r="P485" s="64"/>
      <c r="Q485" s="64"/>
      <c r="R485" s="64"/>
      <c r="S485" s="64"/>
      <c r="T485" s="64"/>
      <c r="U485" s="59">
        <f>IFERROR(VLOOKUP(Tabelle32[[#This Row],[Device ID]],BOM!$B$3:$BQ$35,25,FALSE),"")</f>
        <v>0</v>
      </c>
      <c r="V485" s="59" t="str">
        <f>IFERROR(VLOOKUP(Tabelle32[[#This Row],[Device ID]],BOM!$B$3:$BQ$35,26,FALSE),"")</f>
        <v>x</v>
      </c>
      <c r="W485" s="59" t="str">
        <f>IFERROR(VLOOKUP(Tabelle32[[#This Row],[Device ID]],BOM!$B$3:$BQ$35,27,FALSE),"")</f>
        <v>x</v>
      </c>
      <c r="X485" s="59" t="str">
        <f>IFERROR(VLOOKUP(Tabelle32[[#This Row],[Device ID]],BOM!$B$3:$BQ$35,28,FALSE),"")</f>
        <v>x</v>
      </c>
      <c r="Y485" s="59" t="str">
        <f>IFERROR(VLOOKUP(Tabelle32[[#This Row],[Device ID]],BOM!$B$3:$BQ$35,29,FALSE),"")</f>
        <v>x</v>
      </c>
      <c r="Z485" s="59" t="str">
        <f>IFERROR(VLOOKUP(Tabelle32[[#This Row],[Device ID]],BOM!$B$3:$BQ$35,30,FALSE),"")</f>
        <v>x</v>
      </c>
      <c r="AA485" s="59" t="str">
        <f>IFERROR(VLOOKUP(Tabelle32[[#This Row],[Device ID]],BOM!$B$3:$BQ$35,31,FALSE),"")</f>
        <v>x</v>
      </c>
      <c r="AB485" s="59" t="str">
        <f>IFERROR(VLOOKUP(Tabelle32[[#This Row],[Device ID]],BOM!$B$3:$BQ$35,32,FALSE),"")</f>
        <v>x</v>
      </c>
      <c r="AC485" s="59" t="str">
        <f>IFERROR(VLOOKUP(Tabelle32[[#This Row],[Device ID]],BOM!$B$3:$BQ$35,33,FALSE),"")</f>
        <v>x</v>
      </c>
      <c r="AD485" s="59" t="str">
        <f>IFERROR(VLOOKUP(Tabelle32[[#This Row],[Device ID]],BOM!$B$3:$BQ$35,34,FALSE),"")</f>
        <v>x</v>
      </c>
      <c r="AE485" s="59" t="str">
        <f>IFERROR(VLOOKUP(Tabelle32[[#This Row],[Device ID]],BOM!$B$3:$BQ$35,35,FALSE),"")</f>
        <v>x</v>
      </c>
      <c r="AF485" s="59" t="str">
        <f>IFERROR(VLOOKUP(Tabelle32[[#This Row],[Device ID]],BOM!$B$3:$BQ$35,36,FALSE),"")</f>
        <v>x</v>
      </c>
      <c r="AG485" s="59" t="str">
        <f>IFERROR(VLOOKUP(Tabelle32[[#This Row],[Device ID]],BOM!$B$3:$BQ$35,37,FALSE),"")</f>
        <v>x</v>
      </c>
      <c r="AH485" s="59"/>
      <c r="AI485" s="59"/>
      <c r="AJ485" s="59"/>
      <c r="AK485" s="59"/>
      <c r="AL485" s="59" t="str">
        <f>IFERROR(VLOOKUP(Tabelle32[[#This Row],[Device ID]],BOM!$B$3:$BQ$35,42,FALSE),"")</f>
        <v>Imagine Communications SNP</v>
      </c>
      <c r="AM485" s="59" t="str">
        <f>IFERROR(VLOOKUP(Tabelle32[[#This Row],[Device ID]],BOM!$B$3:$BQ$35,43,FALSE),"")</f>
        <v>no</v>
      </c>
      <c r="AN485" s="59" t="str">
        <f>IFERROR(VLOOKUP(Tabelle32[[#This Row],[Device ID]],BOM!$B$3:$BQ$35,44,FALSE),"")</f>
        <v>yes</v>
      </c>
      <c r="AO485" s="59" t="str">
        <f>IFERROR(VLOOKUP(Tabelle32[[#This Row],[Device ID]],BOM!$B$3:$BQ$35,45,FALSE),"")</f>
        <v>no</v>
      </c>
      <c r="AP485" s="59" t="str">
        <f>IFERROR(CONCATENATE(Tabelle32[[#This Row],[Family
GFX-Unit]]," | ",Tabelle32[[#This Row],[Label 1
GFX-Unit]]," | ",Tabelle32[[#This Row],[Attached Device if Gateway]]),"")</f>
        <v xml:space="preserve"> |  | VKS</v>
      </c>
      <c r="AQ485" s="28" t="s">
        <v>96</v>
      </c>
      <c r="AR485" s="28" t="s">
        <v>96</v>
      </c>
      <c r="AS485" s="28" t="s">
        <v>96</v>
      </c>
      <c r="AT485" s="28" t="s">
        <v>96</v>
      </c>
      <c r="AU485" s="28" t="s">
        <v>96</v>
      </c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  <c r="BG485" s="73" t="s">
        <v>151</v>
      </c>
      <c r="BH485" s="30" t="str">
        <f>IF(COUNTA(Tabelle32[[#This Row],[Type:Vid_1080i50]:[Type:Anc_Prot]])&gt;0,"x","")</f>
        <v>x</v>
      </c>
      <c r="BI48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485" s="59"/>
      <c r="BK485" s="59"/>
      <c r="BL485" s="63"/>
      <c r="BM485" s="63"/>
      <c r="BN485" s="90"/>
      <c r="BO485" s="90"/>
      <c r="BP485" s="75">
        <f>LEN(Tabelle32[[#This Row],[Label 1
GFX-Unit]])</f>
        <v>0</v>
      </c>
      <c r="BQ485" s="63"/>
      <c r="BR485" s="63"/>
      <c r="BS485" s="59"/>
      <c r="BT485" s="59"/>
      <c r="BU485" s="59" t="s">
        <v>212</v>
      </c>
      <c r="BV485" s="59" t="s">
        <v>213</v>
      </c>
      <c r="BW485" s="59" t="s">
        <v>695</v>
      </c>
      <c r="BX485" s="59">
        <v>22</v>
      </c>
    </row>
    <row r="486" spans="1:76" ht="13.5" x14ac:dyDescent="0.25">
      <c r="A486" s="58" t="str">
        <f>CONCATENATE(Tabelle32[[#This Row],[Device ID]],".",Tabelle32[[#This Row],[Streamcounter]])</f>
        <v>22.22102</v>
      </c>
      <c r="B486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VGW-01_SDI22_VIDsend_0002_IPLASRF</v>
      </c>
      <c r="C486" s="96"/>
      <c r="D486" s="96"/>
      <c r="E486" s="96"/>
      <c r="F486" s="93" t="str">
        <f>IFERROR(VLOOKUP(Tabelle32[[#This Row],[Device ID]],BOM!$B$3:$BQ$35,16,FALSE),"")</f>
        <v>VKS</v>
      </c>
      <c r="G486" s="66">
        <f>VLOOKUP(Tabelle32[[#This Row],[SDI Interface]],BOM!$A$4:$B$35,2,FALSE)</f>
        <v>22</v>
      </c>
      <c r="H486" s="93" t="str">
        <f>BOM!$C$4</f>
        <v>VGW-01</v>
      </c>
      <c r="I486" s="93">
        <f>IFERROR(VLOOKUP(Tabelle32[[#This Row],[Device ID]],BOM!$B$3:$BQ$35,12,FALSE),"")</f>
        <v>0</v>
      </c>
      <c r="J486" s="93" t="str">
        <f>IFERROR(VLOOKUP(Tabelle32[[#This Row],[Device ID]],BOM!$B$3:$BQ$35,13,FALSE),"")</f>
        <v>TC.U1.223 | MDC</v>
      </c>
      <c r="K486" s="93" t="str">
        <f>IFERROR(VLOOKUP(Tabelle32[[#This Row],[Device ID]],BOM!$B$3:$BQ$35,14,FALSE),"")</f>
        <v>Imagine Comunications</v>
      </c>
      <c r="L486" s="93" t="str">
        <f>IFERROR(VLOOKUP(Tabelle32[[#This Row],[Device ID]],BOM!$B$3:$BQ$35,16,FALSE),"")</f>
        <v>VKS</v>
      </c>
      <c r="M486" s="93">
        <f>IFERROR(VLOOKUP(Tabelle32[[#This Row],[Device ID]],BOM!$B$3:$BQ$35,17,FALSE),"")</f>
        <v>0</v>
      </c>
      <c r="N486" s="93">
        <f>IFERROR(VLOOKUP(Tabelle32[[#This Row],[Device ID]],BOM!$B$3:$BQ$35,18,FALSE),"")</f>
        <v>0</v>
      </c>
      <c r="O486" s="64"/>
      <c r="P486" s="64"/>
      <c r="Q486" s="64"/>
      <c r="R486" s="64"/>
      <c r="S486" s="64"/>
      <c r="T486" s="64"/>
      <c r="U486" s="93">
        <f>IFERROR(VLOOKUP(Tabelle32[[#This Row],[Device ID]],BOM!$B$3:$BQ$35,25,FALSE),"")</f>
        <v>0</v>
      </c>
      <c r="V486" s="94" t="str">
        <f>IFERROR(VLOOKUP(Tabelle32[[#This Row],[Device ID]],BOM!$B$3:$BQ$35,26,FALSE),"")</f>
        <v>x</v>
      </c>
      <c r="W486" s="94" t="str">
        <f>IFERROR(VLOOKUP(Tabelle32[[#This Row],[Device ID]],BOM!$B$3:$BQ$35,27,FALSE),"")</f>
        <v>x</v>
      </c>
      <c r="X486" s="94" t="str">
        <f>IFERROR(VLOOKUP(Tabelle32[[#This Row],[Device ID]],BOM!$B$3:$BQ$35,28,FALSE),"")</f>
        <v>x</v>
      </c>
      <c r="Y486" s="94" t="str">
        <f>IFERROR(VLOOKUP(Tabelle32[[#This Row],[Device ID]],BOM!$B$3:$BQ$35,29,FALSE),"")</f>
        <v>x</v>
      </c>
      <c r="Z486" s="94" t="str">
        <f>IFERROR(VLOOKUP(Tabelle32[[#This Row],[Device ID]],BOM!$B$3:$BQ$35,30,FALSE),"")</f>
        <v>x</v>
      </c>
      <c r="AA486" s="94" t="str">
        <f>IFERROR(VLOOKUP(Tabelle32[[#This Row],[Device ID]],BOM!$B$3:$BQ$35,31,FALSE),"")</f>
        <v>x</v>
      </c>
      <c r="AB486" s="94" t="str">
        <f>IFERROR(VLOOKUP(Tabelle32[[#This Row],[Device ID]],BOM!$B$3:$BQ$35,32,FALSE),"")</f>
        <v>x</v>
      </c>
      <c r="AC486" s="94" t="str">
        <f>IFERROR(VLOOKUP(Tabelle32[[#This Row],[Device ID]],BOM!$B$3:$BQ$35,33,FALSE),"")</f>
        <v>x</v>
      </c>
      <c r="AD486" s="94" t="str">
        <f>IFERROR(VLOOKUP(Tabelle32[[#This Row],[Device ID]],BOM!$B$3:$BQ$35,34,FALSE),"")</f>
        <v>x</v>
      </c>
      <c r="AE486" s="94" t="str">
        <f>IFERROR(VLOOKUP(Tabelle32[[#This Row],[Device ID]],BOM!$B$3:$BQ$35,35,FALSE),"")</f>
        <v>x</v>
      </c>
      <c r="AF486" s="94" t="str">
        <f>IFERROR(VLOOKUP(Tabelle32[[#This Row],[Device ID]],BOM!$B$3:$BQ$35,36,FALSE),"")</f>
        <v>x</v>
      </c>
      <c r="AG486" s="94" t="str">
        <f>IFERROR(VLOOKUP(Tabelle32[[#This Row],[Device ID]],BOM!$B$3:$BQ$35,37,FALSE),"")</f>
        <v>x</v>
      </c>
      <c r="AH486" s="59"/>
      <c r="AI486" s="59"/>
      <c r="AJ486" s="59"/>
      <c r="AK486" s="59"/>
      <c r="AL486" s="93" t="str">
        <f>IFERROR(VLOOKUP(Tabelle32[[#This Row],[Device ID]],BOM!$B$3:$BQ$35,42,FALSE),"")</f>
        <v>Imagine Communications SNP</v>
      </c>
      <c r="AM486" s="59" t="str">
        <f>IFERROR(VLOOKUP(Tabelle32[[#This Row],[Device ID]],BOM!$B$3:$BQ$35,43,FALSE),"")</f>
        <v>no</v>
      </c>
      <c r="AN486" s="93" t="str">
        <f>IFERROR(VLOOKUP(Tabelle32[[#This Row],[Device ID]],BOM!$B$3:$BQ$35,44,FALSE),"")</f>
        <v>yes</v>
      </c>
      <c r="AO486" s="59" t="str">
        <f>IFERROR(VLOOKUP(Tabelle32[[#This Row],[Device ID]],BOM!$B$3:$BQ$35,45,FALSE),"")</f>
        <v>no</v>
      </c>
      <c r="AP486" s="93" t="str">
        <f>IFERROR(CONCATENATE(Tabelle32[[#This Row],[Family
GFX-Unit]]," | ",Tabelle32[[#This Row],[Label 1
GFX-Unit]]," | ",Tabelle32[[#This Row],[Attached Device if Gateway]]),"")</f>
        <v xml:space="preserve"> |  | VKS</v>
      </c>
      <c r="AQ486" s="28" t="s">
        <v>96</v>
      </c>
      <c r="AR486" s="90"/>
      <c r="AS486" s="90"/>
      <c r="AT486" s="90"/>
      <c r="AU486" s="90"/>
      <c r="AV486" s="90"/>
      <c r="AW486" s="90"/>
      <c r="AX486" s="90"/>
      <c r="AY486" s="90"/>
      <c r="AZ486" s="90"/>
      <c r="BA486" s="90"/>
      <c r="BB486" s="90"/>
      <c r="BC486" s="90"/>
      <c r="BD486" s="90"/>
      <c r="BE486" s="90"/>
      <c r="BF486" s="90"/>
      <c r="BG486" s="66"/>
      <c r="BH486" s="30" t="str">
        <f>IF(COUNTA(Tabelle32[[#This Row],[Type:Vid_1080i50]:[Type:Anc_Prot]])&gt;0,"x","")</f>
        <v>x</v>
      </c>
      <c r="BI486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486" s="59"/>
      <c r="BK486" s="59"/>
      <c r="BL486" s="63"/>
      <c r="BM486" s="63"/>
      <c r="BN486" s="90"/>
      <c r="BO486" s="90"/>
      <c r="BP486" s="75">
        <f>LEN(Tabelle32[[#This Row],[Label 1
GFX-Unit]])</f>
        <v>0</v>
      </c>
      <c r="BQ486" s="63"/>
      <c r="BR486" s="63"/>
      <c r="BS486" s="59"/>
      <c r="BT486" s="59"/>
      <c r="BU486" s="59" t="s">
        <v>215</v>
      </c>
      <c r="BV486" s="59" t="s">
        <v>215</v>
      </c>
      <c r="BW486" s="59" t="s">
        <v>696</v>
      </c>
      <c r="BX486" s="59">
        <v>22</v>
      </c>
    </row>
    <row r="487" spans="1:76" x14ac:dyDescent="0.2">
      <c r="A487" s="58" t="str">
        <f>CONCATENATE(Tabelle32[[#This Row],[Device ID]],".",Tabelle32[[#This Row],[Streamcounter]])</f>
        <v>23.23301</v>
      </c>
      <c r="B48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VGW-01_SDI23_ANCrec_0001_IPLASRF</v>
      </c>
      <c r="C487" s="60"/>
      <c r="D487" s="61"/>
      <c r="E487" s="62"/>
      <c r="F487" s="59" t="str">
        <f>IFERROR(VLOOKUP(Tabelle32[[#This Row],[Device ID]],BOM!$B$3:$BQ$35,16,FALSE),"")</f>
        <v>VKS</v>
      </c>
      <c r="G487" s="63">
        <f>VLOOKUP(Tabelle32[[#This Row],[SDI Interface]],BOM!$A$4:$B$35,2,FALSE)</f>
        <v>23</v>
      </c>
      <c r="H487" s="59" t="str">
        <f>BOM!$C$4</f>
        <v>VGW-01</v>
      </c>
      <c r="I487" s="59">
        <f>IFERROR(VLOOKUP(Tabelle32[[#This Row],[Device ID]],BOM!$B$3:$BQ$35,12,FALSE),"")</f>
        <v>0</v>
      </c>
      <c r="J487" s="59" t="str">
        <f>IFERROR(VLOOKUP(Tabelle32[[#This Row],[Device ID]],BOM!$B$3:$BQ$35,13,FALSE),"")</f>
        <v>TC.U1.223 | MDC</v>
      </c>
      <c r="K487" s="59" t="str">
        <f>IFERROR(VLOOKUP(Tabelle32[[#This Row],[Device ID]],BOM!$B$3:$BQ$35,14,FALSE),"")</f>
        <v>Imagine Comunications</v>
      </c>
      <c r="L487" s="59" t="str">
        <f>IFERROR(VLOOKUP(Tabelle32[[#This Row],[Device ID]],BOM!$B$3:$BQ$35,16,FALSE),"")</f>
        <v>VKS</v>
      </c>
      <c r="M487" s="63">
        <f>IFERROR(VLOOKUP(Tabelle32[[#This Row],[Device ID]],BOM!$B$3:$BQ$35,17,FALSE),"")</f>
        <v>0</v>
      </c>
      <c r="N487" s="59">
        <f>IFERROR(VLOOKUP(Tabelle32[[#This Row],[Device ID]],BOM!$B$3:$BQ$35,18,FALSE),"")</f>
        <v>0</v>
      </c>
      <c r="O487" s="64"/>
      <c r="P487" s="64"/>
      <c r="Q487" s="64"/>
      <c r="R487" s="64"/>
      <c r="S487" s="64"/>
      <c r="T487" s="64"/>
      <c r="U487" s="59">
        <f>IFERROR(VLOOKUP(Tabelle32[[#This Row],[Device ID]],BOM!$B$3:$BQ$35,25,FALSE),"")</f>
        <v>0</v>
      </c>
      <c r="V487" s="59" t="str">
        <f>IFERROR(VLOOKUP(Tabelle32[[#This Row],[Device ID]],BOM!$B$3:$BQ$35,26,FALSE),"")</f>
        <v>x</v>
      </c>
      <c r="W487" s="59" t="str">
        <f>IFERROR(VLOOKUP(Tabelle32[[#This Row],[Device ID]],BOM!$B$3:$BQ$35,27,FALSE),"")</f>
        <v>x</v>
      </c>
      <c r="X487" s="59" t="str">
        <f>IFERROR(VLOOKUP(Tabelle32[[#This Row],[Device ID]],BOM!$B$3:$BQ$35,28,FALSE),"")</f>
        <v>x</v>
      </c>
      <c r="Y487" s="59" t="str">
        <f>IFERROR(VLOOKUP(Tabelle32[[#This Row],[Device ID]],BOM!$B$3:$BQ$35,29,FALSE),"")</f>
        <v>x</v>
      </c>
      <c r="Z487" s="59" t="str">
        <f>IFERROR(VLOOKUP(Tabelle32[[#This Row],[Device ID]],BOM!$B$3:$BQ$35,30,FALSE),"")</f>
        <v>x</v>
      </c>
      <c r="AA487" s="59" t="str">
        <f>IFERROR(VLOOKUP(Tabelle32[[#This Row],[Device ID]],BOM!$B$3:$BQ$35,31,FALSE),"")</f>
        <v>x</v>
      </c>
      <c r="AB487" s="59" t="str">
        <f>IFERROR(VLOOKUP(Tabelle32[[#This Row],[Device ID]],BOM!$B$3:$BQ$35,32,FALSE),"")</f>
        <v>x</v>
      </c>
      <c r="AC487" s="59" t="str">
        <f>IFERROR(VLOOKUP(Tabelle32[[#This Row],[Device ID]],BOM!$B$3:$BQ$35,33,FALSE),"")</f>
        <v>x</v>
      </c>
      <c r="AD487" s="59" t="str">
        <f>IFERROR(VLOOKUP(Tabelle32[[#This Row],[Device ID]],BOM!$B$3:$BQ$35,34,FALSE),"")</f>
        <v>x</v>
      </c>
      <c r="AE487" s="59" t="str">
        <f>IFERROR(VLOOKUP(Tabelle32[[#This Row],[Device ID]],BOM!$B$3:$BQ$35,35,FALSE),"")</f>
        <v>x</v>
      </c>
      <c r="AF487" s="59" t="str">
        <f>IFERROR(VLOOKUP(Tabelle32[[#This Row],[Device ID]],BOM!$B$3:$BQ$35,36,FALSE),"")</f>
        <v>x</v>
      </c>
      <c r="AG487" s="59" t="str">
        <f>IFERROR(VLOOKUP(Tabelle32[[#This Row],[Device ID]],BOM!$B$3:$BQ$35,37,FALSE),"")</f>
        <v>x</v>
      </c>
      <c r="AH487" s="59"/>
      <c r="AI487" s="59"/>
      <c r="AJ487" s="59"/>
      <c r="AK487" s="59"/>
      <c r="AL487" s="59" t="str">
        <f>IFERROR(VLOOKUP(Tabelle32[[#This Row],[Device ID]],BOM!$B$3:$BQ$35,42,FALSE),"")</f>
        <v>Imagine Communications SNP</v>
      </c>
      <c r="AM487" s="59" t="str">
        <f>IFERROR(VLOOKUP(Tabelle32[[#This Row],[Device ID]],BOM!$B$3:$BQ$35,43,FALSE),"")</f>
        <v>no</v>
      </c>
      <c r="AN487" s="59" t="str">
        <f>IFERROR(VLOOKUP(Tabelle32[[#This Row],[Device ID]],BOM!$B$3:$BQ$35,44,FALSE),"")</f>
        <v>yes</v>
      </c>
      <c r="AO487" s="59" t="str">
        <f>IFERROR(VLOOKUP(Tabelle32[[#This Row],[Device ID]],BOM!$B$3:$BQ$35,45,FALSE),"")</f>
        <v>no</v>
      </c>
      <c r="AP487" s="59" t="str">
        <f>IFERROR(CONCATENATE(Tabelle32[[#This Row],[Family
GFX-Unit]]," | ",Tabelle32[[#This Row],[Label 1
GFX-Unit]]," | ",Tabelle32[[#This Row],[Attached Device if Gateway]]),"")</f>
        <v xml:space="preserve"> |  | VKS</v>
      </c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 t="s">
        <v>96</v>
      </c>
      <c r="BG487" s="73" t="s">
        <v>151</v>
      </c>
      <c r="BH487" s="30" t="str">
        <f>IF(COUNTA(Tabelle32[[#This Row],[Type:Vid_1080i50]:[Type:Anc_Prot]])&gt;0,"x","")</f>
        <v>x</v>
      </c>
      <c r="BI48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487" s="59"/>
      <c r="BK487" s="59"/>
      <c r="BL487" s="63"/>
      <c r="BM487" s="63"/>
      <c r="BN487" s="90"/>
      <c r="BO487" s="90"/>
      <c r="BP487" s="75">
        <f>LEN(Tabelle32[[#This Row],[Label 1
GFX-Unit]])</f>
        <v>0</v>
      </c>
      <c r="BQ487" s="63"/>
      <c r="BR487" s="63"/>
      <c r="BS487" s="59"/>
      <c r="BT487" s="59"/>
      <c r="BU487" s="59" t="s">
        <v>152</v>
      </c>
      <c r="BV487" s="59" t="s">
        <v>153</v>
      </c>
      <c r="BW487" s="59" t="s">
        <v>697</v>
      </c>
      <c r="BX487" s="59">
        <v>23</v>
      </c>
    </row>
    <row r="488" spans="1:76" x14ac:dyDescent="0.2">
      <c r="A488" s="58" t="str">
        <f>CONCATENATE(Tabelle32[[#This Row],[Device ID]],".",Tabelle32[[#This Row],[Streamcounter]])</f>
        <v>23.23302</v>
      </c>
      <c r="B48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VGW-01_SDI23_ANCrec_0002_IPLASRF</v>
      </c>
      <c r="C488" s="60"/>
      <c r="D488" s="61"/>
      <c r="E488" s="62"/>
      <c r="F488" s="59" t="str">
        <f>IFERROR(VLOOKUP(Tabelle32[[#This Row],[Device ID]],BOM!$B$3:$BQ$35,16,FALSE),"")</f>
        <v>VKS</v>
      </c>
      <c r="G488" s="63">
        <f>VLOOKUP(Tabelle32[[#This Row],[SDI Interface]],BOM!$A$4:$B$35,2,FALSE)</f>
        <v>23</v>
      </c>
      <c r="H488" s="59" t="str">
        <f>BOM!$C$4</f>
        <v>VGW-01</v>
      </c>
      <c r="I488" s="59">
        <f>IFERROR(VLOOKUP(Tabelle32[[#This Row],[Device ID]],BOM!$B$3:$BQ$35,12,FALSE),"")</f>
        <v>0</v>
      </c>
      <c r="J488" s="59" t="str">
        <f>IFERROR(VLOOKUP(Tabelle32[[#This Row],[Device ID]],BOM!$B$3:$BQ$35,13,FALSE),"")</f>
        <v>TC.U1.223 | MDC</v>
      </c>
      <c r="K488" s="59" t="str">
        <f>IFERROR(VLOOKUP(Tabelle32[[#This Row],[Device ID]],BOM!$B$3:$BQ$35,14,FALSE),"")</f>
        <v>Imagine Comunications</v>
      </c>
      <c r="L488" s="59" t="str">
        <f>IFERROR(VLOOKUP(Tabelle32[[#This Row],[Device ID]],BOM!$B$3:$BQ$35,16,FALSE),"")</f>
        <v>VKS</v>
      </c>
      <c r="M488" s="63">
        <f>IFERROR(VLOOKUP(Tabelle32[[#This Row],[Device ID]],BOM!$B$3:$BQ$35,17,FALSE),"")</f>
        <v>0</v>
      </c>
      <c r="N488" s="59">
        <f>IFERROR(VLOOKUP(Tabelle32[[#This Row],[Device ID]],BOM!$B$3:$BQ$35,18,FALSE),"")</f>
        <v>0</v>
      </c>
      <c r="O488" s="64"/>
      <c r="P488" s="64"/>
      <c r="Q488" s="64"/>
      <c r="R488" s="64"/>
      <c r="S488" s="64"/>
      <c r="T488" s="64"/>
      <c r="U488" s="59">
        <f>IFERROR(VLOOKUP(Tabelle32[[#This Row],[Device ID]],BOM!$B$3:$BQ$35,25,FALSE),"")</f>
        <v>0</v>
      </c>
      <c r="V488" s="59" t="str">
        <f>IFERROR(VLOOKUP(Tabelle32[[#This Row],[Device ID]],BOM!$B$3:$BQ$35,26,FALSE),"")</f>
        <v>x</v>
      </c>
      <c r="W488" s="59" t="str">
        <f>IFERROR(VLOOKUP(Tabelle32[[#This Row],[Device ID]],BOM!$B$3:$BQ$35,27,FALSE),"")</f>
        <v>x</v>
      </c>
      <c r="X488" s="59" t="str">
        <f>IFERROR(VLOOKUP(Tabelle32[[#This Row],[Device ID]],BOM!$B$3:$BQ$35,28,FALSE),"")</f>
        <v>x</v>
      </c>
      <c r="Y488" s="59" t="str">
        <f>IFERROR(VLOOKUP(Tabelle32[[#This Row],[Device ID]],BOM!$B$3:$BQ$35,29,FALSE),"")</f>
        <v>x</v>
      </c>
      <c r="Z488" s="59" t="str">
        <f>IFERROR(VLOOKUP(Tabelle32[[#This Row],[Device ID]],BOM!$B$3:$BQ$35,30,FALSE),"")</f>
        <v>x</v>
      </c>
      <c r="AA488" s="59" t="str">
        <f>IFERROR(VLOOKUP(Tabelle32[[#This Row],[Device ID]],BOM!$B$3:$BQ$35,31,FALSE),"")</f>
        <v>x</v>
      </c>
      <c r="AB488" s="59" t="str">
        <f>IFERROR(VLOOKUP(Tabelle32[[#This Row],[Device ID]],BOM!$B$3:$BQ$35,32,FALSE),"")</f>
        <v>x</v>
      </c>
      <c r="AC488" s="59" t="str">
        <f>IFERROR(VLOOKUP(Tabelle32[[#This Row],[Device ID]],BOM!$B$3:$BQ$35,33,FALSE),"")</f>
        <v>x</v>
      </c>
      <c r="AD488" s="59" t="str">
        <f>IFERROR(VLOOKUP(Tabelle32[[#This Row],[Device ID]],BOM!$B$3:$BQ$35,34,FALSE),"")</f>
        <v>x</v>
      </c>
      <c r="AE488" s="59" t="str">
        <f>IFERROR(VLOOKUP(Tabelle32[[#This Row],[Device ID]],BOM!$B$3:$BQ$35,35,FALSE),"")</f>
        <v>x</v>
      </c>
      <c r="AF488" s="59" t="str">
        <f>IFERROR(VLOOKUP(Tabelle32[[#This Row],[Device ID]],BOM!$B$3:$BQ$35,36,FALSE),"")</f>
        <v>x</v>
      </c>
      <c r="AG488" s="59" t="str">
        <f>IFERROR(VLOOKUP(Tabelle32[[#This Row],[Device ID]],BOM!$B$3:$BQ$35,37,FALSE),"")</f>
        <v>x</v>
      </c>
      <c r="AH488" s="59"/>
      <c r="AI488" s="59"/>
      <c r="AJ488" s="59"/>
      <c r="AK488" s="59"/>
      <c r="AL488" s="59" t="str">
        <f>IFERROR(VLOOKUP(Tabelle32[[#This Row],[Device ID]],BOM!$B$3:$BQ$35,42,FALSE),"")</f>
        <v>Imagine Communications SNP</v>
      </c>
      <c r="AM488" s="59" t="str">
        <f>IFERROR(VLOOKUP(Tabelle32[[#This Row],[Device ID]],BOM!$B$3:$BQ$35,43,FALSE),"")</f>
        <v>no</v>
      </c>
      <c r="AN488" s="59" t="str">
        <f>IFERROR(VLOOKUP(Tabelle32[[#This Row],[Device ID]],BOM!$B$3:$BQ$35,44,FALSE),"")</f>
        <v>yes</v>
      </c>
      <c r="AO488" s="59" t="str">
        <f>IFERROR(VLOOKUP(Tabelle32[[#This Row],[Device ID]],BOM!$B$3:$BQ$35,45,FALSE),"")</f>
        <v>no</v>
      </c>
      <c r="AP488" s="59" t="str">
        <f>IFERROR(CONCATENATE(Tabelle32[[#This Row],[Family
GFX-Unit]]," | ",Tabelle32[[#This Row],[Label 1
GFX-Unit]]," | ",Tabelle32[[#This Row],[Attached Device if Gateway]]),"")</f>
        <v xml:space="preserve"> |  | VKS</v>
      </c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  <c r="BF488" s="28"/>
      <c r="BG488" s="73" t="s">
        <v>151</v>
      </c>
      <c r="BH488" s="30" t="str">
        <f>IF(COUNTA(Tabelle32[[#This Row],[Type:Vid_1080i50]:[Type:Anc_Prot]])&gt;0,"x","")</f>
        <v/>
      </c>
      <c r="BI48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488" s="59"/>
      <c r="BK488" s="59"/>
      <c r="BL488" s="63"/>
      <c r="BM488" s="63"/>
      <c r="BN488" s="90"/>
      <c r="BO488" s="90"/>
      <c r="BP488" s="75">
        <f>LEN(Tabelle32[[#This Row],[Label 1
GFX-Unit]])</f>
        <v>0</v>
      </c>
      <c r="BQ488" s="63"/>
      <c r="BR488" s="63"/>
      <c r="BS488" s="59"/>
      <c r="BT488" s="59"/>
      <c r="BU488" s="59" t="s">
        <v>155</v>
      </c>
      <c r="BV488" s="59" t="s">
        <v>156</v>
      </c>
      <c r="BW488" s="59" t="s">
        <v>698</v>
      </c>
      <c r="BX488" s="59">
        <v>23</v>
      </c>
    </row>
    <row r="489" spans="1:76" x14ac:dyDescent="0.2">
      <c r="A489" s="58" t="str">
        <f>CONCATENATE(Tabelle32[[#This Row],[Device ID]],".",Tabelle32[[#This Row],[Streamcounter]])</f>
        <v>23.23303</v>
      </c>
      <c r="B48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VGW-01_SDI23_ANCrec_0003_IPLASRF</v>
      </c>
      <c r="C489" s="60"/>
      <c r="D489" s="61"/>
      <c r="E489" s="62"/>
      <c r="F489" s="59" t="str">
        <f>IFERROR(VLOOKUP(Tabelle32[[#This Row],[Device ID]],BOM!$B$3:$BQ$35,16,FALSE),"")</f>
        <v>VKS</v>
      </c>
      <c r="G489" s="63">
        <f>VLOOKUP(Tabelle32[[#This Row],[SDI Interface]],BOM!$A$4:$B$35,2,FALSE)</f>
        <v>23</v>
      </c>
      <c r="H489" s="59" t="str">
        <f>BOM!$C$4</f>
        <v>VGW-01</v>
      </c>
      <c r="I489" s="59">
        <f>IFERROR(VLOOKUP(Tabelle32[[#This Row],[Device ID]],BOM!$B$3:$BQ$35,12,FALSE),"")</f>
        <v>0</v>
      </c>
      <c r="J489" s="59" t="str">
        <f>IFERROR(VLOOKUP(Tabelle32[[#This Row],[Device ID]],BOM!$B$3:$BQ$35,13,FALSE),"")</f>
        <v>TC.U1.223 | MDC</v>
      </c>
      <c r="K489" s="59" t="str">
        <f>IFERROR(VLOOKUP(Tabelle32[[#This Row],[Device ID]],BOM!$B$3:$BQ$35,14,FALSE),"")</f>
        <v>Imagine Comunications</v>
      </c>
      <c r="L489" s="59" t="str">
        <f>IFERROR(VLOOKUP(Tabelle32[[#This Row],[Device ID]],BOM!$B$3:$BQ$35,16,FALSE),"")</f>
        <v>VKS</v>
      </c>
      <c r="M489" s="63">
        <f>IFERROR(VLOOKUP(Tabelle32[[#This Row],[Device ID]],BOM!$B$3:$BQ$35,17,FALSE),"")</f>
        <v>0</v>
      </c>
      <c r="N489" s="59">
        <f>IFERROR(VLOOKUP(Tabelle32[[#This Row],[Device ID]],BOM!$B$3:$BQ$35,18,FALSE),"")</f>
        <v>0</v>
      </c>
      <c r="O489" s="64"/>
      <c r="P489" s="64"/>
      <c r="Q489" s="64"/>
      <c r="R489" s="64"/>
      <c r="S489" s="64"/>
      <c r="T489" s="64"/>
      <c r="U489" s="59">
        <f>IFERROR(VLOOKUP(Tabelle32[[#This Row],[Device ID]],BOM!$B$3:$BQ$35,25,FALSE),"")</f>
        <v>0</v>
      </c>
      <c r="V489" s="59" t="str">
        <f>IFERROR(VLOOKUP(Tabelle32[[#This Row],[Device ID]],BOM!$B$3:$BQ$35,26,FALSE),"")</f>
        <v>x</v>
      </c>
      <c r="W489" s="59" t="str">
        <f>IFERROR(VLOOKUP(Tabelle32[[#This Row],[Device ID]],BOM!$B$3:$BQ$35,27,FALSE),"")</f>
        <v>x</v>
      </c>
      <c r="X489" s="59" t="str">
        <f>IFERROR(VLOOKUP(Tabelle32[[#This Row],[Device ID]],BOM!$B$3:$BQ$35,28,FALSE),"")</f>
        <v>x</v>
      </c>
      <c r="Y489" s="59" t="str">
        <f>IFERROR(VLOOKUP(Tabelle32[[#This Row],[Device ID]],BOM!$B$3:$BQ$35,29,FALSE),"")</f>
        <v>x</v>
      </c>
      <c r="Z489" s="59" t="str">
        <f>IFERROR(VLOOKUP(Tabelle32[[#This Row],[Device ID]],BOM!$B$3:$BQ$35,30,FALSE),"")</f>
        <v>x</v>
      </c>
      <c r="AA489" s="59" t="str">
        <f>IFERROR(VLOOKUP(Tabelle32[[#This Row],[Device ID]],BOM!$B$3:$BQ$35,31,FALSE),"")</f>
        <v>x</v>
      </c>
      <c r="AB489" s="59" t="str">
        <f>IFERROR(VLOOKUP(Tabelle32[[#This Row],[Device ID]],BOM!$B$3:$BQ$35,32,FALSE),"")</f>
        <v>x</v>
      </c>
      <c r="AC489" s="59" t="str">
        <f>IFERROR(VLOOKUP(Tabelle32[[#This Row],[Device ID]],BOM!$B$3:$BQ$35,33,FALSE),"")</f>
        <v>x</v>
      </c>
      <c r="AD489" s="59" t="str">
        <f>IFERROR(VLOOKUP(Tabelle32[[#This Row],[Device ID]],BOM!$B$3:$BQ$35,34,FALSE),"")</f>
        <v>x</v>
      </c>
      <c r="AE489" s="59" t="str">
        <f>IFERROR(VLOOKUP(Tabelle32[[#This Row],[Device ID]],BOM!$B$3:$BQ$35,35,FALSE),"")</f>
        <v>x</v>
      </c>
      <c r="AF489" s="59" t="str">
        <f>IFERROR(VLOOKUP(Tabelle32[[#This Row],[Device ID]],BOM!$B$3:$BQ$35,36,FALSE),"")</f>
        <v>x</v>
      </c>
      <c r="AG489" s="59" t="str">
        <f>IFERROR(VLOOKUP(Tabelle32[[#This Row],[Device ID]],BOM!$B$3:$BQ$35,37,FALSE),"")</f>
        <v>x</v>
      </c>
      <c r="AH489" s="59"/>
      <c r="AI489" s="59"/>
      <c r="AJ489" s="59"/>
      <c r="AK489" s="59"/>
      <c r="AL489" s="59" t="str">
        <f>IFERROR(VLOOKUP(Tabelle32[[#This Row],[Device ID]],BOM!$B$3:$BQ$35,42,FALSE),"")</f>
        <v>Imagine Communications SNP</v>
      </c>
      <c r="AM489" s="59" t="str">
        <f>IFERROR(VLOOKUP(Tabelle32[[#This Row],[Device ID]],BOM!$B$3:$BQ$35,43,FALSE),"")</f>
        <v>no</v>
      </c>
      <c r="AN489" s="59" t="str">
        <f>IFERROR(VLOOKUP(Tabelle32[[#This Row],[Device ID]],BOM!$B$3:$BQ$35,44,FALSE),"")</f>
        <v>yes</v>
      </c>
      <c r="AO489" s="59" t="str">
        <f>IFERROR(VLOOKUP(Tabelle32[[#This Row],[Device ID]],BOM!$B$3:$BQ$35,45,FALSE),"")</f>
        <v>no</v>
      </c>
      <c r="AP489" s="59" t="str">
        <f>IFERROR(CONCATENATE(Tabelle32[[#This Row],[Family
GFX-Unit]]," | ",Tabelle32[[#This Row],[Label 1
GFX-Unit]]," | ",Tabelle32[[#This Row],[Attached Device if Gateway]]),"")</f>
        <v xml:space="preserve"> |  | VKS</v>
      </c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  <c r="BF489" s="28"/>
      <c r="BG489" s="73" t="s">
        <v>151</v>
      </c>
      <c r="BH489" s="30" t="str">
        <f>IF(COUNTA(Tabelle32[[#This Row],[Type:Vid_1080i50]:[Type:Anc_Prot]])&gt;0,"x","")</f>
        <v/>
      </c>
      <c r="BI48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489" s="59"/>
      <c r="BK489" s="59"/>
      <c r="BL489" s="63"/>
      <c r="BM489" s="63"/>
      <c r="BN489" s="90"/>
      <c r="BO489" s="90"/>
      <c r="BP489" s="75">
        <f>LEN(Tabelle32[[#This Row],[Label 1
GFX-Unit]])</f>
        <v>0</v>
      </c>
      <c r="BQ489" s="63"/>
      <c r="BR489" s="63"/>
      <c r="BS489" s="59"/>
      <c r="BT489" s="59"/>
      <c r="BU489" s="59" t="s">
        <v>158</v>
      </c>
      <c r="BV489" s="59" t="s">
        <v>159</v>
      </c>
      <c r="BW489" s="59" t="s">
        <v>699</v>
      </c>
      <c r="BX489" s="59">
        <v>23</v>
      </c>
    </row>
    <row r="490" spans="1:76" x14ac:dyDescent="0.2">
      <c r="A490" s="58" t="str">
        <f>CONCATENATE(Tabelle32[[#This Row],[Device ID]],".",Tabelle32[[#This Row],[Streamcounter]])</f>
        <v>23.23304</v>
      </c>
      <c r="B49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VGW-01_SDI23_ANCrec_0004_IPLASRF</v>
      </c>
      <c r="C490" s="60"/>
      <c r="D490" s="61"/>
      <c r="E490" s="62"/>
      <c r="F490" s="59" t="str">
        <f>IFERROR(VLOOKUP(Tabelle32[[#This Row],[Device ID]],BOM!$B$3:$BQ$35,16,FALSE),"")</f>
        <v>VKS</v>
      </c>
      <c r="G490" s="63">
        <f>VLOOKUP(Tabelle32[[#This Row],[SDI Interface]],BOM!$A$4:$B$35,2,FALSE)</f>
        <v>23</v>
      </c>
      <c r="H490" s="59" t="str">
        <f>BOM!$C$4</f>
        <v>VGW-01</v>
      </c>
      <c r="I490" s="59">
        <f>IFERROR(VLOOKUP(Tabelle32[[#This Row],[Device ID]],BOM!$B$3:$BQ$35,12,FALSE),"")</f>
        <v>0</v>
      </c>
      <c r="J490" s="59" t="str">
        <f>IFERROR(VLOOKUP(Tabelle32[[#This Row],[Device ID]],BOM!$B$3:$BQ$35,13,FALSE),"")</f>
        <v>TC.U1.223 | MDC</v>
      </c>
      <c r="K490" s="59" t="str">
        <f>IFERROR(VLOOKUP(Tabelle32[[#This Row],[Device ID]],BOM!$B$3:$BQ$35,14,FALSE),"")</f>
        <v>Imagine Comunications</v>
      </c>
      <c r="L490" s="59" t="str">
        <f>IFERROR(VLOOKUP(Tabelle32[[#This Row],[Device ID]],BOM!$B$3:$BQ$35,16,FALSE),"")</f>
        <v>VKS</v>
      </c>
      <c r="M490" s="63">
        <f>IFERROR(VLOOKUP(Tabelle32[[#This Row],[Device ID]],BOM!$B$3:$BQ$35,17,FALSE),"")</f>
        <v>0</v>
      </c>
      <c r="N490" s="59">
        <f>IFERROR(VLOOKUP(Tabelle32[[#This Row],[Device ID]],BOM!$B$3:$BQ$35,18,FALSE),"")</f>
        <v>0</v>
      </c>
      <c r="O490" s="64"/>
      <c r="P490" s="64"/>
      <c r="Q490" s="64"/>
      <c r="R490" s="64"/>
      <c r="S490" s="64"/>
      <c r="T490" s="64"/>
      <c r="U490" s="59">
        <f>IFERROR(VLOOKUP(Tabelle32[[#This Row],[Device ID]],BOM!$B$3:$BQ$35,25,FALSE),"")</f>
        <v>0</v>
      </c>
      <c r="V490" s="59" t="str">
        <f>IFERROR(VLOOKUP(Tabelle32[[#This Row],[Device ID]],BOM!$B$3:$BQ$35,26,FALSE),"")</f>
        <v>x</v>
      </c>
      <c r="W490" s="59" t="str">
        <f>IFERROR(VLOOKUP(Tabelle32[[#This Row],[Device ID]],BOM!$B$3:$BQ$35,27,FALSE),"")</f>
        <v>x</v>
      </c>
      <c r="X490" s="59" t="str">
        <f>IFERROR(VLOOKUP(Tabelle32[[#This Row],[Device ID]],BOM!$B$3:$BQ$35,28,FALSE),"")</f>
        <v>x</v>
      </c>
      <c r="Y490" s="59" t="str">
        <f>IFERROR(VLOOKUP(Tabelle32[[#This Row],[Device ID]],BOM!$B$3:$BQ$35,29,FALSE),"")</f>
        <v>x</v>
      </c>
      <c r="Z490" s="59" t="str">
        <f>IFERROR(VLOOKUP(Tabelle32[[#This Row],[Device ID]],BOM!$B$3:$BQ$35,30,FALSE),"")</f>
        <v>x</v>
      </c>
      <c r="AA490" s="59" t="str">
        <f>IFERROR(VLOOKUP(Tabelle32[[#This Row],[Device ID]],BOM!$B$3:$BQ$35,31,FALSE),"")</f>
        <v>x</v>
      </c>
      <c r="AB490" s="59" t="str">
        <f>IFERROR(VLOOKUP(Tabelle32[[#This Row],[Device ID]],BOM!$B$3:$BQ$35,32,FALSE),"")</f>
        <v>x</v>
      </c>
      <c r="AC490" s="59" t="str">
        <f>IFERROR(VLOOKUP(Tabelle32[[#This Row],[Device ID]],BOM!$B$3:$BQ$35,33,FALSE),"")</f>
        <v>x</v>
      </c>
      <c r="AD490" s="59" t="str">
        <f>IFERROR(VLOOKUP(Tabelle32[[#This Row],[Device ID]],BOM!$B$3:$BQ$35,34,FALSE),"")</f>
        <v>x</v>
      </c>
      <c r="AE490" s="59" t="str">
        <f>IFERROR(VLOOKUP(Tabelle32[[#This Row],[Device ID]],BOM!$B$3:$BQ$35,35,FALSE),"")</f>
        <v>x</v>
      </c>
      <c r="AF490" s="59" t="str">
        <f>IFERROR(VLOOKUP(Tabelle32[[#This Row],[Device ID]],BOM!$B$3:$BQ$35,36,FALSE),"")</f>
        <v>x</v>
      </c>
      <c r="AG490" s="59" t="str">
        <f>IFERROR(VLOOKUP(Tabelle32[[#This Row],[Device ID]],BOM!$B$3:$BQ$35,37,FALSE),"")</f>
        <v>x</v>
      </c>
      <c r="AH490" s="59"/>
      <c r="AI490" s="59"/>
      <c r="AJ490" s="59"/>
      <c r="AK490" s="59"/>
      <c r="AL490" s="59" t="str">
        <f>IFERROR(VLOOKUP(Tabelle32[[#This Row],[Device ID]],BOM!$B$3:$BQ$35,42,FALSE),"")</f>
        <v>Imagine Communications SNP</v>
      </c>
      <c r="AM490" s="59" t="str">
        <f>IFERROR(VLOOKUP(Tabelle32[[#This Row],[Device ID]],BOM!$B$3:$BQ$35,43,FALSE),"")</f>
        <v>no</v>
      </c>
      <c r="AN490" s="59" t="str">
        <f>IFERROR(VLOOKUP(Tabelle32[[#This Row],[Device ID]],BOM!$B$3:$BQ$35,44,FALSE),"")</f>
        <v>yes</v>
      </c>
      <c r="AO490" s="59" t="str">
        <f>IFERROR(VLOOKUP(Tabelle32[[#This Row],[Device ID]],BOM!$B$3:$BQ$35,45,FALSE),"")</f>
        <v>no</v>
      </c>
      <c r="AP490" s="59" t="str">
        <f>IFERROR(CONCATENATE(Tabelle32[[#This Row],[Family
GFX-Unit]]," | ",Tabelle32[[#This Row],[Label 1
GFX-Unit]]," | ",Tabelle32[[#This Row],[Attached Device if Gateway]]),"")</f>
        <v xml:space="preserve"> |  | VKS</v>
      </c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  <c r="BF490" s="28"/>
      <c r="BG490" s="73" t="s">
        <v>151</v>
      </c>
      <c r="BH490" s="30" t="str">
        <f>IF(COUNTA(Tabelle32[[#This Row],[Type:Vid_1080i50]:[Type:Anc_Prot]])&gt;0,"x","")</f>
        <v/>
      </c>
      <c r="BI49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490" s="59"/>
      <c r="BK490" s="59"/>
      <c r="BL490" s="63"/>
      <c r="BM490" s="63"/>
      <c r="BN490" s="90"/>
      <c r="BO490" s="90"/>
      <c r="BP490" s="75">
        <f>LEN(Tabelle32[[#This Row],[Label 1
GFX-Unit]])</f>
        <v>0</v>
      </c>
      <c r="BQ490" s="63"/>
      <c r="BR490" s="63"/>
      <c r="BS490" s="59"/>
      <c r="BT490" s="59"/>
      <c r="BU490" s="59" t="s">
        <v>161</v>
      </c>
      <c r="BV490" s="59" t="s">
        <v>162</v>
      </c>
      <c r="BW490" s="59" t="s">
        <v>700</v>
      </c>
      <c r="BX490" s="59">
        <v>23</v>
      </c>
    </row>
    <row r="491" spans="1:76" x14ac:dyDescent="0.2">
      <c r="A491" s="58" t="str">
        <f>CONCATENATE(Tabelle32[[#This Row],[Device ID]],".",Tabelle32[[#This Row],[Streamcounter]])</f>
        <v>23.23201</v>
      </c>
      <c r="B49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VGW-01_SDI23_AUDrec_0001_IPLASRF</v>
      </c>
      <c r="C491" s="60"/>
      <c r="D491" s="61"/>
      <c r="E491" s="62"/>
      <c r="F491" s="59" t="str">
        <f>IFERROR(VLOOKUP(Tabelle32[[#This Row],[Device ID]],BOM!$B$3:$BQ$35,16,FALSE),"")</f>
        <v>VKS</v>
      </c>
      <c r="G491" s="63">
        <f>VLOOKUP(Tabelle32[[#This Row],[SDI Interface]],BOM!$A$4:$B$35,2,FALSE)</f>
        <v>23</v>
      </c>
      <c r="H491" s="59" t="str">
        <f>BOM!$C$4</f>
        <v>VGW-01</v>
      </c>
      <c r="I491" s="59">
        <f>IFERROR(VLOOKUP(Tabelle32[[#This Row],[Device ID]],BOM!$B$3:$BQ$35,12,FALSE),"")</f>
        <v>0</v>
      </c>
      <c r="J491" s="59" t="str">
        <f>IFERROR(VLOOKUP(Tabelle32[[#This Row],[Device ID]],BOM!$B$3:$BQ$35,13,FALSE),"")</f>
        <v>TC.U1.223 | MDC</v>
      </c>
      <c r="K491" s="59" t="str">
        <f>IFERROR(VLOOKUP(Tabelle32[[#This Row],[Device ID]],BOM!$B$3:$BQ$35,14,FALSE),"")</f>
        <v>Imagine Comunications</v>
      </c>
      <c r="L491" s="59" t="str">
        <f>IFERROR(VLOOKUP(Tabelle32[[#This Row],[Device ID]],BOM!$B$3:$BQ$35,16,FALSE),"")</f>
        <v>VKS</v>
      </c>
      <c r="M491" s="63">
        <f>IFERROR(VLOOKUP(Tabelle32[[#This Row],[Device ID]],BOM!$B$3:$BQ$35,17,FALSE),"")</f>
        <v>0</v>
      </c>
      <c r="N491" s="59">
        <f>IFERROR(VLOOKUP(Tabelle32[[#This Row],[Device ID]],BOM!$B$3:$BQ$35,18,FALSE),"")</f>
        <v>0</v>
      </c>
      <c r="O491" s="64"/>
      <c r="P491" s="64"/>
      <c r="Q491" s="64"/>
      <c r="R491" s="64"/>
      <c r="S491" s="64"/>
      <c r="T491" s="64"/>
      <c r="U491" s="59">
        <f>IFERROR(VLOOKUP(Tabelle32[[#This Row],[Device ID]],BOM!$B$3:$BQ$35,25,FALSE),"")</f>
        <v>0</v>
      </c>
      <c r="V491" s="59" t="str">
        <f>IFERROR(VLOOKUP(Tabelle32[[#This Row],[Device ID]],BOM!$B$3:$BQ$35,26,FALSE),"")</f>
        <v>x</v>
      </c>
      <c r="W491" s="59" t="str">
        <f>IFERROR(VLOOKUP(Tabelle32[[#This Row],[Device ID]],BOM!$B$3:$BQ$35,27,FALSE),"")</f>
        <v>x</v>
      </c>
      <c r="X491" s="59" t="str">
        <f>IFERROR(VLOOKUP(Tabelle32[[#This Row],[Device ID]],BOM!$B$3:$BQ$35,28,FALSE),"")</f>
        <v>x</v>
      </c>
      <c r="Y491" s="59" t="str">
        <f>IFERROR(VLOOKUP(Tabelle32[[#This Row],[Device ID]],BOM!$B$3:$BQ$35,29,FALSE),"")</f>
        <v>x</v>
      </c>
      <c r="Z491" s="59" t="str">
        <f>IFERROR(VLOOKUP(Tabelle32[[#This Row],[Device ID]],BOM!$B$3:$BQ$35,30,FALSE),"")</f>
        <v>x</v>
      </c>
      <c r="AA491" s="59" t="str">
        <f>IFERROR(VLOOKUP(Tabelle32[[#This Row],[Device ID]],BOM!$B$3:$BQ$35,31,FALSE),"")</f>
        <v>x</v>
      </c>
      <c r="AB491" s="59" t="str">
        <f>IFERROR(VLOOKUP(Tabelle32[[#This Row],[Device ID]],BOM!$B$3:$BQ$35,32,FALSE),"")</f>
        <v>x</v>
      </c>
      <c r="AC491" s="59" t="str">
        <f>IFERROR(VLOOKUP(Tabelle32[[#This Row],[Device ID]],BOM!$B$3:$BQ$35,33,FALSE),"")</f>
        <v>x</v>
      </c>
      <c r="AD491" s="59" t="str">
        <f>IFERROR(VLOOKUP(Tabelle32[[#This Row],[Device ID]],BOM!$B$3:$BQ$35,34,FALSE),"")</f>
        <v>x</v>
      </c>
      <c r="AE491" s="59" t="str">
        <f>IFERROR(VLOOKUP(Tabelle32[[#This Row],[Device ID]],BOM!$B$3:$BQ$35,35,FALSE),"")</f>
        <v>x</v>
      </c>
      <c r="AF491" s="59" t="str">
        <f>IFERROR(VLOOKUP(Tabelle32[[#This Row],[Device ID]],BOM!$B$3:$BQ$35,36,FALSE),"")</f>
        <v>x</v>
      </c>
      <c r="AG491" s="59" t="str">
        <f>IFERROR(VLOOKUP(Tabelle32[[#This Row],[Device ID]],BOM!$B$3:$BQ$35,37,FALSE),"")</f>
        <v>x</v>
      </c>
      <c r="AH491" s="59"/>
      <c r="AI491" s="59"/>
      <c r="AJ491" s="59"/>
      <c r="AK491" s="59"/>
      <c r="AL491" s="59" t="str">
        <f>IFERROR(VLOOKUP(Tabelle32[[#This Row],[Device ID]],BOM!$B$3:$BQ$35,42,FALSE),"")</f>
        <v>Imagine Communications SNP</v>
      </c>
      <c r="AM491" s="59" t="str">
        <f>IFERROR(VLOOKUP(Tabelle32[[#This Row],[Device ID]],BOM!$B$3:$BQ$35,43,FALSE),"")</f>
        <v>no</v>
      </c>
      <c r="AN491" s="59" t="str">
        <f>IFERROR(VLOOKUP(Tabelle32[[#This Row],[Device ID]],BOM!$B$3:$BQ$35,44,FALSE),"")</f>
        <v>yes</v>
      </c>
      <c r="AO491" s="59" t="str">
        <f>IFERROR(VLOOKUP(Tabelle32[[#This Row],[Device ID]],BOM!$B$3:$BQ$35,45,FALSE),"")</f>
        <v>no</v>
      </c>
      <c r="AP491" s="59" t="str">
        <f>IFERROR(CONCATENATE(Tabelle32[[#This Row],[Family
GFX-Unit]]," | ",Tabelle32[[#This Row],[Label 1
GFX-Unit]]," | ",Tabelle32[[#This Row],[Attached Device if Gateway]]),"")</f>
        <v xml:space="preserve"> |  | VKS</v>
      </c>
      <c r="AQ491" s="28"/>
      <c r="AR491" s="28"/>
      <c r="AS491" s="28"/>
      <c r="AT491" s="28"/>
      <c r="AU491" s="28"/>
      <c r="AV491" s="28" t="s">
        <v>96</v>
      </c>
      <c r="AW491" s="28" t="s">
        <v>96</v>
      </c>
      <c r="AX491" s="28" t="s">
        <v>96</v>
      </c>
      <c r="AY491" s="28" t="s">
        <v>96</v>
      </c>
      <c r="AZ491" s="28" t="s">
        <v>96</v>
      </c>
      <c r="BA491" s="28" t="s">
        <v>96</v>
      </c>
      <c r="BB491" s="28" t="s">
        <v>96</v>
      </c>
      <c r="BC491" s="28" t="s">
        <v>96</v>
      </c>
      <c r="BD491" s="28" t="s">
        <v>96</v>
      </c>
      <c r="BE491" s="28"/>
      <c r="BF491" s="28"/>
      <c r="BG491" s="73" t="s">
        <v>151</v>
      </c>
      <c r="BH491" s="30" t="str">
        <f>IF(COUNTA(Tabelle32[[#This Row],[Type:Vid_1080i50]:[Type:Anc_Prot]])&gt;0,"x","")</f>
        <v>x</v>
      </c>
      <c r="BI49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91" s="59"/>
      <c r="BK491" s="59"/>
      <c r="BL491" s="63"/>
      <c r="BM491" s="63"/>
      <c r="BN491" s="90"/>
      <c r="BO491" s="90"/>
      <c r="BP491" s="75">
        <f>LEN(Tabelle32[[#This Row],[Label 1
GFX-Unit]])</f>
        <v>0</v>
      </c>
      <c r="BQ491" s="63"/>
      <c r="BR491" s="63"/>
      <c r="BS491" s="59"/>
      <c r="BT491" s="59"/>
      <c r="BU491" s="59" t="s">
        <v>164</v>
      </c>
      <c r="BV491" s="59" t="s">
        <v>165</v>
      </c>
      <c r="BW491" s="59" t="s">
        <v>701</v>
      </c>
      <c r="BX491" s="59">
        <v>23</v>
      </c>
    </row>
    <row r="492" spans="1:76" x14ac:dyDescent="0.2">
      <c r="A492" s="58" t="str">
        <f>CONCATENATE(Tabelle32[[#This Row],[Device ID]],".",Tabelle32[[#This Row],[Streamcounter]])</f>
        <v>23.23202</v>
      </c>
      <c r="B49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VGW-01_SDI23_AUDrec_0002_IPLASRF</v>
      </c>
      <c r="C492" s="67"/>
      <c r="D492" s="61"/>
      <c r="E492" s="67"/>
      <c r="F492" s="59" t="str">
        <f>IFERROR(VLOOKUP(Tabelle32[[#This Row],[Device ID]],BOM!$B$3:$BQ$35,16,FALSE),"")</f>
        <v>VKS</v>
      </c>
      <c r="G492" s="63">
        <f>VLOOKUP(Tabelle32[[#This Row],[SDI Interface]],BOM!$A$4:$B$35,2,FALSE)</f>
        <v>23</v>
      </c>
      <c r="H492" s="59" t="str">
        <f>BOM!$C$4</f>
        <v>VGW-01</v>
      </c>
      <c r="I492" s="59">
        <f>IFERROR(VLOOKUP(Tabelle32[[#This Row],[Device ID]],BOM!$B$3:$BQ$35,12,FALSE),"")</f>
        <v>0</v>
      </c>
      <c r="J492" s="59" t="str">
        <f>IFERROR(VLOOKUP(Tabelle32[[#This Row],[Device ID]],BOM!$B$3:$BQ$35,13,FALSE),"")</f>
        <v>TC.U1.223 | MDC</v>
      </c>
      <c r="K492" s="59" t="str">
        <f>IFERROR(VLOOKUP(Tabelle32[[#This Row],[Device ID]],BOM!$B$3:$BQ$35,14,FALSE),"")</f>
        <v>Imagine Comunications</v>
      </c>
      <c r="L492" s="59" t="str">
        <f>IFERROR(VLOOKUP(Tabelle32[[#This Row],[Device ID]],BOM!$B$3:$BQ$35,16,FALSE),"")</f>
        <v>VKS</v>
      </c>
      <c r="M492" s="63">
        <f>IFERROR(VLOOKUP(Tabelle32[[#This Row],[Device ID]],BOM!$B$3:$BQ$35,17,FALSE),"")</f>
        <v>0</v>
      </c>
      <c r="N492" s="59">
        <f>IFERROR(VLOOKUP(Tabelle32[[#This Row],[Device ID]],BOM!$B$3:$BQ$35,18,FALSE),"")</f>
        <v>0</v>
      </c>
      <c r="O492" s="64"/>
      <c r="P492" s="64"/>
      <c r="Q492" s="64"/>
      <c r="R492" s="64"/>
      <c r="S492" s="64"/>
      <c r="T492" s="64"/>
      <c r="U492" s="59">
        <f>IFERROR(VLOOKUP(Tabelle32[[#This Row],[Device ID]],BOM!$B$3:$BQ$35,25,FALSE),"")</f>
        <v>0</v>
      </c>
      <c r="V492" s="59" t="str">
        <f>IFERROR(VLOOKUP(Tabelle32[[#This Row],[Device ID]],BOM!$B$3:$BQ$35,26,FALSE),"")</f>
        <v>x</v>
      </c>
      <c r="W492" s="59" t="str">
        <f>IFERROR(VLOOKUP(Tabelle32[[#This Row],[Device ID]],BOM!$B$3:$BQ$35,27,FALSE),"")</f>
        <v>x</v>
      </c>
      <c r="X492" s="59" t="str">
        <f>IFERROR(VLOOKUP(Tabelle32[[#This Row],[Device ID]],BOM!$B$3:$BQ$35,28,FALSE),"")</f>
        <v>x</v>
      </c>
      <c r="Y492" s="59" t="str">
        <f>IFERROR(VLOOKUP(Tabelle32[[#This Row],[Device ID]],BOM!$B$3:$BQ$35,29,FALSE),"")</f>
        <v>x</v>
      </c>
      <c r="Z492" s="59" t="str">
        <f>IFERROR(VLOOKUP(Tabelle32[[#This Row],[Device ID]],BOM!$B$3:$BQ$35,30,FALSE),"")</f>
        <v>x</v>
      </c>
      <c r="AA492" s="59" t="str">
        <f>IFERROR(VLOOKUP(Tabelle32[[#This Row],[Device ID]],BOM!$B$3:$BQ$35,31,FALSE),"")</f>
        <v>x</v>
      </c>
      <c r="AB492" s="59" t="str">
        <f>IFERROR(VLOOKUP(Tabelle32[[#This Row],[Device ID]],BOM!$B$3:$BQ$35,32,FALSE),"")</f>
        <v>x</v>
      </c>
      <c r="AC492" s="59" t="str">
        <f>IFERROR(VLOOKUP(Tabelle32[[#This Row],[Device ID]],BOM!$B$3:$BQ$35,33,FALSE),"")</f>
        <v>x</v>
      </c>
      <c r="AD492" s="59" t="str">
        <f>IFERROR(VLOOKUP(Tabelle32[[#This Row],[Device ID]],BOM!$B$3:$BQ$35,34,FALSE),"")</f>
        <v>x</v>
      </c>
      <c r="AE492" s="59" t="str">
        <f>IFERROR(VLOOKUP(Tabelle32[[#This Row],[Device ID]],BOM!$B$3:$BQ$35,35,FALSE),"")</f>
        <v>x</v>
      </c>
      <c r="AF492" s="59" t="str">
        <f>IFERROR(VLOOKUP(Tabelle32[[#This Row],[Device ID]],BOM!$B$3:$BQ$35,36,FALSE),"")</f>
        <v>x</v>
      </c>
      <c r="AG492" s="59" t="str">
        <f>IFERROR(VLOOKUP(Tabelle32[[#This Row],[Device ID]],BOM!$B$3:$BQ$35,37,FALSE),"")</f>
        <v>x</v>
      </c>
      <c r="AH492" s="59"/>
      <c r="AI492" s="59"/>
      <c r="AJ492" s="59"/>
      <c r="AK492" s="59"/>
      <c r="AL492" s="59" t="str">
        <f>IFERROR(VLOOKUP(Tabelle32[[#This Row],[Device ID]],BOM!$B$3:$BQ$35,42,FALSE),"")</f>
        <v>Imagine Communications SNP</v>
      </c>
      <c r="AM492" s="59" t="str">
        <f>IFERROR(VLOOKUP(Tabelle32[[#This Row],[Device ID]],BOM!$B$3:$BQ$35,43,FALSE),"")</f>
        <v>no</v>
      </c>
      <c r="AN492" s="59" t="str">
        <f>IFERROR(VLOOKUP(Tabelle32[[#This Row],[Device ID]],BOM!$B$3:$BQ$35,44,FALSE),"")</f>
        <v>yes</v>
      </c>
      <c r="AO492" s="59" t="str">
        <f>IFERROR(VLOOKUP(Tabelle32[[#This Row],[Device ID]],BOM!$B$3:$BQ$35,45,FALSE),"")</f>
        <v>no</v>
      </c>
      <c r="AP492" s="59" t="str">
        <f>IFERROR(CONCATENATE(Tabelle32[[#This Row],[Family
GFX-Unit]]," | ",Tabelle32[[#This Row],[Label 1
GFX-Unit]]," | ",Tabelle32[[#This Row],[Attached Device if Gateway]]),"")</f>
        <v xml:space="preserve"> |  | VKS</v>
      </c>
      <c r="AQ492" s="28"/>
      <c r="AR492" s="28"/>
      <c r="AS492" s="28"/>
      <c r="AT492" s="28"/>
      <c r="AU492" s="28"/>
      <c r="AV492" s="28" t="s">
        <v>96</v>
      </c>
      <c r="AW492" s="28" t="s">
        <v>96</v>
      </c>
      <c r="AX492" s="28" t="s">
        <v>96</v>
      </c>
      <c r="AY492" s="28" t="s">
        <v>96</v>
      </c>
      <c r="AZ492" s="28" t="s">
        <v>96</v>
      </c>
      <c r="BA492" s="28" t="s">
        <v>96</v>
      </c>
      <c r="BB492" s="28" t="s">
        <v>96</v>
      </c>
      <c r="BC492" s="28" t="s">
        <v>96</v>
      </c>
      <c r="BD492" s="28" t="s">
        <v>96</v>
      </c>
      <c r="BE492" s="28"/>
      <c r="BF492" s="28"/>
      <c r="BG492" s="73" t="s">
        <v>151</v>
      </c>
      <c r="BH492" s="30" t="str">
        <f>IF(COUNTA(Tabelle32[[#This Row],[Type:Vid_1080i50]:[Type:Anc_Prot]])&gt;0,"x","")</f>
        <v>x</v>
      </c>
      <c r="BI49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92" s="59"/>
      <c r="BK492" s="59"/>
      <c r="BL492" s="63"/>
      <c r="BM492" s="63"/>
      <c r="BN492" s="90"/>
      <c r="BO492" s="90"/>
      <c r="BP492" s="75">
        <f>LEN(Tabelle32[[#This Row],[Label 1
GFX-Unit]])</f>
        <v>0</v>
      </c>
      <c r="BQ492" s="63"/>
      <c r="BR492" s="63"/>
      <c r="BS492" s="59"/>
      <c r="BT492" s="59"/>
      <c r="BU492" s="59" t="s">
        <v>167</v>
      </c>
      <c r="BV492" s="59" t="s">
        <v>168</v>
      </c>
      <c r="BW492" s="59" t="s">
        <v>702</v>
      </c>
      <c r="BX492" s="59">
        <v>23</v>
      </c>
    </row>
    <row r="493" spans="1:76" x14ac:dyDescent="0.2">
      <c r="A493" s="58" t="str">
        <f>CONCATENATE(Tabelle32[[#This Row],[Device ID]],".",Tabelle32[[#This Row],[Streamcounter]])</f>
        <v>23.23203</v>
      </c>
      <c r="B49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VGW-01_SDI23_AUDrec_0003_IPLASRF</v>
      </c>
      <c r="C493" s="67"/>
      <c r="D493" s="61"/>
      <c r="E493" s="67"/>
      <c r="F493" s="59" t="str">
        <f>IFERROR(VLOOKUP(Tabelle32[[#This Row],[Device ID]],BOM!$B$3:$BQ$35,16,FALSE),"")</f>
        <v>VKS</v>
      </c>
      <c r="G493" s="63">
        <f>VLOOKUP(Tabelle32[[#This Row],[SDI Interface]],BOM!$A$4:$B$35,2,FALSE)</f>
        <v>23</v>
      </c>
      <c r="H493" s="59" t="str">
        <f>BOM!$C$4</f>
        <v>VGW-01</v>
      </c>
      <c r="I493" s="59">
        <f>IFERROR(VLOOKUP(Tabelle32[[#This Row],[Device ID]],BOM!$B$3:$BQ$35,12,FALSE),"")</f>
        <v>0</v>
      </c>
      <c r="J493" s="59" t="str">
        <f>IFERROR(VLOOKUP(Tabelle32[[#This Row],[Device ID]],BOM!$B$3:$BQ$35,13,FALSE),"")</f>
        <v>TC.U1.223 | MDC</v>
      </c>
      <c r="K493" s="59" t="str">
        <f>IFERROR(VLOOKUP(Tabelle32[[#This Row],[Device ID]],BOM!$B$3:$BQ$35,14,FALSE),"")</f>
        <v>Imagine Comunications</v>
      </c>
      <c r="L493" s="59" t="str">
        <f>IFERROR(VLOOKUP(Tabelle32[[#This Row],[Device ID]],BOM!$B$3:$BQ$35,16,FALSE),"")</f>
        <v>VKS</v>
      </c>
      <c r="M493" s="63">
        <f>IFERROR(VLOOKUP(Tabelle32[[#This Row],[Device ID]],BOM!$B$3:$BQ$35,17,FALSE),"")</f>
        <v>0</v>
      </c>
      <c r="N493" s="59">
        <f>IFERROR(VLOOKUP(Tabelle32[[#This Row],[Device ID]],BOM!$B$3:$BQ$35,18,FALSE),"")</f>
        <v>0</v>
      </c>
      <c r="O493" s="64"/>
      <c r="P493" s="64"/>
      <c r="Q493" s="64"/>
      <c r="R493" s="64"/>
      <c r="S493" s="64"/>
      <c r="T493" s="64"/>
      <c r="U493" s="59">
        <f>IFERROR(VLOOKUP(Tabelle32[[#This Row],[Device ID]],BOM!$B$3:$BQ$35,25,FALSE),"")</f>
        <v>0</v>
      </c>
      <c r="V493" s="59" t="str">
        <f>IFERROR(VLOOKUP(Tabelle32[[#This Row],[Device ID]],BOM!$B$3:$BQ$35,26,FALSE),"")</f>
        <v>x</v>
      </c>
      <c r="W493" s="59" t="str">
        <f>IFERROR(VLOOKUP(Tabelle32[[#This Row],[Device ID]],BOM!$B$3:$BQ$35,27,FALSE),"")</f>
        <v>x</v>
      </c>
      <c r="X493" s="59" t="str">
        <f>IFERROR(VLOOKUP(Tabelle32[[#This Row],[Device ID]],BOM!$B$3:$BQ$35,28,FALSE),"")</f>
        <v>x</v>
      </c>
      <c r="Y493" s="59" t="str">
        <f>IFERROR(VLOOKUP(Tabelle32[[#This Row],[Device ID]],BOM!$B$3:$BQ$35,29,FALSE),"")</f>
        <v>x</v>
      </c>
      <c r="Z493" s="59" t="str">
        <f>IFERROR(VLOOKUP(Tabelle32[[#This Row],[Device ID]],BOM!$B$3:$BQ$35,30,FALSE),"")</f>
        <v>x</v>
      </c>
      <c r="AA493" s="59" t="str">
        <f>IFERROR(VLOOKUP(Tabelle32[[#This Row],[Device ID]],BOM!$B$3:$BQ$35,31,FALSE),"")</f>
        <v>x</v>
      </c>
      <c r="AB493" s="59" t="str">
        <f>IFERROR(VLOOKUP(Tabelle32[[#This Row],[Device ID]],BOM!$B$3:$BQ$35,32,FALSE),"")</f>
        <v>x</v>
      </c>
      <c r="AC493" s="59" t="str">
        <f>IFERROR(VLOOKUP(Tabelle32[[#This Row],[Device ID]],BOM!$B$3:$BQ$35,33,FALSE),"")</f>
        <v>x</v>
      </c>
      <c r="AD493" s="59" t="str">
        <f>IFERROR(VLOOKUP(Tabelle32[[#This Row],[Device ID]],BOM!$B$3:$BQ$35,34,FALSE),"")</f>
        <v>x</v>
      </c>
      <c r="AE493" s="59" t="str">
        <f>IFERROR(VLOOKUP(Tabelle32[[#This Row],[Device ID]],BOM!$B$3:$BQ$35,35,FALSE),"")</f>
        <v>x</v>
      </c>
      <c r="AF493" s="59" t="str">
        <f>IFERROR(VLOOKUP(Tabelle32[[#This Row],[Device ID]],BOM!$B$3:$BQ$35,36,FALSE),"")</f>
        <v>x</v>
      </c>
      <c r="AG493" s="59" t="str">
        <f>IFERROR(VLOOKUP(Tabelle32[[#This Row],[Device ID]],BOM!$B$3:$BQ$35,37,FALSE),"")</f>
        <v>x</v>
      </c>
      <c r="AH493" s="59"/>
      <c r="AI493" s="59"/>
      <c r="AJ493" s="59"/>
      <c r="AK493" s="59"/>
      <c r="AL493" s="59" t="str">
        <f>IFERROR(VLOOKUP(Tabelle32[[#This Row],[Device ID]],BOM!$B$3:$BQ$35,42,FALSE),"")</f>
        <v>Imagine Communications SNP</v>
      </c>
      <c r="AM493" s="59" t="str">
        <f>IFERROR(VLOOKUP(Tabelle32[[#This Row],[Device ID]],BOM!$B$3:$BQ$35,43,FALSE),"")</f>
        <v>no</v>
      </c>
      <c r="AN493" s="59" t="str">
        <f>IFERROR(VLOOKUP(Tabelle32[[#This Row],[Device ID]],BOM!$B$3:$BQ$35,44,FALSE),"")</f>
        <v>yes</v>
      </c>
      <c r="AO493" s="59" t="str">
        <f>IFERROR(VLOOKUP(Tabelle32[[#This Row],[Device ID]],BOM!$B$3:$BQ$35,45,FALSE),"")</f>
        <v>no</v>
      </c>
      <c r="AP493" s="59" t="str">
        <f>IFERROR(CONCATENATE(Tabelle32[[#This Row],[Family
GFX-Unit]]," | ",Tabelle32[[#This Row],[Label 1
GFX-Unit]]," | ",Tabelle32[[#This Row],[Attached Device if Gateway]]),"")</f>
        <v xml:space="preserve"> |  | VKS</v>
      </c>
      <c r="AQ493" s="28"/>
      <c r="AR493" s="28"/>
      <c r="AS493" s="28"/>
      <c r="AT493" s="28"/>
      <c r="AU493" s="28"/>
      <c r="AV493" s="28" t="s">
        <v>96</v>
      </c>
      <c r="AW493" s="28" t="s">
        <v>96</v>
      </c>
      <c r="AX493" s="28" t="s">
        <v>96</v>
      </c>
      <c r="AY493" s="28" t="s">
        <v>96</v>
      </c>
      <c r="AZ493" s="28" t="s">
        <v>96</v>
      </c>
      <c r="BA493" s="28" t="s">
        <v>96</v>
      </c>
      <c r="BB493" s="28" t="s">
        <v>96</v>
      </c>
      <c r="BC493" s="28" t="s">
        <v>96</v>
      </c>
      <c r="BD493" s="28" t="s">
        <v>96</v>
      </c>
      <c r="BE493" s="28"/>
      <c r="BF493" s="28"/>
      <c r="BG493" s="73" t="s">
        <v>151</v>
      </c>
      <c r="BH493" s="30" t="str">
        <f>IF(COUNTA(Tabelle32[[#This Row],[Type:Vid_1080i50]:[Type:Anc_Prot]])&gt;0,"x","")</f>
        <v>x</v>
      </c>
      <c r="BI49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93" s="59"/>
      <c r="BK493" s="59"/>
      <c r="BL493" s="63"/>
      <c r="BM493" s="63"/>
      <c r="BN493" s="90"/>
      <c r="BO493" s="90"/>
      <c r="BP493" s="75">
        <f>LEN(Tabelle32[[#This Row],[Label 1
GFX-Unit]])</f>
        <v>0</v>
      </c>
      <c r="BQ493" s="63"/>
      <c r="BR493" s="63"/>
      <c r="BS493" s="59"/>
      <c r="BT493" s="59"/>
      <c r="BU493" s="59" t="s">
        <v>170</v>
      </c>
      <c r="BV493" s="59" t="s">
        <v>171</v>
      </c>
      <c r="BW493" s="59" t="s">
        <v>703</v>
      </c>
      <c r="BX493" s="59">
        <v>23</v>
      </c>
    </row>
    <row r="494" spans="1:76" x14ac:dyDescent="0.2">
      <c r="A494" s="58" t="str">
        <f>CONCATENATE(Tabelle32[[#This Row],[Device ID]],".",Tabelle32[[#This Row],[Streamcounter]])</f>
        <v>23.23204</v>
      </c>
      <c r="B49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VGW-01_SDI23_AUDrec_0004_IPLASRF</v>
      </c>
      <c r="C494" s="60"/>
      <c r="D494" s="61"/>
      <c r="E494" s="62"/>
      <c r="F494" s="59" t="str">
        <f>IFERROR(VLOOKUP(Tabelle32[[#This Row],[Device ID]],BOM!$B$3:$BQ$35,16,FALSE),"")</f>
        <v>VKS</v>
      </c>
      <c r="G494" s="63">
        <f>VLOOKUP(Tabelle32[[#This Row],[SDI Interface]],BOM!$A$4:$B$35,2,FALSE)</f>
        <v>23</v>
      </c>
      <c r="H494" s="59" t="str">
        <f>BOM!$C$4</f>
        <v>VGW-01</v>
      </c>
      <c r="I494" s="59">
        <f>IFERROR(VLOOKUP(Tabelle32[[#This Row],[Device ID]],BOM!$B$3:$BQ$35,12,FALSE),"")</f>
        <v>0</v>
      </c>
      <c r="J494" s="59" t="str">
        <f>IFERROR(VLOOKUP(Tabelle32[[#This Row],[Device ID]],BOM!$B$3:$BQ$35,13,FALSE),"")</f>
        <v>TC.U1.223 | MDC</v>
      </c>
      <c r="K494" s="59" t="str">
        <f>IFERROR(VLOOKUP(Tabelle32[[#This Row],[Device ID]],BOM!$B$3:$BQ$35,14,FALSE),"")</f>
        <v>Imagine Comunications</v>
      </c>
      <c r="L494" s="59" t="str">
        <f>IFERROR(VLOOKUP(Tabelle32[[#This Row],[Device ID]],BOM!$B$3:$BQ$35,16,FALSE),"")</f>
        <v>VKS</v>
      </c>
      <c r="M494" s="63">
        <f>IFERROR(VLOOKUP(Tabelle32[[#This Row],[Device ID]],BOM!$B$3:$BQ$35,17,FALSE),"")</f>
        <v>0</v>
      </c>
      <c r="N494" s="59">
        <f>IFERROR(VLOOKUP(Tabelle32[[#This Row],[Device ID]],BOM!$B$3:$BQ$35,18,FALSE),"")</f>
        <v>0</v>
      </c>
      <c r="O494" s="64"/>
      <c r="P494" s="64"/>
      <c r="Q494" s="64"/>
      <c r="R494" s="64"/>
      <c r="S494" s="64"/>
      <c r="T494" s="64"/>
      <c r="U494" s="59">
        <f>IFERROR(VLOOKUP(Tabelle32[[#This Row],[Device ID]],BOM!$B$3:$BQ$35,25,FALSE),"")</f>
        <v>0</v>
      </c>
      <c r="V494" s="59" t="str">
        <f>IFERROR(VLOOKUP(Tabelle32[[#This Row],[Device ID]],BOM!$B$3:$BQ$35,26,FALSE),"")</f>
        <v>x</v>
      </c>
      <c r="W494" s="59" t="str">
        <f>IFERROR(VLOOKUP(Tabelle32[[#This Row],[Device ID]],BOM!$B$3:$BQ$35,27,FALSE),"")</f>
        <v>x</v>
      </c>
      <c r="X494" s="59" t="str">
        <f>IFERROR(VLOOKUP(Tabelle32[[#This Row],[Device ID]],BOM!$B$3:$BQ$35,28,FALSE),"")</f>
        <v>x</v>
      </c>
      <c r="Y494" s="59" t="str">
        <f>IFERROR(VLOOKUP(Tabelle32[[#This Row],[Device ID]],BOM!$B$3:$BQ$35,29,FALSE),"")</f>
        <v>x</v>
      </c>
      <c r="Z494" s="59" t="str">
        <f>IFERROR(VLOOKUP(Tabelle32[[#This Row],[Device ID]],BOM!$B$3:$BQ$35,30,FALSE),"")</f>
        <v>x</v>
      </c>
      <c r="AA494" s="59" t="str">
        <f>IFERROR(VLOOKUP(Tabelle32[[#This Row],[Device ID]],BOM!$B$3:$BQ$35,31,FALSE),"")</f>
        <v>x</v>
      </c>
      <c r="AB494" s="59" t="str">
        <f>IFERROR(VLOOKUP(Tabelle32[[#This Row],[Device ID]],BOM!$B$3:$BQ$35,32,FALSE),"")</f>
        <v>x</v>
      </c>
      <c r="AC494" s="59" t="str">
        <f>IFERROR(VLOOKUP(Tabelle32[[#This Row],[Device ID]],BOM!$B$3:$BQ$35,33,FALSE),"")</f>
        <v>x</v>
      </c>
      <c r="AD494" s="59" t="str">
        <f>IFERROR(VLOOKUP(Tabelle32[[#This Row],[Device ID]],BOM!$B$3:$BQ$35,34,FALSE),"")</f>
        <v>x</v>
      </c>
      <c r="AE494" s="59" t="str">
        <f>IFERROR(VLOOKUP(Tabelle32[[#This Row],[Device ID]],BOM!$B$3:$BQ$35,35,FALSE),"")</f>
        <v>x</v>
      </c>
      <c r="AF494" s="59" t="str">
        <f>IFERROR(VLOOKUP(Tabelle32[[#This Row],[Device ID]],BOM!$B$3:$BQ$35,36,FALSE),"")</f>
        <v>x</v>
      </c>
      <c r="AG494" s="59" t="str">
        <f>IFERROR(VLOOKUP(Tabelle32[[#This Row],[Device ID]],BOM!$B$3:$BQ$35,37,FALSE),"")</f>
        <v>x</v>
      </c>
      <c r="AH494" s="59"/>
      <c r="AI494" s="59"/>
      <c r="AJ494" s="59"/>
      <c r="AK494" s="59"/>
      <c r="AL494" s="59" t="str">
        <f>IFERROR(VLOOKUP(Tabelle32[[#This Row],[Device ID]],BOM!$B$3:$BQ$35,42,FALSE),"")</f>
        <v>Imagine Communications SNP</v>
      </c>
      <c r="AM494" s="59" t="str">
        <f>IFERROR(VLOOKUP(Tabelle32[[#This Row],[Device ID]],BOM!$B$3:$BQ$35,43,FALSE),"")</f>
        <v>no</v>
      </c>
      <c r="AN494" s="59" t="str">
        <f>IFERROR(VLOOKUP(Tabelle32[[#This Row],[Device ID]],BOM!$B$3:$BQ$35,44,FALSE),"")</f>
        <v>yes</v>
      </c>
      <c r="AO494" s="59" t="str">
        <f>IFERROR(VLOOKUP(Tabelle32[[#This Row],[Device ID]],BOM!$B$3:$BQ$35,45,FALSE),"")</f>
        <v>no</v>
      </c>
      <c r="AP494" s="59" t="str">
        <f>IFERROR(CONCATENATE(Tabelle32[[#This Row],[Family
GFX-Unit]]," | ",Tabelle32[[#This Row],[Label 1
GFX-Unit]]," | ",Tabelle32[[#This Row],[Attached Device if Gateway]]),"")</f>
        <v xml:space="preserve"> |  | VKS</v>
      </c>
      <c r="AQ494" s="28"/>
      <c r="AR494" s="28"/>
      <c r="AS494" s="28"/>
      <c r="AT494" s="28"/>
      <c r="AU494" s="28"/>
      <c r="AV494" s="28" t="s">
        <v>96</v>
      </c>
      <c r="AW494" s="28" t="s">
        <v>96</v>
      </c>
      <c r="AX494" s="28" t="s">
        <v>96</v>
      </c>
      <c r="AY494" s="28" t="s">
        <v>96</v>
      </c>
      <c r="AZ494" s="28" t="s">
        <v>96</v>
      </c>
      <c r="BA494" s="28" t="s">
        <v>96</v>
      </c>
      <c r="BB494" s="28" t="s">
        <v>96</v>
      </c>
      <c r="BC494" s="28" t="s">
        <v>96</v>
      </c>
      <c r="BD494" s="28" t="s">
        <v>96</v>
      </c>
      <c r="BE494" s="28"/>
      <c r="BF494" s="28"/>
      <c r="BG494" s="73" t="s">
        <v>151</v>
      </c>
      <c r="BH494" s="30" t="str">
        <f>IF(COUNTA(Tabelle32[[#This Row],[Type:Vid_1080i50]:[Type:Anc_Prot]])&gt;0,"x","")</f>
        <v>x</v>
      </c>
      <c r="BI49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94" s="59"/>
      <c r="BK494" s="59"/>
      <c r="BL494" s="63"/>
      <c r="BM494" s="63"/>
      <c r="BN494" s="90"/>
      <c r="BO494" s="90"/>
      <c r="BP494" s="75">
        <f>LEN(Tabelle32[[#This Row],[Label 1
GFX-Unit]])</f>
        <v>0</v>
      </c>
      <c r="BQ494" s="63"/>
      <c r="BR494" s="63"/>
      <c r="BS494" s="59"/>
      <c r="BT494" s="59"/>
      <c r="BU494" s="59" t="s">
        <v>173</v>
      </c>
      <c r="BV494" s="59" t="s">
        <v>174</v>
      </c>
      <c r="BW494" s="59" t="s">
        <v>704</v>
      </c>
      <c r="BX494" s="59">
        <v>23</v>
      </c>
    </row>
    <row r="495" spans="1:76" x14ac:dyDescent="0.2">
      <c r="A495" s="58" t="str">
        <f>CONCATENATE(Tabelle32[[#This Row],[Device ID]],".",Tabelle32[[#This Row],[Streamcounter]])</f>
        <v>23.23205</v>
      </c>
      <c r="B49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VGW-01_SDI23_AUDrec_0005_IPLASRF</v>
      </c>
      <c r="C495" s="60"/>
      <c r="D495" s="61"/>
      <c r="E495" s="62"/>
      <c r="F495" s="59" t="str">
        <f>IFERROR(VLOOKUP(Tabelle32[[#This Row],[Device ID]],BOM!$B$3:$BQ$35,16,FALSE),"")</f>
        <v>VKS</v>
      </c>
      <c r="G495" s="63">
        <f>VLOOKUP(Tabelle32[[#This Row],[SDI Interface]],BOM!$A$4:$B$35,2,FALSE)</f>
        <v>23</v>
      </c>
      <c r="H495" s="59" t="str">
        <f>BOM!$C$4</f>
        <v>VGW-01</v>
      </c>
      <c r="I495" s="59">
        <f>IFERROR(VLOOKUP(Tabelle32[[#This Row],[Device ID]],BOM!$B$3:$BQ$35,12,FALSE),"")</f>
        <v>0</v>
      </c>
      <c r="J495" s="59" t="str">
        <f>IFERROR(VLOOKUP(Tabelle32[[#This Row],[Device ID]],BOM!$B$3:$BQ$35,13,FALSE),"")</f>
        <v>TC.U1.223 | MDC</v>
      </c>
      <c r="K495" s="59" t="str">
        <f>IFERROR(VLOOKUP(Tabelle32[[#This Row],[Device ID]],BOM!$B$3:$BQ$35,14,FALSE),"")</f>
        <v>Imagine Comunications</v>
      </c>
      <c r="L495" s="59" t="str">
        <f>IFERROR(VLOOKUP(Tabelle32[[#This Row],[Device ID]],BOM!$B$3:$BQ$35,16,FALSE),"")</f>
        <v>VKS</v>
      </c>
      <c r="M495" s="63">
        <f>IFERROR(VLOOKUP(Tabelle32[[#This Row],[Device ID]],BOM!$B$3:$BQ$35,17,FALSE),"")</f>
        <v>0</v>
      </c>
      <c r="N495" s="59">
        <f>IFERROR(VLOOKUP(Tabelle32[[#This Row],[Device ID]],BOM!$B$3:$BQ$35,18,FALSE),"")</f>
        <v>0</v>
      </c>
      <c r="O495" s="64"/>
      <c r="P495" s="64"/>
      <c r="Q495" s="64"/>
      <c r="R495" s="64"/>
      <c r="S495" s="64"/>
      <c r="T495" s="64"/>
      <c r="U495" s="59">
        <f>IFERROR(VLOOKUP(Tabelle32[[#This Row],[Device ID]],BOM!$B$3:$BQ$35,25,FALSE),"")</f>
        <v>0</v>
      </c>
      <c r="V495" s="59" t="str">
        <f>IFERROR(VLOOKUP(Tabelle32[[#This Row],[Device ID]],BOM!$B$3:$BQ$35,26,FALSE),"")</f>
        <v>x</v>
      </c>
      <c r="W495" s="59" t="str">
        <f>IFERROR(VLOOKUP(Tabelle32[[#This Row],[Device ID]],BOM!$B$3:$BQ$35,27,FALSE),"")</f>
        <v>x</v>
      </c>
      <c r="X495" s="59" t="str">
        <f>IFERROR(VLOOKUP(Tabelle32[[#This Row],[Device ID]],BOM!$B$3:$BQ$35,28,FALSE),"")</f>
        <v>x</v>
      </c>
      <c r="Y495" s="59" t="str">
        <f>IFERROR(VLOOKUP(Tabelle32[[#This Row],[Device ID]],BOM!$B$3:$BQ$35,29,FALSE),"")</f>
        <v>x</v>
      </c>
      <c r="Z495" s="59" t="str">
        <f>IFERROR(VLOOKUP(Tabelle32[[#This Row],[Device ID]],BOM!$B$3:$BQ$35,30,FALSE),"")</f>
        <v>x</v>
      </c>
      <c r="AA495" s="59" t="str">
        <f>IFERROR(VLOOKUP(Tabelle32[[#This Row],[Device ID]],BOM!$B$3:$BQ$35,31,FALSE),"")</f>
        <v>x</v>
      </c>
      <c r="AB495" s="59" t="str">
        <f>IFERROR(VLOOKUP(Tabelle32[[#This Row],[Device ID]],BOM!$B$3:$BQ$35,32,FALSE),"")</f>
        <v>x</v>
      </c>
      <c r="AC495" s="59" t="str">
        <f>IFERROR(VLOOKUP(Tabelle32[[#This Row],[Device ID]],BOM!$B$3:$BQ$35,33,FALSE),"")</f>
        <v>x</v>
      </c>
      <c r="AD495" s="59" t="str">
        <f>IFERROR(VLOOKUP(Tabelle32[[#This Row],[Device ID]],BOM!$B$3:$BQ$35,34,FALSE),"")</f>
        <v>x</v>
      </c>
      <c r="AE495" s="59" t="str">
        <f>IFERROR(VLOOKUP(Tabelle32[[#This Row],[Device ID]],BOM!$B$3:$BQ$35,35,FALSE),"")</f>
        <v>x</v>
      </c>
      <c r="AF495" s="59" t="str">
        <f>IFERROR(VLOOKUP(Tabelle32[[#This Row],[Device ID]],BOM!$B$3:$BQ$35,36,FALSE),"")</f>
        <v>x</v>
      </c>
      <c r="AG495" s="59" t="str">
        <f>IFERROR(VLOOKUP(Tabelle32[[#This Row],[Device ID]],BOM!$B$3:$BQ$35,37,FALSE),"")</f>
        <v>x</v>
      </c>
      <c r="AH495" s="59"/>
      <c r="AI495" s="59"/>
      <c r="AJ495" s="59"/>
      <c r="AK495" s="59"/>
      <c r="AL495" s="59" t="str">
        <f>IFERROR(VLOOKUP(Tabelle32[[#This Row],[Device ID]],BOM!$B$3:$BQ$35,42,FALSE),"")</f>
        <v>Imagine Communications SNP</v>
      </c>
      <c r="AM495" s="59" t="str">
        <f>IFERROR(VLOOKUP(Tabelle32[[#This Row],[Device ID]],BOM!$B$3:$BQ$35,43,FALSE),"")</f>
        <v>no</v>
      </c>
      <c r="AN495" s="59" t="str">
        <f>IFERROR(VLOOKUP(Tabelle32[[#This Row],[Device ID]],BOM!$B$3:$BQ$35,44,FALSE),"")</f>
        <v>yes</v>
      </c>
      <c r="AO495" s="59" t="str">
        <f>IFERROR(VLOOKUP(Tabelle32[[#This Row],[Device ID]],BOM!$B$3:$BQ$35,45,FALSE),"")</f>
        <v>no</v>
      </c>
      <c r="AP495" s="59" t="str">
        <f>IFERROR(CONCATENATE(Tabelle32[[#This Row],[Family
GFX-Unit]]," | ",Tabelle32[[#This Row],[Label 1
GFX-Unit]]," | ",Tabelle32[[#This Row],[Attached Device if Gateway]]),"")</f>
        <v xml:space="preserve"> |  | VKS</v>
      </c>
      <c r="AQ495" s="28"/>
      <c r="AR495" s="28"/>
      <c r="AS495" s="28"/>
      <c r="AT495" s="28"/>
      <c r="AU495" s="28"/>
      <c r="AV495" s="28" t="s">
        <v>96</v>
      </c>
      <c r="AW495" s="28" t="s">
        <v>96</v>
      </c>
      <c r="AX495" s="28" t="s">
        <v>96</v>
      </c>
      <c r="AY495" s="28" t="s">
        <v>96</v>
      </c>
      <c r="AZ495" s="28" t="s">
        <v>96</v>
      </c>
      <c r="BA495" s="28" t="s">
        <v>96</v>
      </c>
      <c r="BB495" s="28" t="s">
        <v>96</v>
      </c>
      <c r="BC495" s="28" t="s">
        <v>96</v>
      </c>
      <c r="BD495" s="28" t="s">
        <v>96</v>
      </c>
      <c r="BE495" s="28"/>
      <c r="BF495" s="28"/>
      <c r="BG495" s="73" t="s">
        <v>151</v>
      </c>
      <c r="BH495" s="30" t="str">
        <f>IF(COUNTA(Tabelle32[[#This Row],[Type:Vid_1080i50]:[Type:Anc_Prot]])&gt;0,"x","")</f>
        <v>x</v>
      </c>
      <c r="BI49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95" s="59"/>
      <c r="BK495" s="59"/>
      <c r="BL495" s="63"/>
      <c r="BM495" s="63"/>
      <c r="BN495" s="90"/>
      <c r="BO495" s="90"/>
      <c r="BP495" s="75">
        <f>LEN(Tabelle32[[#This Row],[Label 1
GFX-Unit]])</f>
        <v>0</v>
      </c>
      <c r="BQ495" s="63"/>
      <c r="BR495" s="63"/>
      <c r="BS495" s="59"/>
      <c r="BT495" s="59"/>
      <c r="BU495" s="59" t="s">
        <v>176</v>
      </c>
      <c r="BV495" s="59" t="s">
        <v>177</v>
      </c>
      <c r="BW495" s="59" t="s">
        <v>705</v>
      </c>
      <c r="BX495" s="59">
        <v>23</v>
      </c>
    </row>
    <row r="496" spans="1:76" x14ac:dyDescent="0.2">
      <c r="A496" s="58" t="str">
        <f>CONCATENATE(Tabelle32[[#This Row],[Device ID]],".",Tabelle32[[#This Row],[Streamcounter]])</f>
        <v>23.23206</v>
      </c>
      <c r="B49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VGW-01_SDI23_AUDrec_0006_IPLASRF</v>
      </c>
      <c r="C496" s="60"/>
      <c r="D496" s="61"/>
      <c r="E496" s="62"/>
      <c r="F496" s="59" t="str">
        <f>IFERROR(VLOOKUP(Tabelle32[[#This Row],[Device ID]],BOM!$B$3:$BQ$35,16,FALSE),"")</f>
        <v>VKS</v>
      </c>
      <c r="G496" s="63">
        <f>VLOOKUP(Tabelle32[[#This Row],[SDI Interface]],BOM!$A$4:$B$35,2,FALSE)</f>
        <v>23</v>
      </c>
      <c r="H496" s="59" t="str">
        <f>BOM!$C$4</f>
        <v>VGW-01</v>
      </c>
      <c r="I496" s="59">
        <f>IFERROR(VLOOKUP(Tabelle32[[#This Row],[Device ID]],BOM!$B$3:$BQ$35,12,FALSE),"")</f>
        <v>0</v>
      </c>
      <c r="J496" s="59" t="str">
        <f>IFERROR(VLOOKUP(Tabelle32[[#This Row],[Device ID]],BOM!$B$3:$BQ$35,13,FALSE),"")</f>
        <v>TC.U1.223 | MDC</v>
      </c>
      <c r="K496" s="59" t="str">
        <f>IFERROR(VLOOKUP(Tabelle32[[#This Row],[Device ID]],BOM!$B$3:$BQ$35,14,FALSE),"")</f>
        <v>Imagine Comunications</v>
      </c>
      <c r="L496" s="59" t="str">
        <f>IFERROR(VLOOKUP(Tabelle32[[#This Row],[Device ID]],BOM!$B$3:$BQ$35,16,FALSE),"")</f>
        <v>VKS</v>
      </c>
      <c r="M496" s="63">
        <f>IFERROR(VLOOKUP(Tabelle32[[#This Row],[Device ID]],BOM!$B$3:$BQ$35,17,FALSE),"")</f>
        <v>0</v>
      </c>
      <c r="N496" s="59">
        <f>IFERROR(VLOOKUP(Tabelle32[[#This Row],[Device ID]],BOM!$B$3:$BQ$35,18,FALSE),"")</f>
        <v>0</v>
      </c>
      <c r="O496" s="64"/>
      <c r="P496" s="64"/>
      <c r="Q496" s="64"/>
      <c r="R496" s="64"/>
      <c r="S496" s="64"/>
      <c r="T496" s="64"/>
      <c r="U496" s="59">
        <f>IFERROR(VLOOKUP(Tabelle32[[#This Row],[Device ID]],BOM!$B$3:$BQ$35,25,FALSE),"")</f>
        <v>0</v>
      </c>
      <c r="V496" s="59" t="str">
        <f>IFERROR(VLOOKUP(Tabelle32[[#This Row],[Device ID]],BOM!$B$3:$BQ$35,26,FALSE),"")</f>
        <v>x</v>
      </c>
      <c r="W496" s="59" t="str">
        <f>IFERROR(VLOOKUP(Tabelle32[[#This Row],[Device ID]],BOM!$B$3:$BQ$35,27,FALSE),"")</f>
        <v>x</v>
      </c>
      <c r="X496" s="59" t="str">
        <f>IFERROR(VLOOKUP(Tabelle32[[#This Row],[Device ID]],BOM!$B$3:$BQ$35,28,FALSE),"")</f>
        <v>x</v>
      </c>
      <c r="Y496" s="59" t="str">
        <f>IFERROR(VLOOKUP(Tabelle32[[#This Row],[Device ID]],BOM!$B$3:$BQ$35,29,FALSE),"")</f>
        <v>x</v>
      </c>
      <c r="Z496" s="59" t="str">
        <f>IFERROR(VLOOKUP(Tabelle32[[#This Row],[Device ID]],BOM!$B$3:$BQ$35,30,FALSE),"")</f>
        <v>x</v>
      </c>
      <c r="AA496" s="59" t="str">
        <f>IFERROR(VLOOKUP(Tabelle32[[#This Row],[Device ID]],BOM!$B$3:$BQ$35,31,FALSE),"")</f>
        <v>x</v>
      </c>
      <c r="AB496" s="59" t="str">
        <f>IFERROR(VLOOKUP(Tabelle32[[#This Row],[Device ID]],BOM!$B$3:$BQ$35,32,FALSE),"")</f>
        <v>x</v>
      </c>
      <c r="AC496" s="59" t="str">
        <f>IFERROR(VLOOKUP(Tabelle32[[#This Row],[Device ID]],BOM!$B$3:$BQ$35,33,FALSE),"")</f>
        <v>x</v>
      </c>
      <c r="AD496" s="59" t="str">
        <f>IFERROR(VLOOKUP(Tabelle32[[#This Row],[Device ID]],BOM!$B$3:$BQ$35,34,FALSE),"")</f>
        <v>x</v>
      </c>
      <c r="AE496" s="59" t="str">
        <f>IFERROR(VLOOKUP(Tabelle32[[#This Row],[Device ID]],BOM!$B$3:$BQ$35,35,FALSE),"")</f>
        <v>x</v>
      </c>
      <c r="AF496" s="59" t="str">
        <f>IFERROR(VLOOKUP(Tabelle32[[#This Row],[Device ID]],BOM!$B$3:$BQ$35,36,FALSE),"")</f>
        <v>x</v>
      </c>
      <c r="AG496" s="59" t="str">
        <f>IFERROR(VLOOKUP(Tabelle32[[#This Row],[Device ID]],BOM!$B$3:$BQ$35,37,FALSE),"")</f>
        <v>x</v>
      </c>
      <c r="AH496" s="59"/>
      <c r="AI496" s="59"/>
      <c r="AJ496" s="59"/>
      <c r="AK496" s="59"/>
      <c r="AL496" s="59" t="str">
        <f>IFERROR(VLOOKUP(Tabelle32[[#This Row],[Device ID]],BOM!$B$3:$BQ$35,42,FALSE),"")</f>
        <v>Imagine Communications SNP</v>
      </c>
      <c r="AM496" s="59" t="str">
        <f>IFERROR(VLOOKUP(Tabelle32[[#This Row],[Device ID]],BOM!$B$3:$BQ$35,43,FALSE),"")</f>
        <v>no</v>
      </c>
      <c r="AN496" s="59" t="str">
        <f>IFERROR(VLOOKUP(Tabelle32[[#This Row],[Device ID]],BOM!$B$3:$BQ$35,44,FALSE),"")</f>
        <v>yes</v>
      </c>
      <c r="AO496" s="59" t="str">
        <f>IFERROR(VLOOKUP(Tabelle32[[#This Row],[Device ID]],BOM!$B$3:$BQ$35,45,FALSE),"")</f>
        <v>no</v>
      </c>
      <c r="AP496" s="59" t="str">
        <f>IFERROR(CONCATENATE(Tabelle32[[#This Row],[Family
GFX-Unit]]," | ",Tabelle32[[#This Row],[Label 1
GFX-Unit]]," | ",Tabelle32[[#This Row],[Attached Device if Gateway]]),"")</f>
        <v xml:space="preserve"> |  | VKS</v>
      </c>
      <c r="AQ496" s="28"/>
      <c r="AR496" s="28"/>
      <c r="AS496" s="28"/>
      <c r="AT496" s="28"/>
      <c r="AU496" s="28"/>
      <c r="AV496" s="28" t="s">
        <v>96</v>
      </c>
      <c r="AW496" s="28" t="s">
        <v>96</v>
      </c>
      <c r="AX496" s="28" t="s">
        <v>96</v>
      </c>
      <c r="AY496" s="28" t="s">
        <v>96</v>
      </c>
      <c r="AZ496" s="28" t="s">
        <v>96</v>
      </c>
      <c r="BA496" s="28" t="s">
        <v>96</v>
      </c>
      <c r="BB496" s="28" t="s">
        <v>96</v>
      </c>
      <c r="BC496" s="28" t="s">
        <v>96</v>
      </c>
      <c r="BD496" s="28" t="s">
        <v>96</v>
      </c>
      <c r="BE496" s="28"/>
      <c r="BF496" s="28"/>
      <c r="BG496" s="73" t="s">
        <v>151</v>
      </c>
      <c r="BH496" s="30" t="str">
        <f>IF(COUNTA(Tabelle32[[#This Row],[Type:Vid_1080i50]:[Type:Anc_Prot]])&gt;0,"x","")</f>
        <v>x</v>
      </c>
      <c r="BI49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96" s="59"/>
      <c r="BK496" s="59"/>
      <c r="BL496" s="63"/>
      <c r="BM496" s="63"/>
      <c r="BN496" s="90"/>
      <c r="BO496" s="90"/>
      <c r="BP496" s="75">
        <f>LEN(Tabelle32[[#This Row],[Label 1
GFX-Unit]])</f>
        <v>0</v>
      </c>
      <c r="BQ496" s="63"/>
      <c r="BR496" s="63"/>
      <c r="BS496" s="59"/>
      <c r="BT496" s="59"/>
      <c r="BU496" s="59" t="s">
        <v>179</v>
      </c>
      <c r="BV496" s="59" t="s">
        <v>180</v>
      </c>
      <c r="BW496" s="59" t="s">
        <v>706</v>
      </c>
      <c r="BX496" s="59">
        <v>23</v>
      </c>
    </row>
    <row r="497" spans="1:76" x14ac:dyDescent="0.2">
      <c r="A497" s="58" t="str">
        <f>CONCATENATE(Tabelle32[[#This Row],[Device ID]],".",Tabelle32[[#This Row],[Streamcounter]])</f>
        <v>23.23207</v>
      </c>
      <c r="B49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VGW-01_SDI23_AUDrec_0007_IPLASRF</v>
      </c>
      <c r="C497" s="60"/>
      <c r="D497" s="61"/>
      <c r="E497" s="62"/>
      <c r="F497" s="59" t="str">
        <f>IFERROR(VLOOKUP(Tabelle32[[#This Row],[Device ID]],BOM!$B$3:$BQ$35,16,FALSE),"")</f>
        <v>VKS</v>
      </c>
      <c r="G497" s="63">
        <f>VLOOKUP(Tabelle32[[#This Row],[SDI Interface]],BOM!$A$4:$B$35,2,FALSE)</f>
        <v>23</v>
      </c>
      <c r="H497" s="59" t="str">
        <f>BOM!$C$4</f>
        <v>VGW-01</v>
      </c>
      <c r="I497" s="59">
        <f>IFERROR(VLOOKUP(Tabelle32[[#This Row],[Device ID]],BOM!$B$3:$BQ$35,12,FALSE),"")</f>
        <v>0</v>
      </c>
      <c r="J497" s="59" t="str">
        <f>IFERROR(VLOOKUP(Tabelle32[[#This Row],[Device ID]],BOM!$B$3:$BQ$35,13,FALSE),"")</f>
        <v>TC.U1.223 | MDC</v>
      </c>
      <c r="K497" s="59" t="str">
        <f>IFERROR(VLOOKUP(Tabelle32[[#This Row],[Device ID]],BOM!$B$3:$BQ$35,14,FALSE),"")</f>
        <v>Imagine Comunications</v>
      </c>
      <c r="L497" s="59" t="str">
        <f>IFERROR(VLOOKUP(Tabelle32[[#This Row],[Device ID]],BOM!$B$3:$BQ$35,16,FALSE),"")</f>
        <v>VKS</v>
      </c>
      <c r="M497" s="63">
        <f>IFERROR(VLOOKUP(Tabelle32[[#This Row],[Device ID]],BOM!$B$3:$BQ$35,17,FALSE),"")</f>
        <v>0</v>
      </c>
      <c r="N497" s="59">
        <f>IFERROR(VLOOKUP(Tabelle32[[#This Row],[Device ID]],BOM!$B$3:$BQ$35,18,FALSE),"")</f>
        <v>0</v>
      </c>
      <c r="O497" s="64"/>
      <c r="P497" s="64"/>
      <c r="Q497" s="64"/>
      <c r="R497" s="64"/>
      <c r="S497" s="64"/>
      <c r="T497" s="64"/>
      <c r="U497" s="59">
        <f>IFERROR(VLOOKUP(Tabelle32[[#This Row],[Device ID]],BOM!$B$3:$BQ$35,25,FALSE),"")</f>
        <v>0</v>
      </c>
      <c r="V497" s="59" t="str">
        <f>IFERROR(VLOOKUP(Tabelle32[[#This Row],[Device ID]],BOM!$B$3:$BQ$35,26,FALSE),"")</f>
        <v>x</v>
      </c>
      <c r="W497" s="59" t="str">
        <f>IFERROR(VLOOKUP(Tabelle32[[#This Row],[Device ID]],BOM!$B$3:$BQ$35,27,FALSE),"")</f>
        <v>x</v>
      </c>
      <c r="X497" s="59" t="str">
        <f>IFERROR(VLOOKUP(Tabelle32[[#This Row],[Device ID]],BOM!$B$3:$BQ$35,28,FALSE),"")</f>
        <v>x</v>
      </c>
      <c r="Y497" s="59" t="str">
        <f>IFERROR(VLOOKUP(Tabelle32[[#This Row],[Device ID]],BOM!$B$3:$BQ$35,29,FALSE),"")</f>
        <v>x</v>
      </c>
      <c r="Z497" s="59" t="str">
        <f>IFERROR(VLOOKUP(Tabelle32[[#This Row],[Device ID]],BOM!$B$3:$BQ$35,30,FALSE),"")</f>
        <v>x</v>
      </c>
      <c r="AA497" s="59" t="str">
        <f>IFERROR(VLOOKUP(Tabelle32[[#This Row],[Device ID]],BOM!$B$3:$BQ$35,31,FALSE),"")</f>
        <v>x</v>
      </c>
      <c r="AB497" s="59" t="str">
        <f>IFERROR(VLOOKUP(Tabelle32[[#This Row],[Device ID]],BOM!$B$3:$BQ$35,32,FALSE),"")</f>
        <v>x</v>
      </c>
      <c r="AC497" s="59" t="str">
        <f>IFERROR(VLOOKUP(Tabelle32[[#This Row],[Device ID]],BOM!$B$3:$BQ$35,33,FALSE),"")</f>
        <v>x</v>
      </c>
      <c r="AD497" s="59" t="str">
        <f>IFERROR(VLOOKUP(Tabelle32[[#This Row],[Device ID]],BOM!$B$3:$BQ$35,34,FALSE),"")</f>
        <v>x</v>
      </c>
      <c r="AE497" s="59" t="str">
        <f>IFERROR(VLOOKUP(Tabelle32[[#This Row],[Device ID]],BOM!$B$3:$BQ$35,35,FALSE),"")</f>
        <v>x</v>
      </c>
      <c r="AF497" s="59" t="str">
        <f>IFERROR(VLOOKUP(Tabelle32[[#This Row],[Device ID]],BOM!$B$3:$BQ$35,36,FALSE),"")</f>
        <v>x</v>
      </c>
      <c r="AG497" s="59" t="str">
        <f>IFERROR(VLOOKUP(Tabelle32[[#This Row],[Device ID]],BOM!$B$3:$BQ$35,37,FALSE),"")</f>
        <v>x</v>
      </c>
      <c r="AH497" s="59"/>
      <c r="AI497" s="59"/>
      <c r="AJ497" s="59"/>
      <c r="AK497" s="59"/>
      <c r="AL497" s="59" t="str">
        <f>IFERROR(VLOOKUP(Tabelle32[[#This Row],[Device ID]],BOM!$B$3:$BQ$35,42,FALSE),"")</f>
        <v>Imagine Communications SNP</v>
      </c>
      <c r="AM497" s="59" t="str">
        <f>IFERROR(VLOOKUP(Tabelle32[[#This Row],[Device ID]],BOM!$B$3:$BQ$35,43,FALSE),"")</f>
        <v>no</v>
      </c>
      <c r="AN497" s="59" t="str">
        <f>IFERROR(VLOOKUP(Tabelle32[[#This Row],[Device ID]],BOM!$B$3:$BQ$35,44,FALSE),"")</f>
        <v>yes</v>
      </c>
      <c r="AO497" s="59" t="str">
        <f>IFERROR(VLOOKUP(Tabelle32[[#This Row],[Device ID]],BOM!$B$3:$BQ$35,45,FALSE),"")</f>
        <v>no</v>
      </c>
      <c r="AP497" s="59" t="str">
        <f>IFERROR(CONCATENATE(Tabelle32[[#This Row],[Family
GFX-Unit]]," | ",Tabelle32[[#This Row],[Label 1
GFX-Unit]]," | ",Tabelle32[[#This Row],[Attached Device if Gateway]]),"")</f>
        <v xml:space="preserve"> |  | VKS</v>
      </c>
      <c r="AQ497" s="28"/>
      <c r="AR497" s="28"/>
      <c r="AS497" s="28"/>
      <c r="AT497" s="28"/>
      <c r="AU497" s="28"/>
      <c r="AV497" s="28" t="s">
        <v>96</v>
      </c>
      <c r="AW497" s="28" t="s">
        <v>96</v>
      </c>
      <c r="AX497" s="28" t="s">
        <v>96</v>
      </c>
      <c r="AY497" s="28" t="s">
        <v>96</v>
      </c>
      <c r="AZ497" s="28" t="s">
        <v>96</v>
      </c>
      <c r="BA497" s="28" t="s">
        <v>96</v>
      </c>
      <c r="BB497" s="28" t="s">
        <v>96</v>
      </c>
      <c r="BC497" s="28" t="s">
        <v>96</v>
      </c>
      <c r="BD497" s="28" t="s">
        <v>96</v>
      </c>
      <c r="BE497" s="28"/>
      <c r="BF497" s="28"/>
      <c r="BG497" s="73" t="s">
        <v>151</v>
      </c>
      <c r="BH497" s="30" t="str">
        <f>IF(COUNTA(Tabelle32[[#This Row],[Type:Vid_1080i50]:[Type:Anc_Prot]])&gt;0,"x","")</f>
        <v>x</v>
      </c>
      <c r="BI49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97" s="59"/>
      <c r="BK497" s="59"/>
      <c r="BL497" s="63"/>
      <c r="BM497" s="63"/>
      <c r="BN497" s="90"/>
      <c r="BO497" s="90"/>
      <c r="BP497" s="75">
        <f>LEN(Tabelle32[[#This Row],[Label 1
GFX-Unit]])</f>
        <v>0</v>
      </c>
      <c r="BQ497" s="63"/>
      <c r="BR497" s="63"/>
      <c r="BS497" s="59"/>
      <c r="BT497" s="59"/>
      <c r="BU497" s="59" t="s">
        <v>182</v>
      </c>
      <c r="BV497" s="59" t="s">
        <v>183</v>
      </c>
      <c r="BW497" s="59" t="s">
        <v>707</v>
      </c>
      <c r="BX497" s="59">
        <v>23</v>
      </c>
    </row>
    <row r="498" spans="1:76" x14ac:dyDescent="0.2">
      <c r="A498" s="58" t="str">
        <f>CONCATENATE(Tabelle32[[#This Row],[Device ID]],".",Tabelle32[[#This Row],[Streamcounter]])</f>
        <v>23.23208</v>
      </c>
      <c r="B49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VGW-01_SDI23_AUDrec_0008_IPLASRF</v>
      </c>
      <c r="C498" s="60"/>
      <c r="D498" s="61"/>
      <c r="E498" s="62"/>
      <c r="F498" s="59" t="str">
        <f>IFERROR(VLOOKUP(Tabelle32[[#This Row],[Device ID]],BOM!$B$3:$BQ$35,16,FALSE),"")</f>
        <v>VKS</v>
      </c>
      <c r="G498" s="63">
        <f>VLOOKUP(Tabelle32[[#This Row],[SDI Interface]],BOM!$A$4:$B$35,2,FALSE)</f>
        <v>23</v>
      </c>
      <c r="H498" s="59" t="str">
        <f>BOM!$C$4</f>
        <v>VGW-01</v>
      </c>
      <c r="I498" s="59">
        <f>IFERROR(VLOOKUP(Tabelle32[[#This Row],[Device ID]],BOM!$B$3:$BQ$35,12,FALSE),"")</f>
        <v>0</v>
      </c>
      <c r="J498" s="59" t="str">
        <f>IFERROR(VLOOKUP(Tabelle32[[#This Row],[Device ID]],BOM!$B$3:$BQ$35,13,FALSE),"")</f>
        <v>TC.U1.223 | MDC</v>
      </c>
      <c r="K498" s="59" t="str">
        <f>IFERROR(VLOOKUP(Tabelle32[[#This Row],[Device ID]],BOM!$B$3:$BQ$35,14,FALSE),"")</f>
        <v>Imagine Comunications</v>
      </c>
      <c r="L498" s="59" t="str">
        <f>IFERROR(VLOOKUP(Tabelle32[[#This Row],[Device ID]],BOM!$B$3:$BQ$35,16,FALSE),"")</f>
        <v>VKS</v>
      </c>
      <c r="M498" s="63">
        <f>IFERROR(VLOOKUP(Tabelle32[[#This Row],[Device ID]],BOM!$B$3:$BQ$35,17,FALSE),"")</f>
        <v>0</v>
      </c>
      <c r="N498" s="59">
        <f>IFERROR(VLOOKUP(Tabelle32[[#This Row],[Device ID]],BOM!$B$3:$BQ$35,18,FALSE),"")</f>
        <v>0</v>
      </c>
      <c r="O498" s="64"/>
      <c r="P498" s="64"/>
      <c r="Q498" s="64"/>
      <c r="R498" s="64"/>
      <c r="S498" s="64"/>
      <c r="T498" s="64"/>
      <c r="U498" s="59">
        <f>IFERROR(VLOOKUP(Tabelle32[[#This Row],[Device ID]],BOM!$B$3:$BQ$35,25,FALSE),"")</f>
        <v>0</v>
      </c>
      <c r="V498" s="59" t="str">
        <f>IFERROR(VLOOKUP(Tabelle32[[#This Row],[Device ID]],BOM!$B$3:$BQ$35,26,FALSE),"")</f>
        <v>x</v>
      </c>
      <c r="W498" s="59" t="str">
        <f>IFERROR(VLOOKUP(Tabelle32[[#This Row],[Device ID]],BOM!$B$3:$BQ$35,27,FALSE),"")</f>
        <v>x</v>
      </c>
      <c r="X498" s="59" t="str">
        <f>IFERROR(VLOOKUP(Tabelle32[[#This Row],[Device ID]],BOM!$B$3:$BQ$35,28,FALSE),"")</f>
        <v>x</v>
      </c>
      <c r="Y498" s="59" t="str">
        <f>IFERROR(VLOOKUP(Tabelle32[[#This Row],[Device ID]],BOM!$B$3:$BQ$35,29,FALSE),"")</f>
        <v>x</v>
      </c>
      <c r="Z498" s="59" t="str">
        <f>IFERROR(VLOOKUP(Tabelle32[[#This Row],[Device ID]],BOM!$B$3:$BQ$35,30,FALSE),"")</f>
        <v>x</v>
      </c>
      <c r="AA498" s="59" t="str">
        <f>IFERROR(VLOOKUP(Tabelle32[[#This Row],[Device ID]],BOM!$B$3:$BQ$35,31,FALSE),"")</f>
        <v>x</v>
      </c>
      <c r="AB498" s="59" t="str">
        <f>IFERROR(VLOOKUP(Tabelle32[[#This Row],[Device ID]],BOM!$B$3:$BQ$35,32,FALSE),"")</f>
        <v>x</v>
      </c>
      <c r="AC498" s="59" t="str">
        <f>IFERROR(VLOOKUP(Tabelle32[[#This Row],[Device ID]],BOM!$B$3:$BQ$35,33,FALSE),"")</f>
        <v>x</v>
      </c>
      <c r="AD498" s="59" t="str">
        <f>IFERROR(VLOOKUP(Tabelle32[[#This Row],[Device ID]],BOM!$B$3:$BQ$35,34,FALSE),"")</f>
        <v>x</v>
      </c>
      <c r="AE498" s="59" t="str">
        <f>IFERROR(VLOOKUP(Tabelle32[[#This Row],[Device ID]],BOM!$B$3:$BQ$35,35,FALSE),"")</f>
        <v>x</v>
      </c>
      <c r="AF498" s="59" t="str">
        <f>IFERROR(VLOOKUP(Tabelle32[[#This Row],[Device ID]],BOM!$B$3:$BQ$35,36,FALSE),"")</f>
        <v>x</v>
      </c>
      <c r="AG498" s="59" t="str">
        <f>IFERROR(VLOOKUP(Tabelle32[[#This Row],[Device ID]],BOM!$B$3:$BQ$35,37,FALSE),"")</f>
        <v>x</v>
      </c>
      <c r="AH498" s="59"/>
      <c r="AI498" s="59"/>
      <c r="AJ498" s="59"/>
      <c r="AK498" s="59"/>
      <c r="AL498" s="59" t="str">
        <f>IFERROR(VLOOKUP(Tabelle32[[#This Row],[Device ID]],BOM!$B$3:$BQ$35,42,FALSE),"")</f>
        <v>Imagine Communications SNP</v>
      </c>
      <c r="AM498" s="59" t="str">
        <f>IFERROR(VLOOKUP(Tabelle32[[#This Row],[Device ID]],BOM!$B$3:$BQ$35,43,FALSE),"")</f>
        <v>no</v>
      </c>
      <c r="AN498" s="59" t="str">
        <f>IFERROR(VLOOKUP(Tabelle32[[#This Row],[Device ID]],BOM!$B$3:$BQ$35,44,FALSE),"")</f>
        <v>yes</v>
      </c>
      <c r="AO498" s="59" t="str">
        <f>IFERROR(VLOOKUP(Tabelle32[[#This Row],[Device ID]],BOM!$B$3:$BQ$35,45,FALSE),"")</f>
        <v>no</v>
      </c>
      <c r="AP498" s="59" t="str">
        <f>IFERROR(CONCATENATE(Tabelle32[[#This Row],[Family
GFX-Unit]]," | ",Tabelle32[[#This Row],[Label 1
GFX-Unit]]," | ",Tabelle32[[#This Row],[Attached Device if Gateway]]),"")</f>
        <v xml:space="preserve"> |  | VKS</v>
      </c>
      <c r="AQ498" s="28"/>
      <c r="AR498" s="28"/>
      <c r="AS498" s="28"/>
      <c r="AT498" s="28"/>
      <c r="AU498" s="28"/>
      <c r="AV498" s="28" t="s">
        <v>96</v>
      </c>
      <c r="AW498" s="28" t="s">
        <v>96</v>
      </c>
      <c r="AX498" s="28" t="s">
        <v>96</v>
      </c>
      <c r="AY498" s="28" t="s">
        <v>96</v>
      </c>
      <c r="AZ498" s="28" t="s">
        <v>96</v>
      </c>
      <c r="BA498" s="28" t="s">
        <v>96</v>
      </c>
      <c r="BB498" s="28" t="s">
        <v>96</v>
      </c>
      <c r="BC498" s="28" t="s">
        <v>96</v>
      </c>
      <c r="BD498" s="28" t="s">
        <v>96</v>
      </c>
      <c r="BE498" s="28"/>
      <c r="BF498" s="28"/>
      <c r="BG498" s="73" t="s">
        <v>151</v>
      </c>
      <c r="BH498" s="30" t="str">
        <f>IF(COUNTA(Tabelle32[[#This Row],[Type:Vid_1080i50]:[Type:Anc_Prot]])&gt;0,"x","")</f>
        <v>x</v>
      </c>
      <c r="BI49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98" s="59"/>
      <c r="BK498" s="59"/>
      <c r="BL498" s="63"/>
      <c r="BM498" s="63"/>
      <c r="BN498" s="90"/>
      <c r="BO498" s="90"/>
      <c r="BP498" s="75">
        <f>LEN(Tabelle32[[#This Row],[Label 1
GFX-Unit]])</f>
        <v>0</v>
      </c>
      <c r="BQ498" s="63"/>
      <c r="BR498" s="63"/>
      <c r="BS498" s="59"/>
      <c r="BT498" s="59"/>
      <c r="BU498" s="59" t="s">
        <v>185</v>
      </c>
      <c r="BV498" s="59" t="s">
        <v>186</v>
      </c>
      <c r="BW498" s="59" t="s">
        <v>708</v>
      </c>
      <c r="BX498" s="59">
        <v>23</v>
      </c>
    </row>
    <row r="499" spans="1:76" x14ac:dyDescent="0.2">
      <c r="A499" s="58" t="str">
        <f>CONCATENATE(Tabelle32[[#This Row],[Device ID]],".",Tabelle32[[#This Row],[Streamcounter]])</f>
        <v>23.23209</v>
      </c>
      <c r="B49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VGW-01_SDI23_AUDrec_0009_IPLASRF</v>
      </c>
      <c r="C499" s="60"/>
      <c r="D499" s="61"/>
      <c r="E499" s="62"/>
      <c r="F499" s="59" t="str">
        <f>IFERROR(VLOOKUP(Tabelle32[[#This Row],[Device ID]],BOM!$B$3:$BQ$35,16,FALSE),"")</f>
        <v>VKS</v>
      </c>
      <c r="G499" s="63">
        <f>VLOOKUP(Tabelle32[[#This Row],[SDI Interface]],BOM!$A$4:$B$35,2,FALSE)</f>
        <v>23</v>
      </c>
      <c r="H499" s="59" t="str">
        <f>BOM!$C$4</f>
        <v>VGW-01</v>
      </c>
      <c r="I499" s="59">
        <f>IFERROR(VLOOKUP(Tabelle32[[#This Row],[Device ID]],BOM!$B$3:$BQ$35,12,FALSE),"")</f>
        <v>0</v>
      </c>
      <c r="J499" s="59" t="str">
        <f>IFERROR(VLOOKUP(Tabelle32[[#This Row],[Device ID]],BOM!$B$3:$BQ$35,13,FALSE),"")</f>
        <v>TC.U1.223 | MDC</v>
      </c>
      <c r="K499" s="59" t="str">
        <f>IFERROR(VLOOKUP(Tabelle32[[#This Row],[Device ID]],BOM!$B$3:$BQ$35,14,FALSE),"")</f>
        <v>Imagine Comunications</v>
      </c>
      <c r="L499" s="59" t="str">
        <f>IFERROR(VLOOKUP(Tabelle32[[#This Row],[Device ID]],BOM!$B$3:$BQ$35,16,FALSE),"")</f>
        <v>VKS</v>
      </c>
      <c r="M499" s="63">
        <f>IFERROR(VLOOKUP(Tabelle32[[#This Row],[Device ID]],BOM!$B$3:$BQ$35,17,FALSE),"")</f>
        <v>0</v>
      </c>
      <c r="N499" s="59">
        <f>IFERROR(VLOOKUP(Tabelle32[[#This Row],[Device ID]],BOM!$B$3:$BQ$35,18,FALSE),"")</f>
        <v>0</v>
      </c>
      <c r="O499" s="64"/>
      <c r="P499" s="64"/>
      <c r="Q499" s="64"/>
      <c r="R499" s="64"/>
      <c r="S499" s="64"/>
      <c r="T499" s="64"/>
      <c r="U499" s="59">
        <f>IFERROR(VLOOKUP(Tabelle32[[#This Row],[Device ID]],BOM!$B$3:$BQ$35,25,FALSE),"")</f>
        <v>0</v>
      </c>
      <c r="V499" s="59" t="str">
        <f>IFERROR(VLOOKUP(Tabelle32[[#This Row],[Device ID]],BOM!$B$3:$BQ$35,26,FALSE),"")</f>
        <v>x</v>
      </c>
      <c r="W499" s="59" t="str">
        <f>IFERROR(VLOOKUP(Tabelle32[[#This Row],[Device ID]],BOM!$B$3:$BQ$35,27,FALSE),"")</f>
        <v>x</v>
      </c>
      <c r="X499" s="59" t="str">
        <f>IFERROR(VLOOKUP(Tabelle32[[#This Row],[Device ID]],BOM!$B$3:$BQ$35,28,FALSE),"")</f>
        <v>x</v>
      </c>
      <c r="Y499" s="59" t="str">
        <f>IFERROR(VLOOKUP(Tabelle32[[#This Row],[Device ID]],BOM!$B$3:$BQ$35,29,FALSE),"")</f>
        <v>x</v>
      </c>
      <c r="Z499" s="59" t="str">
        <f>IFERROR(VLOOKUP(Tabelle32[[#This Row],[Device ID]],BOM!$B$3:$BQ$35,30,FALSE),"")</f>
        <v>x</v>
      </c>
      <c r="AA499" s="59" t="str">
        <f>IFERROR(VLOOKUP(Tabelle32[[#This Row],[Device ID]],BOM!$B$3:$BQ$35,31,FALSE),"")</f>
        <v>x</v>
      </c>
      <c r="AB499" s="59" t="str">
        <f>IFERROR(VLOOKUP(Tabelle32[[#This Row],[Device ID]],BOM!$B$3:$BQ$35,32,FALSE),"")</f>
        <v>x</v>
      </c>
      <c r="AC499" s="59" t="str">
        <f>IFERROR(VLOOKUP(Tabelle32[[#This Row],[Device ID]],BOM!$B$3:$BQ$35,33,FALSE),"")</f>
        <v>x</v>
      </c>
      <c r="AD499" s="59" t="str">
        <f>IFERROR(VLOOKUP(Tabelle32[[#This Row],[Device ID]],BOM!$B$3:$BQ$35,34,FALSE),"")</f>
        <v>x</v>
      </c>
      <c r="AE499" s="59" t="str">
        <f>IFERROR(VLOOKUP(Tabelle32[[#This Row],[Device ID]],BOM!$B$3:$BQ$35,35,FALSE),"")</f>
        <v>x</v>
      </c>
      <c r="AF499" s="59" t="str">
        <f>IFERROR(VLOOKUP(Tabelle32[[#This Row],[Device ID]],BOM!$B$3:$BQ$35,36,FALSE),"")</f>
        <v>x</v>
      </c>
      <c r="AG499" s="59" t="str">
        <f>IFERROR(VLOOKUP(Tabelle32[[#This Row],[Device ID]],BOM!$B$3:$BQ$35,37,FALSE),"")</f>
        <v>x</v>
      </c>
      <c r="AH499" s="59"/>
      <c r="AI499" s="59"/>
      <c r="AJ499" s="59"/>
      <c r="AK499" s="59"/>
      <c r="AL499" s="59" t="str">
        <f>IFERROR(VLOOKUP(Tabelle32[[#This Row],[Device ID]],BOM!$B$3:$BQ$35,42,FALSE),"")</f>
        <v>Imagine Communications SNP</v>
      </c>
      <c r="AM499" s="59" t="str">
        <f>IFERROR(VLOOKUP(Tabelle32[[#This Row],[Device ID]],BOM!$B$3:$BQ$35,43,FALSE),"")</f>
        <v>no</v>
      </c>
      <c r="AN499" s="59" t="str">
        <f>IFERROR(VLOOKUP(Tabelle32[[#This Row],[Device ID]],BOM!$B$3:$BQ$35,44,FALSE),"")</f>
        <v>yes</v>
      </c>
      <c r="AO499" s="59" t="str">
        <f>IFERROR(VLOOKUP(Tabelle32[[#This Row],[Device ID]],BOM!$B$3:$BQ$35,45,FALSE),"")</f>
        <v>no</v>
      </c>
      <c r="AP499" s="59" t="str">
        <f>IFERROR(CONCATENATE(Tabelle32[[#This Row],[Family
GFX-Unit]]," | ",Tabelle32[[#This Row],[Label 1
GFX-Unit]]," | ",Tabelle32[[#This Row],[Attached Device if Gateway]]),"")</f>
        <v xml:space="preserve"> |  | VKS</v>
      </c>
      <c r="AQ499" s="28"/>
      <c r="AR499" s="28"/>
      <c r="AS499" s="28"/>
      <c r="AT499" s="28"/>
      <c r="AU499" s="28"/>
      <c r="AV499" s="28" t="s">
        <v>96</v>
      </c>
      <c r="AW499" s="28" t="s">
        <v>96</v>
      </c>
      <c r="AX499" s="28" t="s">
        <v>96</v>
      </c>
      <c r="AY499" s="28" t="s">
        <v>96</v>
      </c>
      <c r="AZ499" s="28" t="s">
        <v>96</v>
      </c>
      <c r="BA499" s="28" t="s">
        <v>96</v>
      </c>
      <c r="BB499" s="28" t="s">
        <v>96</v>
      </c>
      <c r="BC499" s="28" t="s">
        <v>96</v>
      </c>
      <c r="BD499" s="28" t="s">
        <v>96</v>
      </c>
      <c r="BE499" s="28"/>
      <c r="BF499" s="28"/>
      <c r="BG499" s="73" t="s">
        <v>151</v>
      </c>
      <c r="BH499" s="30" t="str">
        <f>IF(COUNTA(Tabelle32[[#This Row],[Type:Vid_1080i50]:[Type:Anc_Prot]])&gt;0,"x","")</f>
        <v>x</v>
      </c>
      <c r="BI49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499" s="59"/>
      <c r="BK499" s="59"/>
      <c r="BL499" s="63"/>
      <c r="BM499" s="63"/>
      <c r="BN499" s="90"/>
      <c r="BO499" s="90"/>
      <c r="BP499" s="75">
        <f>LEN(Tabelle32[[#This Row],[Label 1
GFX-Unit]])</f>
        <v>0</v>
      </c>
      <c r="BQ499" s="63"/>
      <c r="BR499" s="63"/>
      <c r="BS499" s="59"/>
      <c r="BT499" s="59"/>
      <c r="BU499" s="59" t="s">
        <v>188</v>
      </c>
      <c r="BV499" s="59" t="s">
        <v>189</v>
      </c>
      <c r="BW499" s="59" t="s">
        <v>709</v>
      </c>
      <c r="BX499" s="59">
        <v>23</v>
      </c>
    </row>
    <row r="500" spans="1:76" x14ac:dyDescent="0.2">
      <c r="A500" s="58" t="str">
        <f>CONCATENATE(Tabelle32[[#This Row],[Device ID]],".",Tabelle32[[#This Row],[Streamcounter]])</f>
        <v>23.23210</v>
      </c>
      <c r="B50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VGW-01_SDI23_AUDrec_0010_IPLASRF</v>
      </c>
      <c r="C500" s="60"/>
      <c r="D500" s="61"/>
      <c r="E500" s="62"/>
      <c r="F500" s="59" t="str">
        <f>IFERROR(VLOOKUP(Tabelle32[[#This Row],[Device ID]],BOM!$B$3:$BQ$35,16,FALSE),"")</f>
        <v>VKS</v>
      </c>
      <c r="G500" s="63">
        <f>VLOOKUP(Tabelle32[[#This Row],[SDI Interface]],BOM!$A$4:$B$35,2,FALSE)</f>
        <v>23</v>
      </c>
      <c r="H500" s="59" t="str">
        <f>BOM!$C$4</f>
        <v>VGW-01</v>
      </c>
      <c r="I500" s="59">
        <f>IFERROR(VLOOKUP(Tabelle32[[#This Row],[Device ID]],BOM!$B$3:$BQ$35,12,FALSE),"")</f>
        <v>0</v>
      </c>
      <c r="J500" s="59" t="str">
        <f>IFERROR(VLOOKUP(Tabelle32[[#This Row],[Device ID]],BOM!$B$3:$BQ$35,13,FALSE),"")</f>
        <v>TC.U1.223 | MDC</v>
      </c>
      <c r="K500" s="59" t="str">
        <f>IFERROR(VLOOKUP(Tabelle32[[#This Row],[Device ID]],BOM!$B$3:$BQ$35,14,FALSE),"")</f>
        <v>Imagine Comunications</v>
      </c>
      <c r="L500" s="59" t="str">
        <f>IFERROR(VLOOKUP(Tabelle32[[#This Row],[Device ID]],BOM!$B$3:$BQ$35,16,FALSE),"")</f>
        <v>VKS</v>
      </c>
      <c r="M500" s="63">
        <f>IFERROR(VLOOKUP(Tabelle32[[#This Row],[Device ID]],BOM!$B$3:$BQ$35,17,FALSE),"")</f>
        <v>0</v>
      </c>
      <c r="N500" s="59">
        <f>IFERROR(VLOOKUP(Tabelle32[[#This Row],[Device ID]],BOM!$B$3:$BQ$35,18,FALSE),"")</f>
        <v>0</v>
      </c>
      <c r="O500" s="64"/>
      <c r="P500" s="64"/>
      <c r="Q500" s="64"/>
      <c r="R500" s="64"/>
      <c r="S500" s="64"/>
      <c r="T500" s="64"/>
      <c r="U500" s="59">
        <f>IFERROR(VLOOKUP(Tabelle32[[#This Row],[Device ID]],BOM!$B$3:$BQ$35,25,FALSE),"")</f>
        <v>0</v>
      </c>
      <c r="V500" s="59" t="str">
        <f>IFERROR(VLOOKUP(Tabelle32[[#This Row],[Device ID]],BOM!$B$3:$BQ$35,26,FALSE),"")</f>
        <v>x</v>
      </c>
      <c r="W500" s="59" t="str">
        <f>IFERROR(VLOOKUP(Tabelle32[[#This Row],[Device ID]],BOM!$B$3:$BQ$35,27,FALSE),"")</f>
        <v>x</v>
      </c>
      <c r="X500" s="59" t="str">
        <f>IFERROR(VLOOKUP(Tabelle32[[#This Row],[Device ID]],BOM!$B$3:$BQ$35,28,FALSE),"")</f>
        <v>x</v>
      </c>
      <c r="Y500" s="59" t="str">
        <f>IFERROR(VLOOKUP(Tabelle32[[#This Row],[Device ID]],BOM!$B$3:$BQ$35,29,FALSE),"")</f>
        <v>x</v>
      </c>
      <c r="Z500" s="59" t="str">
        <f>IFERROR(VLOOKUP(Tabelle32[[#This Row],[Device ID]],BOM!$B$3:$BQ$35,30,FALSE),"")</f>
        <v>x</v>
      </c>
      <c r="AA500" s="59" t="str">
        <f>IFERROR(VLOOKUP(Tabelle32[[#This Row],[Device ID]],BOM!$B$3:$BQ$35,31,FALSE),"")</f>
        <v>x</v>
      </c>
      <c r="AB500" s="59" t="str">
        <f>IFERROR(VLOOKUP(Tabelle32[[#This Row],[Device ID]],BOM!$B$3:$BQ$35,32,FALSE),"")</f>
        <v>x</v>
      </c>
      <c r="AC500" s="59" t="str">
        <f>IFERROR(VLOOKUP(Tabelle32[[#This Row],[Device ID]],BOM!$B$3:$BQ$35,33,FALSE),"")</f>
        <v>x</v>
      </c>
      <c r="AD500" s="59" t="str">
        <f>IFERROR(VLOOKUP(Tabelle32[[#This Row],[Device ID]],BOM!$B$3:$BQ$35,34,FALSE),"")</f>
        <v>x</v>
      </c>
      <c r="AE500" s="59" t="str">
        <f>IFERROR(VLOOKUP(Tabelle32[[#This Row],[Device ID]],BOM!$B$3:$BQ$35,35,FALSE),"")</f>
        <v>x</v>
      </c>
      <c r="AF500" s="59" t="str">
        <f>IFERROR(VLOOKUP(Tabelle32[[#This Row],[Device ID]],BOM!$B$3:$BQ$35,36,FALSE),"")</f>
        <v>x</v>
      </c>
      <c r="AG500" s="59" t="str">
        <f>IFERROR(VLOOKUP(Tabelle32[[#This Row],[Device ID]],BOM!$B$3:$BQ$35,37,FALSE),"")</f>
        <v>x</v>
      </c>
      <c r="AH500" s="59"/>
      <c r="AI500" s="59"/>
      <c r="AJ500" s="59"/>
      <c r="AK500" s="59"/>
      <c r="AL500" s="59" t="str">
        <f>IFERROR(VLOOKUP(Tabelle32[[#This Row],[Device ID]],BOM!$B$3:$BQ$35,42,FALSE),"")</f>
        <v>Imagine Communications SNP</v>
      </c>
      <c r="AM500" s="59" t="str">
        <f>IFERROR(VLOOKUP(Tabelle32[[#This Row],[Device ID]],BOM!$B$3:$BQ$35,43,FALSE),"")</f>
        <v>no</v>
      </c>
      <c r="AN500" s="59" t="str">
        <f>IFERROR(VLOOKUP(Tabelle32[[#This Row],[Device ID]],BOM!$B$3:$BQ$35,44,FALSE),"")</f>
        <v>yes</v>
      </c>
      <c r="AO500" s="59" t="str">
        <f>IFERROR(VLOOKUP(Tabelle32[[#This Row],[Device ID]],BOM!$B$3:$BQ$35,45,FALSE),"")</f>
        <v>no</v>
      </c>
      <c r="AP500" s="59" t="str">
        <f>IFERROR(CONCATENATE(Tabelle32[[#This Row],[Family
GFX-Unit]]," | ",Tabelle32[[#This Row],[Label 1
GFX-Unit]]," | ",Tabelle32[[#This Row],[Attached Device if Gateway]]),"")</f>
        <v xml:space="preserve"> |  | VKS</v>
      </c>
      <c r="AQ500" s="28"/>
      <c r="AR500" s="28"/>
      <c r="AS500" s="28"/>
      <c r="AT500" s="28"/>
      <c r="AU500" s="28"/>
      <c r="AV500" s="28" t="s">
        <v>96</v>
      </c>
      <c r="AW500" s="28" t="s">
        <v>96</v>
      </c>
      <c r="AX500" s="28" t="s">
        <v>96</v>
      </c>
      <c r="AY500" s="28" t="s">
        <v>96</v>
      </c>
      <c r="AZ500" s="28" t="s">
        <v>96</v>
      </c>
      <c r="BA500" s="28" t="s">
        <v>96</v>
      </c>
      <c r="BB500" s="28" t="s">
        <v>96</v>
      </c>
      <c r="BC500" s="28" t="s">
        <v>96</v>
      </c>
      <c r="BD500" s="28" t="s">
        <v>96</v>
      </c>
      <c r="BE500" s="28"/>
      <c r="BF500" s="28"/>
      <c r="BG500" s="73" t="s">
        <v>151</v>
      </c>
      <c r="BH500" s="30" t="str">
        <f>IF(COUNTA(Tabelle32[[#This Row],[Type:Vid_1080i50]:[Type:Anc_Prot]])&gt;0,"x","")</f>
        <v>x</v>
      </c>
      <c r="BI50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00" s="59"/>
      <c r="BK500" s="59"/>
      <c r="BL500" s="63"/>
      <c r="BM500" s="63"/>
      <c r="BN500" s="90"/>
      <c r="BO500" s="90"/>
      <c r="BP500" s="75">
        <f>LEN(Tabelle32[[#This Row],[Label 1
GFX-Unit]])</f>
        <v>0</v>
      </c>
      <c r="BQ500" s="63"/>
      <c r="BR500" s="63"/>
      <c r="BS500" s="59"/>
      <c r="BT500" s="59"/>
      <c r="BU500" s="59" t="s">
        <v>191</v>
      </c>
      <c r="BV500" s="59" t="s">
        <v>192</v>
      </c>
      <c r="BW500" s="59" t="s">
        <v>710</v>
      </c>
      <c r="BX500" s="59">
        <v>23</v>
      </c>
    </row>
    <row r="501" spans="1:76" x14ac:dyDescent="0.2">
      <c r="A501" s="58" t="str">
        <f>CONCATENATE(Tabelle32[[#This Row],[Device ID]],".",Tabelle32[[#This Row],[Streamcounter]])</f>
        <v>23.23211</v>
      </c>
      <c r="B50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VGW-01_SDI23_AUDrec_0011_IPLASRF</v>
      </c>
      <c r="C501" s="60"/>
      <c r="D501" s="61"/>
      <c r="E501" s="62"/>
      <c r="F501" s="59" t="str">
        <f>IFERROR(VLOOKUP(Tabelle32[[#This Row],[Device ID]],BOM!$B$3:$BQ$35,16,FALSE),"")</f>
        <v>VKS</v>
      </c>
      <c r="G501" s="63">
        <f>VLOOKUP(Tabelle32[[#This Row],[SDI Interface]],BOM!$A$4:$B$35,2,FALSE)</f>
        <v>23</v>
      </c>
      <c r="H501" s="59" t="str">
        <f>BOM!$C$4</f>
        <v>VGW-01</v>
      </c>
      <c r="I501" s="59">
        <f>IFERROR(VLOOKUP(Tabelle32[[#This Row],[Device ID]],BOM!$B$3:$BQ$35,12,FALSE),"")</f>
        <v>0</v>
      </c>
      <c r="J501" s="59" t="str">
        <f>IFERROR(VLOOKUP(Tabelle32[[#This Row],[Device ID]],BOM!$B$3:$BQ$35,13,FALSE),"")</f>
        <v>TC.U1.223 | MDC</v>
      </c>
      <c r="K501" s="59" t="str">
        <f>IFERROR(VLOOKUP(Tabelle32[[#This Row],[Device ID]],BOM!$B$3:$BQ$35,14,FALSE),"")</f>
        <v>Imagine Comunications</v>
      </c>
      <c r="L501" s="59" t="str">
        <f>IFERROR(VLOOKUP(Tabelle32[[#This Row],[Device ID]],BOM!$B$3:$BQ$35,16,FALSE),"")</f>
        <v>VKS</v>
      </c>
      <c r="M501" s="63">
        <f>IFERROR(VLOOKUP(Tabelle32[[#This Row],[Device ID]],BOM!$B$3:$BQ$35,17,FALSE),"")</f>
        <v>0</v>
      </c>
      <c r="N501" s="59">
        <f>IFERROR(VLOOKUP(Tabelle32[[#This Row],[Device ID]],BOM!$B$3:$BQ$35,18,FALSE),"")</f>
        <v>0</v>
      </c>
      <c r="O501" s="64"/>
      <c r="P501" s="64"/>
      <c r="Q501" s="64"/>
      <c r="R501" s="64"/>
      <c r="S501" s="64"/>
      <c r="T501" s="64"/>
      <c r="U501" s="59">
        <f>IFERROR(VLOOKUP(Tabelle32[[#This Row],[Device ID]],BOM!$B$3:$BQ$35,25,FALSE),"")</f>
        <v>0</v>
      </c>
      <c r="V501" s="59" t="str">
        <f>IFERROR(VLOOKUP(Tabelle32[[#This Row],[Device ID]],BOM!$B$3:$BQ$35,26,FALSE),"")</f>
        <v>x</v>
      </c>
      <c r="W501" s="59" t="str">
        <f>IFERROR(VLOOKUP(Tabelle32[[#This Row],[Device ID]],BOM!$B$3:$BQ$35,27,FALSE),"")</f>
        <v>x</v>
      </c>
      <c r="X501" s="59" t="str">
        <f>IFERROR(VLOOKUP(Tabelle32[[#This Row],[Device ID]],BOM!$B$3:$BQ$35,28,FALSE),"")</f>
        <v>x</v>
      </c>
      <c r="Y501" s="59" t="str">
        <f>IFERROR(VLOOKUP(Tabelle32[[#This Row],[Device ID]],BOM!$B$3:$BQ$35,29,FALSE),"")</f>
        <v>x</v>
      </c>
      <c r="Z501" s="59" t="str">
        <f>IFERROR(VLOOKUP(Tabelle32[[#This Row],[Device ID]],BOM!$B$3:$BQ$35,30,FALSE),"")</f>
        <v>x</v>
      </c>
      <c r="AA501" s="59" t="str">
        <f>IFERROR(VLOOKUP(Tabelle32[[#This Row],[Device ID]],BOM!$B$3:$BQ$35,31,FALSE),"")</f>
        <v>x</v>
      </c>
      <c r="AB501" s="59" t="str">
        <f>IFERROR(VLOOKUP(Tabelle32[[#This Row],[Device ID]],BOM!$B$3:$BQ$35,32,FALSE),"")</f>
        <v>x</v>
      </c>
      <c r="AC501" s="59" t="str">
        <f>IFERROR(VLOOKUP(Tabelle32[[#This Row],[Device ID]],BOM!$B$3:$BQ$35,33,FALSE),"")</f>
        <v>x</v>
      </c>
      <c r="AD501" s="59" t="str">
        <f>IFERROR(VLOOKUP(Tabelle32[[#This Row],[Device ID]],BOM!$B$3:$BQ$35,34,FALSE),"")</f>
        <v>x</v>
      </c>
      <c r="AE501" s="59" t="str">
        <f>IFERROR(VLOOKUP(Tabelle32[[#This Row],[Device ID]],BOM!$B$3:$BQ$35,35,FALSE),"")</f>
        <v>x</v>
      </c>
      <c r="AF501" s="59" t="str">
        <f>IFERROR(VLOOKUP(Tabelle32[[#This Row],[Device ID]],BOM!$B$3:$BQ$35,36,FALSE),"")</f>
        <v>x</v>
      </c>
      <c r="AG501" s="59" t="str">
        <f>IFERROR(VLOOKUP(Tabelle32[[#This Row],[Device ID]],BOM!$B$3:$BQ$35,37,FALSE),"")</f>
        <v>x</v>
      </c>
      <c r="AH501" s="59"/>
      <c r="AI501" s="59"/>
      <c r="AJ501" s="59"/>
      <c r="AK501" s="59"/>
      <c r="AL501" s="59" t="str">
        <f>IFERROR(VLOOKUP(Tabelle32[[#This Row],[Device ID]],BOM!$B$3:$BQ$35,42,FALSE),"")</f>
        <v>Imagine Communications SNP</v>
      </c>
      <c r="AM501" s="59" t="str">
        <f>IFERROR(VLOOKUP(Tabelle32[[#This Row],[Device ID]],BOM!$B$3:$BQ$35,43,FALSE),"")</f>
        <v>no</v>
      </c>
      <c r="AN501" s="59" t="str">
        <f>IFERROR(VLOOKUP(Tabelle32[[#This Row],[Device ID]],BOM!$B$3:$BQ$35,44,FALSE),"")</f>
        <v>yes</v>
      </c>
      <c r="AO501" s="59" t="str">
        <f>IFERROR(VLOOKUP(Tabelle32[[#This Row],[Device ID]],BOM!$B$3:$BQ$35,45,FALSE),"")</f>
        <v>no</v>
      </c>
      <c r="AP501" s="59" t="str">
        <f>IFERROR(CONCATENATE(Tabelle32[[#This Row],[Family
GFX-Unit]]," | ",Tabelle32[[#This Row],[Label 1
GFX-Unit]]," | ",Tabelle32[[#This Row],[Attached Device if Gateway]]),"")</f>
        <v xml:space="preserve"> |  | VKS</v>
      </c>
      <c r="AQ501" s="28"/>
      <c r="AR501" s="28"/>
      <c r="AS501" s="28"/>
      <c r="AT501" s="28"/>
      <c r="AU501" s="28"/>
      <c r="AV501" s="28" t="s">
        <v>96</v>
      </c>
      <c r="AW501" s="28" t="s">
        <v>96</v>
      </c>
      <c r="AX501" s="28" t="s">
        <v>96</v>
      </c>
      <c r="AY501" s="28" t="s">
        <v>96</v>
      </c>
      <c r="AZ501" s="28" t="s">
        <v>96</v>
      </c>
      <c r="BA501" s="28" t="s">
        <v>96</v>
      </c>
      <c r="BB501" s="28" t="s">
        <v>96</v>
      </c>
      <c r="BC501" s="28" t="s">
        <v>96</v>
      </c>
      <c r="BD501" s="28" t="s">
        <v>96</v>
      </c>
      <c r="BE501" s="28"/>
      <c r="BF501" s="28"/>
      <c r="BG501" s="73" t="s">
        <v>151</v>
      </c>
      <c r="BH501" s="30" t="str">
        <f>IF(COUNTA(Tabelle32[[#This Row],[Type:Vid_1080i50]:[Type:Anc_Prot]])&gt;0,"x","")</f>
        <v>x</v>
      </c>
      <c r="BI50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01" s="59"/>
      <c r="BK501" s="59"/>
      <c r="BL501" s="63"/>
      <c r="BM501" s="63"/>
      <c r="BN501" s="90"/>
      <c r="BO501" s="90"/>
      <c r="BP501" s="75">
        <f>LEN(Tabelle32[[#This Row],[Label 1
GFX-Unit]])</f>
        <v>0</v>
      </c>
      <c r="BQ501" s="63"/>
      <c r="BR501" s="63"/>
      <c r="BS501" s="59"/>
      <c r="BT501" s="59"/>
      <c r="BU501" s="59" t="s">
        <v>194</v>
      </c>
      <c r="BV501" s="59" t="s">
        <v>195</v>
      </c>
      <c r="BW501" s="59" t="s">
        <v>711</v>
      </c>
      <c r="BX501" s="59">
        <v>23</v>
      </c>
    </row>
    <row r="502" spans="1:76" x14ac:dyDescent="0.2">
      <c r="A502" s="58" t="str">
        <f>CONCATENATE(Tabelle32[[#This Row],[Device ID]],".",Tabelle32[[#This Row],[Streamcounter]])</f>
        <v>23.23212</v>
      </c>
      <c r="B50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VGW-01_SDI23_AUDrec_0012_IPLASRF</v>
      </c>
      <c r="C502" s="60"/>
      <c r="D502" s="61"/>
      <c r="E502" s="62"/>
      <c r="F502" s="59" t="str">
        <f>IFERROR(VLOOKUP(Tabelle32[[#This Row],[Device ID]],BOM!$B$3:$BQ$35,16,FALSE),"")</f>
        <v>VKS</v>
      </c>
      <c r="G502" s="63">
        <f>VLOOKUP(Tabelle32[[#This Row],[SDI Interface]],BOM!$A$4:$B$35,2,FALSE)</f>
        <v>23</v>
      </c>
      <c r="H502" s="59" t="str">
        <f>BOM!$C$4</f>
        <v>VGW-01</v>
      </c>
      <c r="I502" s="59">
        <f>IFERROR(VLOOKUP(Tabelle32[[#This Row],[Device ID]],BOM!$B$3:$BQ$35,12,FALSE),"")</f>
        <v>0</v>
      </c>
      <c r="J502" s="59" t="str">
        <f>IFERROR(VLOOKUP(Tabelle32[[#This Row],[Device ID]],BOM!$B$3:$BQ$35,13,FALSE),"")</f>
        <v>TC.U1.223 | MDC</v>
      </c>
      <c r="K502" s="59" t="str">
        <f>IFERROR(VLOOKUP(Tabelle32[[#This Row],[Device ID]],BOM!$B$3:$BQ$35,14,FALSE),"")</f>
        <v>Imagine Comunications</v>
      </c>
      <c r="L502" s="59" t="str">
        <f>IFERROR(VLOOKUP(Tabelle32[[#This Row],[Device ID]],BOM!$B$3:$BQ$35,16,FALSE),"")</f>
        <v>VKS</v>
      </c>
      <c r="M502" s="63">
        <f>IFERROR(VLOOKUP(Tabelle32[[#This Row],[Device ID]],BOM!$B$3:$BQ$35,17,FALSE),"")</f>
        <v>0</v>
      </c>
      <c r="N502" s="59">
        <f>IFERROR(VLOOKUP(Tabelle32[[#This Row],[Device ID]],BOM!$B$3:$BQ$35,18,FALSE),"")</f>
        <v>0</v>
      </c>
      <c r="O502" s="64"/>
      <c r="P502" s="64"/>
      <c r="Q502" s="64"/>
      <c r="R502" s="64"/>
      <c r="S502" s="64"/>
      <c r="T502" s="64"/>
      <c r="U502" s="59">
        <f>IFERROR(VLOOKUP(Tabelle32[[#This Row],[Device ID]],BOM!$B$3:$BQ$35,25,FALSE),"")</f>
        <v>0</v>
      </c>
      <c r="V502" s="59" t="str">
        <f>IFERROR(VLOOKUP(Tabelle32[[#This Row],[Device ID]],BOM!$B$3:$BQ$35,26,FALSE),"")</f>
        <v>x</v>
      </c>
      <c r="W502" s="59" t="str">
        <f>IFERROR(VLOOKUP(Tabelle32[[#This Row],[Device ID]],BOM!$B$3:$BQ$35,27,FALSE),"")</f>
        <v>x</v>
      </c>
      <c r="X502" s="59" t="str">
        <f>IFERROR(VLOOKUP(Tabelle32[[#This Row],[Device ID]],BOM!$B$3:$BQ$35,28,FALSE),"")</f>
        <v>x</v>
      </c>
      <c r="Y502" s="59" t="str">
        <f>IFERROR(VLOOKUP(Tabelle32[[#This Row],[Device ID]],BOM!$B$3:$BQ$35,29,FALSE),"")</f>
        <v>x</v>
      </c>
      <c r="Z502" s="59" t="str">
        <f>IFERROR(VLOOKUP(Tabelle32[[#This Row],[Device ID]],BOM!$B$3:$BQ$35,30,FALSE),"")</f>
        <v>x</v>
      </c>
      <c r="AA502" s="59" t="str">
        <f>IFERROR(VLOOKUP(Tabelle32[[#This Row],[Device ID]],BOM!$B$3:$BQ$35,31,FALSE),"")</f>
        <v>x</v>
      </c>
      <c r="AB502" s="59" t="str">
        <f>IFERROR(VLOOKUP(Tabelle32[[#This Row],[Device ID]],BOM!$B$3:$BQ$35,32,FALSE),"")</f>
        <v>x</v>
      </c>
      <c r="AC502" s="59" t="str">
        <f>IFERROR(VLOOKUP(Tabelle32[[#This Row],[Device ID]],BOM!$B$3:$BQ$35,33,FALSE),"")</f>
        <v>x</v>
      </c>
      <c r="AD502" s="59" t="str">
        <f>IFERROR(VLOOKUP(Tabelle32[[#This Row],[Device ID]],BOM!$B$3:$BQ$35,34,FALSE),"")</f>
        <v>x</v>
      </c>
      <c r="AE502" s="59" t="str">
        <f>IFERROR(VLOOKUP(Tabelle32[[#This Row],[Device ID]],BOM!$B$3:$BQ$35,35,FALSE),"")</f>
        <v>x</v>
      </c>
      <c r="AF502" s="59" t="str">
        <f>IFERROR(VLOOKUP(Tabelle32[[#This Row],[Device ID]],BOM!$B$3:$BQ$35,36,FALSE),"")</f>
        <v>x</v>
      </c>
      <c r="AG502" s="59" t="str">
        <f>IFERROR(VLOOKUP(Tabelle32[[#This Row],[Device ID]],BOM!$B$3:$BQ$35,37,FALSE),"")</f>
        <v>x</v>
      </c>
      <c r="AH502" s="59"/>
      <c r="AI502" s="59"/>
      <c r="AJ502" s="59"/>
      <c r="AK502" s="59"/>
      <c r="AL502" s="59" t="str">
        <f>IFERROR(VLOOKUP(Tabelle32[[#This Row],[Device ID]],BOM!$B$3:$BQ$35,42,FALSE),"")</f>
        <v>Imagine Communications SNP</v>
      </c>
      <c r="AM502" s="59" t="str">
        <f>IFERROR(VLOOKUP(Tabelle32[[#This Row],[Device ID]],BOM!$B$3:$BQ$35,43,FALSE),"")</f>
        <v>no</v>
      </c>
      <c r="AN502" s="59" t="str">
        <f>IFERROR(VLOOKUP(Tabelle32[[#This Row],[Device ID]],BOM!$B$3:$BQ$35,44,FALSE),"")</f>
        <v>yes</v>
      </c>
      <c r="AO502" s="59" t="str">
        <f>IFERROR(VLOOKUP(Tabelle32[[#This Row],[Device ID]],BOM!$B$3:$BQ$35,45,FALSE),"")</f>
        <v>no</v>
      </c>
      <c r="AP502" s="59" t="str">
        <f>IFERROR(CONCATENATE(Tabelle32[[#This Row],[Family
GFX-Unit]]," | ",Tabelle32[[#This Row],[Label 1
GFX-Unit]]," | ",Tabelle32[[#This Row],[Attached Device if Gateway]]),"")</f>
        <v xml:space="preserve"> |  | VKS</v>
      </c>
      <c r="AQ502" s="28"/>
      <c r="AR502" s="28"/>
      <c r="AS502" s="28"/>
      <c r="AT502" s="28"/>
      <c r="AU502" s="28"/>
      <c r="AV502" s="28" t="s">
        <v>96</v>
      </c>
      <c r="AW502" s="28" t="s">
        <v>96</v>
      </c>
      <c r="AX502" s="28" t="s">
        <v>96</v>
      </c>
      <c r="AY502" s="28" t="s">
        <v>96</v>
      </c>
      <c r="AZ502" s="28" t="s">
        <v>96</v>
      </c>
      <c r="BA502" s="28" t="s">
        <v>96</v>
      </c>
      <c r="BB502" s="28" t="s">
        <v>96</v>
      </c>
      <c r="BC502" s="28" t="s">
        <v>96</v>
      </c>
      <c r="BD502" s="28" t="s">
        <v>96</v>
      </c>
      <c r="BE502" s="28"/>
      <c r="BF502" s="28"/>
      <c r="BG502" s="73" t="s">
        <v>151</v>
      </c>
      <c r="BH502" s="30" t="str">
        <f>IF(COUNTA(Tabelle32[[#This Row],[Type:Vid_1080i50]:[Type:Anc_Prot]])&gt;0,"x","")</f>
        <v>x</v>
      </c>
      <c r="BI50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02" s="59"/>
      <c r="BK502" s="59"/>
      <c r="BL502" s="63"/>
      <c r="BM502" s="63"/>
      <c r="BN502" s="90"/>
      <c r="BO502" s="90"/>
      <c r="BP502" s="75">
        <f>LEN(Tabelle32[[#This Row],[Label 1
GFX-Unit]])</f>
        <v>0</v>
      </c>
      <c r="BQ502" s="63"/>
      <c r="BR502" s="63"/>
      <c r="BS502" s="59"/>
      <c r="BT502" s="59"/>
      <c r="BU502" s="59" t="s">
        <v>197</v>
      </c>
      <c r="BV502" s="59" t="s">
        <v>198</v>
      </c>
      <c r="BW502" s="59" t="s">
        <v>712</v>
      </c>
      <c r="BX502" s="59">
        <v>23</v>
      </c>
    </row>
    <row r="503" spans="1:76" x14ac:dyDescent="0.2">
      <c r="A503" s="58" t="str">
        <f>CONCATENATE(Tabelle32[[#This Row],[Device ID]],".",Tabelle32[[#This Row],[Streamcounter]])</f>
        <v>23.23213</v>
      </c>
      <c r="B50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VGW-01_SDI23_AUDrec_0013_IPLASRF</v>
      </c>
      <c r="C503" s="60"/>
      <c r="D503" s="61"/>
      <c r="E503" s="62"/>
      <c r="F503" s="59" t="str">
        <f>IFERROR(VLOOKUP(Tabelle32[[#This Row],[Device ID]],BOM!$B$3:$BQ$35,16,FALSE),"")</f>
        <v>VKS</v>
      </c>
      <c r="G503" s="63">
        <f>VLOOKUP(Tabelle32[[#This Row],[SDI Interface]],BOM!$A$4:$B$35,2,FALSE)</f>
        <v>23</v>
      </c>
      <c r="H503" s="59" t="str">
        <f>BOM!$C$4</f>
        <v>VGW-01</v>
      </c>
      <c r="I503" s="59">
        <f>IFERROR(VLOOKUP(Tabelle32[[#This Row],[Device ID]],BOM!$B$3:$BQ$35,12,FALSE),"")</f>
        <v>0</v>
      </c>
      <c r="J503" s="59" t="str">
        <f>IFERROR(VLOOKUP(Tabelle32[[#This Row],[Device ID]],BOM!$B$3:$BQ$35,13,FALSE),"")</f>
        <v>TC.U1.223 | MDC</v>
      </c>
      <c r="K503" s="59" t="str">
        <f>IFERROR(VLOOKUP(Tabelle32[[#This Row],[Device ID]],BOM!$B$3:$BQ$35,14,FALSE),"")</f>
        <v>Imagine Comunications</v>
      </c>
      <c r="L503" s="59" t="str">
        <f>IFERROR(VLOOKUP(Tabelle32[[#This Row],[Device ID]],BOM!$B$3:$BQ$35,16,FALSE),"")</f>
        <v>VKS</v>
      </c>
      <c r="M503" s="63">
        <f>IFERROR(VLOOKUP(Tabelle32[[#This Row],[Device ID]],BOM!$B$3:$BQ$35,17,FALSE),"")</f>
        <v>0</v>
      </c>
      <c r="N503" s="59">
        <f>IFERROR(VLOOKUP(Tabelle32[[#This Row],[Device ID]],BOM!$B$3:$BQ$35,18,FALSE),"")</f>
        <v>0</v>
      </c>
      <c r="O503" s="64"/>
      <c r="P503" s="64"/>
      <c r="Q503" s="64"/>
      <c r="R503" s="64"/>
      <c r="S503" s="64"/>
      <c r="T503" s="64"/>
      <c r="U503" s="59">
        <f>IFERROR(VLOOKUP(Tabelle32[[#This Row],[Device ID]],BOM!$B$3:$BQ$35,25,FALSE),"")</f>
        <v>0</v>
      </c>
      <c r="V503" s="59" t="str">
        <f>IFERROR(VLOOKUP(Tabelle32[[#This Row],[Device ID]],BOM!$B$3:$BQ$35,26,FALSE),"")</f>
        <v>x</v>
      </c>
      <c r="W503" s="59" t="str">
        <f>IFERROR(VLOOKUP(Tabelle32[[#This Row],[Device ID]],BOM!$B$3:$BQ$35,27,FALSE),"")</f>
        <v>x</v>
      </c>
      <c r="X503" s="59" t="str">
        <f>IFERROR(VLOOKUP(Tabelle32[[#This Row],[Device ID]],BOM!$B$3:$BQ$35,28,FALSE),"")</f>
        <v>x</v>
      </c>
      <c r="Y503" s="59" t="str">
        <f>IFERROR(VLOOKUP(Tabelle32[[#This Row],[Device ID]],BOM!$B$3:$BQ$35,29,FALSE),"")</f>
        <v>x</v>
      </c>
      <c r="Z503" s="59" t="str">
        <f>IFERROR(VLOOKUP(Tabelle32[[#This Row],[Device ID]],BOM!$B$3:$BQ$35,30,FALSE),"")</f>
        <v>x</v>
      </c>
      <c r="AA503" s="59" t="str">
        <f>IFERROR(VLOOKUP(Tabelle32[[#This Row],[Device ID]],BOM!$B$3:$BQ$35,31,FALSE),"")</f>
        <v>x</v>
      </c>
      <c r="AB503" s="59" t="str">
        <f>IFERROR(VLOOKUP(Tabelle32[[#This Row],[Device ID]],BOM!$B$3:$BQ$35,32,FALSE),"")</f>
        <v>x</v>
      </c>
      <c r="AC503" s="59" t="str">
        <f>IFERROR(VLOOKUP(Tabelle32[[#This Row],[Device ID]],BOM!$B$3:$BQ$35,33,FALSE),"")</f>
        <v>x</v>
      </c>
      <c r="AD503" s="59" t="str">
        <f>IFERROR(VLOOKUP(Tabelle32[[#This Row],[Device ID]],BOM!$B$3:$BQ$35,34,FALSE),"")</f>
        <v>x</v>
      </c>
      <c r="AE503" s="59" t="str">
        <f>IFERROR(VLOOKUP(Tabelle32[[#This Row],[Device ID]],BOM!$B$3:$BQ$35,35,FALSE),"")</f>
        <v>x</v>
      </c>
      <c r="AF503" s="59" t="str">
        <f>IFERROR(VLOOKUP(Tabelle32[[#This Row],[Device ID]],BOM!$B$3:$BQ$35,36,FALSE),"")</f>
        <v>x</v>
      </c>
      <c r="AG503" s="59" t="str">
        <f>IFERROR(VLOOKUP(Tabelle32[[#This Row],[Device ID]],BOM!$B$3:$BQ$35,37,FALSE),"")</f>
        <v>x</v>
      </c>
      <c r="AH503" s="59"/>
      <c r="AI503" s="59"/>
      <c r="AJ503" s="59"/>
      <c r="AK503" s="59"/>
      <c r="AL503" s="59" t="str">
        <f>IFERROR(VLOOKUP(Tabelle32[[#This Row],[Device ID]],BOM!$B$3:$BQ$35,42,FALSE),"")</f>
        <v>Imagine Communications SNP</v>
      </c>
      <c r="AM503" s="59" t="str">
        <f>IFERROR(VLOOKUP(Tabelle32[[#This Row],[Device ID]],BOM!$B$3:$BQ$35,43,FALSE),"")</f>
        <v>no</v>
      </c>
      <c r="AN503" s="59" t="str">
        <f>IFERROR(VLOOKUP(Tabelle32[[#This Row],[Device ID]],BOM!$B$3:$BQ$35,44,FALSE),"")</f>
        <v>yes</v>
      </c>
      <c r="AO503" s="59" t="str">
        <f>IFERROR(VLOOKUP(Tabelle32[[#This Row],[Device ID]],BOM!$B$3:$BQ$35,45,FALSE),"")</f>
        <v>no</v>
      </c>
      <c r="AP503" s="59" t="str">
        <f>IFERROR(CONCATENATE(Tabelle32[[#This Row],[Family
GFX-Unit]]," | ",Tabelle32[[#This Row],[Label 1
GFX-Unit]]," | ",Tabelle32[[#This Row],[Attached Device if Gateway]]),"")</f>
        <v xml:space="preserve"> |  | VKS</v>
      </c>
      <c r="AQ503" s="28"/>
      <c r="AR503" s="28"/>
      <c r="AS503" s="28"/>
      <c r="AT503" s="28"/>
      <c r="AU503" s="28"/>
      <c r="AV503" s="28" t="s">
        <v>96</v>
      </c>
      <c r="AW503" s="28" t="s">
        <v>96</v>
      </c>
      <c r="AX503" s="28" t="s">
        <v>96</v>
      </c>
      <c r="AY503" s="28" t="s">
        <v>96</v>
      </c>
      <c r="AZ503" s="28" t="s">
        <v>96</v>
      </c>
      <c r="BA503" s="28" t="s">
        <v>96</v>
      </c>
      <c r="BB503" s="28" t="s">
        <v>96</v>
      </c>
      <c r="BC503" s="28" t="s">
        <v>96</v>
      </c>
      <c r="BD503" s="28" t="s">
        <v>96</v>
      </c>
      <c r="BE503" s="28"/>
      <c r="BF503" s="28"/>
      <c r="BG503" s="73" t="s">
        <v>151</v>
      </c>
      <c r="BH503" s="30" t="str">
        <f>IF(COUNTA(Tabelle32[[#This Row],[Type:Vid_1080i50]:[Type:Anc_Prot]])&gt;0,"x","")</f>
        <v>x</v>
      </c>
      <c r="BI50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03" s="59"/>
      <c r="BK503" s="59"/>
      <c r="BL503" s="63"/>
      <c r="BM503" s="63"/>
      <c r="BN503" s="90"/>
      <c r="BO503" s="90"/>
      <c r="BP503" s="75">
        <f>LEN(Tabelle32[[#This Row],[Label 1
GFX-Unit]])</f>
        <v>0</v>
      </c>
      <c r="BQ503" s="63"/>
      <c r="BR503" s="63"/>
      <c r="BS503" s="59"/>
      <c r="BT503" s="59"/>
      <c r="BU503" s="59" t="s">
        <v>200</v>
      </c>
      <c r="BV503" s="59" t="s">
        <v>201</v>
      </c>
      <c r="BW503" s="59" t="s">
        <v>713</v>
      </c>
      <c r="BX503" s="59">
        <v>23</v>
      </c>
    </row>
    <row r="504" spans="1:76" x14ac:dyDescent="0.2">
      <c r="A504" s="58" t="str">
        <f>CONCATENATE(Tabelle32[[#This Row],[Device ID]],".",Tabelle32[[#This Row],[Streamcounter]])</f>
        <v>23.23214</v>
      </c>
      <c r="B50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VGW-01_SDI23_AUDrec_0014_IPLASRF</v>
      </c>
      <c r="C504" s="60"/>
      <c r="D504" s="61"/>
      <c r="E504" s="62"/>
      <c r="F504" s="59" t="str">
        <f>IFERROR(VLOOKUP(Tabelle32[[#This Row],[Device ID]],BOM!$B$3:$BQ$35,16,FALSE),"")</f>
        <v>VKS</v>
      </c>
      <c r="G504" s="63">
        <f>VLOOKUP(Tabelle32[[#This Row],[SDI Interface]],BOM!$A$4:$B$35,2,FALSE)</f>
        <v>23</v>
      </c>
      <c r="H504" s="59" t="str">
        <f>BOM!$C$4</f>
        <v>VGW-01</v>
      </c>
      <c r="I504" s="59">
        <f>IFERROR(VLOOKUP(Tabelle32[[#This Row],[Device ID]],BOM!$B$3:$BQ$35,12,FALSE),"")</f>
        <v>0</v>
      </c>
      <c r="J504" s="59" t="str">
        <f>IFERROR(VLOOKUP(Tabelle32[[#This Row],[Device ID]],BOM!$B$3:$BQ$35,13,FALSE),"")</f>
        <v>TC.U1.223 | MDC</v>
      </c>
      <c r="K504" s="59" t="str">
        <f>IFERROR(VLOOKUP(Tabelle32[[#This Row],[Device ID]],BOM!$B$3:$BQ$35,14,FALSE),"")</f>
        <v>Imagine Comunications</v>
      </c>
      <c r="L504" s="59" t="str">
        <f>IFERROR(VLOOKUP(Tabelle32[[#This Row],[Device ID]],BOM!$B$3:$BQ$35,16,FALSE),"")</f>
        <v>VKS</v>
      </c>
      <c r="M504" s="63">
        <f>IFERROR(VLOOKUP(Tabelle32[[#This Row],[Device ID]],BOM!$B$3:$BQ$35,17,FALSE),"")</f>
        <v>0</v>
      </c>
      <c r="N504" s="59">
        <f>IFERROR(VLOOKUP(Tabelle32[[#This Row],[Device ID]],BOM!$B$3:$BQ$35,18,FALSE),"")</f>
        <v>0</v>
      </c>
      <c r="O504" s="64"/>
      <c r="P504" s="64"/>
      <c r="Q504" s="64"/>
      <c r="R504" s="64"/>
      <c r="S504" s="64"/>
      <c r="T504" s="64"/>
      <c r="U504" s="59">
        <f>IFERROR(VLOOKUP(Tabelle32[[#This Row],[Device ID]],BOM!$B$3:$BQ$35,25,FALSE),"")</f>
        <v>0</v>
      </c>
      <c r="V504" s="59" t="str">
        <f>IFERROR(VLOOKUP(Tabelle32[[#This Row],[Device ID]],BOM!$B$3:$BQ$35,26,FALSE),"")</f>
        <v>x</v>
      </c>
      <c r="W504" s="59" t="str">
        <f>IFERROR(VLOOKUP(Tabelle32[[#This Row],[Device ID]],BOM!$B$3:$BQ$35,27,FALSE),"")</f>
        <v>x</v>
      </c>
      <c r="X504" s="59" t="str">
        <f>IFERROR(VLOOKUP(Tabelle32[[#This Row],[Device ID]],BOM!$B$3:$BQ$35,28,FALSE),"")</f>
        <v>x</v>
      </c>
      <c r="Y504" s="59" t="str">
        <f>IFERROR(VLOOKUP(Tabelle32[[#This Row],[Device ID]],BOM!$B$3:$BQ$35,29,FALSE),"")</f>
        <v>x</v>
      </c>
      <c r="Z504" s="59" t="str">
        <f>IFERROR(VLOOKUP(Tabelle32[[#This Row],[Device ID]],BOM!$B$3:$BQ$35,30,FALSE),"")</f>
        <v>x</v>
      </c>
      <c r="AA504" s="59" t="str">
        <f>IFERROR(VLOOKUP(Tabelle32[[#This Row],[Device ID]],BOM!$B$3:$BQ$35,31,FALSE),"")</f>
        <v>x</v>
      </c>
      <c r="AB504" s="59" t="str">
        <f>IFERROR(VLOOKUP(Tabelle32[[#This Row],[Device ID]],BOM!$B$3:$BQ$35,32,FALSE),"")</f>
        <v>x</v>
      </c>
      <c r="AC504" s="59" t="str">
        <f>IFERROR(VLOOKUP(Tabelle32[[#This Row],[Device ID]],BOM!$B$3:$BQ$35,33,FALSE),"")</f>
        <v>x</v>
      </c>
      <c r="AD504" s="59" t="str">
        <f>IFERROR(VLOOKUP(Tabelle32[[#This Row],[Device ID]],BOM!$B$3:$BQ$35,34,FALSE),"")</f>
        <v>x</v>
      </c>
      <c r="AE504" s="59" t="str">
        <f>IFERROR(VLOOKUP(Tabelle32[[#This Row],[Device ID]],BOM!$B$3:$BQ$35,35,FALSE),"")</f>
        <v>x</v>
      </c>
      <c r="AF504" s="59" t="str">
        <f>IFERROR(VLOOKUP(Tabelle32[[#This Row],[Device ID]],BOM!$B$3:$BQ$35,36,FALSE),"")</f>
        <v>x</v>
      </c>
      <c r="AG504" s="59" t="str">
        <f>IFERROR(VLOOKUP(Tabelle32[[#This Row],[Device ID]],BOM!$B$3:$BQ$35,37,FALSE),"")</f>
        <v>x</v>
      </c>
      <c r="AH504" s="59"/>
      <c r="AI504" s="59"/>
      <c r="AJ504" s="59"/>
      <c r="AK504" s="59"/>
      <c r="AL504" s="59" t="str">
        <f>IFERROR(VLOOKUP(Tabelle32[[#This Row],[Device ID]],BOM!$B$3:$BQ$35,42,FALSE),"")</f>
        <v>Imagine Communications SNP</v>
      </c>
      <c r="AM504" s="59" t="str">
        <f>IFERROR(VLOOKUP(Tabelle32[[#This Row],[Device ID]],BOM!$B$3:$BQ$35,43,FALSE),"")</f>
        <v>no</v>
      </c>
      <c r="AN504" s="59" t="str">
        <f>IFERROR(VLOOKUP(Tabelle32[[#This Row],[Device ID]],BOM!$B$3:$BQ$35,44,FALSE),"")</f>
        <v>yes</v>
      </c>
      <c r="AO504" s="59" t="str">
        <f>IFERROR(VLOOKUP(Tabelle32[[#This Row],[Device ID]],BOM!$B$3:$BQ$35,45,FALSE),"")</f>
        <v>no</v>
      </c>
      <c r="AP504" s="59" t="str">
        <f>IFERROR(CONCATENATE(Tabelle32[[#This Row],[Family
GFX-Unit]]," | ",Tabelle32[[#This Row],[Label 1
GFX-Unit]]," | ",Tabelle32[[#This Row],[Attached Device if Gateway]]),"")</f>
        <v xml:space="preserve"> |  | VKS</v>
      </c>
      <c r="AQ504" s="28"/>
      <c r="AR504" s="28"/>
      <c r="AS504" s="28"/>
      <c r="AT504" s="28"/>
      <c r="AU504" s="28"/>
      <c r="AV504" s="28" t="s">
        <v>96</v>
      </c>
      <c r="AW504" s="28" t="s">
        <v>96</v>
      </c>
      <c r="AX504" s="28" t="s">
        <v>96</v>
      </c>
      <c r="AY504" s="28" t="s">
        <v>96</v>
      </c>
      <c r="AZ504" s="28" t="s">
        <v>96</v>
      </c>
      <c r="BA504" s="28" t="s">
        <v>96</v>
      </c>
      <c r="BB504" s="28" t="s">
        <v>96</v>
      </c>
      <c r="BC504" s="28" t="s">
        <v>96</v>
      </c>
      <c r="BD504" s="28" t="s">
        <v>96</v>
      </c>
      <c r="BE504" s="28"/>
      <c r="BF504" s="28"/>
      <c r="BG504" s="73" t="s">
        <v>151</v>
      </c>
      <c r="BH504" s="30" t="str">
        <f>IF(COUNTA(Tabelle32[[#This Row],[Type:Vid_1080i50]:[Type:Anc_Prot]])&gt;0,"x","")</f>
        <v>x</v>
      </c>
      <c r="BI50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04" s="59"/>
      <c r="BK504" s="59"/>
      <c r="BL504" s="63"/>
      <c r="BM504" s="63"/>
      <c r="BN504" s="90"/>
      <c r="BO504" s="90"/>
      <c r="BP504" s="75">
        <f>LEN(Tabelle32[[#This Row],[Label 1
GFX-Unit]])</f>
        <v>0</v>
      </c>
      <c r="BQ504" s="63"/>
      <c r="BR504" s="63"/>
      <c r="BS504" s="59"/>
      <c r="BT504" s="59"/>
      <c r="BU504" s="59" t="s">
        <v>203</v>
      </c>
      <c r="BV504" s="59" t="s">
        <v>204</v>
      </c>
      <c r="BW504" s="59" t="s">
        <v>714</v>
      </c>
      <c r="BX504" s="59">
        <v>23</v>
      </c>
    </row>
    <row r="505" spans="1:76" x14ac:dyDescent="0.2">
      <c r="A505" s="58" t="str">
        <f>CONCATENATE(Tabelle32[[#This Row],[Device ID]],".",Tabelle32[[#This Row],[Streamcounter]])</f>
        <v>23.23215</v>
      </c>
      <c r="B50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VGW-01_SDI23_AUDrec_0015_IPLASRF</v>
      </c>
      <c r="C505" s="60"/>
      <c r="D505" s="61"/>
      <c r="E505" s="62"/>
      <c r="F505" s="59" t="str">
        <f>IFERROR(VLOOKUP(Tabelle32[[#This Row],[Device ID]],BOM!$B$3:$BQ$35,16,FALSE),"")</f>
        <v>VKS</v>
      </c>
      <c r="G505" s="63">
        <f>VLOOKUP(Tabelle32[[#This Row],[SDI Interface]],BOM!$A$4:$B$35,2,FALSE)</f>
        <v>23</v>
      </c>
      <c r="H505" s="59" t="str">
        <f>BOM!$C$4</f>
        <v>VGW-01</v>
      </c>
      <c r="I505" s="59">
        <f>IFERROR(VLOOKUP(Tabelle32[[#This Row],[Device ID]],BOM!$B$3:$BQ$35,12,FALSE),"")</f>
        <v>0</v>
      </c>
      <c r="J505" s="59" t="str">
        <f>IFERROR(VLOOKUP(Tabelle32[[#This Row],[Device ID]],BOM!$B$3:$BQ$35,13,FALSE),"")</f>
        <v>TC.U1.223 | MDC</v>
      </c>
      <c r="K505" s="59" t="str">
        <f>IFERROR(VLOOKUP(Tabelle32[[#This Row],[Device ID]],BOM!$B$3:$BQ$35,14,FALSE),"")</f>
        <v>Imagine Comunications</v>
      </c>
      <c r="L505" s="59" t="str">
        <f>IFERROR(VLOOKUP(Tabelle32[[#This Row],[Device ID]],BOM!$B$3:$BQ$35,16,FALSE),"")</f>
        <v>VKS</v>
      </c>
      <c r="M505" s="63">
        <f>IFERROR(VLOOKUP(Tabelle32[[#This Row],[Device ID]],BOM!$B$3:$BQ$35,17,FALSE),"")</f>
        <v>0</v>
      </c>
      <c r="N505" s="59">
        <f>IFERROR(VLOOKUP(Tabelle32[[#This Row],[Device ID]],BOM!$B$3:$BQ$35,18,FALSE),"")</f>
        <v>0</v>
      </c>
      <c r="O505" s="64"/>
      <c r="P505" s="64"/>
      <c r="Q505" s="64"/>
      <c r="R505" s="64"/>
      <c r="S505" s="64"/>
      <c r="T505" s="64"/>
      <c r="U505" s="59">
        <f>IFERROR(VLOOKUP(Tabelle32[[#This Row],[Device ID]],BOM!$B$3:$BQ$35,25,FALSE),"")</f>
        <v>0</v>
      </c>
      <c r="V505" s="59" t="str">
        <f>IFERROR(VLOOKUP(Tabelle32[[#This Row],[Device ID]],BOM!$B$3:$BQ$35,26,FALSE),"")</f>
        <v>x</v>
      </c>
      <c r="W505" s="59" t="str">
        <f>IFERROR(VLOOKUP(Tabelle32[[#This Row],[Device ID]],BOM!$B$3:$BQ$35,27,FALSE),"")</f>
        <v>x</v>
      </c>
      <c r="X505" s="59" t="str">
        <f>IFERROR(VLOOKUP(Tabelle32[[#This Row],[Device ID]],BOM!$B$3:$BQ$35,28,FALSE),"")</f>
        <v>x</v>
      </c>
      <c r="Y505" s="59" t="str">
        <f>IFERROR(VLOOKUP(Tabelle32[[#This Row],[Device ID]],BOM!$B$3:$BQ$35,29,FALSE),"")</f>
        <v>x</v>
      </c>
      <c r="Z505" s="59" t="str">
        <f>IFERROR(VLOOKUP(Tabelle32[[#This Row],[Device ID]],BOM!$B$3:$BQ$35,30,FALSE),"")</f>
        <v>x</v>
      </c>
      <c r="AA505" s="59" t="str">
        <f>IFERROR(VLOOKUP(Tabelle32[[#This Row],[Device ID]],BOM!$B$3:$BQ$35,31,FALSE),"")</f>
        <v>x</v>
      </c>
      <c r="AB505" s="59" t="str">
        <f>IFERROR(VLOOKUP(Tabelle32[[#This Row],[Device ID]],BOM!$B$3:$BQ$35,32,FALSE),"")</f>
        <v>x</v>
      </c>
      <c r="AC505" s="59" t="str">
        <f>IFERROR(VLOOKUP(Tabelle32[[#This Row],[Device ID]],BOM!$B$3:$BQ$35,33,FALSE),"")</f>
        <v>x</v>
      </c>
      <c r="AD505" s="59" t="str">
        <f>IFERROR(VLOOKUP(Tabelle32[[#This Row],[Device ID]],BOM!$B$3:$BQ$35,34,FALSE),"")</f>
        <v>x</v>
      </c>
      <c r="AE505" s="59" t="str">
        <f>IFERROR(VLOOKUP(Tabelle32[[#This Row],[Device ID]],BOM!$B$3:$BQ$35,35,FALSE),"")</f>
        <v>x</v>
      </c>
      <c r="AF505" s="59" t="str">
        <f>IFERROR(VLOOKUP(Tabelle32[[#This Row],[Device ID]],BOM!$B$3:$BQ$35,36,FALSE),"")</f>
        <v>x</v>
      </c>
      <c r="AG505" s="59" t="str">
        <f>IFERROR(VLOOKUP(Tabelle32[[#This Row],[Device ID]],BOM!$B$3:$BQ$35,37,FALSE),"")</f>
        <v>x</v>
      </c>
      <c r="AH505" s="59"/>
      <c r="AI505" s="59"/>
      <c r="AJ505" s="59"/>
      <c r="AK505" s="59"/>
      <c r="AL505" s="59" t="str">
        <f>IFERROR(VLOOKUP(Tabelle32[[#This Row],[Device ID]],BOM!$B$3:$BQ$35,42,FALSE),"")</f>
        <v>Imagine Communications SNP</v>
      </c>
      <c r="AM505" s="59" t="str">
        <f>IFERROR(VLOOKUP(Tabelle32[[#This Row],[Device ID]],BOM!$B$3:$BQ$35,43,FALSE),"")</f>
        <v>no</v>
      </c>
      <c r="AN505" s="59" t="str">
        <f>IFERROR(VLOOKUP(Tabelle32[[#This Row],[Device ID]],BOM!$B$3:$BQ$35,44,FALSE),"")</f>
        <v>yes</v>
      </c>
      <c r="AO505" s="59" t="str">
        <f>IFERROR(VLOOKUP(Tabelle32[[#This Row],[Device ID]],BOM!$B$3:$BQ$35,45,FALSE),"")</f>
        <v>no</v>
      </c>
      <c r="AP505" s="59" t="str">
        <f>IFERROR(CONCATENATE(Tabelle32[[#This Row],[Family
GFX-Unit]]," | ",Tabelle32[[#This Row],[Label 1
GFX-Unit]]," | ",Tabelle32[[#This Row],[Attached Device if Gateway]]),"")</f>
        <v xml:space="preserve"> |  | VKS</v>
      </c>
      <c r="AQ505" s="28"/>
      <c r="AR505" s="28"/>
      <c r="AS505" s="28"/>
      <c r="AT505" s="28"/>
      <c r="AU505" s="28"/>
      <c r="AV505" s="28" t="s">
        <v>96</v>
      </c>
      <c r="AW505" s="28" t="s">
        <v>96</v>
      </c>
      <c r="AX505" s="28" t="s">
        <v>96</v>
      </c>
      <c r="AY505" s="28" t="s">
        <v>96</v>
      </c>
      <c r="AZ505" s="28" t="s">
        <v>96</v>
      </c>
      <c r="BA505" s="28" t="s">
        <v>96</v>
      </c>
      <c r="BB505" s="28" t="s">
        <v>96</v>
      </c>
      <c r="BC505" s="28" t="s">
        <v>96</v>
      </c>
      <c r="BD505" s="28" t="s">
        <v>96</v>
      </c>
      <c r="BE505" s="28"/>
      <c r="BF505" s="28"/>
      <c r="BG505" s="73" t="s">
        <v>151</v>
      </c>
      <c r="BH505" s="30" t="str">
        <f>IF(COUNTA(Tabelle32[[#This Row],[Type:Vid_1080i50]:[Type:Anc_Prot]])&gt;0,"x","")</f>
        <v>x</v>
      </c>
      <c r="BI50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05" s="59"/>
      <c r="BK505" s="59"/>
      <c r="BL505" s="63"/>
      <c r="BM505" s="63"/>
      <c r="BN505" s="90"/>
      <c r="BO505" s="90"/>
      <c r="BP505" s="75">
        <f>LEN(Tabelle32[[#This Row],[Label 1
GFX-Unit]])</f>
        <v>0</v>
      </c>
      <c r="BQ505" s="63"/>
      <c r="BR505" s="63"/>
      <c r="BS505" s="59"/>
      <c r="BT505" s="59"/>
      <c r="BU505" s="59" t="s">
        <v>206</v>
      </c>
      <c r="BV505" s="59" t="s">
        <v>207</v>
      </c>
      <c r="BW505" s="59" t="s">
        <v>715</v>
      </c>
      <c r="BX505" s="59">
        <v>23</v>
      </c>
    </row>
    <row r="506" spans="1:76" x14ac:dyDescent="0.2">
      <c r="A506" s="58" t="str">
        <f>CONCATENATE(Tabelle32[[#This Row],[Device ID]],".",Tabelle32[[#This Row],[Streamcounter]])</f>
        <v>23.23216</v>
      </c>
      <c r="B50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VGW-01_SDI23_AUDrec_0016_IPLASRF</v>
      </c>
      <c r="C506" s="60"/>
      <c r="D506" s="61"/>
      <c r="E506" s="62"/>
      <c r="F506" s="59" t="str">
        <f>IFERROR(VLOOKUP(Tabelle32[[#This Row],[Device ID]],BOM!$B$3:$BQ$35,16,FALSE),"")</f>
        <v>VKS</v>
      </c>
      <c r="G506" s="63">
        <f>VLOOKUP(Tabelle32[[#This Row],[SDI Interface]],BOM!$A$4:$B$35,2,FALSE)</f>
        <v>23</v>
      </c>
      <c r="H506" s="59" t="str">
        <f>BOM!$C$4</f>
        <v>VGW-01</v>
      </c>
      <c r="I506" s="59">
        <f>IFERROR(VLOOKUP(Tabelle32[[#This Row],[Device ID]],BOM!$B$3:$BQ$35,12,FALSE),"")</f>
        <v>0</v>
      </c>
      <c r="J506" s="59" t="str">
        <f>IFERROR(VLOOKUP(Tabelle32[[#This Row],[Device ID]],BOM!$B$3:$BQ$35,13,FALSE),"")</f>
        <v>TC.U1.223 | MDC</v>
      </c>
      <c r="K506" s="59" t="str">
        <f>IFERROR(VLOOKUP(Tabelle32[[#This Row],[Device ID]],BOM!$B$3:$BQ$35,14,FALSE),"")</f>
        <v>Imagine Comunications</v>
      </c>
      <c r="L506" s="59" t="str">
        <f>IFERROR(VLOOKUP(Tabelle32[[#This Row],[Device ID]],BOM!$B$3:$BQ$35,16,FALSE),"")</f>
        <v>VKS</v>
      </c>
      <c r="M506" s="63">
        <f>IFERROR(VLOOKUP(Tabelle32[[#This Row],[Device ID]],BOM!$B$3:$BQ$35,17,FALSE),"")</f>
        <v>0</v>
      </c>
      <c r="N506" s="59">
        <f>IFERROR(VLOOKUP(Tabelle32[[#This Row],[Device ID]],BOM!$B$3:$BQ$35,18,FALSE),"")</f>
        <v>0</v>
      </c>
      <c r="O506" s="64"/>
      <c r="P506" s="64"/>
      <c r="Q506" s="64"/>
      <c r="R506" s="64"/>
      <c r="S506" s="64"/>
      <c r="T506" s="64"/>
      <c r="U506" s="59">
        <f>IFERROR(VLOOKUP(Tabelle32[[#This Row],[Device ID]],BOM!$B$3:$BQ$35,25,FALSE),"")</f>
        <v>0</v>
      </c>
      <c r="V506" s="59" t="str">
        <f>IFERROR(VLOOKUP(Tabelle32[[#This Row],[Device ID]],BOM!$B$3:$BQ$35,26,FALSE),"")</f>
        <v>x</v>
      </c>
      <c r="W506" s="59" t="str">
        <f>IFERROR(VLOOKUP(Tabelle32[[#This Row],[Device ID]],BOM!$B$3:$BQ$35,27,FALSE),"")</f>
        <v>x</v>
      </c>
      <c r="X506" s="59" t="str">
        <f>IFERROR(VLOOKUP(Tabelle32[[#This Row],[Device ID]],BOM!$B$3:$BQ$35,28,FALSE),"")</f>
        <v>x</v>
      </c>
      <c r="Y506" s="59" t="str">
        <f>IFERROR(VLOOKUP(Tabelle32[[#This Row],[Device ID]],BOM!$B$3:$BQ$35,29,FALSE),"")</f>
        <v>x</v>
      </c>
      <c r="Z506" s="59" t="str">
        <f>IFERROR(VLOOKUP(Tabelle32[[#This Row],[Device ID]],BOM!$B$3:$BQ$35,30,FALSE),"")</f>
        <v>x</v>
      </c>
      <c r="AA506" s="59" t="str">
        <f>IFERROR(VLOOKUP(Tabelle32[[#This Row],[Device ID]],BOM!$B$3:$BQ$35,31,FALSE),"")</f>
        <v>x</v>
      </c>
      <c r="AB506" s="59" t="str">
        <f>IFERROR(VLOOKUP(Tabelle32[[#This Row],[Device ID]],BOM!$B$3:$BQ$35,32,FALSE),"")</f>
        <v>x</v>
      </c>
      <c r="AC506" s="59" t="str">
        <f>IFERROR(VLOOKUP(Tabelle32[[#This Row],[Device ID]],BOM!$B$3:$BQ$35,33,FALSE),"")</f>
        <v>x</v>
      </c>
      <c r="AD506" s="59" t="str">
        <f>IFERROR(VLOOKUP(Tabelle32[[#This Row],[Device ID]],BOM!$B$3:$BQ$35,34,FALSE),"")</f>
        <v>x</v>
      </c>
      <c r="AE506" s="59" t="str">
        <f>IFERROR(VLOOKUP(Tabelle32[[#This Row],[Device ID]],BOM!$B$3:$BQ$35,35,FALSE),"")</f>
        <v>x</v>
      </c>
      <c r="AF506" s="59" t="str">
        <f>IFERROR(VLOOKUP(Tabelle32[[#This Row],[Device ID]],BOM!$B$3:$BQ$35,36,FALSE),"")</f>
        <v>x</v>
      </c>
      <c r="AG506" s="59" t="str">
        <f>IFERROR(VLOOKUP(Tabelle32[[#This Row],[Device ID]],BOM!$B$3:$BQ$35,37,FALSE),"")</f>
        <v>x</v>
      </c>
      <c r="AH506" s="59"/>
      <c r="AI506" s="59"/>
      <c r="AJ506" s="59"/>
      <c r="AK506" s="59"/>
      <c r="AL506" s="59" t="str">
        <f>IFERROR(VLOOKUP(Tabelle32[[#This Row],[Device ID]],BOM!$B$3:$BQ$35,42,FALSE),"")</f>
        <v>Imagine Communications SNP</v>
      </c>
      <c r="AM506" s="59" t="str">
        <f>IFERROR(VLOOKUP(Tabelle32[[#This Row],[Device ID]],BOM!$B$3:$BQ$35,43,FALSE),"")</f>
        <v>no</v>
      </c>
      <c r="AN506" s="59" t="str">
        <f>IFERROR(VLOOKUP(Tabelle32[[#This Row],[Device ID]],BOM!$B$3:$BQ$35,44,FALSE),"")</f>
        <v>yes</v>
      </c>
      <c r="AO506" s="59" t="str">
        <f>IFERROR(VLOOKUP(Tabelle32[[#This Row],[Device ID]],BOM!$B$3:$BQ$35,45,FALSE),"")</f>
        <v>no</v>
      </c>
      <c r="AP506" s="59" t="str">
        <f>IFERROR(CONCATENATE(Tabelle32[[#This Row],[Family
GFX-Unit]]," | ",Tabelle32[[#This Row],[Label 1
GFX-Unit]]," | ",Tabelle32[[#This Row],[Attached Device if Gateway]]),"")</f>
        <v xml:space="preserve"> |  | VKS</v>
      </c>
      <c r="AQ506" s="28"/>
      <c r="AR506" s="28"/>
      <c r="AS506" s="28"/>
      <c r="AT506" s="28"/>
      <c r="AU506" s="28"/>
      <c r="AV506" s="28" t="s">
        <v>96</v>
      </c>
      <c r="AW506" s="28" t="s">
        <v>96</v>
      </c>
      <c r="AX506" s="28" t="s">
        <v>96</v>
      </c>
      <c r="AY506" s="28" t="s">
        <v>96</v>
      </c>
      <c r="AZ506" s="28" t="s">
        <v>96</v>
      </c>
      <c r="BA506" s="28" t="s">
        <v>96</v>
      </c>
      <c r="BB506" s="28" t="s">
        <v>96</v>
      </c>
      <c r="BC506" s="28" t="s">
        <v>96</v>
      </c>
      <c r="BD506" s="28" t="s">
        <v>96</v>
      </c>
      <c r="BE506" s="28"/>
      <c r="BF506" s="28"/>
      <c r="BG506" s="73" t="s">
        <v>151</v>
      </c>
      <c r="BH506" s="30" t="str">
        <f>IF(COUNTA(Tabelle32[[#This Row],[Type:Vid_1080i50]:[Type:Anc_Prot]])&gt;0,"x","")</f>
        <v>x</v>
      </c>
      <c r="BI50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06" s="59"/>
      <c r="BK506" s="59"/>
      <c r="BL506" s="63"/>
      <c r="BM506" s="63"/>
      <c r="BN506" s="90"/>
      <c r="BO506" s="90"/>
      <c r="BP506" s="75">
        <f>LEN(Tabelle32[[#This Row],[Label 1
GFX-Unit]])</f>
        <v>0</v>
      </c>
      <c r="BQ506" s="63"/>
      <c r="BR506" s="63"/>
      <c r="BS506" s="59"/>
      <c r="BT506" s="59"/>
      <c r="BU506" s="59" t="s">
        <v>209</v>
      </c>
      <c r="BV506" s="59" t="s">
        <v>210</v>
      </c>
      <c r="BW506" s="59" t="s">
        <v>716</v>
      </c>
      <c r="BX506" s="59">
        <v>23</v>
      </c>
    </row>
    <row r="507" spans="1:76" x14ac:dyDescent="0.2">
      <c r="A507" s="58" t="str">
        <f>CONCATENATE(Tabelle32[[#This Row],[Device ID]],".",Tabelle32[[#This Row],[Streamcounter]])</f>
        <v>23.23101</v>
      </c>
      <c r="B50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VGW-01_SDI23_VIDrec_0001_IPLASRF</v>
      </c>
      <c r="C507" s="60"/>
      <c r="D507" s="61"/>
      <c r="E507" s="62"/>
      <c r="F507" s="59" t="str">
        <f>IFERROR(VLOOKUP(Tabelle32[[#This Row],[Device ID]],BOM!$B$3:$BQ$35,16,FALSE),"")</f>
        <v>VKS</v>
      </c>
      <c r="G507" s="63">
        <f>VLOOKUP(Tabelle32[[#This Row],[SDI Interface]],BOM!$A$4:$B$35,2,FALSE)</f>
        <v>23</v>
      </c>
      <c r="H507" s="59" t="str">
        <f>BOM!$C$4</f>
        <v>VGW-01</v>
      </c>
      <c r="I507" s="59">
        <f>IFERROR(VLOOKUP(Tabelle32[[#This Row],[Device ID]],BOM!$B$3:$BQ$35,12,FALSE),"")</f>
        <v>0</v>
      </c>
      <c r="J507" s="59" t="str">
        <f>IFERROR(VLOOKUP(Tabelle32[[#This Row],[Device ID]],BOM!$B$3:$BQ$35,13,FALSE),"")</f>
        <v>TC.U1.223 | MDC</v>
      </c>
      <c r="K507" s="59" t="str">
        <f>IFERROR(VLOOKUP(Tabelle32[[#This Row],[Device ID]],BOM!$B$3:$BQ$35,14,FALSE),"")</f>
        <v>Imagine Comunications</v>
      </c>
      <c r="L507" s="59" t="str">
        <f>IFERROR(VLOOKUP(Tabelle32[[#This Row],[Device ID]],BOM!$B$3:$BQ$35,16,FALSE),"")</f>
        <v>VKS</v>
      </c>
      <c r="M507" s="63">
        <f>IFERROR(VLOOKUP(Tabelle32[[#This Row],[Device ID]],BOM!$B$3:$BQ$35,17,FALSE),"")</f>
        <v>0</v>
      </c>
      <c r="N507" s="59">
        <f>IFERROR(VLOOKUP(Tabelle32[[#This Row],[Device ID]],BOM!$B$3:$BQ$35,18,FALSE),"")</f>
        <v>0</v>
      </c>
      <c r="O507" s="64"/>
      <c r="P507" s="64"/>
      <c r="Q507" s="64"/>
      <c r="R507" s="64"/>
      <c r="S507" s="64"/>
      <c r="T507" s="64"/>
      <c r="U507" s="59">
        <f>IFERROR(VLOOKUP(Tabelle32[[#This Row],[Device ID]],BOM!$B$3:$BQ$35,25,FALSE),"")</f>
        <v>0</v>
      </c>
      <c r="V507" s="59" t="str">
        <f>IFERROR(VLOOKUP(Tabelle32[[#This Row],[Device ID]],BOM!$B$3:$BQ$35,26,FALSE),"")</f>
        <v>x</v>
      </c>
      <c r="W507" s="59" t="str">
        <f>IFERROR(VLOOKUP(Tabelle32[[#This Row],[Device ID]],BOM!$B$3:$BQ$35,27,FALSE),"")</f>
        <v>x</v>
      </c>
      <c r="X507" s="59" t="str">
        <f>IFERROR(VLOOKUP(Tabelle32[[#This Row],[Device ID]],BOM!$B$3:$BQ$35,28,FALSE),"")</f>
        <v>x</v>
      </c>
      <c r="Y507" s="59" t="str">
        <f>IFERROR(VLOOKUP(Tabelle32[[#This Row],[Device ID]],BOM!$B$3:$BQ$35,29,FALSE),"")</f>
        <v>x</v>
      </c>
      <c r="Z507" s="59" t="str">
        <f>IFERROR(VLOOKUP(Tabelle32[[#This Row],[Device ID]],BOM!$B$3:$BQ$35,30,FALSE),"")</f>
        <v>x</v>
      </c>
      <c r="AA507" s="59" t="str">
        <f>IFERROR(VLOOKUP(Tabelle32[[#This Row],[Device ID]],BOM!$B$3:$BQ$35,31,FALSE),"")</f>
        <v>x</v>
      </c>
      <c r="AB507" s="59" t="str">
        <f>IFERROR(VLOOKUP(Tabelle32[[#This Row],[Device ID]],BOM!$B$3:$BQ$35,32,FALSE),"")</f>
        <v>x</v>
      </c>
      <c r="AC507" s="59" t="str">
        <f>IFERROR(VLOOKUP(Tabelle32[[#This Row],[Device ID]],BOM!$B$3:$BQ$35,33,FALSE),"")</f>
        <v>x</v>
      </c>
      <c r="AD507" s="59" t="str">
        <f>IFERROR(VLOOKUP(Tabelle32[[#This Row],[Device ID]],BOM!$B$3:$BQ$35,34,FALSE),"")</f>
        <v>x</v>
      </c>
      <c r="AE507" s="59" t="str">
        <f>IFERROR(VLOOKUP(Tabelle32[[#This Row],[Device ID]],BOM!$B$3:$BQ$35,35,FALSE),"")</f>
        <v>x</v>
      </c>
      <c r="AF507" s="59" t="str">
        <f>IFERROR(VLOOKUP(Tabelle32[[#This Row],[Device ID]],BOM!$B$3:$BQ$35,36,FALSE),"")</f>
        <v>x</v>
      </c>
      <c r="AG507" s="59" t="str">
        <f>IFERROR(VLOOKUP(Tabelle32[[#This Row],[Device ID]],BOM!$B$3:$BQ$35,37,FALSE),"")</f>
        <v>x</v>
      </c>
      <c r="AH507" s="59"/>
      <c r="AI507" s="59"/>
      <c r="AJ507" s="59"/>
      <c r="AK507" s="59"/>
      <c r="AL507" s="59" t="str">
        <f>IFERROR(VLOOKUP(Tabelle32[[#This Row],[Device ID]],BOM!$B$3:$BQ$35,42,FALSE),"")</f>
        <v>Imagine Communications SNP</v>
      </c>
      <c r="AM507" s="59" t="str">
        <f>IFERROR(VLOOKUP(Tabelle32[[#This Row],[Device ID]],BOM!$B$3:$BQ$35,43,FALSE),"")</f>
        <v>no</v>
      </c>
      <c r="AN507" s="59" t="str">
        <f>IFERROR(VLOOKUP(Tabelle32[[#This Row],[Device ID]],BOM!$B$3:$BQ$35,44,FALSE),"")</f>
        <v>yes</v>
      </c>
      <c r="AO507" s="59" t="str">
        <f>IFERROR(VLOOKUP(Tabelle32[[#This Row],[Device ID]],BOM!$B$3:$BQ$35,45,FALSE),"")</f>
        <v>no</v>
      </c>
      <c r="AP507" s="59" t="str">
        <f>IFERROR(CONCATENATE(Tabelle32[[#This Row],[Family
GFX-Unit]]," | ",Tabelle32[[#This Row],[Label 1
GFX-Unit]]," | ",Tabelle32[[#This Row],[Attached Device if Gateway]]),"")</f>
        <v xml:space="preserve"> |  | VKS</v>
      </c>
      <c r="AQ507" s="28" t="s">
        <v>96</v>
      </c>
      <c r="AR507" s="28" t="s">
        <v>96</v>
      </c>
      <c r="AS507" s="28" t="s">
        <v>96</v>
      </c>
      <c r="AT507" s="28" t="s">
        <v>96</v>
      </c>
      <c r="AU507" s="28" t="s">
        <v>96</v>
      </c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  <c r="BF507" s="28"/>
      <c r="BG507" s="73" t="s">
        <v>151</v>
      </c>
      <c r="BH507" s="30" t="str">
        <f>IF(COUNTA(Tabelle32[[#This Row],[Type:Vid_1080i50]:[Type:Anc_Prot]])&gt;0,"x","")</f>
        <v>x</v>
      </c>
      <c r="BI50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507" s="59"/>
      <c r="BK507" s="59"/>
      <c r="BL507" s="63"/>
      <c r="BM507" s="63"/>
      <c r="BN507" s="90"/>
      <c r="BO507" s="90"/>
      <c r="BP507" s="75">
        <f>LEN(Tabelle32[[#This Row],[Label 1
GFX-Unit]])</f>
        <v>0</v>
      </c>
      <c r="BQ507" s="63"/>
      <c r="BR507" s="63"/>
      <c r="BS507" s="59"/>
      <c r="BT507" s="59"/>
      <c r="BU507" s="59" t="s">
        <v>212</v>
      </c>
      <c r="BV507" s="59" t="s">
        <v>213</v>
      </c>
      <c r="BW507" s="59" t="s">
        <v>717</v>
      </c>
      <c r="BX507" s="59">
        <v>23</v>
      </c>
    </row>
    <row r="508" spans="1:76" ht="13.5" x14ac:dyDescent="0.25">
      <c r="A508" s="58" t="str">
        <f>CONCATENATE(Tabelle32[[#This Row],[Device ID]],".",Tabelle32[[#This Row],[Streamcounter]])</f>
        <v>23.23102</v>
      </c>
      <c r="B508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VGW-01_SDI23_VIDsend_0002_IPLASRF</v>
      </c>
      <c r="C508" s="96"/>
      <c r="D508" s="96"/>
      <c r="E508" s="96"/>
      <c r="F508" s="93" t="str">
        <f>IFERROR(VLOOKUP(Tabelle32[[#This Row],[Device ID]],BOM!$B$3:$BQ$35,16,FALSE),"")</f>
        <v>VKS</v>
      </c>
      <c r="G508" s="66">
        <f>VLOOKUP(Tabelle32[[#This Row],[SDI Interface]],BOM!$A$4:$B$35,2,FALSE)</f>
        <v>23</v>
      </c>
      <c r="H508" s="93" t="str">
        <f>BOM!$C$4</f>
        <v>VGW-01</v>
      </c>
      <c r="I508" s="93">
        <f>IFERROR(VLOOKUP(Tabelle32[[#This Row],[Device ID]],BOM!$B$3:$BQ$35,12,FALSE),"")</f>
        <v>0</v>
      </c>
      <c r="J508" s="93" t="str">
        <f>IFERROR(VLOOKUP(Tabelle32[[#This Row],[Device ID]],BOM!$B$3:$BQ$35,13,FALSE),"")</f>
        <v>TC.U1.223 | MDC</v>
      </c>
      <c r="K508" s="93" t="str">
        <f>IFERROR(VLOOKUP(Tabelle32[[#This Row],[Device ID]],BOM!$B$3:$BQ$35,14,FALSE),"")</f>
        <v>Imagine Comunications</v>
      </c>
      <c r="L508" s="93" t="str">
        <f>IFERROR(VLOOKUP(Tabelle32[[#This Row],[Device ID]],BOM!$B$3:$BQ$35,16,FALSE),"")</f>
        <v>VKS</v>
      </c>
      <c r="M508" s="93">
        <f>IFERROR(VLOOKUP(Tabelle32[[#This Row],[Device ID]],BOM!$B$3:$BQ$35,17,FALSE),"")</f>
        <v>0</v>
      </c>
      <c r="N508" s="93">
        <f>IFERROR(VLOOKUP(Tabelle32[[#This Row],[Device ID]],BOM!$B$3:$BQ$35,18,FALSE),"")</f>
        <v>0</v>
      </c>
      <c r="O508" s="64"/>
      <c r="P508" s="64"/>
      <c r="Q508" s="64"/>
      <c r="R508" s="64"/>
      <c r="S508" s="64"/>
      <c r="T508" s="64"/>
      <c r="U508" s="93">
        <f>IFERROR(VLOOKUP(Tabelle32[[#This Row],[Device ID]],BOM!$B$3:$BQ$35,25,FALSE),"")</f>
        <v>0</v>
      </c>
      <c r="V508" s="94" t="str">
        <f>IFERROR(VLOOKUP(Tabelle32[[#This Row],[Device ID]],BOM!$B$3:$BQ$35,26,FALSE),"")</f>
        <v>x</v>
      </c>
      <c r="W508" s="94" t="str">
        <f>IFERROR(VLOOKUP(Tabelle32[[#This Row],[Device ID]],BOM!$B$3:$BQ$35,27,FALSE),"")</f>
        <v>x</v>
      </c>
      <c r="X508" s="94" t="str">
        <f>IFERROR(VLOOKUP(Tabelle32[[#This Row],[Device ID]],BOM!$B$3:$BQ$35,28,FALSE),"")</f>
        <v>x</v>
      </c>
      <c r="Y508" s="94" t="str">
        <f>IFERROR(VLOOKUP(Tabelle32[[#This Row],[Device ID]],BOM!$B$3:$BQ$35,29,FALSE),"")</f>
        <v>x</v>
      </c>
      <c r="Z508" s="94" t="str">
        <f>IFERROR(VLOOKUP(Tabelle32[[#This Row],[Device ID]],BOM!$B$3:$BQ$35,30,FALSE),"")</f>
        <v>x</v>
      </c>
      <c r="AA508" s="94" t="str">
        <f>IFERROR(VLOOKUP(Tabelle32[[#This Row],[Device ID]],BOM!$B$3:$BQ$35,31,FALSE),"")</f>
        <v>x</v>
      </c>
      <c r="AB508" s="94" t="str">
        <f>IFERROR(VLOOKUP(Tabelle32[[#This Row],[Device ID]],BOM!$B$3:$BQ$35,32,FALSE),"")</f>
        <v>x</v>
      </c>
      <c r="AC508" s="94" t="str">
        <f>IFERROR(VLOOKUP(Tabelle32[[#This Row],[Device ID]],BOM!$B$3:$BQ$35,33,FALSE),"")</f>
        <v>x</v>
      </c>
      <c r="AD508" s="94" t="str">
        <f>IFERROR(VLOOKUP(Tabelle32[[#This Row],[Device ID]],BOM!$B$3:$BQ$35,34,FALSE),"")</f>
        <v>x</v>
      </c>
      <c r="AE508" s="94" t="str">
        <f>IFERROR(VLOOKUP(Tabelle32[[#This Row],[Device ID]],BOM!$B$3:$BQ$35,35,FALSE),"")</f>
        <v>x</v>
      </c>
      <c r="AF508" s="94" t="str">
        <f>IFERROR(VLOOKUP(Tabelle32[[#This Row],[Device ID]],BOM!$B$3:$BQ$35,36,FALSE),"")</f>
        <v>x</v>
      </c>
      <c r="AG508" s="94" t="str">
        <f>IFERROR(VLOOKUP(Tabelle32[[#This Row],[Device ID]],BOM!$B$3:$BQ$35,37,FALSE),"")</f>
        <v>x</v>
      </c>
      <c r="AH508" s="59"/>
      <c r="AI508" s="59"/>
      <c r="AJ508" s="59"/>
      <c r="AK508" s="59"/>
      <c r="AL508" s="93" t="str">
        <f>IFERROR(VLOOKUP(Tabelle32[[#This Row],[Device ID]],BOM!$B$3:$BQ$35,42,FALSE),"")</f>
        <v>Imagine Communications SNP</v>
      </c>
      <c r="AM508" s="59" t="str">
        <f>IFERROR(VLOOKUP(Tabelle32[[#This Row],[Device ID]],BOM!$B$3:$BQ$35,43,FALSE),"")</f>
        <v>no</v>
      </c>
      <c r="AN508" s="93" t="str">
        <f>IFERROR(VLOOKUP(Tabelle32[[#This Row],[Device ID]],BOM!$B$3:$BQ$35,44,FALSE),"")</f>
        <v>yes</v>
      </c>
      <c r="AO508" s="59" t="str">
        <f>IFERROR(VLOOKUP(Tabelle32[[#This Row],[Device ID]],BOM!$B$3:$BQ$35,45,FALSE),"")</f>
        <v>no</v>
      </c>
      <c r="AP508" s="93" t="str">
        <f>IFERROR(CONCATENATE(Tabelle32[[#This Row],[Family
GFX-Unit]]," | ",Tabelle32[[#This Row],[Label 1
GFX-Unit]]," | ",Tabelle32[[#This Row],[Attached Device if Gateway]]),"")</f>
        <v xml:space="preserve"> |  | VKS</v>
      </c>
      <c r="AQ508" s="28" t="s">
        <v>96</v>
      </c>
      <c r="AR508" s="90"/>
      <c r="AS508" s="90"/>
      <c r="AT508" s="90"/>
      <c r="AU508" s="90"/>
      <c r="AV508" s="90"/>
      <c r="AW508" s="90"/>
      <c r="AX508" s="90"/>
      <c r="AY508" s="90"/>
      <c r="AZ508" s="90"/>
      <c r="BA508" s="90"/>
      <c r="BB508" s="90"/>
      <c r="BC508" s="90"/>
      <c r="BD508" s="90"/>
      <c r="BE508" s="90"/>
      <c r="BF508" s="90"/>
      <c r="BG508" s="66"/>
      <c r="BH508" s="30" t="str">
        <f>IF(COUNTA(Tabelle32[[#This Row],[Type:Vid_1080i50]:[Type:Anc_Prot]])&gt;0,"x","")</f>
        <v>x</v>
      </c>
      <c r="BI508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508" s="59"/>
      <c r="BK508" s="59"/>
      <c r="BL508" s="63"/>
      <c r="BM508" s="63"/>
      <c r="BN508" s="90"/>
      <c r="BO508" s="90"/>
      <c r="BP508" s="75">
        <f>LEN(Tabelle32[[#This Row],[Label 1
GFX-Unit]])</f>
        <v>0</v>
      </c>
      <c r="BQ508" s="63"/>
      <c r="BR508" s="63"/>
      <c r="BS508" s="59"/>
      <c r="BT508" s="59"/>
      <c r="BU508" s="59" t="s">
        <v>215</v>
      </c>
      <c r="BV508" s="59" t="s">
        <v>215</v>
      </c>
      <c r="BW508" s="59" t="s">
        <v>718</v>
      </c>
      <c r="BX508" s="59">
        <v>23</v>
      </c>
    </row>
    <row r="509" spans="1:76" x14ac:dyDescent="0.2">
      <c r="A509" s="58" t="str">
        <f>CONCATENATE(Tabelle32[[#This Row],[Device ID]],".",Tabelle32[[#This Row],[Streamcounter]])</f>
        <v>24.24301</v>
      </c>
      <c r="B50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VGW-01_SDI24_ANCrec_0001_IPLASRF</v>
      </c>
      <c r="C509" s="60"/>
      <c r="D509" s="61"/>
      <c r="E509" s="62"/>
      <c r="F509" s="59" t="str">
        <f>IFERROR(VLOOKUP(Tabelle32[[#This Row],[Device ID]],BOM!$B$3:$BQ$35,16,FALSE),"")</f>
        <v>VKS</v>
      </c>
      <c r="G509" s="63">
        <f>VLOOKUP(Tabelle32[[#This Row],[SDI Interface]],BOM!$A$4:$B$35,2,FALSE)</f>
        <v>24</v>
      </c>
      <c r="H509" s="59" t="str">
        <f>BOM!$C$4</f>
        <v>VGW-01</v>
      </c>
      <c r="I509" s="59">
        <f>IFERROR(VLOOKUP(Tabelle32[[#This Row],[Device ID]],BOM!$B$3:$BQ$35,12,FALSE),"")</f>
        <v>0</v>
      </c>
      <c r="J509" s="59" t="str">
        <f>IFERROR(VLOOKUP(Tabelle32[[#This Row],[Device ID]],BOM!$B$3:$BQ$35,13,FALSE),"")</f>
        <v>TC.U1.223 | MDC</v>
      </c>
      <c r="K509" s="59" t="str">
        <f>IFERROR(VLOOKUP(Tabelle32[[#This Row],[Device ID]],BOM!$B$3:$BQ$35,14,FALSE),"")</f>
        <v>Imagine Comunications</v>
      </c>
      <c r="L509" s="59" t="str">
        <f>IFERROR(VLOOKUP(Tabelle32[[#This Row],[Device ID]],BOM!$B$3:$BQ$35,16,FALSE),"")</f>
        <v>VKS</v>
      </c>
      <c r="M509" s="63">
        <f>IFERROR(VLOOKUP(Tabelle32[[#This Row],[Device ID]],BOM!$B$3:$BQ$35,17,FALSE),"")</f>
        <v>0</v>
      </c>
      <c r="N509" s="59">
        <f>IFERROR(VLOOKUP(Tabelle32[[#This Row],[Device ID]],BOM!$B$3:$BQ$35,18,FALSE),"")</f>
        <v>0</v>
      </c>
      <c r="O509" s="64"/>
      <c r="P509" s="64"/>
      <c r="Q509" s="64"/>
      <c r="R509" s="64"/>
      <c r="S509" s="64"/>
      <c r="T509" s="64"/>
      <c r="U509" s="59">
        <f>IFERROR(VLOOKUP(Tabelle32[[#This Row],[Device ID]],BOM!$B$3:$BQ$35,25,FALSE),"")</f>
        <v>0</v>
      </c>
      <c r="V509" s="59" t="str">
        <f>IFERROR(VLOOKUP(Tabelle32[[#This Row],[Device ID]],BOM!$B$3:$BQ$35,26,FALSE),"")</f>
        <v>x</v>
      </c>
      <c r="W509" s="59" t="str">
        <f>IFERROR(VLOOKUP(Tabelle32[[#This Row],[Device ID]],BOM!$B$3:$BQ$35,27,FALSE),"")</f>
        <v>x</v>
      </c>
      <c r="X509" s="59" t="str">
        <f>IFERROR(VLOOKUP(Tabelle32[[#This Row],[Device ID]],BOM!$B$3:$BQ$35,28,FALSE),"")</f>
        <v>x</v>
      </c>
      <c r="Y509" s="59" t="str">
        <f>IFERROR(VLOOKUP(Tabelle32[[#This Row],[Device ID]],BOM!$B$3:$BQ$35,29,FALSE),"")</f>
        <v>x</v>
      </c>
      <c r="Z509" s="59" t="str">
        <f>IFERROR(VLOOKUP(Tabelle32[[#This Row],[Device ID]],BOM!$B$3:$BQ$35,30,FALSE),"")</f>
        <v>x</v>
      </c>
      <c r="AA509" s="59" t="str">
        <f>IFERROR(VLOOKUP(Tabelle32[[#This Row],[Device ID]],BOM!$B$3:$BQ$35,31,FALSE),"")</f>
        <v>x</v>
      </c>
      <c r="AB509" s="59" t="str">
        <f>IFERROR(VLOOKUP(Tabelle32[[#This Row],[Device ID]],BOM!$B$3:$BQ$35,32,FALSE),"")</f>
        <v>x</v>
      </c>
      <c r="AC509" s="59" t="str">
        <f>IFERROR(VLOOKUP(Tabelle32[[#This Row],[Device ID]],BOM!$B$3:$BQ$35,33,FALSE),"")</f>
        <v>x</v>
      </c>
      <c r="AD509" s="59" t="str">
        <f>IFERROR(VLOOKUP(Tabelle32[[#This Row],[Device ID]],BOM!$B$3:$BQ$35,34,FALSE),"")</f>
        <v>x</v>
      </c>
      <c r="AE509" s="59" t="str">
        <f>IFERROR(VLOOKUP(Tabelle32[[#This Row],[Device ID]],BOM!$B$3:$BQ$35,35,FALSE),"")</f>
        <v>x</v>
      </c>
      <c r="AF509" s="59" t="str">
        <f>IFERROR(VLOOKUP(Tabelle32[[#This Row],[Device ID]],BOM!$B$3:$BQ$35,36,FALSE),"")</f>
        <v>x</v>
      </c>
      <c r="AG509" s="59" t="str">
        <f>IFERROR(VLOOKUP(Tabelle32[[#This Row],[Device ID]],BOM!$B$3:$BQ$35,37,FALSE),"")</f>
        <v>x</v>
      </c>
      <c r="AH509" s="59"/>
      <c r="AI509" s="59"/>
      <c r="AJ509" s="59"/>
      <c r="AK509" s="59"/>
      <c r="AL509" s="59" t="str">
        <f>IFERROR(VLOOKUP(Tabelle32[[#This Row],[Device ID]],BOM!$B$3:$BQ$35,42,FALSE),"")</f>
        <v>Imagine Communications SNP</v>
      </c>
      <c r="AM509" s="59" t="str">
        <f>IFERROR(VLOOKUP(Tabelle32[[#This Row],[Device ID]],BOM!$B$3:$BQ$35,43,FALSE),"")</f>
        <v>no</v>
      </c>
      <c r="AN509" s="59" t="str">
        <f>IFERROR(VLOOKUP(Tabelle32[[#This Row],[Device ID]],BOM!$B$3:$BQ$35,44,FALSE),"")</f>
        <v>yes</v>
      </c>
      <c r="AO509" s="59" t="str">
        <f>IFERROR(VLOOKUP(Tabelle32[[#This Row],[Device ID]],BOM!$B$3:$BQ$35,45,FALSE),"")</f>
        <v>no</v>
      </c>
      <c r="AP509" s="59" t="str">
        <f>IFERROR(CONCATENATE(Tabelle32[[#This Row],[Family
GFX-Unit]]," | ",Tabelle32[[#This Row],[Label 1
GFX-Unit]]," | ",Tabelle32[[#This Row],[Attached Device if Gateway]]),"")</f>
        <v xml:space="preserve"> |  | VKS</v>
      </c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  <c r="BF509" s="28" t="s">
        <v>96</v>
      </c>
      <c r="BG509" s="73" t="s">
        <v>151</v>
      </c>
      <c r="BH509" s="30" t="str">
        <f>IF(COUNTA(Tabelle32[[#This Row],[Type:Vid_1080i50]:[Type:Anc_Prot]])&gt;0,"x","")</f>
        <v>x</v>
      </c>
      <c r="BI50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509" s="59"/>
      <c r="BK509" s="59"/>
      <c r="BL509" s="63"/>
      <c r="BM509" s="63"/>
      <c r="BN509" s="90"/>
      <c r="BO509" s="90"/>
      <c r="BP509" s="75">
        <f>LEN(Tabelle32[[#This Row],[Label 1
GFX-Unit]])</f>
        <v>0</v>
      </c>
      <c r="BQ509" s="63"/>
      <c r="BR509" s="63"/>
      <c r="BS509" s="59"/>
      <c r="BT509" s="59"/>
      <c r="BU509" s="59" t="s">
        <v>152</v>
      </c>
      <c r="BV509" s="59" t="s">
        <v>153</v>
      </c>
      <c r="BW509" s="59" t="s">
        <v>719</v>
      </c>
      <c r="BX509" s="59">
        <v>24</v>
      </c>
    </row>
    <row r="510" spans="1:76" x14ac:dyDescent="0.2">
      <c r="A510" s="58" t="str">
        <f>CONCATENATE(Tabelle32[[#This Row],[Device ID]],".",Tabelle32[[#This Row],[Streamcounter]])</f>
        <v>24.24302</v>
      </c>
      <c r="B51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VGW-01_SDI24_ANCrec_0002_IPLASRF</v>
      </c>
      <c r="C510" s="60"/>
      <c r="D510" s="61"/>
      <c r="E510" s="62"/>
      <c r="F510" s="59" t="str">
        <f>IFERROR(VLOOKUP(Tabelle32[[#This Row],[Device ID]],BOM!$B$3:$BQ$35,16,FALSE),"")</f>
        <v>VKS</v>
      </c>
      <c r="G510" s="63">
        <f>VLOOKUP(Tabelle32[[#This Row],[SDI Interface]],BOM!$A$4:$B$35,2,FALSE)</f>
        <v>24</v>
      </c>
      <c r="H510" s="59" t="str">
        <f>BOM!$C$4</f>
        <v>VGW-01</v>
      </c>
      <c r="I510" s="59">
        <f>IFERROR(VLOOKUP(Tabelle32[[#This Row],[Device ID]],BOM!$B$3:$BQ$35,12,FALSE),"")</f>
        <v>0</v>
      </c>
      <c r="J510" s="59" t="str">
        <f>IFERROR(VLOOKUP(Tabelle32[[#This Row],[Device ID]],BOM!$B$3:$BQ$35,13,FALSE),"")</f>
        <v>TC.U1.223 | MDC</v>
      </c>
      <c r="K510" s="59" t="str">
        <f>IFERROR(VLOOKUP(Tabelle32[[#This Row],[Device ID]],BOM!$B$3:$BQ$35,14,FALSE),"")</f>
        <v>Imagine Comunications</v>
      </c>
      <c r="L510" s="59" t="str">
        <f>IFERROR(VLOOKUP(Tabelle32[[#This Row],[Device ID]],BOM!$B$3:$BQ$35,16,FALSE),"")</f>
        <v>VKS</v>
      </c>
      <c r="M510" s="63">
        <f>IFERROR(VLOOKUP(Tabelle32[[#This Row],[Device ID]],BOM!$B$3:$BQ$35,17,FALSE),"")</f>
        <v>0</v>
      </c>
      <c r="N510" s="59">
        <f>IFERROR(VLOOKUP(Tabelle32[[#This Row],[Device ID]],BOM!$B$3:$BQ$35,18,FALSE),"")</f>
        <v>0</v>
      </c>
      <c r="O510" s="64"/>
      <c r="P510" s="64"/>
      <c r="Q510" s="64"/>
      <c r="R510" s="64"/>
      <c r="S510" s="64"/>
      <c r="T510" s="64"/>
      <c r="U510" s="59">
        <f>IFERROR(VLOOKUP(Tabelle32[[#This Row],[Device ID]],BOM!$B$3:$BQ$35,25,FALSE),"")</f>
        <v>0</v>
      </c>
      <c r="V510" s="59" t="str">
        <f>IFERROR(VLOOKUP(Tabelle32[[#This Row],[Device ID]],BOM!$B$3:$BQ$35,26,FALSE),"")</f>
        <v>x</v>
      </c>
      <c r="W510" s="59" t="str">
        <f>IFERROR(VLOOKUP(Tabelle32[[#This Row],[Device ID]],BOM!$B$3:$BQ$35,27,FALSE),"")</f>
        <v>x</v>
      </c>
      <c r="X510" s="59" t="str">
        <f>IFERROR(VLOOKUP(Tabelle32[[#This Row],[Device ID]],BOM!$B$3:$BQ$35,28,FALSE),"")</f>
        <v>x</v>
      </c>
      <c r="Y510" s="59" t="str">
        <f>IFERROR(VLOOKUP(Tabelle32[[#This Row],[Device ID]],BOM!$B$3:$BQ$35,29,FALSE),"")</f>
        <v>x</v>
      </c>
      <c r="Z510" s="59" t="str">
        <f>IFERROR(VLOOKUP(Tabelle32[[#This Row],[Device ID]],BOM!$B$3:$BQ$35,30,FALSE),"")</f>
        <v>x</v>
      </c>
      <c r="AA510" s="59" t="str">
        <f>IFERROR(VLOOKUP(Tabelle32[[#This Row],[Device ID]],BOM!$B$3:$BQ$35,31,FALSE),"")</f>
        <v>x</v>
      </c>
      <c r="AB510" s="59" t="str">
        <f>IFERROR(VLOOKUP(Tabelle32[[#This Row],[Device ID]],BOM!$B$3:$BQ$35,32,FALSE),"")</f>
        <v>x</v>
      </c>
      <c r="AC510" s="59" t="str">
        <f>IFERROR(VLOOKUP(Tabelle32[[#This Row],[Device ID]],BOM!$B$3:$BQ$35,33,FALSE),"")</f>
        <v>x</v>
      </c>
      <c r="AD510" s="59" t="str">
        <f>IFERROR(VLOOKUP(Tabelle32[[#This Row],[Device ID]],BOM!$B$3:$BQ$35,34,FALSE),"")</f>
        <v>x</v>
      </c>
      <c r="AE510" s="59" t="str">
        <f>IFERROR(VLOOKUP(Tabelle32[[#This Row],[Device ID]],BOM!$B$3:$BQ$35,35,FALSE),"")</f>
        <v>x</v>
      </c>
      <c r="AF510" s="59" t="str">
        <f>IFERROR(VLOOKUP(Tabelle32[[#This Row],[Device ID]],BOM!$B$3:$BQ$35,36,FALSE),"")</f>
        <v>x</v>
      </c>
      <c r="AG510" s="59" t="str">
        <f>IFERROR(VLOOKUP(Tabelle32[[#This Row],[Device ID]],BOM!$B$3:$BQ$35,37,FALSE),"")</f>
        <v>x</v>
      </c>
      <c r="AH510" s="59"/>
      <c r="AI510" s="59"/>
      <c r="AJ510" s="59"/>
      <c r="AK510" s="59"/>
      <c r="AL510" s="59" t="str">
        <f>IFERROR(VLOOKUP(Tabelle32[[#This Row],[Device ID]],BOM!$B$3:$BQ$35,42,FALSE),"")</f>
        <v>Imagine Communications SNP</v>
      </c>
      <c r="AM510" s="59" t="str">
        <f>IFERROR(VLOOKUP(Tabelle32[[#This Row],[Device ID]],BOM!$B$3:$BQ$35,43,FALSE),"")</f>
        <v>no</v>
      </c>
      <c r="AN510" s="59" t="str">
        <f>IFERROR(VLOOKUP(Tabelle32[[#This Row],[Device ID]],BOM!$B$3:$BQ$35,44,FALSE),"")</f>
        <v>yes</v>
      </c>
      <c r="AO510" s="59" t="str">
        <f>IFERROR(VLOOKUP(Tabelle32[[#This Row],[Device ID]],BOM!$B$3:$BQ$35,45,FALSE),"")</f>
        <v>no</v>
      </c>
      <c r="AP510" s="59" t="str">
        <f>IFERROR(CONCATENATE(Tabelle32[[#This Row],[Family
GFX-Unit]]," | ",Tabelle32[[#This Row],[Label 1
GFX-Unit]]," | ",Tabelle32[[#This Row],[Attached Device if Gateway]]),"")</f>
        <v xml:space="preserve"> |  | VKS</v>
      </c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  <c r="BE510" s="28"/>
      <c r="BF510" s="28"/>
      <c r="BG510" s="73" t="s">
        <v>151</v>
      </c>
      <c r="BH510" s="30" t="str">
        <f>IF(COUNTA(Tabelle32[[#This Row],[Type:Vid_1080i50]:[Type:Anc_Prot]])&gt;0,"x","")</f>
        <v/>
      </c>
      <c r="BI51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510" s="59"/>
      <c r="BK510" s="59"/>
      <c r="BL510" s="63"/>
      <c r="BM510" s="63"/>
      <c r="BN510" s="90"/>
      <c r="BO510" s="90"/>
      <c r="BP510" s="75">
        <f>LEN(Tabelle32[[#This Row],[Label 1
GFX-Unit]])</f>
        <v>0</v>
      </c>
      <c r="BQ510" s="63"/>
      <c r="BR510" s="63"/>
      <c r="BS510" s="59"/>
      <c r="BT510" s="59"/>
      <c r="BU510" s="59" t="s">
        <v>155</v>
      </c>
      <c r="BV510" s="59" t="s">
        <v>156</v>
      </c>
      <c r="BW510" s="59" t="s">
        <v>720</v>
      </c>
      <c r="BX510" s="59">
        <v>24</v>
      </c>
    </row>
    <row r="511" spans="1:76" x14ac:dyDescent="0.2">
      <c r="A511" s="58" t="str">
        <f>CONCATENATE(Tabelle32[[#This Row],[Device ID]],".",Tabelle32[[#This Row],[Streamcounter]])</f>
        <v>24.24303</v>
      </c>
      <c r="B51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VGW-01_SDI24_ANCrec_0003_IPLASRF</v>
      </c>
      <c r="C511" s="60"/>
      <c r="D511" s="61"/>
      <c r="E511" s="62"/>
      <c r="F511" s="59" t="str">
        <f>IFERROR(VLOOKUP(Tabelle32[[#This Row],[Device ID]],BOM!$B$3:$BQ$35,16,FALSE),"")</f>
        <v>VKS</v>
      </c>
      <c r="G511" s="63">
        <f>VLOOKUP(Tabelle32[[#This Row],[SDI Interface]],BOM!$A$4:$B$35,2,FALSE)</f>
        <v>24</v>
      </c>
      <c r="H511" s="59" t="str">
        <f>BOM!$C$4</f>
        <v>VGW-01</v>
      </c>
      <c r="I511" s="59">
        <f>IFERROR(VLOOKUP(Tabelle32[[#This Row],[Device ID]],BOM!$B$3:$BQ$35,12,FALSE),"")</f>
        <v>0</v>
      </c>
      <c r="J511" s="59" t="str">
        <f>IFERROR(VLOOKUP(Tabelle32[[#This Row],[Device ID]],BOM!$B$3:$BQ$35,13,FALSE),"")</f>
        <v>TC.U1.223 | MDC</v>
      </c>
      <c r="K511" s="59" t="str">
        <f>IFERROR(VLOOKUP(Tabelle32[[#This Row],[Device ID]],BOM!$B$3:$BQ$35,14,FALSE),"")</f>
        <v>Imagine Comunications</v>
      </c>
      <c r="L511" s="59" t="str">
        <f>IFERROR(VLOOKUP(Tabelle32[[#This Row],[Device ID]],BOM!$B$3:$BQ$35,16,FALSE),"")</f>
        <v>VKS</v>
      </c>
      <c r="M511" s="63">
        <f>IFERROR(VLOOKUP(Tabelle32[[#This Row],[Device ID]],BOM!$B$3:$BQ$35,17,FALSE),"")</f>
        <v>0</v>
      </c>
      <c r="N511" s="59">
        <f>IFERROR(VLOOKUP(Tabelle32[[#This Row],[Device ID]],BOM!$B$3:$BQ$35,18,FALSE),"")</f>
        <v>0</v>
      </c>
      <c r="O511" s="64"/>
      <c r="P511" s="64"/>
      <c r="Q511" s="64"/>
      <c r="R511" s="64"/>
      <c r="S511" s="64"/>
      <c r="T511" s="64"/>
      <c r="U511" s="59">
        <f>IFERROR(VLOOKUP(Tabelle32[[#This Row],[Device ID]],BOM!$B$3:$BQ$35,25,FALSE),"")</f>
        <v>0</v>
      </c>
      <c r="V511" s="59" t="str">
        <f>IFERROR(VLOOKUP(Tabelle32[[#This Row],[Device ID]],BOM!$B$3:$BQ$35,26,FALSE),"")</f>
        <v>x</v>
      </c>
      <c r="W511" s="59" t="str">
        <f>IFERROR(VLOOKUP(Tabelle32[[#This Row],[Device ID]],BOM!$B$3:$BQ$35,27,FALSE),"")</f>
        <v>x</v>
      </c>
      <c r="X511" s="59" t="str">
        <f>IFERROR(VLOOKUP(Tabelle32[[#This Row],[Device ID]],BOM!$B$3:$BQ$35,28,FALSE),"")</f>
        <v>x</v>
      </c>
      <c r="Y511" s="59" t="str">
        <f>IFERROR(VLOOKUP(Tabelle32[[#This Row],[Device ID]],BOM!$B$3:$BQ$35,29,FALSE),"")</f>
        <v>x</v>
      </c>
      <c r="Z511" s="59" t="str">
        <f>IFERROR(VLOOKUP(Tabelle32[[#This Row],[Device ID]],BOM!$B$3:$BQ$35,30,FALSE),"")</f>
        <v>x</v>
      </c>
      <c r="AA511" s="59" t="str">
        <f>IFERROR(VLOOKUP(Tabelle32[[#This Row],[Device ID]],BOM!$B$3:$BQ$35,31,FALSE),"")</f>
        <v>x</v>
      </c>
      <c r="AB511" s="59" t="str">
        <f>IFERROR(VLOOKUP(Tabelle32[[#This Row],[Device ID]],BOM!$B$3:$BQ$35,32,FALSE),"")</f>
        <v>x</v>
      </c>
      <c r="AC511" s="59" t="str">
        <f>IFERROR(VLOOKUP(Tabelle32[[#This Row],[Device ID]],BOM!$B$3:$BQ$35,33,FALSE),"")</f>
        <v>x</v>
      </c>
      <c r="AD511" s="59" t="str">
        <f>IFERROR(VLOOKUP(Tabelle32[[#This Row],[Device ID]],BOM!$B$3:$BQ$35,34,FALSE),"")</f>
        <v>x</v>
      </c>
      <c r="AE511" s="59" t="str">
        <f>IFERROR(VLOOKUP(Tabelle32[[#This Row],[Device ID]],BOM!$B$3:$BQ$35,35,FALSE),"")</f>
        <v>x</v>
      </c>
      <c r="AF511" s="59" t="str">
        <f>IFERROR(VLOOKUP(Tabelle32[[#This Row],[Device ID]],BOM!$B$3:$BQ$35,36,FALSE),"")</f>
        <v>x</v>
      </c>
      <c r="AG511" s="59" t="str">
        <f>IFERROR(VLOOKUP(Tabelle32[[#This Row],[Device ID]],BOM!$B$3:$BQ$35,37,FALSE),"")</f>
        <v>x</v>
      </c>
      <c r="AH511" s="59"/>
      <c r="AI511" s="59"/>
      <c r="AJ511" s="59"/>
      <c r="AK511" s="59"/>
      <c r="AL511" s="59" t="str">
        <f>IFERROR(VLOOKUP(Tabelle32[[#This Row],[Device ID]],BOM!$B$3:$BQ$35,42,FALSE),"")</f>
        <v>Imagine Communications SNP</v>
      </c>
      <c r="AM511" s="59" t="str">
        <f>IFERROR(VLOOKUP(Tabelle32[[#This Row],[Device ID]],BOM!$B$3:$BQ$35,43,FALSE),"")</f>
        <v>no</v>
      </c>
      <c r="AN511" s="59" t="str">
        <f>IFERROR(VLOOKUP(Tabelle32[[#This Row],[Device ID]],BOM!$B$3:$BQ$35,44,FALSE),"")</f>
        <v>yes</v>
      </c>
      <c r="AO511" s="59" t="str">
        <f>IFERROR(VLOOKUP(Tabelle32[[#This Row],[Device ID]],BOM!$B$3:$BQ$35,45,FALSE),"")</f>
        <v>no</v>
      </c>
      <c r="AP511" s="59" t="str">
        <f>IFERROR(CONCATENATE(Tabelle32[[#This Row],[Family
GFX-Unit]]," | ",Tabelle32[[#This Row],[Label 1
GFX-Unit]]," | ",Tabelle32[[#This Row],[Attached Device if Gateway]]),"")</f>
        <v xml:space="preserve"> |  | VKS</v>
      </c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  <c r="BF511" s="28"/>
      <c r="BG511" s="73" t="s">
        <v>151</v>
      </c>
      <c r="BH511" s="30" t="str">
        <f>IF(COUNTA(Tabelle32[[#This Row],[Type:Vid_1080i50]:[Type:Anc_Prot]])&gt;0,"x","")</f>
        <v/>
      </c>
      <c r="BI51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511" s="59"/>
      <c r="BK511" s="59"/>
      <c r="BL511" s="63"/>
      <c r="BM511" s="63"/>
      <c r="BN511" s="90"/>
      <c r="BO511" s="90"/>
      <c r="BP511" s="75">
        <f>LEN(Tabelle32[[#This Row],[Label 1
GFX-Unit]])</f>
        <v>0</v>
      </c>
      <c r="BQ511" s="63"/>
      <c r="BR511" s="63"/>
      <c r="BS511" s="59"/>
      <c r="BT511" s="59"/>
      <c r="BU511" s="59" t="s">
        <v>158</v>
      </c>
      <c r="BV511" s="59" t="s">
        <v>159</v>
      </c>
      <c r="BW511" s="59" t="s">
        <v>721</v>
      </c>
      <c r="BX511" s="59">
        <v>24</v>
      </c>
    </row>
    <row r="512" spans="1:76" x14ac:dyDescent="0.2">
      <c r="A512" s="58" t="str">
        <f>CONCATENATE(Tabelle32[[#This Row],[Device ID]],".",Tabelle32[[#This Row],[Streamcounter]])</f>
        <v>24.24304</v>
      </c>
      <c r="B51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VGW-01_SDI24_ANCrec_0004_IPLASRF</v>
      </c>
      <c r="C512" s="60"/>
      <c r="D512" s="61"/>
      <c r="E512" s="62"/>
      <c r="F512" s="59" t="str">
        <f>IFERROR(VLOOKUP(Tabelle32[[#This Row],[Device ID]],BOM!$B$3:$BQ$35,16,FALSE),"")</f>
        <v>VKS</v>
      </c>
      <c r="G512" s="63">
        <f>VLOOKUP(Tabelle32[[#This Row],[SDI Interface]],BOM!$A$4:$B$35,2,FALSE)</f>
        <v>24</v>
      </c>
      <c r="H512" s="59" t="str">
        <f>BOM!$C$4</f>
        <v>VGW-01</v>
      </c>
      <c r="I512" s="59">
        <f>IFERROR(VLOOKUP(Tabelle32[[#This Row],[Device ID]],BOM!$B$3:$BQ$35,12,FALSE),"")</f>
        <v>0</v>
      </c>
      <c r="J512" s="59" t="str">
        <f>IFERROR(VLOOKUP(Tabelle32[[#This Row],[Device ID]],BOM!$B$3:$BQ$35,13,FALSE),"")</f>
        <v>TC.U1.223 | MDC</v>
      </c>
      <c r="K512" s="59" t="str">
        <f>IFERROR(VLOOKUP(Tabelle32[[#This Row],[Device ID]],BOM!$B$3:$BQ$35,14,FALSE),"")</f>
        <v>Imagine Comunications</v>
      </c>
      <c r="L512" s="59" t="str">
        <f>IFERROR(VLOOKUP(Tabelle32[[#This Row],[Device ID]],BOM!$B$3:$BQ$35,16,FALSE),"")</f>
        <v>VKS</v>
      </c>
      <c r="M512" s="63">
        <f>IFERROR(VLOOKUP(Tabelle32[[#This Row],[Device ID]],BOM!$B$3:$BQ$35,17,FALSE),"")</f>
        <v>0</v>
      </c>
      <c r="N512" s="59">
        <f>IFERROR(VLOOKUP(Tabelle32[[#This Row],[Device ID]],BOM!$B$3:$BQ$35,18,FALSE),"")</f>
        <v>0</v>
      </c>
      <c r="O512" s="64"/>
      <c r="P512" s="64"/>
      <c r="Q512" s="64"/>
      <c r="R512" s="64"/>
      <c r="S512" s="64"/>
      <c r="T512" s="64"/>
      <c r="U512" s="59">
        <f>IFERROR(VLOOKUP(Tabelle32[[#This Row],[Device ID]],BOM!$B$3:$BQ$35,25,FALSE),"")</f>
        <v>0</v>
      </c>
      <c r="V512" s="59" t="str">
        <f>IFERROR(VLOOKUP(Tabelle32[[#This Row],[Device ID]],BOM!$B$3:$BQ$35,26,FALSE),"")</f>
        <v>x</v>
      </c>
      <c r="W512" s="59" t="str">
        <f>IFERROR(VLOOKUP(Tabelle32[[#This Row],[Device ID]],BOM!$B$3:$BQ$35,27,FALSE),"")</f>
        <v>x</v>
      </c>
      <c r="X512" s="59" t="str">
        <f>IFERROR(VLOOKUP(Tabelle32[[#This Row],[Device ID]],BOM!$B$3:$BQ$35,28,FALSE),"")</f>
        <v>x</v>
      </c>
      <c r="Y512" s="59" t="str">
        <f>IFERROR(VLOOKUP(Tabelle32[[#This Row],[Device ID]],BOM!$B$3:$BQ$35,29,FALSE),"")</f>
        <v>x</v>
      </c>
      <c r="Z512" s="59" t="str">
        <f>IFERROR(VLOOKUP(Tabelle32[[#This Row],[Device ID]],BOM!$B$3:$BQ$35,30,FALSE),"")</f>
        <v>x</v>
      </c>
      <c r="AA512" s="59" t="str">
        <f>IFERROR(VLOOKUP(Tabelle32[[#This Row],[Device ID]],BOM!$B$3:$BQ$35,31,FALSE),"")</f>
        <v>x</v>
      </c>
      <c r="AB512" s="59" t="str">
        <f>IFERROR(VLOOKUP(Tabelle32[[#This Row],[Device ID]],BOM!$B$3:$BQ$35,32,FALSE),"")</f>
        <v>x</v>
      </c>
      <c r="AC512" s="59" t="str">
        <f>IFERROR(VLOOKUP(Tabelle32[[#This Row],[Device ID]],BOM!$B$3:$BQ$35,33,FALSE),"")</f>
        <v>x</v>
      </c>
      <c r="AD512" s="59" t="str">
        <f>IFERROR(VLOOKUP(Tabelle32[[#This Row],[Device ID]],BOM!$B$3:$BQ$35,34,FALSE),"")</f>
        <v>x</v>
      </c>
      <c r="AE512" s="59" t="str">
        <f>IFERROR(VLOOKUP(Tabelle32[[#This Row],[Device ID]],BOM!$B$3:$BQ$35,35,FALSE),"")</f>
        <v>x</v>
      </c>
      <c r="AF512" s="59" t="str">
        <f>IFERROR(VLOOKUP(Tabelle32[[#This Row],[Device ID]],BOM!$B$3:$BQ$35,36,FALSE),"")</f>
        <v>x</v>
      </c>
      <c r="AG512" s="59" t="str">
        <f>IFERROR(VLOOKUP(Tabelle32[[#This Row],[Device ID]],BOM!$B$3:$BQ$35,37,FALSE),"")</f>
        <v>x</v>
      </c>
      <c r="AH512" s="59"/>
      <c r="AI512" s="59"/>
      <c r="AJ512" s="59"/>
      <c r="AK512" s="59"/>
      <c r="AL512" s="59" t="str">
        <f>IFERROR(VLOOKUP(Tabelle32[[#This Row],[Device ID]],BOM!$B$3:$BQ$35,42,FALSE),"")</f>
        <v>Imagine Communications SNP</v>
      </c>
      <c r="AM512" s="59" t="str">
        <f>IFERROR(VLOOKUP(Tabelle32[[#This Row],[Device ID]],BOM!$B$3:$BQ$35,43,FALSE),"")</f>
        <v>no</v>
      </c>
      <c r="AN512" s="59" t="str">
        <f>IFERROR(VLOOKUP(Tabelle32[[#This Row],[Device ID]],BOM!$B$3:$BQ$35,44,FALSE),"")</f>
        <v>yes</v>
      </c>
      <c r="AO512" s="59" t="str">
        <f>IFERROR(VLOOKUP(Tabelle32[[#This Row],[Device ID]],BOM!$B$3:$BQ$35,45,FALSE),"")</f>
        <v>no</v>
      </c>
      <c r="AP512" s="59" t="str">
        <f>IFERROR(CONCATENATE(Tabelle32[[#This Row],[Family
GFX-Unit]]," | ",Tabelle32[[#This Row],[Label 1
GFX-Unit]]," | ",Tabelle32[[#This Row],[Attached Device if Gateway]]),"")</f>
        <v xml:space="preserve"> |  | VKS</v>
      </c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  <c r="BF512" s="28"/>
      <c r="BG512" s="73" t="s">
        <v>151</v>
      </c>
      <c r="BH512" s="30" t="str">
        <f>IF(COUNTA(Tabelle32[[#This Row],[Type:Vid_1080i50]:[Type:Anc_Prot]])&gt;0,"x","")</f>
        <v/>
      </c>
      <c r="BI51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512" s="59"/>
      <c r="BK512" s="59"/>
      <c r="BL512" s="63"/>
      <c r="BM512" s="63"/>
      <c r="BN512" s="90"/>
      <c r="BO512" s="90"/>
      <c r="BP512" s="75">
        <f>LEN(Tabelle32[[#This Row],[Label 1
GFX-Unit]])</f>
        <v>0</v>
      </c>
      <c r="BQ512" s="63"/>
      <c r="BR512" s="63"/>
      <c r="BS512" s="59"/>
      <c r="BT512" s="59"/>
      <c r="BU512" s="59" t="s">
        <v>161</v>
      </c>
      <c r="BV512" s="59" t="s">
        <v>162</v>
      </c>
      <c r="BW512" s="59" t="s">
        <v>722</v>
      </c>
      <c r="BX512" s="59">
        <v>24</v>
      </c>
    </row>
    <row r="513" spans="1:76" x14ac:dyDescent="0.2">
      <c r="A513" s="58" t="str">
        <f>CONCATENATE(Tabelle32[[#This Row],[Device ID]],".",Tabelle32[[#This Row],[Streamcounter]])</f>
        <v>24.24201</v>
      </c>
      <c r="B51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VGW-01_SDI24_AUDrec_0001_IPLASRF</v>
      </c>
      <c r="C513" s="60"/>
      <c r="D513" s="61"/>
      <c r="E513" s="62"/>
      <c r="F513" s="59" t="str">
        <f>IFERROR(VLOOKUP(Tabelle32[[#This Row],[Device ID]],BOM!$B$3:$BQ$35,16,FALSE),"")</f>
        <v>VKS</v>
      </c>
      <c r="G513" s="63">
        <f>VLOOKUP(Tabelle32[[#This Row],[SDI Interface]],BOM!$A$4:$B$35,2,FALSE)</f>
        <v>24</v>
      </c>
      <c r="H513" s="59" t="str">
        <f>BOM!$C$4</f>
        <v>VGW-01</v>
      </c>
      <c r="I513" s="59">
        <f>IFERROR(VLOOKUP(Tabelle32[[#This Row],[Device ID]],BOM!$B$3:$BQ$35,12,FALSE),"")</f>
        <v>0</v>
      </c>
      <c r="J513" s="59" t="str">
        <f>IFERROR(VLOOKUP(Tabelle32[[#This Row],[Device ID]],BOM!$B$3:$BQ$35,13,FALSE),"")</f>
        <v>TC.U1.223 | MDC</v>
      </c>
      <c r="K513" s="59" t="str">
        <f>IFERROR(VLOOKUP(Tabelle32[[#This Row],[Device ID]],BOM!$B$3:$BQ$35,14,FALSE),"")</f>
        <v>Imagine Comunications</v>
      </c>
      <c r="L513" s="59" t="str">
        <f>IFERROR(VLOOKUP(Tabelle32[[#This Row],[Device ID]],BOM!$B$3:$BQ$35,16,FALSE),"")</f>
        <v>VKS</v>
      </c>
      <c r="M513" s="63">
        <f>IFERROR(VLOOKUP(Tabelle32[[#This Row],[Device ID]],BOM!$B$3:$BQ$35,17,FALSE),"")</f>
        <v>0</v>
      </c>
      <c r="N513" s="59">
        <f>IFERROR(VLOOKUP(Tabelle32[[#This Row],[Device ID]],BOM!$B$3:$BQ$35,18,FALSE),"")</f>
        <v>0</v>
      </c>
      <c r="O513" s="64"/>
      <c r="P513" s="64"/>
      <c r="Q513" s="64"/>
      <c r="R513" s="64"/>
      <c r="S513" s="64"/>
      <c r="T513" s="64"/>
      <c r="U513" s="59">
        <f>IFERROR(VLOOKUP(Tabelle32[[#This Row],[Device ID]],BOM!$B$3:$BQ$35,25,FALSE),"")</f>
        <v>0</v>
      </c>
      <c r="V513" s="59" t="str">
        <f>IFERROR(VLOOKUP(Tabelle32[[#This Row],[Device ID]],BOM!$B$3:$BQ$35,26,FALSE),"")</f>
        <v>x</v>
      </c>
      <c r="W513" s="59" t="str">
        <f>IFERROR(VLOOKUP(Tabelle32[[#This Row],[Device ID]],BOM!$B$3:$BQ$35,27,FALSE),"")</f>
        <v>x</v>
      </c>
      <c r="X513" s="59" t="str">
        <f>IFERROR(VLOOKUP(Tabelle32[[#This Row],[Device ID]],BOM!$B$3:$BQ$35,28,FALSE),"")</f>
        <v>x</v>
      </c>
      <c r="Y513" s="59" t="str">
        <f>IFERROR(VLOOKUP(Tabelle32[[#This Row],[Device ID]],BOM!$B$3:$BQ$35,29,FALSE),"")</f>
        <v>x</v>
      </c>
      <c r="Z513" s="59" t="str">
        <f>IFERROR(VLOOKUP(Tabelle32[[#This Row],[Device ID]],BOM!$B$3:$BQ$35,30,FALSE),"")</f>
        <v>x</v>
      </c>
      <c r="AA513" s="59" t="str">
        <f>IFERROR(VLOOKUP(Tabelle32[[#This Row],[Device ID]],BOM!$B$3:$BQ$35,31,FALSE),"")</f>
        <v>x</v>
      </c>
      <c r="AB513" s="59" t="str">
        <f>IFERROR(VLOOKUP(Tabelle32[[#This Row],[Device ID]],BOM!$B$3:$BQ$35,32,FALSE),"")</f>
        <v>x</v>
      </c>
      <c r="AC513" s="59" t="str">
        <f>IFERROR(VLOOKUP(Tabelle32[[#This Row],[Device ID]],BOM!$B$3:$BQ$35,33,FALSE),"")</f>
        <v>x</v>
      </c>
      <c r="AD513" s="59" t="str">
        <f>IFERROR(VLOOKUP(Tabelle32[[#This Row],[Device ID]],BOM!$B$3:$BQ$35,34,FALSE),"")</f>
        <v>x</v>
      </c>
      <c r="AE513" s="59" t="str">
        <f>IFERROR(VLOOKUP(Tabelle32[[#This Row],[Device ID]],BOM!$B$3:$BQ$35,35,FALSE),"")</f>
        <v>x</v>
      </c>
      <c r="AF513" s="59" t="str">
        <f>IFERROR(VLOOKUP(Tabelle32[[#This Row],[Device ID]],BOM!$B$3:$BQ$35,36,FALSE),"")</f>
        <v>x</v>
      </c>
      <c r="AG513" s="59" t="str">
        <f>IFERROR(VLOOKUP(Tabelle32[[#This Row],[Device ID]],BOM!$B$3:$BQ$35,37,FALSE),"")</f>
        <v>x</v>
      </c>
      <c r="AH513" s="59"/>
      <c r="AI513" s="59"/>
      <c r="AJ513" s="59"/>
      <c r="AK513" s="59"/>
      <c r="AL513" s="59" t="str">
        <f>IFERROR(VLOOKUP(Tabelle32[[#This Row],[Device ID]],BOM!$B$3:$BQ$35,42,FALSE),"")</f>
        <v>Imagine Communications SNP</v>
      </c>
      <c r="AM513" s="59" t="str">
        <f>IFERROR(VLOOKUP(Tabelle32[[#This Row],[Device ID]],BOM!$B$3:$BQ$35,43,FALSE),"")</f>
        <v>no</v>
      </c>
      <c r="AN513" s="59" t="str">
        <f>IFERROR(VLOOKUP(Tabelle32[[#This Row],[Device ID]],BOM!$B$3:$BQ$35,44,FALSE),"")</f>
        <v>yes</v>
      </c>
      <c r="AO513" s="59" t="str">
        <f>IFERROR(VLOOKUP(Tabelle32[[#This Row],[Device ID]],BOM!$B$3:$BQ$35,45,FALSE),"")</f>
        <v>no</v>
      </c>
      <c r="AP513" s="59" t="str">
        <f>IFERROR(CONCATENATE(Tabelle32[[#This Row],[Family
GFX-Unit]]," | ",Tabelle32[[#This Row],[Label 1
GFX-Unit]]," | ",Tabelle32[[#This Row],[Attached Device if Gateway]]),"")</f>
        <v xml:space="preserve"> |  | VKS</v>
      </c>
      <c r="AQ513" s="28"/>
      <c r="AR513" s="28"/>
      <c r="AS513" s="28"/>
      <c r="AT513" s="28"/>
      <c r="AU513" s="28"/>
      <c r="AV513" s="28" t="s">
        <v>96</v>
      </c>
      <c r="AW513" s="28" t="s">
        <v>96</v>
      </c>
      <c r="AX513" s="28" t="s">
        <v>96</v>
      </c>
      <c r="AY513" s="28" t="s">
        <v>96</v>
      </c>
      <c r="AZ513" s="28" t="s">
        <v>96</v>
      </c>
      <c r="BA513" s="28" t="s">
        <v>96</v>
      </c>
      <c r="BB513" s="28" t="s">
        <v>96</v>
      </c>
      <c r="BC513" s="28" t="s">
        <v>96</v>
      </c>
      <c r="BD513" s="28" t="s">
        <v>96</v>
      </c>
      <c r="BE513" s="28"/>
      <c r="BF513" s="28"/>
      <c r="BG513" s="73" t="s">
        <v>151</v>
      </c>
      <c r="BH513" s="30" t="str">
        <f>IF(COUNTA(Tabelle32[[#This Row],[Type:Vid_1080i50]:[Type:Anc_Prot]])&gt;0,"x","")</f>
        <v>x</v>
      </c>
      <c r="BI51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13" s="59"/>
      <c r="BK513" s="59"/>
      <c r="BL513" s="63"/>
      <c r="BM513" s="63"/>
      <c r="BN513" s="90"/>
      <c r="BO513" s="90"/>
      <c r="BP513" s="75">
        <f>LEN(Tabelle32[[#This Row],[Label 1
GFX-Unit]])</f>
        <v>0</v>
      </c>
      <c r="BQ513" s="63"/>
      <c r="BR513" s="63"/>
      <c r="BS513" s="59"/>
      <c r="BT513" s="59"/>
      <c r="BU513" s="59" t="s">
        <v>164</v>
      </c>
      <c r="BV513" s="59" t="s">
        <v>165</v>
      </c>
      <c r="BW513" s="59" t="s">
        <v>723</v>
      </c>
      <c r="BX513" s="59">
        <v>24</v>
      </c>
    </row>
    <row r="514" spans="1:76" x14ac:dyDescent="0.2">
      <c r="A514" s="58" t="str">
        <f>CONCATENATE(Tabelle32[[#This Row],[Device ID]],".",Tabelle32[[#This Row],[Streamcounter]])</f>
        <v>24.24202</v>
      </c>
      <c r="B51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VGW-01_SDI24_AUDrec_0002_IPLASRF</v>
      </c>
      <c r="C514" s="67"/>
      <c r="D514" s="61"/>
      <c r="E514" s="67"/>
      <c r="F514" s="59" t="str">
        <f>IFERROR(VLOOKUP(Tabelle32[[#This Row],[Device ID]],BOM!$B$3:$BQ$35,16,FALSE),"")</f>
        <v>VKS</v>
      </c>
      <c r="G514" s="63">
        <f>VLOOKUP(Tabelle32[[#This Row],[SDI Interface]],BOM!$A$4:$B$35,2,FALSE)</f>
        <v>24</v>
      </c>
      <c r="H514" s="59" t="str">
        <f>BOM!$C$4</f>
        <v>VGW-01</v>
      </c>
      <c r="I514" s="59">
        <f>IFERROR(VLOOKUP(Tabelle32[[#This Row],[Device ID]],BOM!$B$3:$BQ$35,12,FALSE),"")</f>
        <v>0</v>
      </c>
      <c r="J514" s="59" t="str">
        <f>IFERROR(VLOOKUP(Tabelle32[[#This Row],[Device ID]],BOM!$B$3:$BQ$35,13,FALSE),"")</f>
        <v>TC.U1.223 | MDC</v>
      </c>
      <c r="K514" s="59" t="str">
        <f>IFERROR(VLOOKUP(Tabelle32[[#This Row],[Device ID]],BOM!$B$3:$BQ$35,14,FALSE),"")</f>
        <v>Imagine Comunications</v>
      </c>
      <c r="L514" s="59" t="str">
        <f>IFERROR(VLOOKUP(Tabelle32[[#This Row],[Device ID]],BOM!$B$3:$BQ$35,16,FALSE),"")</f>
        <v>VKS</v>
      </c>
      <c r="M514" s="63">
        <f>IFERROR(VLOOKUP(Tabelle32[[#This Row],[Device ID]],BOM!$B$3:$BQ$35,17,FALSE),"")</f>
        <v>0</v>
      </c>
      <c r="N514" s="59">
        <f>IFERROR(VLOOKUP(Tabelle32[[#This Row],[Device ID]],BOM!$B$3:$BQ$35,18,FALSE),"")</f>
        <v>0</v>
      </c>
      <c r="O514" s="64"/>
      <c r="P514" s="64"/>
      <c r="Q514" s="64"/>
      <c r="R514" s="64"/>
      <c r="S514" s="64"/>
      <c r="T514" s="64"/>
      <c r="U514" s="59">
        <f>IFERROR(VLOOKUP(Tabelle32[[#This Row],[Device ID]],BOM!$B$3:$BQ$35,25,FALSE),"")</f>
        <v>0</v>
      </c>
      <c r="V514" s="59" t="str">
        <f>IFERROR(VLOOKUP(Tabelle32[[#This Row],[Device ID]],BOM!$B$3:$BQ$35,26,FALSE),"")</f>
        <v>x</v>
      </c>
      <c r="W514" s="59" t="str">
        <f>IFERROR(VLOOKUP(Tabelle32[[#This Row],[Device ID]],BOM!$B$3:$BQ$35,27,FALSE),"")</f>
        <v>x</v>
      </c>
      <c r="X514" s="59" t="str">
        <f>IFERROR(VLOOKUP(Tabelle32[[#This Row],[Device ID]],BOM!$B$3:$BQ$35,28,FALSE),"")</f>
        <v>x</v>
      </c>
      <c r="Y514" s="59" t="str">
        <f>IFERROR(VLOOKUP(Tabelle32[[#This Row],[Device ID]],BOM!$B$3:$BQ$35,29,FALSE),"")</f>
        <v>x</v>
      </c>
      <c r="Z514" s="59" t="str">
        <f>IFERROR(VLOOKUP(Tabelle32[[#This Row],[Device ID]],BOM!$B$3:$BQ$35,30,FALSE),"")</f>
        <v>x</v>
      </c>
      <c r="AA514" s="59" t="str">
        <f>IFERROR(VLOOKUP(Tabelle32[[#This Row],[Device ID]],BOM!$B$3:$BQ$35,31,FALSE),"")</f>
        <v>x</v>
      </c>
      <c r="AB514" s="59" t="str">
        <f>IFERROR(VLOOKUP(Tabelle32[[#This Row],[Device ID]],BOM!$B$3:$BQ$35,32,FALSE),"")</f>
        <v>x</v>
      </c>
      <c r="AC514" s="59" t="str">
        <f>IFERROR(VLOOKUP(Tabelle32[[#This Row],[Device ID]],BOM!$B$3:$BQ$35,33,FALSE),"")</f>
        <v>x</v>
      </c>
      <c r="AD514" s="59" t="str">
        <f>IFERROR(VLOOKUP(Tabelle32[[#This Row],[Device ID]],BOM!$B$3:$BQ$35,34,FALSE),"")</f>
        <v>x</v>
      </c>
      <c r="AE514" s="59" t="str">
        <f>IFERROR(VLOOKUP(Tabelle32[[#This Row],[Device ID]],BOM!$B$3:$BQ$35,35,FALSE),"")</f>
        <v>x</v>
      </c>
      <c r="AF514" s="59" t="str">
        <f>IFERROR(VLOOKUP(Tabelle32[[#This Row],[Device ID]],BOM!$B$3:$BQ$35,36,FALSE),"")</f>
        <v>x</v>
      </c>
      <c r="AG514" s="59" t="str">
        <f>IFERROR(VLOOKUP(Tabelle32[[#This Row],[Device ID]],BOM!$B$3:$BQ$35,37,FALSE),"")</f>
        <v>x</v>
      </c>
      <c r="AH514" s="59"/>
      <c r="AI514" s="59"/>
      <c r="AJ514" s="59"/>
      <c r="AK514" s="59"/>
      <c r="AL514" s="59" t="str">
        <f>IFERROR(VLOOKUP(Tabelle32[[#This Row],[Device ID]],BOM!$B$3:$BQ$35,42,FALSE),"")</f>
        <v>Imagine Communications SNP</v>
      </c>
      <c r="AM514" s="59" t="str">
        <f>IFERROR(VLOOKUP(Tabelle32[[#This Row],[Device ID]],BOM!$B$3:$BQ$35,43,FALSE),"")</f>
        <v>no</v>
      </c>
      <c r="AN514" s="59" t="str">
        <f>IFERROR(VLOOKUP(Tabelle32[[#This Row],[Device ID]],BOM!$B$3:$BQ$35,44,FALSE),"")</f>
        <v>yes</v>
      </c>
      <c r="AO514" s="59" t="str">
        <f>IFERROR(VLOOKUP(Tabelle32[[#This Row],[Device ID]],BOM!$B$3:$BQ$35,45,FALSE),"")</f>
        <v>no</v>
      </c>
      <c r="AP514" s="59" t="str">
        <f>IFERROR(CONCATENATE(Tabelle32[[#This Row],[Family
GFX-Unit]]," | ",Tabelle32[[#This Row],[Label 1
GFX-Unit]]," | ",Tabelle32[[#This Row],[Attached Device if Gateway]]),"")</f>
        <v xml:space="preserve"> |  | VKS</v>
      </c>
      <c r="AQ514" s="28"/>
      <c r="AR514" s="28"/>
      <c r="AS514" s="28"/>
      <c r="AT514" s="28"/>
      <c r="AU514" s="28"/>
      <c r="AV514" s="28" t="s">
        <v>96</v>
      </c>
      <c r="AW514" s="28" t="s">
        <v>96</v>
      </c>
      <c r="AX514" s="28" t="s">
        <v>96</v>
      </c>
      <c r="AY514" s="28" t="s">
        <v>96</v>
      </c>
      <c r="AZ514" s="28" t="s">
        <v>96</v>
      </c>
      <c r="BA514" s="28" t="s">
        <v>96</v>
      </c>
      <c r="BB514" s="28" t="s">
        <v>96</v>
      </c>
      <c r="BC514" s="28" t="s">
        <v>96</v>
      </c>
      <c r="BD514" s="28" t="s">
        <v>96</v>
      </c>
      <c r="BE514" s="28"/>
      <c r="BF514" s="28"/>
      <c r="BG514" s="73" t="s">
        <v>151</v>
      </c>
      <c r="BH514" s="30" t="str">
        <f>IF(COUNTA(Tabelle32[[#This Row],[Type:Vid_1080i50]:[Type:Anc_Prot]])&gt;0,"x","")</f>
        <v>x</v>
      </c>
      <c r="BI51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14" s="59"/>
      <c r="BK514" s="59"/>
      <c r="BL514" s="63"/>
      <c r="BM514" s="63"/>
      <c r="BN514" s="90"/>
      <c r="BO514" s="90"/>
      <c r="BP514" s="75">
        <f>LEN(Tabelle32[[#This Row],[Label 1
GFX-Unit]])</f>
        <v>0</v>
      </c>
      <c r="BQ514" s="63"/>
      <c r="BR514" s="63"/>
      <c r="BS514" s="59"/>
      <c r="BT514" s="59"/>
      <c r="BU514" s="59" t="s">
        <v>167</v>
      </c>
      <c r="BV514" s="59" t="s">
        <v>168</v>
      </c>
      <c r="BW514" s="59" t="s">
        <v>724</v>
      </c>
      <c r="BX514" s="59">
        <v>24</v>
      </c>
    </row>
    <row r="515" spans="1:76" x14ac:dyDescent="0.2">
      <c r="A515" s="58" t="str">
        <f>CONCATENATE(Tabelle32[[#This Row],[Device ID]],".",Tabelle32[[#This Row],[Streamcounter]])</f>
        <v>24.24203</v>
      </c>
      <c r="B51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VGW-01_SDI24_AUDrec_0003_IPLASRF</v>
      </c>
      <c r="C515" s="67"/>
      <c r="D515" s="61"/>
      <c r="E515" s="67"/>
      <c r="F515" s="59" t="str">
        <f>IFERROR(VLOOKUP(Tabelle32[[#This Row],[Device ID]],BOM!$B$3:$BQ$35,16,FALSE),"")</f>
        <v>VKS</v>
      </c>
      <c r="G515" s="63">
        <f>VLOOKUP(Tabelle32[[#This Row],[SDI Interface]],BOM!$A$4:$B$35,2,FALSE)</f>
        <v>24</v>
      </c>
      <c r="H515" s="59" t="str">
        <f>BOM!$C$4</f>
        <v>VGW-01</v>
      </c>
      <c r="I515" s="59">
        <f>IFERROR(VLOOKUP(Tabelle32[[#This Row],[Device ID]],BOM!$B$3:$BQ$35,12,FALSE),"")</f>
        <v>0</v>
      </c>
      <c r="J515" s="59" t="str">
        <f>IFERROR(VLOOKUP(Tabelle32[[#This Row],[Device ID]],BOM!$B$3:$BQ$35,13,FALSE),"")</f>
        <v>TC.U1.223 | MDC</v>
      </c>
      <c r="K515" s="59" t="str">
        <f>IFERROR(VLOOKUP(Tabelle32[[#This Row],[Device ID]],BOM!$B$3:$BQ$35,14,FALSE),"")</f>
        <v>Imagine Comunications</v>
      </c>
      <c r="L515" s="59" t="str">
        <f>IFERROR(VLOOKUP(Tabelle32[[#This Row],[Device ID]],BOM!$B$3:$BQ$35,16,FALSE),"")</f>
        <v>VKS</v>
      </c>
      <c r="M515" s="63">
        <f>IFERROR(VLOOKUP(Tabelle32[[#This Row],[Device ID]],BOM!$B$3:$BQ$35,17,FALSE),"")</f>
        <v>0</v>
      </c>
      <c r="N515" s="59">
        <f>IFERROR(VLOOKUP(Tabelle32[[#This Row],[Device ID]],BOM!$B$3:$BQ$35,18,FALSE),"")</f>
        <v>0</v>
      </c>
      <c r="O515" s="64"/>
      <c r="P515" s="64"/>
      <c r="Q515" s="64"/>
      <c r="R515" s="64"/>
      <c r="S515" s="64"/>
      <c r="T515" s="64"/>
      <c r="U515" s="59">
        <f>IFERROR(VLOOKUP(Tabelle32[[#This Row],[Device ID]],BOM!$B$3:$BQ$35,25,FALSE),"")</f>
        <v>0</v>
      </c>
      <c r="V515" s="59" t="str">
        <f>IFERROR(VLOOKUP(Tabelle32[[#This Row],[Device ID]],BOM!$B$3:$BQ$35,26,FALSE),"")</f>
        <v>x</v>
      </c>
      <c r="W515" s="59" t="str">
        <f>IFERROR(VLOOKUP(Tabelle32[[#This Row],[Device ID]],BOM!$B$3:$BQ$35,27,FALSE),"")</f>
        <v>x</v>
      </c>
      <c r="X515" s="59" t="str">
        <f>IFERROR(VLOOKUP(Tabelle32[[#This Row],[Device ID]],BOM!$B$3:$BQ$35,28,FALSE),"")</f>
        <v>x</v>
      </c>
      <c r="Y515" s="59" t="str">
        <f>IFERROR(VLOOKUP(Tabelle32[[#This Row],[Device ID]],BOM!$B$3:$BQ$35,29,FALSE),"")</f>
        <v>x</v>
      </c>
      <c r="Z515" s="59" t="str">
        <f>IFERROR(VLOOKUP(Tabelle32[[#This Row],[Device ID]],BOM!$B$3:$BQ$35,30,FALSE),"")</f>
        <v>x</v>
      </c>
      <c r="AA515" s="59" t="str">
        <f>IFERROR(VLOOKUP(Tabelle32[[#This Row],[Device ID]],BOM!$B$3:$BQ$35,31,FALSE),"")</f>
        <v>x</v>
      </c>
      <c r="AB515" s="59" t="str">
        <f>IFERROR(VLOOKUP(Tabelle32[[#This Row],[Device ID]],BOM!$B$3:$BQ$35,32,FALSE),"")</f>
        <v>x</v>
      </c>
      <c r="AC515" s="59" t="str">
        <f>IFERROR(VLOOKUP(Tabelle32[[#This Row],[Device ID]],BOM!$B$3:$BQ$35,33,FALSE),"")</f>
        <v>x</v>
      </c>
      <c r="AD515" s="59" t="str">
        <f>IFERROR(VLOOKUP(Tabelle32[[#This Row],[Device ID]],BOM!$B$3:$BQ$35,34,FALSE),"")</f>
        <v>x</v>
      </c>
      <c r="AE515" s="59" t="str">
        <f>IFERROR(VLOOKUP(Tabelle32[[#This Row],[Device ID]],BOM!$B$3:$BQ$35,35,FALSE),"")</f>
        <v>x</v>
      </c>
      <c r="AF515" s="59" t="str">
        <f>IFERROR(VLOOKUP(Tabelle32[[#This Row],[Device ID]],BOM!$B$3:$BQ$35,36,FALSE),"")</f>
        <v>x</v>
      </c>
      <c r="AG515" s="59" t="str">
        <f>IFERROR(VLOOKUP(Tabelle32[[#This Row],[Device ID]],BOM!$B$3:$BQ$35,37,FALSE),"")</f>
        <v>x</v>
      </c>
      <c r="AH515" s="59"/>
      <c r="AI515" s="59"/>
      <c r="AJ515" s="59"/>
      <c r="AK515" s="59"/>
      <c r="AL515" s="59" t="str">
        <f>IFERROR(VLOOKUP(Tabelle32[[#This Row],[Device ID]],BOM!$B$3:$BQ$35,42,FALSE),"")</f>
        <v>Imagine Communications SNP</v>
      </c>
      <c r="AM515" s="59" t="str">
        <f>IFERROR(VLOOKUP(Tabelle32[[#This Row],[Device ID]],BOM!$B$3:$BQ$35,43,FALSE),"")</f>
        <v>no</v>
      </c>
      <c r="AN515" s="59" t="str">
        <f>IFERROR(VLOOKUP(Tabelle32[[#This Row],[Device ID]],BOM!$B$3:$BQ$35,44,FALSE),"")</f>
        <v>yes</v>
      </c>
      <c r="AO515" s="59" t="str">
        <f>IFERROR(VLOOKUP(Tabelle32[[#This Row],[Device ID]],BOM!$B$3:$BQ$35,45,FALSE),"")</f>
        <v>no</v>
      </c>
      <c r="AP515" s="59" t="str">
        <f>IFERROR(CONCATENATE(Tabelle32[[#This Row],[Family
GFX-Unit]]," | ",Tabelle32[[#This Row],[Label 1
GFX-Unit]]," | ",Tabelle32[[#This Row],[Attached Device if Gateway]]),"")</f>
        <v xml:space="preserve"> |  | VKS</v>
      </c>
      <c r="AQ515" s="28"/>
      <c r="AR515" s="28"/>
      <c r="AS515" s="28"/>
      <c r="AT515" s="28"/>
      <c r="AU515" s="28"/>
      <c r="AV515" s="28" t="s">
        <v>96</v>
      </c>
      <c r="AW515" s="28" t="s">
        <v>96</v>
      </c>
      <c r="AX515" s="28" t="s">
        <v>96</v>
      </c>
      <c r="AY515" s="28" t="s">
        <v>96</v>
      </c>
      <c r="AZ515" s="28" t="s">
        <v>96</v>
      </c>
      <c r="BA515" s="28" t="s">
        <v>96</v>
      </c>
      <c r="BB515" s="28" t="s">
        <v>96</v>
      </c>
      <c r="BC515" s="28" t="s">
        <v>96</v>
      </c>
      <c r="BD515" s="28" t="s">
        <v>96</v>
      </c>
      <c r="BE515" s="28"/>
      <c r="BF515" s="28"/>
      <c r="BG515" s="73" t="s">
        <v>151</v>
      </c>
      <c r="BH515" s="30" t="str">
        <f>IF(COUNTA(Tabelle32[[#This Row],[Type:Vid_1080i50]:[Type:Anc_Prot]])&gt;0,"x","")</f>
        <v>x</v>
      </c>
      <c r="BI51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15" s="59"/>
      <c r="BK515" s="59"/>
      <c r="BL515" s="63"/>
      <c r="BM515" s="63"/>
      <c r="BN515" s="90"/>
      <c r="BO515" s="90"/>
      <c r="BP515" s="75">
        <f>LEN(Tabelle32[[#This Row],[Label 1
GFX-Unit]])</f>
        <v>0</v>
      </c>
      <c r="BQ515" s="63"/>
      <c r="BR515" s="63"/>
      <c r="BS515" s="59"/>
      <c r="BT515" s="59"/>
      <c r="BU515" s="59" t="s">
        <v>170</v>
      </c>
      <c r="BV515" s="59" t="s">
        <v>171</v>
      </c>
      <c r="BW515" s="59" t="s">
        <v>725</v>
      </c>
      <c r="BX515" s="59">
        <v>24</v>
      </c>
    </row>
    <row r="516" spans="1:76" x14ac:dyDescent="0.2">
      <c r="A516" s="58" t="str">
        <f>CONCATENATE(Tabelle32[[#This Row],[Device ID]],".",Tabelle32[[#This Row],[Streamcounter]])</f>
        <v>24.24204</v>
      </c>
      <c r="B51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VGW-01_SDI24_AUDrec_0004_IPLASRF</v>
      </c>
      <c r="C516" s="60"/>
      <c r="D516" s="61"/>
      <c r="E516" s="62"/>
      <c r="F516" s="59" t="str">
        <f>IFERROR(VLOOKUP(Tabelle32[[#This Row],[Device ID]],BOM!$B$3:$BQ$35,16,FALSE),"")</f>
        <v>VKS</v>
      </c>
      <c r="G516" s="63">
        <f>VLOOKUP(Tabelle32[[#This Row],[SDI Interface]],BOM!$A$4:$B$35,2,FALSE)</f>
        <v>24</v>
      </c>
      <c r="H516" s="59" t="str">
        <f>BOM!$C$4</f>
        <v>VGW-01</v>
      </c>
      <c r="I516" s="59">
        <f>IFERROR(VLOOKUP(Tabelle32[[#This Row],[Device ID]],BOM!$B$3:$BQ$35,12,FALSE),"")</f>
        <v>0</v>
      </c>
      <c r="J516" s="59" t="str">
        <f>IFERROR(VLOOKUP(Tabelle32[[#This Row],[Device ID]],BOM!$B$3:$BQ$35,13,FALSE),"")</f>
        <v>TC.U1.223 | MDC</v>
      </c>
      <c r="K516" s="59" t="str">
        <f>IFERROR(VLOOKUP(Tabelle32[[#This Row],[Device ID]],BOM!$B$3:$BQ$35,14,FALSE),"")</f>
        <v>Imagine Comunications</v>
      </c>
      <c r="L516" s="59" t="str">
        <f>IFERROR(VLOOKUP(Tabelle32[[#This Row],[Device ID]],BOM!$B$3:$BQ$35,16,FALSE),"")</f>
        <v>VKS</v>
      </c>
      <c r="M516" s="63">
        <f>IFERROR(VLOOKUP(Tabelle32[[#This Row],[Device ID]],BOM!$B$3:$BQ$35,17,FALSE),"")</f>
        <v>0</v>
      </c>
      <c r="N516" s="59">
        <f>IFERROR(VLOOKUP(Tabelle32[[#This Row],[Device ID]],BOM!$B$3:$BQ$35,18,FALSE),"")</f>
        <v>0</v>
      </c>
      <c r="O516" s="64"/>
      <c r="P516" s="64"/>
      <c r="Q516" s="64"/>
      <c r="R516" s="64"/>
      <c r="S516" s="64"/>
      <c r="T516" s="64"/>
      <c r="U516" s="59">
        <f>IFERROR(VLOOKUP(Tabelle32[[#This Row],[Device ID]],BOM!$B$3:$BQ$35,25,FALSE),"")</f>
        <v>0</v>
      </c>
      <c r="V516" s="59" t="str">
        <f>IFERROR(VLOOKUP(Tabelle32[[#This Row],[Device ID]],BOM!$B$3:$BQ$35,26,FALSE),"")</f>
        <v>x</v>
      </c>
      <c r="W516" s="59" t="str">
        <f>IFERROR(VLOOKUP(Tabelle32[[#This Row],[Device ID]],BOM!$B$3:$BQ$35,27,FALSE),"")</f>
        <v>x</v>
      </c>
      <c r="X516" s="59" t="str">
        <f>IFERROR(VLOOKUP(Tabelle32[[#This Row],[Device ID]],BOM!$B$3:$BQ$35,28,FALSE),"")</f>
        <v>x</v>
      </c>
      <c r="Y516" s="59" t="str">
        <f>IFERROR(VLOOKUP(Tabelle32[[#This Row],[Device ID]],BOM!$B$3:$BQ$35,29,FALSE),"")</f>
        <v>x</v>
      </c>
      <c r="Z516" s="59" t="str">
        <f>IFERROR(VLOOKUP(Tabelle32[[#This Row],[Device ID]],BOM!$B$3:$BQ$35,30,FALSE),"")</f>
        <v>x</v>
      </c>
      <c r="AA516" s="59" t="str">
        <f>IFERROR(VLOOKUP(Tabelle32[[#This Row],[Device ID]],BOM!$B$3:$BQ$35,31,FALSE),"")</f>
        <v>x</v>
      </c>
      <c r="AB516" s="59" t="str">
        <f>IFERROR(VLOOKUP(Tabelle32[[#This Row],[Device ID]],BOM!$B$3:$BQ$35,32,FALSE),"")</f>
        <v>x</v>
      </c>
      <c r="AC516" s="59" t="str">
        <f>IFERROR(VLOOKUP(Tabelle32[[#This Row],[Device ID]],BOM!$B$3:$BQ$35,33,FALSE),"")</f>
        <v>x</v>
      </c>
      <c r="AD516" s="59" t="str">
        <f>IFERROR(VLOOKUP(Tabelle32[[#This Row],[Device ID]],BOM!$B$3:$BQ$35,34,FALSE),"")</f>
        <v>x</v>
      </c>
      <c r="AE516" s="59" t="str">
        <f>IFERROR(VLOOKUP(Tabelle32[[#This Row],[Device ID]],BOM!$B$3:$BQ$35,35,FALSE),"")</f>
        <v>x</v>
      </c>
      <c r="AF516" s="59" t="str">
        <f>IFERROR(VLOOKUP(Tabelle32[[#This Row],[Device ID]],BOM!$B$3:$BQ$35,36,FALSE),"")</f>
        <v>x</v>
      </c>
      <c r="AG516" s="59" t="str">
        <f>IFERROR(VLOOKUP(Tabelle32[[#This Row],[Device ID]],BOM!$B$3:$BQ$35,37,FALSE),"")</f>
        <v>x</v>
      </c>
      <c r="AH516" s="59"/>
      <c r="AI516" s="59"/>
      <c r="AJ516" s="59"/>
      <c r="AK516" s="59"/>
      <c r="AL516" s="59" t="str">
        <f>IFERROR(VLOOKUP(Tabelle32[[#This Row],[Device ID]],BOM!$B$3:$BQ$35,42,FALSE),"")</f>
        <v>Imagine Communications SNP</v>
      </c>
      <c r="AM516" s="59" t="str">
        <f>IFERROR(VLOOKUP(Tabelle32[[#This Row],[Device ID]],BOM!$B$3:$BQ$35,43,FALSE),"")</f>
        <v>no</v>
      </c>
      <c r="AN516" s="59" t="str">
        <f>IFERROR(VLOOKUP(Tabelle32[[#This Row],[Device ID]],BOM!$B$3:$BQ$35,44,FALSE),"")</f>
        <v>yes</v>
      </c>
      <c r="AO516" s="59" t="str">
        <f>IFERROR(VLOOKUP(Tabelle32[[#This Row],[Device ID]],BOM!$B$3:$BQ$35,45,FALSE),"")</f>
        <v>no</v>
      </c>
      <c r="AP516" s="59" t="str">
        <f>IFERROR(CONCATENATE(Tabelle32[[#This Row],[Family
GFX-Unit]]," | ",Tabelle32[[#This Row],[Label 1
GFX-Unit]]," | ",Tabelle32[[#This Row],[Attached Device if Gateway]]),"")</f>
        <v xml:space="preserve"> |  | VKS</v>
      </c>
      <c r="AQ516" s="28"/>
      <c r="AR516" s="28"/>
      <c r="AS516" s="28"/>
      <c r="AT516" s="28"/>
      <c r="AU516" s="28"/>
      <c r="AV516" s="28" t="s">
        <v>96</v>
      </c>
      <c r="AW516" s="28" t="s">
        <v>96</v>
      </c>
      <c r="AX516" s="28" t="s">
        <v>96</v>
      </c>
      <c r="AY516" s="28" t="s">
        <v>96</v>
      </c>
      <c r="AZ516" s="28" t="s">
        <v>96</v>
      </c>
      <c r="BA516" s="28" t="s">
        <v>96</v>
      </c>
      <c r="BB516" s="28" t="s">
        <v>96</v>
      </c>
      <c r="BC516" s="28" t="s">
        <v>96</v>
      </c>
      <c r="BD516" s="28" t="s">
        <v>96</v>
      </c>
      <c r="BE516" s="28"/>
      <c r="BF516" s="28"/>
      <c r="BG516" s="73" t="s">
        <v>151</v>
      </c>
      <c r="BH516" s="30" t="str">
        <f>IF(COUNTA(Tabelle32[[#This Row],[Type:Vid_1080i50]:[Type:Anc_Prot]])&gt;0,"x","")</f>
        <v>x</v>
      </c>
      <c r="BI51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16" s="59"/>
      <c r="BK516" s="59"/>
      <c r="BL516" s="63"/>
      <c r="BM516" s="63"/>
      <c r="BN516" s="90"/>
      <c r="BO516" s="90"/>
      <c r="BP516" s="75">
        <f>LEN(Tabelle32[[#This Row],[Label 1
GFX-Unit]])</f>
        <v>0</v>
      </c>
      <c r="BQ516" s="63"/>
      <c r="BR516" s="63"/>
      <c r="BS516" s="59"/>
      <c r="BT516" s="59"/>
      <c r="BU516" s="59" t="s">
        <v>173</v>
      </c>
      <c r="BV516" s="59" t="s">
        <v>174</v>
      </c>
      <c r="BW516" s="59" t="s">
        <v>726</v>
      </c>
      <c r="BX516" s="59">
        <v>24</v>
      </c>
    </row>
    <row r="517" spans="1:76" x14ac:dyDescent="0.2">
      <c r="A517" s="58" t="str">
        <f>CONCATENATE(Tabelle32[[#This Row],[Device ID]],".",Tabelle32[[#This Row],[Streamcounter]])</f>
        <v>24.24205</v>
      </c>
      <c r="B51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VGW-01_SDI24_AUDrec_0005_IPLASRF</v>
      </c>
      <c r="C517" s="60"/>
      <c r="D517" s="61"/>
      <c r="E517" s="62"/>
      <c r="F517" s="59" t="str">
        <f>IFERROR(VLOOKUP(Tabelle32[[#This Row],[Device ID]],BOM!$B$3:$BQ$35,16,FALSE),"")</f>
        <v>VKS</v>
      </c>
      <c r="G517" s="63">
        <f>VLOOKUP(Tabelle32[[#This Row],[SDI Interface]],BOM!$A$4:$B$35,2,FALSE)</f>
        <v>24</v>
      </c>
      <c r="H517" s="59" t="str">
        <f>BOM!$C$4</f>
        <v>VGW-01</v>
      </c>
      <c r="I517" s="59">
        <f>IFERROR(VLOOKUP(Tabelle32[[#This Row],[Device ID]],BOM!$B$3:$BQ$35,12,FALSE),"")</f>
        <v>0</v>
      </c>
      <c r="J517" s="59" t="str">
        <f>IFERROR(VLOOKUP(Tabelle32[[#This Row],[Device ID]],BOM!$B$3:$BQ$35,13,FALSE),"")</f>
        <v>TC.U1.223 | MDC</v>
      </c>
      <c r="K517" s="59" t="str">
        <f>IFERROR(VLOOKUP(Tabelle32[[#This Row],[Device ID]],BOM!$B$3:$BQ$35,14,FALSE),"")</f>
        <v>Imagine Comunications</v>
      </c>
      <c r="L517" s="59" t="str">
        <f>IFERROR(VLOOKUP(Tabelle32[[#This Row],[Device ID]],BOM!$B$3:$BQ$35,16,FALSE),"")</f>
        <v>VKS</v>
      </c>
      <c r="M517" s="63">
        <f>IFERROR(VLOOKUP(Tabelle32[[#This Row],[Device ID]],BOM!$B$3:$BQ$35,17,FALSE),"")</f>
        <v>0</v>
      </c>
      <c r="N517" s="59">
        <f>IFERROR(VLOOKUP(Tabelle32[[#This Row],[Device ID]],BOM!$B$3:$BQ$35,18,FALSE),"")</f>
        <v>0</v>
      </c>
      <c r="O517" s="64"/>
      <c r="P517" s="64"/>
      <c r="Q517" s="64"/>
      <c r="R517" s="64"/>
      <c r="S517" s="64"/>
      <c r="T517" s="64"/>
      <c r="U517" s="59">
        <f>IFERROR(VLOOKUP(Tabelle32[[#This Row],[Device ID]],BOM!$B$3:$BQ$35,25,FALSE),"")</f>
        <v>0</v>
      </c>
      <c r="V517" s="59" t="str">
        <f>IFERROR(VLOOKUP(Tabelle32[[#This Row],[Device ID]],BOM!$B$3:$BQ$35,26,FALSE),"")</f>
        <v>x</v>
      </c>
      <c r="W517" s="59" t="str">
        <f>IFERROR(VLOOKUP(Tabelle32[[#This Row],[Device ID]],BOM!$B$3:$BQ$35,27,FALSE),"")</f>
        <v>x</v>
      </c>
      <c r="X517" s="59" t="str">
        <f>IFERROR(VLOOKUP(Tabelle32[[#This Row],[Device ID]],BOM!$B$3:$BQ$35,28,FALSE),"")</f>
        <v>x</v>
      </c>
      <c r="Y517" s="59" t="str">
        <f>IFERROR(VLOOKUP(Tabelle32[[#This Row],[Device ID]],BOM!$B$3:$BQ$35,29,FALSE),"")</f>
        <v>x</v>
      </c>
      <c r="Z517" s="59" t="str">
        <f>IFERROR(VLOOKUP(Tabelle32[[#This Row],[Device ID]],BOM!$B$3:$BQ$35,30,FALSE),"")</f>
        <v>x</v>
      </c>
      <c r="AA517" s="59" t="str">
        <f>IFERROR(VLOOKUP(Tabelle32[[#This Row],[Device ID]],BOM!$B$3:$BQ$35,31,FALSE),"")</f>
        <v>x</v>
      </c>
      <c r="AB517" s="59" t="str">
        <f>IFERROR(VLOOKUP(Tabelle32[[#This Row],[Device ID]],BOM!$B$3:$BQ$35,32,FALSE),"")</f>
        <v>x</v>
      </c>
      <c r="AC517" s="59" t="str">
        <f>IFERROR(VLOOKUP(Tabelle32[[#This Row],[Device ID]],BOM!$B$3:$BQ$35,33,FALSE),"")</f>
        <v>x</v>
      </c>
      <c r="AD517" s="59" t="str">
        <f>IFERROR(VLOOKUP(Tabelle32[[#This Row],[Device ID]],BOM!$B$3:$BQ$35,34,FALSE),"")</f>
        <v>x</v>
      </c>
      <c r="AE517" s="59" t="str">
        <f>IFERROR(VLOOKUP(Tabelle32[[#This Row],[Device ID]],BOM!$B$3:$BQ$35,35,FALSE),"")</f>
        <v>x</v>
      </c>
      <c r="AF517" s="59" t="str">
        <f>IFERROR(VLOOKUP(Tabelle32[[#This Row],[Device ID]],BOM!$B$3:$BQ$35,36,FALSE),"")</f>
        <v>x</v>
      </c>
      <c r="AG517" s="59" t="str">
        <f>IFERROR(VLOOKUP(Tabelle32[[#This Row],[Device ID]],BOM!$B$3:$BQ$35,37,FALSE),"")</f>
        <v>x</v>
      </c>
      <c r="AH517" s="59"/>
      <c r="AI517" s="59"/>
      <c r="AJ517" s="59"/>
      <c r="AK517" s="59"/>
      <c r="AL517" s="59" t="str">
        <f>IFERROR(VLOOKUP(Tabelle32[[#This Row],[Device ID]],BOM!$B$3:$BQ$35,42,FALSE),"")</f>
        <v>Imagine Communications SNP</v>
      </c>
      <c r="AM517" s="59" t="str">
        <f>IFERROR(VLOOKUP(Tabelle32[[#This Row],[Device ID]],BOM!$B$3:$BQ$35,43,FALSE),"")</f>
        <v>no</v>
      </c>
      <c r="AN517" s="59" t="str">
        <f>IFERROR(VLOOKUP(Tabelle32[[#This Row],[Device ID]],BOM!$B$3:$BQ$35,44,FALSE),"")</f>
        <v>yes</v>
      </c>
      <c r="AO517" s="59" t="str">
        <f>IFERROR(VLOOKUP(Tabelle32[[#This Row],[Device ID]],BOM!$B$3:$BQ$35,45,FALSE),"")</f>
        <v>no</v>
      </c>
      <c r="AP517" s="59" t="str">
        <f>IFERROR(CONCATENATE(Tabelle32[[#This Row],[Family
GFX-Unit]]," | ",Tabelle32[[#This Row],[Label 1
GFX-Unit]]," | ",Tabelle32[[#This Row],[Attached Device if Gateway]]),"")</f>
        <v xml:space="preserve"> |  | VKS</v>
      </c>
      <c r="AQ517" s="28"/>
      <c r="AR517" s="28"/>
      <c r="AS517" s="28"/>
      <c r="AT517" s="28"/>
      <c r="AU517" s="28"/>
      <c r="AV517" s="28" t="s">
        <v>96</v>
      </c>
      <c r="AW517" s="28" t="s">
        <v>96</v>
      </c>
      <c r="AX517" s="28" t="s">
        <v>96</v>
      </c>
      <c r="AY517" s="28" t="s">
        <v>96</v>
      </c>
      <c r="AZ517" s="28" t="s">
        <v>96</v>
      </c>
      <c r="BA517" s="28" t="s">
        <v>96</v>
      </c>
      <c r="BB517" s="28" t="s">
        <v>96</v>
      </c>
      <c r="BC517" s="28" t="s">
        <v>96</v>
      </c>
      <c r="BD517" s="28" t="s">
        <v>96</v>
      </c>
      <c r="BE517" s="28"/>
      <c r="BF517" s="28"/>
      <c r="BG517" s="73" t="s">
        <v>151</v>
      </c>
      <c r="BH517" s="30" t="str">
        <f>IF(COUNTA(Tabelle32[[#This Row],[Type:Vid_1080i50]:[Type:Anc_Prot]])&gt;0,"x","")</f>
        <v>x</v>
      </c>
      <c r="BI51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17" s="59"/>
      <c r="BK517" s="59"/>
      <c r="BL517" s="63"/>
      <c r="BM517" s="63"/>
      <c r="BN517" s="90"/>
      <c r="BO517" s="90"/>
      <c r="BP517" s="75">
        <f>LEN(Tabelle32[[#This Row],[Label 1
GFX-Unit]])</f>
        <v>0</v>
      </c>
      <c r="BQ517" s="63"/>
      <c r="BR517" s="63"/>
      <c r="BS517" s="59"/>
      <c r="BT517" s="59"/>
      <c r="BU517" s="59" t="s">
        <v>176</v>
      </c>
      <c r="BV517" s="59" t="s">
        <v>177</v>
      </c>
      <c r="BW517" s="59" t="s">
        <v>727</v>
      </c>
      <c r="BX517" s="59">
        <v>24</v>
      </c>
    </row>
    <row r="518" spans="1:76" x14ac:dyDescent="0.2">
      <c r="A518" s="58" t="str">
        <f>CONCATENATE(Tabelle32[[#This Row],[Device ID]],".",Tabelle32[[#This Row],[Streamcounter]])</f>
        <v>24.24206</v>
      </c>
      <c r="B51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VGW-01_SDI24_AUDrec_0006_IPLASRF</v>
      </c>
      <c r="C518" s="60"/>
      <c r="D518" s="61"/>
      <c r="E518" s="62"/>
      <c r="F518" s="59" t="str">
        <f>IFERROR(VLOOKUP(Tabelle32[[#This Row],[Device ID]],BOM!$B$3:$BQ$35,16,FALSE),"")</f>
        <v>VKS</v>
      </c>
      <c r="G518" s="63">
        <f>VLOOKUP(Tabelle32[[#This Row],[SDI Interface]],BOM!$A$4:$B$35,2,FALSE)</f>
        <v>24</v>
      </c>
      <c r="H518" s="59" t="str">
        <f>BOM!$C$4</f>
        <v>VGW-01</v>
      </c>
      <c r="I518" s="59">
        <f>IFERROR(VLOOKUP(Tabelle32[[#This Row],[Device ID]],BOM!$B$3:$BQ$35,12,FALSE),"")</f>
        <v>0</v>
      </c>
      <c r="J518" s="59" t="str">
        <f>IFERROR(VLOOKUP(Tabelle32[[#This Row],[Device ID]],BOM!$B$3:$BQ$35,13,FALSE),"")</f>
        <v>TC.U1.223 | MDC</v>
      </c>
      <c r="K518" s="59" t="str">
        <f>IFERROR(VLOOKUP(Tabelle32[[#This Row],[Device ID]],BOM!$B$3:$BQ$35,14,FALSE),"")</f>
        <v>Imagine Comunications</v>
      </c>
      <c r="L518" s="59" t="str">
        <f>IFERROR(VLOOKUP(Tabelle32[[#This Row],[Device ID]],BOM!$B$3:$BQ$35,16,FALSE),"")</f>
        <v>VKS</v>
      </c>
      <c r="M518" s="63">
        <f>IFERROR(VLOOKUP(Tabelle32[[#This Row],[Device ID]],BOM!$B$3:$BQ$35,17,FALSE),"")</f>
        <v>0</v>
      </c>
      <c r="N518" s="59">
        <f>IFERROR(VLOOKUP(Tabelle32[[#This Row],[Device ID]],BOM!$B$3:$BQ$35,18,FALSE),"")</f>
        <v>0</v>
      </c>
      <c r="O518" s="64"/>
      <c r="P518" s="64"/>
      <c r="Q518" s="64"/>
      <c r="R518" s="64"/>
      <c r="S518" s="64"/>
      <c r="T518" s="64"/>
      <c r="U518" s="59">
        <f>IFERROR(VLOOKUP(Tabelle32[[#This Row],[Device ID]],BOM!$B$3:$BQ$35,25,FALSE),"")</f>
        <v>0</v>
      </c>
      <c r="V518" s="59" t="str">
        <f>IFERROR(VLOOKUP(Tabelle32[[#This Row],[Device ID]],BOM!$B$3:$BQ$35,26,FALSE),"")</f>
        <v>x</v>
      </c>
      <c r="W518" s="59" t="str">
        <f>IFERROR(VLOOKUP(Tabelle32[[#This Row],[Device ID]],BOM!$B$3:$BQ$35,27,FALSE),"")</f>
        <v>x</v>
      </c>
      <c r="X518" s="59" t="str">
        <f>IFERROR(VLOOKUP(Tabelle32[[#This Row],[Device ID]],BOM!$B$3:$BQ$35,28,FALSE),"")</f>
        <v>x</v>
      </c>
      <c r="Y518" s="59" t="str">
        <f>IFERROR(VLOOKUP(Tabelle32[[#This Row],[Device ID]],BOM!$B$3:$BQ$35,29,FALSE),"")</f>
        <v>x</v>
      </c>
      <c r="Z518" s="59" t="str">
        <f>IFERROR(VLOOKUP(Tabelle32[[#This Row],[Device ID]],BOM!$B$3:$BQ$35,30,FALSE),"")</f>
        <v>x</v>
      </c>
      <c r="AA518" s="59" t="str">
        <f>IFERROR(VLOOKUP(Tabelle32[[#This Row],[Device ID]],BOM!$B$3:$BQ$35,31,FALSE),"")</f>
        <v>x</v>
      </c>
      <c r="AB518" s="59" t="str">
        <f>IFERROR(VLOOKUP(Tabelle32[[#This Row],[Device ID]],BOM!$B$3:$BQ$35,32,FALSE),"")</f>
        <v>x</v>
      </c>
      <c r="AC518" s="59" t="str">
        <f>IFERROR(VLOOKUP(Tabelle32[[#This Row],[Device ID]],BOM!$B$3:$BQ$35,33,FALSE),"")</f>
        <v>x</v>
      </c>
      <c r="AD518" s="59" t="str">
        <f>IFERROR(VLOOKUP(Tabelle32[[#This Row],[Device ID]],BOM!$B$3:$BQ$35,34,FALSE),"")</f>
        <v>x</v>
      </c>
      <c r="AE518" s="59" t="str">
        <f>IFERROR(VLOOKUP(Tabelle32[[#This Row],[Device ID]],BOM!$B$3:$BQ$35,35,FALSE),"")</f>
        <v>x</v>
      </c>
      <c r="AF518" s="59" t="str">
        <f>IFERROR(VLOOKUP(Tabelle32[[#This Row],[Device ID]],BOM!$B$3:$BQ$35,36,FALSE),"")</f>
        <v>x</v>
      </c>
      <c r="AG518" s="59" t="str">
        <f>IFERROR(VLOOKUP(Tabelle32[[#This Row],[Device ID]],BOM!$B$3:$BQ$35,37,FALSE),"")</f>
        <v>x</v>
      </c>
      <c r="AH518" s="59"/>
      <c r="AI518" s="59"/>
      <c r="AJ518" s="59"/>
      <c r="AK518" s="59"/>
      <c r="AL518" s="59" t="str">
        <f>IFERROR(VLOOKUP(Tabelle32[[#This Row],[Device ID]],BOM!$B$3:$BQ$35,42,FALSE),"")</f>
        <v>Imagine Communications SNP</v>
      </c>
      <c r="AM518" s="59" t="str">
        <f>IFERROR(VLOOKUP(Tabelle32[[#This Row],[Device ID]],BOM!$B$3:$BQ$35,43,FALSE),"")</f>
        <v>no</v>
      </c>
      <c r="AN518" s="59" t="str">
        <f>IFERROR(VLOOKUP(Tabelle32[[#This Row],[Device ID]],BOM!$B$3:$BQ$35,44,FALSE),"")</f>
        <v>yes</v>
      </c>
      <c r="AO518" s="59" t="str">
        <f>IFERROR(VLOOKUP(Tabelle32[[#This Row],[Device ID]],BOM!$B$3:$BQ$35,45,FALSE),"")</f>
        <v>no</v>
      </c>
      <c r="AP518" s="59" t="str">
        <f>IFERROR(CONCATENATE(Tabelle32[[#This Row],[Family
GFX-Unit]]," | ",Tabelle32[[#This Row],[Label 1
GFX-Unit]]," | ",Tabelle32[[#This Row],[Attached Device if Gateway]]),"")</f>
        <v xml:space="preserve"> |  | VKS</v>
      </c>
      <c r="AQ518" s="28"/>
      <c r="AR518" s="28"/>
      <c r="AS518" s="28"/>
      <c r="AT518" s="28"/>
      <c r="AU518" s="28"/>
      <c r="AV518" s="28" t="s">
        <v>96</v>
      </c>
      <c r="AW518" s="28" t="s">
        <v>96</v>
      </c>
      <c r="AX518" s="28" t="s">
        <v>96</v>
      </c>
      <c r="AY518" s="28" t="s">
        <v>96</v>
      </c>
      <c r="AZ518" s="28" t="s">
        <v>96</v>
      </c>
      <c r="BA518" s="28" t="s">
        <v>96</v>
      </c>
      <c r="BB518" s="28" t="s">
        <v>96</v>
      </c>
      <c r="BC518" s="28" t="s">
        <v>96</v>
      </c>
      <c r="BD518" s="28" t="s">
        <v>96</v>
      </c>
      <c r="BE518" s="28"/>
      <c r="BF518" s="28"/>
      <c r="BG518" s="73" t="s">
        <v>151</v>
      </c>
      <c r="BH518" s="30" t="str">
        <f>IF(COUNTA(Tabelle32[[#This Row],[Type:Vid_1080i50]:[Type:Anc_Prot]])&gt;0,"x","")</f>
        <v>x</v>
      </c>
      <c r="BI51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18" s="59"/>
      <c r="BK518" s="59"/>
      <c r="BL518" s="63"/>
      <c r="BM518" s="63"/>
      <c r="BN518" s="90"/>
      <c r="BO518" s="90"/>
      <c r="BP518" s="75">
        <f>LEN(Tabelle32[[#This Row],[Label 1
GFX-Unit]])</f>
        <v>0</v>
      </c>
      <c r="BQ518" s="63"/>
      <c r="BR518" s="63"/>
      <c r="BS518" s="59"/>
      <c r="BT518" s="59"/>
      <c r="BU518" s="59" t="s">
        <v>179</v>
      </c>
      <c r="BV518" s="59" t="s">
        <v>180</v>
      </c>
      <c r="BW518" s="59" t="s">
        <v>728</v>
      </c>
      <c r="BX518" s="59">
        <v>24</v>
      </c>
    </row>
    <row r="519" spans="1:76" x14ac:dyDescent="0.2">
      <c r="A519" s="58" t="str">
        <f>CONCATENATE(Tabelle32[[#This Row],[Device ID]],".",Tabelle32[[#This Row],[Streamcounter]])</f>
        <v>24.24207</v>
      </c>
      <c r="B51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VGW-01_SDI24_AUDrec_0007_IPLASRF</v>
      </c>
      <c r="C519" s="60"/>
      <c r="D519" s="61"/>
      <c r="E519" s="62"/>
      <c r="F519" s="59" t="str">
        <f>IFERROR(VLOOKUP(Tabelle32[[#This Row],[Device ID]],BOM!$B$3:$BQ$35,16,FALSE),"")</f>
        <v>VKS</v>
      </c>
      <c r="G519" s="63">
        <f>VLOOKUP(Tabelle32[[#This Row],[SDI Interface]],BOM!$A$4:$B$35,2,FALSE)</f>
        <v>24</v>
      </c>
      <c r="H519" s="59" t="str">
        <f>BOM!$C$4</f>
        <v>VGW-01</v>
      </c>
      <c r="I519" s="59">
        <f>IFERROR(VLOOKUP(Tabelle32[[#This Row],[Device ID]],BOM!$B$3:$BQ$35,12,FALSE),"")</f>
        <v>0</v>
      </c>
      <c r="J519" s="59" t="str">
        <f>IFERROR(VLOOKUP(Tabelle32[[#This Row],[Device ID]],BOM!$B$3:$BQ$35,13,FALSE),"")</f>
        <v>TC.U1.223 | MDC</v>
      </c>
      <c r="K519" s="59" t="str">
        <f>IFERROR(VLOOKUP(Tabelle32[[#This Row],[Device ID]],BOM!$B$3:$BQ$35,14,FALSE),"")</f>
        <v>Imagine Comunications</v>
      </c>
      <c r="L519" s="59" t="str">
        <f>IFERROR(VLOOKUP(Tabelle32[[#This Row],[Device ID]],BOM!$B$3:$BQ$35,16,FALSE),"")</f>
        <v>VKS</v>
      </c>
      <c r="M519" s="63">
        <f>IFERROR(VLOOKUP(Tabelle32[[#This Row],[Device ID]],BOM!$B$3:$BQ$35,17,FALSE),"")</f>
        <v>0</v>
      </c>
      <c r="N519" s="59">
        <f>IFERROR(VLOOKUP(Tabelle32[[#This Row],[Device ID]],BOM!$B$3:$BQ$35,18,FALSE),"")</f>
        <v>0</v>
      </c>
      <c r="O519" s="64"/>
      <c r="P519" s="64"/>
      <c r="Q519" s="64"/>
      <c r="R519" s="64"/>
      <c r="S519" s="64"/>
      <c r="T519" s="64"/>
      <c r="U519" s="59">
        <f>IFERROR(VLOOKUP(Tabelle32[[#This Row],[Device ID]],BOM!$B$3:$BQ$35,25,FALSE),"")</f>
        <v>0</v>
      </c>
      <c r="V519" s="59" t="str">
        <f>IFERROR(VLOOKUP(Tabelle32[[#This Row],[Device ID]],BOM!$B$3:$BQ$35,26,FALSE),"")</f>
        <v>x</v>
      </c>
      <c r="W519" s="59" t="str">
        <f>IFERROR(VLOOKUP(Tabelle32[[#This Row],[Device ID]],BOM!$B$3:$BQ$35,27,FALSE),"")</f>
        <v>x</v>
      </c>
      <c r="X519" s="59" t="str">
        <f>IFERROR(VLOOKUP(Tabelle32[[#This Row],[Device ID]],BOM!$B$3:$BQ$35,28,FALSE),"")</f>
        <v>x</v>
      </c>
      <c r="Y519" s="59" t="str">
        <f>IFERROR(VLOOKUP(Tabelle32[[#This Row],[Device ID]],BOM!$B$3:$BQ$35,29,FALSE),"")</f>
        <v>x</v>
      </c>
      <c r="Z519" s="59" t="str">
        <f>IFERROR(VLOOKUP(Tabelle32[[#This Row],[Device ID]],BOM!$B$3:$BQ$35,30,FALSE),"")</f>
        <v>x</v>
      </c>
      <c r="AA519" s="59" t="str">
        <f>IFERROR(VLOOKUP(Tabelle32[[#This Row],[Device ID]],BOM!$B$3:$BQ$35,31,FALSE),"")</f>
        <v>x</v>
      </c>
      <c r="AB519" s="59" t="str">
        <f>IFERROR(VLOOKUP(Tabelle32[[#This Row],[Device ID]],BOM!$B$3:$BQ$35,32,FALSE),"")</f>
        <v>x</v>
      </c>
      <c r="AC519" s="59" t="str">
        <f>IFERROR(VLOOKUP(Tabelle32[[#This Row],[Device ID]],BOM!$B$3:$BQ$35,33,FALSE),"")</f>
        <v>x</v>
      </c>
      <c r="AD519" s="59" t="str">
        <f>IFERROR(VLOOKUP(Tabelle32[[#This Row],[Device ID]],BOM!$B$3:$BQ$35,34,FALSE),"")</f>
        <v>x</v>
      </c>
      <c r="AE519" s="59" t="str">
        <f>IFERROR(VLOOKUP(Tabelle32[[#This Row],[Device ID]],BOM!$B$3:$BQ$35,35,FALSE),"")</f>
        <v>x</v>
      </c>
      <c r="AF519" s="59" t="str">
        <f>IFERROR(VLOOKUP(Tabelle32[[#This Row],[Device ID]],BOM!$B$3:$BQ$35,36,FALSE),"")</f>
        <v>x</v>
      </c>
      <c r="AG519" s="59" t="str">
        <f>IFERROR(VLOOKUP(Tabelle32[[#This Row],[Device ID]],BOM!$B$3:$BQ$35,37,FALSE),"")</f>
        <v>x</v>
      </c>
      <c r="AH519" s="59"/>
      <c r="AI519" s="59"/>
      <c r="AJ519" s="59"/>
      <c r="AK519" s="59"/>
      <c r="AL519" s="59" t="str">
        <f>IFERROR(VLOOKUP(Tabelle32[[#This Row],[Device ID]],BOM!$B$3:$BQ$35,42,FALSE),"")</f>
        <v>Imagine Communications SNP</v>
      </c>
      <c r="AM519" s="59" t="str">
        <f>IFERROR(VLOOKUP(Tabelle32[[#This Row],[Device ID]],BOM!$B$3:$BQ$35,43,FALSE),"")</f>
        <v>no</v>
      </c>
      <c r="AN519" s="59" t="str">
        <f>IFERROR(VLOOKUP(Tabelle32[[#This Row],[Device ID]],BOM!$B$3:$BQ$35,44,FALSE),"")</f>
        <v>yes</v>
      </c>
      <c r="AO519" s="59" t="str">
        <f>IFERROR(VLOOKUP(Tabelle32[[#This Row],[Device ID]],BOM!$B$3:$BQ$35,45,FALSE),"")</f>
        <v>no</v>
      </c>
      <c r="AP519" s="59" t="str">
        <f>IFERROR(CONCATENATE(Tabelle32[[#This Row],[Family
GFX-Unit]]," | ",Tabelle32[[#This Row],[Label 1
GFX-Unit]]," | ",Tabelle32[[#This Row],[Attached Device if Gateway]]),"")</f>
        <v xml:space="preserve"> |  | VKS</v>
      </c>
      <c r="AQ519" s="28"/>
      <c r="AR519" s="28"/>
      <c r="AS519" s="28"/>
      <c r="AT519" s="28"/>
      <c r="AU519" s="28"/>
      <c r="AV519" s="28" t="s">
        <v>96</v>
      </c>
      <c r="AW519" s="28" t="s">
        <v>96</v>
      </c>
      <c r="AX519" s="28" t="s">
        <v>96</v>
      </c>
      <c r="AY519" s="28" t="s">
        <v>96</v>
      </c>
      <c r="AZ519" s="28" t="s">
        <v>96</v>
      </c>
      <c r="BA519" s="28" t="s">
        <v>96</v>
      </c>
      <c r="BB519" s="28" t="s">
        <v>96</v>
      </c>
      <c r="BC519" s="28" t="s">
        <v>96</v>
      </c>
      <c r="BD519" s="28" t="s">
        <v>96</v>
      </c>
      <c r="BE519" s="28"/>
      <c r="BF519" s="28"/>
      <c r="BG519" s="73" t="s">
        <v>151</v>
      </c>
      <c r="BH519" s="30" t="str">
        <f>IF(COUNTA(Tabelle32[[#This Row],[Type:Vid_1080i50]:[Type:Anc_Prot]])&gt;0,"x","")</f>
        <v>x</v>
      </c>
      <c r="BI51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19" s="59"/>
      <c r="BK519" s="59"/>
      <c r="BL519" s="63"/>
      <c r="BM519" s="63"/>
      <c r="BN519" s="90"/>
      <c r="BO519" s="90"/>
      <c r="BP519" s="75">
        <f>LEN(Tabelle32[[#This Row],[Label 1
GFX-Unit]])</f>
        <v>0</v>
      </c>
      <c r="BQ519" s="63"/>
      <c r="BR519" s="63"/>
      <c r="BS519" s="59"/>
      <c r="BT519" s="59"/>
      <c r="BU519" s="59" t="s">
        <v>182</v>
      </c>
      <c r="BV519" s="59" t="s">
        <v>183</v>
      </c>
      <c r="BW519" s="59" t="s">
        <v>729</v>
      </c>
      <c r="BX519" s="59">
        <v>24</v>
      </c>
    </row>
    <row r="520" spans="1:76" x14ac:dyDescent="0.2">
      <c r="A520" s="58" t="str">
        <f>CONCATENATE(Tabelle32[[#This Row],[Device ID]],".",Tabelle32[[#This Row],[Streamcounter]])</f>
        <v>24.24208</v>
      </c>
      <c r="B52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VGW-01_SDI24_AUDrec_0008_IPLASRF</v>
      </c>
      <c r="C520" s="60"/>
      <c r="D520" s="61"/>
      <c r="E520" s="62"/>
      <c r="F520" s="59" t="str">
        <f>IFERROR(VLOOKUP(Tabelle32[[#This Row],[Device ID]],BOM!$B$3:$BQ$35,16,FALSE),"")</f>
        <v>VKS</v>
      </c>
      <c r="G520" s="63">
        <f>VLOOKUP(Tabelle32[[#This Row],[SDI Interface]],BOM!$A$4:$B$35,2,FALSE)</f>
        <v>24</v>
      </c>
      <c r="H520" s="59" t="str">
        <f>BOM!$C$4</f>
        <v>VGW-01</v>
      </c>
      <c r="I520" s="59">
        <f>IFERROR(VLOOKUP(Tabelle32[[#This Row],[Device ID]],BOM!$B$3:$BQ$35,12,FALSE),"")</f>
        <v>0</v>
      </c>
      <c r="J520" s="59" t="str">
        <f>IFERROR(VLOOKUP(Tabelle32[[#This Row],[Device ID]],BOM!$B$3:$BQ$35,13,FALSE),"")</f>
        <v>TC.U1.223 | MDC</v>
      </c>
      <c r="K520" s="59" t="str">
        <f>IFERROR(VLOOKUP(Tabelle32[[#This Row],[Device ID]],BOM!$B$3:$BQ$35,14,FALSE),"")</f>
        <v>Imagine Comunications</v>
      </c>
      <c r="L520" s="59" t="str">
        <f>IFERROR(VLOOKUP(Tabelle32[[#This Row],[Device ID]],BOM!$B$3:$BQ$35,16,FALSE),"")</f>
        <v>VKS</v>
      </c>
      <c r="M520" s="63">
        <f>IFERROR(VLOOKUP(Tabelle32[[#This Row],[Device ID]],BOM!$B$3:$BQ$35,17,FALSE),"")</f>
        <v>0</v>
      </c>
      <c r="N520" s="59">
        <f>IFERROR(VLOOKUP(Tabelle32[[#This Row],[Device ID]],BOM!$B$3:$BQ$35,18,FALSE),"")</f>
        <v>0</v>
      </c>
      <c r="O520" s="64"/>
      <c r="P520" s="64"/>
      <c r="Q520" s="64"/>
      <c r="R520" s="64"/>
      <c r="S520" s="64"/>
      <c r="T520" s="64"/>
      <c r="U520" s="59">
        <f>IFERROR(VLOOKUP(Tabelle32[[#This Row],[Device ID]],BOM!$B$3:$BQ$35,25,FALSE),"")</f>
        <v>0</v>
      </c>
      <c r="V520" s="59" t="str">
        <f>IFERROR(VLOOKUP(Tabelle32[[#This Row],[Device ID]],BOM!$B$3:$BQ$35,26,FALSE),"")</f>
        <v>x</v>
      </c>
      <c r="W520" s="59" t="str">
        <f>IFERROR(VLOOKUP(Tabelle32[[#This Row],[Device ID]],BOM!$B$3:$BQ$35,27,FALSE),"")</f>
        <v>x</v>
      </c>
      <c r="X520" s="59" t="str">
        <f>IFERROR(VLOOKUP(Tabelle32[[#This Row],[Device ID]],BOM!$B$3:$BQ$35,28,FALSE),"")</f>
        <v>x</v>
      </c>
      <c r="Y520" s="59" t="str">
        <f>IFERROR(VLOOKUP(Tabelle32[[#This Row],[Device ID]],BOM!$B$3:$BQ$35,29,FALSE),"")</f>
        <v>x</v>
      </c>
      <c r="Z520" s="59" t="str">
        <f>IFERROR(VLOOKUP(Tabelle32[[#This Row],[Device ID]],BOM!$B$3:$BQ$35,30,FALSE),"")</f>
        <v>x</v>
      </c>
      <c r="AA520" s="59" t="str">
        <f>IFERROR(VLOOKUP(Tabelle32[[#This Row],[Device ID]],BOM!$B$3:$BQ$35,31,FALSE),"")</f>
        <v>x</v>
      </c>
      <c r="AB520" s="59" t="str">
        <f>IFERROR(VLOOKUP(Tabelle32[[#This Row],[Device ID]],BOM!$B$3:$BQ$35,32,FALSE),"")</f>
        <v>x</v>
      </c>
      <c r="AC520" s="59" t="str">
        <f>IFERROR(VLOOKUP(Tabelle32[[#This Row],[Device ID]],BOM!$B$3:$BQ$35,33,FALSE),"")</f>
        <v>x</v>
      </c>
      <c r="AD520" s="59" t="str">
        <f>IFERROR(VLOOKUP(Tabelle32[[#This Row],[Device ID]],BOM!$B$3:$BQ$35,34,FALSE),"")</f>
        <v>x</v>
      </c>
      <c r="AE520" s="59" t="str">
        <f>IFERROR(VLOOKUP(Tabelle32[[#This Row],[Device ID]],BOM!$B$3:$BQ$35,35,FALSE),"")</f>
        <v>x</v>
      </c>
      <c r="AF520" s="59" t="str">
        <f>IFERROR(VLOOKUP(Tabelle32[[#This Row],[Device ID]],BOM!$B$3:$BQ$35,36,FALSE),"")</f>
        <v>x</v>
      </c>
      <c r="AG520" s="59" t="str">
        <f>IFERROR(VLOOKUP(Tabelle32[[#This Row],[Device ID]],BOM!$B$3:$BQ$35,37,FALSE),"")</f>
        <v>x</v>
      </c>
      <c r="AH520" s="59"/>
      <c r="AI520" s="59"/>
      <c r="AJ520" s="59"/>
      <c r="AK520" s="59"/>
      <c r="AL520" s="59" t="str">
        <f>IFERROR(VLOOKUP(Tabelle32[[#This Row],[Device ID]],BOM!$B$3:$BQ$35,42,FALSE),"")</f>
        <v>Imagine Communications SNP</v>
      </c>
      <c r="AM520" s="59" t="str">
        <f>IFERROR(VLOOKUP(Tabelle32[[#This Row],[Device ID]],BOM!$B$3:$BQ$35,43,FALSE),"")</f>
        <v>no</v>
      </c>
      <c r="AN520" s="59" t="str">
        <f>IFERROR(VLOOKUP(Tabelle32[[#This Row],[Device ID]],BOM!$B$3:$BQ$35,44,FALSE),"")</f>
        <v>yes</v>
      </c>
      <c r="AO520" s="59" t="str">
        <f>IFERROR(VLOOKUP(Tabelle32[[#This Row],[Device ID]],BOM!$B$3:$BQ$35,45,FALSE),"")</f>
        <v>no</v>
      </c>
      <c r="AP520" s="59" t="str">
        <f>IFERROR(CONCATENATE(Tabelle32[[#This Row],[Family
GFX-Unit]]," | ",Tabelle32[[#This Row],[Label 1
GFX-Unit]]," | ",Tabelle32[[#This Row],[Attached Device if Gateway]]),"")</f>
        <v xml:space="preserve"> |  | VKS</v>
      </c>
      <c r="AQ520" s="28"/>
      <c r="AR520" s="28"/>
      <c r="AS520" s="28"/>
      <c r="AT520" s="28"/>
      <c r="AU520" s="28"/>
      <c r="AV520" s="28" t="s">
        <v>96</v>
      </c>
      <c r="AW520" s="28" t="s">
        <v>96</v>
      </c>
      <c r="AX520" s="28" t="s">
        <v>96</v>
      </c>
      <c r="AY520" s="28" t="s">
        <v>96</v>
      </c>
      <c r="AZ520" s="28" t="s">
        <v>96</v>
      </c>
      <c r="BA520" s="28" t="s">
        <v>96</v>
      </c>
      <c r="BB520" s="28" t="s">
        <v>96</v>
      </c>
      <c r="BC520" s="28" t="s">
        <v>96</v>
      </c>
      <c r="BD520" s="28" t="s">
        <v>96</v>
      </c>
      <c r="BE520" s="28"/>
      <c r="BF520" s="28"/>
      <c r="BG520" s="73" t="s">
        <v>151</v>
      </c>
      <c r="BH520" s="30" t="str">
        <f>IF(COUNTA(Tabelle32[[#This Row],[Type:Vid_1080i50]:[Type:Anc_Prot]])&gt;0,"x","")</f>
        <v>x</v>
      </c>
      <c r="BI52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20" s="59"/>
      <c r="BK520" s="59"/>
      <c r="BL520" s="63"/>
      <c r="BM520" s="63"/>
      <c r="BN520" s="90"/>
      <c r="BO520" s="90"/>
      <c r="BP520" s="75">
        <f>LEN(Tabelle32[[#This Row],[Label 1
GFX-Unit]])</f>
        <v>0</v>
      </c>
      <c r="BQ520" s="63"/>
      <c r="BR520" s="63"/>
      <c r="BS520" s="59"/>
      <c r="BT520" s="59"/>
      <c r="BU520" s="59" t="s">
        <v>185</v>
      </c>
      <c r="BV520" s="59" t="s">
        <v>186</v>
      </c>
      <c r="BW520" s="59" t="s">
        <v>730</v>
      </c>
      <c r="BX520" s="59">
        <v>24</v>
      </c>
    </row>
    <row r="521" spans="1:76" x14ac:dyDescent="0.2">
      <c r="A521" s="58" t="str">
        <f>CONCATENATE(Tabelle32[[#This Row],[Device ID]],".",Tabelle32[[#This Row],[Streamcounter]])</f>
        <v>24.24209</v>
      </c>
      <c r="B52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VGW-01_SDI24_AUDrec_0009_IPLASRF</v>
      </c>
      <c r="C521" s="60"/>
      <c r="D521" s="61"/>
      <c r="E521" s="62"/>
      <c r="F521" s="59" t="str">
        <f>IFERROR(VLOOKUP(Tabelle32[[#This Row],[Device ID]],BOM!$B$3:$BQ$35,16,FALSE),"")</f>
        <v>VKS</v>
      </c>
      <c r="G521" s="63">
        <f>VLOOKUP(Tabelle32[[#This Row],[SDI Interface]],BOM!$A$4:$B$35,2,FALSE)</f>
        <v>24</v>
      </c>
      <c r="H521" s="59" t="str">
        <f>BOM!$C$4</f>
        <v>VGW-01</v>
      </c>
      <c r="I521" s="59">
        <f>IFERROR(VLOOKUP(Tabelle32[[#This Row],[Device ID]],BOM!$B$3:$BQ$35,12,FALSE),"")</f>
        <v>0</v>
      </c>
      <c r="J521" s="59" t="str">
        <f>IFERROR(VLOOKUP(Tabelle32[[#This Row],[Device ID]],BOM!$B$3:$BQ$35,13,FALSE),"")</f>
        <v>TC.U1.223 | MDC</v>
      </c>
      <c r="K521" s="59" t="str">
        <f>IFERROR(VLOOKUP(Tabelle32[[#This Row],[Device ID]],BOM!$B$3:$BQ$35,14,FALSE),"")</f>
        <v>Imagine Comunications</v>
      </c>
      <c r="L521" s="59" t="str">
        <f>IFERROR(VLOOKUP(Tabelle32[[#This Row],[Device ID]],BOM!$B$3:$BQ$35,16,FALSE),"")</f>
        <v>VKS</v>
      </c>
      <c r="M521" s="63">
        <f>IFERROR(VLOOKUP(Tabelle32[[#This Row],[Device ID]],BOM!$B$3:$BQ$35,17,FALSE),"")</f>
        <v>0</v>
      </c>
      <c r="N521" s="59">
        <f>IFERROR(VLOOKUP(Tabelle32[[#This Row],[Device ID]],BOM!$B$3:$BQ$35,18,FALSE),"")</f>
        <v>0</v>
      </c>
      <c r="O521" s="64"/>
      <c r="P521" s="64"/>
      <c r="Q521" s="64"/>
      <c r="R521" s="64"/>
      <c r="S521" s="64"/>
      <c r="T521" s="64"/>
      <c r="U521" s="59">
        <f>IFERROR(VLOOKUP(Tabelle32[[#This Row],[Device ID]],BOM!$B$3:$BQ$35,25,FALSE),"")</f>
        <v>0</v>
      </c>
      <c r="V521" s="59" t="str">
        <f>IFERROR(VLOOKUP(Tabelle32[[#This Row],[Device ID]],BOM!$B$3:$BQ$35,26,FALSE),"")</f>
        <v>x</v>
      </c>
      <c r="W521" s="59" t="str">
        <f>IFERROR(VLOOKUP(Tabelle32[[#This Row],[Device ID]],BOM!$B$3:$BQ$35,27,FALSE),"")</f>
        <v>x</v>
      </c>
      <c r="X521" s="59" t="str">
        <f>IFERROR(VLOOKUP(Tabelle32[[#This Row],[Device ID]],BOM!$B$3:$BQ$35,28,FALSE),"")</f>
        <v>x</v>
      </c>
      <c r="Y521" s="59" t="str">
        <f>IFERROR(VLOOKUP(Tabelle32[[#This Row],[Device ID]],BOM!$B$3:$BQ$35,29,FALSE),"")</f>
        <v>x</v>
      </c>
      <c r="Z521" s="59" t="str">
        <f>IFERROR(VLOOKUP(Tabelle32[[#This Row],[Device ID]],BOM!$B$3:$BQ$35,30,FALSE),"")</f>
        <v>x</v>
      </c>
      <c r="AA521" s="59" t="str">
        <f>IFERROR(VLOOKUP(Tabelle32[[#This Row],[Device ID]],BOM!$B$3:$BQ$35,31,FALSE),"")</f>
        <v>x</v>
      </c>
      <c r="AB521" s="59" t="str">
        <f>IFERROR(VLOOKUP(Tabelle32[[#This Row],[Device ID]],BOM!$B$3:$BQ$35,32,FALSE),"")</f>
        <v>x</v>
      </c>
      <c r="AC521" s="59" t="str">
        <f>IFERROR(VLOOKUP(Tabelle32[[#This Row],[Device ID]],BOM!$B$3:$BQ$35,33,FALSE),"")</f>
        <v>x</v>
      </c>
      <c r="AD521" s="59" t="str">
        <f>IFERROR(VLOOKUP(Tabelle32[[#This Row],[Device ID]],BOM!$B$3:$BQ$35,34,FALSE),"")</f>
        <v>x</v>
      </c>
      <c r="AE521" s="59" t="str">
        <f>IFERROR(VLOOKUP(Tabelle32[[#This Row],[Device ID]],BOM!$B$3:$BQ$35,35,FALSE),"")</f>
        <v>x</v>
      </c>
      <c r="AF521" s="59" t="str">
        <f>IFERROR(VLOOKUP(Tabelle32[[#This Row],[Device ID]],BOM!$B$3:$BQ$35,36,FALSE),"")</f>
        <v>x</v>
      </c>
      <c r="AG521" s="59" t="str">
        <f>IFERROR(VLOOKUP(Tabelle32[[#This Row],[Device ID]],BOM!$B$3:$BQ$35,37,FALSE),"")</f>
        <v>x</v>
      </c>
      <c r="AH521" s="59"/>
      <c r="AI521" s="59"/>
      <c r="AJ521" s="59"/>
      <c r="AK521" s="59"/>
      <c r="AL521" s="59" t="str">
        <f>IFERROR(VLOOKUP(Tabelle32[[#This Row],[Device ID]],BOM!$B$3:$BQ$35,42,FALSE),"")</f>
        <v>Imagine Communications SNP</v>
      </c>
      <c r="AM521" s="59" t="str">
        <f>IFERROR(VLOOKUP(Tabelle32[[#This Row],[Device ID]],BOM!$B$3:$BQ$35,43,FALSE),"")</f>
        <v>no</v>
      </c>
      <c r="AN521" s="59" t="str">
        <f>IFERROR(VLOOKUP(Tabelle32[[#This Row],[Device ID]],BOM!$B$3:$BQ$35,44,FALSE),"")</f>
        <v>yes</v>
      </c>
      <c r="AO521" s="59" t="str">
        <f>IFERROR(VLOOKUP(Tabelle32[[#This Row],[Device ID]],BOM!$B$3:$BQ$35,45,FALSE),"")</f>
        <v>no</v>
      </c>
      <c r="AP521" s="59" t="str">
        <f>IFERROR(CONCATENATE(Tabelle32[[#This Row],[Family
GFX-Unit]]," | ",Tabelle32[[#This Row],[Label 1
GFX-Unit]]," | ",Tabelle32[[#This Row],[Attached Device if Gateway]]),"")</f>
        <v xml:space="preserve"> |  | VKS</v>
      </c>
      <c r="AQ521" s="28"/>
      <c r="AR521" s="28"/>
      <c r="AS521" s="28"/>
      <c r="AT521" s="28"/>
      <c r="AU521" s="28"/>
      <c r="AV521" s="28" t="s">
        <v>96</v>
      </c>
      <c r="AW521" s="28" t="s">
        <v>96</v>
      </c>
      <c r="AX521" s="28" t="s">
        <v>96</v>
      </c>
      <c r="AY521" s="28" t="s">
        <v>96</v>
      </c>
      <c r="AZ521" s="28" t="s">
        <v>96</v>
      </c>
      <c r="BA521" s="28" t="s">
        <v>96</v>
      </c>
      <c r="BB521" s="28" t="s">
        <v>96</v>
      </c>
      <c r="BC521" s="28" t="s">
        <v>96</v>
      </c>
      <c r="BD521" s="28" t="s">
        <v>96</v>
      </c>
      <c r="BE521" s="28"/>
      <c r="BF521" s="28"/>
      <c r="BG521" s="73" t="s">
        <v>151</v>
      </c>
      <c r="BH521" s="30" t="str">
        <f>IF(COUNTA(Tabelle32[[#This Row],[Type:Vid_1080i50]:[Type:Anc_Prot]])&gt;0,"x","")</f>
        <v>x</v>
      </c>
      <c r="BI52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21" s="59"/>
      <c r="BK521" s="59"/>
      <c r="BL521" s="63"/>
      <c r="BM521" s="63"/>
      <c r="BN521" s="90"/>
      <c r="BO521" s="90"/>
      <c r="BP521" s="75">
        <f>LEN(Tabelle32[[#This Row],[Label 1
GFX-Unit]])</f>
        <v>0</v>
      </c>
      <c r="BQ521" s="63"/>
      <c r="BR521" s="63"/>
      <c r="BS521" s="59"/>
      <c r="BT521" s="59"/>
      <c r="BU521" s="59" t="s">
        <v>188</v>
      </c>
      <c r="BV521" s="59" t="s">
        <v>189</v>
      </c>
      <c r="BW521" s="59" t="s">
        <v>731</v>
      </c>
      <c r="BX521" s="59">
        <v>24</v>
      </c>
    </row>
    <row r="522" spans="1:76" x14ac:dyDescent="0.2">
      <c r="A522" s="58" t="str">
        <f>CONCATENATE(Tabelle32[[#This Row],[Device ID]],".",Tabelle32[[#This Row],[Streamcounter]])</f>
        <v>24.24210</v>
      </c>
      <c r="B52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VGW-01_SDI24_AUDrec_0010_IPLASRF</v>
      </c>
      <c r="C522" s="60"/>
      <c r="D522" s="61"/>
      <c r="E522" s="62"/>
      <c r="F522" s="59" t="str">
        <f>IFERROR(VLOOKUP(Tabelle32[[#This Row],[Device ID]],BOM!$B$3:$BQ$35,16,FALSE),"")</f>
        <v>VKS</v>
      </c>
      <c r="G522" s="63">
        <f>VLOOKUP(Tabelle32[[#This Row],[SDI Interface]],BOM!$A$4:$B$35,2,FALSE)</f>
        <v>24</v>
      </c>
      <c r="H522" s="59" t="str">
        <f>BOM!$C$4</f>
        <v>VGW-01</v>
      </c>
      <c r="I522" s="59">
        <f>IFERROR(VLOOKUP(Tabelle32[[#This Row],[Device ID]],BOM!$B$3:$BQ$35,12,FALSE),"")</f>
        <v>0</v>
      </c>
      <c r="J522" s="59" t="str">
        <f>IFERROR(VLOOKUP(Tabelle32[[#This Row],[Device ID]],BOM!$B$3:$BQ$35,13,FALSE),"")</f>
        <v>TC.U1.223 | MDC</v>
      </c>
      <c r="K522" s="59" t="str">
        <f>IFERROR(VLOOKUP(Tabelle32[[#This Row],[Device ID]],BOM!$B$3:$BQ$35,14,FALSE),"")</f>
        <v>Imagine Comunications</v>
      </c>
      <c r="L522" s="59" t="str">
        <f>IFERROR(VLOOKUP(Tabelle32[[#This Row],[Device ID]],BOM!$B$3:$BQ$35,16,FALSE),"")</f>
        <v>VKS</v>
      </c>
      <c r="M522" s="63">
        <f>IFERROR(VLOOKUP(Tabelle32[[#This Row],[Device ID]],BOM!$B$3:$BQ$35,17,FALSE),"")</f>
        <v>0</v>
      </c>
      <c r="N522" s="59">
        <f>IFERROR(VLOOKUP(Tabelle32[[#This Row],[Device ID]],BOM!$B$3:$BQ$35,18,FALSE),"")</f>
        <v>0</v>
      </c>
      <c r="O522" s="64"/>
      <c r="P522" s="64"/>
      <c r="Q522" s="64"/>
      <c r="R522" s="64"/>
      <c r="S522" s="64"/>
      <c r="T522" s="64"/>
      <c r="U522" s="59">
        <f>IFERROR(VLOOKUP(Tabelle32[[#This Row],[Device ID]],BOM!$B$3:$BQ$35,25,FALSE),"")</f>
        <v>0</v>
      </c>
      <c r="V522" s="59" t="str">
        <f>IFERROR(VLOOKUP(Tabelle32[[#This Row],[Device ID]],BOM!$B$3:$BQ$35,26,FALSE),"")</f>
        <v>x</v>
      </c>
      <c r="W522" s="59" t="str">
        <f>IFERROR(VLOOKUP(Tabelle32[[#This Row],[Device ID]],BOM!$B$3:$BQ$35,27,FALSE),"")</f>
        <v>x</v>
      </c>
      <c r="X522" s="59" t="str">
        <f>IFERROR(VLOOKUP(Tabelle32[[#This Row],[Device ID]],BOM!$B$3:$BQ$35,28,FALSE),"")</f>
        <v>x</v>
      </c>
      <c r="Y522" s="59" t="str">
        <f>IFERROR(VLOOKUP(Tabelle32[[#This Row],[Device ID]],BOM!$B$3:$BQ$35,29,FALSE),"")</f>
        <v>x</v>
      </c>
      <c r="Z522" s="59" t="str">
        <f>IFERROR(VLOOKUP(Tabelle32[[#This Row],[Device ID]],BOM!$B$3:$BQ$35,30,FALSE),"")</f>
        <v>x</v>
      </c>
      <c r="AA522" s="59" t="str">
        <f>IFERROR(VLOOKUP(Tabelle32[[#This Row],[Device ID]],BOM!$B$3:$BQ$35,31,FALSE),"")</f>
        <v>x</v>
      </c>
      <c r="AB522" s="59" t="str">
        <f>IFERROR(VLOOKUP(Tabelle32[[#This Row],[Device ID]],BOM!$B$3:$BQ$35,32,FALSE),"")</f>
        <v>x</v>
      </c>
      <c r="AC522" s="59" t="str">
        <f>IFERROR(VLOOKUP(Tabelle32[[#This Row],[Device ID]],BOM!$B$3:$BQ$35,33,FALSE),"")</f>
        <v>x</v>
      </c>
      <c r="AD522" s="59" t="str">
        <f>IFERROR(VLOOKUP(Tabelle32[[#This Row],[Device ID]],BOM!$B$3:$BQ$35,34,FALSE),"")</f>
        <v>x</v>
      </c>
      <c r="AE522" s="59" t="str">
        <f>IFERROR(VLOOKUP(Tabelle32[[#This Row],[Device ID]],BOM!$B$3:$BQ$35,35,FALSE),"")</f>
        <v>x</v>
      </c>
      <c r="AF522" s="59" t="str">
        <f>IFERROR(VLOOKUP(Tabelle32[[#This Row],[Device ID]],BOM!$B$3:$BQ$35,36,FALSE),"")</f>
        <v>x</v>
      </c>
      <c r="AG522" s="59" t="str">
        <f>IFERROR(VLOOKUP(Tabelle32[[#This Row],[Device ID]],BOM!$B$3:$BQ$35,37,FALSE),"")</f>
        <v>x</v>
      </c>
      <c r="AH522" s="59"/>
      <c r="AI522" s="59"/>
      <c r="AJ522" s="59"/>
      <c r="AK522" s="59"/>
      <c r="AL522" s="59" t="str">
        <f>IFERROR(VLOOKUP(Tabelle32[[#This Row],[Device ID]],BOM!$B$3:$BQ$35,42,FALSE),"")</f>
        <v>Imagine Communications SNP</v>
      </c>
      <c r="AM522" s="59" t="str">
        <f>IFERROR(VLOOKUP(Tabelle32[[#This Row],[Device ID]],BOM!$B$3:$BQ$35,43,FALSE),"")</f>
        <v>no</v>
      </c>
      <c r="AN522" s="59" t="str">
        <f>IFERROR(VLOOKUP(Tabelle32[[#This Row],[Device ID]],BOM!$B$3:$BQ$35,44,FALSE),"")</f>
        <v>yes</v>
      </c>
      <c r="AO522" s="59" t="str">
        <f>IFERROR(VLOOKUP(Tabelle32[[#This Row],[Device ID]],BOM!$B$3:$BQ$35,45,FALSE),"")</f>
        <v>no</v>
      </c>
      <c r="AP522" s="59" t="str">
        <f>IFERROR(CONCATENATE(Tabelle32[[#This Row],[Family
GFX-Unit]]," | ",Tabelle32[[#This Row],[Label 1
GFX-Unit]]," | ",Tabelle32[[#This Row],[Attached Device if Gateway]]),"")</f>
        <v xml:space="preserve"> |  | VKS</v>
      </c>
      <c r="AQ522" s="28"/>
      <c r="AR522" s="28"/>
      <c r="AS522" s="28"/>
      <c r="AT522" s="28"/>
      <c r="AU522" s="28"/>
      <c r="AV522" s="28" t="s">
        <v>96</v>
      </c>
      <c r="AW522" s="28" t="s">
        <v>96</v>
      </c>
      <c r="AX522" s="28" t="s">
        <v>96</v>
      </c>
      <c r="AY522" s="28" t="s">
        <v>96</v>
      </c>
      <c r="AZ522" s="28" t="s">
        <v>96</v>
      </c>
      <c r="BA522" s="28" t="s">
        <v>96</v>
      </c>
      <c r="BB522" s="28" t="s">
        <v>96</v>
      </c>
      <c r="BC522" s="28" t="s">
        <v>96</v>
      </c>
      <c r="BD522" s="28" t="s">
        <v>96</v>
      </c>
      <c r="BE522" s="28"/>
      <c r="BF522" s="28"/>
      <c r="BG522" s="73" t="s">
        <v>151</v>
      </c>
      <c r="BH522" s="30" t="str">
        <f>IF(COUNTA(Tabelle32[[#This Row],[Type:Vid_1080i50]:[Type:Anc_Prot]])&gt;0,"x","")</f>
        <v>x</v>
      </c>
      <c r="BI52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22" s="59"/>
      <c r="BK522" s="59"/>
      <c r="BL522" s="63"/>
      <c r="BM522" s="63"/>
      <c r="BN522" s="90"/>
      <c r="BO522" s="90"/>
      <c r="BP522" s="75">
        <f>LEN(Tabelle32[[#This Row],[Label 1
GFX-Unit]])</f>
        <v>0</v>
      </c>
      <c r="BQ522" s="63"/>
      <c r="BR522" s="63"/>
      <c r="BS522" s="59"/>
      <c r="BT522" s="59"/>
      <c r="BU522" s="59" t="s">
        <v>191</v>
      </c>
      <c r="BV522" s="59" t="s">
        <v>192</v>
      </c>
      <c r="BW522" s="59" t="s">
        <v>732</v>
      </c>
      <c r="BX522" s="59">
        <v>24</v>
      </c>
    </row>
    <row r="523" spans="1:76" x14ac:dyDescent="0.2">
      <c r="A523" s="58" t="str">
        <f>CONCATENATE(Tabelle32[[#This Row],[Device ID]],".",Tabelle32[[#This Row],[Streamcounter]])</f>
        <v>24.24211</v>
      </c>
      <c r="B52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VGW-01_SDI24_AUDrec_0011_IPLASRF</v>
      </c>
      <c r="C523" s="60"/>
      <c r="D523" s="61"/>
      <c r="E523" s="62"/>
      <c r="F523" s="59" t="str">
        <f>IFERROR(VLOOKUP(Tabelle32[[#This Row],[Device ID]],BOM!$B$3:$BQ$35,16,FALSE),"")</f>
        <v>VKS</v>
      </c>
      <c r="G523" s="63">
        <f>VLOOKUP(Tabelle32[[#This Row],[SDI Interface]],BOM!$A$4:$B$35,2,FALSE)</f>
        <v>24</v>
      </c>
      <c r="H523" s="59" t="str">
        <f>BOM!$C$4</f>
        <v>VGW-01</v>
      </c>
      <c r="I523" s="59">
        <f>IFERROR(VLOOKUP(Tabelle32[[#This Row],[Device ID]],BOM!$B$3:$BQ$35,12,FALSE),"")</f>
        <v>0</v>
      </c>
      <c r="J523" s="59" t="str">
        <f>IFERROR(VLOOKUP(Tabelle32[[#This Row],[Device ID]],BOM!$B$3:$BQ$35,13,FALSE),"")</f>
        <v>TC.U1.223 | MDC</v>
      </c>
      <c r="K523" s="59" t="str">
        <f>IFERROR(VLOOKUP(Tabelle32[[#This Row],[Device ID]],BOM!$B$3:$BQ$35,14,FALSE),"")</f>
        <v>Imagine Comunications</v>
      </c>
      <c r="L523" s="59" t="str">
        <f>IFERROR(VLOOKUP(Tabelle32[[#This Row],[Device ID]],BOM!$B$3:$BQ$35,16,FALSE),"")</f>
        <v>VKS</v>
      </c>
      <c r="M523" s="63">
        <f>IFERROR(VLOOKUP(Tabelle32[[#This Row],[Device ID]],BOM!$B$3:$BQ$35,17,FALSE),"")</f>
        <v>0</v>
      </c>
      <c r="N523" s="59">
        <f>IFERROR(VLOOKUP(Tabelle32[[#This Row],[Device ID]],BOM!$B$3:$BQ$35,18,FALSE),"")</f>
        <v>0</v>
      </c>
      <c r="O523" s="64"/>
      <c r="P523" s="64"/>
      <c r="Q523" s="64"/>
      <c r="R523" s="64"/>
      <c r="S523" s="64"/>
      <c r="T523" s="64"/>
      <c r="U523" s="59">
        <f>IFERROR(VLOOKUP(Tabelle32[[#This Row],[Device ID]],BOM!$B$3:$BQ$35,25,FALSE),"")</f>
        <v>0</v>
      </c>
      <c r="V523" s="59" t="str">
        <f>IFERROR(VLOOKUP(Tabelle32[[#This Row],[Device ID]],BOM!$B$3:$BQ$35,26,FALSE),"")</f>
        <v>x</v>
      </c>
      <c r="W523" s="59" t="str">
        <f>IFERROR(VLOOKUP(Tabelle32[[#This Row],[Device ID]],BOM!$B$3:$BQ$35,27,FALSE),"")</f>
        <v>x</v>
      </c>
      <c r="X523" s="59" t="str">
        <f>IFERROR(VLOOKUP(Tabelle32[[#This Row],[Device ID]],BOM!$B$3:$BQ$35,28,FALSE),"")</f>
        <v>x</v>
      </c>
      <c r="Y523" s="59" t="str">
        <f>IFERROR(VLOOKUP(Tabelle32[[#This Row],[Device ID]],BOM!$B$3:$BQ$35,29,FALSE),"")</f>
        <v>x</v>
      </c>
      <c r="Z523" s="59" t="str">
        <f>IFERROR(VLOOKUP(Tabelle32[[#This Row],[Device ID]],BOM!$B$3:$BQ$35,30,FALSE),"")</f>
        <v>x</v>
      </c>
      <c r="AA523" s="59" t="str">
        <f>IFERROR(VLOOKUP(Tabelle32[[#This Row],[Device ID]],BOM!$B$3:$BQ$35,31,FALSE),"")</f>
        <v>x</v>
      </c>
      <c r="AB523" s="59" t="str">
        <f>IFERROR(VLOOKUP(Tabelle32[[#This Row],[Device ID]],BOM!$B$3:$BQ$35,32,FALSE),"")</f>
        <v>x</v>
      </c>
      <c r="AC523" s="59" t="str">
        <f>IFERROR(VLOOKUP(Tabelle32[[#This Row],[Device ID]],BOM!$B$3:$BQ$35,33,FALSE),"")</f>
        <v>x</v>
      </c>
      <c r="AD523" s="59" t="str">
        <f>IFERROR(VLOOKUP(Tabelle32[[#This Row],[Device ID]],BOM!$B$3:$BQ$35,34,FALSE),"")</f>
        <v>x</v>
      </c>
      <c r="AE523" s="59" t="str">
        <f>IFERROR(VLOOKUP(Tabelle32[[#This Row],[Device ID]],BOM!$B$3:$BQ$35,35,FALSE),"")</f>
        <v>x</v>
      </c>
      <c r="AF523" s="59" t="str">
        <f>IFERROR(VLOOKUP(Tabelle32[[#This Row],[Device ID]],BOM!$B$3:$BQ$35,36,FALSE),"")</f>
        <v>x</v>
      </c>
      <c r="AG523" s="59" t="str">
        <f>IFERROR(VLOOKUP(Tabelle32[[#This Row],[Device ID]],BOM!$B$3:$BQ$35,37,FALSE),"")</f>
        <v>x</v>
      </c>
      <c r="AH523" s="59"/>
      <c r="AI523" s="59"/>
      <c r="AJ523" s="59"/>
      <c r="AK523" s="59"/>
      <c r="AL523" s="59" t="str">
        <f>IFERROR(VLOOKUP(Tabelle32[[#This Row],[Device ID]],BOM!$B$3:$BQ$35,42,FALSE),"")</f>
        <v>Imagine Communications SNP</v>
      </c>
      <c r="AM523" s="59" t="str">
        <f>IFERROR(VLOOKUP(Tabelle32[[#This Row],[Device ID]],BOM!$B$3:$BQ$35,43,FALSE),"")</f>
        <v>no</v>
      </c>
      <c r="AN523" s="59" t="str">
        <f>IFERROR(VLOOKUP(Tabelle32[[#This Row],[Device ID]],BOM!$B$3:$BQ$35,44,FALSE),"")</f>
        <v>yes</v>
      </c>
      <c r="AO523" s="59" t="str">
        <f>IFERROR(VLOOKUP(Tabelle32[[#This Row],[Device ID]],BOM!$B$3:$BQ$35,45,FALSE),"")</f>
        <v>no</v>
      </c>
      <c r="AP523" s="59" t="str">
        <f>IFERROR(CONCATENATE(Tabelle32[[#This Row],[Family
GFX-Unit]]," | ",Tabelle32[[#This Row],[Label 1
GFX-Unit]]," | ",Tabelle32[[#This Row],[Attached Device if Gateway]]),"")</f>
        <v xml:space="preserve"> |  | VKS</v>
      </c>
      <c r="AQ523" s="28"/>
      <c r="AR523" s="28"/>
      <c r="AS523" s="28"/>
      <c r="AT523" s="28"/>
      <c r="AU523" s="28"/>
      <c r="AV523" s="28" t="s">
        <v>96</v>
      </c>
      <c r="AW523" s="28" t="s">
        <v>96</v>
      </c>
      <c r="AX523" s="28" t="s">
        <v>96</v>
      </c>
      <c r="AY523" s="28" t="s">
        <v>96</v>
      </c>
      <c r="AZ523" s="28" t="s">
        <v>96</v>
      </c>
      <c r="BA523" s="28" t="s">
        <v>96</v>
      </c>
      <c r="BB523" s="28" t="s">
        <v>96</v>
      </c>
      <c r="BC523" s="28" t="s">
        <v>96</v>
      </c>
      <c r="BD523" s="28" t="s">
        <v>96</v>
      </c>
      <c r="BE523" s="28"/>
      <c r="BF523" s="28"/>
      <c r="BG523" s="73" t="s">
        <v>151</v>
      </c>
      <c r="BH523" s="30" t="str">
        <f>IF(COUNTA(Tabelle32[[#This Row],[Type:Vid_1080i50]:[Type:Anc_Prot]])&gt;0,"x","")</f>
        <v>x</v>
      </c>
      <c r="BI52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23" s="59"/>
      <c r="BK523" s="59"/>
      <c r="BL523" s="63"/>
      <c r="BM523" s="63"/>
      <c r="BN523" s="90"/>
      <c r="BO523" s="90"/>
      <c r="BP523" s="75">
        <f>LEN(Tabelle32[[#This Row],[Label 1
GFX-Unit]])</f>
        <v>0</v>
      </c>
      <c r="BQ523" s="63"/>
      <c r="BR523" s="63"/>
      <c r="BS523" s="59"/>
      <c r="BT523" s="59"/>
      <c r="BU523" s="59" t="s">
        <v>194</v>
      </c>
      <c r="BV523" s="59" t="s">
        <v>195</v>
      </c>
      <c r="BW523" s="59" t="s">
        <v>733</v>
      </c>
      <c r="BX523" s="59">
        <v>24</v>
      </c>
    </row>
    <row r="524" spans="1:76" x14ac:dyDescent="0.2">
      <c r="A524" s="58" t="str">
        <f>CONCATENATE(Tabelle32[[#This Row],[Device ID]],".",Tabelle32[[#This Row],[Streamcounter]])</f>
        <v>24.24212</v>
      </c>
      <c r="B52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VGW-01_SDI24_AUDrec_0012_IPLASRF</v>
      </c>
      <c r="C524" s="60"/>
      <c r="D524" s="61"/>
      <c r="E524" s="62"/>
      <c r="F524" s="59" t="str">
        <f>IFERROR(VLOOKUP(Tabelle32[[#This Row],[Device ID]],BOM!$B$3:$BQ$35,16,FALSE),"")</f>
        <v>VKS</v>
      </c>
      <c r="G524" s="63">
        <f>VLOOKUP(Tabelle32[[#This Row],[SDI Interface]],BOM!$A$4:$B$35,2,FALSE)</f>
        <v>24</v>
      </c>
      <c r="H524" s="59" t="str">
        <f>BOM!$C$4</f>
        <v>VGW-01</v>
      </c>
      <c r="I524" s="59">
        <f>IFERROR(VLOOKUP(Tabelle32[[#This Row],[Device ID]],BOM!$B$3:$BQ$35,12,FALSE),"")</f>
        <v>0</v>
      </c>
      <c r="J524" s="59" t="str">
        <f>IFERROR(VLOOKUP(Tabelle32[[#This Row],[Device ID]],BOM!$B$3:$BQ$35,13,FALSE),"")</f>
        <v>TC.U1.223 | MDC</v>
      </c>
      <c r="K524" s="59" t="str">
        <f>IFERROR(VLOOKUP(Tabelle32[[#This Row],[Device ID]],BOM!$B$3:$BQ$35,14,FALSE),"")</f>
        <v>Imagine Comunications</v>
      </c>
      <c r="L524" s="59" t="str">
        <f>IFERROR(VLOOKUP(Tabelle32[[#This Row],[Device ID]],BOM!$B$3:$BQ$35,16,FALSE),"")</f>
        <v>VKS</v>
      </c>
      <c r="M524" s="63">
        <f>IFERROR(VLOOKUP(Tabelle32[[#This Row],[Device ID]],BOM!$B$3:$BQ$35,17,FALSE),"")</f>
        <v>0</v>
      </c>
      <c r="N524" s="59">
        <f>IFERROR(VLOOKUP(Tabelle32[[#This Row],[Device ID]],BOM!$B$3:$BQ$35,18,FALSE),"")</f>
        <v>0</v>
      </c>
      <c r="O524" s="64"/>
      <c r="P524" s="64"/>
      <c r="Q524" s="64"/>
      <c r="R524" s="64"/>
      <c r="S524" s="64"/>
      <c r="T524" s="64"/>
      <c r="U524" s="59">
        <f>IFERROR(VLOOKUP(Tabelle32[[#This Row],[Device ID]],BOM!$B$3:$BQ$35,25,FALSE),"")</f>
        <v>0</v>
      </c>
      <c r="V524" s="59" t="str">
        <f>IFERROR(VLOOKUP(Tabelle32[[#This Row],[Device ID]],BOM!$B$3:$BQ$35,26,FALSE),"")</f>
        <v>x</v>
      </c>
      <c r="W524" s="59" t="str">
        <f>IFERROR(VLOOKUP(Tabelle32[[#This Row],[Device ID]],BOM!$B$3:$BQ$35,27,FALSE),"")</f>
        <v>x</v>
      </c>
      <c r="X524" s="59" t="str">
        <f>IFERROR(VLOOKUP(Tabelle32[[#This Row],[Device ID]],BOM!$B$3:$BQ$35,28,FALSE),"")</f>
        <v>x</v>
      </c>
      <c r="Y524" s="59" t="str">
        <f>IFERROR(VLOOKUP(Tabelle32[[#This Row],[Device ID]],BOM!$B$3:$BQ$35,29,FALSE),"")</f>
        <v>x</v>
      </c>
      <c r="Z524" s="59" t="str">
        <f>IFERROR(VLOOKUP(Tabelle32[[#This Row],[Device ID]],BOM!$B$3:$BQ$35,30,FALSE),"")</f>
        <v>x</v>
      </c>
      <c r="AA524" s="59" t="str">
        <f>IFERROR(VLOOKUP(Tabelle32[[#This Row],[Device ID]],BOM!$B$3:$BQ$35,31,FALSE),"")</f>
        <v>x</v>
      </c>
      <c r="AB524" s="59" t="str">
        <f>IFERROR(VLOOKUP(Tabelle32[[#This Row],[Device ID]],BOM!$B$3:$BQ$35,32,FALSE),"")</f>
        <v>x</v>
      </c>
      <c r="AC524" s="59" t="str">
        <f>IFERROR(VLOOKUP(Tabelle32[[#This Row],[Device ID]],BOM!$B$3:$BQ$35,33,FALSE),"")</f>
        <v>x</v>
      </c>
      <c r="AD524" s="59" t="str">
        <f>IFERROR(VLOOKUP(Tabelle32[[#This Row],[Device ID]],BOM!$B$3:$BQ$35,34,FALSE),"")</f>
        <v>x</v>
      </c>
      <c r="AE524" s="59" t="str">
        <f>IFERROR(VLOOKUP(Tabelle32[[#This Row],[Device ID]],BOM!$B$3:$BQ$35,35,FALSE),"")</f>
        <v>x</v>
      </c>
      <c r="AF524" s="59" t="str">
        <f>IFERROR(VLOOKUP(Tabelle32[[#This Row],[Device ID]],BOM!$B$3:$BQ$35,36,FALSE),"")</f>
        <v>x</v>
      </c>
      <c r="AG524" s="59" t="str">
        <f>IFERROR(VLOOKUP(Tabelle32[[#This Row],[Device ID]],BOM!$B$3:$BQ$35,37,FALSE),"")</f>
        <v>x</v>
      </c>
      <c r="AH524" s="59"/>
      <c r="AI524" s="59"/>
      <c r="AJ524" s="59"/>
      <c r="AK524" s="59"/>
      <c r="AL524" s="59" t="str">
        <f>IFERROR(VLOOKUP(Tabelle32[[#This Row],[Device ID]],BOM!$B$3:$BQ$35,42,FALSE),"")</f>
        <v>Imagine Communications SNP</v>
      </c>
      <c r="AM524" s="59" t="str">
        <f>IFERROR(VLOOKUP(Tabelle32[[#This Row],[Device ID]],BOM!$B$3:$BQ$35,43,FALSE),"")</f>
        <v>no</v>
      </c>
      <c r="AN524" s="59" t="str">
        <f>IFERROR(VLOOKUP(Tabelle32[[#This Row],[Device ID]],BOM!$B$3:$BQ$35,44,FALSE),"")</f>
        <v>yes</v>
      </c>
      <c r="AO524" s="59" t="str">
        <f>IFERROR(VLOOKUP(Tabelle32[[#This Row],[Device ID]],BOM!$B$3:$BQ$35,45,FALSE),"")</f>
        <v>no</v>
      </c>
      <c r="AP524" s="59" t="str">
        <f>IFERROR(CONCATENATE(Tabelle32[[#This Row],[Family
GFX-Unit]]," | ",Tabelle32[[#This Row],[Label 1
GFX-Unit]]," | ",Tabelle32[[#This Row],[Attached Device if Gateway]]),"")</f>
        <v xml:space="preserve"> |  | VKS</v>
      </c>
      <c r="AQ524" s="28"/>
      <c r="AR524" s="28"/>
      <c r="AS524" s="28"/>
      <c r="AT524" s="28"/>
      <c r="AU524" s="28"/>
      <c r="AV524" s="28" t="s">
        <v>96</v>
      </c>
      <c r="AW524" s="28" t="s">
        <v>96</v>
      </c>
      <c r="AX524" s="28" t="s">
        <v>96</v>
      </c>
      <c r="AY524" s="28" t="s">
        <v>96</v>
      </c>
      <c r="AZ524" s="28" t="s">
        <v>96</v>
      </c>
      <c r="BA524" s="28" t="s">
        <v>96</v>
      </c>
      <c r="BB524" s="28" t="s">
        <v>96</v>
      </c>
      <c r="BC524" s="28" t="s">
        <v>96</v>
      </c>
      <c r="BD524" s="28" t="s">
        <v>96</v>
      </c>
      <c r="BE524" s="28"/>
      <c r="BF524" s="28"/>
      <c r="BG524" s="73" t="s">
        <v>151</v>
      </c>
      <c r="BH524" s="30" t="str">
        <f>IF(COUNTA(Tabelle32[[#This Row],[Type:Vid_1080i50]:[Type:Anc_Prot]])&gt;0,"x","")</f>
        <v>x</v>
      </c>
      <c r="BI52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24" s="59"/>
      <c r="BK524" s="59"/>
      <c r="BL524" s="63"/>
      <c r="BM524" s="63"/>
      <c r="BN524" s="90"/>
      <c r="BO524" s="90"/>
      <c r="BP524" s="75">
        <f>LEN(Tabelle32[[#This Row],[Label 1
GFX-Unit]])</f>
        <v>0</v>
      </c>
      <c r="BQ524" s="63"/>
      <c r="BR524" s="63"/>
      <c r="BS524" s="59"/>
      <c r="BT524" s="59"/>
      <c r="BU524" s="59" t="s">
        <v>197</v>
      </c>
      <c r="BV524" s="59" t="s">
        <v>198</v>
      </c>
      <c r="BW524" s="59" t="s">
        <v>734</v>
      </c>
      <c r="BX524" s="59">
        <v>24</v>
      </c>
    </row>
    <row r="525" spans="1:76" x14ac:dyDescent="0.2">
      <c r="A525" s="58" t="str">
        <f>CONCATENATE(Tabelle32[[#This Row],[Device ID]],".",Tabelle32[[#This Row],[Streamcounter]])</f>
        <v>24.24213</v>
      </c>
      <c r="B52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VGW-01_SDI24_AUDrec_0013_IPLASRF</v>
      </c>
      <c r="C525" s="60"/>
      <c r="D525" s="61"/>
      <c r="E525" s="62"/>
      <c r="F525" s="59" t="str">
        <f>IFERROR(VLOOKUP(Tabelle32[[#This Row],[Device ID]],BOM!$B$3:$BQ$35,16,FALSE),"")</f>
        <v>VKS</v>
      </c>
      <c r="G525" s="63">
        <f>VLOOKUP(Tabelle32[[#This Row],[SDI Interface]],BOM!$A$4:$B$35,2,FALSE)</f>
        <v>24</v>
      </c>
      <c r="H525" s="59" t="str">
        <f>BOM!$C$4</f>
        <v>VGW-01</v>
      </c>
      <c r="I525" s="59">
        <f>IFERROR(VLOOKUP(Tabelle32[[#This Row],[Device ID]],BOM!$B$3:$BQ$35,12,FALSE),"")</f>
        <v>0</v>
      </c>
      <c r="J525" s="59" t="str">
        <f>IFERROR(VLOOKUP(Tabelle32[[#This Row],[Device ID]],BOM!$B$3:$BQ$35,13,FALSE),"")</f>
        <v>TC.U1.223 | MDC</v>
      </c>
      <c r="K525" s="59" t="str">
        <f>IFERROR(VLOOKUP(Tabelle32[[#This Row],[Device ID]],BOM!$B$3:$BQ$35,14,FALSE),"")</f>
        <v>Imagine Comunications</v>
      </c>
      <c r="L525" s="59" t="str">
        <f>IFERROR(VLOOKUP(Tabelle32[[#This Row],[Device ID]],BOM!$B$3:$BQ$35,16,FALSE),"")</f>
        <v>VKS</v>
      </c>
      <c r="M525" s="63">
        <f>IFERROR(VLOOKUP(Tabelle32[[#This Row],[Device ID]],BOM!$B$3:$BQ$35,17,FALSE),"")</f>
        <v>0</v>
      </c>
      <c r="N525" s="59">
        <f>IFERROR(VLOOKUP(Tabelle32[[#This Row],[Device ID]],BOM!$B$3:$BQ$35,18,FALSE),"")</f>
        <v>0</v>
      </c>
      <c r="O525" s="64"/>
      <c r="P525" s="64"/>
      <c r="Q525" s="64"/>
      <c r="R525" s="64"/>
      <c r="S525" s="64"/>
      <c r="T525" s="64"/>
      <c r="U525" s="59">
        <f>IFERROR(VLOOKUP(Tabelle32[[#This Row],[Device ID]],BOM!$B$3:$BQ$35,25,FALSE),"")</f>
        <v>0</v>
      </c>
      <c r="V525" s="59" t="str">
        <f>IFERROR(VLOOKUP(Tabelle32[[#This Row],[Device ID]],BOM!$B$3:$BQ$35,26,FALSE),"")</f>
        <v>x</v>
      </c>
      <c r="W525" s="59" t="str">
        <f>IFERROR(VLOOKUP(Tabelle32[[#This Row],[Device ID]],BOM!$B$3:$BQ$35,27,FALSE),"")</f>
        <v>x</v>
      </c>
      <c r="X525" s="59" t="str">
        <f>IFERROR(VLOOKUP(Tabelle32[[#This Row],[Device ID]],BOM!$B$3:$BQ$35,28,FALSE),"")</f>
        <v>x</v>
      </c>
      <c r="Y525" s="59" t="str">
        <f>IFERROR(VLOOKUP(Tabelle32[[#This Row],[Device ID]],BOM!$B$3:$BQ$35,29,FALSE),"")</f>
        <v>x</v>
      </c>
      <c r="Z525" s="59" t="str">
        <f>IFERROR(VLOOKUP(Tabelle32[[#This Row],[Device ID]],BOM!$B$3:$BQ$35,30,FALSE),"")</f>
        <v>x</v>
      </c>
      <c r="AA525" s="59" t="str">
        <f>IFERROR(VLOOKUP(Tabelle32[[#This Row],[Device ID]],BOM!$B$3:$BQ$35,31,FALSE),"")</f>
        <v>x</v>
      </c>
      <c r="AB525" s="59" t="str">
        <f>IFERROR(VLOOKUP(Tabelle32[[#This Row],[Device ID]],BOM!$B$3:$BQ$35,32,FALSE),"")</f>
        <v>x</v>
      </c>
      <c r="AC525" s="59" t="str">
        <f>IFERROR(VLOOKUP(Tabelle32[[#This Row],[Device ID]],BOM!$B$3:$BQ$35,33,FALSE),"")</f>
        <v>x</v>
      </c>
      <c r="AD525" s="59" t="str">
        <f>IFERROR(VLOOKUP(Tabelle32[[#This Row],[Device ID]],BOM!$B$3:$BQ$35,34,FALSE),"")</f>
        <v>x</v>
      </c>
      <c r="AE525" s="59" t="str">
        <f>IFERROR(VLOOKUP(Tabelle32[[#This Row],[Device ID]],BOM!$B$3:$BQ$35,35,FALSE),"")</f>
        <v>x</v>
      </c>
      <c r="AF525" s="59" t="str">
        <f>IFERROR(VLOOKUP(Tabelle32[[#This Row],[Device ID]],BOM!$B$3:$BQ$35,36,FALSE),"")</f>
        <v>x</v>
      </c>
      <c r="AG525" s="59" t="str">
        <f>IFERROR(VLOOKUP(Tabelle32[[#This Row],[Device ID]],BOM!$B$3:$BQ$35,37,FALSE),"")</f>
        <v>x</v>
      </c>
      <c r="AH525" s="59"/>
      <c r="AI525" s="59"/>
      <c r="AJ525" s="59"/>
      <c r="AK525" s="59"/>
      <c r="AL525" s="59" t="str">
        <f>IFERROR(VLOOKUP(Tabelle32[[#This Row],[Device ID]],BOM!$B$3:$BQ$35,42,FALSE),"")</f>
        <v>Imagine Communications SNP</v>
      </c>
      <c r="AM525" s="59" t="str">
        <f>IFERROR(VLOOKUP(Tabelle32[[#This Row],[Device ID]],BOM!$B$3:$BQ$35,43,FALSE),"")</f>
        <v>no</v>
      </c>
      <c r="AN525" s="59" t="str">
        <f>IFERROR(VLOOKUP(Tabelle32[[#This Row],[Device ID]],BOM!$B$3:$BQ$35,44,FALSE),"")</f>
        <v>yes</v>
      </c>
      <c r="AO525" s="59" t="str">
        <f>IFERROR(VLOOKUP(Tabelle32[[#This Row],[Device ID]],BOM!$B$3:$BQ$35,45,FALSE),"")</f>
        <v>no</v>
      </c>
      <c r="AP525" s="59" t="str">
        <f>IFERROR(CONCATENATE(Tabelle32[[#This Row],[Family
GFX-Unit]]," | ",Tabelle32[[#This Row],[Label 1
GFX-Unit]]," | ",Tabelle32[[#This Row],[Attached Device if Gateway]]),"")</f>
        <v xml:space="preserve"> |  | VKS</v>
      </c>
      <c r="AQ525" s="28"/>
      <c r="AR525" s="28"/>
      <c r="AS525" s="28"/>
      <c r="AT525" s="28"/>
      <c r="AU525" s="28"/>
      <c r="AV525" s="28" t="s">
        <v>96</v>
      </c>
      <c r="AW525" s="28" t="s">
        <v>96</v>
      </c>
      <c r="AX525" s="28" t="s">
        <v>96</v>
      </c>
      <c r="AY525" s="28" t="s">
        <v>96</v>
      </c>
      <c r="AZ525" s="28" t="s">
        <v>96</v>
      </c>
      <c r="BA525" s="28" t="s">
        <v>96</v>
      </c>
      <c r="BB525" s="28" t="s">
        <v>96</v>
      </c>
      <c r="BC525" s="28" t="s">
        <v>96</v>
      </c>
      <c r="BD525" s="28" t="s">
        <v>96</v>
      </c>
      <c r="BE525" s="28"/>
      <c r="BF525" s="28"/>
      <c r="BG525" s="73" t="s">
        <v>151</v>
      </c>
      <c r="BH525" s="30" t="str">
        <f>IF(COUNTA(Tabelle32[[#This Row],[Type:Vid_1080i50]:[Type:Anc_Prot]])&gt;0,"x","")</f>
        <v>x</v>
      </c>
      <c r="BI52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25" s="59"/>
      <c r="BK525" s="59"/>
      <c r="BL525" s="63"/>
      <c r="BM525" s="63"/>
      <c r="BN525" s="90"/>
      <c r="BO525" s="90"/>
      <c r="BP525" s="75">
        <f>LEN(Tabelle32[[#This Row],[Label 1
GFX-Unit]])</f>
        <v>0</v>
      </c>
      <c r="BQ525" s="63"/>
      <c r="BR525" s="63"/>
      <c r="BS525" s="59"/>
      <c r="BT525" s="59"/>
      <c r="BU525" s="59" t="s">
        <v>200</v>
      </c>
      <c r="BV525" s="59" t="s">
        <v>201</v>
      </c>
      <c r="BW525" s="59" t="s">
        <v>735</v>
      </c>
      <c r="BX525" s="59">
        <v>24</v>
      </c>
    </row>
    <row r="526" spans="1:76" x14ac:dyDescent="0.2">
      <c r="A526" s="58" t="str">
        <f>CONCATENATE(Tabelle32[[#This Row],[Device ID]],".",Tabelle32[[#This Row],[Streamcounter]])</f>
        <v>24.24214</v>
      </c>
      <c r="B52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VGW-01_SDI24_AUDrec_0014_IPLASRF</v>
      </c>
      <c r="C526" s="60"/>
      <c r="D526" s="61"/>
      <c r="E526" s="62"/>
      <c r="F526" s="59" t="str">
        <f>IFERROR(VLOOKUP(Tabelle32[[#This Row],[Device ID]],BOM!$B$3:$BQ$35,16,FALSE),"")</f>
        <v>VKS</v>
      </c>
      <c r="G526" s="63">
        <f>VLOOKUP(Tabelle32[[#This Row],[SDI Interface]],BOM!$A$4:$B$35,2,FALSE)</f>
        <v>24</v>
      </c>
      <c r="H526" s="59" t="str">
        <f>BOM!$C$4</f>
        <v>VGW-01</v>
      </c>
      <c r="I526" s="59">
        <f>IFERROR(VLOOKUP(Tabelle32[[#This Row],[Device ID]],BOM!$B$3:$BQ$35,12,FALSE),"")</f>
        <v>0</v>
      </c>
      <c r="J526" s="59" t="str">
        <f>IFERROR(VLOOKUP(Tabelle32[[#This Row],[Device ID]],BOM!$B$3:$BQ$35,13,FALSE),"")</f>
        <v>TC.U1.223 | MDC</v>
      </c>
      <c r="K526" s="59" t="str">
        <f>IFERROR(VLOOKUP(Tabelle32[[#This Row],[Device ID]],BOM!$B$3:$BQ$35,14,FALSE),"")</f>
        <v>Imagine Comunications</v>
      </c>
      <c r="L526" s="59" t="str">
        <f>IFERROR(VLOOKUP(Tabelle32[[#This Row],[Device ID]],BOM!$B$3:$BQ$35,16,FALSE),"")</f>
        <v>VKS</v>
      </c>
      <c r="M526" s="63">
        <f>IFERROR(VLOOKUP(Tabelle32[[#This Row],[Device ID]],BOM!$B$3:$BQ$35,17,FALSE),"")</f>
        <v>0</v>
      </c>
      <c r="N526" s="59">
        <f>IFERROR(VLOOKUP(Tabelle32[[#This Row],[Device ID]],BOM!$B$3:$BQ$35,18,FALSE),"")</f>
        <v>0</v>
      </c>
      <c r="O526" s="64"/>
      <c r="P526" s="64"/>
      <c r="Q526" s="64"/>
      <c r="R526" s="64"/>
      <c r="S526" s="64"/>
      <c r="T526" s="64"/>
      <c r="U526" s="59">
        <f>IFERROR(VLOOKUP(Tabelle32[[#This Row],[Device ID]],BOM!$B$3:$BQ$35,25,FALSE),"")</f>
        <v>0</v>
      </c>
      <c r="V526" s="59" t="str">
        <f>IFERROR(VLOOKUP(Tabelle32[[#This Row],[Device ID]],BOM!$B$3:$BQ$35,26,FALSE),"")</f>
        <v>x</v>
      </c>
      <c r="W526" s="59" t="str">
        <f>IFERROR(VLOOKUP(Tabelle32[[#This Row],[Device ID]],BOM!$B$3:$BQ$35,27,FALSE),"")</f>
        <v>x</v>
      </c>
      <c r="X526" s="59" t="str">
        <f>IFERROR(VLOOKUP(Tabelle32[[#This Row],[Device ID]],BOM!$B$3:$BQ$35,28,FALSE),"")</f>
        <v>x</v>
      </c>
      <c r="Y526" s="59" t="str">
        <f>IFERROR(VLOOKUP(Tabelle32[[#This Row],[Device ID]],BOM!$B$3:$BQ$35,29,FALSE),"")</f>
        <v>x</v>
      </c>
      <c r="Z526" s="59" t="str">
        <f>IFERROR(VLOOKUP(Tabelle32[[#This Row],[Device ID]],BOM!$B$3:$BQ$35,30,FALSE),"")</f>
        <v>x</v>
      </c>
      <c r="AA526" s="59" t="str">
        <f>IFERROR(VLOOKUP(Tabelle32[[#This Row],[Device ID]],BOM!$B$3:$BQ$35,31,FALSE),"")</f>
        <v>x</v>
      </c>
      <c r="AB526" s="59" t="str">
        <f>IFERROR(VLOOKUP(Tabelle32[[#This Row],[Device ID]],BOM!$B$3:$BQ$35,32,FALSE),"")</f>
        <v>x</v>
      </c>
      <c r="AC526" s="59" t="str">
        <f>IFERROR(VLOOKUP(Tabelle32[[#This Row],[Device ID]],BOM!$B$3:$BQ$35,33,FALSE),"")</f>
        <v>x</v>
      </c>
      <c r="AD526" s="59" t="str">
        <f>IFERROR(VLOOKUP(Tabelle32[[#This Row],[Device ID]],BOM!$B$3:$BQ$35,34,FALSE),"")</f>
        <v>x</v>
      </c>
      <c r="AE526" s="59" t="str">
        <f>IFERROR(VLOOKUP(Tabelle32[[#This Row],[Device ID]],BOM!$B$3:$BQ$35,35,FALSE),"")</f>
        <v>x</v>
      </c>
      <c r="AF526" s="59" t="str">
        <f>IFERROR(VLOOKUP(Tabelle32[[#This Row],[Device ID]],BOM!$B$3:$BQ$35,36,FALSE),"")</f>
        <v>x</v>
      </c>
      <c r="AG526" s="59" t="str">
        <f>IFERROR(VLOOKUP(Tabelle32[[#This Row],[Device ID]],BOM!$B$3:$BQ$35,37,FALSE),"")</f>
        <v>x</v>
      </c>
      <c r="AH526" s="59"/>
      <c r="AI526" s="59"/>
      <c r="AJ526" s="59"/>
      <c r="AK526" s="59"/>
      <c r="AL526" s="59" t="str">
        <f>IFERROR(VLOOKUP(Tabelle32[[#This Row],[Device ID]],BOM!$B$3:$BQ$35,42,FALSE),"")</f>
        <v>Imagine Communications SNP</v>
      </c>
      <c r="AM526" s="59" t="str">
        <f>IFERROR(VLOOKUP(Tabelle32[[#This Row],[Device ID]],BOM!$B$3:$BQ$35,43,FALSE),"")</f>
        <v>no</v>
      </c>
      <c r="AN526" s="59" t="str">
        <f>IFERROR(VLOOKUP(Tabelle32[[#This Row],[Device ID]],BOM!$B$3:$BQ$35,44,FALSE),"")</f>
        <v>yes</v>
      </c>
      <c r="AO526" s="59" t="str">
        <f>IFERROR(VLOOKUP(Tabelle32[[#This Row],[Device ID]],BOM!$B$3:$BQ$35,45,FALSE),"")</f>
        <v>no</v>
      </c>
      <c r="AP526" s="59" t="str">
        <f>IFERROR(CONCATENATE(Tabelle32[[#This Row],[Family
GFX-Unit]]," | ",Tabelle32[[#This Row],[Label 1
GFX-Unit]]," | ",Tabelle32[[#This Row],[Attached Device if Gateway]]),"")</f>
        <v xml:space="preserve"> |  | VKS</v>
      </c>
      <c r="AQ526" s="28"/>
      <c r="AR526" s="28"/>
      <c r="AS526" s="28"/>
      <c r="AT526" s="28"/>
      <c r="AU526" s="28"/>
      <c r="AV526" s="28" t="s">
        <v>96</v>
      </c>
      <c r="AW526" s="28" t="s">
        <v>96</v>
      </c>
      <c r="AX526" s="28" t="s">
        <v>96</v>
      </c>
      <c r="AY526" s="28" t="s">
        <v>96</v>
      </c>
      <c r="AZ526" s="28" t="s">
        <v>96</v>
      </c>
      <c r="BA526" s="28" t="s">
        <v>96</v>
      </c>
      <c r="BB526" s="28" t="s">
        <v>96</v>
      </c>
      <c r="BC526" s="28" t="s">
        <v>96</v>
      </c>
      <c r="BD526" s="28" t="s">
        <v>96</v>
      </c>
      <c r="BE526" s="28"/>
      <c r="BF526" s="28"/>
      <c r="BG526" s="73" t="s">
        <v>151</v>
      </c>
      <c r="BH526" s="30" t="str">
        <f>IF(COUNTA(Tabelle32[[#This Row],[Type:Vid_1080i50]:[Type:Anc_Prot]])&gt;0,"x","")</f>
        <v>x</v>
      </c>
      <c r="BI52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26" s="59"/>
      <c r="BK526" s="59"/>
      <c r="BL526" s="63"/>
      <c r="BM526" s="63"/>
      <c r="BN526" s="90"/>
      <c r="BO526" s="90"/>
      <c r="BP526" s="75">
        <f>LEN(Tabelle32[[#This Row],[Label 1
GFX-Unit]])</f>
        <v>0</v>
      </c>
      <c r="BQ526" s="63"/>
      <c r="BR526" s="63"/>
      <c r="BS526" s="59"/>
      <c r="BT526" s="59"/>
      <c r="BU526" s="59" t="s">
        <v>203</v>
      </c>
      <c r="BV526" s="59" t="s">
        <v>204</v>
      </c>
      <c r="BW526" s="59" t="s">
        <v>736</v>
      </c>
      <c r="BX526" s="59">
        <v>24</v>
      </c>
    </row>
    <row r="527" spans="1:76" x14ac:dyDescent="0.2">
      <c r="A527" s="58" t="str">
        <f>CONCATENATE(Tabelle32[[#This Row],[Device ID]],".",Tabelle32[[#This Row],[Streamcounter]])</f>
        <v>24.24215</v>
      </c>
      <c r="B52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VGW-01_SDI24_AUDrec_0015_IPLASRF</v>
      </c>
      <c r="C527" s="60"/>
      <c r="D527" s="61"/>
      <c r="E527" s="62"/>
      <c r="F527" s="59" t="str">
        <f>IFERROR(VLOOKUP(Tabelle32[[#This Row],[Device ID]],BOM!$B$3:$BQ$35,16,FALSE),"")</f>
        <v>VKS</v>
      </c>
      <c r="G527" s="63">
        <f>VLOOKUP(Tabelle32[[#This Row],[SDI Interface]],BOM!$A$4:$B$35,2,FALSE)</f>
        <v>24</v>
      </c>
      <c r="H527" s="59" t="str">
        <f>BOM!$C$4</f>
        <v>VGW-01</v>
      </c>
      <c r="I527" s="59">
        <f>IFERROR(VLOOKUP(Tabelle32[[#This Row],[Device ID]],BOM!$B$3:$BQ$35,12,FALSE),"")</f>
        <v>0</v>
      </c>
      <c r="J527" s="59" t="str">
        <f>IFERROR(VLOOKUP(Tabelle32[[#This Row],[Device ID]],BOM!$B$3:$BQ$35,13,FALSE),"")</f>
        <v>TC.U1.223 | MDC</v>
      </c>
      <c r="K527" s="59" t="str">
        <f>IFERROR(VLOOKUP(Tabelle32[[#This Row],[Device ID]],BOM!$B$3:$BQ$35,14,FALSE),"")</f>
        <v>Imagine Comunications</v>
      </c>
      <c r="L527" s="59" t="str">
        <f>IFERROR(VLOOKUP(Tabelle32[[#This Row],[Device ID]],BOM!$B$3:$BQ$35,16,FALSE),"")</f>
        <v>VKS</v>
      </c>
      <c r="M527" s="63">
        <f>IFERROR(VLOOKUP(Tabelle32[[#This Row],[Device ID]],BOM!$B$3:$BQ$35,17,FALSE),"")</f>
        <v>0</v>
      </c>
      <c r="N527" s="59">
        <f>IFERROR(VLOOKUP(Tabelle32[[#This Row],[Device ID]],BOM!$B$3:$BQ$35,18,FALSE),"")</f>
        <v>0</v>
      </c>
      <c r="O527" s="64"/>
      <c r="P527" s="64"/>
      <c r="Q527" s="64"/>
      <c r="R527" s="64"/>
      <c r="S527" s="64"/>
      <c r="T527" s="64"/>
      <c r="U527" s="59">
        <f>IFERROR(VLOOKUP(Tabelle32[[#This Row],[Device ID]],BOM!$B$3:$BQ$35,25,FALSE),"")</f>
        <v>0</v>
      </c>
      <c r="V527" s="59" t="str">
        <f>IFERROR(VLOOKUP(Tabelle32[[#This Row],[Device ID]],BOM!$B$3:$BQ$35,26,FALSE),"")</f>
        <v>x</v>
      </c>
      <c r="W527" s="59" t="str">
        <f>IFERROR(VLOOKUP(Tabelle32[[#This Row],[Device ID]],BOM!$B$3:$BQ$35,27,FALSE),"")</f>
        <v>x</v>
      </c>
      <c r="X527" s="59" t="str">
        <f>IFERROR(VLOOKUP(Tabelle32[[#This Row],[Device ID]],BOM!$B$3:$BQ$35,28,FALSE),"")</f>
        <v>x</v>
      </c>
      <c r="Y527" s="59" t="str">
        <f>IFERROR(VLOOKUP(Tabelle32[[#This Row],[Device ID]],BOM!$B$3:$BQ$35,29,FALSE),"")</f>
        <v>x</v>
      </c>
      <c r="Z527" s="59" t="str">
        <f>IFERROR(VLOOKUP(Tabelle32[[#This Row],[Device ID]],BOM!$B$3:$BQ$35,30,FALSE),"")</f>
        <v>x</v>
      </c>
      <c r="AA527" s="59" t="str">
        <f>IFERROR(VLOOKUP(Tabelle32[[#This Row],[Device ID]],BOM!$B$3:$BQ$35,31,FALSE),"")</f>
        <v>x</v>
      </c>
      <c r="AB527" s="59" t="str">
        <f>IFERROR(VLOOKUP(Tabelle32[[#This Row],[Device ID]],BOM!$B$3:$BQ$35,32,FALSE),"")</f>
        <v>x</v>
      </c>
      <c r="AC527" s="59" t="str">
        <f>IFERROR(VLOOKUP(Tabelle32[[#This Row],[Device ID]],BOM!$B$3:$BQ$35,33,FALSE),"")</f>
        <v>x</v>
      </c>
      <c r="AD527" s="59" t="str">
        <f>IFERROR(VLOOKUP(Tabelle32[[#This Row],[Device ID]],BOM!$B$3:$BQ$35,34,FALSE),"")</f>
        <v>x</v>
      </c>
      <c r="AE527" s="59" t="str">
        <f>IFERROR(VLOOKUP(Tabelle32[[#This Row],[Device ID]],BOM!$B$3:$BQ$35,35,FALSE),"")</f>
        <v>x</v>
      </c>
      <c r="AF527" s="59" t="str">
        <f>IFERROR(VLOOKUP(Tabelle32[[#This Row],[Device ID]],BOM!$B$3:$BQ$35,36,FALSE),"")</f>
        <v>x</v>
      </c>
      <c r="AG527" s="59" t="str">
        <f>IFERROR(VLOOKUP(Tabelle32[[#This Row],[Device ID]],BOM!$B$3:$BQ$35,37,FALSE),"")</f>
        <v>x</v>
      </c>
      <c r="AH527" s="59"/>
      <c r="AI527" s="59"/>
      <c r="AJ527" s="59"/>
      <c r="AK527" s="59"/>
      <c r="AL527" s="59" t="str">
        <f>IFERROR(VLOOKUP(Tabelle32[[#This Row],[Device ID]],BOM!$B$3:$BQ$35,42,FALSE),"")</f>
        <v>Imagine Communications SNP</v>
      </c>
      <c r="AM527" s="59" t="str">
        <f>IFERROR(VLOOKUP(Tabelle32[[#This Row],[Device ID]],BOM!$B$3:$BQ$35,43,FALSE),"")</f>
        <v>no</v>
      </c>
      <c r="AN527" s="59" t="str">
        <f>IFERROR(VLOOKUP(Tabelle32[[#This Row],[Device ID]],BOM!$B$3:$BQ$35,44,FALSE),"")</f>
        <v>yes</v>
      </c>
      <c r="AO527" s="59" t="str">
        <f>IFERROR(VLOOKUP(Tabelle32[[#This Row],[Device ID]],BOM!$B$3:$BQ$35,45,FALSE),"")</f>
        <v>no</v>
      </c>
      <c r="AP527" s="59" t="str">
        <f>IFERROR(CONCATENATE(Tabelle32[[#This Row],[Family
GFX-Unit]]," | ",Tabelle32[[#This Row],[Label 1
GFX-Unit]]," | ",Tabelle32[[#This Row],[Attached Device if Gateway]]),"")</f>
        <v xml:space="preserve"> |  | VKS</v>
      </c>
      <c r="AQ527" s="28"/>
      <c r="AR527" s="28"/>
      <c r="AS527" s="28"/>
      <c r="AT527" s="28"/>
      <c r="AU527" s="28"/>
      <c r="AV527" s="28" t="s">
        <v>96</v>
      </c>
      <c r="AW527" s="28" t="s">
        <v>96</v>
      </c>
      <c r="AX527" s="28" t="s">
        <v>96</v>
      </c>
      <c r="AY527" s="28" t="s">
        <v>96</v>
      </c>
      <c r="AZ527" s="28" t="s">
        <v>96</v>
      </c>
      <c r="BA527" s="28" t="s">
        <v>96</v>
      </c>
      <c r="BB527" s="28" t="s">
        <v>96</v>
      </c>
      <c r="BC527" s="28" t="s">
        <v>96</v>
      </c>
      <c r="BD527" s="28" t="s">
        <v>96</v>
      </c>
      <c r="BE527" s="28"/>
      <c r="BF527" s="28"/>
      <c r="BG527" s="73" t="s">
        <v>151</v>
      </c>
      <c r="BH527" s="30" t="str">
        <f>IF(COUNTA(Tabelle32[[#This Row],[Type:Vid_1080i50]:[Type:Anc_Prot]])&gt;0,"x","")</f>
        <v>x</v>
      </c>
      <c r="BI52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27" s="59"/>
      <c r="BK527" s="59"/>
      <c r="BL527" s="63"/>
      <c r="BM527" s="63"/>
      <c r="BN527" s="90"/>
      <c r="BO527" s="90"/>
      <c r="BP527" s="75">
        <f>LEN(Tabelle32[[#This Row],[Label 1
GFX-Unit]])</f>
        <v>0</v>
      </c>
      <c r="BQ527" s="63"/>
      <c r="BR527" s="63"/>
      <c r="BS527" s="59"/>
      <c r="BT527" s="59"/>
      <c r="BU527" s="59" t="s">
        <v>206</v>
      </c>
      <c r="BV527" s="59" t="s">
        <v>207</v>
      </c>
      <c r="BW527" s="59" t="s">
        <v>737</v>
      </c>
      <c r="BX527" s="59">
        <v>24</v>
      </c>
    </row>
    <row r="528" spans="1:76" x14ac:dyDescent="0.2">
      <c r="A528" s="58" t="str">
        <f>CONCATENATE(Tabelle32[[#This Row],[Device ID]],".",Tabelle32[[#This Row],[Streamcounter]])</f>
        <v>24.24216</v>
      </c>
      <c r="B52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VGW-01_SDI24_AUDrec_0016_IPLASRF</v>
      </c>
      <c r="C528" s="60"/>
      <c r="D528" s="61"/>
      <c r="E528" s="62"/>
      <c r="F528" s="59" t="str">
        <f>IFERROR(VLOOKUP(Tabelle32[[#This Row],[Device ID]],BOM!$B$3:$BQ$35,16,FALSE),"")</f>
        <v>VKS</v>
      </c>
      <c r="G528" s="63">
        <f>VLOOKUP(Tabelle32[[#This Row],[SDI Interface]],BOM!$A$4:$B$35,2,FALSE)</f>
        <v>24</v>
      </c>
      <c r="H528" s="59" t="str">
        <f>BOM!$C$4</f>
        <v>VGW-01</v>
      </c>
      <c r="I528" s="59">
        <f>IFERROR(VLOOKUP(Tabelle32[[#This Row],[Device ID]],BOM!$B$3:$BQ$35,12,FALSE),"")</f>
        <v>0</v>
      </c>
      <c r="J528" s="59" t="str">
        <f>IFERROR(VLOOKUP(Tabelle32[[#This Row],[Device ID]],BOM!$B$3:$BQ$35,13,FALSE),"")</f>
        <v>TC.U1.223 | MDC</v>
      </c>
      <c r="K528" s="59" t="str">
        <f>IFERROR(VLOOKUP(Tabelle32[[#This Row],[Device ID]],BOM!$B$3:$BQ$35,14,FALSE),"")</f>
        <v>Imagine Comunications</v>
      </c>
      <c r="L528" s="59" t="str">
        <f>IFERROR(VLOOKUP(Tabelle32[[#This Row],[Device ID]],BOM!$B$3:$BQ$35,16,FALSE),"")</f>
        <v>VKS</v>
      </c>
      <c r="M528" s="63">
        <f>IFERROR(VLOOKUP(Tabelle32[[#This Row],[Device ID]],BOM!$B$3:$BQ$35,17,FALSE),"")</f>
        <v>0</v>
      </c>
      <c r="N528" s="59">
        <f>IFERROR(VLOOKUP(Tabelle32[[#This Row],[Device ID]],BOM!$B$3:$BQ$35,18,FALSE),"")</f>
        <v>0</v>
      </c>
      <c r="O528" s="64"/>
      <c r="P528" s="64"/>
      <c r="Q528" s="64"/>
      <c r="R528" s="64"/>
      <c r="S528" s="64"/>
      <c r="T528" s="64"/>
      <c r="U528" s="59">
        <f>IFERROR(VLOOKUP(Tabelle32[[#This Row],[Device ID]],BOM!$B$3:$BQ$35,25,FALSE),"")</f>
        <v>0</v>
      </c>
      <c r="V528" s="59" t="str">
        <f>IFERROR(VLOOKUP(Tabelle32[[#This Row],[Device ID]],BOM!$B$3:$BQ$35,26,FALSE),"")</f>
        <v>x</v>
      </c>
      <c r="W528" s="59" t="str">
        <f>IFERROR(VLOOKUP(Tabelle32[[#This Row],[Device ID]],BOM!$B$3:$BQ$35,27,FALSE),"")</f>
        <v>x</v>
      </c>
      <c r="X528" s="59" t="str">
        <f>IFERROR(VLOOKUP(Tabelle32[[#This Row],[Device ID]],BOM!$B$3:$BQ$35,28,FALSE),"")</f>
        <v>x</v>
      </c>
      <c r="Y528" s="59" t="str">
        <f>IFERROR(VLOOKUP(Tabelle32[[#This Row],[Device ID]],BOM!$B$3:$BQ$35,29,FALSE),"")</f>
        <v>x</v>
      </c>
      <c r="Z528" s="59" t="str">
        <f>IFERROR(VLOOKUP(Tabelle32[[#This Row],[Device ID]],BOM!$B$3:$BQ$35,30,FALSE),"")</f>
        <v>x</v>
      </c>
      <c r="AA528" s="59" t="str">
        <f>IFERROR(VLOOKUP(Tabelle32[[#This Row],[Device ID]],BOM!$B$3:$BQ$35,31,FALSE),"")</f>
        <v>x</v>
      </c>
      <c r="AB528" s="59" t="str">
        <f>IFERROR(VLOOKUP(Tabelle32[[#This Row],[Device ID]],BOM!$B$3:$BQ$35,32,FALSE),"")</f>
        <v>x</v>
      </c>
      <c r="AC528" s="59" t="str">
        <f>IFERROR(VLOOKUP(Tabelle32[[#This Row],[Device ID]],BOM!$B$3:$BQ$35,33,FALSE),"")</f>
        <v>x</v>
      </c>
      <c r="AD528" s="59" t="str">
        <f>IFERROR(VLOOKUP(Tabelle32[[#This Row],[Device ID]],BOM!$B$3:$BQ$35,34,FALSE),"")</f>
        <v>x</v>
      </c>
      <c r="AE528" s="59" t="str">
        <f>IFERROR(VLOOKUP(Tabelle32[[#This Row],[Device ID]],BOM!$B$3:$BQ$35,35,FALSE),"")</f>
        <v>x</v>
      </c>
      <c r="AF528" s="59" t="str">
        <f>IFERROR(VLOOKUP(Tabelle32[[#This Row],[Device ID]],BOM!$B$3:$BQ$35,36,FALSE),"")</f>
        <v>x</v>
      </c>
      <c r="AG528" s="59" t="str">
        <f>IFERROR(VLOOKUP(Tabelle32[[#This Row],[Device ID]],BOM!$B$3:$BQ$35,37,FALSE),"")</f>
        <v>x</v>
      </c>
      <c r="AH528" s="59"/>
      <c r="AI528" s="59"/>
      <c r="AJ528" s="59"/>
      <c r="AK528" s="59"/>
      <c r="AL528" s="59" t="str">
        <f>IFERROR(VLOOKUP(Tabelle32[[#This Row],[Device ID]],BOM!$B$3:$BQ$35,42,FALSE),"")</f>
        <v>Imagine Communications SNP</v>
      </c>
      <c r="AM528" s="59" t="str">
        <f>IFERROR(VLOOKUP(Tabelle32[[#This Row],[Device ID]],BOM!$B$3:$BQ$35,43,FALSE),"")</f>
        <v>no</v>
      </c>
      <c r="AN528" s="59" t="str">
        <f>IFERROR(VLOOKUP(Tabelle32[[#This Row],[Device ID]],BOM!$B$3:$BQ$35,44,FALSE),"")</f>
        <v>yes</v>
      </c>
      <c r="AO528" s="59" t="str">
        <f>IFERROR(VLOOKUP(Tabelle32[[#This Row],[Device ID]],BOM!$B$3:$BQ$35,45,FALSE),"")</f>
        <v>no</v>
      </c>
      <c r="AP528" s="59" t="str">
        <f>IFERROR(CONCATENATE(Tabelle32[[#This Row],[Family
GFX-Unit]]," | ",Tabelle32[[#This Row],[Label 1
GFX-Unit]]," | ",Tabelle32[[#This Row],[Attached Device if Gateway]]),"")</f>
        <v xml:space="preserve"> |  | VKS</v>
      </c>
      <c r="AQ528" s="28"/>
      <c r="AR528" s="28"/>
      <c r="AS528" s="28"/>
      <c r="AT528" s="28"/>
      <c r="AU528" s="28"/>
      <c r="AV528" s="28" t="s">
        <v>96</v>
      </c>
      <c r="AW528" s="28" t="s">
        <v>96</v>
      </c>
      <c r="AX528" s="28" t="s">
        <v>96</v>
      </c>
      <c r="AY528" s="28" t="s">
        <v>96</v>
      </c>
      <c r="AZ528" s="28" t="s">
        <v>96</v>
      </c>
      <c r="BA528" s="28" t="s">
        <v>96</v>
      </c>
      <c r="BB528" s="28" t="s">
        <v>96</v>
      </c>
      <c r="BC528" s="28" t="s">
        <v>96</v>
      </c>
      <c r="BD528" s="28" t="s">
        <v>96</v>
      </c>
      <c r="BE528" s="28"/>
      <c r="BF528" s="28"/>
      <c r="BG528" s="73" t="s">
        <v>151</v>
      </c>
      <c r="BH528" s="30" t="str">
        <f>IF(COUNTA(Tabelle32[[#This Row],[Type:Vid_1080i50]:[Type:Anc_Prot]])&gt;0,"x","")</f>
        <v>x</v>
      </c>
      <c r="BI52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28" s="59"/>
      <c r="BK528" s="59"/>
      <c r="BL528" s="63"/>
      <c r="BM528" s="63"/>
      <c r="BN528" s="90"/>
      <c r="BO528" s="90"/>
      <c r="BP528" s="75">
        <f>LEN(Tabelle32[[#This Row],[Label 1
GFX-Unit]])</f>
        <v>0</v>
      </c>
      <c r="BQ528" s="63"/>
      <c r="BR528" s="63"/>
      <c r="BS528" s="59"/>
      <c r="BT528" s="59"/>
      <c r="BU528" s="59" t="s">
        <v>209</v>
      </c>
      <c r="BV528" s="59" t="s">
        <v>210</v>
      </c>
      <c r="BW528" s="59" t="s">
        <v>738</v>
      </c>
      <c r="BX528" s="59">
        <v>24</v>
      </c>
    </row>
    <row r="529" spans="1:76" x14ac:dyDescent="0.2">
      <c r="A529" s="58" t="str">
        <f>CONCATENATE(Tabelle32[[#This Row],[Device ID]],".",Tabelle32[[#This Row],[Streamcounter]])</f>
        <v>24.24101</v>
      </c>
      <c r="B52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VGW-01_SDI24_VIDrec_0001_IPLASRF</v>
      </c>
      <c r="C529" s="60"/>
      <c r="D529" s="61"/>
      <c r="E529" s="62"/>
      <c r="F529" s="59" t="str">
        <f>IFERROR(VLOOKUP(Tabelle32[[#This Row],[Device ID]],BOM!$B$3:$BQ$35,16,FALSE),"")</f>
        <v>VKS</v>
      </c>
      <c r="G529" s="63">
        <f>VLOOKUP(Tabelle32[[#This Row],[SDI Interface]],BOM!$A$4:$B$35,2,FALSE)</f>
        <v>24</v>
      </c>
      <c r="H529" s="59" t="str">
        <f>BOM!$C$4</f>
        <v>VGW-01</v>
      </c>
      <c r="I529" s="59">
        <f>IFERROR(VLOOKUP(Tabelle32[[#This Row],[Device ID]],BOM!$B$3:$BQ$35,12,FALSE),"")</f>
        <v>0</v>
      </c>
      <c r="J529" s="59" t="str">
        <f>IFERROR(VLOOKUP(Tabelle32[[#This Row],[Device ID]],BOM!$B$3:$BQ$35,13,FALSE),"")</f>
        <v>TC.U1.223 | MDC</v>
      </c>
      <c r="K529" s="59" t="str">
        <f>IFERROR(VLOOKUP(Tabelle32[[#This Row],[Device ID]],BOM!$B$3:$BQ$35,14,FALSE),"")</f>
        <v>Imagine Comunications</v>
      </c>
      <c r="L529" s="59" t="str">
        <f>IFERROR(VLOOKUP(Tabelle32[[#This Row],[Device ID]],BOM!$B$3:$BQ$35,16,FALSE),"")</f>
        <v>VKS</v>
      </c>
      <c r="M529" s="63">
        <f>IFERROR(VLOOKUP(Tabelle32[[#This Row],[Device ID]],BOM!$B$3:$BQ$35,17,FALSE),"")</f>
        <v>0</v>
      </c>
      <c r="N529" s="59">
        <f>IFERROR(VLOOKUP(Tabelle32[[#This Row],[Device ID]],BOM!$B$3:$BQ$35,18,FALSE),"")</f>
        <v>0</v>
      </c>
      <c r="O529" s="64"/>
      <c r="P529" s="64"/>
      <c r="Q529" s="64"/>
      <c r="R529" s="64"/>
      <c r="S529" s="64"/>
      <c r="T529" s="64"/>
      <c r="U529" s="59">
        <f>IFERROR(VLOOKUP(Tabelle32[[#This Row],[Device ID]],BOM!$B$3:$BQ$35,25,FALSE),"")</f>
        <v>0</v>
      </c>
      <c r="V529" s="59" t="str">
        <f>IFERROR(VLOOKUP(Tabelle32[[#This Row],[Device ID]],BOM!$B$3:$BQ$35,26,FALSE),"")</f>
        <v>x</v>
      </c>
      <c r="W529" s="59" t="str">
        <f>IFERROR(VLOOKUP(Tabelle32[[#This Row],[Device ID]],BOM!$B$3:$BQ$35,27,FALSE),"")</f>
        <v>x</v>
      </c>
      <c r="X529" s="59" t="str">
        <f>IFERROR(VLOOKUP(Tabelle32[[#This Row],[Device ID]],BOM!$B$3:$BQ$35,28,FALSE),"")</f>
        <v>x</v>
      </c>
      <c r="Y529" s="59" t="str">
        <f>IFERROR(VLOOKUP(Tabelle32[[#This Row],[Device ID]],BOM!$B$3:$BQ$35,29,FALSE),"")</f>
        <v>x</v>
      </c>
      <c r="Z529" s="59" t="str">
        <f>IFERROR(VLOOKUP(Tabelle32[[#This Row],[Device ID]],BOM!$B$3:$BQ$35,30,FALSE),"")</f>
        <v>x</v>
      </c>
      <c r="AA529" s="59" t="str">
        <f>IFERROR(VLOOKUP(Tabelle32[[#This Row],[Device ID]],BOM!$B$3:$BQ$35,31,FALSE),"")</f>
        <v>x</v>
      </c>
      <c r="AB529" s="59" t="str">
        <f>IFERROR(VLOOKUP(Tabelle32[[#This Row],[Device ID]],BOM!$B$3:$BQ$35,32,FALSE),"")</f>
        <v>x</v>
      </c>
      <c r="AC529" s="59" t="str">
        <f>IFERROR(VLOOKUP(Tabelle32[[#This Row],[Device ID]],BOM!$B$3:$BQ$35,33,FALSE),"")</f>
        <v>x</v>
      </c>
      <c r="AD529" s="59" t="str">
        <f>IFERROR(VLOOKUP(Tabelle32[[#This Row],[Device ID]],BOM!$B$3:$BQ$35,34,FALSE),"")</f>
        <v>x</v>
      </c>
      <c r="AE529" s="59" t="str">
        <f>IFERROR(VLOOKUP(Tabelle32[[#This Row],[Device ID]],BOM!$B$3:$BQ$35,35,FALSE),"")</f>
        <v>x</v>
      </c>
      <c r="AF529" s="59" t="str">
        <f>IFERROR(VLOOKUP(Tabelle32[[#This Row],[Device ID]],BOM!$B$3:$BQ$35,36,FALSE),"")</f>
        <v>x</v>
      </c>
      <c r="AG529" s="59" t="str">
        <f>IFERROR(VLOOKUP(Tabelle32[[#This Row],[Device ID]],BOM!$B$3:$BQ$35,37,FALSE),"")</f>
        <v>x</v>
      </c>
      <c r="AH529" s="59"/>
      <c r="AI529" s="59"/>
      <c r="AJ529" s="59"/>
      <c r="AK529" s="59"/>
      <c r="AL529" s="59" t="str">
        <f>IFERROR(VLOOKUP(Tabelle32[[#This Row],[Device ID]],BOM!$B$3:$BQ$35,42,FALSE),"")</f>
        <v>Imagine Communications SNP</v>
      </c>
      <c r="AM529" s="59" t="str">
        <f>IFERROR(VLOOKUP(Tabelle32[[#This Row],[Device ID]],BOM!$B$3:$BQ$35,43,FALSE),"")</f>
        <v>no</v>
      </c>
      <c r="AN529" s="59" t="str">
        <f>IFERROR(VLOOKUP(Tabelle32[[#This Row],[Device ID]],BOM!$B$3:$BQ$35,44,FALSE),"")</f>
        <v>yes</v>
      </c>
      <c r="AO529" s="59" t="str">
        <f>IFERROR(VLOOKUP(Tabelle32[[#This Row],[Device ID]],BOM!$B$3:$BQ$35,45,FALSE),"")</f>
        <v>no</v>
      </c>
      <c r="AP529" s="59" t="str">
        <f>IFERROR(CONCATENATE(Tabelle32[[#This Row],[Family
GFX-Unit]]," | ",Tabelle32[[#This Row],[Label 1
GFX-Unit]]," | ",Tabelle32[[#This Row],[Attached Device if Gateway]]),"")</f>
        <v xml:space="preserve"> |  | VKS</v>
      </c>
      <c r="AQ529" s="28" t="s">
        <v>96</v>
      </c>
      <c r="AR529" s="28" t="s">
        <v>96</v>
      </c>
      <c r="AS529" s="28" t="s">
        <v>96</v>
      </c>
      <c r="AT529" s="28" t="s">
        <v>96</v>
      </c>
      <c r="AU529" s="28" t="s">
        <v>96</v>
      </c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  <c r="BF529" s="28"/>
      <c r="BG529" s="73" t="s">
        <v>151</v>
      </c>
      <c r="BH529" s="30" t="str">
        <f>IF(COUNTA(Tabelle32[[#This Row],[Type:Vid_1080i50]:[Type:Anc_Prot]])&gt;0,"x","")</f>
        <v>x</v>
      </c>
      <c r="BI52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529" s="59"/>
      <c r="BK529" s="59"/>
      <c r="BL529" s="63"/>
      <c r="BM529" s="63"/>
      <c r="BN529" s="90"/>
      <c r="BO529" s="90"/>
      <c r="BP529" s="75">
        <f>LEN(Tabelle32[[#This Row],[Label 1
GFX-Unit]])</f>
        <v>0</v>
      </c>
      <c r="BQ529" s="63"/>
      <c r="BR529" s="63"/>
      <c r="BS529" s="59"/>
      <c r="BT529" s="59"/>
      <c r="BU529" s="59" t="s">
        <v>212</v>
      </c>
      <c r="BV529" s="59" t="s">
        <v>213</v>
      </c>
      <c r="BW529" s="59" t="s">
        <v>739</v>
      </c>
      <c r="BX529" s="59">
        <v>24</v>
      </c>
    </row>
    <row r="530" spans="1:76" ht="13.5" x14ac:dyDescent="0.25">
      <c r="A530" s="58" t="str">
        <f>CONCATENATE(Tabelle32[[#This Row],[Device ID]],".",Tabelle32[[#This Row],[Streamcounter]])</f>
        <v>24.24102</v>
      </c>
      <c r="B530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VGW-01_SDI24_VIDsend_0002_IPLASRF</v>
      </c>
      <c r="C530" s="96"/>
      <c r="D530" s="96"/>
      <c r="E530" s="96"/>
      <c r="F530" s="93" t="str">
        <f>IFERROR(VLOOKUP(Tabelle32[[#This Row],[Device ID]],BOM!$B$3:$BQ$35,16,FALSE),"")</f>
        <v>VKS</v>
      </c>
      <c r="G530" s="66">
        <f>VLOOKUP(Tabelle32[[#This Row],[SDI Interface]],BOM!$A$4:$B$35,2,FALSE)</f>
        <v>24</v>
      </c>
      <c r="H530" s="93" t="str">
        <f>BOM!$C$4</f>
        <v>VGW-01</v>
      </c>
      <c r="I530" s="93">
        <f>IFERROR(VLOOKUP(Tabelle32[[#This Row],[Device ID]],BOM!$B$3:$BQ$35,12,FALSE),"")</f>
        <v>0</v>
      </c>
      <c r="J530" s="93" t="str">
        <f>IFERROR(VLOOKUP(Tabelle32[[#This Row],[Device ID]],BOM!$B$3:$BQ$35,13,FALSE),"")</f>
        <v>TC.U1.223 | MDC</v>
      </c>
      <c r="K530" s="93" t="str">
        <f>IFERROR(VLOOKUP(Tabelle32[[#This Row],[Device ID]],BOM!$B$3:$BQ$35,14,FALSE),"")</f>
        <v>Imagine Comunications</v>
      </c>
      <c r="L530" s="93" t="str">
        <f>IFERROR(VLOOKUP(Tabelle32[[#This Row],[Device ID]],BOM!$B$3:$BQ$35,16,FALSE),"")</f>
        <v>VKS</v>
      </c>
      <c r="M530" s="93">
        <f>IFERROR(VLOOKUP(Tabelle32[[#This Row],[Device ID]],BOM!$B$3:$BQ$35,17,FALSE),"")</f>
        <v>0</v>
      </c>
      <c r="N530" s="93">
        <f>IFERROR(VLOOKUP(Tabelle32[[#This Row],[Device ID]],BOM!$B$3:$BQ$35,18,FALSE),"")</f>
        <v>0</v>
      </c>
      <c r="O530" s="64"/>
      <c r="P530" s="64"/>
      <c r="Q530" s="64"/>
      <c r="R530" s="64"/>
      <c r="S530" s="64"/>
      <c r="T530" s="64"/>
      <c r="U530" s="93">
        <f>IFERROR(VLOOKUP(Tabelle32[[#This Row],[Device ID]],BOM!$B$3:$BQ$35,25,FALSE),"")</f>
        <v>0</v>
      </c>
      <c r="V530" s="94" t="str">
        <f>IFERROR(VLOOKUP(Tabelle32[[#This Row],[Device ID]],BOM!$B$3:$BQ$35,26,FALSE),"")</f>
        <v>x</v>
      </c>
      <c r="W530" s="94" t="str">
        <f>IFERROR(VLOOKUP(Tabelle32[[#This Row],[Device ID]],BOM!$B$3:$BQ$35,27,FALSE),"")</f>
        <v>x</v>
      </c>
      <c r="X530" s="94" t="str">
        <f>IFERROR(VLOOKUP(Tabelle32[[#This Row],[Device ID]],BOM!$B$3:$BQ$35,28,FALSE),"")</f>
        <v>x</v>
      </c>
      <c r="Y530" s="94" t="str">
        <f>IFERROR(VLOOKUP(Tabelle32[[#This Row],[Device ID]],BOM!$B$3:$BQ$35,29,FALSE),"")</f>
        <v>x</v>
      </c>
      <c r="Z530" s="94" t="str">
        <f>IFERROR(VLOOKUP(Tabelle32[[#This Row],[Device ID]],BOM!$B$3:$BQ$35,30,FALSE),"")</f>
        <v>x</v>
      </c>
      <c r="AA530" s="94" t="str">
        <f>IFERROR(VLOOKUP(Tabelle32[[#This Row],[Device ID]],BOM!$B$3:$BQ$35,31,FALSE),"")</f>
        <v>x</v>
      </c>
      <c r="AB530" s="94" t="str">
        <f>IFERROR(VLOOKUP(Tabelle32[[#This Row],[Device ID]],BOM!$B$3:$BQ$35,32,FALSE),"")</f>
        <v>x</v>
      </c>
      <c r="AC530" s="94" t="str">
        <f>IFERROR(VLOOKUP(Tabelle32[[#This Row],[Device ID]],BOM!$B$3:$BQ$35,33,FALSE),"")</f>
        <v>x</v>
      </c>
      <c r="AD530" s="94" t="str">
        <f>IFERROR(VLOOKUP(Tabelle32[[#This Row],[Device ID]],BOM!$B$3:$BQ$35,34,FALSE),"")</f>
        <v>x</v>
      </c>
      <c r="AE530" s="94" t="str">
        <f>IFERROR(VLOOKUP(Tabelle32[[#This Row],[Device ID]],BOM!$B$3:$BQ$35,35,FALSE),"")</f>
        <v>x</v>
      </c>
      <c r="AF530" s="94" t="str">
        <f>IFERROR(VLOOKUP(Tabelle32[[#This Row],[Device ID]],BOM!$B$3:$BQ$35,36,FALSE),"")</f>
        <v>x</v>
      </c>
      <c r="AG530" s="94" t="str">
        <f>IFERROR(VLOOKUP(Tabelle32[[#This Row],[Device ID]],BOM!$B$3:$BQ$35,37,FALSE),"")</f>
        <v>x</v>
      </c>
      <c r="AH530" s="59"/>
      <c r="AI530" s="59"/>
      <c r="AJ530" s="59"/>
      <c r="AK530" s="59"/>
      <c r="AL530" s="93" t="str">
        <f>IFERROR(VLOOKUP(Tabelle32[[#This Row],[Device ID]],BOM!$B$3:$BQ$35,42,FALSE),"")</f>
        <v>Imagine Communications SNP</v>
      </c>
      <c r="AM530" s="59" t="str">
        <f>IFERROR(VLOOKUP(Tabelle32[[#This Row],[Device ID]],BOM!$B$3:$BQ$35,43,FALSE),"")</f>
        <v>no</v>
      </c>
      <c r="AN530" s="93" t="str">
        <f>IFERROR(VLOOKUP(Tabelle32[[#This Row],[Device ID]],BOM!$B$3:$BQ$35,44,FALSE),"")</f>
        <v>yes</v>
      </c>
      <c r="AO530" s="59" t="str">
        <f>IFERROR(VLOOKUP(Tabelle32[[#This Row],[Device ID]],BOM!$B$3:$BQ$35,45,FALSE),"")</f>
        <v>no</v>
      </c>
      <c r="AP530" s="93" t="str">
        <f>IFERROR(CONCATENATE(Tabelle32[[#This Row],[Family
GFX-Unit]]," | ",Tabelle32[[#This Row],[Label 1
GFX-Unit]]," | ",Tabelle32[[#This Row],[Attached Device if Gateway]]),"")</f>
        <v xml:space="preserve"> |  | VKS</v>
      </c>
      <c r="AQ530" s="28" t="s">
        <v>96</v>
      </c>
      <c r="AR530" s="90"/>
      <c r="AS530" s="90"/>
      <c r="AT530" s="90"/>
      <c r="AU530" s="90"/>
      <c r="AV530" s="90"/>
      <c r="AW530" s="90"/>
      <c r="AX530" s="90"/>
      <c r="AY530" s="90"/>
      <c r="AZ530" s="90"/>
      <c r="BA530" s="90"/>
      <c r="BB530" s="90"/>
      <c r="BC530" s="90"/>
      <c r="BD530" s="90"/>
      <c r="BE530" s="90"/>
      <c r="BF530" s="90"/>
      <c r="BG530" s="66"/>
      <c r="BH530" s="30" t="str">
        <f>IF(COUNTA(Tabelle32[[#This Row],[Type:Vid_1080i50]:[Type:Anc_Prot]])&gt;0,"x","")</f>
        <v>x</v>
      </c>
      <c r="BI530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530" s="59"/>
      <c r="BK530" s="59"/>
      <c r="BL530" s="63"/>
      <c r="BM530" s="63"/>
      <c r="BN530" s="90"/>
      <c r="BO530" s="90"/>
      <c r="BP530" s="75">
        <f>LEN(Tabelle32[[#This Row],[Label 1
GFX-Unit]])</f>
        <v>0</v>
      </c>
      <c r="BQ530" s="63"/>
      <c r="BR530" s="63"/>
      <c r="BS530" s="59"/>
      <c r="BT530" s="59"/>
      <c r="BU530" s="59" t="s">
        <v>215</v>
      </c>
      <c r="BV530" s="59" t="s">
        <v>215</v>
      </c>
      <c r="BW530" s="59" t="s">
        <v>740</v>
      </c>
      <c r="BX530" s="59">
        <v>24</v>
      </c>
    </row>
    <row r="531" spans="1:76" x14ac:dyDescent="0.2">
      <c r="A531" s="58" t="str">
        <f>CONCATENATE(Tabelle32[[#This Row],[Device ID]],".",Tabelle32[[#This Row],[Streamcounter]])</f>
        <v>25.25301</v>
      </c>
      <c r="B53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VGW-01_SDI25_ANCrec_0001_IPLASRF</v>
      </c>
      <c r="C531" s="60"/>
      <c r="D531" s="61"/>
      <c r="E531" s="62"/>
      <c r="F531" s="59" t="str">
        <f>IFERROR(VLOOKUP(Tabelle32[[#This Row],[Device ID]],BOM!$B$3:$BQ$35,16,FALSE),"")</f>
        <v>VKS (12G)</v>
      </c>
      <c r="G531" s="63">
        <f>VLOOKUP(Tabelle32[[#This Row],[SDI Interface]],BOM!$A$4:$B$35,2,FALSE)</f>
        <v>25</v>
      </c>
      <c r="H531" s="59" t="str">
        <f>BOM!$C$4</f>
        <v>VGW-01</v>
      </c>
      <c r="I531" s="59">
        <f>IFERROR(VLOOKUP(Tabelle32[[#This Row],[Device ID]],BOM!$B$3:$BQ$35,12,FALSE),"")</f>
        <v>0</v>
      </c>
      <c r="J531" s="59" t="str">
        <f>IFERROR(VLOOKUP(Tabelle32[[#This Row],[Device ID]],BOM!$B$3:$BQ$35,13,FALSE),"")</f>
        <v>TC.U1.223 | MDC</v>
      </c>
      <c r="K531" s="59" t="str">
        <f>IFERROR(VLOOKUP(Tabelle32[[#This Row],[Device ID]],BOM!$B$3:$BQ$35,14,FALSE),"")</f>
        <v>Imagine Comunications</v>
      </c>
      <c r="L531" s="59" t="str">
        <f>IFERROR(VLOOKUP(Tabelle32[[#This Row],[Device ID]],BOM!$B$3:$BQ$35,16,FALSE),"")</f>
        <v>VKS (12G)</v>
      </c>
      <c r="M531" s="63">
        <f>IFERROR(VLOOKUP(Tabelle32[[#This Row],[Device ID]],BOM!$B$3:$BQ$35,17,FALSE),"")</f>
        <v>0</v>
      </c>
      <c r="N531" s="59">
        <f>IFERROR(VLOOKUP(Tabelle32[[#This Row],[Device ID]],BOM!$B$3:$BQ$35,18,FALSE),"")</f>
        <v>0</v>
      </c>
      <c r="O531" s="64"/>
      <c r="P531" s="64"/>
      <c r="Q531" s="64"/>
      <c r="R531" s="64"/>
      <c r="S531" s="64"/>
      <c r="T531" s="64"/>
      <c r="U531" s="59">
        <f>IFERROR(VLOOKUP(Tabelle32[[#This Row],[Device ID]],BOM!$B$3:$BQ$35,25,FALSE),"")</f>
        <v>0</v>
      </c>
      <c r="V531" s="59" t="str">
        <f>IFERROR(VLOOKUP(Tabelle32[[#This Row],[Device ID]],BOM!$B$3:$BQ$35,26,FALSE),"")</f>
        <v>x</v>
      </c>
      <c r="W531" s="59" t="str">
        <f>IFERROR(VLOOKUP(Tabelle32[[#This Row],[Device ID]],BOM!$B$3:$BQ$35,27,FALSE),"")</f>
        <v>x</v>
      </c>
      <c r="X531" s="59" t="str">
        <f>IFERROR(VLOOKUP(Tabelle32[[#This Row],[Device ID]],BOM!$B$3:$BQ$35,28,FALSE),"")</f>
        <v>x</v>
      </c>
      <c r="Y531" s="59" t="str">
        <f>IFERROR(VLOOKUP(Tabelle32[[#This Row],[Device ID]],BOM!$B$3:$BQ$35,29,FALSE),"")</f>
        <v>x</v>
      </c>
      <c r="Z531" s="59" t="str">
        <f>IFERROR(VLOOKUP(Tabelle32[[#This Row],[Device ID]],BOM!$B$3:$BQ$35,30,FALSE),"")</f>
        <v>x</v>
      </c>
      <c r="AA531" s="59" t="str">
        <f>IFERROR(VLOOKUP(Tabelle32[[#This Row],[Device ID]],BOM!$B$3:$BQ$35,31,FALSE),"")</f>
        <v>x</v>
      </c>
      <c r="AB531" s="59" t="str">
        <f>IFERROR(VLOOKUP(Tabelle32[[#This Row],[Device ID]],BOM!$B$3:$BQ$35,32,FALSE),"")</f>
        <v>x</v>
      </c>
      <c r="AC531" s="59" t="str">
        <f>IFERROR(VLOOKUP(Tabelle32[[#This Row],[Device ID]],BOM!$B$3:$BQ$35,33,FALSE),"")</f>
        <v>x</v>
      </c>
      <c r="AD531" s="59" t="str">
        <f>IFERROR(VLOOKUP(Tabelle32[[#This Row],[Device ID]],BOM!$B$3:$BQ$35,34,FALSE),"")</f>
        <v>x</v>
      </c>
      <c r="AE531" s="59" t="str">
        <f>IFERROR(VLOOKUP(Tabelle32[[#This Row],[Device ID]],BOM!$B$3:$BQ$35,35,FALSE),"")</f>
        <v>x</v>
      </c>
      <c r="AF531" s="59" t="str">
        <f>IFERROR(VLOOKUP(Tabelle32[[#This Row],[Device ID]],BOM!$B$3:$BQ$35,36,FALSE),"")</f>
        <v>x</v>
      </c>
      <c r="AG531" s="59" t="str">
        <f>IFERROR(VLOOKUP(Tabelle32[[#This Row],[Device ID]],BOM!$B$3:$BQ$35,37,FALSE),"")</f>
        <v>x</v>
      </c>
      <c r="AH531" s="59"/>
      <c r="AI531" s="59"/>
      <c r="AJ531" s="59"/>
      <c r="AK531" s="59"/>
      <c r="AL531" s="59" t="str">
        <f>IFERROR(VLOOKUP(Tabelle32[[#This Row],[Device ID]],BOM!$B$3:$BQ$35,42,FALSE),"")</f>
        <v>Imagine Communications SNP</v>
      </c>
      <c r="AM531" s="59" t="str">
        <f>IFERROR(VLOOKUP(Tabelle32[[#This Row],[Device ID]],BOM!$B$3:$BQ$35,43,FALSE),"")</f>
        <v>no</v>
      </c>
      <c r="AN531" s="59" t="str">
        <f>IFERROR(VLOOKUP(Tabelle32[[#This Row],[Device ID]],BOM!$B$3:$BQ$35,44,FALSE),"")</f>
        <v>yes</v>
      </c>
      <c r="AO531" s="59" t="str">
        <f>IFERROR(VLOOKUP(Tabelle32[[#This Row],[Device ID]],BOM!$B$3:$BQ$35,45,FALSE),"")</f>
        <v>no</v>
      </c>
      <c r="AP531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 t="s">
        <v>96</v>
      </c>
      <c r="BG531" s="73" t="s">
        <v>151</v>
      </c>
      <c r="BH531" s="30" t="str">
        <f>IF(COUNTA(Tabelle32[[#This Row],[Type:Vid_1080i50]:[Type:Anc_Prot]])&gt;0,"x","")</f>
        <v>x</v>
      </c>
      <c r="BI53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531" s="59"/>
      <c r="BK531" s="59"/>
      <c r="BL531" s="63"/>
      <c r="BM531" s="63"/>
      <c r="BN531" s="90"/>
      <c r="BO531" s="90"/>
      <c r="BP531" s="75">
        <f>LEN(Tabelle32[[#This Row],[Label 1
GFX-Unit]])</f>
        <v>0</v>
      </c>
      <c r="BQ531" s="63"/>
      <c r="BR531" s="63"/>
      <c r="BS531" s="59"/>
      <c r="BT531" s="59"/>
      <c r="BU531" s="59" t="s">
        <v>152</v>
      </c>
      <c r="BV531" s="59" t="s">
        <v>153</v>
      </c>
      <c r="BW531" s="59" t="s">
        <v>741</v>
      </c>
      <c r="BX531" s="59">
        <v>25</v>
      </c>
    </row>
    <row r="532" spans="1:76" x14ac:dyDescent="0.2">
      <c r="A532" s="58" t="str">
        <f>CONCATENATE(Tabelle32[[#This Row],[Device ID]],".",Tabelle32[[#This Row],[Streamcounter]])</f>
        <v>25.25302</v>
      </c>
      <c r="B53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VGW-01_SDI25_ANCrec_0002_IPLASRF</v>
      </c>
      <c r="C532" s="60"/>
      <c r="D532" s="61"/>
      <c r="E532" s="62"/>
      <c r="F532" s="59" t="str">
        <f>IFERROR(VLOOKUP(Tabelle32[[#This Row],[Device ID]],BOM!$B$3:$BQ$35,16,FALSE),"")</f>
        <v>VKS (12G)</v>
      </c>
      <c r="G532" s="63">
        <f>VLOOKUP(Tabelle32[[#This Row],[SDI Interface]],BOM!$A$4:$B$35,2,FALSE)</f>
        <v>25</v>
      </c>
      <c r="H532" s="59" t="str">
        <f>BOM!$C$4</f>
        <v>VGW-01</v>
      </c>
      <c r="I532" s="59">
        <f>IFERROR(VLOOKUP(Tabelle32[[#This Row],[Device ID]],BOM!$B$3:$BQ$35,12,FALSE),"")</f>
        <v>0</v>
      </c>
      <c r="J532" s="59" t="str">
        <f>IFERROR(VLOOKUP(Tabelle32[[#This Row],[Device ID]],BOM!$B$3:$BQ$35,13,FALSE),"")</f>
        <v>TC.U1.223 | MDC</v>
      </c>
      <c r="K532" s="59" t="str">
        <f>IFERROR(VLOOKUP(Tabelle32[[#This Row],[Device ID]],BOM!$B$3:$BQ$35,14,FALSE),"")</f>
        <v>Imagine Comunications</v>
      </c>
      <c r="L532" s="59" t="str">
        <f>IFERROR(VLOOKUP(Tabelle32[[#This Row],[Device ID]],BOM!$B$3:$BQ$35,16,FALSE),"")</f>
        <v>VKS (12G)</v>
      </c>
      <c r="M532" s="63">
        <f>IFERROR(VLOOKUP(Tabelle32[[#This Row],[Device ID]],BOM!$B$3:$BQ$35,17,FALSE),"")</f>
        <v>0</v>
      </c>
      <c r="N532" s="59">
        <f>IFERROR(VLOOKUP(Tabelle32[[#This Row],[Device ID]],BOM!$B$3:$BQ$35,18,FALSE),"")</f>
        <v>0</v>
      </c>
      <c r="O532" s="64"/>
      <c r="P532" s="64"/>
      <c r="Q532" s="64"/>
      <c r="R532" s="64"/>
      <c r="S532" s="64"/>
      <c r="T532" s="64"/>
      <c r="U532" s="59">
        <f>IFERROR(VLOOKUP(Tabelle32[[#This Row],[Device ID]],BOM!$B$3:$BQ$35,25,FALSE),"")</f>
        <v>0</v>
      </c>
      <c r="V532" s="59" t="str">
        <f>IFERROR(VLOOKUP(Tabelle32[[#This Row],[Device ID]],BOM!$B$3:$BQ$35,26,FALSE),"")</f>
        <v>x</v>
      </c>
      <c r="W532" s="59" t="str">
        <f>IFERROR(VLOOKUP(Tabelle32[[#This Row],[Device ID]],BOM!$B$3:$BQ$35,27,FALSE),"")</f>
        <v>x</v>
      </c>
      <c r="X532" s="59" t="str">
        <f>IFERROR(VLOOKUP(Tabelle32[[#This Row],[Device ID]],BOM!$B$3:$BQ$35,28,FALSE),"")</f>
        <v>x</v>
      </c>
      <c r="Y532" s="59" t="str">
        <f>IFERROR(VLOOKUP(Tabelle32[[#This Row],[Device ID]],BOM!$B$3:$BQ$35,29,FALSE),"")</f>
        <v>x</v>
      </c>
      <c r="Z532" s="59" t="str">
        <f>IFERROR(VLOOKUP(Tabelle32[[#This Row],[Device ID]],BOM!$B$3:$BQ$35,30,FALSE),"")</f>
        <v>x</v>
      </c>
      <c r="AA532" s="59" t="str">
        <f>IFERROR(VLOOKUP(Tabelle32[[#This Row],[Device ID]],BOM!$B$3:$BQ$35,31,FALSE),"")</f>
        <v>x</v>
      </c>
      <c r="AB532" s="59" t="str">
        <f>IFERROR(VLOOKUP(Tabelle32[[#This Row],[Device ID]],BOM!$B$3:$BQ$35,32,FALSE),"")</f>
        <v>x</v>
      </c>
      <c r="AC532" s="59" t="str">
        <f>IFERROR(VLOOKUP(Tabelle32[[#This Row],[Device ID]],BOM!$B$3:$BQ$35,33,FALSE),"")</f>
        <v>x</v>
      </c>
      <c r="AD532" s="59" t="str">
        <f>IFERROR(VLOOKUP(Tabelle32[[#This Row],[Device ID]],BOM!$B$3:$BQ$35,34,FALSE),"")</f>
        <v>x</v>
      </c>
      <c r="AE532" s="59" t="str">
        <f>IFERROR(VLOOKUP(Tabelle32[[#This Row],[Device ID]],BOM!$B$3:$BQ$35,35,FALSE),"")</f>
        <v>x</v>
      </c>
      <c r="AF532" s="59" t="str">
        <f>IFERROR(VLOOKUP(Tabelle32[[#This Row],[Device ID]],BOM!$B$3:$BQ$35,36,FALSE),"")</f>
        <v>x</v>
      </c>
      <c r="AG532" s="59" t="str">
        <f>IFERROR(VLOOKUP(Tabelle32[[#This Row],[Device ID]],BOM!$B$3:$BQ$35,37,FALSE),"")</f>
        <v>x</v>
      </c>
      <c r="AH532" s="59"/>
      <c r="AI532" s="59"/>
      <c r="AJ532" s="59"/>
      <c r="AK532" s="59"/>
      <c r="AL532" s="59" t="str">
        <f>IFERROR(VLOOKUP(Tabelle32[[#This Row],[Device ID]],BOM!$B$3:$BQ$35,42,FALSE),"")</f>
        <v>Imagine Communications SNP</v>
      </c>
      <c r="AM532" s="59" t="str">
        <f>IFERROR(VLOOKUP(Tabelle32[[#This Row],[Device ID]],BOM!$B$3:$BQ$35,43,FALSE),"")</f>
        <v>no</v>
      </c>
      <c r="AN532" s="59" t="str">
        <f>IFERROR(VLOOKUP(Tabelle32[[#This Row],[Device ID]],BOM!$B$3:$BQ$35,44,FALSE),"")</f>
        <v>yes</v>
      </c>
      <c r="AO532" s="59" t="str">
        <f>IFERROR(VLOOKUP(Tabelle32[[#This Row],[Device ID]],BOM!$B$3:$BQ$35,45,FALSE),"")</f>
        <v>no</v>
      </c>
      <c r="AP532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  <c r="BF532" s="28"/>
      <c r="BG532" s="73" t="s">
        <v>151</v>
      </c>
      <c r="BH532" s="30" t="str">
        <f>IF(COUNTA(Tabelle32[[#This Row],[Type:Vid_1080i50]:[Type:Anc_Prot]])&gt;0,"x","")</f>
        <v/>
      </c>
      <c r="BI53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532" s="59"/>
      <c r="BK532" s="59"/>
      <c r="BL532" s="63"/>
      <c r="BM532" s="63"/>
      <c r="BN532" s="90"/>
      <c r="BO532" s="90"/>
      <c r="BP532" s="75">
        <f>LEN(Tabelle32[[#This Row],[Label 1
GFX-Unit]])</f>
        <v>0</v>
      </c>
      <c r="BQ532" s="63"/>
      <c r="BR532" s="63"/>
      <c r="BS532" s="59"/>
      <c r="BT532" s="59"/>
      <c r="BU532" s="59" t="s">
        <v>155</v>
      </c>
      <c r="BV532" s="59" t="s">
        <v>156</v>
      </c>
      <c r="BW532" s="59" t="s">
        <v>742</v>
      </c>
      <c r="BX532" s="59">
        <v>25</v>
      </c>
    </row>
    <row r="533" spans="1:76" x14ac:dyDescent="0.2">
      <c r="A533" s="58" t="str">
        <f>CONCATENATE(Tabelle32[[#This Row],[Device ID]],".",Tabelle32[[#This Row],[Streamcounter]])</f>
        <v>25.25303</v>
      </c>
      <c r="B53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VGW-01_SDI25_ANCrec_0003_IPLASRF</v>
      </c>
      <c r="C533" s="60"/>
      <c r="D533" s="61"/>
      <c r="E533" s="62"/>
      <c r="F533" s="59" t="str">
        <f>IFERROR(VLOOKUP(Tabelle32[[#This Row],[Device ID]],BOM!$B$3:$BQ$35,16,FALSE),"")</f>
        <v>VKS (12G)</v>
      </c>
      <c r="G533" s="63">
        <f>VLOOKUP(Tabelle32[[#This Row],[SDI Interface]],BOM!$A$4:$B$35,2,FALSE)</f>
        <v>25</v>
      </c>
      <c r="H533" s="59" t="str">
        <f>BOM!$C$4</f>
        <v>VGW-01</v>
      </c>
      <c r="I533" s="59">
        <f>IFERROR(VLOOKUP(Tabelle32[[#This Row],[Device ID]],BOM!$B$3:$BQ$35,12,FALSE),"")</f>
        <v>0</v>
      </c>
      <c r="J533" s="59" t="str">
        <f>IFERROR(VLOOKUP(Tabelle32[[#This Row],[Device ID]],BOM!$B$3:$BQ$35,13,FALSE),"")</f>
        <v>TC.U1.223 | MDC</v>
      </c>
      <c r="K533" s="59" t="str">
        <f>IFERROR(VLOOKUP(Tabelle32[[#This Row],[Device ID]],BOM!$B$3:$BQ$35,14,FALSE),"")</f>
        <v>Imagine Comunications</v>
      </c>
      <c r="L533" s="59" t="str">
        <f>IFERROR(VLOOKUP(Tabelle32[[#This Row],[Device ID]],BOM!$B$3:$BQ$35,16,FALSE),"")</f>
        <v>VKS (12G)</v>
      </c>
      <c r="M533" s="63">
        <f>IFERROR(VLOOKUP(Tabelle32[[#This Row],[Device ID]],BOM!$B$3:$BQ$35,17,FALSE),"")</f>
        <v>0</v>
      </c>
      <c r="N533" s="59">
        <f>IFERROR(VLOOKUP(Tabelle32[[#This Row],[Device ID]],BOM!$B$3:$BQ$35,18,FALSE),"")</f>
        <v>0</v>
      </c>
      <c r="O533" s="64"/>
      <c r="P533" s="64"/>
      <c r="Q533" s="64"/>
      <c r="R533" s="64"/>
      <c r="S533" s="64"/>
      <c r="T533" s="64"/>
      <c r="U533" s="59">
        <f>IFERROR(VLOOKUP(Tabelle32[[#This Row],[Device ID]],BOM!$B$3:$BQ$35,25,FALSE),"")</f>
        <v>0</v>
      </c>
      <c r="V533" s="59" t="str">
        <f>IFERROR(VLOOKUP(Tabelle32[[#This Row],[Device ID]],BOM!$B$3:$BQ$35,26,FALSE),"")</f>
        <v>x</v>
      </c>
      <c r="W533" s="59" t="str">
        <f>IFERROR(VLOOKUP(Tabelle32[[#This Row],[Device ID]],BOM!$B$3:$BQ$35,27,FALSE),"")</f>
        <v>x</v>
      </c>
      <c r="X533" s="59" t="str">
        <f>IFERROR(VLOOKUP(Tabelle32[[#This Row],[Device ID]],BOM!$B$3:$BQ$35,28,FALSE),"")</f>
        <v>x</v>
      </c>
      <c r="Y533" s="59" t="str">
        <f>IFERROR(VLOOKUP(Tabelle32[[#This Row],[Device ID]],BOM!$B$3:$BQ$35,29,FALSE),"")</f>
        <v>x</v>
      </c>
      <c r="Z533" s="59" t="str">
        <f>IFERROR(VLOOKUP(Tabelle32[[#This Row],[Device ID]],BOM!$B$3:$BQ$35,30,FALSE),"")</f>
        <v>x</v>
      </c>
      <c r="AA533" s="59" t="str">
        <f>IFERROR(VLOOKUP(Tabelle32[[#This Row],[Device ID]],BOM!$B$3:$BQ$35,31,FALSE),"")</f>
        <v>x</v>
      </c>
      <c r="AB533" s="59" t="str">
        <f>IFERROR(VLOOKUP(Tabelle32[[#This Row],[Device ID]],BOM!$B$3:$BQ$35,32,FALSE),"")</f>
        <v>x</v>
      </c>
      <c r="AC533" s="59" t="str">
        <f>IFERROR(VLOOKUP(Tabelle32[[#This Row],[Device ID]],BOM!$B$3:$BQ$35,33,FALSE),"")</f>
        <v>x</v>
      </c>
      <c r="AD533" s="59" t="str">
        <f>IFERROR(VLOOKUP(Tabelle32[[#This Row],[Device ID]],BOM!$B$3:$BQ$35,34,FALSE),"")</f>
        <v>x</v>
      </c>
      <c r="AE533" s="59" t="str">
        <f>IFERROR(VLOOKUP(Tabelle32[[#This Row],[Device ID]],BOM!$B$3:$BQ$35,35,FALSE),"")</f>
        <v>x</v>
      </c>
      <c r="AF533" s="59" t="str">
        <f>IFERROR(VLOOKUP(Tabelle32[[#This Row],[Device ID]],BOM!$B$3:$BQ$35,36,FALSE),"")</f>
        <v>x</v>
      </c>
      <c r="AG533" s="59" t="str">
        <f>IFERROR(VLOOKUP(Tabelle32[[#This Row],[Device ID]],BOM!$B$3:$BQ$35,37,FALSE),"")</f>
        <v>x</v>
      </c>
      <c r="AH533" s="59"/>
      <c r="AI533" s="59"/>
      <c r="AJ533" s="59"/>
      <c r="AK533" s="59"/>
      <c r="AL533" s="59" t="str">
        <f>IFERROR(VLOOKUP(Tabelle32[[#This Row],[Device ID]],BOM!$B$3:$BQ$35,42,FALSE),"")</f>
        <v>Imagine Communications SNP</v>
      </c>
      <c r="AM533" s="59" t="str">
        <f>IFERROR(VLOOKUP(Tabelle32[[#This Row],[Device ID]],BOM!$B$3:$BQ$35,43,FALSE),"")</f>
        <v>no</v>
      </c>
      <c r="AN533" s="59" t="str">
        <f>IFERROR(VLOOKUP(Tabelle32[[#This Row],[Device ID]],BOM!$B$3:$BQ$35,44,FALSE),"")</f>
        <v>yes</v>
      </c>
      <c r="AO533" s="59" t="str">
        <f>IFERROR(VLOOKUP(Tabelle32[[#This Row],[Device ID]],BOM!$B$3:$BQ$35,45,FALSE),"")</f>
        <v>no</v>
      </c>
      <c r="AP533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  <c r="BF533" s="28"/>
      <c r="BG533" s="73" t="s">
        <v>151</v>
      </c>
      <c r="BH533" s="30" t="str">
        <f>IF(COUNTA(Tabelle32[[#This Row],[Type:Vid_1080i50]:[Type:Anc_Prot]])&gt;0,"x","")</f>
        <v/>
      </c>
      <c r="BI53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533" s="59"/>
      <c r="BK533" s="59"/>
      <c r="BL533" s="63"/>
      <c r="BM533" s="63"/>
      <c r="BN533" s="90"/>
      <c r="BO533" s="90"/>
      <c r="BP533" s="75">
        <f>LEN(Tabelle32[[#This Row],[Label 1
GFX-Unit]])</f>
        <v>0</v>
      </c>
      <c r="BQ533" s="63"/>
      <c r="BR533" s="63"/>
      <c r="BS533" s="59"/>
      <c r="BT533" s="59"/>
      <c r="BU533" s="59" t="s">
        <v>158</v>
      </c>
      <c r="BV533" s="59" t="s">
        <v>159</v>
      </c>
      <c r="BW533" s="59" t="s">
        <v>743</v>
      </c>
      <c r="BX533" s="59">
        <v>25</v>
      </c>
    </row>
    <row r="534" spans="1:76" x14ac:dyDescent="0.2">
      <c r="A534" s="58" t="str">
        <f>CONCATENATE(Tabelle32[[#This Row],[Device ID]],".",Tabelle32[[#This Row],[Streamcounter]])</f>
        <v>25.25304</v>
      </c>
      <c r="B53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VGW-01_SDI25_ANCrec_0004_IPLASRF</v>
      </c>
      <c r="C534" s="60"/>
      <c r="D534" s="61"/>
      <c r="E534" s="62"/>
      <c r="F534" s="59" t="str">
        <f>IFERROR(VLOOKUP(Tabelle32[[#This Row],[Device ID]],BOM!$B$3:$BQ$35,16,FALSE),"")</f>
        <v>VKS (12G)</v>
      </c>
      <c r="G534" s="63">
        <f>VLOOKUP(Tabelle32[[#This Row],[SDI Interface]],BOM!$A$4:$B$35,2,FALSE)</f>
        <v>25</v>
      </c>
      <c r="H534" s="59" t="str">
        <f>BOM!$C$4</f>
        <v>VGW-01</v>
      </c>
      <c r="I534" s="59">
        <f>IFERROR(VLOOKUP(Tabelle32[[#This Row],[Device ID]],BOM!$B$3:$BQ$35,12,FALSE),"")</f>
        <v>0</v>
      </c>
      <c r="J534" s="59" t="str">
        <f>IFERROR(VLOOKUP(Tabelle32[[#This Row],[Device ID]],BOM!$B$3:$BQ$35,13,FALSE),"")</f>
        <v>TC.U1.223 | MDC</v>
      </c>
      <c r="K534" s="59" t="str">
        <f>IFERROR(VLOOKUP(Tabelle32[[#This Row],[Device ID]],BOM!$B$3:$BQ$35,14,FALSE),"")</f>
        <v>Imagine Comunications</v>
      </c>
      <c r="L534" s="59" t="str">
        <f>IFERROR(VLOOKUP(Tabelle32[[#This Row],[Device ID]],BOM!$B$3:$BQ$35,16,FALSE),"")</f>
        <v>VKS (12G)</v>
      </c>
      <c r="M534" s="63">
        <f>IFERROR(VLOOKUP(Tabelle32[[#This Row],[Device ID]],BOM!$B$3:$BQ$35,17,FALSE),"")</f>
        <v>0</v>
      </c>
      <c r="N534" s="59">
        <f>IFERROR(VLOOKUP(Tabelle32[[#This Row],[Device ID]],BOM!$B$3:$BQ$35,18,FALSE),"")</f>
        <v>0</v>
      </c>
      <c r="O534" s="64"/>
      <c r="P534" s="64"/>
      <c r="Q534" s="64"/>
      <c r="R534" s="64"/>
      <c r="S534" s="64"/>
      <c r="T534" s="64"/>
      <c r="U534" s="59">
        <f>IFERROR(VLOOKUP(Tabelle32[[#This Row],[Device ID]],BOM!$B$3:$BQ$35,25,FALSE),"")</f>
        <v>0</v>
      </c>
      <c r="V534" s="59" t="str">
        <f>IFERROR(VLOOKUP(Tabelle32[[#This Row],[Device ID]],BOM!$B$3:$BQ$35,26,FALSE),"")</f>
        <v>x</v>
      </c>
      <c r="W534" s="59" t="str">
        <f>IFERROR(VLOOKUP(Tabelle32[[#This Row],[Device ID]],BOM!$B$3:$BQ$35,27,FALSE),"")</f>
        <v>x</v>
      </c>
      <c r="X534" s="59" t="str">
        <f>IFERROR(VLOOKUP(Tabelle32[[#This Row],[Device ID]],BOM!$B$3:$BQ$35,28,FALSE),"")</f>
        <v>x</v>
      </c>
      <c r="Y534" s="59" t="str">
        <f>IFERROR(VLOOKUP(Tabelle32[[#This Row],[Device ID]],BOM!$B$3:$BQ$35,29,FALSE),"")</f>
        <v>x</v>
      </c>
      <c r="Z534" s="59" t="str">
        <f>IFERROR(VLOOKUP(Tabelle32[[#This Row],[Device ID]],BOM!$B$3:$BQ$35,30,FALSE),"")</f>
        <v>x</v>
      </c>
      <c r="AA534" s="59" t="str">
        <f>IFERROR(VLOOKUP(Tabelle32[[#This Row],[Device ID]],BOM!$B$3:$BQ$35,31,FALSE),"")</f>
        <v>x</v>
      </c>
      <c r="AB534" s="59" t="str">
        <f>IFERROR(VLOOKUP(Tabelle32[[#This Row],[Device ID]],BOM!$B$3:$BQ$35,32,FALSE),"")</f>
        <v>x</v>
      </c>
      <c r="AC534" s="59" t="str">
        <f>IFERROR(VLOOKUP(Tabelle32[[#This Row],[Device ID]],BOM!$B$3:$BQ$35,33,FALSE),"")</f>
        <v>x</v>
      </c>
      <c r="AD534" s="59" t="str">
        <f>IFERROR(VLOOKUP(Tabelle32[[#This Row],[Device ID]],BOM!$B$3:$BQ$35,34,FALSE),"")</f>
        <v>x</v>
      </c>
      <c r="AE534" s="59" t="str">
        <f>IFERROR(VLOOKUP(Tabelle32[[#This Row],[Device ID]],BOM!$B$3:$BQ$35,35,FALSE),"")</f>
        <v>x</v>
      </c>
      <c r="AF534" s="59" t="str">
        <f>IFERROR(VLOOKUP(Tabelle32[[#This Row],[Device ID]],BOM!$B$3:$BQ$35,36,FALSE),"")</f>
        <v>x</v>
      </c>
      <c r="AG534" s="59" t="str">
        <f>IFERROR(VLOOKUP(Tabelle32[[#This Row],[Device ID]],BOM!$B$3:$BQ$35,37,FALSE),"")</f>
        <v>x</v>
      </c>
      <c r="AH534" s="59"/>
      <c r="AI534" s="59"/>
      <c r="AJ534" s="59"/>
      <c r="AK534" s="59"/>
      <c r="AL534" s="59" t="str">
        <f>IFERROR(VLOOKUP(Tabelle32[[#This Row],[Device ID]],BOM!$B$3:$BQ$35,42,FALSE),"")</f>
        <v>Imagine Communications SNP</v>
      </c>
      <c r="AM534" s="59" t="str">
        <f>IFERROR(VLOOKUP(Tabelle32[[#This Row],[Device ID]],BOM!$B$3:$BQ$35,43,FALSE),"")</f>
        <v>no</v>
      </c>
      <c r="AN534" s="59" t="str">
        <f>IFERROR(VLOOKUP(Tabelle32[[#This Row],[Device ID]],BOM!$B$3:$BQ$35,44,FALSE),"")</f>
        <v>yes</v>
      </c>
      <c r="AO534" s="59" t="str">
        <f>IFERROR(VLOOKUP(Tabelle32[[#This Row],[Device ID]],BOM!$B$3:$BQ$35,45,FALSE),"")</f>
        <v>no</v>
      </c>
      <c r="AP534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  <c r="BF534" s="28"/>
      <c r="BG534" s="73" t="s">
        <v>151</v>
      </c>
      <c r="BH534" s="30" t="str">
        <f>IF(COUNTA(Tabelle32[[#This Row],[Type:Vid_1080i50]:[Type:Anc_Prot]])&gt;0,"x","")</f>
        <v/>
      </c>
      <c r="BI53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534" s="59"/>
      <c r="BK534" s="59"/>
      <c r="BL534" s="63"/>
      <c r="BM534" s="63"/>
      <c r="BN534" s="90"/>
      <c r="BO534" s="90"/>
      <c r="BP534" s="75">
        <f>LEN(Tabelle32[[#This Row],[Label 1
GFX-Unit]])</f>
        <v>0</v>
      </c>
      <c r="BQ534" s="63"/>
      <c r="BR534" s="63"/>
      <c r="BS534" s="59"/>
      <c r="BT534" s="59"/>
      <c r="BU534" s="59" t="s">
        <v>161</v>
      </c>
      <c r="BV534" s="59" t="s">
        <v>162</v>
      </c>
      <c r="BW534" s="59" t="s">
        <v>744</v>
      </c>
      <c r="BX534" s="59">
        <v>25</v>
      </c>
    </row>
    <row r="535" spans="1:76" x14ac:dyDescent="0.2">
      <c r="A535" s="58" t="str">
        <f>CONCATENATE(Tabelle32[[#This Row],[Device ID]],".",Tabelle32[[#This Row],[Streamcounter]])</f>
        <v>25.25201</v>
      </c>
      <c r="B53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VGW-01_SDI25_AUDrec_0001_IPLASRF</v>
      </c>
      <c r="C535" s="60"/>
      <c r="D535" s="61"/>
      <c r="E535" s="62"/>
      <c r="F535" s="59" t="str">
        <f>IFERROR(VLOOKUP(Tabelle32[[#This Row],[Device ID]],BOM!$B$3:$BQ$35,16,FALSE),"")</f>
        <v>VKS (12G)</v>
      </c>
      <c r="G535" s="63">
        <f>VLOOKUP(Tabelle32[[#This Row],[SDI Interface]],BOM!$A$4:$B$35,2,FALSE)</f>
        <v>25</v>
      </c>
      <c r="H535" s="59" t="str">
        <f>BOM!$C$4</f>
        <v>VGW-01</v>
      </c>
      <c r="I535" s="59">
        <f>IFERROR(VLOOKUP(Tabelle32[[#This Row],[Device ID]],BOM!$B$3:$BQ$35,12,FALSE),"")</f>
        <v>0</v>
      </c>
      <c r="J535" s="59" t="str">
        <f>IFERROR(VLOOKUP(Tabelle32[[#This Row],[Device ID]],BOM!$B$3:$BQ$35,13,FALSE),"")</f>
        <v>TC.U1.223 | MDC</v>
      </c>
      <c r="K535" s="59" t="str">
        <f>IFERROR(VLOOKUP(Tabelle32[[#This Row],[Device ID]],BOM!$B$3:$BQ$35,14,FALSE),"")</f>
        <v>Imagine Comunications</v>
      </c>
      <c r="L535" s="59" t="str">
        <f>IFERROR(VLOOKUP(Tabelle32[[#This Row],[Device ID]],BOM!$B$3:$BQ$35,16,FALSE),"")</f>
        <v>VKS (12G)</v>
      </c>
      <c r="M535" s="63">
        <f>IFERROR(VLOOKUP(Tabelle32[[#This Row],[Device ID]],BOM!$B$3:$BQ$35,17,FALSE),"")</f>
        <v>0</v>
      </c>
      <c r="N535" s="59">
        <f>IFERROR(VLOOKUP(Tabelle32[[#This Row],[Device ID]],BOM!$B$3:$BQ$35,18,FALSE),"")</f>
        <v>0</v>
      </c>
      <c r="O535" s="64"/>
      <c r="P535" s="64"/>
      <c r="Q535" s="64"/>
      <c r="R535" s="64"/>
      <c r="S535" s="64"/>
      <c r="T535" s="64"/>
      <c r="U535" s="59">
        <f>IFERROR(VLOOKUP(Tabelle32[[#This Row],[Device ID]],BOM!$B$3:$BQ$35,25,FALSE),"")</f>
        <v>0</v>
      </c>
      <c r="V535" s="59" t="str">
        <f>IFERROR(VLOOKUP(Tabelle32[[#This Row],[Device ID]],BOM!$B$3:$BQ$35,26,FALSE),"")</f>
        <v>x</v>
      </c>
      <c r="W535" s="59" t="str">
        <f>IFERROR(VLOOKUP(Tabelle32[[#This Row],[Device ID]],BOM!$B$3:$BQ$35,27,FALSE),"")</f>
        <v>x</v>
      </c>
      <c r="X535" s="59" t="str">
        <f>IFERROR(VLOOKUP(Tabelle32[[#This Row],[Device ID]],BOM!$B$3:$BQ$35,28,FALSE),"")</f>
        <v>x</v>
      </c>
      <c r="Y535" s="59" t="str">
        <f>IFERROR(VLOOKUP(Tabelle32[[#This Row],[Device ID]],BOM!$B$3:$BQ$35,29,FALSE),"")</f>
        <v>x</v>
      </c>
      <c r="Z535" s="59" t="str">
        <f>IFERROR(VLOOKUP(Tabelle32[[#This Row],[Device ID]],BOM!$B$3:$BQ$35,30,FALSE),"")</f>
        <v>x</v>
      </c>
      <c r="AA535" s="59" t="str">
        <f>IFERROR(VLOOKUP(Tabelle32[[#This Row],[Device ID]],BOM!$B$3:$BQ$35,31,FALSE),"")</f>
        <v>x</v>
      </c>
      <c r="AB535" s="59" t="str">
        <f>IFERROR(VLOOKUP(Tabelle32[[#This Row],[Device ID]],BOM!$B$3:$BQ$35,32,FALSE),"")</f>
        <v>x</v>
      </c>
      <c r="AC535" s="59" t="str">
        <f>IFERROR(VLOOKUP(Tabelle32[[#This Row],[Device ID]],BOM!$B$3:$BQ$35,33,FALSE),"")</f>
        <v>x</v>
      </c>
      <c r="AD535" s="59" t="str">
        <f>IFERROR(VLOOKUP(Tabelle32[[#This Row],[Device ID]],BOM!$B$3:$BQ$35,34,FALSE),"")</f>
        <v>x</v>
      </c>
      <c r="AE535" s="59" t="str">
        <f>IFERROR(VLOOKUP(Tabelle32[[#This Row],[Device ID]],BOM!$B$3:$BQ$35,35,FALSE),"")</f>
        <v>x</v>
      </c>
      <c r="AF535" s="59" t="str">
        <f>IFERROR(VLOOKUP(Tabelle32[[#This Row],[Device ID]],BOM!$B$3:$BQ$35,36,FALSE),"")</f>
        <v>x</v>
      </c>
      <c r="AG535" s="59" t="str">
        <f>IFERROR(VLOOKUP(Tabelle32[[#This Row],[Device ID]],BOM!$B$3:$BQ$35,37,FALSE),"")</f>
        <v>x</v>
      </c>
      <c r="AH535" s="59"/>
      <c r="AI535" s="59"/>
      <c r="AJ535" s="59"/>
      <c r="AK535" s="59"/>
      <c r="AL535" s="59" t="str">
        <f>IFERROR(VLOOKUP(Tabelle32[[#This Row],[Device ID]],BOM!$B$3:$BQ$35,42,FALSE),"")</f>
        <v>Imagine Communications SNP</v>
      </c>
      <c r="AM535" s="59" t="str">
        <f>IFERROR(VLOOKUP(Tabelle32[[#This Row],[Device ID]],BOM!$B$3:$BQ$35,43,FALSE),"")</f>
        <v>no</v>
      </c>
      <c r="AN535" s="59" t="str">
        <f>IFERROR(VLOOKUP(Tabelle32[[#This Row],[Device ID]],BOM!$B$3:$BQ$35,44,FALSE),"")</f>
        <v>yes</v>
      </c>
      <c r="AO535" s="59" t="str">
        <f>IFERROR(VLOOKUP(Tabelle32[[#This Row],[Device ID]],BOM!$B$3:$BQ$35,45,FALSE),"")</f>
        <v>no</v>
      </c>
      <c r="AP535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35" s="28"/>
      <c r="AR535" s="28"/>
      <c r="AS535" s="28"/>
      <c r="AT535" s="28"/>
      <c r="AU535" s="28"/>
      <c r="AV535" s="28" t="s">
        <v>96</v>
      </c>
      <c r="AW535" s="28" t="s">
        <v>96</v>
      </c>
      <c r="AX535" s="28" t="s">
        <v>96</v>
      </c>
      <c r="AY535" s="28" t="s">
        <v>96</v>
      </c>
      <c r="AZ535" s="28" t="s">
        <v>96</v>
      </c>
      <c r="BA535" s="28" t="s">
        <v>96</v>
      </c>
      <c r="BB535" s="28" t="s">
        <v>96</v>
      </c>
      <c r="BC535" s="28" t="s">
        <v>96</v>
      </c>
      <c r="BD535" s="28" t="s">
        <v>96</v>
      </c>
      <c r="BE535" s="28"/>
      <c r="BF535" s="28"/>
      <c r="BG535" s="73" t="s">
        <v>151</v>
      </c>
      <c r="BH535" s="30" t="str">
        <f>IF(COUNTA(Tabelle32[[#This Row],[Type:Vid_1080i50]:[Type:Anc_Prot]])&gt;0,"x","")</f>
        <v>x</v>
      </c>
      <c r="BI53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35" s="59"/>
      <c r="BK535" s="59"/>
      <c r="BL535" s="63"/>
      <c r="BM535" s="63"/>
      <c r="BN535" s="90"/>
      <c r="BO535" s="90"/>
      <c r="BP535" s="75">
        <f>LEN(Tabelle32[[#This Row],[Label 1
GFX-Unit]])</f>
        <v>0</v>
      </c>
      <c r="BQ535" s="63"/>
      <c r="BR535" s="63"/>
      <c r="BS535" s="59"/>
      <c r="BT535" s="59"/>
      <c r="BU535" s="59" t="s">
        <v>164</v>
      </c>
      <c r="BV535" s="59" t="s">
        <v>165</v>
      </c>
      <c r="BW535" s="59" t="s">
        <v>745</v>
      </c>
      <c r="BX535" s="59">
        <v>25</v>
      </c>
    </row>
    <row r="536" spans="1:76" x14ac:dyDescent="0.2">
      <c r="A536" s="58" t="str">
        <f>CONCATENATE(Tabelle32[[#This Row],[Device ID]],".",Tabelle32[[#This Row],[Streamcounter]])</f>
        <v>25.25202</v>
      </c>
      <c r="B53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VGW-01_SDI25_AUDrec_0002_IPLASRF</v>
      </c>
      <c r="C536" s="67"/>
      <c r="D536" s="61"/>
      <c r="E536" s="67"/>
      <c r="F536" s="59" t="str">
        <f>IFERROR(VLOOKUP(Tabelle32[[#This Row],[Device ID]],BOM!$B$3:$BQ$35,16,FALSE),"")</f>
        <v>VKS (12G)</v>
      </c>
      <c r="G536" s="63">
        <f>VLOOKUP(Tabelle32[[#This Row],[SDI Interface]],BOM!$A$4:$B$35,2,FALSE)</f>
        <v>25</v>
      </c>
      <c r="H536" s="59" t="str">
        <f>BOM!$C$4</f>
        <v>VGW-01</v>
      </c>
      <c r="I536" s="59">
        <f>IFERROR(VLOOKUP(Tabelle32[[#This Row],[Device ID]],BOM!$B$3:$BQ$35,12,FALSE),"")</f>
        <v>0</v>
      </c>
      <c r="J536" s="59" t="str">
        <f>IFERROR(VLOOKUP(Tabelle32[[#This Row],[Device ID]],BOM!$B$3:$BQ$35,13,FALSE),"")</f>
        <v>TC.U1.223 | MDC</v>
      </c>
      <c r="K536" s="59" t="str">
        <f>IFERROR(VLOOKUP(Tabelle32[[#This Row],[Device ID]],BOM!$B$3:$BQ$35,14,FALSE),"")</f>
        <v>Imagine Comunications</v>
      </c>
      <c r="L536" s="59" t="str">
        <f>IFERROR(VLOOKUP(Tabelle32[[#This Row],[Device ID]],BOM!$B$3:$BQ$35,16,FALSE),"")</f>
        <v>VKS (12G)</v>
      </c>
      <c r="M536" s="63">
        <f>IFERROR(VLOOKUP(Tabelle32[[#This Row],[Device ID]],BOM!$B$3:$BQ$35,17,FALSE),"")</f>
        <v>0</v>
      </c>
      <c r="N536" s="59">
        <f>IFERROR(VLOOKUP(Tabelle32[[#This Row],[Device ID]],BOM!$B$3:$BQ$35,18,FALSE),"")</f>
        <v>0</v>
      </c>
      <c r="O536" s="64"/>
      <c r="P536" s="64"/>
      <c r="Q536" s="64"/>
      <c r="R536" s="64"/>
      <c r="S536" s="64"/>
      <c r="T536" s="64"/>
      <c r="U536" s="59">
        <f>IFERROR(VLOOKUP(Tabelle32[[#This Row],[Device ID]],BOM!$B$3:$BQ$35,25,FALSE),"")</f>
        <v>0</v>
      </c>
      <c r="V536" s="59" t="str">
        <f>IFERROR(VLOOKUP(Tabelle32[[#This Row],[Device ID]],BOM!$B$3:$BQ$35,26,FALSE),"")</f>
        <v>x</v>
      </c>
      <c r="W536" s="59" t="str">
        <f>IFERROR(VLOOKUP(Tabelle32[[#This Row],[Device ID]],BOM!$B$3:$BQ$35,27,FALSE),"")</f>
        <v>x</v>
      </c>
      <c r="X536" s="59" t="str">
        <f>IFERROR(VLOOKUP(Tabelle32[[#This Row],[Device ID]],BOM!$B$3:$BQ$35,28,FALSE),"")</f>
        <v>x</v>
      </c>
      <c r="Y536" s="59" t="str">
        <f>IFERROR(VLOOKUP(Tabelle32[[#This Row],[Device ID]],BOM!$B$3:$BQ$35,29,FALSE),"")</f>
        <v>x</v>
      </c>
      <c r="Z536" s="59" t="str">
        <f>IFERROR(VLOOKUP(Tabelle32[[#This Row],[Device ID]],BOM!$B$3:$BQ$35,30,FALSE),"")</f>
        <v>x</v>
      </c>
      <c r="AA536" s="59" t="str">
        <f>IFERROR(VLOOKUP(Tabelle32[[#This Row],[Device ID]],BOM!$B$3:$BQ$35,31,FALSE),"")</f>
        <v>x</v>
      </c>
      <c r="AB536" s="59" t="str">
        <f>IFERROR(VLOOKUP(Tabelle32[[#This Row],[Device ID]],BOM!$B$3:$BQ$35,32,FALSE),"")</f>
        <v>x</v>
      </c>
      <c r="AC536" s="59" t="str">
        <f>IFERROR(VLOOKUP(Tabelle32[[#This Row],[Device ID]],BOM!$B$3:$BQ$35,33,FALSE),"")</f>
        <v>x</v>
      </c>
      <c r="AD536" s="59" t="str">
        <f>IFERROR(VLOOKUP(Tabelle32[[#This Row],[Device ID]],BOM!$B$3:$BQ$35,34,FALSE),"")</f>
        <v>x</v>
      </c>
      <c r="AE536" s="59" t="str">
        <f>IFERROR(VLOOKUP(Tabelle32[[#This Row],[Device ID]],BOM!$B$3:$BQ$35,35,FALSE),"")</f>
        <v>x</v>
      </c>
      <c r="AF536" s="59" t="str">
        <f>IFERROR(VLOOKUP(Tabelle32[[#This Row],[Device ID]],BOM!$B$3:$BQ$35,36,FALSE),"")</f>
        <v>x</v>
      </c>
      <c r="AG536" s="59" t="str">
        <f>IFERROR(VLOOKUP(Tabelle32[[#This Row],[Device ID]],BOM!$B$3:$BQ$35,37,FALSE),"")</f>
        <v>x</v>
      </c>
      <c r="AH536" s="59"/>
      <c r="AI536" s="59"/>
      <c r="AJ536" s="59"/>
      <c r="AK536" s="59"/>
      <c r="AL536" s="59" t="str">
        <f>IFERROR(VLOOKUP(Tabelle32[[#This Row],[Device ID]],BOM!$B$3:$BQ$35,42,FALSE),"")</f>
        <v>Imagine Communications SNP</v>
      </c>
      <c r="AM536" s="59" t="str">
        <f>IFERROR(VLOOKUP(Tabelle32[[#This Row],[Device ID]],BOM!$B$3:$BQ$35,43,FALSE),"")</f>
        <v>no</v>
      </c>
      <c r="AN536" s="59" t="str">
        <f>IFERROR(VLOOKUP(Tabelle32[[#This Row],[Device ID]],BOM!$B$3:$BQ$35,44,FALSE),"")</f>
        <v>yes</v>
      </c>
      <c r="AO536" s="59" t="str">
        <f>IFERROR(VLOOKUP(Tabelle32[[#This Row],[Device ID]],BOM!$B$3:$BQ$35,45,FALSE),"")</f>
        <v>no</v>
      </c>
      <c r="AP536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36" s="28"/>
      <c r="AR536" s="28"/>
      <c r="AS536" s="28"/>
      <c r="AT536" s="28"/>
      <c r="AU536" s="28"/>
      <c r="AV536" s="28" t="s">
        <v>96</v>
      </c>
      <c r="AW536" s="28" t="s">
        <v>96</v>
      </c>
      <c r="AX536" s="28" t="s">
        <v>96</v>
      </c>
      <c r="AY536" s="28" t="s">
        <v>96</v>
      </c>
      <c r="AZ536" s="28" t="s">
        <v>96</v>
      </c>
      <c r="BA536" s="28" t="s">
        <v>96</v>
      </c>
      <c r="BB536" s="28" t="s">
        <v>96</v>
      </c>
      <c r="BC536" s="28" t="s">
        <v>96</v>
      </c>
      <c r="BD536" s="28" t="s">
        <v>96</v>
      </c>
      <c r="BE536" s="28"/>
      <c r="BF536" s="28"/>
      <c r="BG536" s="73" t="s">
        <v>151</v>
      </c>
      <c r="BH536" s="30" t="str">
        <f>IF(COUNTA(Tabelle32[[#This Row],[Type:Vid_1080i50]:[Type:Anc_Prot]])&gt;0,"x","")</f>
        <v>x</v>
      </c>
      <c r="BI53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36" s="59"/>
      <c r="BK536" s="59"/>
      <c r="BL536" s="63"/>
      <c r="BM536" s="63"/>
      <c r="BN536" s="90"/>
      <c r="BO536" s="90"/>
      <c r="BP536" s="75">
        <f>LEN(Tabelle32[[#This Row],[Label 1
GFX-Unit]])</f>
        <v>0</v>
      </c>
      <c r="BQ536" s="63"/>
      <c r="BR536" s="63"/>
      <c r="BS536" s="59"/>
      <c r="BT536" s="59"/>
      <c r="BU536" s="59" t="s">
        <v>167</v>
      </c>
      <c r="BV536" s="59" t="s">
        <v>168</v>
      </c>
      <c r="BW536" s="59" t="s">
        <v>746</v>
      </c>
      <c r="BX536" s="59">
        <v>25</v>
      </c>
    </row>
    <row r="537" spans="1:76" x14ac:dyDescent="0.2">
      <c r="A537" s="58" t="str">
        <f>CONCATENATE(Tabelle32[[#This Row],[Device ID]],".",Tabelle32[[#This Row],[Streamcounter]])</f>
        <v>25.25203</v>
      </c>
      <c r="B53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VGW-01_SDI25_AUDrec_0003_IPLASRF</v>
      </c>
      <c r="C537" s="67"/>
      <c r="D537" s="61"/>
      <c r="E537" s="67"/>
      <c r="F537" s="59" t="str">
        <f>IFERROR(VLOOKUP(Tabelle32[[#This Row],[Device ID]],BOM!$B$3:$BQ$35,16,FALSE),"")</f>
        <v>VKS (12G)</v>
      </c>
      <c r="G537" s="63">
        <f>VLOOKUP(Tabelle32[[#This Row],[SDI Interface]],BOM!$A$4:$B$35,2,FALSE)</f>
        <v>25</v>
      </c>
      <c r="H537" s="59" t="str">
        <f>BOM!$C$4</f>
        <v>VGW-01</v>
      </c>
      <c r="I537" s="59">
        <f>IFERROR(VLOOKUP(Tabelle32[[#This Row],[Device ID]],BOM!$B$3:$BQ$35,12,FALSE),"")</f>
        <v>0</v>
      </c>
      <c r="J537" s="59" t="str">
        <f>IFERROR(VLOOKUP(Tabelle32[[#This Row],[Device ID]],BOM!$B$3:$BQ$35,13,FALSE),"")</f>
        <v>TC.U1.223 | MDC</v>
      </c>
      <c r="K537" s="59" t="str">
        <f>IFERROR(VLOOKUP(Tabelle32[[#This Row],[Device ID]],BOM!$B$3:$BQ$35,14,FALSE),"")</f>
        <v>Imagine Comunications</v>
      </c>
      <c r="L537" s="59" t="str">
        <f>IFERROR(VLOOKUP(Tabelle32[[#This Row],[Device ID]],BOM!$B$3:$BQ$35,16,FALSE),"")</f>
        <v>VKS (12G)</v>
      </c>
      <c r="M537" s="63">
        <f>IFERROR(VLOOKUP(Tabelle32[[#This Row],[Device ID]],BOM!$B$3:$BQ$35,17,FALSE),"")</f>
        <v>0</v>
      </c>
      <c r="N537" s="59">
        <f>IFERROR(VLOOKUP(Tabelle32[[#This Row],[Device ID]],BOM!$B$3:$BQ$35,18,FALSE),"")</f>
        <v>0</v>
      </c>
      <c r="O537" s="64"/>
      <c r="P537" s="64"/>
      <c r="Q537" s="64"/>
      <c r="R537" s="64"/>
      <c r="S537" s="64"/>
      <c r="T537" s="64"/>
      <c r="U537" s="59">
        <f>IFERROR(VLOOKUP(Tabelle32[[#This Row],[Device ID]],BOM!$B$3:$BQ$35,25,FALSE),"")</f>
        <v>0</v>
      </c>
      <c r="V537" s="59" t="str">
        <f>IFERROR(VLOOKUP(Tabelle32[[#This Row],[Device ID]],BOM!$B$3:$BQ$35,26,FALSE),"")</f>
        <v>x</v>
      </c>
      <c r="W537" s="59" t="str">
        <f>IFERROR(VLOOKUP(Tabelle32[[#This Row],[Device ID]],BOM!$B$3:$BQ$35,27,FALSE),"")</f>
        <v>x</v>
      </c>
      <c r="X537" s="59" t="str">
        <f>IFERROR(VLOOKUP(Tabelle32[[#This Row],[Device ID]],BOM!$B$3:$BQ$35,28,FALSE),"")</f>
        <v>x</v>
      </c>
      <c r="Y537" s="59" t="str">
        <f>IFERROR(VLOOKUP(Tabelle32[[#This Row],[Device ID]],BOM!$B$3:$BQ$35,29,FALSE),"")</f>
        <v>x</v>
      </c>
      <c r="Z537" s="59" t="str">
        <f>IFERROR(VLOOKUP(Tabelle32[[#This Row],[Device ID]],BOM!$B$3:$BQ$35,30,FALSE),"")</f>
        <v>x</v>
      </c>
      <c r="AA537" s="59" t="str">
        <f>IFERROR(VLOOKUP(Tabelle32[[#This Row],[Device ID]],BOM!$B$3:$BQ$35,31,FALSE),"")</f>
        <v>x</v>
      </c>
      <c r="AB537" s="59" t="str">
        <f>IFERROR(VLOOKUP(Tabelle32[[#This Row],[Device ID]],BOM!$B$3:$BQ$35,32,FALSE),"")</f>
        <v>x</v>
      </c>
      <c r="AC537" s="59" t="str">
        <f>IFERROR(VLOOKUP(Tabelle32[[#This Row],[Device ID]],BOM!$B$3:$BQ$35,33,FALSE),"")</f>
        <v>x</v>
      </c>
      <c r="AD537" s="59" t="str">
        <f>IFERROR(VLOOKUP(Tabelle32[[#This Row],[Device ID]],BOM!$B$3:$BQ$35,34,FALSE),"")</f>
        <v>x</v>
      </c>
      <c r="AE537" s="59" t="str">
        <f>IFERROR(VLOOKUP(Tabelle32[[#This Row],[Device ID]],BOM!$B$3:$BQ$35,35,FALSE),"")</f>
        <v>x</v>
      </c>
      <c r="AF537" s="59" t="str">
        <f>IFERROR(VLOOKUP(Tabelle32[[#This Row],[Device ID]],BOM!$B$3:$BQ$35,36,FALSE),"")</f>
        <v>x</v>
      </c>
      <c r="AG537" s="59" t="str">
        <f>IFERROR(VLOOKUP(Tabelle32[[#This Row],[Device ID]],BOM!$B$3:$BQ$35,37,FALSE),"")</f>
        <v>x</v>
      </c>
      <c r="AH537" s="59"/>
      <c r="AI537" s="59"/>
      <c r="AJ537" s="59"/>
      <c r="AK537" s="59"/>
      <c r="AL537" s="59" t="str">
        <f>IFERROR(VLOOKUP(Tabelle32[[#This Row],[Device ID]],BOM!$B$3:$BQ$35,42,FALSE),"")</f>
        <v>Imagine Communications SNP</v>
      </c>
      <c r="AM537" s="59" t="str">
        <f>IFERROR(VLOOKUP(Tabelle32[[#This Row],[Device ID]],BOM!$B$3:$BQ$35,43,FALSE),"")</f>
        <v>no</v>
      </c>
      <c r="AN537" s="59" t="str">
        <f>IFERROR(VLOOKUP(Tabelle32[[#This Row],[Device ID]],BOM!$B$3:$BQ$35,44,FALSE),"")</f>
        <v>yes</v>
      </c>
      <c r="AO537" s="59" t="str">
        <f>IFERROR(VLOOKUP(Tabelle32[[#This Row],[Device ID]],BOM!$B$3:$BQ$35,45,FALSE),"")</f>
        <v>no</v>
      </c>
      <c r="AP537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37" s="28"/>
      <c r="AR537" s="28"/>
      <c r="AS537" s="28"/>
      <c r="AT537" s="28"/>
      <c r="AU537" s="28"/>
      <c r="AV537" s="28" t="s">
        <v>96</v>
      </c>
      <c r="AW537" s="28" t="s">
        <v>96</v>
      </c>
      <c r="AX537" s="28" t="s">
        <v>96</v>
      </c>
      <c r="AY537" s="28" t="s">
        <v>96</v>
      </c>
      <c r="AZ537" s="28" t="s">
        <v>96</v>
      </c>
      <c r="BA537" s="28" t="s">
        <v>96</v>
      </c>
      <c r="BB537" s="28" t="s">
        <v>96</v>
      </c>
      <c r="BC537" s="28" t="s">
        <v>96</v>
      </c>
      <c r="BD537" s="28" t="s">
        <v>96</v>
      </c>
      <c r="BE537" s="28"/>
      <c r="BF537" s="28"/>
      <c r="BG537" s="73" t="s">
        <v>151</v>
      </c>
      <c r="BH537" s="30" t="str">
        <f>IF(COUNTA(Tabelle32[[#This Row],[Type:Vid_1080i50]:[Type:Anc_Prot]])&gt;0,"x","")</f>
        <v>x</v>
      </c>
      <c r="BI53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37" s="59"/>
      <c r="BK537" s="59"/>
      <c r="BL537" s="63"/>
      <c r="BM537" s="63"/>
      <c r="BN537" s="90"/>
      <c r="BO537" s="90"/>
      <c r="BP537" s="75">
        <f>LEN(Tabelle32[[#This Row],[Label 1
GFX-Unit]])</f>
        <v>0</v>
      </c>
      <c r="BQ537" s="63"/>
      <c r="BR537" s="63"/>
      <c r="BS537" s="59"/>
      <c r="BT537" s="59"/>
      <c r="BU537" s="59" t="s">
        <v>170</v>
      </c>
      <c r="BV537" s="59" t="s">
        <v>171</v>
      </c>
      <c r="BW537" s="59" t="s">
        <v>747</v>
      </c>
      <c r="BX537" s="59">
        <v>25</v>
      </c>
    </row>
    <row r="538" spans="1:76" x14ac:dyDescent="0.2">
      <c r="A538" s="58" t="str">
        <f>CONCATENATE(Tabelle32[[#This Row],[Device ID]],".",Tabelle32[[#This Row],[Streamcounter]])</f>
        <v>25.25204</v>
      </c>
      <c r="B53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VGW-01_SDI25_AUDrec_0004_IPLASRF</v>
      </c>
      <c r="C538" s="60"/>
      <c r="D538" s="61"/>
      <c r="E538" s="62"/>
      <c r="F538" s="59" t="str">
        <f>IFERROR(VLOOKUP(Tabelle32[[#This Row],[Device ID]],BOM!$B$3:$BQ$35,16,FALSE),"")</f>
        <v>VKS (12G)</v>
      </c>
      <c r="G538" s="63">
        <f>VLOOKUP(Tabelle32[[#This Row],[SDI Interface]],BOM!$A$4:$B$35,2,FALSE)</f>
        <v>25</v>
      </c>
      <c r="H538" s="59" t="str">
        <f>BOM!$C$4</f>
        <v>VGW-01</v>
      </c>
      <c r="I538" s="59">
        <f>IFERROR(VLOOKUP(Tabelle32[[#This Row],[Device ID]],BOM!$B$3:$BQ$35,12,FALSE),"")</f>
        <v>0</v>
      </c>
      <c r="J538" s="59" t="str">
        <f>IFERROR(VLOOKUP(Tabelle32[[#This Row],[Device ID]],BOM!$B$3:$BQ$35,13,FALSE),"")</f>
        <v>TC.U1.223 | MDC</v>
      </c>
      <c r="K538" s="59" t="str">
        <f>IFERROR(VLOOKUP(Tabelle32[[#This Row],[Device ID]],BOM!$B$3:$BQ$35,14,FALSE),"")</f>
        <v>Imagine Comunications</v>
      </c>
      <c r="L538" s="59" t="str">
        <f>IFERROR(VLOOKUP(Tabelle32[[#This Row],[Device ID]],BOM!$B$3:$BQ$35,16,FALSE),"")</f>
        <v>VKS (12G)</v>
      </c>
      <c r="M538" s="63">
        <f>IFERROR(VLOOKUP(Tabelle32[[#This Row],[Device ID]],BOM!$B$3:$BQ$35,17,FALSE),"")</f>
        <v>0</v>
      </c>
      <c r="N538" s="59">
        <f>IFERROR(VLOOKUP(Tabelle32[[#This Row],[Device ID]],BOM!$B$3:$BQ$35,18,FALSE),"")</f>
        <v>0</v>
      </c>
      <c r="O538" s="64"/>
      <c r="P538" s="64"/>
      <c r="Q538" s="64"/>
      <c r="R538" s="64"/>
      <c r="S538" s="64"/>
      <c r="T538" s="64"/>
      <c r="U538" s="59">
        <f>IFERROR(VLOOKUP(Tabelle32[[#This Row],[Device ID]],BOM!$B$3:$BQ$35,25,FALSE),"")</f>
        <v>0</v>
      </c>
      <c r="V538" s="59" t="str">
        <f>IFERROR(VLOOKUP(Tabelle32[[#This Row],[Device ID]],BOM!$B$3:$BQ$35,26,FALSE),"")</f>
        <v>x</v>
      </c>
      <c r="W538" s="59" t="str">
        <f>IFERROR(VLOOKUP(Tabelle32[[#This Row],[Device ID]],BOM!$B$3:$BQ$35,27,FALSE),"")</f>
        <v>x</v>
      </c>
      <c r="X538" s="59" t="str">
        <f>IFERROR(VLOOKUP(Tabelle32[[#This Row],[Device ID]],BOM!$B$3:$BQ$35,28,FALSE),"")</f>
        <v>x</v>
      </c>
      <c r="Y538" s="59" t="str">
        <f>IFERROR(VLOOKUP(Tabelle32[[#This Row],[Device ID]],BOM!$B$3:$BQ$35,29,FALSE),"")</f>
        <v>x</v>
      </c>
      <c r="Z538" s="59" t="str">
        <f>IFERROR(VLOOKUP(Tabelle32[[#This Row],[Device ID]],BOM!$B$3:$BQ$35,30,FALSE),"")</f>
        <v>x</v>
      </c>
      <c r="AA538" s="59" t="str">
        <f>IFERROR(VLOOKUP(Tabelle32[[#This Row],[Device ID]],BOM!$B$3:$BQ$35,31,FALSE),"")</f>
        <v>x</v>
      </c>
      <c r="AB538" s="59" t="str">
        <f>IFERROR(VLOOKUP(Tabelle32[[#This Row],[Device ID]],BOM!$B$3:$BQ$35,32,FALSE),"")</f>
        <v>x</v>
      </c>
      <c r="AC538" s="59" t="str">
        <f>IFERROR(VLOOKUP(Tabelle32[[#This Row],[Device ID]],BOM!$B$3:$BQ$35,33,FALSE),"")</f>
        <v>x</v>
      </c>
      <c r="AD538" s="59" t="str">
        <f>IFERROR(VLOOKUP(Tabelle32[[#This Row],[Device ID]],BOM!$B$3:$BQ$35,34,FALSE),"")</f>
        <v>x</v>
      </c>
      <c r="AE538" s="59" t="str">
        <f>IFERROR(VLOOKUP(Tabelle32[[#This Row],[Device ID]],BOM!$B$3:$BQ$35,35,FALSE),"")</f>
        <v>x</v>
      </c>
      <c r="AF538" s="59" t="str">
        <f>IFERROR(VLOOKUP(Tabelle32[[#This Row],[Device ID]],BOM!$B$3:$BQ$35,36,FALSE),"")</f>
        <v>x</v>
      </c>
      <c r="AG538" s="59" t="str">
        <f>IFERROR(VLOOKUP(Tabelle32[[#This Row],[Device ID]],BOM!$B$3:$BQ$35,37,FALSE),"")</f>
        <v>x</v>
      </c>
      <c r="AH538" s="59"/>
      <c r="AI538" s="59"/>
      <c r="AJ538" s="59"/>
      <c r="AK538" s="59"/>
      <c r="AL538" s="59" t="str">
        <f>IFERROR(VLOOKUP(Tabelle32[[#This Row],[Device ID]],BOM!$B$3:$BQ$35,42,FALSE),"")</f>
        <v>Imagine Communications SNP</v>
      </c>
      <c r="AM538" s="59" t="str">
        <f>IFERROR(VLOOKUP(Tabelle32[[#This Row],[Device ID]],BOM!$B$3:$BQ$35,43,FALSE),"")</f>
        <v>no</v>
      </c>
      <c r="AN538" s="59" t="str">
        <f>IFERROR(VLOOKUP(Tabelle32[[#This Row],[Device ID]],BOM!$B$3:$BQ$35,44,FALSE),"")</f>
        <v>yes</v>
      </c>
      <c r="AO538" s="59" t="str">
        <f>IFERROR(VLOOKUP(Tabelle32[[#This Row],[Device ID]],BOM!$B$3:$BQ$35,45,FALSE),"")</f>
        <v>no</v>
      </c>
      <c r="AP538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38" s="28"/>
      <c r="AR538" s="28"/>
      <c r="AS538" s="28"/>
      <c r="AT538" s="28"/>
      <c r="AU538" s="28"/>
      <c r="AV538" s="28" t="s">
        <v>96</v>
      </c>
      <c r="AW538" s="28" t="s">
        <v>96</v>
      </c>
      <c r="AX538" s="28" t="s">
        <v>96</v>
      </c>
      <c r="AY538" s="28" t="s">
        <v>96</v>
      </c>
      <c r="AZ538" s="28" t="s">
        <v>96</v>
      </c>
      <c r="BA538" s="28" t="s">
        <v>96</v>
      </c>
      <c r="BB538" s="28" t="s">
        <v>96</v>
      </c>
      <c r="BC538" s="28" t="s">
        <v>96</v>
      </c>
      <c r="BD538" s="28" t="s">
        <v>96</v>
      </c>
      <c r="BE538" s="28"/>
      <c r="BF538" s="28"/>
      <c r="BG538" s="73" t="s">
        <v>151</v>
      </c>
      <c r="BH538" s="30" t="str">
        <f>IF(COUNTA(Tabelle32[[#This Row],[Type:Vid_1080i50]:[Type:Anc_Prot]])&gt;0,"x","")</f>
        <v>x</v>
      </c>
      <c r="BI53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38" s="59"/>
      <c r="BK538" s="59"/>
      <c r="BL538" s="63"/>
      <c r="BM538" s="63"/>
      <c r="BN538" s="90"/>
      <c r="BO538" s="90"/>
      <c r="BP538" s="75">
        <f>LEN(Tabelle32[[#This Row],[Label 1
GFX-Unit]])</f>
        <v>0</v>
      </c>
      <c r="BQ538" s="63"/>
      <c r="BR538" s="63"/>
      <c r="BS538" s="59"/>
      <c r="BT538" s="59"/>
      <c r="BU538" s="59" t="s">
        <v>173</v>
      </c>
      <c r="BV538" s="59" t="s">
        <v>174</v>
      </c>
      <c r="BW538" s="59" t="s">
        <v>748</v>
      </c>
      <c r="BX538" s="59">
        <v>25</v>
      </c>
    </row>
    <row r="539" spans="1:76" x14ac:dyDescent="0.2">
      <c r="A539" s="58" t="str">
        <f>CONCATENATE(Tabelle32[[#This Row],[Device ID]],".",Tabelle32[[#This Row],[Streamcounter]])</f>
        <v>25.25205</v>
      </c>
      <c r="B53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VGW-01_SDI25_AUDrec_0005_IPLASRF</v>
      </c>
      <c r="C539" s="60"/>
      <c r="D539" s="61"/>
      <c r="E539" s="62"/>
      <c r="F539" s="59" t="str">
        <f>IFERROR(VLOOKUP(Tabelle32[[#This Row],[Device ID]],BOM!$B$3:$BQ$35,16,FALSE),"")</f>
        <v>VKS (12G)</v>
      </c>
      <c r="G539" s="63">
        <f>VLOOKUP(Tabelle32[[#This Row],[SDI Interface]],BOM!$A$4:$B$35,2,FALSE)</f>
        <v>25</v>
      </c>
      <c r="H539" s="59" t="str">
        <f>BOM!$C$4</f>
        <v>VGW-01</v>
      </c>
      <c r="I539" s="59">
        <f>IFERROR(VLOOKUP(Tabelle32[[#This Row],[Device ID]],BOM!$B$3:$BQ$35,12,FALSE),"")</f>
        <v>0</v>
      </c>
      <c r="J539" s="59" t="str">
        <f>IFERROR(VLOOKUP(Tabelle32[[#This Row],[Device ID]],BOM!$B$3:$BQ$35,13,FALSE),"")</f>
        <v>TC.U1.223 | MDC</v>
      </c>
      <c r="K539" s="59" t="str">
        <f>IFERROR(VLOOKUP(Tabelle32[[#This Row],[Device ID]],BOM!$B$3:$BQ$35,14,FALSE),"")</f>
        <v>Imagine Comunications</v>
      </c>
      <c r="L539" s="59" t="str">
        <f>IFERROR(VLOOKUP(Tabelle32[[#This Row],[Device ID]],BOM!$B$3:$BQ$35,16,FALSE),"")</f>
        <v>VKS (12G)</v>
      </c>
      <c r="M539" s="63">
        <f>IFERROR(VLOOKUP(Tabelle32[[#This Row],[Device ID]],BOM!$B$3:$BQ$35,17,FALSE),"")</f>
        <v>0</v>
      </c>
      <c r="N539" s="59">
        <f>IFERROR(VLOOKUP(Tabelle32[[#This Row],[Device ID]],BOM!$B$3:$BQ$35,18,FALSE),"")</f>
        <v>0</v>
      </c>
      <c r="O539" s="64"/>
      <c r="P539" s="64"/>
      <c r="Q539" s="64"/>
      <c r="R539" s="64"/>
      <c r="S539" s="64"/>
      <c r="T539" s="64"/>
      <c r="U539" s="59">
        <f>IFERROR(VLOOKUP(Tabelle32[[#This Row],[Device ID]],BOM!$B$3:$BQ$35,25,FALSE),"")</f>
        <v>0</v>
      </c>
      <c r="V539" s="59" t="str">
        <f>IFERROR(VLOOKUP(Tabelle32[[#This Row],[Device ID]],BOM!$B$3:$BQ$35,26,FALSE),"")</f>
        <v>x</v>
      </c>
      <c r="W539" s="59" t="str">
        <f>IFERROR(VLOOKUP(Tabelle32[[#This Row],[Device ID]],BOM!$B$3:$BQ$35,27,FALSE),"")</f>
        <v>x</v>
      </c>
      <c r="X539" s="59" t="str">
        <f>IFERROR(VLOOKUP(Tabelle32[[#This Row],[Device ID]],BOM!$B$3:$BQ$35,28,FALSE),"")</f>
        <v>x</v>
      </c>
      <c r="Y539" s="59" t="str">
        <f>IFERROR(VLOOKUP(Tabelle32[[#This Row],[Device ID]],BOM!$B$3:$BQ$35,29,FALSE),"")</f>
        <v>x</v>
      </c>
      <c r="Z539" s="59" t="str">
        <f>IFERROR(VLOOKUP(Tabelle32[[#This Row],[Device ID]],BOM!$B$3:$BQ$35,30,FALSE),"")</f>
        <v>x</v>
      </c>
      <c r="AA539" s="59" t="str">
        <f>IFERROR(VLOOKUP(Tabelle32[[#This Row],[Device ID]],BOM!$B$3:$BQ$35,31,FALSE),"")</f>
        <v>x</v>
      </c>
      <c r="AB539" s="59" t="str">
        <f>IFERROR(VLOOKUP(Tabelle32[[#This Row],[Device ID]],BOM!$B$3:$BQ$35,32,FALSE),"")</f>
        <v>x</v>
      </c>
      <c r="AC539" s="59" t="str">
        <f>IFERROR(VLOOKUP(Tabelle32[[#This Row],[Device ID]],BOM!$B$3:$BQ$35,33,FALSE),"")</f>
        <v>x</v>
      </c>
      <c r="AD539" s="59" t="str">
        <f>IFERROR(VLOOKUP(Tabelle32[[#This Row],[Device ID]],BOM!$B$3:$BQ$35,34,FALSE),"")</f>
        <v>x</v>
      </c>
      <c r="AE539" s="59" t="str">
        <f>IFERROR(VLOOKUP(Tabelle32[[#This Row],[Device ID]],BOM!$B$3:$BQ$35,35,FALSE),"")</f>
        <v>x</v>
      </c>
      <c r="AF539" s="59" t="str">
        <f>IFERROR(VLOOKUP(Tabelle32[[#This Row],[Device ID]],BOM!$B$3:$BQ$35,36,FALSE),"")</f>
        <v>x</v>
      </c>
      <c r="AG539" s="59" t="str">
        <f>IFERROR(VLOOKUP(Tabelle32[[#This Row],[Device ID]],BOM!$B$3:$BQ$35,37,FALSE),"")</f>
        <v>x</v>
      </c>
      <c r="AH539" s="59"/>
      <c r="AI539" s="59"/>
      <c r="AJ539" s="59"/>
      <c r="AK539" s="59"/>
      <c r="AL539" s="59" t="str">
        <f>IFERROR(VLOOKUP(Tabelle32[[#This Row],[Device ID]],BOM!$B$3:$BQ$35,42,FALSE),"")</f>
        <v>Imagine Communications SNP</v>
      </c>
      <c r="AM539" s="59" t="str">
        <f>IFERROR(VLOOKUP(Tabelle32[[#This Row],[Device ID]],BOM!$B$3:$BQ$35,43,FALSE),"")</f>
        <v>no</v>
      </c>
      <c r="AN539" s="59" t="str">
        <f>IFERROR(VLOOKUP(Tabelle32[[#This Row],[Device ID]],BOM!$B$3:$BQ$35,44,FALSE),"")</f>
        <v>yes</v>
      </c>
      <c r="AO539" s="59" t="str">
        <f>IFERROR(VLOOKUP(Tabelle32[[#This Row],[Device ID]],BOM!$B$3:$BQ$35,45,FALSE),"")</f>
        <v>no</v>
      </c>
      <c r="AP539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39" s="28"/>
      <c r="AR539" s="28"/>
      <c r="AS539" s="28"/>
      <c r="AT539" s="28"/>
      <c r="AU539" s="28"/>
      <c r="AV539" s="28" t="s">
        <v>96</v>
      </c>
      <c r="AW539" s="28" t="s">
        <v>96</v>
      </c>
      <c r="AX539" s="28" t="s">
        <v>96</v>
      </c>
      <c r="AY539" s="28" t="s">
        <v>96</v>
      </c>
      <c r="AZ539" s="28" t="s">
        <v>96</v>
      </c>
      <c r="BA539" s="28" t="s">
        <v>96</v>
      </c>
      <c r="BB539" s="28" t="s">
        <v>96</v>
      </c>
      <c r="BC539" s="28" t="s">
        <v>96</v>
      </c>
      <c r="BD539" s="28" t="s">
        <v>96</v>
      </c>
      <c r="BE539" s="28"/>
      <c r="BF539" s="28"/>
      <c r="BG539" s="73" t="s">
        <v>151</v>
      </c>
      <c r="BH539" s="30" t="str">
        <f>IF(COUNTA(Tabelle32[[#This Row],[Type:Vid_1080i50]:[Type:Anc_Prot]])&gt;0,"x","")</f>
        <v>x</v>
      </c>
      <c r="BI53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39" s="59"/>
      <c r="BK539" s="59"/>
      <c r="BL539" s="63"/>
      <c r="BM539" s="63"/>
      <c r="BN539" s="90"/>
      <c r="BO539" s="90"/>
      <c r="BP539" s="75">
        <f>LEN(Tabelle32[[#This Row],[Label 1
GFX-Unit]])</f>
        <v>0</v>
      </c>
      <c r="BQ539" s="63"/>
      <c r="BR539" s="63"/>
      <c r="BS539" s="59"/>
      <c r="BT539" s="59"/>
      <c r="BU539" s="59" t="s">
        <v>176</v>
      </c>
      <c r="BV539" s="59" t="s">
        <v>177</v>
      </c>
      <c r="BW539" s="59" t="s">
        <v>749</v>
      </c>
      <c r="BX539" s="59">
        <v>25</v>
      </c>
    </row>
    <row r="540" spans="1:76" x14ac:dyDescent="0.2">
      <c r="A540" s="58" t="str">
        <f>CONCATENATE(Tabelle32[[#This Row],[Device ID]],".",Tabelle32[[#This Row],[Streamcounter]])</f>
        <v>25.25206</v>
      </c>
      <c r="B54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VGW-01_SDI25_AUDrec_0006_IPLASRF</v>
      </c>
      <c r="C540" s="60"/>
      <c r="D540" s="61"/>
      <c r="E540" s="62"/>
      <c r="F540" s="59" t="str">
        <f>IFERROR(VLOOKUP(Tabelle32[[#This Row],[Device ID]],BOM!$B$3:$BQ$35,16,FALSE),"")</f>
        <v>VKS (12G)</v>
      </c>
      <c r="G540" s="63">
        <f>VLOOKUP(Tabelle32[[#This Row],[SDI Interface]],BOM!$A$4:$B$35,2,FALSE)</f>
        <v>25</v>
      </c>
      <c r="H540" s="59" t="str">
        <f>BOM!$C$4</f>
        <v>VGW-01</v>
      </c>
      <c r="I540" s="59">
        <f>IFERROR(VLOOKUP(Tabelle32[[#This Row],[Device ID]],BOM!$B$3:$BQ$35,12,FALSE),"")</f>
        <v>0</v>
      </c>
      <c r="J540" s="59" t="str">
        <f>IFERROR(VLOOKUP(Tabelle32[[#This Row],[Device ID]],BOM!$B$3:$BQ$35,13,FALSE),"")</f>
        <v>TC.U1.223 | MDC</v>
      </c>
      <c r="K540" s="59" t="str">
        <f>IFERROR(VLOOKUP(Tabelle32[[#This Row],[Device ID]],BOM!$B$3:$BQ$35,14,FALSE),"")</f>
        <v>Imagine Comunications</v>
      </c>
      <c r="L540" s="59" t="str">
        <f>IFERROR(VLOOKUP(Tabelle32[[#This Row],[Device ID]],BOM!$B$3:$BQ$35,16,FALSE),"")</f>
        <v>VKS (12G)</v>
      </c>
      <c r="M540" s="63">
        <f>IFERROR(VLOOKUP(Tabelle32[[#This Row],[Device ID]],BOM!$B$3:$BQ$35,17,FALSE),"")</f>
        <v>0</v>
      </c>
      <c r="N540" s="59">
        <f>IFERROR(VLOOKUP(Tabelle32[[#This Row],[Device ID]],BOM!$B$3:$BQ$35,18,FALSE),"")</f>
        <v>0</v>
      </c>
      <c r="O540" s="64"/>
      <c r="P540" s="64"/>
      <c r="Q540" s="64"/>
      <c r="R540" s="64"/>
      <c r="S540" s="64"/>
      <c r="T540" s="64"/>
      <c r="U540" s="59">
        <f>IFERROR(VLOOKUP(Tabelle32[[#This Row],[Device ID]],BOM!$B$3:$BQ$35,25,FALSE),"")</f>
        <v>0</v>
      </c>
      <c r="V540" s="59" t="str">
        <f>IFERROR(VLOOKUP(Tabelle32[[#This Row],[Device ID]],BOM!$B$3:$BQ$35,26,FALSE),"")</f>
        <v>x</v>
      </c>
      <c r="W540" s="59" t="str">
        <f>IFERROR(VLOOKUP(Tabelle32[[#This Row],[Device ID]],BOM!$B$3:$BQ$35,27,FALSE),"")</f>
        <v>x</v>
      </c>
      <c r="X540" s="59" t="str">
        <f>IFERROR(VLOOKUP(Tabelle32[[#This Row],[Device ID]],BOM!$B$3:$BQ$35,28,FALSE),"")</f>
        <v>x</v>
      </c>
      <c r="Y540" s="59" t="str">
        <f>IFERROR(VLOOKUP(Tabelle32[[#This Row],[Device ID]],BOM!$B$3:$BQ$35,29,FALSE),"")</f>
        <v>x</v>
      </c>
      <c r="Z540" s="59" t="str">
        <f>IFERROR(VLOOKUP(Tabelle32[[#This Row],[Device ID]],BOM!$B$3:$BQ$35,30,FALSE),"")</f>
        <v>x</v>
      </c>
      <c r="AA540" s="59" t="str">
        <f>IFERROR(VLOOKUP(Tabelle32[[#This Row],[Device ID]],BOM!$B$3:$BQ$35,31,FALSE),"")</f>
        <v>x</v>
      </c>
      <c r="AB540" s="59" t="str">
        <f>IFERROR(VLOOKUP(Tabelle32[[#This Row],[Device ID]],BOM!$B$3:$BQ$35,32,FALSE),"")</f>
        <v>x</v>
      </c>
      <c r="AC540" s="59" t="str">
        <f>IFERROR(VLOOKUP(Tabelle32[[#This Row],[Device ID]],BOM!$B$3:$BQ$35,33,FALSE),"")</f>
        <v>x</v>
      </c>
      <c r="AD540" s="59" t="str">
        <f>IFERROR(VLOOKUP(Tabelle32[[#This Row],[Device ID]],BOM!$B$3:$BQ$35,34,FALSE),"")</f>
        <v>x</v>
      </c>
      <c r="AE540" s="59" t="str">
        <f>IFERROR(VLOOKUP(Tabelle32[[#This Row],[Device ID]],BOM!$B$3:$BQ$35,35,FALSE),"")</f>
        <v>x</v>
      </c>
      <c r="AF540" s="59" t="str">
        <f>IFERROR(VLOOKUP(Tabelle32[[#This Row],[Device ID]],BOM!$B$3:$BQ$35,36,FALSE),"")</f>
        <v>x</v>
      </c>
      <c r="AG540" s="59" t="str">
        <f>IFERROR(VLOOKUP(Tabelle32[[#This Row],[Device ID]],BOM!$B$3:$BQ$35,37,FALSE),"")</f>
        <v>x</v>
      </c>
      <c r="AH540" s="59"/>
      <c r="AI540" s="59"/>
      <c r="AJ540" s="59"/>
      <c r="AK540" s="59"/>
      <c r="AL540" s="59" t="str">
        <f>IFERROR(VLOOKUP(Tabelle32[[#This Row],[Device ID]],BOM!$B$3:$BQ$35,42,FALSE),"")</f>
        <v>Imagine Communications SNP</v>
      </c>
      <c r="AM540" s="59" t="str">
        <f>IFERROR(VLOOKUP(Tabelle32[[#This Row],[Device ID]],BOM!$B$3:$BQ$35,43,FALSE),"")</f>
        <v>no</v>
      </c>
      <c r="AN540" s="59" t="str">
        <f>IFERROR(VLOOKUP(Tabelle32[[#This Row],[Device ID]],BOM!$B$3:$BQ$35,44,FALSE),"")</f>
        <v>yes</v>
      </c>
      <c r="AO540" s="59" t="str">
        <f>IFERROR(VLOOKUP(Tabelle32[[#This Row],[Device ID]],BOM!$B$3:$BQ$35,45,FALSE),"")</f>
        <v>no</v>
      </c>
      <c r="AP540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40" s="28"/>
      <c r="AR540" s="28"/>
      <c r="AS540" s="28"/>
      <c r="AT540" s="28"/>
      <c r="AU540" s="28"/>
      <c r="AV540" s="28" t="s">
        <v>96</v>
      </c>
      <c r="AW540" s="28" t="s">
        <v>96</v>
      </c>
      <c r="AX540" s="28" t="s">
        <v>96</v>
      </c>
      <c r="AY540" s="28" t="s">
        <v>96</v>
      </c>
      <c r="AZ540" s="28" t="s">
        <v>96</v>
      </c>
      <c r="BA540" s="28" t="s">
        <v>96</v>
      </c>
      <c r="BB540" s="28" t="s">
        <v>96</v>
      </c>
      <c r="BC540" s="28" t="s">
        <v>96</v>
      </c>
      <c r="BD540" s="28" t="s">
        <v>96</v>
      </c>
      <c r="BE540" s="28"/>
      <c r="BF540" s="28"/>
      <c r="BG540" s="73" t="s">
        <v>151</v>
      </c>
      <c r="BH540" s="30" t="str">
        <f>IF(COUNTA(Tabelle32[[#This Row],[Type:Vid_1080i50]:[Type:Anc_Prot]])&gt;0,"x","")</f>
        <v>x</v>
      </c>
      <c r="BI54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40" s="59"/>
      <c r="BK540" s="59"/>
      <c r="BL540" s="63"/>
      <c r="BM540" s="63"/>
      <c r="BN540" s="90"/>
      <c r="BO540" s="90"/>
      <c r="BP540" s="75">
        <f>LEN(Tabelle32[[#This Row],[Label 1
GFX-Unit]])</f>
        <v>0</v>
      </c>
      <c r="BQ540" s="63"/>
      <c r="BR540" s="63"/>
      <c r="BS540" s="59"/>
      <c r="BT540" s="59"/>
      <c r="BU540" s="59" t="s">
        <v>179</v>
      </c>
      <c r="BV540" s="59" t="s">
        <v>180</v>
      </c>
      <c r="BW540" s="59" t="s">
        <v>750</v>
      </c>
      <c r="BX540" s="59">
        <v>25</v>
      </c>
    </row>
    <row r="541" spans="1:76" x14ac:dyDescent="0.2">
      <c r="A541" s="58" t="str">
        <f>CONCATENATE(Tabelle32[[#This Row],[Device ID]],".",Tabelle32[[#This Row],[Streamcounter]])</f>
        <v>25.25207</v>
      </c>
      <c r="B54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VGW-01_SDI25_AUDrec_0007_IPLASRF</v>
      </c>
      <c r="C541" s="60"/>
      <c r="D541" s="61"/>
      <c r="E541" s="62"/>
      <c r="F541" s="59" t="str">
        <f>IFERROR(VLOOKUP(Tabelle32[[#This Row],[Device ID]],BOM!$B$3:$BQ$35,16,FALSE),"")</f>
        <v>VKS (12G)</v>
      </c>
      <c r="G541" s="63">
        <f>VLOOKUP(Tabelle32[[#This Row],[SDI Interface]],BOM!$A$4:$B$35,2,FALSE)</f>
        <v>25</v>
      </c>
      <c r="H541" s="59" t="str">
        <f>BOM!$C$4</f>
        <v>VGW-01</v>
      </c>
      <c r="I541" s="59">
        <f>IFERROR(VLOOKUP(Tabelle32[[#This Row],[Device ID]],BOM!$B$3:$BQ$35,12,FALSE),"")</f>
        <v>0</v>
      </c>
      <c r="J541" s="59" t="str">
        <f>IFERROR(VLOOKUP(Tabelle32[[#This Row],[Device ID]],BOM!$B$3:$BQ$35,13,FALSE),"")</f>
        <v>TC.U1.223 | MDC</v>
      </c>
      <c r="K541" s="59" t="str">
        <f>IFERROR(VLOOKUP(Tabelle32[[#This Row],[Device ID]],BOM!$B$3:$BQ$35,14,FALSE),"")</f>
        <v>Imagine Comunications</v>
      </c>
      <c r="L541" s="59" t="str">
        <f>IFERROR(VLOOKUP(Tabelle32[[#This Row],[Device ID]],BOM!$B$3:$BQ$35,16,FALSE),"")</f>
        <v>VKS (12G)</v>
      </c>
      <c r="M541" s="63">
        <f>IFERROR(VLOOKUP(Tabelle32[[#This Row],[Device ID]],BOM!$B$3:$BQ$35,17,FALSE),"")</f>
        <v>0</v>
      </c>
      <c r="N541" s="59">
        <f>IFERROR(VLOOKUP(Tabelle32[[#This Row],[Device ID]],BOM!$B$3:$BQ$35,18,FALSE),"")</f>
        <v>0</v>
      </c>
      <c r="O541" s="64"/>
      <c r="P541" s="64"/>
      <c r="Q541" s="64"/>
      <c r="R541" s="64"/>
      <c r="S541" s="64"/>
      <c r="T541" s="64"/>
      <c r="U541" s="59">
        <f>IFERROR(VLOOKUP(Tabelle32[[#This Row],[Device ID]],BOM!$B$3:$BQ$35,25,FALSE),"")</f>
        <v>0</v>
      </c>
      <c r="V541" s="59" t="str">
        <f>IFERROR(VLOOKUP(Tabelle32[[#This Row],[Device ID]],BOM!$B$3:$BQ$35,26,FALSE),"")</f>
        <v>x</v>
      </c>
      <c r="W541" s="59" t="str">
        <f>IFERROR(VLOOKUP(Tabelle32[[#This Row],[Device ID]],BOM!$B$3:$BQ$35,27,FALSE),"")</f>
        <v>x</v>
      </c>
      <c r="X541" s="59" t="str">
        <f>IFERROR(VLOOKUP(Tabelle32[[#This Row],[Device ID]],BOM!$B$3:$BQ$35,28,FALSE),"")</f>
        <v>x</v>
      </c>
      <c r="Y541" s="59" t="str">
        <f>IFERROR(VLOOKUP(Tabelle32[[#This Row],[Device ID]],BOM!$B$3:$BQ$35,29,FALSE),"")</f>
        <v>x</v>
      </c>
      <c r="Z541" s="59" t="str">
        <f>IFERROR(VLOOKUP(Tabelle32[[#This Row],[Device ID]],BOM!$B$3:$BQ$35,30,FALSE),"")</f>
        <v>x</v>
      </c>
      <c r="AA541" s="59" t="str">
        <f>IFERROR(VLOOKUP(Tabelle32[[#This Row],[Device ID]],BOM!$B$3:$BQ$35,31,FALSE),"")</f>
        <v>x</v>
      </c>
      <c r="AB541" s="59" t="str">
        <f>IFERROR(VLOOKUP(Tabelle32[[#This Row],[Device ID]],BOM!$B$3:$BQ$35,32,FALSE),"")</f>
        <v>x</v>
      </c>
      <c r="AC541" s="59" t="str">
        <f>IFERROR(VLOOKUP(Tabelle32[[#This Row],[Device ID]],BOM!$B$3:$BQ$35,33,FALSE),"")</f>
        <v>x</v>
      </c>
      <c r="AD541" s="59" t="str">
        <f>IFERROR(VLOOKUP(Tabelle32[[#This Row],[Device ID]],BOM!$B$3:$BQ$35,34,FALSE),"")</f>
        <v>x</v>
      </c>
      <c r="AE541" s="59" t="str">
        <f>IFERROR(VLOOKUP(Tabelle32[[#This Row],[Device ID]],BOM!$B$3:$BQ$35,35,FALSE),"")</f>
        <v>x</v>
      </c>
      <c r="AF541" s="59" t="str">
        <f>IFERROR(VLOOKUP(Tabelle32[[#This Row],[Device ID]],BOM!$B$3:$BQ$35,36,FALSE),"")</f>
        <v>x</v>
      </c>
      <c r="AG541" s="59" t="str">
        <f>IFERROR(VLOOKUP(Tabelle32[[#This Row],[Device ID]],BOM!$B$3:$BQ$35,37,FALSE),"")</f>
        <v>x</v>
      </c>
      <c r="AH541" s="59"/>
      <c r="AI541" s="59"/>
      <c r="AJ541" s="59"/>
      <c r="AK541" s="59"/>
      <c r="AL541" s="59" t="str">
        <f>IFERROR(VLOOKUP(Tabelle32[[#This Row],[Device ID]],BOM!$B$3:$BQ$35,42,FALSE),"")</f>
        <v>Imagine Communications SNP</v>
      </c>
      <c r="AM541" s="59" t="str">
        <f>IFERROR(VLOOKUP(Tabelle32[[#This Row],[Device ID]],BOM!$B$3:$BQ$35,43,FALSE),"")</f>
        <v>no</v>
      </c>
      <c r="AN541" s="59" t="str">
        <f>IFERROR(VLOOKUP(Tabelle32[[#This Row],[Device ID]],BOM!$B$3:$BQ$35,44,FALSE),"")</f>
        <v>yes</v>
      </c>
      <c r="AO541" s="59" t="str">
        <f>IFERROR(VLOOKUP(Tabelle32[[#This Row],[Device ID]],BOM!$B$3:$BQ$35,45,FALSE),"")</f>
        <v>no</v>
      </c>
      <c r="AP541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41" s="28"/>
      <c r="AR541" s="28"/>
      <c r="AS541" s="28"/>
      <c r="AT541" s="28"/>
      <c r="AU541" s="28"/>
      <c r="AV541" s="28" t="s">
        <v>96</v>
      </c>
      <c r="AW541" s="28" t="s">
        <v>96</v>
      </c>
      <c r="AX541" s="28" t="s">
        <v>96</v>
      </c>
      <c r="AY541" s="28" t="s">
        <v>96</v>
      </c>
      <c r="AZ541" s="28" t="s">
        <v>96</v>
      </c>
      <c r="BA541" s="28" t="s">
        <v>96</v>
      </c>
      <c r="BB541" s="28" t="s">
        <v>96</v>
      </c>
      <c r="BC541" s="28" t="s">
        <v>96</v>
      </c>
      <c r="BD541" s="28" t="s">
        <v>96</v>
      </c>
      <c r="BE541" s="28"/>
      <c r="BF541" s="28"/>
      <c r="BG541" s="73" t="s">
        <v>151</v>
      </c>
      <c r="BH541" s="30" t="str">
        <f>IF(COUNTA(Tabelle32[[#This Row],[Type:Vid_1080i50]:[Type:Anc_Prot]])&gt;0,"x","")</f>
        <v>x</v>
      </c>
      <c r="BI54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41" s="59"/>
      <c r="BK541" s="59"/>
      <c r="BL541" s="63"/>
      <c r="BM541" s="63"/>
      <c r="BN541" s="90"/>
      <c r="BO541" s="90"/>
      <c r="BP541" s="75">
        <f>LEN(Tabelle32[[#This Row],[Label 1
GFX-Unit]])</f>
        <v>0</v>
      </c>
      <c r="BQ541" s="63"/>
      <c r="BR541" s="63"/>
      <c r="BS541" s="59"/>
      <c r="BT541" s="59"/>
      <c r="BU541" s="59" t="s">
        <v>182</v>
      </c>
      <c r="BV541" s="59" t="s">
        <v>183</v>
      </c>
      <c r="BW541" s="59" t="s">
        <v>751</v>
      </c>
      <c r="BX541" s="59">
        <v>25</v>
      </c>
    </row>
    <row r="542" spans="1:76" x14ac:dyDescent="0.2">
      <c r="A542" s="58" t="str">
        <f>CONCATENATE(Tabelle32[[#This Row],[Device ID]],".",Tabelle32[[#This Row],[Streamcounter]])</f>
        <v>25.25208</v>
      </c>
      <c r="B54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VGW-01_SDI25_AUDrec_0008_IPLASRF</v>
      </c>
      <c r="C542" s="60"/>
      <c r="D542" s="61"/>
      <c r="E542" s="62"/>
      <c r="F542" s="59" t="str">
        <f>IFERROR(VLOOKUP(Tabelle32[[#This Row],[Device ID]],BOM!$B$3:$BQ$35,16,FALSE),"")</f>
        <v>VKS (12G)</v>
      </c>
      <c r="G542" s="63">
        <f>VLOOKUP(Tabelle32[[#This Row],[SDI Interface]],BOM!$A$4:$B$35,2,FALSE)</f>
        <v>25</v>
      </c>
      <c r="H542" s="59" t="str">
        <f>BOM!$C$4</f>
        <v>VGW-01</v>
      </c>
      <c r="I542" s="59">
        <f>IFERROR(VLOOKUP(Tabelle32[[#This Row],[Device ID]],BOM!$B$3:$BQ$35,12,FALSE),"")</f>
        <v>0</v>
      </c>
      <c r="J542" s="59" t="str">
        <f>IFERROR(VLOOKUP(Tabelle32[[#This Row],[Device ID]],BOM!$B$3:$BQ$35,13,FALSE),"")</f>
        <v>TC.U1.223 | MDC</v>
      </c>
      <c r="K542" s="59" t="str">
        <f>IFERROR(VLOOKUP(Tabelle32[[#This Row],[Device ID]],BOM!$B$3:$BQ$35,14,FALSE),"")</f>
        <v>Imagine Comunications</v>
      </c>
      <c r="L542" s="59" t="str">
        <f>IFERROR(VLOOKUP(Tabelle32[[#This Row],[Device ID]],BOM!$B$3:$BQ$35,16,FALSE),"")</f>
        <v>VKS (12G)</v>
      </c>
      <c r="M542" s="63">
        <f>IFERROR(VLOOKUP(Tabelle32[[#This Row],[Device ID]],BOM!$B$3:$BQ$35,17,FALSE),"")</f>
        <v>0</v>
      </c>
      <c r="N542" s="59">
        <f>IFERROR(VLOOKUP(Tabelle32[[#This Row],[Device ID]],BOM!$B$3:$BQ$35,18,FALSE),"")</f>
        <v>0</v>
      </c>
      <c r="O542" s="64"/>
      <c r="P542" s="64"/>
      <c r="Q542" s="64"/>
      <c r="R542" s="64"/>
      <c r="S542" s="64"/>
      <c r="T542" s="64"/>
      <c r="U542" s="59">
        <f>IFERROR(VLOOKUP(Tabelle32[[#This Row],[Device ID]],BOM!$B$3:$BQ$35,25,FALSE),"")</f>
        <v>0</v>
      </c>
      <c r="V542" s="59" t="str">
        <f>IFERROR(VLOOKUP(Tabelle32[[#This Row],[Device ID]],BOM!$B$3:$BQ$35,26,FALSE),"")</f>
        <v>x</v>
      </c>
      <c r="W542" s="59" t="str">
        <f>IFERROR(VLOOKUP(Tabelle32[[#This Row],[Device ID]],BOM!$B$3:$BQ$35,27,FALSE),"")</f>
        <v>x</v>
      </c>
      <c r="X542" s="59" t="str">
        <f>IFERROR(VLOOKUP(Tabelle32[[#This Row],[Device ID]],BOM!$B$3:$BQ$35,28,FALSE),"")</f>
        <v>x</v>
      </c>
      <c r="Y542" s="59" t="str">
        <f>IFERROR(VLOOKUP(Tabelle32[[#This Row],[Device ID]],BOM!$B$3:$BQ$35,29,FALSE),"")</f>
        <v>x</v>
      </c>
      <c r="Z542" s="59" t="str">
        <f>IFERROR(VLOOKUP(Tabelle32[[#This Row],[Device ID]],BOM!$B$3:$BQ$35,30,FALSE),"")</f>
        <v>x</v>
      </c>
      <c r="AA542" s="59" t="str">
        <f>IFERROR(VLOOKUP(Tabelle32[[#This Row],[Device ID]],BOM!$B$3:$BQ$35,31,FALSE),"")</f>
        <v>x</v>
      </c>
      <c r="AB542" s="59" t="str">
        <f>IFERROR(VLOOKUP(Tabelle32[[#This Row],[Device ID]],BOM!$B$3:$BQ$35,32,FALSE),"")</f>
        <v>x</v>
      </c>
      <c r="AC542" s="59" t="str">
        <f>IFERROR(VLOOKUP(Tabelle32[[#This Row],[Device ID]],BOM!$B$3:$BQ$35,33,FALSE),"")</f>
        <v>x</v>
      </c>
      <c r="AD542" s="59" t="str">
        <f>IFERROR(VLOOKUP(Tabelle32[[#This Row],[Device ID]],BOM!$B$3:$BQ$35,34,FALSE),"")</f>
        <v>x</v>
      </c>
      <c r="AE542" s="59" t="str">
        <f>IFERROR(VLOOKUP(Tabelle32[[#This Row],[Device ID]],BOM!$B$3:$BQ$35,35,FALSE),"")</f>
        <v>x</v>
      </c>
      <c r="AF542" s="59" t="str">
        <f>IFERROR(VLOOKUP(Tabelle32[[#This Row],[Device ID]],BOM!$B$3:$BQ$35,36,FALSE),"")</f>
        <v>x</v>
      </c>
      <c r="AG542" s="59" t="str">
        <f>IFERROR(VLOOKUP(Tabelle32[[#This Row],[Device ID]],BOM!$B$3:$BQ$35,37,FALSE),"")</f>
        <v>x</v>
      </c>
      <c r="AH542" s="59"/>
      <c r="AI542" s="59"/>
      <c r="AJ542" s="59"/>
      <c r="AK542" s="59"/>
      <c r="AL542" s="59" t="str">
        <f>IFERROR(VLOOKUP(Tabelle32[[#This Row],[Device ID]],BOM!$B$3:$BQ$35,42,FALSE),"")</f>
        <v>Imagine Communications SNP</v>
      </c>
      <c r="AM542" s="59" t="str">
        <f>IFERROR(VLOOKUP(Tabelle32[[#This Row],[Device ID]],BOM!$B$3:$BQ$35,43,FALSE),"")</f>
        <v>no</v>
      </c>
      <c r="AN542" s="59" t="str">
        <f>IFERROR(VLOOKUP(Tabelle32[[#This Row],[Device ID]],BOM!$B$3:$BQ$35,44,FALSE),"")</f>
        <v>yes</v>
      </c>
      <c r="AO542" s="59" t="str">
        <f>IFERROR(VLOOKUP(Tabelle32[[#This Row],[Device ID]],BOM!$B$3:$BQ$35,45,FALSE),"")</f>
        <v>no</v>
      </c>
      <c r="AP542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42" s="28"/>
      <c r="AR542" s="28"/>
      <c r="AS542" s="28"/>
      <c r="AT542" s="28"/>
      <c r="AU542" s="28"/>
      <c r="AV542" s="28" t="s">
        <v>96</v>
      </c>
      <c r="AW542" s="28" t="s">
        <v>96</v>
      </c>
      <c r="AX542" s="28" t="s">
        <v>96</v>
      </c>
      <c r="AY542" s="28" t="s">
        <v>96</v>
      </c>
      <c r="AZ542" s="28" t="s">
        <v>96</v>
      </c>
      <c r="BA542" s="28" t="s">
        <v>96</v>
      </c>
      <c r="BB542" s="28" t="s">
        <v>96</v>
      </c>
      <c r="BC542" s="28" t="s">
        <v>96</v>
      </c>
      <c r="BD542" s="28" t="s">
        <v>96</v>
      </c>
      <c r="BE542" s="28"/>
      <c r="BF542" s="28"/>
      <c r="BG542" s="73" t="s">
        <v>151</v>
      </c>
      <c r="BH542" s="30" t="str">
        <f>IF(COUNTA(Tabelle32[[#This Row],[Type:Vid_1080i50]:[Type:Anc_Prot]])&gt;0,"x","")</f>
        <v>x</v>
      </c>
      <c r="BI54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42" s="59"/>
      <c r="BK542" s="59"/>
      <c r="BL542" s="63"/>
      <c r="BM542" s="63"/>
      <c r="BN542" s="90"/>
      <c r="BO542" s="90"/>
      <c r="BP542" s="75">
        <f>LEN(Tabelle32[[#This Row],[Label 1
GFX-Unit]])</f>
        <v>0</v>
      </c>
      <c r="BQ542" s="63"/>
      <c r="BR542" s="63"/>
      <c r="BS542" s="59"/>
      <c r="BT542" s="59"/>
      <c r="BU542" s="59" t="s">
        <v>185</v>
      </c>
      <c r="BV542" s="59" t="s">
        <v>186</v>
      </c>
      <c r="BW542" s="59" t="s">
        <v>752</v>
      </c>
      <c r="BX542" s="59">
        <v>25</v>
      </c>
    </row>
    <row r="543" spans="1:76" x14ac:dyDescent="0.2">
      <c r="A543" s="58" t="str">
        <f>CONCATENATE(Tabelle32[[#This Row],[Device ID]],".",Tabelle32[[#This Row],[Streamcounter]])</f>
        <v>25.25209</v>
      </c>
      <c r="B54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VGW-01_SDI25_AUDrec_0009_IPLASRF</v>
      </c>
      <c r="C543" s="60"/>
      <c r="D543" s="61"/>
      <c r="E543" s="62"/>
      <c r="F543" s="59" t="str">
        <f>IFERROR(VLOOKUP(Tabelle32[[#This Row],[Device ID]],BOM!$B$3:$BQ$35,16,FALSE),"")</f>
        <v>VKS (12G)</v>
      </c>
      <c r="G543" s="63">
        <f>VLOOKUP(Tabelle32[[#This Row],[SDI Interface]],BOM!$A$4:$B$35,2,FALSE)</f>
        <v>25</v>
      </c>
      <c r="H543" s="59" t="str">
        <f>BOM!$C$4</f>
        <v>VGW-01</v>
      </c>
      <c r="I543" s="59">
        <f>IFERROR(VLOOKUP(Tabelle32[[#This Row],[Device ID]],BOM!$B$3:$BQ$35,12,FALSE),"")</f>
        <v>0</v>
      </c>
      <c r="J543" s="59" t="str">
        <f>IFERROR(VLOOKUP(Tabelle32[[#This Row],[Device ID]],BOM!$B$3:$BQ$35,13,FALSE),"")</f>
        <v>TC.U1.223 | MDC</v>
      </c>
      <c r="K543" s="59" t="str">
        <f>IFERROR(VLOOKUP(Tabelle32[[#This Row],[Device ID]],BOM!$B$3:$BQ$35,14,FALSE),"")</f>
        <v>Imagine Comunications</v>
      </c>
      <c r="L543" s="59" t="str">
        <f>IFERROR(VLOOKUP(Tabelle32[[#This Row],[Device ID]],BOM!$B$3:$BQ$35,16,FALSE),"")</f>
        <v>VKS (12G)</v>
      </c>
      <c r="M543" s="63">
        <f>IFERROR(VLOOKUP(Tabelle32[[#This Row],[Device ID]],BOM!$B$3:$BQ$35,17,FALSE),"")</f>
        <v>0</v>
      </c>
      <c r="N543" s="59">
        <f>IFERROR(VLOOKUP(Tabelle32[[#This Row],[Device ID]],BOM!$B$3:$BQ$35,18,FALSE),"")</f>
        <v>0</v>
      </c>
      <c r="O543" s="64"/>
      <c r="P543" s="64"/>
      <c r="Q543" s="64"/>
      <c r="R543" s="64"/>
      <c r="S543" s="64"/>
      <c r="T543" s="64"/>
      <c r="U543" s="59">
        <f>IFERROR(VLOOKUP(Tabelle32[[#This Row],[Device ID]],BOM!$B$3:$BQ$35,25,FALSE),"")</f>
        <v>0</v>
      </c>
      <c r="V543" s="59" t="str">
        <f>IFERROR(VLOOKUP(Tabelle32[[#This Row],[Device ID]],BOM!$B$3:$BQ$35,26,FALSE),"")</f>
        <v>x</v>
      </c>
      <c r="W543" s="59" t="str">
        <f>IFERROR(VLOOKUP(Tabelle32[[#This Row],[Device ID]],BOM!$B$3:$BQ$35,27,FALSE),"")</f>
        <v>x</v>
      </c>
      <c r="X543" s="59" t="str">
        <f>IFERROR(VLOOKUP(Tabelle32[[#This Row],[Device ID]],BOM!$B$3:$BQ$35,28,FALSE),"")</f>
        <v>x</v>
      </c>
      <c r="Y543" s="59" t="str">
        <f>IFERROR(VLOOKUP(Tabelle32[[#This Row],[Device ID]],BOM!$B$3:$BQ$35,29,FALSE),"")</f>
        <v>x</v>
      </c>
      <c r="Z543" s="59" t="str">
        <f>IFERROR(VLOOKUP(Tabelle32[[#This Row],[Device ID]],BOM!$B$3:$BQ$35,30,FALSE),"")</f>
        <v>x</v>
      </c>
      <c r="AA543" s="59" t="str">
        <f>IFERROR(VLOOKUP(Tabelle32[[#This Row],[Device ID]],BOM!$B$3:$BQ$35,31,FALSE),"")</f>
        <v>x</v>
      </c>
      <c r="AB543" s="59" t="str">
        <f>IFERROR(VLOOKUP(Tabelle32[[#This Row],[Device ID]],BOM!$B$3:$BQ$35,32,FALSE),"")</f>
        <v>x</v>
      </c>
      <c r="AC543" s="59" t="str">
        <f>IFERROR(VLOOKUP(Tabelle32[[#This Row],[Device ID]],BOM!$B$3:$BQ$35,33,FALSE),"")</f>
        <v>x</v>
      </c>
      <c r="AD543" s="59" t="str">
        <f>IFERROR(VLOOKUP(Tabelle32[[#This Row],[Device ID]],BOM!$B$3:$BQ$35,34,FALSE),"")</f>
        <v>x</v>
      </c>
      <c r="AE543" s="59" t="str">
        <f>IFERROR(VLOOKUP(Tabelle32[[#This Row],[Device ID]],BOM!$B$3:$BQ$35,35,FALSE),"")</f>
        <v>x</v>
      </c>
      <c r="AF543" s="59" t="str">
        <f>IFERROR(VLOOKUP(Tabelle32[[#This Row],[Device ID]],BOM!$B$3:$BQ$35,36,FALSE),"")</f>
        <v>x</v>
      </c>
      <c r="AG543" s="59" t="str">
        <f>IFERROR(VLOOKUP(Tabelle32[[#This Row],[Device ID]],BOM!$B$3:$BQ$35,37,FALSE),"")</f>
        <v>x</v>
      </c>
      <c r="AH543" s="59"/>
      <c r="AI543" s="59"/>
      <c r="AJ543" s="59"/>
      <c r="AK543" s="59"/>
      <c r="AL543" s="59" t="str">
        <f>IFERROR(VLOOKUP(Tabelle32[[#This Row],[Device ID]],BOM!$B$3:$BQ$35,42,FALSE),"")</f>
        <v>Imagine Communications SNP</v>
      </c>
      <c r="AM543" s="59" t="str">
        <f>IFERROR(VLOOKUP(Tabelle32[[#This Row],[Device ID]],BOM!$B$3:$BQ$35,43,FALSE),"")</f>
        <v>no</v>
      </c>
      <c r="AN543" s="59" t="str">
        <f>IFERROR(VLOOKUP(Tabelle32[[#This Row],[Device ID]],BOM!$B$3:$BQ$35,44,FALSE),"")</f>
        <v>yes</v>
      </c>
      <c r="AO543" s="59" t="str">
        <f>IFERROR(VLOOKUP(Tabelle32[[#This Row],[Device ID]],BOM!$B$3:$BQ$35,45,FALSE),"")</f>
        <v>no</v>
      </c>
      <c r="AP543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43" s="28"/>
      <c r="AR543" s="28"/>
      <c r="AS543" s="28"/>
      <c r="AT543" s="28"/>
      <c r="AU543" s="28"/>
      <c r="AV543" s="28" t="s">
        <v>96</v>
      </c>
      <c r="AW543" s="28" t="s">
        <v>96</v>
      </c>
      <c r="AX543" s="28" t="s">
        <v>96</v>
      </c>
      <c r="AY543" s="28" t="s">
        <v>96</v>
      </c>
      <c r="AZ543" s="28" t="s">
        <v>96</v>
      </c>
      <c r="BA543" s="28" t="s">
        <v>96</v>
      </c>
      <c r="BB543" s="28" t="s">
        <v>96</v>
      </c>
      <c r="BC543" s="28" t="s">
        <v>96</v>
      </c>
      <c r="BD543" s="28" t="s">
        <v>96</v>
      </c>
      <c r="BE543" s="28"/>
      <c r="BF543" s="28"/>
      <c r="BG543" s="73" t="s">
        <v>151</v>
      </c>
      <c r="BH543" s="30" t="str">
        <f>IF(COUNTA(Tabelle32[[#This Row],[Type:Vid_1080i50]:[Type:Anc_Prot]])&gt;0,"x","")</f>
        <v>x</v>
      </c>
      <c r="BI54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43" s="59"/>
      <c r="BK543" s="59"/>
      <c r="BL543" s="63"/>
      <c r="BM543" s="63"/>
      <c r="BN543" s="90"/>
      <c r="BO543" s="90"/>
      <c r="BP543" s="75">
        <f>LEN(Tabelle32[[#This Row],[Label 1
GFX-Unit]])</f>
        <v>0</v>
      </c>
      <c r="BQ543" s="63"/>
      <c r="BR543" s="63"/>
      <c r="BS543" s="59"/>
      <c r="BT543" s="59"/>
      <c r="BU543" s="59" t="s">
        <v>188</v>
      </c>
      <c r="BV543" s="59" t="s">
        <v>189</v>
      </c>
      <c r="BW543" s="59" t="s">
        <v>753</v>
      </c>
      <c r="BX543" s="59">
        <v>25</v>
      </c>
    </row>
    <row r="544" spans="1:76" x14ac:dyDescent="0.2">
      <c r="A544" s="58" t="str">
        <f>CONCATENATE(Tabelle32[[#This Row],[Device ID]],".",Tabelle32[[#This Row],[Streamcounter]])</f>
        <v>25.25210</v>
      </c>
      <c r="B54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VGW-01_SDI25_AUDrec_0010_IPLASRF</v>
      </c>
      <c r="C544" s="60"/>
      <c r="D544" s="61"/>
      <c r="E544" s="62"/>
      <c r="F544" s="59" t="str">
        <f>IFERROR(VLOOKUP(Tabelle32[[#This Row],[Device ID]],BOM!$B$3:$BQ$35,16,FALSE),"")</f>
        <v>VKS (12G)</v>
      </c>
      <c r="G544" s="63">
        <f>VLOOKUP(Tabelle32[[#This Row],[SDI Interface]],BOM!$A$4:$B$35,2,FALSE)</f>
        <v>25</v>
      </c>
      <c r="H544" s="59" t="str">
        <f>BOM!$C$4</f>
        <v>VGW-01</v>
      </c>
      <c r="I544" s="59">
        <f>IFERROR(VLOOKUP(Tabelle32[[#This Row],[Device ID]],BOM!$B$3:$BQ$35,12,FALSE),"")</f>
        <v>0</v>
      </c>
      <c r="J544" s="59" t="str">
        <f>IFERROR(VLOOKUP(Tabelle32[[#This Row],[Device ID]],BOM!$B$3:$BQ$35,13,FALSE),"")</f>
        <v>TC.U1.223 | MDC</v>
      </c>
      <c r="K544" s="59" t="str">
        <f>IFERROR(VLOOKUP(Tabelle32[[#This Row],[Device ID]],BOM!$B$3:$BQ$35,14,FALSE),"")</f>
        <v>Imagine Comunications</v>
      </c>
      <c r="L544" s="59" t="str">
        <f>IFERROR(VLOOKUP(Tabelle32[[#This Row],[Device ID]],BOM!$B$3:$BQ$35,16,FALSE),"")</f>
        <v>VKS (12G)</v>
      </c>
      <c r="M544" s="63">
        <f>IFERROR(VLOOKUP(Tabelle32[[#This Row],[Device ID]],BOM!$B$3:$BQ$35,17,FALSE),"")</f>
        <v>0</v>
      </c>
      <c r="N544" s="59">
        <f>IFERROR(VLOOKUP(Tabelle32[[#This Row],[Device ID]],BOM!$B$3:$BQ$35,18,FALSE),"")</f>
        <v>0</v>
      </c>
      <c r="O544" s="64"/>
      <c r="P544" s="64"/>
      <c r="Q544" s="64"/>
      <c r="R544" s="64"/>
      <c r="S544" s="64"/>
      <c r="T544" s="64"/>
      <c r="U544" s="59">
        <f>IFERROR(VLOOKUP(Tabelle32[[#This Row],[Device ID]],BOM!$B$3:$BQ$35,25,FALSE),"")</f>
        <v>0</v>
      </c>
      <c r="V544" s="59" t="str">
        <f>IFERROR(VLOOKUP(Tabelle32[[#This Row],[Device ID]],BOM!$B$3:$BQ$35,26,FALSE),"")</f>
        <v>x</v>
      </c>
      <c r="W544" s="59" t="str">
        <f>IFERROR(VLOOKUP(Tabelle32[[#This Row],[Device ID]],BOM!$B$3:$BQ$35,27,FALSE),"")</f>
        <v>x</v>
      </c>
      <c r="X544" s="59" t="str">
        <f>IFERROR(VLOOKUP(Tabelle32[[#This Row],[Device ID]],BOM!$B$3:$BQ$35,28,FALSE),"")</f>
        <v>x</v>
      </c>
      <c r="Y544" s="59" t="str">
        <f>IFERROR(VLOOKUP(Tabelle32[[#This Row],[Device ID]],BOM!$B$3:$BQ$35,29,FALSE),"")</f>
        <v>x</v>
      </c>
      <c r="Z544" s="59" t="str">
        <f>IFERROR(VLOOKUP(Tabelle32[[#This Row],[Device ID]],BOM!$B$3:$BQ$35,30,FALSE),"")</f>
        <v>x</v>
      </c>
      <c r="AA544" s="59" t="str">
        <f>IFERROR(VLOOKUP(Tabelle32[[#This Row],[Device ID]],BOM!$B$3:$BQ$35,31,FALSE),"")</f>
        <v>x</v>
      </c>
      <c r="AB544" s="59" t="str">
        <f>IFERROR(VLOOKUP(Tabelle32[[#This Row],[Device ID]],BOM!$B$3:$BQ$35,32,FALSE),"")</f>
        <v>x</v>
      </c>
      <c r="AC544" s="59" t="str">
        <f>IFERROR(VLOOKUP(Tabelle32[[#This Row],[Device ID]],BOM!$B$3:$BQ$35,33,FALSE),"")</f>
        <v>x</v>
      </c>
      <c r="AD544" s="59" t="str">
        <f>IFERROR(VLOOKUP(Tabelle32[[#This Row],[Device ID]],BOM!$B$3:$BQ$35,34,FALSE),"")</f>
        <v>x</v>
      </c>
      <c r="AE544" s="59" t="str">
        <f>IFERROR(VLOOKUP(Tabelle32[[#This Row],[Device ID]],BOM!$B$3:$BQ$35,35,FALSE),"")</f>
        <v>x</v>
      </c>
      <c r="AF544" s="59" t="str">
        <f>IFERROR(VLOOKUP(Tabelle32[[#This Row],[Device ID]],BOM!$B$3:$BQ$35,36,FALSE),"")</f>
        <v>x</v>
      </c>
      <c r="AG544" s="59" t="str">
        <f>IFERROR(VLOOKUP(Tabelle32[[#This Row],[Device ID]],BOM!$B$3:$BQ$35,37,FALSE),"")</f>
        <v>x</v>
      </c>
      <c r="AH544" s="59"/>
      <c r="AI544" s="59"/>
      <c r="AJ544" s="59"/>
      <c r="AK544" s="59"/>
      <c r="AL544" s="59" t="str">
        <f>IFERROR(VLOOKUP(Tabelle32[[#This Row],[Device ID]],BOM!$B$3:$BQ$35,42,FALSE),"")</f>
        <v>Imagine Communications SNP</v>
      </c>
      <c r="AM544" s="59" t="str">
        <f>IFERROR(VLOOKUP(Tabelle32[[#This Row],[Device ID]],BOM!$B$3:$BQ$35,43,FALSE),"")</f>
        <v>no</v>
      </c>
      <c r="AN544" s="59" t="str">
        <f>IFERROR(VLOOKUP(Tabelle32[[#This Row],[Device ID]],BOM!$B$3:$BQ$35,44,FALSE),"")</f>
        <v>yes</v>
      </c>
      <c r="AO544" s="59" t="str">
        <f>IFERROR(VLOOKUP(Tabelle32[[#This Row],[Device ID]],BOM!$B$3:$BQ$35,45,FALSE),"")</f>
        <v>no</v>
      </c>
      <c r="AP544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44" s="28"/>
      <c r="AR544" s="28"/>
      <c r="AS544" s="28"/>
      <c r="AT544" s="28"/>
      <c r="AU544" s="28"/>
      <c r="AV544" s="28" t="s">
        <v>96</v>
      </c>
      <c r="AW544" s="28" t="s">
        <v>96</v>
      </c>
      <c r="AX544" s="28" t="s">
        <v>96</v>
      </c>
      <c r="AY544" s="28" t="s">
        <v>96</v>
      </c>
      <c r="AZ544" s="28" t="s">
        <v>96</v>
      </c>
      <c r="BA544" s="28" t="s">
        <v>96</v>
      </c>
      <c r="BB544" s="28" t="s">
        <v>96</v>
      </c>
      <c r="BC544" s="28" t="s">
        <v>96</v>
      </c>
      <c r="BD544" s="28" t="s">
        <v>96</v>
      </c>
      <c r="BE544" s="28"/>
      <c r="BF544" s="28"/>
      <c r="BG544" s="73" t="s">
        <v>151</v>
      </c>
      <c r="BH544" s="30" t="str">
        <f>IF(COUNTA(Tabelle32[[#This Row],[Type:Vid_1080i50]:[Type:Anc_Prot]])&gt;0,"x","")</f>
        <v>x</v>
      </c>
      <c r="BI54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44" s="59"/>
      <c r="BK544" s="59"/>
      <c r="BL544" s="63"/>
      <c r="BM544" s="63"/>
      <c r="BN544" s="90"/>
      <c r="BO544" s="90"/>
      <c r="BP544" s="75">
        <f>LEN(Tabelle32[[#This Row],[Label 1
GFX-Unit]])</f>
        <v>0</v>
      </c>
      <c r="BQ544" s="63"/>
      <c r="BR544" s="63"/>
      <c r="BS544" s="59"/>
      <c r="BT544" s="59"/>
      <c r="BU544" s="59" t="s">
        <v>191</v>
      </c>
      <c r="BV544" s="59" t="s">
        <v>192</v>
      </c>
      <c r="BW544" s="59" t="s">
        <v>754</v>
      </c>
      <c r="BX544" s="59">
        <v>25</v>
      </c>
    </row>
    <row r="545" spans="1:76" x14ac:dyDescent="0.2">
      <c r="A545" s="58" t="str">
        <f>CONCATENATE(Tabelle32[[#This Row],[Device ID]],".",Tabelle32[[#This Row],[Streamcounter]])</f>
        <v>25.25211</v>
      </c>
      <c r="B54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VGW-01_SDI25_AUDrec_0011_IPLASRF</v>
      </c>
      <c r="C545" s="60"/>
      <c r="D545" s="61"/>
      <c r="E545" s="62"/>
      <c r="F545" s="59" t="str">
        <f>IFERROR(VLOOKUP(Tabelle32[[#This Row],[Device ID]],BOM!$B$3:$BQ$35,16,FALSE),"")</f>
        <v>VKS (12G)</v>
      </c>
      <c r="G545" s="63">
        <f>VLOOKUP(Tabelle32[[#This Row],[SDI Interface]],BOM!$A$4:$B$35,2,FALSE)</f>
        <v>25</v>
      </c>
      <c r="H545" s="59" t="str">
        <f>BOM!$C$4</f>
        <v>VGW-01</v>
      </c>
      <c r="I545" s="59">
        <f>IFERROR(VLOOKUP(Tabelle32[[#This Row],[Device ID]],BOM!$B$3:$BQ$35,12,FALSE),"")</f>
        <v>0</v>
      </c>
      <c r="J545" s="59" t="str">
        <f>IFERROR(VLOOKUP(Tabelle32[[#This Row],[Device ID]],BOM!$B$3:$BQ$35,13,FALSE),"")</f>
        <v>TC.U1.223 | MDC</v>
      </c>
      <c r="K545" s="59" t="str">
        <f>IFERROR(VLOOKUP(Tabelle32[[#This Row],[Device ID]],BOM!$B$3:$BQ$35,14,FALSE),"")</f>
        <v>Imagine Comunications</v>
      </c>
      <c r="L545" s="59" t="str">
        <f>IFERROR(VLOOKUP(Tabelle32[[#This Row],[Device ID]],BOM!$B$3:$BQ$35,16,FALSE),"")</f>
        <v>VKS (12G)</v>
      </c>
      <c r="M545" s="63">
        <f>IFERROR(VLOOKUP(Tabelle32[[#This Row],[Device ID]],BOM!$B$3:$BQ$35,17,FALSE),"")</f>
        <v>0</v>
      </c>
      <c r="N545" s="59">
        <f>IFERROR(VLOOKUP(Tabelle32[[#This Row],[Device ID]],BOM!$B$3:$BQ$35,18,FALSE),"")</f>
        <v>0</v>
      </c>
      <c r="O545" s="64"/>
      <c r="P545" s="64"/>
      <c r="Q545" s="64"/>
      <c r="R545" s="64"/>
      <c r="S545" s="64"/>
      <c r="T545" s="64"/>
      <c r="U545" s="59">
        <f>IFERROR(VLOOKUP(Tabelle32[[#This Row],[Device ID]],BOM!$B$3:$BQ$35,25,FALSE),"")</f>
        <v>0</v>
      </c>
      <c r="V545" s="59" t="str">
        <f>IFERROR(VLOOKUP(Tabelle32[[#This Row],[Device ID]],BOM!$B$3:$BQ$35,26,FALSE),"")</f>
        <v>x</v>
      </c>
      <c r="W545" s="59" t="str">
        <f>IFERROR(VLOOKUP(Tabelle32[[#This Row],[Device ID]],BOM!$B$3:$BQ$35,27,FALSE),"")</f>
        <v>x</v>
      </c>
      <c r="X545" s="59" t="str">
        <f>IFERROR(VLOOKUP(Tabelle32[[#This Row],[Device ID]],BOM!$B$3:$BQ$35,28,FALSE),"")</f>
        <v>x</v>
      </c>
      <c r="Y545" s="59" t="str">
        <f>IFERROR(VLOOKUP(Tabelle32[[#This Row],[Device ID]],BOM!$B$3:$BQ$35,29,FALSE),"")</f>
        <v>x</v>
      </c>
      <c r="Z545" s="59" t="str">
        <f>IFERROR(VLOOKUP(Tabelle32[[#This Row],[Device ID]],BOM!$B$3:$BQ$35,30,FALSE),"")</f>
        <v>x</v>
      </c>
      <c r="AA545" s="59" t="str">
        <f>IFERROR(VLOOKUP(Tabelle32[[#This Row],[Device ID]],BOM!$B$3:$BQ$35,31,FALSE),"")</f>
        <v>x</v>
      </c>
      <c r="AB545" s="59" t="str">
        <f>IFERROR(VLOOKUP(Tabelle32[[#This Row],[Device ID]],BOM!$B$3:$BQ$35,32,FALSE),"")</f>
        <v>x</v>
      </c>
      <c r="AC545" s="59" t="str">
        <f>IFERROR(VLOOKUP(Tabelle32[[#This Row],[Device ID]],BOM!$B$3:$BQ$35,33,FALSE),"")</f>
        <v>x</v>
      </c>
      <c r="AD545" s="59" t="str">
        <f>IFERROR(VLOOKUP(Tabelle32[[#This Row],[Device ID]],BOM!$B$3:$BQ$35,34,FALSE),"")</f>
        <v>x</v>
      </c>
      <c r="AE545" s="59" t="str">
        <f>IFERROR(VLOOKUP(Tabelle32[[#This Row],[Device ID]],BOM!$B$3:$BQ$35,35,FALSE),"")</f>
        <v>x</v>
      </c>
      <c r="AF545" s="59" t="str">
        <f>IFERROR(VLOOKUP(Tabelle32[[#This Row],[Device ID]],BOM!$B$3:$BQ$35,36,FALSE),"")</f>
        <v>x</v>
      </c>
      <c r="AG545" s="59" t="str">
        <f>IFERROR(VLOOKUP(Tabelle32[[#This Row],[Device ID]],BOM!$B$3:$BQ$35,37,FALSE),"")</f>
        <v>x</v>
      </c>
      <c r="AH545" s="59"/>
      <c r="AI545" s="59"/>
      <c r="AJ545" s="59"/>
      <c r="AK545" s="59"/>
      <c r="AL545" s="59" t="str">
        <f>IFERROR(VLOOKUP(Tabelle32[[#This Row],[Device ID]],BOM!$B$3:$BQ$35,42,FALSE),"")</f>
        <v>Imagine Communications SNP</v>
      </c>
      <c r="AM545" s="59" t="str">
        <f>IFERROR(VLOOKUP(Tabelle32[[#This Row],[Device ID]],BOM!$B$3:$BQ$35,43,FALSE),"")</f>
        <v>no</v>
      </c>
      <c r="AN545" s="59" t="str">
        <f>IFERROR(VLOOKUP(Tabelle32[[#This Row],[Device ID]],BOM!$B$3:$BQ$35,44,FALSE),"")</f>
        <v>yes</v>
      </c>
      <c r="AO545" s="59" t="str">
        <f>IFERROR(VLOOKUP(Tabelle32[[#This Row],[Device ID]],BOM!$B$3:$BQ$35,45,FALSE),"")</f>
        <v>no</v>
      </c>
      <c r="AP545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45" s="28"/>
      <c r="AR545" s="28"/>
      <c r="AS545" s="28"/>
      <c r="AT545" s="28"/>
      <c r="AU545" s="28"/>
      <c r="AV545" s="28" t="s">
        <v>96</v>
      </c>
      <c r="AW545" s="28" t="s">
        <v>96</v>
      </c>
      <c r="AX545" s="28" t="s">
        <v>96</v>
      </c>
      <c r="AY545" s="28" t="s">
        <v>96</v>
      </c>
      <c r="AZ545" s="28" t="s">
        <v>96</v>
      </c>
      <c r="BA545" s="28" t="s">
        <v>96</v>
      </c>
      <c r="BB545" s="28" t="s">
        <v>96</v>
      </c>
      <c r="BC545" s="28" t="s">
        <v>96</v>
      </c>
      <c r="BD545" s="28" t="s">
        <v>96</v>
      </c>
      <c r="BE545" s="28"/>
      <c r="BF545" s="28"/>
      <c r="BG545" s="73" t="s">
        <v>151</v>
      </c>
      <c r="BH545" s="30" t="str">
        <f>IF(COUNTA(Tabelle32[[#This Row],[Type:Vid_1080i50]:[Type:Anc_Prot]])&gt;0,"x","")</f>
        <v>x</v>
      </c>
      <c r="BI54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45" s="59"/>
      <c r="BK545" s="59"/>
      <c r="BL545" s="63"/>
      <c r="BM545" s="63"/>
      <c r="BN545" s="90"/>
      <c r="BO545" s="90"/>
      <c r="BP545" s="75">
        <f>LEN(Tabelle32[[#This Row],[Label 1
GFX-Unit]])</f>
        <v>0</v>
      </c>
      <c r="BQ545" s="63"/>
      <c r="BR545" s="63"/>
      <c r="BS545" s="59"/>
      <c r="BT545" s="59"/>
      <c r="BU545" s="59" t="s">
        <v>194</v>
      </c>
      <c r="BV545" s="59" t="s">
        <v>195</v>
      </c>
      <c r="BW545" s="59" t="s">
        <v>755</v>
      </c>
      <c r="BX545" s="59">
        <v>25</v>
      </c>
    </row>
    <row r="546" spans="1:76" x14ac:dyDescent="0.2">
      <c r="A546" s="58" t="str">
        <f>CONCATENATE(Tabelle32[[#This Row],[Device ID]],".",Tabelle32[[#This Row],[Streamcounter]])</f>
        <v>25.25212</v>
      </c>
      <c r="B54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VGW-01_SDI25_AUDrec_0012_IPLASRF</v>
      </c>
      <c r="C546" s="60"/>
      <c r="D546" s="61"/>
      <c r="E546" s="62"/>
      <c r="F546" s="59" t="str">
        <f>IFERROR(VLOOKUP(Tabelle32[[#This Row],[Device ID]],BOM!$B$3:$BQ$35,16,FALSE),"")</f>
        <v>VKS (12G)</v>
      </c>
      <c r="G546" s="63">
        <f>VLOOKUP(Tabelle32[[#This Row],[SDI Interface]],BOM!$A$4:$B$35,2,FALSE)</f>
        <v>25</v>
      </c>
      <c r="H546" s="59" t="str">
        <f>BOM!$C$4</f>
        <v>VGW-01</v>
      </c>
      <c r="I546" s="59">
        <f>IFERROR(VLOOKUP(Tabelle32[[#This Row],[Device ID]],BOM!$B$3:$BQ$35,12,FALSE),"")</f>
        <v>0</v>
      </c>
      <c r="J546" s="59" t="str">
        <f>IFERROR(VLOOKUP(Tabelle32[[#This Row],[Device ID]],BOM!$B$3:$BQ$35,13,FALSE),"")</f>
        <v>TC.U1.223 | MDC</v>
      </c>
      <c r="K546" s="59" t="str">
        <f>IFERROR(VLOOKUP(Tabelle32[[#This Row],[Device ID]],BOM!$B$3:$BQ$35,14,FALSE),"")</f>
        <v>Imagine Comunications</v>
      </c>
      <c r="L546" s="59" t="str">
        <f>IFERROR(VLOOKUP(Tabelle32[[#This Row],[Device ID]],BOM!$B$3:$BQ$35,16,FALSE),"")</f>
        <v>VKS (12G)</v>
      </c>
      <c r="M546" s="63">
        <f>IFERROR(VLOOKUP(Tabelle32[[#This Row],[Device ID]],BOM!$B$3:$BQ$35,17,FALSE),"")</f>
        <v>0</v>
      </c>
      <c r="N546" s="59">
        <f>IFERROR(VLOOKUP(Tabelle32[[#This Row],[Device ID]],BOM!$B$3:$BQ$35,18,FALSE),"")</f>
        <v>0</v>
      </c>
      <c r="O546" s="64"/>
      <c r="P546" s="64"/>
      <c r="Q546" s="64"/>
      <c r="R546" s="64"/>
      <c r="S546" s="64"/>
      <c r="T546" s="64"/>
      <c r="U546" s="59">
        <f>IFERROR(VLOOKUP(Tabelle32[[#This Row],[Device ID]],BOM!$B$3:$BQ$35,25,FALSE),"")</f>
        <v>0</v>
      </c>
      <c r="V546" s="59" t="str">
        <f>IFERROR(VLOOKUP(Tabelle32[[#This Row],[Device ID]],BOM!$B$3:$BQ$35,26,FALSE),"")</f>
        <v>x</v>
      </c>
      <c r="W546" s="59" t="str">
        <f>IFERROR(VLOOKUP(Tabelle32[[#This Row],[Device ID]],BOM!$B$3:$BQ$35,27,FALSE),"")</f>
        <v>x</v>
      </c>
      <c r="X546" s="59" t="str">
        <f>IFERROR(VLOOKUP(Tabelle32[[#This Row],[Device ID]],BOM!$B$3:$BQ$35,28,FALSE),"")</f>
        <v>x</v>
      </c>
      <c r="Y546" s="59" t="str">
        <f>IFERROR(VLOOKUP(Tabelle32[[#This Row],[Device ID]],BOM!$B$3:$BQ$35,29,FALSE),"")</f>
        <v>x</v>
      </c>
      <c r="Z546" s="59" t="str">
        <f>IFERROR(VLOOKUP(Tabelle32[[#This Row],[Device ID]],BOM!$B$3:$BQ$35,30,FALSE),"")</f>
        <v>x</v>
      </c>
      <c r="AA546" s="59" t="str">
        <f>IFERROR(VLOOKUP(Tabelle32[[#This Row],[Device ID]],BOM!$B$3:$BQ$35,31,FALSE),"")</f>
        <v>x</v>
      </c>
      <c r="AB546" s="59" t="str">
        <f>IFERROR(VLOOKUP(Tabelle32[[#This Row],[Device ID]],BOM!$B$3:$BQ$35,32,FALSE),"")</f>
        <v>x</v>
      </c>
      <c r="AC546" s="59" t="str">
        <f>IFERROR(VLOOKUP(Tabelle32[[#This Row],[Device ID]],BOM!$B$3:$BQ$35,33,FALSE),"")</f>
        <v>x</v>
      </c>
      <c r="AD546" s="59" t="str">
        <f>IFERROR(VLOOKUP(Tabelle32[[#This Row],[Device ID]],BOM!$B$3:$BQ$35,34,FALSE),"")</f>
        <v>x</v>
      </c>
      <c r="AE546" s="59" t="str">
        <f>IFERROR(VLOOKUP(Tabelle32[[#This Row],[Device ID]],BOM!$B$3:$BQ$35,35,FALSE),"")</f>
        <v>x</v>
      </c>
      <c r="AF546" s="59" t="str">
        <f>IFERROR(VLOOKUP(Tabelle32[[#This Row],[Device ID]],BOM!$B$3:$BQ$35,36,FALSE),"")</f>
        <v>x</v>
      </c>
      <c r="AG546" s="59" t="str">
        <f>IFERROR(VLOOKUP(Tabelle32[[#This Row],[Device ID]],BOM!$B$3:$BQ$35,37,FALSE),"")</f>
        <v>x</v>
      </c>
      <c r="AH546" s="59"/>
      <c r="AI546" s="59"/>
      <c r="AJ546" s="59"/>
      <c r="AK546" s="59"/>
      <c r="AL546" s="59" t="str">
        <f>IFERROR(VLOOKUP(Tabelle32[[#This Row],[Device ID]],BOM!$B$3:$BQ$35,42,FALSE),"")</f>
        <v>Imagine Communications SNP</v>
      </c>
      <c r="AM546" s="59" t="str">
        <f>IFERROR(VLOOKUP(Tabelle32[[#This Row],[Device ID]],BOM!$B$3:$BQ$35,43,FALSE),"")</f>
        <v>no</v>
      </c>
      <c r="AN546" s="59" t="str">
        <f>IFERROR(VLOOKUP(Tabelle32[[#This Row],[Device ID]],BOM!$B$3:$BQ$35,44,FALSE),"")</f>
        <v>yes</v>
      </c>
      <c r="AO546" s="59" t="str">
        <f>IFERROR(VLOOKUP(Tabelle32[[#This Row],[Device ID]],BOM!$B$3:$BQ$35,45,FALSE),"")</f>
        <v>no</v>
      </c>
      <c r="AP546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46" s="28"/>
      <c r="AR546" s="28"/>
      <c r="AS546" s="28"/>
      <c r="AT546" s="28"/>
      <c r="AU546" s="28"/>
      <c r="AV546" s="28" t="s">
        <v>96</v>
      </c>
      <c r="AW546" s="28" t="s">
        <v>96</v>
      </c>
      <c r="AX546" s="28" t="s">
        <v>96</v>
      </c>
      <c r="AY546" s="28" t="s">
        <v>96</v>
      </c>
      <c r="AZ546" s="28" t="s">
        <v>96</v>
      </c>
      <c r="BA546" s="28" t="s">
        <v>96</v>
      </c>
      <c r="BB546" s="28" t="s">
        <v>96</v>
      </c>
      <c r="BC546" s="28" t="s">
        <v>96</v>
      </c>
      <c r="BD546" s="28" t="s">
        <v>96</v>
      </c>
      <c r="BE546" s="28"/>
      <c r="BF546" s="28"/>
      <c r="BG546" s="73" t="s">
        <v>151</v>
      </c>
      <c r="BH546" s="30" t="str">
        <f>IF(COUNTA(Tabelle32[[#This Row],[Type:Vid_1080i50]:[Type:Anc_Prot]])&gt;0,"x","")</f>
        <v>x</v>
      </c>
      <c r="BI54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46" s="59"/>
      <c r="BK546" s="59"/>
      <c r="BL546" s="63"/>
      <c r="BM546" s="63"/>
      <c r="BN546" s="90"/>
      <c r="BO546" s="90"/>
      <c r="BP546" s="75">
        <f>LEN(Tabelle32[[#This Row],[Label 1
GFX-Unit]])</f>
        <v>0</v>
      </c>
      <c r="BQ546" s="63"/>
      <c r="BR546" s="63"/>
      <c r="BS546" s="59"/>
      <c r="BT546" s="59"/>
      <c r="BU546" s="59" t="s">
        <v>197</v>
      </c>
      <c r="BV546" s="59" t="s">
        <v>198</v>
      </c>
      <c r="BW546" s="59" t="s">
        <v>756</v>
      </c>
      <c r="BX546" s="59">
        <v>25</v>
      </c>
    </row>
    <row r="547" spans="1:76" x14ac:dyDescent="0.2">
      <c r="A547" s="58" t="str">
        <f>CONCATENATE(Tabelle32[[#This Row],[Device ID]],".",Tabelle32[[#This Row],[Streamcounter]])</f>
        <v>25.25213</v>
      </c>
      <c r="B54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VGW-01_SDI25_AUDrec_0013_IPLASRF</v>
      </c>
      <c r="C547" s="60"/>
      <c r="D547" s="61"/>
      <c r="E547" s="62"/>
      <c r="F547" s="59" t="str">
        <f>IFERROR(VLOOKUP(Tabelle32[[#This Row],[Device ID]],BOM!$B$3:$BQ$35,16,FALSE),"")</f>
        <v>VKS (12G)</v>
      </c>
      <c r="G547" s="63">
        <f>VLOOKUP(Tabelle32[[#This Row],[SDI Interface]],BOM!$A$4:$B$35,2,FALSE)</f>
        <v>25</v>
      </c>
      <c r="H547" s="59" t="str">
        <f>BOM!$C$4</f>
        <v>VGW-01</v>
      </c>
      <c r="I547" s="59">
        <f>IFERROR(VLOOKUP(Tabelle32[[#This Row],[Device ID]],BOM!$B$3:$BQ$35,12,FALSE),"")</f>
        <v>0</v>
      </c>
      <c r="J547" s="59" t="str">
        <f>IFERROR(VLOOKUP(Tabelle32[[#This Row],[Device ID]],BOM!$B$3:$BQ$35,13,FALSE),"")</f>
        <v>TC.U1.223 | MDC</v>
      </c>
      <c r="K547" s="59" t="str">
        <f>IFERROR(VLOOKUP(Tabelle32[[#This Row],[Device ID]],BOM!$B$3:$BQ$35,14,FALSE),"")</f>
        <v>Imagine Comunications</v>
      </c>
      <c r="L547" s="59" t="str">
        <f>IFERROR(VLOOKUP(Tabelle32[[#This Row],[Device ID]],BOM!$B$3:$BQ$35,16,FALSE),"")</f>
        <v>VKS (12G)</v>
      </c>
      <c r="M547" s="63">
        <f>IFERROR(VLOOKUP(Tabelle32[[#This Row],[Device ID]],BOM!$B$3:$BQ$35,17,FALSE),"")</f>
        <v>0</v>
      </c>
      <c r="N547" s="59">
        <f>IFERROR(VLOOKUP(Tabelle32[[#This Row],[Device ID]],BOM!$B$3:$BQ$35,18,FALSE),"")</f>
        <v>0</v>
      </c>
      <c r="O547" s="64"/>
      <c r="P547" s="64"/>
      <c r="Q547" s="64"/>
      <c r="R547" s="64"/>
      <c r="S547" s="64"/>
      <c r="T547" s="64"/>
      <c r="U547" s="59">
        <f>IFERROR(VLOOKUP(Tabelle32[[#This Row],[Device ID]],BOM!$B$3:$BQ$35,25,FALSE),"")</f>
        <v>0</v>
      </c>
      <c r="V547" s="59" t="str">
        <f>IFERROR(VLOOKUP(Tabelle32[[#This Row],[Device ID]],BOM!$B$3:$BQ$35,26,FALSE),"")</f>
        <v>x</v>
      </c>
      <c r="W547" s="59" t="str">
        <f>IFERROR(VLOOKUP(Tabelle32[[#This Row],[Device ID]],BOM!$B$3:$BQ$35,27,FALSE),"")</f>
        <v>x</v>
      </c>
      <c r="X547" s="59" t="str">
        <f>IFERROR(VLOOKUP(Tabelle32[[#This Row],[Device ID]],BOM!$B$3:$BQ$35,28,FALSE),"")</f>
        <v>x</v>
      </c>
      <c r="Y547" s="59" t="str">
        <f>IFERROR(VLOOKUP(Tabelle32[[#This Row],[Device ID]],BOM!$B$3:$BQ$35,29,FALSE),"")</f>
        <v>x</v>
      </c>
      <c r="Z547" s="59" t="str">
        <f>IFERROR(VLOOKUP(Tabelle32[[#This Row],[Device ID]],BOM!$B$3:$BQ$35,30,FALSE),"")</f>
        <v>x</v>
      </c>
      <c r="AA547" s="59" t="str">
        <f>IFERROR(VLOOKUP(Tabelle32[[#This Row],[Device ID]],BOM!$B$3:$BQ$35,31,FALSE),"")</f>
        <v>x</v>
      </c>
      <c r="AB547" s="59" t="str">
        <f>IFERROR(VLOOKUP(Tabelle32[[#This Row],[Device ID]],BOM!$B$3:$BQ$35,32,FALSE),"")</f>
        <v>x</v>
      </c>
      <c r="AC547" s="59" t="str">
        <f>IFERROR(VLOOKUP(Tabelle32[[#This Row],[Device ID]],BOM!$B$3:$BQ$35,33,FALSE),"")</f>
        <v>x</v>
      </c>
      <c r="AD547" s="59" t="str">
        <f>IFERROR(VLOOKUP(Tabelle32[[#This Row],[Device ID]],BOM!$B$3:$BQ$35,34,FALSE),"")</f>
        <v>x</v>
      </c>
      <c r="AE547" s="59" t="str">
        <f>IFERROR(VLOOKUP(Tabelle32[[#This Row],[Device ID]],BOM!$B$3:$BQ$35,35,FALSE),"")</f>
        <v>x</v>
      </c>
      <c r="AF547" s="59" t="str">
        <f>IFERROR(VLOOKUP(Tabelle32[[#This Row],[Device ID]],BOM!$B$3:$BQ$35,36,FALSE),"")</f>
        <v>x</v>
      </c>
      <c r="AG547" s="59" t="str">
        <f>IFERROR(VLOOKUP(Tabelle32[[#This Row],[Device ID]],BOM!$B$3:$BQ$35,37,FALSE),"")</f>
        <v>x</v>
      </c>
      <c r="AH547" s="59"/>
      <c r="AI547" s="59"/>
      <c r="AJ547" s="59"/>
      <c r="AK547" s="59"/>
      <c r="AL547" s="59" t="str">
        <f>IFERROR(VLOOKUP(Tabelle32[[#This Row],[Device ID]],BOM!$B$3:$BQ$35,42,FALSE),"")</f>
        <v>Imagine Communications SNP</v>
      </c>
      <c r="AM547" s="59" t="str">
        <f>IFERROR(VLOOKUP(Tabelle32[[#This Row],[Device ID]],BOM!$B$3:$BQ$35,43,FALSE),"")</f>
        <v>no</v>
      </c>
      <c r="AN547" s="59" t="str">
        <f>IFERROR(VLOOKUP(Tabelle32[[#This Row],[Device ID]],BOM!$B$3:$BQ$35,44,FALSE),"")</f>
        <v>yes</v>
      </c>
      <c r="AO547" s="59" t="str">
        <f>IFERROR(VLOOKUP(Tabelle32[[#This Row],[Device ID]],BOM!$B$3:$BQ$35,45,FALSE),"")</f>
        <v>no</v>
      </c>
      <c r="AP547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47" s="28"/>
      <c r="AR547" s="28"/>
      <c r="AS547" s="28"/>
      <c r="AT547" s="28"/>
      <c r="AU547" s="28"/>
      <c r="AV547" s="28" t="s">
        <v>96</v>
      </c>
      <c r="AW547" s="28" t="s">
        <v>96</v>
      </c>
      <c r="AX547" s="28" t="s">
        <v>96</v>
      </c>
      <c r="AY547" s="28" t="s">
        <v>96</v>
      </c>
      <c r="AZ547" s="28" t="s">
        <v>96</v>
      </c>
      <c r="BA547" s="28" t="s">
        <v>96</v>
      </c>
      <c r="BB547" s="28" t="s">
        <v>96</v>
      </c>
      <c r="BC547" s="28" t="s">
        <v>96</v>
      </c>
      <c r="BD547" s="28" t="s">
        <v>96</v>
      </c>
      <c r="BE547" s="28"/>
      <c r="BF547" s="28"/>
      <c r="BG547" s="73" t="s">
        <v>151</v>
      </c>
      <c r="BH547" s="30" t="str">
        <f>IF(COUNTA(Tabelle32[[#This Row],[Type:Vid_1080i50]:[Type:Anc_Prot]])&gt;0,"x","")</f>
        <v>x</v>
      </c>
      <c r="BI54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47" s="59"/>
      <c r="BK547" s="59"/>
      <c r="BL547" s="63"/>
      <c r="BM547" s="63"/>
      <c r="BN547" s="90"/>
      <c r="BO547" s="90"/>
      <c r="BP547" s="75">
        <f>LEN(Tabelle32[[#This Row],[Label 1
GFX-Unit]])</f>
        <v>0</v>
      </c>
      <c r="BQ547" s="63"/>
      <c r="BR547" s="63"/>
      <c r="BS547" s="59"/>
      <c r="BT547" s="59"/>
      <c r="BU547" s="59" t="s">
        <v>200</v>
      </c>
      <c r="BV547" s="59" t="s">
        <v>201</v>
      </c>
      <c r="BW547" s="59" t="s">
        <v>757</v>
      </c>
      <c r="BX547" s="59">
        <v>25</v>
      </c>
    </row>
    <row r="548" spans="1:76" x14ac:dyDescent="0.2">
      <c r="A548" s="58" t="str">
        <f>CONCATENATE(Tabelle32[[#This Row],[Device ID]],".",Tabelle32[[#This Row],[Streamcounter]])</f>
        <v>25.25214</v>
      </c>
      <c r="B54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VGW-01_SDI25_AUDrec_0014_IPLASRF</v>
      </c>
      <c r="C548" s="60"/>
      <c r="D548" s="61"/>
      <c r="E548" s="62"/>
      <c r="F548" s="59" t="str">
        <f>IFERROR(VLOOKUP(Tabelle32[[#This Row],[Device ID]],BOM!$B$3:$BQ$35,16,FALSE),"")</f>
        <v>VKS (12G)</v>
      </c>
      <c r="G548" s="63">
        <f>VLOOKUP(Tabelle32[[#This Row],[SDI Interface]],BOM!$A$4:$B$35,2,FALSE)</f>
        <v>25</v>
      </c>
      <c r="H548" s="59" t="str">
        <f>BOM!$C$4</f>
        <v>VGW-01</v>
      </c>
      <c r="I548" s="59">
        <f>IFERROR(VLOOKUP(Tabelle32[[#This Row],[Device ID]],BOM!$B$3:$BQ$35,12,FALSE),"")</f>
        <v>0</v>
      </c>
      <c r="J548" s="59" t="str">
        <f>IFERROR(VLOOKUP(Tabelle32[[#This Row],[Device ID]],BOM!$B$3:$BQ$35,13,FALSE),"")</f>
        <v>TC.U1.223 | MDC</v>
      </c>
      <c r="K548" s="59" t="str">
        <f>IFERROR(VLOOKUP(Tabelle32[[#This Row],[Device ID]],BOM!$B$3:$BQ$35,14,FALSE),"")</f>
        <v>Imagine Comunications</v>
      </c>
      <c r="L548" s="59" t="str">
        <f>IFERROR(VLOOKUP(Tabelle32[[#This Row],[Device ID]],BOM!$B$3:$BQ$35,16,FALSE),"")</f>
        <v>VKS (12G)</v>
      </c>
      <c r="M548" s="63">
        <f>IFERROR(VLOOKUP(Tabelle32[[#This Row],[Device ID]],BOM!$B$3:$BQ$35,17,FALSE),"")</f>
        <v>0</v>
      </c>
      <c r="N548" s="59">
        <f>IFERROR(VLOOKUP(Tabelle32[[#This Row],[Device ID]],BOM!$B$3:$BQ$35,18,FALSE),"")</f>
        <v>0</v>
      </c>
      <c r="O548" s="64"/>
      <c r="P548" s="64"/>
      <c r="Q548" s="64"/>
      <c r="R548" s="64"/>
      <c r="S548" s="64"/>
      <c r="T548" s="64"/>
      <c r="U548" s="59">
        <f>IFERROR(VLOOKUP(Tabelle32[[#This Row],[Device ID]],BOM!$B$3:$BQ$35,25,FALSE),"")</f>
        <v>0</v>
      </c>
      <c r="V548" s="59" t="str">
        <f>IFERROR(VLOOKUP(Tabelle32[[#This Row],[Device ID]],BOM!$B$3:$BQ$35,26,FALSE),"")</f>
        <v>x</v>
      </c>
      <c r="W548" s="59" t="str">
        <f>IFERROR(VLOOKUP(Tabelle32[[#This Row],[Device ID]],BOM!$B$3:$BQ$35,27,FALSE),"")</f>
        <v>x</v>
      </c>
      <c r="X548" s="59" t="str">
        <f>IFERROR(VLOOKUP(Tabelle32[[#This Row],[Device ID]],BOM!$B$3:$BQ$35,28,FALSE),"")</f>
        <v>x</v>
      </c>
      <c r="Y548" s="59" t="str">
        <f>IFERROR(VLOOKUP(Tabelle32[[#This Row],[Device ID]],BOM!$B$3:$BQ$35,29,FALSE),"")</f>
        <v>x</v>
      </c>
      <c r="Z548" s="59" t="str">
        <f>IFERROR(VLOOKUP(Tabelle32[[#This Row],[Device ID]],BOM!$B$3:$BQ$35,30,FALSE),"")</f>
        <v>x</v>
      </c>
      <c r="AA548" s="59" t="str">
        <f>IFERROR(VLOOKUP(Tabelle32[[#This Row],[Device ID]],BOM!$B$3:$BQ$35,31,FALSE),"")</f>
        <v>x</v>
      </c>
      <c r="AB548" s="59" t="str">
        <f>IFERROR(VLOOKUP(Tabelle32[[#This Row],[Device ID]],BOM!$B$3:$BQ$35,32,FALSE),"")</f>
        <v>x</v>
      </c>
      <c r="AC548" s="59" t="str">
        <f>IFERROR(VLOOKUP(Tabelle32[[#This Row],[Device ID]],BOM!$B$3:$BQ$35,33,FALSE),"")</f>
        <v>x</v>
      </c>
      <c r="AD548" s="59" t="str">
        <f>IFERROR(VLOOKUP(Tabelle32[[#This Row],[Device ID]],BOM!$B$3:$BQ$35,34,FALSE),"")</f>
        <v>x</v>
      </c>
      <c r="AE548" s="59" t="str">
        <f>IFERROR(VLOOKUP(Tabelle32[[#This Row],[Device ID]],BOM!$B$3:$BQ$35,35,FALSE),"")</f>
        <v>x</v>
      </c>
      <c r="AF548" s="59" t="str">
        <f>IFERROR(VLOOKUP(Tabelle32[[#This Row],[Device ID]],BOM!$B$3:$BQ$35,36,FALSE),"")</f>
        <v>x</v>
      </c>
      <c r="AG548" s="59" t="str">
        <f>IFERROR(VLOOKUP(Tabelle32[[#This Row],[Device ID]],BOM!$B$3:$BQ$35,37,FALSE),"")</f>
        <v>x</v>
      </c>
      <c r="AH548" s="59"/>
      <c r="AI548" s="59"/>
      <c r="AJ548" s="59"/>
      <c r="AK548" s="59"/>
      <c r="AL548" s="59" t="str">
        <f>IFERROR(VLOOKUP(Tabelle32[[#This Row],[Device ID]],BOM!$B$3:$BQ$35,42,FALSE),"")</f>
        <v>Imagine Communications SNP</v>
      </c>
      <c r="AM548" s="59" t="str">
        <f>IFERROR(VLOOKUP(Tabelle32[[#This Row],[Device ID]],BOM!$B$3:$BQ$35,43,FALSE),"")</f>
        <v>no</v>
      </c>
      <c r="AN548" s="59" t="str">
        <f>IFERROR(VLOOKUP(Tabelle32[[#This Row],[Device ID]],BOM!$B$3:$BQ$35,44,FALSE),"")</f>
        <v>yes</v>
      </c>
      <c r="AO548" s="59" t="str">
        <f>IFERROR(VLOOKUP(Tabelle32[[#This Row],[Device ID]],BOM!$B$3:$BQ$35,45,FALSE),"")</f>
        <v>no</v>
      </c>
      <c r="AP548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48" s="28"/>
      <c r="AR548" s="28"/>
      <c r="AS548" s="28"/>
      <c r="AT548" s="28"/>
      <c r="AU548" s="28"/>
      <c r="AV548" s="28" t="s">
        <v>96</v>
      </c>
      <c r="AW548" s="28" t="s">
        <v>96</v>
      </c>
      <c r="AX548" s="28" t="s">
        <v>96</v>
      </c>
      <c r="AY548" s="28" t="s">
        <v>96</v>
      </c>
      <c r="AZ548" s="28" t="s">
        <v>96</v>
      </c>
      <c r="BA548" s="28" t="s">
        <v>96</v>
      </c>
      <c r="BB548" s="28" t="s">
        <v>96</v>
      </c>
      <c r="BC548" s="28" t="s">
        <v>96</v>
      </c>
      <c r="BD548" s="28" t="s">
        <v>96</v>
      </c>
      <c r="BE548" s="28"/>
      <c r="BF548" s="28"/>
      <c r="BG548" s="73" t="s">
        <v>151</v>
      </c>
      <c r="BH548" s="30" t="str">
        <f>IF(COUNTA(Tabelle32[[#This Row],[Type:Vid_1080i50]:[Type:Anc_Prot]])&gt;0,"x","")</f>
        <v>x</v>
      </c>
      <c r="BI54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48" s="59"/>
      <c r="BK548" s="59"/>
      <c r="BL548" s="63"/>
      <c r="BM548" s="63"/>
      <c r="BN548" s="90"/>
      <c r="BO548" s="90"/>
      <c r="BP548" s="75">
        <f>LEN(Tabelle32[[#This Row],[Label 1
GFX-Unit]])</f>
        <v>0</v>
      </c>
      <c r="BQ548" s="63"/>
      <c r="BR548" s="63"/>
      <c r="BS548" s="59"/>
      <c r="BT548" s="59"/>
      <c r="BU548" s="59" t="s">
        <v>203</v>
      </c>
      <c r="BV548" s="59" t="s">
        <v>204</v>
      </c>
      <c r="BW548" s="59" t="s">
        <v>758</v>
      </c>
      <c r="BX548" s="59">
        <v>25</v>
      </c>
    </row>
    <row r="549" spans="1:76" x14ac:dyDescent="0.2">
      <c r="A549" s="58" t="str">
        <f>CONCATENATE(Tabelle32[[#This Row],[Device ID]],".",Tabelle32[[#This Row],[Streamcounter]])</f>
        <v>25.25215</v>
      </c>
      <c r="B54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VGW-01_SDI25_AUDrec_0015_IPLASRF</v>
      </c>
      <c r="C549" s="60"/>
      <c r="D549" s="61"/>
      <c r="E549" s="62"/>
      <c r="F549" s="59" t="str">
        <f>IFERROR(VLOOKUP(Tabelle32[[#This Row],[Device ID]],BOM!$B$3:$BQ$35,16,FALSE),"")</f>
        <v>VKS (12G)</v>
      </c>
      <c r="G549" s="63">
        <f>VLOOKUP(Tabelle32[[#This Row],[SDI Interface]],BOM!$A$4:$B$35,2,FALSE)</f>
        <v>25</v>
      </c>
      <c r="H549" s="59" t="str">
        <f>BOM!$C$4</f>
        <v>VGW-01</v>
      </c>
      <c r="I549" s="59">
        <f>IFERROR(VLOOKUP(Tabelle32[[#This Row],[Device ID]],BOM!$B$3:$BQ$35,12,FALSE),"")</f>
        <v>0</v>
      </c>
      <c r="J549" s="59" t="str">
        <f>IFERROR(VLOOKUP(Tabelle32[[#This Row],[Device ID]],BOM!$B$3:$BQ$35,13,FALSE),"")</f>
        <v>TC.U1.223 | MDC</v>
      </c>
      <c r="K549" s="59" t="str">
        <f>IFERROR(VLOOKUP(Tabelle32[[#This Row],[Device ID]],BOM!$B$3:$BQ$35,14,FALSE),"")</f>
        <v>Imagine Comunications</v>
      </c>
      <c r="L549" s="59" t="str">
        <f>IFERROR(VLOOKUP(Tabelle32[[#This Row],[Device ID]],BOM!$B$3:$BQ$35,16,FALSE),"")</f>
        <v>VKS (12G)</v>
      </c>
      <c r="M549" s="63">
        <f>IFERROR(VLOOKUP(Tabelle32[[#This Row],[Device ID]],BOM!$B$3:$BQ$35,17,FALSE),"")</f>
        <v>0</v>
      </c>
      <c r="N549" s="59">
        <f>IFERROR(VLOOKUP(Tabelle32[[#This Row],[Device ID]],BOM!$B$3:$BQ$35,18,FALSE),"")</f>
        <v>0</v>
      </c>
      <c r="O549" s="64"/>
      <c r="P549" s="64"/>
      <c r="Q549" s="64"/>
      <c r="R549" s="64"/>
      <c r="S549" s="64"/>
      <c r="T549" s="64"/>
      <c r="U549" s="59">
        <f>IFERROR(VLOOKUP(Tabelle32[[#This Row],[Device ID]],BOM!$B$3:$BQ$35,25,FALSE),"")</f>
        <v>0</v>
      </c>
      <c r="V549" s="59" t="str">
        <f>IFERROR(VLOOKUP(Tabelle32[[#This Row],[Device ID]],BOM!$B$3:$BQ$35,26,FALSE),"")</f>
        <v>x</v>
      </c>
      <c r="W549" s="59" t="str">
        <f>IFERROR(VLOOKUP(Tabelle32[[#This Row],[Device ID]],BOM!$B$3:$BQ$35,27,FALSE),"")</f>
        <v>x</v>
      </c>
      <c r="X549" s="59" t="str">
        <f>IFERROR(VLOOKUP(Tabelle32[[#This Row],[Device ID]],BOM!$B$3:$BQ$35,28,FALSE),"")</f>
        <v>x</v>
      </c>
      <c r="Y549" s="59" t="str">
        <f>IFERROR(VLOOKUP(Tabelle32[[#This Row],[Device ID]],BOM!$B$3:$BQ$35,29,FALSE),"")</f>
        <v>x</v>
      </c>
      <c r="Z549" s="59" t="str">
        <f>IFERROR(VLOOKUP(Tabelle32[[#This Row],[Device ID]],BOM!$B$3:$BQ$35,30,FALSE),"")</f>
        <v>x</v>
      </c>
      <c r="AA549" s="59" t="str">
        <f>IFERROR(VLOOKUP(Tabelle32[[#This Row],[Device ID]],BOM!$B$3:$BQ$35,31,FALSE),"")</f>
        <v>x</v>
      </c>
      <c r="AB549" s="59" t="str">
        <f>IFERROR(VLOOKUP(Tabelle32[[#This Row],[Device ID]],BOM!$B$3:$BQ$35,32,FALSE),"")</f>
        <v>x</v>
      </c>
      <c r="AC549" s="59" t="str">
        <f>IFERROR(VLOOKUP(Tabelle32[[#This Row],[Device ID]],BOM!$B$3:$BQ$35,33,FALSE),"")</f>
        <v>x</v>
      </c>
      <c r="AD549" s="59" t="str">
        <f>IFERROR(VLOOKUP(Tabelle32[[#This Row],[Device ID]],BOM!$B$3:$BQ$35,34,FALSE),"")</f>
        <v>x</v>
      </c>
      <c r="AE549" s="59" t="str">
        <f>IFERROR(VLOOKUP(Tabelle32[[#This Row],[Device ID]],BOM!$B$3:$BQ$35,35,FALSE),"")</f>
        <v>x</v>
      </c>
      <c r="AF549" s="59" t="str">
        <f>IFERROR(VLOOKUP(Tabelle32[[#This Row],[Device ID]],BOM!$B$3:$BQ$35,36,FALSE),"")</f>
        <v>x</v>
      </c>
      <c r="AG549" s="59" t="str">
        <f>IFERROR(VLOOKUP(Tabelle32[[#This Row],[Device ID]],BOM!$B$3:$BQ$35,37,FALSE),"")</f>
        <v>x</v>
      </c>
      <c r="AH549" s="59"/>
      <c r="AI549" s="59"/>
      <c r="AJ549" s="59"/>
      <c r="AK549" s="59"/>
      <c r="AL549" s="59" t="str">
        <f>IFERROR(VLOOKUP(Tabelle32[[#This Row],[Device ID]],BOM!$B$3:$BQ$35,42,FALSE),"")</f>
        <v>Imagine Communications SNP</v>
      </c>
      <c r="AM549" s="59" t="str">
        <f>IFERROR(VLOOKUP(Tabelle32[[#This Row],[Device ID]],BOM!$B$3:$BQ$35,43,FALSE),"")</f>
        <v>no</v>
      </c>
      <c r="AN549" s="59" t="str">
        <f>IFERROR(VLOOKUP(Tabelle32[[#This Row],[Device ID]],BOM!$B$3:$BQ$35,44,FALSE),"")</f>
        <v>yes</v>
      </c>
      <c r="AO549" s="59" t="str">
        <f>IFERROR(VLOOKUP(Tabelle32[[#This Row],[Device ID]],BOM!$B$3:$BQ$35,45,FALSE),"")</f>
        <v>no</v>
      </c>
      <c r="AP549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49" s="28"/>
      <c r="AR549" s="28"/>
      <c r="AS549" s="28"/>
      <c r="AT549" s="28"/>
      <c r="AU549" s="28"/>
      <c r="AV549" s="28" t="s">
        <v>96</v>
      </c>
      <c r="AW549" s="28" t="s">
        <v>96</v>
      </c>
      <c r="AX549" s="28" t="s">
        <v>96</v>
      </c>
      <c r="AY549" s="28" t="s">
        <v>96</v>
      </c>
      <c r="AZ549" s="28" t="s">
        <v>96</v>
      </c>
      <c r="BA549" s="28" t="s">
        <v>96</v>
      </c>
      <c r="BB549" s="28" t="s">
        <v>96</v>
      </c>
      <c r="BC549" s="28" t="s">
        <v>96</v>
      </c>
      <c r="BD549" s="28" t="s">
        <v>96</v>
      </c>
      <c r="BE549" s="28"/>
      <c r="BF549" s="28"/>
      <c r="BG549" s="73" t="s">
        <v>151</v>
      </c>
      <c r="BH549" s="30" t="str">
        <f>IF(COUNTA(Tabelle32[[#This Row],[Type:Vid_1080i50]:[Type:Anc_Prot]])&gt;0,"x","")</f>
        <v>x</v>
      </c>
      <c r="BI54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49" s="59"/>
      <c r="BK549" s="59"/>
      <c r="BL549" s="63"/>
      <c r="BM549" s="63"/>
      <c r="BN549" s="90"/>
      <c r="BO549" s="90"/>
      <c r="BP549" s="75">
        <f>LEN(Tabelle32[[#This Row],[Label 1
GFX-Unit]])</f>
        <v>0</v>
      </c>
      <c r="BQ549" s="63"/>
      <c r="BR549" s="63"/>
      <c r="BS549" s="59"/>
      <c r="BT549" s="59"/>
      <c r="BU549" s="59" t="s">
        <v>206</v>
      </c>
      <c r="BV549" s="59" t="s">
        <v>207</v>
      </c>
      <c r="BW549" s="59" t="s">
        <v>759</v>
      </c>
      <c r="BX549" s="59">
        <v>25</v>
      </c>
    </row>
    <row r="550" spans="1:76" x14ac:dyDescent="0.2">
      <c r="A550" s="58" t="str">
        <f>CONCATENATE(Tabelle32[[#This Row],[Device ID]],".",Tabelle32[[#This Row],[Streamcounter]])</f>
        <v>25.25216</v>
      </c>
      <c r="B55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VGW-01_SDI25_AUDrec_0016_IPLASRF</v>
      </c>
      <c r="C550" s="60"/>
      <c r="D550" s="61"/>
      <c r="E550" s="62"/>
      <c r="F550" s="59" t="str">
        <f>IFERROR(VLOOKUP(Tabelle32[[#This Row],[Device ID]],BOM!$B$3:$BQ$35,16,FALSE),"")</f>
        <v>VKS (12G)</v>
      </c>
      <c r="G550" s="63">
        <f>VLOOKUP(Tabelle32[[#This Row],[SDI Interface]],BOM!$A$4:$B$35,2,FALSE)</f>
        <v>25</v>
      </c>
      <c r="H550" s="59" t="str">
        <f>BOM!$C$4</f>
        <v>VGW-01</v>
      </c>
      <c r="I550" s="59">
        <f>IFERROR(VLOOKUP(Tabelle32[[#This Row],[Device ID]],BOM!$B$3:$BQ$35,12,FALSE),"")</f>
        <v>0</v>
      </c>
      <c r="J550" s="59" t="str">
        <f>IFERROR(VLOOKUP(Tabelle32[[#This Row],[Device ID]],BOM!$B$3:$BQ$35,13,FALSE),"")</f>
        <v>TC.U1.223 | MDC</v>
      </c>
      <c r="K550" s="59" t="str">
        <f>IFERROR(VLOOKUP(Tabelle32[[#This Row],[Device ID]],BOM!$B$3:$BQ$35,14,FALSE),"")</f>
        <v>Imagine Comunications</v>
      </c>
      <c r="L550" s="59" t="str">
        <f>IFERROR(VLOOKUP(Tabelle32[[#This Row],[Device ID]],BOM!$B$3:$BQ$35,16,FALSE),"")</f>
        <v>VKS (12G)</v>
      </c>
      <c r="M550" s="63">
        <f>IFERROR(VLOOKUP(Tabelle32[[#This Row],[Device ID]],BOM!$B$3:$BQ$35,17,FALSE),"")</f>
        <v>0</v>
      </c>
      <c r="N550" s="59">
        <f>IFERROR(VLOOKUP(Tabelle32[[#This Row],[Device ID]],BOM!$B$3:$BQ$35,18,FALSE),"")</f>
        <v>0</v>
      </c>
      <c r="O550" s="64"/>
      <c r="P550" s="64"/>
      <c r="Q550" s="64"/>
      <c r="R550" s="64"/>
      <c r="S550" s="64"/>
      <c r="T550" s="64"/>
      <c r="U550" s="59">
        <f>IFERROR(VLOOKUP(Tabelle32[[#This Row],[Device ID]],BOM!$B$3:$BQ$35,25,FALSE),"")</f>
        <v>0</v>
      </c>
      <c r="V550" s="59" t="str">
        <f>IFERROR(VLOOKUP(Tabelle32[[#This Row],[Device ID]],BOM!$B$3:$BQ$35,26,FALSE),"")</f>
        <v>x</v>
      </c>
      <c r="W550" s="59" t="str">
        <f>IFERROR(VLOOKUP(Tabelle32[[#This Row],[Device ID]],BOM!$B$3:$BQ$35,27,FALSE),"")</f>
        <v>x</v>
      </c>
      <c r="X550" s="59" t="str">
        <f>IFERROR(VLOOKUP(Tabelle32[[#This Row],[Device ID]],BOM!$B$3:$BQ$35,28,FALSE),"")</f>
        <v>x</v>
      </c>
      <c r="Y550" s="59" t="str">
        <f>IFERROR(VLOOKUP(Tabelle32[[#This Row],[Device ID]],BOM!$B$3:$BQ$35,29,FALSE),"")</f>
        <v>x</v>
      </c>
      <c r="Z550" s="59" t="str">
        <f>IFERROR(VLOOKUP(Tabelle32[[#This Row],[Device ID]],BOM!$B$3:$BQ$35,30,FALSE),"")</f>
        <v>x</v>
      </c>
      <c r="AA550" s="59" t="str">
        <f>IFERROR(VLOOKUP(Tabelle32[[#This Row],[Device ID]],BOM!$B$3:$BQ$35,31,FALSE),"")</f>
        <v>x</v>
      </c>
      <c r="AB550" s="59" t="str">
        <f>IFERROR(VLOOKUP(Tabelle32[[#This Row],[Device ID]],BOM!$B$3:$BQ$35,32,FALSE),"")</f>
        <v>x</v>
      </c>
      <c r="AC550" s="59" t="str">
        <f>IFERROR(VLOOKUP(Tabelle32[[#This Row],[Device ID]],BOM!$B$3:$BQ$35,33,FALSE),"")</f>
        <v>x</v>
      </c>
      <c r="AD550" s="59" t="str">
        <f>IFERROR(VLOOKUP(Tabelle32[[#This Row],[Device ID]],BOM!$B$3:$BQ$35,34,FALSE),"")</f>
        <v>x</v>
      </c>
      <c r="AE550" s="59" t="str">
        <f>IFERROR(VLOOKUP(Tabelle32[[#This Row],[Device ID]],BOM!$B$3:$BQ$35,35,FALSE),"")</f>
        <v>x</v>
      </c>
      <c r="AF550" s="59" t="str">
        <f>IFERROR(VLOOKUP(Tabelle32[[#This Row],[Device ID]],BOM!$B$3:$BQ$35,36,FALSE),"")</f>
        <v>x</v>
      </c>
      <c r="AG550" s="59" t="str">
        <f>IFERROR(VLOOKUP(Tabelle32[[#This Row],[Device ID]],BOM!$B$3:$BQ$35,37,FALSE),"")</f>
        <v>x</v>
      </c>
      <c r="AH550" s="59"/>
      <c r="AI550" s="59"/>
      <c r="AJ550" s="59"/>
      <c r="AK550" s="59"/>
      <c r="AL550" s="59" t="str">
        <f>IFERROR(VLOOKUP(Tabelle32[[#This Row],[Device ID]],BOM!$B$3:$BQ$35,42,FALSE),"")</f>
        <v>Imagine Communications SNP</v>
      </c>
      <c r="AM550" s="59" t="str">
        <f>IFERROR(VLOOKUP(Tabelle32[[#This Row],[Device ID]],BOM!$B$3:$BQ$35,43,FALSE),"")</f>
        <v>no</v>
      </c>
      <c r="AN550" s="59" t="str">
        <f>IFERROR(VLOOKUP(Tabelle32[[#This Row],[Device ID]],BOM!$B$3:$BQ$35,44,FALSE),"")</f>
        <v>yes</v>
      </c>
      <c r="AO550" s="59" t="str">
        <f>IFERROR(VLOOKUP(Tabelle32[[#This Row],[Device ID]],BOM!$B$3:$BQ$35,45,FALSE),"")</f>
        <v>no</v>
      </c>
      <c r="AP550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50" s="28"/>
      <c r="AR550" s="28"/>
      <c r="AS550" s="28"/>
      <c r="AT550" s="28"/>
      <c r="AU550" s="28"/>
      <c r="AV550" s="28" t="s">
        <v>96</v>
      </c>
      <c r="AW550" s="28" t="s">
        <v>96</v>
      </c>
      <c r="AX550" s="28" t="s">
        <v>96</v>
      </c>
      <c r="AY550" s="28" t="s">
        <v>96</v>
      </c>
      <c r="AZ550" s="28" t="s">
        <v>96</v>
      </c>
      <c r="BA550" s="28" t="s">
        <v>96</v>
      </c>
      <c r="BB550" s="28" t="s">
        <v>96</v>
      </c>
      <c r="BC550" s="28" t="s">
        <v>96</v>
      </c>
      <c r="BD550" s="28" t="s">
        <v>96</v>
      </c>
      <c r="BE550" s="28"/>
      <c r="BF550" s="28"/>
      <c r="BG550" s="73" t="s">
        <v>151</v>
      </c>
      <c r="BH550" s="30" t="str">
        <f>IF(COUNTA(Tabelle32[[#This Row],[Type:Vid_1080i50]:[Type:Anc_Prot]])&gt;0,"x","")</f>
        <v>x</v>
      </c>
      <c r="BI55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50" s="59"/>
      <c r="BK550" s="59"/>
      <c r="BL550" s="63"/>
      <c r="BM550" s="63"/>
      <c r="BN550" s="90"/>
      <c r="BO550" s="90"/>
      <c r="BP550" s="75">
        <f>LEN(Tabelle32[[#This Row],[Label 1
GFX-Unit]])</f>
        <v>0</v>
      </c>
      <c r="BQ550" s="63"/>
      <c r="BR550" s="63"/>
      <c r="BS550" s="59"/>
      <c r="BT550" s="59"/>
      <c r="BU550" s="59" t="s">
        <v>209</v>
      </c>
      <c r="BV550" s="59" t="s">
        <v>210</v>
      </c>
      <c r="BW550" s="59" t="s">
        <v>760</v>
      </c>
      <c r="BX550" s="59">
        <v>25</v>
      </c>
    </row>
    <row r="551" spans="1:76" x14ac:dyDescent="0.2">
      <c r="A551" s="58" t="str">
        <f>CONCATENATE(Tabelle32[[#This Row],[Device ID]],".",Tabelle32[[#This Row],[Streamcounter]])</f>
        <v>25.25101</v>
      </c>
      <c r="B55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VGW-01_SDI25_VIDrec_0001_IPLASRF</v>
      </c>
      <c r="C551" s="60"/>
      <c r="D551" s="61"/>
      <c r="E551" s="62"/>
      <c r="F551" s="59" t="str">
        <f>IFERROR(VLOOKUP(Tabelle32[[#This Row],[Device ID]],BOM!$B$3:$BQ$35,16,FALSE),"")</f>
        <v>VKS (12G)</v>
      </c>
      <c r="G551" s="63">
        <f>VLOOKUP(Tabelle32[[#This Row],[SDI Interface]],BOM!$A$4:$B$35,2,FALSE)</f>
        <v>25</v>
      </c>
      <c r="H551" s="59" t="str">
        <f>BOM!$C$4</f>
        <v>VGW-01</v>
      </c>
      <c r="I551" s="59">
        <f>IFERROR(VLOOKUP(Tabelle32[[#This Row],[Device ID]],BOM!$B$3:$BQ$35,12,FALSE),"")</f>
        <v>0</v>
      </c>
      <c r="J551" s="59" t="str">
        <f>IFERROR(VLOOKUP(Tabelle32[[#This Row],[Device ID]],BOM!$B$3:$BQ$35,13,FALSE),"")</f>
        <v>TC.U1.223 | MDC</v>
      </c>
      <c r="K551" s="59" t="str">
        <f>IFERROR(VLOOKUP(Tabelle32[[#This Row],[Device ID]],BOM!$B$3:$BQ$35,14,FALSE),"")</f>
        <v>Imagine Comunications</v>
      </c>
      <c r="L551" s="59" t="str">
        <f>IFERROR(VLOOKUP(Tabelle32[[#This Row],[Device ID]],BOM!$B$3:$BQ$35,16,FALSE),"")</f>
        <v>VKS (12G)</v>
      </c>
      <c r="M551" s="63">
        <f>IFERROR(VLOOKUP(Tabelle32[[#This Row],[Device ID]],BOM!$B$3:$BQ$35,17,FALSE),"")</f>
        <v>0</v>
      </c>
      <c r="N551" s="59">
        <f>IFERROR(VLOOKUP(Tabelle32[[#This Row],[Device ID]],BOM!$B$3:$BQ$35,18,FALSE),"")</f>
        <v>0</v>
      </c>
      <c r="O551" s="64"/>
      <c r="P551" s="64"/>
      <c r="Q551" s="64"/>
      <c r="R551" s="64"/>
      <c r="S551" s="64"/>
      <c r="T551" s="64"/>
      <c r="U551" s="59">
        <f>IFERROR(VLOOKUP(Tabelle32[[#This Row],[Device ID]],BOM!$B$3:$BQ$35,25,FALSE),"")</f>
        <v>0</v>
      </c>
      <c r="V551" s="59" t="str">
        <f>IFERROR(VLOOKUP(Tabelle32[[#This Row],[Device ID]],BOM!$B$3:$BQ$35,26,FALSE),"")</f>
        <v>x</v>
      </c>
      <c r="W551" s="59" t="str">
        <f>IFERROR(VLOOKUP(Tabelle32[[#This Row],[Device ID]],BOM!$B$3:$BQ$35,27,FALSE),"")</f>
        <v>x</v>
      </c>
      <c r="X551" s="59" t="str">
        <f>IFERROR(VLOOKUP(Tabelle32[[#This Row],[Device ID]],BOM!$B$3:$BQ$35,28,FALSE),"")</f>
        <v>x</v>
      </c>
      <c r="Y551" s="59" t="str">
        <f>IFERROR(VLOOKUP(Tabelle32[[#This Row],[Device ID]],BOM!$B$3:$BQ$35,29,FALSE),"")</f>
        <v>x</v>
      </c>
      <c r="Z551" s="59" t="str">
        <f>IFERROR(VLOOKUP(Tabelle32[[#This Row],[Device ID]],BOM!$B$3:$BQ$35,30,FALSE),"")</f>
        <v>x</v>
      </c>
      <c r="AA551" s="59" t="str">
        <f>IFERROR(VLOOKUP(Tabelle32[[#This Row],[Device ID]],BOM!$B$3:$BQ$35,31,FALSE),"")</f>
        <v>x</v>
      </c>
      <c r="AB551" s="59" t="str">
        <f>IFERROR(VLOOKUP(Tabelle32[[#This Row],[Device ID]],BOM!$B$3:$BQ$35,32,FALSE),"")</f>
        <v>x</v>
      </c>
      <c r="AC551" s="59" t="str">
        <f>IFERROR(VLOOKUP(Tabelle32[[#This Row],[Device ID]],BOM!$B$3:$BQ$35,33,FALSE),"")</f>
        <v>x</v>
      </c>
      <c r="AD551" s="59" t="str">
        <f>IFERROR(VLOOKUP(Tabelle32[[#This Row],[Device ID]],BOM!$B$3:$BQ$35,34,FALSE),"")</f>
        <v>x</v>
      </c>
      <c r="AE551" s="59" t="str">
        <f>IFERROR(VLOOKUP(Tabelle32[[#This Row],[Device ID]],BOM!$B$3:$BQ$35,35,FALSE),"")</f>
        <v>x</v>
      </c>
      <c r="AF551" s="59" t="str">
        <f>IFERROR(VLOOKUP(Tabelle32[[#This Row],[Device ID]],BOM!$B$3:$BQ$35,36,FALSE),"")</f>
        <v>x</v>
      </c>
      <c r="AG551" s="59" t="str">
        <f>IFERROR(VLOOKUP(Tabelle32[[#This Row],[Device ID]],BOM!$B$3:$BQ$35,37,FALSE),"")</f>
        <v>x</v>
      </c>
      <c r="AH551" s="59"/>
      <c r="AI551" s="59"/>
      <c r="AJ551" s="59"/>
      <c r="AK551" s="59"/>
      <c r="AL551" s="59" t="str">
        <f>IFERROR(VLOOKUP(Tabelle32[[#This Row],[Device ID]],BOM!$B$3:$BQ$35,42,FALSE),"")</f>
        <v>Imagine Communications SNP</v>
      </c>
      <c r="AM551" s="59" t="str">
        <f>IFERROR(VLOOKUP(Tabelle32[[#This Row],[Device ID]],BOM!$B$3:$BQ$35,43,FALSE),"")</f>
        <v>no</v>
      </c>
      <c r="AN551" s="59" t="str">
        <f>IFERROR(VLOOKUP(Tabelle32[[#This Row],[Device ID]],BOM!$B$3:$BQ$35,44,FALSE),"")</f>
        <v>yes</v>
      </c>
      <c r="AO551" s="59" t="str">
        <f>IFERROR(VLOOKUP(Tabelle32[[#This Row],[Device ID]],BOM!$B$3:$BQ$35,45,FALSE),"")</f>
        <v>no</v>
      </c>
      <c r="AP551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51" s="28" t="s">
        <v>96</v>
      </c>
      <c r="AR551" s="28" t="s">
        <v>96</v>
      </c>
      <c r="AS551" s="28" t="s">
        <v>96</v>
      </c>
      <c r="AT551" s="28" t="s">
        <v>96</v>
      </c>
      <c r="AU551" s="28" t="s">
        <v>96</v>
      </c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73" t="s">
        <v>151</v>
      </c>
      <c r="BH551" s="30" t="str">
        <f>IF(COUNTA(Tabelle32[[#This Row],[Type:Vid_1080i50]:[Type:Anc_Prot]])&gt;0,"x","")</f>
        <v>x</v>
      </c>
      <c r="BI55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551" s="59"/>
      <c r="BK551" s="59"/>
      <c r="BL551" s="63"/>
      <c r="BM551" s="63"/>
      <c r="BN551" s="90"/>
      <c r="BO551" s="90"/>
      <c r="BP551" s="75">
        <f>LEN(Tabelle32[[#This Row],[Label 1
GFX-Unit]])</f>
        <v>0</v>
      </c>
      <c r="BQ551" s="63"/>
      <c r="BR551" s="63"/>
      <c r="BS551" s="59"/>
      <c r="BT551" s="59"/>
      <c r="BU551" s="59" t="s">
        <v>212</v>
      </c>
      <c r="BV551" s="59" t="s">
        <v>213</v>
      </c>
      <c r="BW551" s="59" t="s">
        <v>761</v>
      </c>
      <c r="BX551" s="59">
        <v>25</v>
      </c>
    </row>
    <row r="552" spans="1:76" ht="13.5" x14ac:dyDescent="0.25">
      <c r="A552" s="58" t="str">
        <f>CONCATENATE(Tabelle32[[#This Row],[Device ID]],".",Tabelle32[[#This Row],[Streamcounter]])</f>
        <v>25.25102</v>
      </c>
      <c r="B552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VGW-01_SDI25_VIDsend_0002_IPLASRF</v>
      </c>
      <c r="C552" s="96"/>
      <c r="D552" s="96"/>
      <c r="E552" s="96"/>
      <c r="F552" s="93" t="str">
        <f>IFERROR(VLOOKUP(Tabelle32[[#This Row],[Device ID]],BOM!$B$3:$BQ$35,16,FALSE),"")</f>
        <v>VKS (12G)</v>
      </c>
      <c r="G552" s="66">
        <f>VLOOKUP(Tabelle32[[#This Row],[SDI Interface]],BOM!$A$4:$B$35,2,FALSE)</f>
        <v>25</v>
      </c>
      <c r="H552" s="93" t="str">
        <f>BOM!$C$4</f>
        <v>VGW-01</v>
      </c>
      <c r="I552" s="93">
        <f>IFERROR(VLOOKUP(Tabelle32[[#This Row],[Device ID]],BOM!$B$3:$BQ$35,12,FALSE),"")</f>
        <v>0</v>
      </c>
      <c r="J552" s="93" t="str">
        <f>IFERROR(VLOOKUP(Tabelle32[[#This Row],[Device ID]],BOM!$B$3:$BQ$35,13,FALSE),"")</f>
        <v>TC.U1.223 | MDC</v>
      </c>
      <c r="K552" s="93" t="str">
        <f>IFERROR(VLOOKUP(Tabelle32[[#This Row],[Device ID]],BOM!$B$3:$BQ$35,14,FALSE),"")</f>
        <v>Imagine Comunications</v>
      </c>
      <c r="L552" s="93" t="str">
        <f>IFERROR(VLOOKUP(Tabelle32[[#This Row],[Device ID]],BOM!$B$3:$BQ$35,16,FALSE),"")</f>
        <v>VKS (12G)</v>
      </c>
      <c r="M552" s="93">
        <f>IFERROR(VLOOKUP(Tabelle32[[#This Row],[Device ID]],BOM!$B$3:$BQ$35,17,FALSE),"")</f>
        <v>0</v>
      </c>
      <c r="N552" s="93">
        <f>IFERROR(VLOOKUP(Tabelle32[[#This Row],[Device ID]],BOM!$B$3:$BQ$35,18,FALSE),"")</f>
        <v>0</v>
      </c>
      <c r="O552" s="64"/>
      <c r="P552" s="64"/>
      <c r="Q552" s="64"/>
      <c r="R552" s="64"/>
      <c r="S552" s="64"/>
      <c r="T552" s="64"/>
      <c r="U552" s="93">
        <f>IFERROR(VLOOKUP(Tabelle32[[#This Row],[Device ID]],BOM!$B$3:$BQ$35,25,FALSE),"")</f>
        <v>0</v>
      </c>
      <c r="V552" s="94" t="str">
        <f>IFERROR(VLOOKUP(Tabelle32[[#This Row],[Device ID]],BOM!$B$3:$BQ$35,26,FALSE),"")</f>
        <v>x</v>
      </c>
      <c r="W552" s="94" t="str">
        <f>IFERROR(VLOOKUP(Tabelle32[[#This Row],[Device ID]],BOM!$B$3:$BQ$35,27,FALSE),"")</f>
        <v>x</v>
      </c>
      <c r="X552" s="94" t="str">
        <f>IFERROR(VLOOKUP(Tabelle32[[#This Row],[Device ID]],BOM!$B$3:$BQ$35,28,FALSE),"")</f>
        <v>x</v>
      </c>
      <c r="Y552" s="94" t="str">
        <f>IFERROR(VLOOKUP(Tabelle32[[#This Row],[Device ID]],BOM!$B$3:$BQ$35,29,FALSE),"")</f>
        <v>x</v>
      </c>
      <c r="Z552" s="94" t="str">
        <f>IFERROR(VLOOKUP(Tabelle32[[#This Row],[Device ID]],BOM!$B$3:$BQ$35,30,FALSE),"")</f>
        <v>x</v>
      </c>
      <c r="AA552" s="94" t="str">
        <f>IFERROR(VLOOKUP(Tabelle32[[#This Row],[Device ID]],BOM!$B$3:$BQ$35,31,FALSE),"")</f>
        <v>x</v>
      </c>
      <c r="AB552" s="94" t="str">
        <f>IFERROR(VLOOKUP(Tabelle32[[#This Row],[Device ID]],BOM!$B$3:$BQ$35,32,FALSE),"")</f>
        <v>x</v>
      </c>
      <c r="AC552" s="94" t="str">
        <f>IFERROR(VLOOKUP(Tabelle32[[#This Row],[Device ID]],BOM!$B$3:$BQ$35,33,FALSE),"")</f>
        <v>x</v>
      </c>
      <c r="AD552" s="94" t="str">
        <f>IFERROR(VLOOKUP(Tabelle32[[#This Row],[Device ID]],BOM!$B$3:$BQ$35,34,FALSE),"")</f>
        <v>x</v>
      </c>
      <c r="AE552" s="94" t="str">
        <f>IFERROR(VLOOKUP(Tabelle32[[#This Row],[Device ID]],BOM!$B$3:$BQ$35,35,FALSE),"")</f>
        <v>x</v>
      </c>
      <c r="AF552" s="94" t="str">
        <f>IFERROR(VLOOKUP(Tabelle32[[#This Row],[Device ID]],BOM!$B$3:$BQ$35,36,FALSE),"")</f>
        <v>x</v>
      </c>
      <c r="AG552" s="94" t="str">
        <f>IFERROR(VLOOKUP(Tabelle32[[#This Row],[Device ID]],BOM!$B$3:$BQ$35,37,FALSE),"")</f>
        <v>x</v>
      </c>
      <c r="AH552" s="59"/>
      <c r="AI552" s="59"/>
      <c r="AJ552" s="59"/>
      <c r="AK552" s="59"/>
      <c r="AL552" s="93" t="str">
        <f>IFERROR(VLOOKUP(Tabelle32[[#This Row],[Device ID]],BOM!$B$3:$BQ$35,42,FALSE),"")</f>
        <v>Imagine Communications SNP</v>
      </c>
      <c r="AM552" s="59" t="str">
        <f>IFERROR(VLOOKUP(Tabelle32[[#This Row],[Device ID]],BOM!$B$3:$BQ$35,43,FALSE),"")</f>
        <v>no</v>
      </c>
      <c r="AN552" s="93" t="str">
        <f>IFERROR(VLOOKUP(Tabelle32[[#This Row],[Device ID]],BOM!$B$3:$BQ$35,44,FALSE),"")</f>
        <v>yes</v>
      </c>
      <c r="AO552" s="59" t="str">
        <f>IFERROR(VLOOKUP(Tabelle32[[#This Row],[Device ID]],BOM!$B$3:$BQ$35,45,FALSE),"")</f>
        <v>no</v>
      </c>
      <c r="AP552" s="93" t="str">
        <f>IFERROR(CONCATENATE(Tabelle32[[#This Row],[Family
GFX-Unit]]," | ",Tabelle32[[#This Row],[Label 1
GFX-Unit]]," | ",Tabelle32[[#This Row],[Attached Device if Gateway]]),"")</f>
        <v xml:space="preserve"> |  | VKS (12G)</v>
      </c>
      <c r="AQ552" s="28" t="s">
        <v>96</v>
      </c>
      <c r="AR552" s="90"/>
      <c r="AS552" s="90"/>
      <c r="AT552" s="90"/>
      <c r="AU552" s="90"/>
      <c r="AV552" s="90"/>
      <c r="AW552" s="90"/>
      <c r="AX552" s="90"/>
      <c r="AY552" s="90"/>
      <c r="AZ552" s="90"/>
      <c r="BA552" s="90"/>
      <c r="BB552" s="90"/>
      <c r="BC552" s="90"/>
      <c r="BD552" s="90"/>
      <c r="BE552" s="90"/>
      <c r="BF552" s="90"/>
      <c r="BG552" s="66"/>
      <c r="BH552" s="30" t="str">
        <f>IF(COUNTA(Tabelle32[[#This Row],[Type:Vid_1080i50]:[Type:Anc_Prot]])&gt;0,"x","")</f>
        <v>x</v>
      </c>
      <c r="BI552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552" s="59"/>
      <c r="BK552" s="59"/>
      <c r="BL552" s="63"/>
      <c r="BM552" s="63"/>
      <c r="BN552" s="90"/>
      <c r="BO552" s="90"/>
      <c r="BP552" s="75">
        <f>LEN(Tabelle32[[#This Row],[Label 1
GFX-Unit]])</f>
        <v>0</v>
      </c>
      <c r="BQ552" s="63"/>
      <c r="BR552" s="63"/>
      <c r="BS552" s="59"/>
      <c r="BT552" s="59"/>
      <c r="BU552" s="59" t="s">
        <v>215</v>
      </c>
      <c r="BV552" s="59" t="s">
        <v>215</v>
      </c>
      <c r="BW552" s="59" t="s">
        <v>762</v>
      </c>
      <c r="BX552" s="59">
        <v>25</v>
      </c>
    </row>
    <row r="553" spans="1:76" x14ac:dyDescent="0.2">
      <c r="A553" s="58" t="str">
        <f>CONCATENATE(Tabelle32[[#This Row],[Device ID]],".",Tabelle32[[#This Row],[Streamcounter]])</f>
        <v>26.26301</v>
      </c>
      <c r="B55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VGW-01_SDI26_ANCrec_0001_IPLASRF</v>
      </c>
      <c r="C553" s="60"/>
      <c r="D553" s="61"/>
      <c r="E553" s="62"/>
      <c r="F553" s="59" t="str">
        <f>IFERROR(VLOOKUP(Tabelle32[[#This Row],[Device ID]],BOM!$B$3:$BQ$35,16,FALSE),"")</f>
        <v>VKS (12G)</v>
      </c>
      <c r="G553" s="63">
        <f>VLOOKUP(Tabelle32[[#This Row],[SDI Interface]],BOM!$A$4:$B$35,2,FALSE)</f>
        <v>26</v>
      </c>
      <c r="H553" s="59" t="str">
        <f>BOM!$C$4</f>
        <v>VGW-01</v>
      </c>
      <c r="I553" s="59">
        <f>IFERROR(VLOOKUP(Tabelle32[[#This Row],[Device ID]],BOM!$B$3:$BQ$35,12,FALSE),"")</f>
        <v>0</v>
      </c>
      <c r="J553" s="59" t="str">
        <f>IFERROR(VLOOKUP(Tabelle32[[#This Row],[Device ID]],BOM!$B$3:$BQ$35,13,FALSE),"")</f>
        <v>TC.U1.223 | MDC</v>
      </c>
      <c r="K553" s="59" t="str">
        <f>IFERROR(VLOOKUP(Tabelle32[[#This Row],[Device ID]],BOM!$B$3:$BQ$35,14,FALSE),"")</f>
        <v>Imagine Comunications</v>
      </c>
      <c r="L553" s="59" t="str">
        <f>IFERROR(VLOOKUP(Tabelle32[[#This Row],[Device ID]],BOM!$B$3:$BQ$35,16,FALSE),"")</f>
        <v>VKS (12G)</v>
      </c>
      <c r="M553" s="63">
        <f>IFERROR(VLOOKUP(Tabelle32[[#This Row],[Device ID]],BOM!$B$3:$BQ$35,17,FALSE),"")</f>
        <v>0</v>
      </c>
      <c r="N553" s="59">
        <f>IFERROR(VLOOKUP(Tabelle32[[#This Row],[Device ID]],BOM!$B$3:$BQ$35,18,FALSE),"")</f>
        <v>0</v>
      </c>
      <c r="O553" s="64"/>
      <c r="P553" s="64"/>
      <c r="Q553" s="64"/>
      <c r="R553" s="64"/>
      <c r="S553" s="64"/>
      <c r="T553" s="64"/>
      <c r="U553" s="59">
        <f>IFERROR(VLOOKUP(Tabelle32[[#This Row],[Device ID]],BOM!$B$3:$BQ$35,25,FALSE),"")</f>
        <v>0</v>
      </c>
      <c r="V553" s="59" t="str">
        <f>IFERROR(VLOOKUP(Tabelle32[[#This Row],[Device ID]],BOM!$B$3:$BQ$35,26,FALSE),"")</f>
        <v>x</v>
      </c>
      <c r="W553" s="59" t="str">
        <f>IFERROR(VLOOKUP(Tabelle32[[#This Row],[Device ID]],BOM!$B$3:$BQ$35,27,FALSE),"")</f>
        <v>x</v>
      </c>
      <c r="X553" s="59" t="str">
        <f>IFERROR(VLOOKUP(Tabelle32[[#This Row],[Device ID]],BOM!$B$3:$BQ$35,28,FALSE),"")</f>
        <v>x</v>
      </c>
      <c r="Y553" s="59" t="str">
        <f>IFERROR(VLOOKUP(Tabelle32[[#This Row],[Device ID]],BOM!$B$3:$BQ$35,29,FALSE),"")</f>
        <v>x</v>
      </c>
      <c r="Z553" s="59" t="str">
        <f>IFERROR(VLOOKUP(Tabelle32[[#This Row],[Device ID]],BOM!$B$3:$BQ$35,30,FALSE),"")</f>
        <v>x</v>
      </c>
      <c r="AA553" s="59" t="str">
        <f>IFERROR(VLOOKUP(Tabelle32[[#This Row],[Device ID]],BOM!$B$3:$BQ$35,31,FALSE),"")</f>
        <v>x</v>
      </c>
      <c r="AB553" s="59" t="str">
        <f>IFERROR(VLOOKUP(Tabelle32[[#This Row],[Device ID]],BOM!$B$3:$BQ$35,32,FALSE),"")</f>
        <v>x</v>
      </c>
      <c r="AC553" s="59" t="str">
        <f>IFERROR(VLOOKUP(Tabelle32[[#This Row],[Device ID]],BOM!$B$3:$BQ$35,33,FALSE),"")</f>
        <v>x</v>
      </c>
      <c r="AD553" s="59" t="str">
        <f>IFERROR(VLOOKUP(Tabelle32[[#This Row],[Device ID]],BOM!$B$3:$BQ$35,34,FALSE),"")</f>
        <v>x</v>
      </c>
      <c r="AE553" s="59" t="str">
        <f>IFERROR(VLOOKUP(Tabelle32[[#This Row],[Device ID]],BOM!$B$3:$BQ$35,35,FALSE),"")</f>
        <v>x</v>
      </c>
      <c r="AF553" s="59" t="str">
        <f>IFERROR(VLOOKUP(Tabelle32[[#This Row],[Device ID]],BOM!$B$3:$BQ$35,36,FALSE),"")</f>
        <v>x</v>
      </c>
      <c r="AG553" s="59" t="str">
        <f>IFERROR(VLOOKUP(Tabelle32[[#This Row],[Device ID]],BOM!$B$3:$BQ$35,37,FALSE),"")</f>
        <v>x</v>
      </c>
      <c r="AH553" s="59"/>
      <c r="AI553" s="59"/>
      <c r="AJ553" s="59"/>
      <c r="AK553" s="59"/>
      <c r="AL553" s="59" t="str">
        <f>IFERROR(VLOOKUP(Tabelle32[[#This Row],[Device ID]],BOM!$B$3:$BQ$35,42,FALSE),"")</f>
        <v>Imagine Communications SNP</v>
      </c>
      <c r="AM553" s="59" t="str">
        <f>IFERROR(VLOOKUP(Tabelle32[[#This Row],[Device ID]],BOM!$B$3:$BQ$35,43,FALSE),"")</f>
        <v>no</v>
      </c>
      <c r="AN553" s="59" t="str">
        <f>IFERROR(VLOOKUP(Tabelle32[[#This Row],[Device ID]],BOM!$B$3:$BQ$35,44,FALSE),"")</f>
        <v>yes</v>
      </c>
      <c r="AO553" s="59" t="str">
        <f>IFERROR(VLOOKUP(Tabelle32[[#This Row],[Device ID]],BOM!$B$3:$BQ$35,45,FALSE),"")</f>
        <v>no</v>
      </c>
      <c r="AP553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 t="s">
        <v>96</v>
      </c>
      <c r="BG553" s="73" t="s">
        <v>151</v>
      </c>
      <c r="BH553" s="30" t="str">
        <f>IF(COUNTA(Tabelle32[[#This Row],[Type:Vid_1080i50]:[Type:Anc_Prot]])&gt;0,"x","")</f>
        <v>x</v>
      </c>
      <c r="BI55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553" s="59"/>
      <c r="BK553" s="59"/>
      <c r="BL553" s="63"/>
      <c r="BM553" s="63"/>
      <c r="BN553" s="90"/>
      <c r="BO553" s="90"/>
      <c r="BP553" s="75">
        <f>LEN(Tabelle32[[#This Row],[Label 1
GFX-Unit]])</f>
        <v>0</v>
      </c>
      <c r="BQ553" s="63"/>
      <c r="BR553" s="63"/>
      <c r="BS553" s="59"/>
      <c r="BT553" s="59"/>
      <c r="BU553" s="59" t="s">
        <v>152</v>
      </c>
      <c r="BV553" s="59" t="s">
        <v>153</v>
      </c>
      <c r="BW553" s="59" t="s">
        <v>763</v>
      </c>
      <c r="BX553" s="59">
        <v>26</v>
      </c>
    </row>
    <row r="554" spans="1:76" x14ac:dyDescent="0.2">
      <c r="A554" s="58" t="str">
        <f>CONCATENATE(Tabelle32[[#This Row],[Device ID]],".",Tabelle32[[#This Row],[Streamcounter]])</f>
        <v>26.26302</v>
      </c>
      <c r="B55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VGW-01_SDI26_ANCrec_0002_IPLASRF</v>
      </c>
      <c r="C554" s="60"/>
      <c r="D554" s="61"/>
      <c r="E554" s="62"/>
      <c r="F554" s="59" t="str">
        <f>IFERROR(VLOOKUP(Tabelle32[[#This Row],[Device ID]],BOM!$B$3:$BQ$35,16,FALSE),"")</f>
        <v>VKS (12G)</v>
      </c>
      <c r="G554" s="63">
        <f>VLOOKUP(Tabelle32[[#This Row],[SDI Interface]],BOM!$A$4:$B$35,2,FALSE)</f>
        <v>26</v>
      </c>
      <c r="H554" s="59" t="str">
        <f>BOM!$C$4</f>
        <v>VGW-01</v>
      </c>
      <c r="I554" s="59">
        <f>IFERROR(VLOOKUP(Tabelle32[[#This Row],[Device ID]],BOM!$B$3:$BQ$35,12,FALSE),"")</f>
        <v>0</v>
      </c>
      <c r="J554" s="59" t="str">
        <f>IFERROR(VLOOKUP(Tabelle32[[#This Row],[Device ID]],BOM!$B$3:$BQ$35,13,FALSE),"")</f>
        <v>TC.U1.223 | MDC</v>
      </c>
      <c r="K554" s="59" t="str">
        <f>IFERROR(VLOOKUP(Tabelle32[[#This Row],[Device ID]],BOM!$B$3:$BQ$35,14,FALSE),"")</f>
        <v>Imagine Comunications</v>
      </c>
      <c r="L554" s="59" t="str">
        <f>IFERROR(VLOOKUP(Tabelle32[[#This Row],[Device ID]],BOM!$B$3:$BQ$35,16,FALSE),"")</f>
        <v>VKS (12G)</v>
      </c>
      <c r="M554" s="63">
        <f>IFERROR(VLOOKUP(Tabelle32[[#This Row],[Device ID]],BOM!$B$3:$BQ$35,17,FALSE),"")</f>
        <v>0</v>
      </c>
      <c r="N554" s="59">
        <f>IFERROR(VLOOKUP(Tabelle32[[#This Row],[Device ID]],BOM!$B$3:$BQ$35,18,FALSE),"")</f>
        <v>0</v>
      </c>
      <c r="O554" s="64"/>
      <c r="P554" s="64"/>
      <c r="Q554" s="64"/>
      <c r="R554" s="64"/>
      <c r="S554" s="64"/>
      <c r="T554" s="64"/>
      <c r="U554" s="59">
        <f>IFERROR(VLOOKUP(Tabelle32[[#This Row],[Device ID]],BOM!$B$3:$BQ$35,25,FALSE),"")</f>
        <v>0</v>
      </c>
      <c r="V554" s="59" t="str">
        <f>IFERROR(VLOOKUP(Tabelle32[[#This Row],[Device ID]],BOM!$B$3:$BQ$35,26,FALSE),"")</f>
        <v>x</v>
      </c>
      <c r="W554" s="59" t="str">
        <f>IFERROR(VLOOKUP(Tabelle32[[#This Row],[Device ID]],BOM!$B$3:$BQ$35,27,FALSE),"")</f>
        <v>x</v>
      </c>
      <c r="X554" s="59" t="str">
        <f>IFERROR(VLOOKUP(Tabelle32[[#This Row],[Device ID]],BOM!$B$3:$BQ$35,28,FALSE),"")</f>
        <v>x</v>
      </c>
      <c r="Y554" s="59" t="str">
        <f>IFERROR(VLOOKUP(Tabelle32[[#This Row],[Device ID]],BOM!$B$3:$BQ$35,29,FALSE),"")</f>
        <v>x</v>
      </c>
      <c r="Z554" s="59" t="str">
        <f>IFERROR(VLOOKUP(Tabelle32[[#This Row],[Device ID]],BOM!$B$3:$BQ$35,30,FALSE),"")</f>
        <v>x</v>
      </c>
      <c r="AA554" s="59" t="str">
        <f>IFERROR(VLOOKUP(Tabelle32[[#This Row],[Device ID]],BOM!$B$3:$BQ$35,31,FALSE),"")</f>
        <v>x</v>
      </c>
      <c r="AB554" s="59" t="str">
        <f>IFERROR(VLOOKUP(Tabelle32[[#This Row],[Device ID]],BOM!$B$3:$BQ$35,32,FALSE),"")</f>
        <v>x</v>
      </c>
      <c r="AC554" s="59" t="str">
        <f>IFERROR(VLOOKUP(Tabelle32[[#This Row],[Device ID]],BOM!$B$3:$BQ$35,33,FALSE),"")</f>
        <v>x</v>
      </c>
      <c r="AD554" s="59" t="str">
        <f>IFERROR(VLOOKUP(Tabelle32[[#This Row],[Device ID]],BOM!$B$3:$BQ$35,34,FALSE),"")</f>
        <v>x</v>
      </c>
      <c r="AE554" s="59" t="str">
        <f>IFERROR(VLOOKUP(Tabelle32[[#This Row],[Device ID]],BOM!$B$3:$BQ$35,35,FALSE),"")</f>
        <v>x</v>
      </c>
      <c r="AF554" s="59" t="str">
        <f>IFERROR(VLOOKUP(Tabelle32[[#This Row],[Device ID]],BOM!$B$3:$BQ$35,36,FALSE),"")</f>
        <v>x</v>
      </c>
      <c r="AG554" s="59" t="str">
        <f>IFERROR(VLOOKUP(Tabelle32[[#This Row],[Device ID]],BOM!$B$3:$BQ$35,37,FALSE),"")</f>
        <v>x</v>
      </c>
      <c r="AH554" s="59"/>
      <c r="AI554" s="59"/>
      <c r="AJ554" s="59"/>
      <c r="AK554" s="59"/>
      <c r="AL554" s="59" t="str">
        <f>IFERROR(VLOOKUP(Tabelle32[[#This Row],[Device ID]],BOM!$B$3:$BQ$35,42,FALSE),"")</f>
        <v>Imagine Communications SNP</v>
      </c>
      <c r="AM554" s="59" t="str">
        <f>IFERROR(VLOOKUP(Tabelle32[[#This Row],[Device ID]],BOM!$B$3:$BQ$35,43,FALSE),"")</f>
        <v>no</v>
      </c>
      <c r="AN554" s="59" t="str">
        <f>IFERROR(VLOOKUP(Tabelle32[[#This Row],[Device ID]],BOM!$B$3:$BQ$35,44,FALSE),"")</f>
        <v>yes</v>
      </c>
      <c r="AO554" s="59" t="str">
        <f>IFERROR(VLOOKUP(Tabelle32[[#This Row],[Device ID]],BOM!$B$3:$BQ$35,45,FALSE),"")</f>
        <v>no</v>
      </c>
      <c r="AP554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  <c r="BE554" s="28"/>
      <c r="BF554" s="28"/>
      <c r="BG554" s="73" t="s">
        <v>151</v>
      </c>
      <c r="BH554" s="30" t="str">
        <f>IF(COUNTA(Tabelle32[[#This Row],[Type:Vid_1080i50]:[Type:Anc_Prot]])&gt;0,"x","")</f>
        <v/>
      </c>
      <c r="BI55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554" s="59"/>
      <c r="BK554" s="59"/>
      <c r="BL554" s="63"/>
      <c r="BM554" s="63"/>
      <c r="BN554" s="90"/>
      <c r="BO554" s="90"/>
      <c r="BP554" s="75">
        <f>LEN(Tabelle32[[#This Row],[Label 1
GFX-Unit]])</f>
        <v>0</v>
      </c>
      <c r="BQ554" s="63"/>
      <c r="BR554" s="63"/>
      <c r="BS554" s="59"/>
      <c r="BT554" s="59"/>
      <c r="BU554" s="59" t="s">
        <v>155</v>
      </c>
      <c r="BV554" s="59" t="s">
        <v>156</v>
      </c>
      <c r="BW554" s="59" t="s">
        <v>764</v>
      </c>
      <c r="BX554" s="59">
        <v>26</v>
      </c>
    </row>
    <row r="555" spans="1:76" x14ac:dyDescent="0.2">
      <c r="A555" s="58" t="str">
        <f>CONCATENATE(Tabelle32[[#This Row],[Device ID]],".",Tabelle32[[#This Row],[Streamcounter]])</f>
        <v>26.26303</v>
      </c>
      <c r="B55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VGW-01_SDI26_ANCrec_0003_IPLASRF</v>
      </c>
      <c r="C555" s="60"/>
      <c r="D555" s="61"/>
      <c r="E555" s="62"/>
      <c r="F555" s="59" t="str">
        <f>IFERROR(VLOOKUP(Tabelle32[[#This Row],[Device ID]],BOM!$B$3:$BQ$35,16,FALSE),"")</f>
        <v>VKS (12G)</v>
      </c>
      <c r="G555" s="63">
        <f>VLOOKUP(Tabelle32[[#This Row],[SDI Interface]],BOM!$A$4:$B$35,2,FALSE)</f>
        <v>26</v>
      </c>
      <c r="H555" s="59" t="str">
        <f>BOM!$C$4</f>
        <v>VGW-01</v>
      </c>
      <c r="I555" s="59">
        <f>IFERROR(VLOOKUP(Tabelle32[[#This Row],[Device ID]],BOM!$B$3:$BQ$35,12,FALSE),"")</f>
        <v>0</v>
      </c>
      <c r="J555" s="59" t="str">
        <f>IFERROR(VLOOKUP(Tabelle32[[#This Row],[Device ID]],BOM!$B$3:$BQ$35,13,FALSE),"")</f>
        <v>TC.U1.223 | MDC</v>
      </c>
      <c r="K555" s="59" t="str">
        <f>IFERROR(VLOOKUP(Tabelle32[[#This Row],[Device ID]],BOM!$B$3:$BQ$35,14,FALSE),"")</f>
        <v>Imagine Comunications</v>
      </c>
      <c r="L555" s="59" t="str">
        <f>IFERROR(VLOOKUP(Tabelle32[[#This Row],[Device ID]],BOM!$B$3:$BQ$35,16,FALSE),"")</f>
        <v>VKS (12G)</v>
      </c>
      <c r="M555" s="63">
        <f>IFERROR(VLOOKUP(Tabelle32[[#This Row],[Device ID]],BOM!$B$3:$BQ$35,17,FALSE),"")</f>
        <v>0</v>
      </c>
      <c r="N555" s="59">
        <f>IFERROR(VLOOKUP(Tabelle32[[#This Row],[Device ID]],BOM!$B$3:$BQ$35,18,FALSE),"")</f>
        <v>0</v>
      </c>
      <c r="O555" s="64"/>
      <c r="P555" s="64"/>
      <c r="Q555" s="64"/>
      <c r="R555" s="64"/>
      <c r="S555" s="64"/>
      <c r="T555" s="64"/>
      <c r="U555" s="59">
        <f>IFERROR(VLOOKUP(Tabelle32[[#This Row],[Device ID]],BOM!$B$3:$BQ$35,25,FALSE),"")</f>
        <v>0</v>
      </c>
      <c r="V555" s="59" t="str">
        <f>IFERROR(VLOOKUP(Tabelle32[[#This Row],[Device ID]],BOM!$B$3:$BQ$35,26,FALSE),"")</f>
        <v>x</v>
      </c>
      <c r="W555" s="59" t="str">
        <f>IFERROR(VLOOKUP(Tabelle32[[#This Row],[Device ID]],BOM!$B$3:$BQ$35,27,FALSE),"")</f>
        <v>x</v>
      </c>
      <c r="X555" s="59" t="str">
        <f>IFERROR(VLOOKUP(Tabelle32[[#This Row],[Device ID]],BOM!$B$3:$BQ$35,28,FALSE),"")</f>
        <v>x</v>
      </c>
      <c r="Y555" s="59" t="str">
        <f>IFERROR(VLOOKUP(Tabelle32[[#This Row],[Device ID]],BOM!$B$3:$BQ$35,29,FALSE),"")</f>
        <v>x</v>
      </c>
      <c r="Z555" s="59" t="str">
        <f>IFERROR(VLOOKUP(Tabelle32[[#This Row],[Device ID]],BOM!$B$3:$BQ$35,30,FALSE),"")</f>
        <v>x</v>
      </c>
      <c r="AA555" s="59" t="str">
        <f>IFERROR(VLOOKUP(Tabelle32[[#This Row],[Device ID]],BOM!$B$3:$BQ$35,31,FALSE),"")</f>
        <v>x</v>
      </c>
      <c r="AB555" s="59" t="str">
        <f>IFERROR(VLOOKUP(Tabelle32[[#This Row],[Device ID]],BOM!$B$3:$BQ$35,32,FALSE),"")</f>
        <v>x</v>
      </c>
      <c r="AC555" s="59" t="str">
        <f>IFERROR(VLOOKUP(Tabelle32[[#This Row],[Device ID]],BOM!$B$3:$BQ$35,33,FALSE),"")</f>
        <v>x</v>
      </c>
      <c r="AD555" s="59" t="str">
        <f>IFERROR(VLOOKUP(Tabelle32[[#This Row],[Device ID]],BOM!$B$3:$BQ$35,34,FALSE),"")</f>
        <v>x</v>
      </c>
      <c r="AE555" s="59" t="str">
        <f>IFERROR(VLOOKUP(Tabelle32[[#This Row],[Device ID]],BOM!$B$3:$BQ$35,35,FALSE),"")</f>
        <v>x</v>
      </c>
      <c r="AF555" s="59" t="str">
        <f>IFERROR(VLOOKUP(Tabelle32[[#This Row],[Device ID]],BOM!$B$3:$BQ$35,36,FALSE),"")</f>
        <v>x</v>
      </c>
      <c r="AG555" s="59" t="str">
        <f>IFERROR(VLOOKUP(Tabelle32[[#This Row],[Device ID]],BOM!$B$3:$BQ$35,37,FALSE),"")</f>
        <v>x</v>
      </c>
      <c r="AH555" s="59"/>
      <c r="AI555" s="59"/>
      <c r="AJ555" s="59"/>
      <c r="AK555" s="59"/>
      <c r="AL555" s="59" t="str">
        <f>IFERROR(VLOOKUP(Tabelle32[[#This Row],[Device ID]],BOM!$B$3:$BQ$35,42,FALSE),"")</f>
        <v>Imagine Communications SNP</v>
      </c>
      <c r="AM555" s="59" t="str">
        <f>IFERROR(VLOOKUP(Tabelle32[[#This Row],[Device ID]],BOM!$B$3:$BQ$35,43,FALSE),"")</f>
        <v>no</v>
      </c>
      <c r="AN555" s="59" t="str">
        <f>IFERROR(VLOOKUP(Tabelle32[[#This Row],[Device ID]],BOM!$B$3:$BQ$35,44,FALSE),"")</f>
        <v>yes</v>
      </c>
      <c r="AO555" s="59" t="str">
        <f>IFERROR(VLOOKUP(Tabelle32[[#This Row],[Device ID]],BOM!$B$3:$BQ$35,45,FALSE),"")</f>
        <v>no</v>
      </c>
      <c r="AP555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73" t="s">
        <v>151</v>
      </c>
      <c r="BH555" s="30" t="str">
        <f>IF(COUNTA(Tabelle32[[#This Row],[Type:Vid_1080i50]:[Type:Anc_Prot]])&gt;0,"x","")</f>
        <v/>
      </c>
      <c r="BI55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555" s="59"/>
      <c r="BK555" s="59"/>
      <c r="BL555" s="63"/>
      <c r="BM555" s="63"/>
      <c r="BN555" s="90"/>
      <c r="BO555" s="90"/>
      <c r="BP555" s="75">
        <f>LEN(Tabelle32[[#This Row],[Label 1
GFX-Unit]])</f>
        <v>0</v>
      </c>
      <c r="BQ555" s="63"/>
      <c r="BR555" s="63"/>
      <c r="BS555" s="59"/>
      <c r="BT555" s="59"/>
      <c r="BU555" s="59" t="s">
        <v>158</v>
      </c>
      <c r="BV555" s="59" t="s">
        <v>159</v>
      </c>
      <c r="BW555" s="59" t="s">
        <v>765</v>
      </c>
      <c r="BX555" s="59">
        <v>26</v>
      </c>
    </row>
    <row r="556" spans="1:76" x14ac:dyDescent="0.2">
      <c r="A556" s="58" t="str">
        <f>CONCATENATE(Tabelle32[[#This Row],[Device ID]],".",Tabelle32[[#This Row],[Streamcounter]])</f>
        <v>26.26304</v>
      </c>
      <c r="B55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VGW-01_SDI26_ANCrec_0004_IPLASRF</v>
      </c>
      <c r="C556" s="60"/>
      <c r="D556" s="61"/>
      <c r="E556" s="62"/>
      <c r="F556" s="59" t="str">
        <f>IFERROR(VLOOKUP(Tabelle32[[#This Row],[Device ID]],BOM!$B$3:$BQ$35,16,FALSE),"")</f>
        <v>VKS (12G)</v>
      </c>
      <c r="G556" s="63">
        <f>VLOOKUP(Tabelle32[[#This Row],[SDI Interface]],BOM!$A$4:$B$35,2,FALSE)</f>
        <v>26</v>
      </c>
      <c r="H556" s="59" t="str">
        <f>BOM!$C$4</f>
        <v>VGW-01</v>
      </c>
      <c r="I556" s="59">
        <f>IFERROR(VLOOKUP(Tabelle32[[#This Row],[Device ID]],BOM!$B$3:$BQ$35,12,FALSE),"")</f>
        <v>0</v>
      </c>
      <c r="J556" s="59" t="str">
        <f>IFERROR(VLOOKUP(Tabelle32[[#This Row],[Device ID]],BOM!$B$3:$BQ$35,13,FALSE),"")</f>
        <v>TC.U1.223 | MDC</v>
      </c>
      <c r="K556" s="59" t="str">
        <f>IFERROR(VLOOKUP(Tabelle32[[#This Row],[Device ID]],BOM!$B$3:$BQ$35,14,FALSE),"")</f>
        <v>Imagine Comunications</v>
      </c>
      <c r="L556" s="59" t="str">
        <f>IFERROR(VLOOKUP(Tabelle32[[#This Row],[Device ID]],BOM!$B$3:$BQ$35,16,FALSE),"")</f>
        <v>VKS (12G)</v>
      </c>
      <c r="M556" s="63">
        <f>IFERROR(VLOOKUP(Tabelle32[[#This Row],[Device ID]],BOM!$B$3:$BQ$35,17,FALSE),"")</f>
        <v>0</v>
      </c>
      <c r="N556" s="59">
        <f>IFERROR(VLOOKUP(Tabelle32[[#This Row],[Device ID]],BOM!$B$3:$BQ$35,18,FALSE),"")</f>
        <v>0</v>
      </c>
      <c r="O556" s="64"/>
      <c r="P556" s="64"/>
      <c r="Q556" s="64"/>
      <c r="R556" s="64"/>
      <c r="S556" s="64"/>
      <c r="T556" s="64"/>
      <c r="U556" s="59">
        <f>IFERROR(VLOOKUP(Tabelle32[[#This Row],[Device ID]],BOM!$B$3:$BQ$35,25,FALSE),"")</f>
        <v>0</v>
      </c>
      <c r="V556" s="59" t="str">
        <f>IFERROR(VLOOKUP(Tabelle32[[#This Row],[Device ID]],BOM!$B$3:$BQ$35,26,FALSE),"")</f>
        <v>x</v>
      </c>
      <c r="W556" s="59" t="str">
        <f>IFERROR(VLOOKUP(Tabelle32[[#This Row],[Device ID]],BOM!$B$3:$BQ$35,27,FALSE),"")</f>
        <v>x</v>
      </c>
      <c r="X556" s="59" t="str">
        <f>IFERROR(VLOOKUP(Tabelle32[[#This Row],[Device ID]],BOM!$B$3:$BQ$35,28,FALSE),"")</f>
        <v>x</v>
      </c>
      <c r="Y556" s="59" t="str">
        <f>IFERROR(VLOOKUP(Tabelle32[[#This Row],[Device ID]],BOM!$B$3:$BQ$35,29,FALSE),"")</f>
        <v>x</v>
      </c>
      <c r="Z556" s="59" t="str">
        <f>IFERROR(VLOOKUP(Tabelle32[[#This Row],[Device ID]],BOM!$B$3:$BQ$35,30,FALSE),"")</f>
        <v>x</v>
      </c>
      <c r="AA556" s="59" t="str">
        <f>IFERROR(VLOOKUP(Tabelle32[[#This Row],[Device ID]],BOM!$B$3:$BQ$35,31,FALSE),"")</f>
        <v>x</v>
      </c>
      <c r="AB556" s="59" t="str">
        <f>IFERROR(VLOOKUP(Tabelle32[[#This Row],[Device ID]],BOM!$B$3:$BQ$35,32,FALSE),"")</f>
        <v>x</v>
      </c>
      <c r="AC556" s="59" t="str">
        <f>IFERROR(VLOOKUP(Tabelle32[[#This Row],[Device ID]],BOM!$B$3:$BQ$35,33,FALSE),"")</f>
        <v>x</v>
      </c>
      <c r="AD556" s="59" t="str">
        <f>IFERROR(VLOOKUP(Tabelle32[[#This Row],[Device ID]],BOM!$B$3:$BQ$35,34,FALSE),"")</f>
        <v>x</v>
      </c>
      <c r="AE556" s="59" t="str">
        <f>IFERROR(VLOOKUP(Tabelle32[[#This Row],[Device ID]],BOM!$B$3:$BQ$35,35,FALSE),"")</f>
        <v>x</v>
      </c>
      <c r="AF556" s="59" t="str">
        <f>IFERROR(VLOOKUP(Tabelle32[[#This Row],[Device ID]],BOM!$B$3:$BQ$35,36,FALSE),"")</f>
        <v>x</v>
      </c>
      <c r="AG556" s="59" t="str">
        <f>IFERROR(VLOOKUP(Tabelle32[[#This Row],[Device ID]],BOM!$B$3:$BQ$35,37,FALSE),"")</f>
        <v>x</v>
      </c>
      <c r="AH556" s="59"/>
      <c r="AI556" s="59"/>
      <c r="AJ556" s="59"/>
      <c r="AK556" s="59"/>
      <c r="AL556" s="59" t="str">
        <f>IFERROR(VLOOKUP(Tabelle32[[#This Row],[Device ID]],BOM!$B$3:$BQ$35,42,FALSE),"")</f>
        <v>Imagine Communications SNP</v>
      </c>
      <c r="AM556" s="59" t="str">
        <f>IFERROR(VLOOKUP(Tabelle32[[#This Row],[Device ID]],BOM!$B$3:$BQ$35,43,FALSE),"")</f>
        <v>no</v>
      </c>
      <c r="AN556" s="59" t="str">
        <f>IFERROR(VLOOKUP(Tabelle32[[#This Row],[Device ID]],BOM!$B$3:$BQ$35,44,FALSE),"")</f>
        <v>yes</v>
      </c>
      <c r="AO556" s="59" t="str">
        <f>IFERROR(VLOOKUP(Tabelle32[[#This Row],[Device ID]],BOM!$B$3:$BQ$35,45,FALSE),"")</f>
        <v>no</v>
      </c>
      <c r="AP556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73" t="s">
        <v>151</v>
      </c>
      <c r="BH556" s="30" t="str">
        <f>IF(COUNTA(Tabelle32[[#This Row],[Type:Vid_1080i50]:[Type:Anc_Prot]])&gt;0,"x","")</f>
        <v/>
      </c>
      <c r="BI55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556" s="59"/>
      <c r="BK556" s="59"/>
      <c r="BL556" s="63"/>
      <c r="BM556" s="63"/>
      <c r="BN556" s="90"/>
      <c r="BO556" s="90"/>
      <c r="BP556" s="75">
        <f>LEN(Tabelle32[[#This Row],[Label 1
GFX-Unit]])</f>
        <v>0</v>
      </c>
      <c r="BQ556" s="63"/>
      <c r="BR556" s="63"/>
      <c r="BS556" s="59"/>
      <c r="BT556" s="59"/>
      <c r="BU556" s="59" t="s">
        <v>161</v>
      </c>
      <c r="BV556" s="59" t="s">
        <v>162</v>
      </c>
      <c r="BW556" s="59" t="s">
        <v>766</v>
      </c>
      <c r="BX556" s="59">
        <v>26</v>
      </c>
    </row>
    <row r="557" spans="1:76" x14ac:dyDescent="0.2">
      <c r="A557" s="58" t="str">
        <f>CONCATENATE(Tabelle32[[#This Row],[Device ID]],".",Tabelle32[[#This Row],[Streamcounter]])</f>
        <v>26.26201</v>
      </c>
      <c r="B55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VGW-01_SDI26_AUDrec_0001_IPLASRF</v>
      </c>
      <c r="C557" s="60"/>
      <c r="D557" s="61"/>
      <c r="E557" s="62"/>
      <c r="F557" s="59" t="str">
        <f>IFERROR(VLOOKUP(Tabelle32[[#This Row],[Device ID]],BOM!$B$3:$BQ$35,16,FALSE),"")</f>
        <v>VKS (12G)</v>
      </c>
      <c r="G557" s="63">
        <f>VLOOKUP(Tabelle32[[#This Row],[SDI Interface]],BOM!$A$4:$B$35,2,FALSE)</f>
        <v>26</v>
      </c>
      <c r="H557" s="59" t="str">
        <f>BOM!$C$4</f>
        <v>VGW-01</v>
      </c>
      <c r="I557" s="59">
        <f>IFERROR(VLOOKUP(Tabelle32[[#This Row],[Device ID]],BOM!$B$3:$BQ$35,12,FALSE),"")</f>
        <v>0</v>
      </c>
      <c r="J557" s="59" t="str">
        <f>IFERROR(VLOOKUP(Tabelle32[[#This Row],[Device ID]],BOM!$B$3:$BQ$35,13,FALSE),"")</f>
        <v>TC.U1.223 | MDC</v>
      </c>
      <c r="K557" s="59" t="str">
        <f>IFERROR(VLOOKUP(Tabelle32[[#This Row],[Device ID]],BOM!$B$3:$BQ$35,14,FALSE),"")</f>
        <v>Imagine Comunications</v>
      </c>
      <c r="L557" s="59" t="str">
        <f>IFERROR(VLOOKUP(Tabelle32[[#This Row],[Device ID]],BOM!$B$3:$BQ$35,16,FALSE),"")</f>
        <v>VKS (12G)</v>
      </c>
      <c r="M557" s="63">
        <f>IFERROR(VLOOKUP(Tabelle32[[#This Row],[Device ID]],BOM!$B$3:$BQ$35,17,FALSE),"")</f>
        <v>0</v>
      </c>
      <c r="N557" s="59">
        <f>IFERROR(VLOOKUP(Tabelle32[[#This Row],[Device ID]],BOM!$B$3:$BQ$35,18,FALSE),"")</f>
        <v>0</v>
      </c>
      <c r="O557" s="64"/>
      <c r="P557" s="64"/>
      <c r="Q557" s="64"/>
      <c r="R557" s="64"/>
      <c r="S557" s="64"/>
      <c r="T557" s="64"/>
      <c r="U557" s="59">
        <f>IFERROR(VLOOKUP(Tabelle32[[#This Row],[Device ID]],BOM!$B$3:$BQ$35,25,FALSE),"")</f>
        <v>0</v>
      </c>
      <c r="V557" s="59" t="str">
        <f>IFERROR(VLOOKUP(Tabelle32[[#This Row],[Device ID]],BOM!$B$3:$BQ$35,26,FALSE),"")</f>
        <v>x</v>
      </c>
      <c r="W557" s="59" t="str">
        <f>IFERROR(VLOOKUP(Tabelle32[[#This Row],[Device ID]],BOM!$B$3:$BQ$35,27,FALSE),"")</f>
        <v>x</v>
      </c>
      <c r="X557" s="59" t="str">
        <f>IFERROR(VLOOKUP(Tabelle32[[#This Row],[Device ID]],BOM!$B$3:$BQ$35,28,FALSE),"")</f>
        <v>x</v>
      </c>
      <c r="Y557" s="59" t="str">
        <f>IFERROR(VLOOKUP(Tabelle32[[#This Row],[Device ID]],BOM!$B$3:$BQ$35,29,FALSE),"")</f>
        <v>x</v>
      </c>
      <c r="Z557" s="59" t="str">
        <f>IFERROR(VLOOKUP(Tabelle32[[#This Row],[Device ID]],BOM!$B$3:$BQ$35,30,FALSE),"")</f>
        <v>x</v>
      </c>
      <c r="AA557" s="59" t="str">
        <f>IFERROR(VLOOKUP(Tabelle32[[#This Row],[Device ID]],BOM!$B$3:$BQ$35,31,FALSE),"")</f>
        <v>x</v>
      </c>
      <c r="AB557" s="59" t="str">
        <f>IFERROR(VLOOKUP(Tabelle32[[#This Row],[Device ID]],BOM!$B$3:$BQ$35,32,FALSE),"")</f>
        <v>x</v>
      </c>
      <c r="AC557" s="59" t="str">
        <f>IFERROR(VLOOKUP(Tabelle32[[#This Row],[Device ID]],BOM!$B$3:$BQ$35,33,FALSE),"")</f>
        <v>x</v>
      </c>
      <c r="AD557" s="59" t="str">
        <f>IFERROR(VLOOKUP(Tabelle32[[#This Row],[Device ID]],BOM!$B$3:$BQ$35,34,FALSE),"")</f>
        <v>x</v>
      </c>
      <c r="AE557" s="59" t="str">
        <f>IFERROR(VLOOKUP(Tabelle32[[#This Row],[Device ID]],BOM!$B$3:$BQ$35,35,FALSE),"")</f>
        <v>x</v>
      </c>
      <c r="AF557" s="59" t="str">
        <f>IFERROR(VLOOKUP(Tabelle32[[#This Row],[Device ID]],BOM!$B$3:$BQ$35,36,FALSE),"")</f>
        <v>x</v>
      </c>
      <c r="AG557" s="59" t="str">
        <f>IFERROR(VLOOKUP(Tabelle32[[#This Row],[Device ID]],BOM!$B$3:$BQ$35,37,FALSE),"")</f>
        <v>x</v>
      </c>
      <c r="AH557" s="59"/>
      <c r="AI557" s="59"/>
      <c r="AJ557" s="59"/>
      <c r="AK557" s="59"/>
      <c r="AL557" s="59" t="str">
        <f>IFERROR(VLOOKUP(Tabelle32[[#This Row],[Device ID]],BOM!$B$3:$BQ$35,42,FALSE),"")</f>
        <v>Imagine Communications SNP</v>
      </c>
      <c r="AM557" s="59" t="str">
        <f>IFERROR(VLOOKUP(Tabelle32[[#This Row],[Device ID]],BOM!$B$3:$BQ$35,43,FALSE),"")</f>
        <v>no</v>
      </c>
      <c r="AN557" s="59" t="str">
        <f>IFERROR(VLOOKUP(Tabelle32[[#This Row],[Device ID]],BOM!$B$3:$BQ$35,44,FALSE),"")</f>
        <v>yes</v>
      </c>
      <c r="AO557" s="59" t="str">
        <f>IFERROR(VLOOKUP(Tabelle32[[#This Row],[Device ID]],BOM!$B$3:$BQ$35,45,FALSE),"")</f>
        <v>no</v>
      </c>
      <c r="AP557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57" s="28"/>
      <c r="AR557" s="28"/>
      <c r="AS557" s="28"/>
      <c r="AT557" s="28"/>
      <c r="AU557" s="28"/>
      <c r="AV557" s="28" t="s">
        <v>96</v>
      </c>
      <c r="AW557" s="28" t="s">
        <v>96</v>
      </c>
      <c r="AX557" s="28" t="s">
        <v>96</v>
      </c>
      <c r="AY557" s="28" t="s">
        <v>96</v>
      </c>
      <c r="AZ557" s="28" t="s">
        <v>96</v>
      </c>
      <c r="BA557" s="28" t="s">
        <v>96</v>
      </c>
      <c r="BB557" s="28" t="s">
        <v>96</v>
      </c>
      <c r="BC557" s="28" t="s">
        <v>96</v>
      </c>
      <c r="BD557" s="28" t="s">
        <v>96</v>
      </c>
      <c r="BE557" s="28"/>
      <c r="BF557" s="28"/>
      <c r="BG557" s="73" t="s">
        <v>151</v>
      </c>
      <c r="BH557" s="30" t="str">
        <f>IF(COUNTA(Tabelle32[[#This Row],[Type:Vid_1080i50]:[Type:Anc_Prot]])&gt;0,"x","")</f>
        <v>x</v>
      </c>
      <c r="BI55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57" s="59"/>
      <c r="BK557" s="59"/>
      <c r="BL557" s="63"/>
      <c r="BM557" s="63"/>
      <c r="BN557" s="90"/>
      <c r="BO557" s="90"/>
      <c r="BP557" s="75">
        <f>LEN(Tabelle32[[#This Row],[Label 1
GFX-Unit]])</f>
        <v>0</v>
      </c>
      <c r="BQ557" s="63"/>
      <c r="BR557" s="63"/>
      <c r="BS557" s="59"/>
      <c r="BT557" s="59"/>
      <c r="BU557" s="59" t="s">
        <v>164</v>
      </c>
      <c r="BV557" s="59" t="s">
        <v>165</v>
      </c>
      <c r="BW557" s="59" t="s">
        <v>767</v>
      </c>
      <c r="BX557" s="59">
        <v>26</v>
      </c>
    </row>
    <row r="558" spans="1:76" x14ac:dyDescent="0.2">
      <c r="A558" s="58" t="str">
        <f>CONCATENATE(Tabelle32[[#This Row],[Device ID]],".",Tabelle32[[#This Row],[Streamcounter]])</f>
        <v>26.26202</v>
      </c>
      <c r="B55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VGW-01_SDI26_AUDrec_0002_IPLASRF</v>
      </c>
      <c r="C558" s="67"/>
      <c r="D558" s="61"/>
      <c r="E558" s="67"/>
      <c r="F558" s="59" t="str">
        <f>IFERROR(VLOOKUP(Tabelle32[[#This Row],[Device ID]],BOM!$B$3:$BQ$35,16,FALSE),"")</f>
        <v>VKS (12G)</v>
      </c>
      <c r="G558" s="63">
        <f>VLOOKUP(Tabelle32[[#This Row],[SDI Interface]],BOM!$A$4:$B$35,2,FALSE)</f>
        <v>26</v>
      </c>
      <c r="H558" s="59" t="str">
        <f>BOM!$C$4</f>
        <v>VGW-01</v>
      </c>
      <c r="I558" s="59">
        <f>IFERROR(VLOOKUP(Tabelle32[[#This Row],[Device ID]],BOM!$B$3:$BQ$35,12,FALSE),"")</f>
        <v>0</v>
      </c>
      <c r="J558" s="59" t="str">
        <f>IFERROR(VLOOKUP(Tabelle32[[#This Row],[Device ID]],BOM!$B$3:$BQ$35,13,FALSE),"")</f>
        <v>TC.U1.223 | MDC</v>
      </c>
      <c r="K558" s="59" t="str">
        <f>IFERROR(VLOOKUP(Tabelle32[[#This Row],[Device ID]],BOM!$B$3:$BQ$35,14,FALSE),"")</f>
        <v>Imagine Comunications</v>
      </c>
      <c r="L558" s="59" t="str">
        <f>IFERROR(VLOOKUP(Tabelle32[[#This Row],[Device ID]],BOM!$B$3:$BQ$35,16,FALSE),"")</f>
        <v>VKS (12G)</v>
      </c>
      <c r="M558" s="63">
        <f>IFERROR(VLOOKUP(Tabelle32[[#This Row],[Device ID]],BOM!$B$3:$BQ$35,17,FALSE),"")</f>
        <v>0</v>
      </c>
      <c r="N558" s="59">
        <f>IFERROR(VLOOKUP(Tabelle32[[#This Row],[Device ID]],BOM!$B$3:$BQ$35,18,FALSE),"")</f>
        <v>0</v>
      </c>
      <c r="O558" s="64"/>
      <c r="P558" s="64"/>
      <c r="Q558" s="64"/>
      <c r="R558" s="64"/>
      <c r="S558" s="64"/>
      <c r="T558" s="64"/>
      <c r="U558" s="59">
        <f>IFERROR(VLOOKUP(Tabelle32[[#This Row],[Device ID]],BOM!$B$3:$BQ$35,25,FALSE),"")</f>
        <v>0</v>
      </c>
      <c r="V558" s="59" t="str">
        <f>IFERROR(VLOOKUP(Tabelle32[[#This Row],[Device ID]],BOM!$B$3:$BQ$35,26,FALSE),"")</f>
        <v>x</v>
      </c>
      <c r="W558" s="59" t="str">
        <f>IFERROR(VLOOKUP(Tabelle32[[#This Row],[Device ID]],BOM!$B$3:$BQ$35,27,FALSE),"")</f>
        <v>x</v>
      </c>
      <c r="X558" s="59" t="str">
        <f>IFERROR(VLOOKUP(Tabelle32[[#This Row],[Device ID]],BOM!$B$3:$BQ$35,28,FALSE),"")</f>
        <v>x</v>
      </c>
      <c r="Y558" s="59" t="str">
        <f>IFERROR(VLOOKUP(Tabelle32[[#This Row],[Device ID]],BOM!$B$3:$BQ$35,29,FALSE),"")</f>
        <v>x</v>
      </c>
      <c r="Z558" s="59" t="str">
        <f>IFERROR(VLOOKUP(Tabelle32[[#This Row],[Device ID]],BOM!$B$3:$BQ$35,30,FALSE),"")</f>
        <v>x</v>
      </c>
      <c r="AA558" s="59" t="str">
        <f>IFERROR(VLOOKUP(Tabelle32[[#This Row],[Device ID]],BOM!$B$3:$BQ$35,31,FALSE),"")</f>
        <v>x</v>
      </c>
      <c r="AB558" s="59" t="str">
        <f>IFERROR(VLOOKUP(Tabelle32[[#This Row],[Device ID]],BOM!$B$3:$BQ$35,32,FALSE),"")</f>
        <v>x</v>
      </c>
      <c r="AC558" s="59" t="str">
        <f>IFERROR(VLOOKUP(Tabelle32[[#This Row],[Device ID]],BOM!$B$3:$BQ$35,33,FALSE),"")</f>
        <v>x</v>
      </c>
      <c r="AD558" s="59" t="str">
        <f>IFERROR(VLOOKUP(Tabelle32[[#This Row],[Device ID]],BOM!$B$3:$BQ$35,34,FALSE),"")</f>
        <v>x</v>
      </c>
      <c r="AE558" s="59" t="str">
        <f>IFERROR(VLOOKUP(Tabelle32[[#This Row],[Device ID]],BOM!$B$3:$BQ$35,35,FALSE),"")</f>
        <v>x</v>
      </c>
      <c r="AF558" s="59" t="str">
        <f>IFERROR(VLOOKUP(Tabelle32[[#This Row],[Device ID]],BOM!$B$3:$BQ$35,36,FALSE),"")</f>
        <v>x</v>
      </c>
      <c r="AG558" s="59" t="str">
        <f>IFERROR(VLOOKUP(Tabelle32[[#This Row],[Device ID]],BOM!$B$3:$BQ$35,37,FALSE),"")</f>
        <v>x</v>
      </c>
      <c r="AH558" s="59"/>
      <c r="AI558" s="59"/>
      <c r="AJ558" s="59"/>
      <c r="AK558" s="59"/>
      <c r="AL558" s="59" t="str">
        <f>IFERROR(VLOOKUP(Tabelle32[[#This Row],[Device ID]],BOM!$B$3:$BQ$35,42,FALSE),"")</f>
        <v>Imagine Communications SNP</v>
      </c>
      <c r="AM558" s="59" t="str">
        <f>IFERROR(VLOOKUP(Tabelle32[[#This Row],[Device ID]],BOM!$B$3:$BQ$35,43,FALSE),"")</f>
        <v>no</v>
      </c>
      <c r="AN558" s="59" t="str">
        <f>IFERROR(VLOOKUP(Tabelle32[[#This Row],[Device ID]],BOM!$B$3:$BQ$35,44,FALSE),"")</f>
        <v>yes</v>
      </c>
      <c r="AO558" s="59" t="str">
        <f>IFERROR(VLOOKUP(Tabelle32[[#This Row],[Device ID]],BOM!$B$3:$BQ$35,45,FALSE),"")</f>
        <v>no</v>
      </c>
      <c r="AP558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58" s="28"/>
      <c r="AR558" s="28"/>
      <c r="AS558" s="28"/>
      <c r="AT558" s="28"/>
      <c r="AU558" s="28"/>
      <c r="AV558" s="28" t="s">
        <v>96</v>
      </c>
      <c r="AW558" s="28" t="s">
        <v>96</v>
      </c>
      <c r="AX558" s="28" t="s">
        <v>96</v>
      </c>
      <c r="AY558" s="28" t="s">
        <v>96</v>
      </c>
      <c r="AZ558" s="28" t="s">
        <v>96</v>
      </c>
      <c r="BA558" s="28" t="s">
        <v>96</v>
      </c>
      <c r="BB558" s="28" t="s">
        <v>96</v>
      </c>
      <c r="BC558" s="28" t="s">
        <v>96</v>
      </c>
      <c r="BD558" s="28" t="s">
        <v>96</v>
      </c>
      <c r="BE558" s="28"/>
      <c r="BF558" s="28"/>
      <c r="BG558" s="73" t="s">
        <v>151</v>
      </c>
      <c r="BH558" s="30" t="str">
        <f>IF(COUNTA(Tabelle32[[#This Row],[Type:Vid_1080i50]:[Type:Anc_Prot]])&gt;0,"x","")</f>
        <v>x</v>
      </c>
      <c r="BI55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58" s="59"/>
      <c r="BK558" s="59"/>
      <c r="BL558" s="63"/>
      <c r="BM558" s="63"/>
      <c r="BN558" s="90"/>
      <c r="BO558" s="90"/>
      <c r="BP558" s="75">
        <f>LEN(Tabelle32[[#This Row],[Label 1
GFX-Unit]])</f>
        <v>0</v>
      </c>
      <c r="BQ558" s="63"/>
      <c r="BR558" s="63"/>
      <c r="BS558" s="59"/>
      <c r="BT558" s="59"/>
      <c r="BU558" s="59" t="s">
        <v>167</v>
      </c>
      <c r="BV558" s="59" t="s">
        <v>168</v>
      </c>
      <c r="BW558" s="59" t="s">
        <v>768</v>
      </c>
      <c r="BX558" s="59">
        <v>26</v>
      </c>
    </row>
    <row r="559" spans="1:76" x14ac:dyDescent="0.2">
      <c r="A559" s="58" t="str">
        <f>CONCATENATE(Tabelle32[[#This Row],[Device ID]],".",Tabelle32[[#This Row],[Streamcounter]])</f>
        <v>26.26203</v>
      </c>
      <c r="B55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VGW-01_SDI26_AUDrec_0003_IPLASRF</v>
      </c>
      <c r="C559" s="67"/>
      <c r="D559" s="61"/>
      <c r="E559" s="67"/>
      <c r="F559" s="59" t="str">
        <f>IFERROR(VLOOKUP(Tabelle32[[#This Row],[Device ID]],BOM!$B$3:$BQ$35,16,FALSE),"")</f>
        <v>VKS (12G)</v>
      </c>
      <c r="G559" s="63">
        <f>VLOOKUP(Tabelle32[[#This Row],[SDI Interface]],BOM!$A$4:$B$35,2,FALSE)</f>
        <v>26</v>
      </c>
      <c r="H559" s="59" t="str">
        <f>BOM!$C$4</f>
        <v>VGW-01</v>
      </c>
      <c r="I559" s="59">
        <f>IFERROR(VLOOKUP(Tabelle32[[#This Row],[Device ID]],BOM!$B$3:$BQ$35,12,FALSE),"")</f>
        <v>0</v>
      </c>
      <c r="J559" s="59" t="str">
        <f>IFERROR(VLOOKUP(Tabelle32[[#This Row],[Device ID]],BOM!$B$3:$BQ$35,13,FALSE),"")</f>
        <v>TC.U1.223 | MDC</v>
      </c>
      <c r="K559" s="59" t="str">
        <f>IFERROR(VLOOKUP(Tabelle32[[#This Row],[Device ID]],BOM!$B$3:$BQ$35,14,FALSE),"")</f>
        <v>Imagine Comunications</v>
      </c>
      <c r="L559" s="59" t="str">
        <f>IFERROR(VLOOKUP(Tabelle32[[#This Row],[Device ID]],BOM!$B$3:$BQ$35,16,FALSE),"")</f>
        <v>VKS (12G)</v>
      </c>
      <c r="M559" s="63">
        <f>IFERROR(VLOOKUP(Tabelle32[[#This Row],[Device ID]],BOM!$B$3:$BQ$35,17,FALSE),"")</f>
        <v>0</v>
      </c>
      <c r="N559" s="59">
        <f>IFERROR(VLOOKUP(Tabelle32[[#This Row],[Device ID]],BOM!$B$3:$BQ$35,18,FALSE),"")</f>
        <v>0</v>
      </c>
      <c r="O559" s="64"/>
      <c r="P559" s="64"/>
      <c r="Q559" s="64"/>
      <c r="R559" s="64"/>
      <c r="S559" s="64"/>
      <c r="T559" s="64"/>
      <c r="U559" s="59">
        <f>IFERROR(VLOOKUP(Tabelle32[[#This Row],[Device ID]],BOM!$B$3:$BQ$35,25,FALSE),"")</f>
        <v>0</v>
      </c>
      <c r="V559" s="59" t="str">
        <f>IFERROR(VLOOKUP(Tabelle32[[#This Row],[Device ID]],BOM!$B$3:$BQ$35,26,FALSE),"")</f>
        <v>x</v>
      </c>
      <c r="W559" s="59" t="str">
        <f>IFERROR(VLOOKUP(Tabelle32[[#This Row],[Device ID]],BOM!$B$3:$BQ$35,27,FALSE),"")</f>
        <v>x</v>
      </c>
      <c r="X559" s="59" t="str">
        <f>IFERROR(VLOOKUP(Tabelle32[[#This Row],[Device ID]],BOM!$B$3:$BQ$35,28,FALSE),"")</f>
        <v>x</v>
      </c>
      <c r="Y559" s="59" t="str">
        <f>IFERROR(VLOOKUP(Tabelle32[[#This Row],[Device ID]],BOM!$B$3:$BQ$35,29,FALSE),"")</f>
        <v>x</v>
      </c>
      <c r="Z559" s="59" t="str">
        <f>IFERROR(VLOOKUP(Tabelle32[[#This Row],[Device ID]],BOM!$B$3:$BQ$35,30,FALSE),"")</f>
        <v>x</v>
      </c>
      <c r="AA559" s="59" t="str">
        <f>IFERROR(VLOOKUP(Tabelle32[[#This Row],[Device ID]],BOM!$B$3:$BQ$35,31,FALSE),"")</f>
        <v>x</v>
      </c>
      <c r="AB559" s="59" t="str">
        <f>IFERROR(VLOOKUP(Tabelle32[[#This Row],[Device ID]],BOM!$B$3:$BQ$35,32,FALSE),"")</f>
        <v>x</v>
      </c>
      <c r="AC559" s="59" t="str">
        <f>IFERROR(VLOOKUP(Tabelle32[[#This Row],[Device ID]],BOM!$B$3:$BQ$35,33,FALSE),"")</f>
        <v>x</v>
      </c>
      <c r="AD559" s="59" t="str">
        <f>IFERROR(VLOOKUP(Tabelle32[[#This Row],[Device ID]],BOM!$B$3:$BQ$35,34,FALSE),"")</f>
        <v>x</v>
      </c>
      <c r="AE559" s="59" t="str">
        <f>IFERROR(VLOOKUP(Tabelle32[[#This Row],[Device ID]],BOM!$B$3:$BQ$35,35,FALSE),"")</f>
        <v>x</v>
      </c>
      <c r="AF559" s="59" t="str">
        <f>IFERROR(VLOOKUP(Tabelle32[[#This Row],[Device ID]],BOM!$B$3:$BQ$35,36,FALSE),"")</f>
        <v>x</v>
      </c>
      <c r="AG559" s="59" t="str">
        <f>IFERROR(VLOOKUP(Tabelle32[[#This Row],[Device ID]],BOM!$B$3:$BQ$35,37,FALSE),"")</f>
        <v>x</v>
      </c>
      <c r="AH559" s="59"/>
      <c r="AI559" s="59"/>
      <c r="AJ559" s="59"/>
      <c r="AK559" s="59"/>
      <c r="AL559" s="59" t="str">
        <f>IFERROR(VLOOKUP(Tabelle32[[#This Row],[Device ID]],BOM!$B$3:$BQ$35,42,FALSE),"")</f>
        <v>Imagine Communications SNP</v>
      </c>
      <c r="AM559" s="59" t="str">
        <f>IFERROR(VLOOKUP(Tabelle32[[#This Row],[Device ID]],BOM!$B$3:$BQ$35,43,FALSE),"")</f>
        <v>no</v>
      </c>
      <c r="AN559" s="59" t="str">
        <f>IFERROR(VLOOKUP(Tabelle32[[#This Row],[Device ID]],BOM!$B$3:$BQ$35,44,FALSE),"")</f>
        <v>yes</v>
      </c>
      <c r="AO559" s="59" t="str">
        <f>IFERROR(VLOOKUP(Tabelle32[[#This Row],[Device ID]],BOM!$B$3:$BQ$35,45,FALSE),"")</f>
        <v>no</v>
      </c>
      <c r="AP559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59" s="28"/>
      <c r="AR559" s="28"/>
      <c r="AS559" s="28"/>
      <c r="AT559" s="28"/>
      <c r="AU559" s="28"/>
      <c r="AV559" s="28" t="s">
        <v>96</v>
      </c>
      <c r="AW559" s="28" t="s">
        <v>96</v>
      </c>
      <c r="AX559" s="28" t="s">
        <v>96</v>
      </c>
      <c r="AY559" s="28" t="s">
        <v>96</v>
      </c>
      <c r="AZ559" s="28" t="s">
        <v>96</v>
      </c>
      <c r="BA559" s="28" t="s">
        <v>96</v>
      </c>
      <c r="BB559" s="28" t="s">
        <v>96</v>
      </c>
      <c r="BC559" s="28" t="s">
        <v>96</v>
      </c>
      <c r="BD559" s="28" t="s">
        <v>96</v>
      </c>
      <c r="BE559" s="28"/>
      <c r="BF559" s="28"/>
      <c r="BG559" s="73" t="s">
        <v>151</v>
      </c>
      <c r="BH559" s="30" t="str">
        <f>IF(COUNTA(Tabelle32[[#This Row],[Type:Vid_1080i50]:[Type:Anc_Prot]])&gt;0,"x","")</f>
        <v>x</v>
      </c>
      <c r="BI55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59" s="59"/>
      <c r="BK559" s="59"/>
      <c r="BL559" s="63"/>
      <c r="BM559" s="63"/>
      <c r="BN559" s="90"/>
      <c r="BO559" s="90"/>
      <c r="BP559" s="75">
        <f>LEN(Tabelle32[[#This Row],[Label 1
GFX-Unit]])</f>
        <v>0</v>
      </c>
      <c r="BQ559" s="63"/>
      <c r="BR559" s="63"/>
      <c r="BS559" s="59"/>
      <c r="BT559" s="59"/>
      <c r="BU559" s="59" t="s">
        <v>170</v>
      </c>
      <c r="BV559" s="59" t="s">
        <v>171</v>
      </c>
      <c r="BW559" s="59" t="s">
        <v>769</v>
      </c>
      <c r="BX559" s="59">
        <v>26</v>
      </c>
    </row>
    <row r="560" spans="1:76" x14ac:dyDescent="0.2">
      <c r="A560" s="58" t="str">
        <f>CONCATENATE(Tabelle32[[#This Row],[Device ID]],".",Tabelle32[[#This Row],[Streamcounter]])</f>
        <v>26.26204</v>
      </c>
      <c r="B56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VGW-01_SDI26_AUDrec_0004_IPLASRF</v>
      </c>
      <c r="C560" s="60"/>
      <c r="D560" s="61"/>
      <c r="E560" s="62"/>
      <c r="F560" s="59" t="str">
        <f>IFERROR(VLOOKUP(Tabelle32[[#This Row],[Device ID]],BOM!$B$3:$BQ$35,16,FALSE),"")</f>
        <v>VKS (12G)</v>
      </c>
      <c r="G560" s="63">
        <f>VLOOKUP(Tabelle32[[#This Row],[SDI Interface]],BOM!$A$4:$B$35,2,FALSE)</f>
        <v>26</v>
      </c>
      <c r="H560" s="59" t="str">
        <f>BOM!$C$4</f>
        <v>VGW-01</v>
      </c>
      <c r="I560" s="59">
        <f>IFERROR(VLOOKUP(Tabelle32[[#This Row],[Device ID]],BOM!$B$3:$BQ$35,12,FALSE),"")</f>
        <v>0</v>
      </c>
      <c r="J560" s="59" t="str">
        <f>IFERROR(VLOOKUP(Tabelle32[[#This Row],[Device ID]],BOM!$B$3:$BQ$35,13,FALSE),"")</f>
        <v>TC.U1.223 | MDC</v>
      </c>
      <c r="K560" s="59" t="str">
        <f>IFERROR(VLOOKUP(Tabelle32[[#This Row],[Device ID]],BOM!$B$3:$BQ$35,14,FALSE),"")</f>
        <v>Imagine Comunications</v>
      </c>
      <c r="L560" s="59" t="str">
        <f>IFERROR(VLOOKUP(Tabelle32[[#This Row],[Device ID]],BOM!$B$3:$BQ$35,16,FALSE),"")</f>
        <v>VKS (12G)</v>
      </c>
      <c r="M560" s="63">
        <f>IFERROR(VLOOKUP(Tabelle32[[#This Row],[Device ID]],BOM!$B$3:$BQ$35,17,FALSE),"")</f>
        <v>0</v>
      </c>
      <c r="N560" s="59">
        <f>IFERROR(VLOOKUP(Tabelle32[[#This Row],[Device ID]],BOM!$B$3:$BQ$35,18,FALSE),"")</f>
        <v>0</v>
      </c>
      <c r="O560" s="64"/>
      <c r="P560" s="64"/>
      <c r="Q560" s="64"/>
      <c r="R560" s="64"/>
      <c r="S560" s="64"/>
      <c r="T560" s="64"/>
      <c r="U560" s="59">
        <f>IFERROR(VLOOKUP(Tabelle32[[#This Row],[Device ID]],BOM!$B$3:$BQ$35,25,FALSE),"")</f>
        <v>0</v>
      </c>
      <c r="V560" s="59" t="str">
        <f>IFERROR(VLOOKUP(Tabelle32[[#This Row],[Device ID]],BOM!$B$3:$BQ$35,26,FALSE),"")</f>
        <v>x</v>
      </c>
      <c r="W560" s="59" t="str">
        <f>IFERROR(VLOOKUP(Tabelle32[[#This Row],[Device ID]],BOM!$B$3:$BQ$35,27,FALSE),"")</f>
        <v>x</v>
      </c>
      <c r="X560" s="59" t="str">
        <f>IFERROR(VLOOKUP(Tabelle32[[#This Row],[Device ID]],BOM!$B$3:$BQ$35,28,FALSE),"")</f>
        <v>x</v>
      </c>
      <c r="Y560" s="59" t="str">
        <f>IFERROR(VLOOKUP(Tabelle32[[#This Row],[Device ID]],BOM!$B$3:$BQ$35,29,FALSE),"")</f>
        <v>x</v>
      </c>
      <c r="Z560" s="59" t="str">
        <f>IFERROR(VLOOKUP(Tabelle32[[#This Row],[Device ID]],BOM!$B$3:$BQ$35,30,FALSE),"")</f>
        <v>x</v>
      </c>
      <c r="AA560" s="59" t="str">
        <f>IFERROR(VLOOKUP(Tabelle32[[#This Row],[Device ID]],BOM!$B$3:$BQ$35,31,FALSE),"")</f>
        <v>x</v>
      </c>
      <c r="AB560" s="59" t="str">
        <f>IFERROR(VLOOKUP(Tabelle32[[#This Row],[Device ID]],BOM!$B$3:$BQ$35,32,FALSE),"")</f>
        <v>x</v>
      </c>
      <c r="AC560" s="59" t="str">
        <f>IFERROR(VLOOKUP(Tabelle32[[#This Row],[Device ID]],BOM!$B$3:$BQ$35,33,FALSE),"")</f>
        <v>x</v>
      </c>
      <c r="AD560" s="59" t="str">
        <f>IFERROR(VLOOKUP(Tabelle32[[#This Row],[Device ID]],BOM!$B$3:$BQ$35,34,FALSE),"")</f>
        <v>x</v>
      </c>
      <c r="AE560" s="59" t="str">
        <f>IFERROR(VLOOKUP(Tabelle32[[#This Row],[Device ID]],BOM!$B$3:$BQ$35,35,FALSE),"")</f>
        <v>x</v>
      </c>
      <c r="AF560" s="59" t="str">
        <f>IFERROR(VLOOKUP(Tabelle32[[#This Row],[Device ID]],BOM!$B$3:$BQ$35,36,FALSE),"")</f>
        <v>x</v>
      </c>
      <c r="AG560" s="59" t="str">
        <f>IFERROR(VLOOKUP(Tabelle32[[#This Row],[Device ID]],BOM!$B$3:$BQ$35,37,FALSE),"")</f>
        <v>x</v>
      </c>
      <c r="AH560" s="59"/>
      <c r="AI560" s="59"/>
      <c r="AJ560" s="59"/>
      <c r="AK560" s="59"/>
      <c r="AL560" s="59" t="str">
        <f>IFERROR(VLOOKUP(Tabelle32[[#This Row],[Device ID]],BOM!$B$3:$BQ$35,42,FALSE),"")</f>
        <v>Imagine Communications SNP</v>
      </c>
      <c r="AM560" s="59" t="str">
        <f>IFERROR(VLOOKUP(Tabelle32[[#This Row],[Device ID]],BOM!$B$3:$BQ$35,43,FALSE),"")</f>
        <v>no</v>
      </c>
      <c r="AN560" s="59" t="str">
        <f>IFERROR(VLOOKUP(Tabelle32[[#This Row],[Device ID]],BOM!$B$3:$BQ$35,44,FALSE),"")</f>
        <v>yes</v>
      </c>
      <c r="AO560" s="59" t="str">
        <f>IFERROR(VLOOKUP(Tabelle32[[#This Row],[Device ID]],BOM!$B$3:$BQ$35,45,FALSE),"")</f>
        <v>no</v>
      </c>
      <c r="AP560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60" s="28"/>
      <c r="AR560" s="28"/>
      <c r="AS560" s="28"/>
      <c r="AT560" s="28"/>
      <c r="AU560" s="28"/>
      <c r="AV560" s="28" t="s">
        <v>96</v>
      </c>
      <c r="AW560" s="28" t="s">
        <v>96</v>
      </c>
      <c r="AX560" s="28" t="s">
        <v>96</v>
      </c>
      <c r="AY560" s="28" t="s">
        <v>96</v>
      </c>
      <c r="AZ560" s="28" t="s">
        <v>96</v>
      </c>
      <c r="BA560" s="28" t="s">
        <v>96</v>
      </c>
      <c r="BB560" s="28" t="s">
        <v>96</v>
      </c>
      <c r="BC560" s="28" t="s">
        <v>96</v>
      </c>
      <c r="BD560" s="28" t="s">
        <v>96</v>
      </c>
      <c r="BE560" s="28"/>
      <c r="BF560" s="28"/>
      <c r="BG560" s="73" t="s">
        <v>151</v>
      </c>
      <c r="BH560" s="30" t="str">
        <f>IF(COUNTA(Tabelle32[[#This Row],[Type:Vid_1080i50]:[Type:Anc_Prot]])&gt;0,"x","")</f>
        <v>x</v>
      </c>
      <c r="BI56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60" s="59"/>
      <c r="BK560" s="59"/>
      <c r="BL560" s="63"/>
      <c r="BM560" s="63"/>
      <c r="BN560" s="90"/>
      <c r="BO560" s="90"/>
      <c r="BP560" s="75">
        <f>LEN(Tabelle32[[#This Row],[Label 1
GFX-Unit]])</f>
        <v>0</v>
      </c>
      <c r="BQ560" s="63"/>
      <c r="BR560" s="63"/>
      <c r="BS560" s="59"/>
      <c r="BT560" s="59"/>
      <c r="BU560" s="59" t="s">
        <v>173</v>
      </c>
      <c r="BV560" s="59" t="s">
        <v>174</v>
      </c>
      <c r="BW560" s="59" t="s">
        <v>770</v>
      </c>
      <c r="BX560" s="59">
        <v>26</v>
      </c>
    </row>
    <row r="561" spans="1:76" x14ac:dyDescent="0.2">
      <c r="A561" s="58" t="str">
        <f>CONCATENATE(Tabelle32[[#This Row],[Device ID]],".",Tabelle32[[#This Row],[Streamcounter]])</f>
        <v>26.26205</v>
      </c>
      <c r="B56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VGW-01_SDI26_AUDrec_0005_IPLASRF</v>
      </c>
      <c r="C561" s="60"/>
      <c r="D561" s="61"/>
      <c r="E561" s="62"/>
      <c r="F561" s="59" t="str">
        <f>IFERROR(VLOOKUP(Tabelle32[[#This Row],[Device ID]],BOM!$B$3:$BQ$35,16,FALSE),"")</f>
        <v>VKS (12G)</v>
      </c>
      <c r="G561" s="63">
        <f>VLOOKUP(Tabelle32[[#This Row],[SDI Interface]],BOM!$A$4:$B$35,2,FALSE)</f>
        <v>26</v>
      </c>
      <c r="H561" s="59" t="str">
        <f>BOM!$C$4</f>
        <v>VGW-01</v>
      </c>
      <c r="I561" s="59">
        <f>IFERROR(VLOOKUP(Tabelle32[[#This Row],[Device ID]],BOM!$B$3:$BQ$35,12,FALSE),"")</f>
        <v>0</v>
      </c>
      <c r="J561" s="59" t="str">
        <f>IFERROR(VLOOKUP(Tabelle32[[#This Row],[Device ID]],BOM!$B$3:$BQ$35,13,FALSE),"")</f>
        <v>TC.U1.223 | MDC</v>
      </c>
      <c r="K561" s="59" t="str">
        <f>IFERROR(VLOOKUP(Tabelle32[[#This Row],[Device ID]],BOM!$B$3:$BQ$35,14,FALSE),"")</f>
        <v>Imagine Comunications</v>
      </c>
      <c r="L561" s="59" t="str">
        <f>IFERROR(VLOOKUP(Tabelle32[[#This Row],[Device ID]],BOM!$B$3:$BQ$35,16,FALSE),"")</f>
        <v>VKS (12G)</v>
      </c>
      <c r="M561" s="63">
        <f>IFERROR(VLOOKUP(Tabelle32[[#This Row],[Device ID]],BOM!$B$3:$BQ$35,17,FALSE),"")</f>
        <v>0</v>
      </c>
      <c r="N561" s="59">
        <f>IFERROR(VLOOKUP(Tabelle32[[#This Row],[Device ID]],BOM!$B$3:$BQ$35,18,FALSE),"")</f>
        <v>0</v>
      </c>
      <c r="O561" s="64"/>
      <c r="P561" s="64"/>
      <c r="Q561" s="64"/>
      <c r="R561" s="64"/>
      <c r="S561" s="64"/>
      <c r="T561" s="64"/>
      <c r="U561" s="59">
        <f>IFERROR(VLOOKUP(Tabelle32[[#This Row],[Device ID]],BOM!$B$3:$BQ$35,25,FALSE),"")</f>
        <v>0</v>
      </c>
      <c r="V561" s="59" t="str">
        <f>IFERROR(VLOOKUP(Tabelle32[[#This Row],[Device ID]],BOM!$B$3:$BQ$35,26,FALSE),"")</f>
        <v>x</v>
      </c>
      <c r="W561" s="59" t="str">
        <f>IFERROR(VLOOKUP(Tabelle32[[#This Row],[Device ID]],BOM!$B$3:$BQ$35,27,FALSE),"")</f>
        <v>x</v>
      </c>
      <c r="X561" s="59" t="str">
        <f>IFERROR(VLOOKUP(Tabelle32[[#This Row],[Device ID]],BOM!$B$3:$BQ$35,28,FALSE),"")</f>
        <v>x</v>
      </c>
      <c r="Y561" s="59" t="str">
        <f>IFERROR(VLOOKUP(Tabelle32[[#This Row],[Device ID]],BOM!$B$3:$BQ$35,29,FALSE),"")</f>
        <v>x</v>
      </c>
      <c r="Z561" s="59" t="str">
        <f>IFERROR(VLOOKUP(Tabelle32[[#This Row],[Device ID]],BOM!$B$3:$BQ$35,30,FALSE),"")</f>
        <v>x</v>
      </c>
      <c r="AA561" s="59" t="str">
        <f>IFERROR(VLOOKUP(Tabelle32[[#This Row],[Device ID]],BOM!$B$3:$BQ$35,31,FALSE),"")</f>
        <v>x</v>
      </c>
      <c r="AB561" s="59" t="str">
        <f>IFERROR(VLOOKUP(Tabelle32[[#This Row],[Device ID]],BOM!$B$3:$BQ$35,32,FALSE),"")</f>
        <v>x</v>
      </c>
      <c r="AC561" s="59" t="str">
        <f>IFERROR(VLOOKUP(Tabelle32[[#This Row],[Device ID]],BOM!$B$3:$BQ$35,33,FALSE),"")</f>
        <v>x</v>
      </c>
      <c r="AD561" s="59" t="str">
        <f>IFERROR(VLOOKUP(Tabelle32[[#This Row],[Device ID]],BOM!$B$3:$BQ$35,34,FALSE),"")</f>
        <v>x</v>
      </c>
      <c r="AE561" s="59" t="str">
        <f>IFERROR(VLOOKUP(Tabelle32[[#This Row],[Device ID]],BOM!$B$3:$BQ$35,35,FALSE),"")</f>
        <v>x</v>
      </c>
      <c r="AF561" s="59" t="str">
        <f>IFERROR(VLOOKUP(Tabelle32[[#This Row],[Device ID]],BOM!$B$3:$BQ$35,36,FALSE),"")</f>
        <v>x</v>
      </c>
      <c r="AG561" s="59" t="str">
        <f>IFERROR(VLOOKUP(Tabelle32[[#This Row],[Device ID]],BOM!$B$3:$BQ$35,37,FALSE),"")</f>
        <v>x</v>
      </c>
      <c r="AH561" s="59"/>
      <c r="AI561" s="59"/>
      <c r="AJ561" s="59"/>
      <c r="AK561" s="59"/>
      <c r="AL561" s="59" t="str">
        <f>IFERROR(VLOOKUP(Tabelle32[[#This Row],[Device ID]],BOM!$B$3:$BQ$35,42,FALSE),"")</f>
        <v>Imagine Communications SNP</v>
      </c>
      <c r="AM561" s="59" t="str">
        <f>IFERROR(VLOOKUP(Tabelle32[[#This Row],[Device ID]],BOM!$B$3:$BQ$35,43,FALSE),"")</f>
        <v>no</v>
      </c>
      <c r="AN561" s="59" t="str">
        <f>IFERROR(VLOOKUP(Tabelle32[[#This Row],[Device ID]],BOM!$B$3:$BQ$35,44,FALSE),"")</f>
        <v>yes</v>
      </c>
      <c r="AO561" s="59" t="str">
        <f>IFERROR(VLOOKUP(Tabelle32[[#This Row],[Device ID]],BOM!$B$3:$BQ$35,45,FALSE),"")</f>
        <v>no</v>
      </c>
      <c r="AP561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61" s="28"/>
      <c r="AR561" s="28"/>
      <c r="AS561" s="28"/>
      <c r="AT561" s="28"/>
      <c r="AU561" s="28"/>
      <c r="AV561" s="28" t="s">
        <v>96</v>
      </c>
      <c r="AW561" s="28" t="s">
        <v>96</v>
      </c>
      <c r="AX561" s="28" t="s">
        <v>96</v>
      </c>
      <c r="AY561" s="28" t="s">
        <v>96</v>
      </c>
      <c r="AZ561" s="28" t="s">
        <v>96</v>
      </c>
      <c r="BA561" s="28" t="s">
        <v>96</v>
      </c>
      <c r="BB561" s="28" t="s">
        <v>96</v>
      </c>
      <c r="BC561" s="28" t="s">
        <v>96</v>
      </c>
      <c r="BD561" s="28" t="s">
        <v>96</v>
      </c>
      <c r="BE561" s="28"/>
      <c r="BF561" s="28"/>
      <c r="BG561" s="73" t="s">
        <v>151</v>
      </c>
      <c r="BH561" s="30" t="str">
        <f>IF(COUNTA(Tabelle32[[#This Row],[Type:Vid_1080i50]:[Type:Anc_Prot]])&gt;0,"x","")</f>
        <v>x</v>
      </c>
      <c r="BI56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61" s="59"/>
      <c r="BK561" s="59"/>
      <c r="BL561" s="63"/>
      <c r="BM561" s="63"/>
      <c r="BN561" s="90"/>
      <c r="BO561" s="90"/>
      <c r="BP561" s="75">
        <f>LEN(Tabelle32[[#This Row],[Label 1
GFX-Unit]])</f>
        <v>0</v>
      </c>
      <c r="BQ561" s="63"/>
      <c r="BR561" s="63"/>
      <c r="BS561" s="59"/>
      <c r="BT561" s="59"/>
      <c r="BU561" s="59" t="s">
        <v>176</v>
      </c>
      <c r="BV561" s="59" t="s">
        <v>177</v>
      </c>
      <c r="BW561" s="59" t="s">
        <v>771</v>
      </c>
      <c r="BX561" s="59">
        <v>26</v>
      </c>
    </row>
    <row r="562" spans="1:76" x14ac:dyDescent="0.2">
      <c r="A562" s="58" t="str">
        <f>CONCATENATE(Tabelle32[[#This Row],[Device ID]],".",Tabelle32[[#This Row],[Streamcounter]])</f>
        <v>26.26206</v>
      </c>
      <c r="B56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VGW-01_SDI26_AUDrec_0006_IPLASRF</v>
      </c>
      <c r="C562" s="60"/>
      <c r="D562" s="61"/>
      <c r="E562" s="62"/>
      <c r="F562" s="59" t="str">
        <f>IFERROR(VLOOKUP(Tabelle32[[#This Row],[Device ID]],BOM!$B$3:$BQ$35,16,FALSE),"")</f>
        <v>VKS (12G)</v>
      </c>
      <c r="G562" s="63">
        <f>VLOOKUP(Tabelle32[[#This Row],[SDI Interface]],BOM!$A$4:$B$35,2,FALSE)</f>
        <v>26</v>
      </c>
      <c r="H562" s="59" t="str">
        <f>BOM!$C$4</f>
        <v>VGW-01</v>
      </c>
      <c r="I562" s="59">
        <f>IFERROR(VLOOKUP(Tabelle32[[#This Row],[Device ID]],BOM!$B$3:$BQ$35,12,FALSE),"")</f>
        <v>0</v>
      </c>
      <c r="J562" s="59" t="str">
        <f>IFERROR(VLOOKUP(Tabelle32[[#This Row],[Device ID]],BOM!$B$3:$BQ$35,13,FALSE),"")</f>
        <v>TC.U1.223 | MDC</v>
      </c>
      <c r="K562" s="59" t="str">
        <f>IFERROR(VLOOKUP(Tabelle32[[#This Row],[Device ID]],BOM!$B$3:$BQ$35,14,FALSE),"")</f>
        <v>Imagine Comunications</v>
      </c>
      <c r="L562" s="59" t="str">
        <f>IFERROR(VLOOKUP(Tabelle32[[#This Row],[Device ID]],BOM!$B$3:$BQ$35,16,FALSE),"")</f>
        <v>VKS (12G)</v>
      </c>
      <c r="M562" s="63">
        <f>IFERROR(VLOOKUP(Tabelle32[[#This Row],[Device ID]],BOM!$B$3:$BQ$35,17,FALSE),"")</f>
        <v>0</v>
      </c>
      <c r="N562" s="59">
        <f>IFERROR(VLOOKUP(Tabelle32[[#This Row],[Device ID]],BOM!$B$3:$BQ$35,18,FALSE),"")</f>
        <v>0</v>
      </c>
      <c r="O562" s="64"/>
      <c r="P562" s="64"/>
      <c r="Q562" s="64"/>
      <c r="R562" s="64"/>
      <c r="S562" s="64"/>
      <c r="T562" s="64"/>
      <c r="U562" s="59">
        <f>IFERROR(VLOOKUP(Tabelle32[[#This Row],[Device ID]],BOM!$B$3:$BQ$35,25,FALSE),"")</f>
        <v>0</v>
      </c>
      <c r="V562" s="59" t="str">
        <f>IFERROR(VLOOKUP(Tabelle32[[#This Row],[Device ID]],BOM!$B$3:$BQ$35,26,FALSE),"")</f>
        <v>x</v>
      </c>
      <c r="W562" s="59" t="str">
        <f>IFERROR(VLOOKUP(Tabelle32[[#This Row],[Device ID]],BOM!$B$3:$BQ$35,27,FALSE),"")</f>
        <v>x</v>
      </c>
      <c r="X562" s="59" t="str">
        <f>IFERROR(VLOOKUP(Tabelle32[[#This Row],[Device ID]],BOM!$B$3:$BQ$35,28,FALSE),"")</f>
        <v>x</v>
      </c>
      <c r="Y562" s="59" t="str">
        <f>IFERROR(VLOOKUP(Tabelle32[[#This Row],[Device ID]],BOM!$B$3:$BQ$35,29,FALSE),"")</f>
        <v>x</v>
      </c>
      <c r="Z562" s="59" t="str">
        <f>IFERROR(VLOOKUP(Tabelle32[[#This Row],[Device ID]],BOM!$B$3:$BQ$35,30,FALSE),"")</f>
        <v>x</v>
      </c>
      <c r="AA562" s="59" t="str">
        <f>IFERROR(VLOOKUP(Tabelle32[[#This Row],[Device ID]],BOM!$B$3:$BQ$35,31,FALSE),"")</f>
        <v>x</v>
      </c>
      <c r="AB562" s="59" t="str">
        <f>IFERROR(VLOOKUP(Tabelle32[[#This Row],[Device ID]],BOM!$B$3:$BQ$35,32,FALSE),"")</f>
        <v>x</v>
      </c>
      <c r="AC562" s="59" t="str">
        <f>IFERROR(VLOOKUP(Tabelle32[[#This Row],[Device ID]],BOM!$B$3:$BQ$35,33,FALSE),"")</f>
        <v>x</v>
      </c>
      <c r="AD562" s="59" t="str">
        <f>IFERROR(VLOOKUP(Tabelle32[[#This Row],[Device ID]],BOM!$B$3:$BQ$35,34,FALSE),"")</f>
        <v>x</v>
      </c>
      <c r="AE562" s="59" t="str">
        <f>IFERROR(VLOOKUP(Tabelle32[[#This Row],[Device ID]],BOM!$B$3:$BQ$35,35,FALSE),"")</f>
        <v>x</v>
      </c>
      <c r="AF562" s="59" t="str">
        <f>IFERROR(VLOOKUP(Tabelle32[[#This Row],[Device ID]],BOM!$B$3:$BQ$35,36,FALSE),"")</f>
        <v>x</v>
      </c>
      <c r="AG562" s="59" t="str">
        <f>IFERROR(VLOOKUP(Tabelle32[[#This Row],[Device ID]],BOM!$B$3:$BQ$35,37,FALSE),"")</f>
        <v>x</v>
      </c>
      <c r="AH562" s="59"/>
      <c r="AI562" s="59"/>
      <c r="AJ562" s="59"/>
      <c r="AK562" s="59"/>
      <c r="AL562" s="59" t="str">
        <f>IFERROR(VLOOKUP(Tabelle32[[#This Row],[Device ID]],BOM!$B$3:$BQ$35,42,FALSE),"")</f>
        <v>Imagine Communications SNP</v>
      </c>
      <c r="AM562" s="59" t="str">
        <f>IFERROR(VLOOKUP(Tabelle32[[#This Row],[Device ID]],BOM!$B$3:$BQ$35,43,FALSE),"")</f>
        <v>no</v>
      </c>
      <c r="AN562" s="59" t="str">
        <f>IFERROR(VLOOKUP(Tabelle32[[#This Row],[Device ID]],BOM!$B$3:$BQ$35,44,FALSE),"")</f>
        <v>yes</v>
      </c>
      <c r="AO562" s="59" t="str">
        <f>IFERROR(VLOOKUP(Tabelle32[[#This Row],[Device ID]],BOM!$B$3:$BQ$35,45,FALSE),"")</f>
        <v>no</v>
      </c>
      <c r="AP562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62" s="28"/>
      <c r="AR562" s="28"/>
      <c r="AS562" s="28"/>
      <c r="AT562" s="28"/>
      <c r="AU562" s="28"/>
      <c r="AV562" s="28" t="s">
        <v>96</v>
      </c>
      <c r="AW562" s="28" t="s">
        <v>96</v>
      </c>
      <c r="AX562" s="28" t="s">
        <v>96</v>
      </c>
      <c r="AY562" s="28" t="s">
        <v>96</v>
      </c>
      <c r="AZ562" s="28" t="s">
        <v>96</v>
      </c>
      <c r="BA562" s="28" t="s">
        <v>96</v>
      </c>
      <c r="BB562" s="28" t="s">
        <v>96</v>
      </c>
      <c r="BC562" s="28" t="s">
        <v>96</v>
      </c>
      <c r="BD562" s="28" t="s">
        <v>96</v>
      </c>
      <c r="BE562" s="28"/>
      <c r="BF562" s="28"/>
      <c r="BG562" s="73" t="s">
        <v>151</v>
      </c>
      <c r="BH562" s="30" t="str">
        <f>IF(COUNTA(Tabelle32[[#This Row],[Type:Vid_1080i50]:[Type:Anc_Prot]])&gt;0,"x","")</f>
        <v>x</v>
      </c>
      <c r="BI56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62" s="59"/>
      <c r="BK562" s="59"/>
      <c r="BL562" s="63"/>
      <c r="BM562" s="63"/>
      <c r="BN562" s="90"/>
      <c r="BO562" s="90"/>
      <c r="BP562" s="75">
        <f>LEN(Tabelle32[[#This Row],[Label 1
GFX-Unit]])</f>
        <v>0</v>
      </c>
      <c r="BQ562" s="63"/>
      <c r="BR562" s="63"/>
      <c r="BS562" s="59"/>
      <c r="BT562" s="59"/>
      <c r="BU562" s="59" t="s">
        <v>179</v>
      </c>
      <c r="BV562" s="59" t="s">
        <v>180</v>
      </c>
      <c r="BW562" s="59" t="s">
        <v>772</v>
      </c>
      <c r="BX562" s="59">
        <v>26</v>
      </c>
    </row>
    <row r="563" spans="1:76" x14ac:dyDescent="0.2">
      <c r="A563" s="58" t="str">
        <f>CONCATENATE(Tabelle32[[#This Row],[Device ID]],".",Tabelle32[[#This Row],[Streamcounter]])</f>
        <v>26.26207</v>
      </c>
      <c r="B56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VGW-01_SDI26_AUDrec_0007_IPLASRF</v>
      </c>
      <c r="C563" s="60"/>
      <c r="D563" s="61"/>
      <c r="E563" s="62"/>
      <c r="F563" s="59" t="str">
        <f>IFERROR(VLOOKUP(Tabelle32[[#This Row],[Device ID]],BOM!$B$3:$BQ$35,16,FALSE),"")</f>
        <v>VKS (12G)</v>
      </c>
      <c r="G563" s="63">
        <f>VLOOKUP(Tabelle32[[#This Row],[SDI Interface]],BOM!$A$4:$B$35,2,FALSE)</f>
        <v>26</v>
      </c>
      <c r="H563" s="59" t="str">
        <f>BOM!$C$4</f>
        <v>VGW-01</v>
      </c>
      <c r="I563" s="59">
        <f>IFERROR(VLOOKUP(Tabelle32[[#This Row],[Device ID]],BOM!$B$3:$BQ$35,12,FALSE),"")</f>
        <v>0</v>
      </c>
      <c r="J563" s="59" t="str">
        <f>IFERROR(VLOOKUP(Tabelle32[[#This Row],[Device ID]],BOM!$B$3:$BQ$35,13,FALSE),"")</f>
        <v>TC.U1.223 | MDC</v>
      </c>
      <c r="K563" s="59" t="str">
        <f>IFERROR(VLOOKUP(Tabelle32[[#This Row],[Device ID]],BOM!$B$3:$BQ$35,14,FALSE),"")</f>
        <v>Imagine Comunications</v>
      </c>
      <c r="L563" s="59" t="str">
        <f>IFERROR(VLOOKUP(Tabelle32[[#This Row],[Device ID]],BOM!$B$3:$BQ$35,16,FALSE),"")</f>
        <v>VKS (12G)</v>
      </c>
      <c r="M563" s="63">
        <f>IFERROR(VLOOKUP(Tabelle32[[#This Row],[Device ID]],BOM!$B$3:$BQ$35,17,FALSE),"")</f>
        <v>0</v>
      </c>
      <c r="N563" s="59">
        <f>IFERROR(VLOOKUP(Tabelle32[[#This Row],[Device ID]],BOM!$B$3:$BQ$35,18,FALSE),"")</f>
        <v>0</v>
      </c>
      <c r="O563" s="64"/>
      <c r="P563" s="64"/>
      <c r="Q563" s="64"/>
      <c r="R563" s="64"/>
      <c r="S563" s="64"/>
      <c r="T563" s="64"/>
      <c r="U563" s="59">
        <f>IFERROR(VLOOKUP(Tabelle32[[#This Row],[Device ID]],BOM!$B$3:$BQ$35,25,FALSE),"")</f>
        <v>0</v>
      </c>
      <c r="V563" s="59" t="str">
        <f>IFERROR(VLOOKUP(Tabelle32[[#This Row],[Device ID]],BOM!$B$3:$BQ$35,26,FALSE),"")</f>
        <v>x</v>
      </c>
      <c r="W563" s="59" t="str">
        <f>IFERROR(VLOOKUP(Tabelle32[[#This Row],[Device ID]],BOM!$B$3:$BQ$35,27,FALSE),"")</f>
        <v>x</v>
      </c>
      <c r="X563" s="59" t="str">
        <f>IFERROR(VLOOKUP(Tabelle32[[#This Row],[Device ID]],BOM!$B$3:$BQ$35,28,FALSE),"")</f>
        <v>x</v>
      </c>
      <c r="Y563" s="59" t="str">
        <f>IFERROR(VLOOKUP(Tabelle32[[#This Row],[Device ID]],BOM!$B$3:$BQ$35,29,FALSE),"")</f>
        <v>x</v>
      </c>
      <c r="Z563" s="59" t="str">
        <f>IFERROR(VLOOKUP(Tabelle32[[#This Row],[Device ID]],BOM!$B$3:$BQ$35,30,FALSE),"")</f>
        <v>x</v>
      </c>
      <c r="AA563" s="59" t="str">
        <f>IFERROR(VLOOKUP(Tabelle32[[#This Row],[Device ID]],BOM!$B$3:$BQ$35,31,FALSE),"")</f>
        <v>x</v>
      </c>
      <c r="AB563" s="59" t="str">
        <f>IFERROR(VLOOKUP(Tabelle32[[#This Row],[Device ID]],BOM!$B$3:$BQ$35,32,FALSE),"")</f>
        <v>x</v>
      </c>
      <c r="AC563" s="59" t="str">
        <f>IFERROR(VLOOKUP(Tabelle32[[#This Row],[Device ID]],BOM!$B$3:$BQ$35,33,FALSE),"")</f>
        <v>x</v>
      </c>
      <c r="AD563" s="59" t="str">
        <f>IFERROR(VLOOKUP(Tabelle32[[#This Row],[Device ID]],BOM!$B$3:$BQ$35,34,FALSE),"")</f>
        <v>x</v>
      </c>
      <c r="AE563" s="59" t="str">
        <f>IFERROR(VLOOKUP(Tabelle32[[#This Row],[Device ID]],BOM!$B$3:$BQ$35,35,FALSE),"")</f>
        <v>x</v>
      </c>
      <c r="AF563" s="59" t="str">
        <f>IFERROR(VLOOKUP(Tabelle32[[#This Row],[Device ID]],BOM!$B$3:$BQ$35,36,FALSE),"")</f>
        <v>x</v>
      </c>
      <c r="AG563" s="59" t="str">
        <f>IFERROR(VLOOKUP(Tabelle32[[#This Row],[Device ID]],BOM!$B$3:$BQ$35,37,FALSE),"")</f>
        <v>x</v>
      </c>
      <c r="AH563" s="59"/>
      <c r="AI563" s="59"/>
      <c r="AJ563" s="59"/>
      <c r="AK563" s="59"/>
      <c r="AL563" s="59" t="str">
        <f>IFERROR(VLOOKUP(Tabelle32[[#This Row],[Device ID]],BOM!$B$3:$BQ$35,42,FALSE),"")</f>
        <v>Imagine Communications SNP</v>
      </c>
      <c r="AM563" s="59" t="str">
        <f>IFERROR(VLOOKUP(Tabelle32[[#This Row],[Device ID]],BOM!$B$3:$BQ$35,43,FALSE),"")</f>
        <v>no</v>
      </c>
      <c r="AN563" s="59" t="str">
        <f>IFERROR(VLOOKUP(Tabelle32[[#This Row],[Device ID]],BOM!$B$3:$BQ$35,44,FALSE),"")</f>
        <v>yes</v>
      </c>
      <c r="AO563" s="59" t="str">
        <f>IFERROR(VLOOKUP(Tabelle32[[#This Row],[Device ID]],BOM!$B$3:$BQ$35,45,FALSE),"")</f>
        <v>no</v>
      </c>
      <c r="AP563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63" s="28"/>
      <c r="AR563" s="28"/>
      <c r="AS563" s="28"/>
      <c r="AT563" s="28"/>
      <c r="AU563" s="28"/>
      <c r="AV563" s="28" t="s">
        <v>96</v>
      </c>
      <c r="AW563" s="28" t="s">
        <v>96</v>
      </c>
      <c r="AX563" s="28" t="s">
        <v>96</v>
      </c>
      <c r="AY563" s="28" t="s">
        <v>96</v>
      </c>
      <c r="AZ563" s="28" t="s">
        <v>96</v>
      </c>
      <c r="BA563" s="28" t="s">
        <v>96</v>
      </c>
      <c r="BB563" s="28" t="s">
        <v>96</v>
      </c>
      <c r="BC563" s="28" t="s">
        <v>96</v>
      </c>
      <c r="BD563" s="28" t="s">
        <v>96</v>
      </c>
      <c r="BE563" s="28"/>
      <c r="BF563" s="28"/>
      <c r="BG563" s="73" t="s">
        <v>151</v>
      </c>
      <c r="BH563" s="30" t="str">
        <f>IF(COUNTA(Tabelle32[[#This Row],[Type:Vid_1080i50]:[Type:Anc_Prot]])&gt;0,"x","")</f>
        <v>x</v>
      </c>
      <c r="BI56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63" s="59"/>
      <c r="BK563" s="59"/>
      <c r="BL563" s="63"/>
      <c r="BM563" s="63"/>
      <c r="BN563" s="90"/>
      <c r="BO563" s="90"/>
      <c r="BP563" s="75">
        <f>LEN(Tabelle32[[#This Row],[Label 1
GFX-Unit]])</f>
        <v>0</v>
      </c>
      <c r="BQ563" s="63"/>
      <c r="BR563" s="63"/>
      <c r="BS563" s="59"/>
      <c r="BT563" s="59"/>
      <c r="BU563" s="59" t="s">
        <v>182</v>
      </c>
      <c r="BV563" s="59" t="s">
        <v>183</v>
      </c>
      <c r="BW563" s="59" t="s">
        <v>773</v>
      </c>
      <c r="BX563" s="59">
        <v>26</v>
      </c>
    </row>
    <row r="564" spans="1:76" x14ac:dyDescent="0.2">
      <c r="A564" s="58" t="str">
        <f>CONCATENATE(Tabelle32[[#This Row],[Device ID]],".",Tabelle32[[#This Row],[Streamcounter]])</f>
        <v>26.26208</v>
      </c>
      <c r="B56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VGW-01_SDI26_AUDrec_0008_IPLASRF</v>
      </c>
      <c r="C564" s="60"/>
      <c r="D564" s="61"/>
      <c r="E564" s="62"/>
      <c r="F564" s="59" t="str">
        <f>IFERROR(VLOOKUP(Tabelle32[[#This Row],[Device ID]],BOM!$B$3:$BQ$35,16,FALSE),"")</f>
        <v>VKS (12G)</v>
      </c>
      <c r="G564" s="63">
        <f>VLOOKUP(Tabelle32[[#This Row],[SDI Interface]],BOM!$A$4:$B$35,2,FALSE)</f>
        <v>26</v>
      </c>
      <c r="H564" s="59" t="str">
        <f>BOM!$C$4</f>
        <v>VGW-01</v>
      </c>
      <c r="I564" s="59">
        <f>IFERROR(VLOOKUP(Tabelle32[[#This Row],[Device ID]],BOM!$B$3:$BQ$35,12,FALSE),"")</f>
        <v>0</v>
      </c>
      <c r="J564" s="59" t="str">
        <f>IFERROR(VLOOKUP(Tabelle32[[#This Row],[Device ID]],BOM!$B$3:$BQ$35,13,FALSE),"")</f>
        <v>TC.U1.223 | MDC</v>
      </c>
      <c r="K564" s="59" t="str">
        <f>IFERROR(VLOOKUP(Tabelle32[[#This Row],[Device ID]],BOM!$B$3:$BQ$35,14,FALSE),"")</f>
        <v>Imagine Comunications</v>
      </c>
      <c r="L564" s="59" t="str">
        <f>IFERROR(VLOOKUP(Tabelle32[[#This Row],[Device ID]],BOM!$B$3:$BQ$35,16,FALSE),"")</f>
        <v>VKS (12G)</v>
      </c>
      <c r="M564" s="63">
        <f>IFERROR(VLOOKUP(Tabelle32[[#This Row],[Device ID]],BOM!$B$3:$BQ$35,17,FALSE),"")</f>
        <v>0</v>
      </c>
      <c r="N564" s="59">
        <f>IFERROR(VLOOKUP(Tabelle32[[#This Row],[Device ID]],BOM!$B$3:$BQ$35,18,FALSE),"")</f>
        <v>0</v>
      </c>
      <c r="O564" s="64"/>
      <c r="P564" s="64"/>
      <c r="Q564" s="64"/>
      <c r="R564" s="64"/>
      <c r="S564" s="64"/>
      <c r="T564" s="64"/>
      <c r="U564" s="59">
        <f>IFERROR(VLOOKUP(Tabelle32[[#This Row],[Device ID]],BOM!$B$3:$BQ$35,25,FALSE),"")</f>
        <v>0</v>
      </c>
      <c r="V564" s="59" t="str">
        <f>IFERROR(VLOOKUP(Tabelle32[[#This Row],[Device ID]],BOM!$B$3:$BQ$35,26,FALSE),"")</f>
        <v>x</v>
      </c>
      <c r="W564" s="59" t="str">
        <f>IFERROR(VLOOKUP(Tabelle32[[#This Row],[Device ID]],BOM!$B$3:$BQ$35,27,FALSE),"")</f>
        <v>x</v>
      </c>
      <c r="X564" s="59" t="str">
        <f>IFERROR(VLOOKUP(Tabelle32[[#This Row],[Device ID]],BOM!$B$3:$BQ$35,28,FALSE),"")</f>
        <v>x</v>
      </c>
      <c r="Y564" s="59" t="str">
        <f>IFERROR(VLOOKUP(Tabelle32[[#This Row],[Device ID]],BOM!$B$3:$BQ$35,29,FALSE),"")</f>
        <v>x</v>
      </c>
      <c r="Z564" s="59" t="str">
        <f>IFERROR(VLOOKUP(Tabelle32[[#This Row],[Device ID]],BOM!$B$3:$BQ$35,30,FALSE),"")</f>
        <v>x</v>
      </c>
      <c r="AA564" s="59" t="str">
        <f>IFERROR(VLOOKUP(Tabelle32[[#This Row],[Device ID]],BOM!$B$3:$BQ$35,31,FALSE),"")</f>
        <v>x</v>
      </c>
      <c r="AB564" s="59" t="str">
        <f>IFERROR(VLOOKUP(Tabelle32[[#This Row],[Device ID]],BOM!$B$3:$BQ$35,32,FALSE),"")</f>
        <v>x</v>
      </c>
      <c r="AC564" s="59" t="str">
        <f>IFERROR(VLOOKUP(Tabelle32[[#This Row],[Device ID]],BOM!$B$3:$BQ$35,33,FALSE),"")</f>
        <v>x</v>
      </c>
      <c r="AD564" s="59" t="str">
        <f>IFERROR(VLOOKUP(Tabelle32[[#This Row],[Device ID]],BOM!$B$3:$BQ$35,34,FALSE),"")</f>
        <v>x</v>
      </c>
      <c r="AE564" s="59" t="str">
        <f>IFERROR(VLOOKUP(Tabelle32[[#This Row],[Device ID]],BOM!$B$3:$BQ$35,35,FALSE),"")</f>
        <v>x</v>
      </c>
      <c r="AF564" s="59" t="str">
        <f>IFERROR(VLOOKUP(Tabelle32[[#This Row],[Device ID]],BOM!$B$3:$BQ$35,36,FALSE),"")</f>
        <v>x</v>
      </c>
      <c r="AG564" s="59" t="str">
        <f>IFERROR(VLOOKUP(Tabelle32[[#This Row],[Device ID]],BOM!$B$3:$BQ$35,37,FALSE),"")</f>
        <v>x</v>
      </c>
      <c r="AH564" s="59"/>
      <c r="AI564" s="59"/>
      <c r="AJ564" s="59"/>
      <c r="AK564" s="59"/>
      <c r="AL564" s="59" t="str">
        <f>IFERROR(VLOOKUP(Tabelle32[[#This Row],[Device ID]],BOM!$B$3:$BQ$35,42,FALSE),"")</f>
        <v>Imagine Communications SNP</v>
      </c>
      <c r="AM564" s="59" t="str">
        <f>IFERROR(VLOOKUP(Tabelle32[[#This Row],[Device ID]],BOM!$B$3:$BQ$35,43,FALSE),"")</f>
        <v>no</v>
      </c>
      <c r="AN564" s="59" t="str">
        <f>IFERROR(VLOOKUP(Tabelle32[[#This Row],[Device ID]],BOM!$B$3:$BQ$35,44,FALSE),"")</f>
        <v>yes</v>
      </c>
      <c r="AO564" s="59" t="str">
        <f>IFERROR(VLOOKUP(Tabelle32[[#This Row],[Device ID]],BOM!$B$3:$BQ$35,45,FALSE),"")</f>
        <v>no</v>
      </c>
      <c r="AP564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64" s="28"/>
      <c r="AR564" s="28"/>
      <c r="AS564" s="28"/>
      <c r="AT564" s="28"/>
      <c r="AU564" s="28"/>
      <c r="AV564" s="28" t="s">
        <v>96</v>
      </c>
      <c r="AW564" s="28" t="s">
        <v>96</v>
      </c>
      <c r="AX564" s="28" t="s">
        <v>96</v>
      </c>
      <c r="AY564" s="28" t="s">
        <v>96</v>
      </c>
      <c r="AZ564" s="28" t="s">
        <v>96</v>
      </c>
      <c r="BA564" s="28" t="s">
        <v>96</v>
      </c>
      <c r="BB564" s="28" t="s">
        <v>96</v>
      </c>
      <c r="BC564" s="28" t="s">
        <v>96</v>
      </c>
      <c r="BD564" s="28" t="s">
        <v>96</v>
      </c>
      <c r="BE564" s="28"/>
      <c r="BF564" s="28"/>
      <c r="BG564" s="73" t="s">
        <v>151</v>
      </c>
      <c r="BH564" s="30" t="str">
        <f>IF(COUNTA(Tabelle32[[#This Row],[Type:Vid_1080i50]:[Type:Anc_Prot]])&gt;0,"x","")</f>
        <v>x</v>
      </c>
      <c r="BI56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64" s="59"/>
      <c r="BK564" s="59"/>
      <c r="BL564" s="63"/>
      <c r="BM564" s="63"/>
      <c r="BN564" s="90"/>
      <c r="BO564" s="90"/>
      <c r="BP564" s="75">
        <f>LEN(Tabelle32[[#This Row],[Label 1
GFX-Unit]])</f>
        <v>0</v>
      </c>
      <c r="BQ564" s="63"/>
      <c r="BR564" s="63"/>
      <c r="BS564" s="59"/>
      <c r="BT564" s="59"/>
      <c r="BU564" s="59" t="s">
        <v>185</v>
      </c>
      <c r="BV564" s="59" t="s">
        <v>186</v>
      </c>
      <c r="BW564" s="59" t="s">
        <v>774</v>
      </c>
      <c r="BX564" s="59">
        <v>26</v>
      </c>
    </row>
    <row r="565" spans="1:76" x14ac:dyDescent="0.2">
      <c r="A565" s="58" t="str">
        <f>CONCATENATE(Tabelle32[[#This Row],[Device ID]],".",Tabelle32[[#This Row],[Streamcounter]])</f>
        <v>26.26209</v>
      </c>
      <c r="B56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VGW-01_SDI26_AUDrec_0009_IPLASRF</v>
      </c>
      <c r="C565" s="60"/>
      <c r="D565" s="61"/>
      <c r="E565" s="62"/>
      <c r="F565" s="59" t="str">
        <f>IFERROR(VLOOKUP(Tabelle32[[#This Row],[Device ID]],BOM!$B$3:$BQ$35,16,FALSE),"")</f>
        <v>VKS (12G)</v>
      </c>
      <c r="G565" s="63">
        <f>VLOOKUP(Tabelle32[[#This Row],[SDI Interface]],BOM!$A$4:$B$35,2,FALSE)</f>
        <v>26</v>
      </c>
      <c r="H565" s="59" t="str">
        <f>BOM!$C$4</f>
        <v>VGW-01</v>
      </c>
      <c r="I565" s="59">
        <f>IFERROR(VLOOKUP(Tabelle32[[#This Row],[Device ID]],BOM!$B$3:$BQ$35,12,FALSE),"")</f>
        <v>0</v>
      </c>
      <c r="J565" s="59" t="str">
        <f>IFERROR(VLOOKUP(Tabelle32[[#This Row],[Device ID]],BOM!$B$3:$BQ$35,13,FALSE),"")</f>
        <v>TC.U1.223 | MDC</v>
      </c>
      <c r="K565" s="59" t="str">
        <f>IFERROR(VLOOKUP(Tabelle32[[#This Row],[Device ID]],BOM!$B$3:$BQ$35,14,FALSE),"")</f>
        <v>Imagine Comunications</v>
      </c>
      <c r="L565" s="59" t="str">
        <f>IFERROR(VLOOKUP(Tabelle32[[#This Row],[Device ID]],BOM!$B$3:$BQ$35,16,FALSE),"")</f>
        <v>VKS (12G)</v>
      </c>
      <c r="M565" s="63">
        <f>IFERROR(VLOOKUP(Tabelle32[[#This Row],[Device ID]],BOM!$B$3:$BQ$35,17,FALSE),"")</f>
        <v>0</v>
      </c>
      <c r="N565" s="59">
        <f>IFERROR(VLOOKUP(Tabelle32[[#This Row],[Device ID]],BOM!$B$3:$BQ$35,18,FALSE),"")</f>
        <v>0</v>
      </c>
      <c r="O565" s="64"/>
      <c r="P565" s="64"/>
      <c r="Q565" s="64"/>
      <c r="R565" s="64"/>
      <c r="S565" s="64"/>
      <c r="T565" s="64"/>
      <c r="U565" s="59">
        <f>IFERROR(VLOOKUP(Tabelle32[[#This Row],[Device ID]],BOM!$B$3:$BQ$35,25,FALSE),"")</f>
        <v>0</v>
      </c>
      <c r="V565" s="59" t="str">
        <f>IFERROR(VLOOKUP(Tabelle32[[#This Row],[Device ID]],BOM!$B$3:$BQ$35,26,FALSE),"")</f>
        <v>x</v>
      </c>
      <c r="W565" s="59" t="str">
        <f>IFERROR(VLOOKUP(Tabelle32[[#This Row],[Device ID]],BOM!$B$3:$BQ$35,27,FALSE),"")</f>
        <v>x</v>
      </c>
      <c r="X565" s="59" t="str">
        <f>IFERROR(VLOOKUP(Tabelle32[[#This Row],[Device ID]],BOM!$B$3:$BQ$35,28,FALSE),"")</f>
        <v>x</v>
      </c>
      <c r="Y565" s="59" t="str">
        <f>IFERROR(VLOOKUP(Tabelle32[[#This Row],[Device ID]],BOM!$B$3:$BQ$35,29,FALSE),"")</f>
        <v>x</v>
      </c>
      <c r="Z565" s="59" t="str">
        <f>IFERROR(VLOOKUP(Tabelle32[[#This Row],[Device ID]],BOM!$B$3:$BQ$35,30,FALSE),"")</f>
        <v>x</v>
      </c>
      <c r="AA565" s="59" t="str">
        <f>IFERROR(VLOOKUP(Tabelle32[[#This Row],[Device ID]],BOM!$B$3:$BQ$35,31,FALSE),"")</f>
        <v>x</v>
      </c>
      <c r="AB565" s="59" t="str">
        <f>IFERROR(VLOOKUP(Tabelle32[[#This Row],[Device ID]],BOM!$B$3:$BQ$35,32,FALSE),"")</f>
        <v>x</v>
      </c>
      <c r="AC565" s="59" t="str">
        <f>IFERROR(VLOOKUP(Tabelle32[[#This Row],[Device ID]],BOM!$B$3:$BQ$35,33,FALSE),"")</f>
        <v>x</v>
      </c>
      <c r="AD565" s="59" t="str">
        <f>IFERROR(VLOOKUP(Tabelle32[[#This Row],[Device ID]],BOM!$B$3:$BQ$35,34,FALSE),"")</f>
        <v>x</v>
      </c>
      <c r="AE565" s="59" t="str">
        <f>IFERROR(VLOOKUP(Tabelle32[[#This Row],[Device ID]],BOM!$B$3:$BQ$35,35,FALSE),"")</f>
        <v>x</v>
      </c>
      <c r="AF565" s="59" t="str">
        <f>IFERROR(VLOOKUP(Tabelle32[[#This Row],[Device ID]],BOM!$B$3:$BQ$35,36,FALSE),"")</f>
        <v>x</v>
      </c>
      <c r="AG565" s="59" t="str">
        <f>IFERROR(VLOOKUP(Tabelle32[[#This Row],[Device ID]],BOM!$B$3:$BQ$35,37,FALSE),"")</f>
        <v>x</v>
      </c>
      <c r="AH565" s="59"/>
      <c r="AI565" s="59"/>
      <c r="AJ565" s="59"/>
      <c r="AK565" s="59"/>
      <c r="AL565" s="59" t="str">
        <f>IFERROR(VLOOKUP(Tabelle32[[#This Row],[Device ID]],BOM!$B$3:$BQ$35,42,FALSE),"")</f>
        <v>Imagine Communications SNP</v>
      </c>
      <c r="AM565" s="59" t="str">
        <f>IFERROR(VLOOKUP(Tabelle32[[#This Row],[Device ID]],BOM!$B$3:$BQ$35,43,FALSE),"")</f>
        <v>no</v>
      </c>
      <c r="AN565" s="59" t="str">
        <f>IFERROR(VLOOKUP(Tabelle32[[#This Row],[Device ID]],BOM!$B$3:$BQ$35,44,FALSE),"")</f>
        <v>yes</v>
      </c>
      <c r="AO565" s="59" t="str">
        <f>IFERROR(VLOOKUP(Tabelle32[[#This Row],[Device ID]],BOM!$B$3:$BQ$35,45,FALSE),"")</f>
        <v>no</v>
      </c>
      <c r="AP565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65" s="28"/>
      <c r="AR565" s="28"/>
      <c r="AS565" s="28"/>
      <c r="AT565" s="28"/>
      <c r="AU565" s="28"/>
      <c r="AV565" s="28" t="s">
        <v>96</v>
      </c>
      <c r="AW565" s="28" t="s">
        <v>96</v>
      </c>
      <c r="AX565" s="28" t="s">
        <v>96</v>
      </c>
      <c r="AY565" s="28" t="s">
        <v>96</v>
      </c>
      <c r="AZ565" s="28" t="s">
        <v>96</v>
      </c>
      <c r="BA565" s="28" t="s">
        <v>96</v>
      </c>
      <c r="BB565" s="28" t="s">
        <v>96</v>
      </c>
      <c r="BC565" s="28" t="s">
        <v>96</v>
      </c>
      <c r="BD565" s="28" t="s">
        <v>96</v>
      </c>
      <c r="BE565" s="28"/>
      <c r="BF565" s="28"/>
      <c r="BG565" s="73" t="s">
        <v>151</v>
      </c>
      <c r="BH565" s="30" t="str">
        <f>IF(COUNTA(Tabelle32[[#This Row],[Type:Vid_1080i50]:[Type:Anc_Prot]])&gt;0,"x","")</f>
        <v>x</v>
      </c>
      <c r="BI56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65" s="59"/>
      <c r="BK565" s="59"/>
      <c r="BL565" s="63"/>
      <c r="BM565" s="63"/>
      <c r="BN565" s="90"/>
      <c r="BO565" s="90"/>
      <c r="BP565" s="75">
        <f>LEN(Tabelle32[[#This Row],[Label 1
GFX-Unit]])</f>
        <v>0</v>
      </c>
      <c r="BQ565" s="63"/>
      <c r="BR565" s="63"/>
      <c r="BS565" s="59"/>
      <c r="BT565" s="59"/>
      <c r="BU565" s="59" t="s">
        <v>188</v>
      </c>
      <c r="BV565" s="59" t="s">
        <v>189</v>
      </c>
      <c r="BW565" s="59" t="s">
        <v>775</v>
      </c>
      <c r="BX565" s="59">
        <v>26</v>
      </c>
    </row>
    <row r="566" spans="1:76" x14ac:dyDescent="0.2">
      <c r="A566" s="58" t="str">
        <f>CONCATENATE(Tabelle32[[#This Row],[Device ID]],".",Tabelle32[[#This Row],[Streamcounter]])</f>
        <v>26.26210</v>
      </c>
      <c r="B56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VGW-01_SDI26_AUDrec_0010_IPLASRF</v>
      </c>
      <c r="C566" s="60"/>
      <c r="D566" s="61"/>
      <c r="E566" s="62"/>
      <c r="F566" s="59" t="str">
        <f>IFERROR(VLOOKUP(Tabelle32[[#This Row],[Device ID]],BOM!$B$3:$BQ$35,16,FALSE),"")</f>
        <v>VKS (12G)</v>
      </c>
      <c r="G566" s="63">
        <f>VLOOKUP(Tabelle32[[#This Row],[SDI Interface]],BOM!$A$4:$B$35,2,FALSE)</f>
        <v>26</v>
      </c>
      <c r="H566" s="59" t="str">
        <f>BOM!$C$4</f>
        <v>VGW-01</v>
      </c>
      <c r="I566" s="59">
        <f>IFERROR(VLOOKUP(Tabelle32[[#This Row],[Device ID]],BOM!$B$3:$BQ$35,12,FALSE),"")</f>
        <v>0</v>
      </c>
      <c r="J566" s="59" t="str">
        <f>IFERROR(VLOOKUP(Tabelle32[[#This Row],[Device ID]],BOM!$B$3:$BQ$35,13,FALSE),"")</f>
        <v>TC.U1.223 | MDC</v>
      </c>
      <c r="K566" s="59" t="str">
        <f>IFERROR(VLOOKUP(Tabelle32[[#This Row],[Device ID]],BOM!$B$3:$BQ$35,14,FALSE),"")</f>
        <v>Imagine Comunications</v>
      </c>
      <c r="L566" s="59" t="str">
        <f>IFERROR(VLOOKUP(Tabelle32[[#This Row],[Device ID]],BOM!$B$3:$BQ$35,16,FALSE),"")</f>
        <v>VKS (12G)</v>
      </c>
      <c r="M566" s="63">
        <f>IFERROR(VLOOKUP(Tabelle32[[#This Row],[Device ID]],BOM!$B$3:$BQ$35,17,FALSE),"")</f>
        <v>0</v>
      </c>
      <c r="N566" s="59">
        <f>IFERROR(VLOOKUP(Tabelle32[[#This Row],[Device ID]],BOM!$B$3:$BQ$35,18,FALSE),"")</f>
        <v>0</v>
      </c>
      <c r="O566" s="64"/>
      <c r="P566" s="64"/>
      <c r="Q566" s="64"/>
      <c r="R566" s="64"/>
      <c r="S566" s="64"/>
      <c r="T566" s="64"/>
      <c r="U566" s="59">
        <f>IFERROR(VLOOKUP(Tabelle32[[#This Row],[Device ID]],BOM!$B$3:$BQ$35,25,FALSE),"")</f>
        <v>0</v>
      </c>
      <c r="V566" s="59" t="str">
        <f>IFERROR(VLOOKUP(Tabelle32[[#This Row],[Device ID]],BOM!$B$3:$BQ$35,26,FALSE),"")</f>
        <v>x</v>
      </c>
      <c r="W566" s="59" t="str">
        <f>IFERROR(VLOOKUP(Tabelle32[[#This Row],[Device ID]],BOM!$B$3:$BQ$35,27,FALSE),"")</f>
        <v>x</v>
      </c>
      <c r="X566" s="59" t="str">
        <f>IFERROR(VLOOKUP(Tabelle32[[#This Row],[Device ID]],BOM!$B$3:$BQ$35,28,FALSE),"")</f>
        <v>x</v>
      </c>
      <c r="Y566" s="59" t="str">
        <f>IFERROR(VLOOKUP(Tabelle32[[#This Row],[Device ID]],BOM!$B$3:$BQ$35,29,FALSE),"")</f>
        <v>x</v>
      </c>
      <c r="Z566" s="59" t="str">
        <f>IFERROR(VLOOKUP(Tabelle32[[#This Row],[Device ID]],BOM!$B$3:$BQ$35,30,FALSE),"")</f>
        <v>x</v>
      </c>
      <c r="AA566" s="59" t="str">
        <f>IFERROR(VLOOKUP(Tabelle32[[#This Row],[Device ID]],BOM!$B$3:$BQ$35,31,FALSE),"")</f>
        <v>x</v>
      </c>
      <c r="AB566" s="59" t="str">
        <f>IFERROR(VLOOKUP(Tabelle32[[#This Row],[Device ID]],BOM!$B$3:$BQ$35,32,FALSE),"")</f>
        <v>x</v>
      </c>
      <c r="AC566" s="59" t="str">
        <f>IFERROR(VLOOKUP(Tabelle32[[#This Row],[Device ID]],BOM!$B$3:$BQ$35,33,FALSE),"")</f>
        <v>x</v>
      </c>
      <c r="AD566" s="59" t="str">
        <f>IFERROR(VLOOKUP(Tabelle32[[#This Row],[Device ID]],BOM!$B$3:$BQ$35,34,FALSE),"")</f>
        <v>x</v>
      </c>
      <c r="AE566" s="59" t="str">
        <f>IFERROR(VLOOKUP(Tabelle32[[#This Row],[Device ID]],BOM!$B$3:$BQ$35,35,FALSE),"")</f>
        <v>x</v>
      </c>
      <c r="AF566" s="59" t="str">
        <f>IFERROR(VLOOKUP(Tabelle32[[#This Row],[Device ID]],BOM!$B$3:$BQ$35,36,FALSE),"")</f>
        <v>x</v>
      </c>
      <c r="AG566" s="59" t="str">
        <f>IFERROR(VLOOKUP(Tabelle32[[#This Row],[Device ID]],BOM!$B$3:$BQ$35,37,FALSE),"")</f>
        <v>x</v>
      </c>
      <c r="AH566" s="59"/>
      <c r="AI566" s="59"/>
      <c r="AJ566" s="59"/>
      <c r="AK566" s="59"/>
      <c r="AL566" s="59" t="str">
        <f>IFERROR(VLOOKUP(Tabelle32[[#This Row],[Device ID]],BOM!$B$3:$BQ$35,42,FALSE),"")</f>
        <v>Imagine Communications SNP</v>
      </c>
      <c r="AM566" s="59" t="str">
        <f>IFERROR(VLOOKUP(Tabelle32[[#This Row],[Device ID]],BOM!$B$3:$BQ$35,43,FALSE),"")</f>
        <v>no</v>
      </c>
      <c r="AN566" s="59" t="str">
        <f>IFERROR(VLOOKUP(Tabelle32[[#This Row],[Device ID]],BOM!$B$3:$BQ$35,44,FALSE),"")</f>
        <v>yes</v>
      </c>
      <c r="AO566" s="59" t="str">
        <f>IFERROR(VLOOKUP(Tabelle32[[#This Row],[Device ID]],BOM!$B$3:$BQ$35,45,FALSE),"")</f>
        <v>no</v>
      </c>
      <c r="AP566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66" s="28"/>
      <c r="AR566" s="28"/>
      <c r="AS566" s="28"/>
      <c r="AT566" s="28"/>
      <c r="AU566" s="28"/>
      <c r="AV566" s="28" t="s">
        <v>96</v>
      </c>
      <c r="AW566" s="28" t="s">
        <v>96</v>
      </c>
      <c r="AX566" s="28" t="s">
        <v>96</v>
      </c>
      <c r="AY566" s="28" t="s">
        <v>96</v>
      </c>
      <c r="AZ566" s="28" t="s">
        <v>96</v>
      </c>
      <c r="BA566" s="28" t="s">
        <v>96</v>
      </c>
      <c r="BB566" s="28" t="s">
        <v>96</v>
      </c>
      <c r="BC566" s="28" t="s">
        <v>96</v>
      </c>
      <c r="BD566" s="28" t="s">
        <v>96</v>
      </c>
      <c r="BE566" s="28"/>
      <c r="BF566" s="28"/>
      <c r="BG566" s="73" t="s">
        <v>151</v>
      </c>
      <c r="BH566" s="30" t="str">
        <f>IF(COUNTA(Tabelle32[[#This Row],[Type:Vid_1080i50]:[Type:Anc_Prot]])&gt;0,"x","")</f>
        <v>x</v>
      </c>
      <c r="BI56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66" s="59"/>
      <c r="BK566" s="59"/>
      <c r="BL566" s="63"/>
      <c r="BM566" s="63"/>
      <c r="BN566" s="90"/>
      <c r="BO566" s="90"/>
      <c r="BP566" s="75">
        <f>LEN(Tabelle32[[#This Row],[Label 1
GFX-Unit]])</f>
        <v>0</v>
      </c>
      <c r="BQ566" s="63"/>
      <c r="BR566" s="63"/>
      <c r="BS566" s="59"/>
      <c r="BT566" s="59"/>
      <c r="BU566" s="59" t="s">
        <v>191</v>
      </c>
      <c r="BV566" s="59" t="s">
        <v>192</v>
      </c>
      <c r="BW566" s="59" t="s">
        <v>776</v>
      </c>
      <c r="BX566" s="59">
        <v>26</v>
      </c>
    </row>
    <row r="567" spans="1:76" x14ac:dyDescent="0.2">
      <c r="A567" s="58" t="str">
        <f>CONCATENATE(Tabelle32[[#This Row],[Device ID]],".",Tabelle32[[#This Row],[Streamcounter]])</f>
        <v>26.26211</v>
      </c>
      <c r="B56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VGW-01_SDI26_AUDrec_0011_IPLASRF</v>
      </c>
      <c r="C567" s="60"/>
      <c r="D567" s="61"/>
      <c r="E567" s="62"/>
      <c r="F567" s="59" t="str">
        <f>IFERROR(VLOOKUP(Tabelle32[[#This Row],[Device ID]],BOM!$B$3:$BQ$35,16,FALSE),"")</f>
        <v>VKS (12G)</v>
      </c>
      <c r="G567" s="63">
        <f>VLOOKUP(Tabelle32[[#This Row],[SDI Interface]],BOM!$A$4:$B$35,2,FALSE)</f>
        <v>26</v>
      </c>
      <c r="H567" s="59" t="str">
        <f>BOM!$C$4</f>
        <v>VGW-01</v>
      </c>
      <c r="I567" s="59">
        <f>IFERROR(VLOOKUP(Tabelle32[[#This Row],[Device ID]],BOM!$B$3:$BQ$35,12,FALSE),"")</f>
        <v>0</v>
      </c>
      <c r="J567" s="59" t="str">
        <f>IFERROR(VLOOKUP(Tabelle32[[#This Row],[Device ID]],BOM!$B$3:$BQ$35,13,FALSE),"")</f>
        <v>TC.U1.223 | MDC</v>
      </c>
      <c r="K567" s="59" t="str">
        <f>IFERROR(VLOOKUP(Tabelle32[[#This Row],[Device ID]],BOM!$B$3:$BQ$35,14,FALSE),"")</f>
        <v>Imagine Comunications</v>
      </c>
      <c r="L567" s="59" t="str">
        <f>IFERROR(VLOOKUP(Tabelle32[[#This Row],[Device ID]],BOM!$B$3:$BQ$35,16,FALSE),"")</f>
        <v>VKS (12G)</v>
      </c>
      <c r="M567" s="63">
        <f>IFERROR(VLOOKUP(Tabelle32[[#This Row],[Device ID]],BOM!$B$3:$BQ$35,17,FALSE),"")</f>
        <v>0</v>
      </c>
      <c r="N567" s="59">
        <f>IFERROR(VLOOKUP(Tabelle32[[#This Row],[Device ID]],BOM!$B$3:$BQ$35,18,FALSE),"")</f>
        <v>0</v>
      </c>
      <c r="O567" s="64"/>
      <c r="P567" s="64"/>
      <c r="Q567" s="64"/>
      <c r="R567" s="64"/>
      <c r="S567" s="64"/>
      <c r="T567" s="64"/>
      <c r="U567" s="59">
        <f>IFERROR(VLOOKUP(Tabelle32[[#This Row],[Device ID]],BOM!$B$3:$BQ$35,25,FALSE),"")</f>
        <v>0</v>
      </c>
      <c r="V567" s="59" t="str">
        <f>IFERROR(VLOOKUP(Tabelle32[[#This Row],[Device ID]],BOM!$B$3:$BQ$35,26,FALSE),"")</f>
        <v>x</v>
      </c>
      <c r="W567" s="59" t="str">
        <f>IFERROR(VLOOKUP(Tabelle32[[#This Row],[Device ID]],BOM!$B$3:$BQ$35,27,FALSE),"")</f>
        <v>x</v>
      </c>
      <c r="X567" s="59" t="str">
        <f>IFERROR(VLOOKUP(Tabelle32[[#This Row],[Device ID]],BOM!$B$3:$BQ$35,28,FALSE),"")</f>
        <v>x</v>
      </c>
      <c r="Y567" s="59" t="str">
        <f>IFERROR(VLOOKUP(Tabelle32[[#This Row],[Device ID]],BOM!$B$3:$BQ$35,29,FALSE),"")</f>
        <v>x</v>
      </c>
      <c r="Z567" s="59" t="str">
        <f>IFERROR(VLOOKUP(Tabelle32[[#This Row],[Device ID]],BOM!$B$3:$BQ$35,30,FALSE),"")</f>
        <v>x</v>
      </c>
      <c r="AA567" s="59" t="str">
        <f>IFERROR(VLOOKUP(Tabelle32[[#This Row],[Device ID]],BOM!$B$3:$BQ$35,31,FALSE),"")</f>
        <v>x</v>
      </c>
      <c r="AB567" s="59" t="str">
        <f>IFERROR(VLOOKUP(Tabelle32[[#This Row],[Device ID]],BOM!$B$3:$BQ$35,32,FALSE),"")</f>
        <v>x</v>
      </c>
      <c r="AC567" s="59" t="str">
        <f>IFERROR(VLOOKUP(Tabelle32[[#This Row],[Device ID]],BOM!$B$3:$BQ$35,33,FALSE),"")</f>
        <v>x</v>
      </c>
      <c r="AD567" s="59" t="str">
        <f>IFERROR(VLOOKUP(Tabelle32[[#This Row],[Device ID]],BOM!$B$3:$BQ$35,34,FALSE),"")</f>
        <v>x</v>
      </c>
      <c r="AE567" s="59" t="str">
        <f>IFERROR(VLOOKUP(Tabelle32[[#This Row],[Device ID]],BOM!$B$3:$BQ$35,35,FALSE),"")</f>
        <v>x</v>
      </c>
      <c r="AF567" s="59" t="str">
        <f>IFERROR(VLOOKUP(Tabelle32[[#This Row],[Device ID]],BOM!$B$3:$BQ$35,36,FALSE),"")</f>
        <v>x</v>
      </c>
      <c r="AG567" s="59" t="str">
        <f>IFERROR(VLOOKUP(Tabelle32[[#This Row],[Device ID]],BOM!$B$3:$BQ$35,37,FALSE),"")</f>
        <v>x</v>
      </c>
      <c r="AH567" s="59"/>
      <c r="AI567" s="59"/>
      <c r="AJ567" s="59"/>
      <c r="AK567" s="59"/>
      <c r="AL567" s="59" t="str">
        <f>IFERROR(VLOOKUP(Tabelle32[[#This Row],[Device ID]],BOM!$B$3:$BQ$35,42,FALSE),"")</f>
        <v>Imagine Communications SNP</v>
      </c>
      <c r="AM567" s="59" t="str">
        <f>IFERROR(VLOOKUP(Tabelle32[[#This Row],[Device ID]],BOM!$B$3:$BQ$35,43,FALSE),"")</f>
        <v>no</v>
      </c>
      <c r="AN567" s="59" t="str">
        <f>IFERROR(VLOOKUP(Tabelle32[[#This Row],[Device ID]],BOM!$B$3:$BQ$35,44,FALSE),"")</f>
        <v>yes</v>
      </c>
      <c r="AO567" s="59" t="str">
        <f>IFERROR(VLOOKUP(Tabelle32[[#This Row],[Device ID]],BOM!$B$3:$BQ$35,45,FALSE),"")</f>
        <v>no</v>
      </c>
      <c r="AP567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67" s="28"/>
      <c r="AR567" s="28"/>
      <c r="AS567" s="28"/>
      <c r="AT567" s="28"/>
      <c r="AU567" s="28"/>
      <c r="AV567" s="28" t="s">
        <v>96</v>
      </c>
      <c r="AW567" s="28" t="s">
        <v>96</v>
      </c>
      <c r="AX567" s="28" t="s">
        <v>96</v>
      </c>
      <c r="AY567" s="28" t="s">
        <v>96</v>
      </c>
      <c r="AZ567" s="28" t="s">
        <v>96</v>
      </c>
      <c r="BA567" s="28" t="s">
        <v>96</v>
      </c>
      <c r="BB567" s="28" t="s">
        <v>96</v>
      </c>
      <c r="BC567" s="28" t="s">
        <v>96</v>
      </c>
      <c r="BD567" s="28" t="s">
        <v>96</v>
      </c>
      <c r="BE567" s="28"/>
      <c r="BF567" s="28"/>
      <c r="BG567" s="73" t="s">
        <v>151</v>
      </c>
      <c r="BH567" s="30" t="str">
        <f>IF(COUNTA(Tabelle32[[#This Row],[Type:Vid_1080i50]:[Type:Anc_Prot]])&gt;0,"x","")</f>
        <v>x</v>
      </c>
      <c r="BI56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67" s="59"/>
      <c r="BK567" s="59"/>
      <c r="BL567" s="63"/>
      <c r="BM567" s="63"/>
      <c r="BN567" s="90"/>
      <c r="BO567" s="90"/>
      <c r="BP567" s="75">
        <f>LEN(Tabelle32[[#This Row],[Label 1
GFX-Unit]])</f>
        <v>0</v>
      </c>
      <c r="BQ567" s="63"/>
      <c r="BR567" s="63"/>
      <c r="BS567" s="59"/>
      <c r="BT567" s="59"/>
      <c r="BU567" s="59" t="s">
        <v>194</v>
      </c>
      <c r="BV567" s="59" t="s">
        <v>195</v>
      </c>
      <c r="BW567" s="59" t="s">
        <v>777</v>
      </c>
      <c r="BX567" s="59">
        <v>26</v>
      </c>
    </row>
    <row r="568" spans="1:76" x14ac:dyDescent="0.2">
      <c r="A568" s="58" t="str">
        <f>CONCATENATE(Tabelle32[[#This Row],[Device ID]],".",Tabelle32[[#This Row],[Streamcounter]])</f>
        <v>26.26212</v>
      </c>
      <c r="B56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VGW-01_SDI26_AUDrec_0012_IPLASRF</v>
      </c>
      <c r="C568" s="60"/>
      <c r="D568" s="61"/>
      <c r="E568" s="62"/>
      <c r="F568" s="59" t="str">
        <f>IFERROR(VLOOKUP(Tabelle32[[#This Row],[Device ID]],BOM!$B$3:$BQ$35,16,FALSE),"")</f>
        <v>VKS (12G)</v>
      </c>
      <c r="G568" s="63">
        <f>VLOOKUP(Tabelle32[[#This Row],[SDI Interface]],BOM!$A$4:$B$35,2,FALSE)</f>
        <v>26</v>
      </c>
      <c r="H568" s="59" t="str">
        <f>BOM!$C$4</f>
        <v>VGW-01</v>
      </c>
      <c r="I568" s="59">
        <f>IFERROR(VLOOKUP(Tabelle32[[#This Row],[Device ID]],BOM!$B$3:$BQ$35,12,FALSE),"")</f>
        <v>0</v>
      </c>
      <c r="J568" s="59" t="str">
        <f>IFERROR(VLOOKUP(Tabelle32[[#This Row],[Device ID]],BOM!$B$3:$BQ$35,13,FALSE),"")</f>
        <v>TC.U1.223 | MDC</v>
      </c>
      <c r="K568" s="59" t="str">
        <f>IFERROR(VLOOKUP(Tabelle32[[#This Row],[Device ID]],BOM!$B$3:$BQ$35,14,FALSE),"")</f>
        <v>Imagine Comunications</v>
      </c>
      <c r="L568" s="59" t="str">
        <f>IFERROR(VLOOKUP(Tabelle32[[#This Row],[Device ID]],BOM!$B$3:$BQ$35,16,FALSE),"")</f>
        <v>VKS (12G)</v>
      </c>
      <c r="M568" s="63">
        <f>IFERROR(VLOOKUP(Tabelle32[[#This Row],[Device ID]],BOM!$B$3:$BQ$35,17,FALSE),"")</f>
        <v>0</v>
      </c>
      <c r="N568" s="59">
        <f>IFERROR(VLOOKUP(Tabelle32[[#This Row],[Device ID]],BOM!$B$3:$BQ$35,18,FALSE),"")</f>
        <v>0</v>
      </c>
      <c r="O568" s="64"/>
      <c r="P568" s="64"/>
      <c r="Q568" s="64"/>
      <c r="R568" s="64"/>
      <c r="S568" s="64"/>
      <c r="T568" s="64"/>
      <c r="U568" s="59">
        <f>IFERROR(VLOOKUP(Tabelle32[[#This Row],[Device ID]],BOM!$B$3:$BQ$35,25,FALSE),"")</f>
        <v>0</v>
      </c>
      <c r="V568" s="59" t="str">
        <f>IFERROR(VLOOKUP(Tabelle32[[#This Row],[Device ID]],BOM!$B$3:$BQ$35,26,FALSE),"")</f>
        <v>x</v>
      </c>
      <c r="W568" s="59" t="str">
        <f>IFERROR(VLOOKUP(Tabelle32[[#This Row],[Device ID]],BOM!$B$3:$BQ$35,27,FALSE),"")</f>
        <v>x</v>
      </c>
      <c r="X568" s="59" t="str">
        <f>IFERROR(VLOOKUP(Tabelle32[[#This Row],[Device ID]],BOM!$B$3:$BQ$35,28,FALSE),"")</f>
        <v>x</v>
      </c>
      <c r="Y568" s="59" t="str">
        <f>IFERROR(VLOOKUP(Tabelle32[[#This Row],[Device ID]],BOM!$B$3:$BQ$35,29,FALSE),"")</f>
        <v>x</v>
      </c>
      <c r="Z568" s="59" t="str">
        <f>IFERROR(VLOOKUP(Tabelle32[[#This Row],[Device ID]],BOM!$B$3:$BQ$35,30,FALSE),"")</f>
        <v>x</v>
      </c>
      <c r="AA568" s="59" t="str">
        <f>IFERROR(VLOOKUP(Tabelle32[[#This Row],[Device ID]],BOM!$B$3:$BQ$35,31,FALSE),"")</f>
        <v>x</v>
      </c>
      <c r="AB568" s="59" t="str">
        <f>IFERROR(VLOOKUP(Tabelle32[[#This Row],[Device ID]],BOM!$B$3:$BQ$35,32,FALSE),"")</f>
        <v>x</v>
      </c>
      <c r="AC568" s="59" t="str">
        <f>IFERROR(VLOOKUP(Tabelle32[[#This Row],[Device ID]],BOM!$B$3:$BQ$35,33,FALSE),"")</f>
        <v>x</v>
      </c>
      <c r="AD568" s="59" t="str">
        <f>IFERROR(VLOOKUP(Tabelle32[[#This Row],[Device ID]],BOM!$B$3:$BQ$35,34,FALSE),"")</f>
        <v>x</v>
      </c>
      <c r="AE568" s="59" t="str">
        <f>IFERROR(VLOOKUP(Tabelle32[[#This Row],[Device ID]],BOM!$B$3:$BQ$35,35,FALSE),"")</f>
        <v>x</v>
      </c>
      <c r="AF568" s="59" t="str">
        <f>IFERROR(VLOOKUP(Tabelle32[[#This Row],[Device ID]],BOM!$B$3:$BQ$35,36,FALSE),"")</f>
        <v>x</v>
      </c>
      <c r="AG568" s="59" t="str">
        <f>IFERROR(VLOOKUP(Tabelle32[[#This Row],[Device ID]],BOM!$B$3:$BQ$35,37,FALSE),"")</f>
        <v>x</v>
      </c>
      <c r="AH568" s="59"/>
      <c r="AI568" s="59"/>
      <c r="AJ568" s="59"/>
      <c r="AK568" s="59"/>
      <c r="AL568" s="59" t="str">
        <f>IFERROR(VLOOKUP(Tabelle32[[#This Row],[Device ID]],BOM!$B$3:$BQ$35,42,FALSE),"")</f>
        <v>Imagine Communications SNP</v>
      </c>
      <c r="AM568" s="59" t="str">
        <f>IFERROR(VLOOKUP(Tabelle32[[#This Row],[Device ID]],BOM!$B$3:$BQ$35,43,FALSE),"")</f>
        <v>no</v>
      </c>
      <c r="AN568" s="59" t="str">
        <f>IFERROR(VLOOKUP(Tabelle32[[#This Row],[Device ID]],BOM!$B$3:$BQ$35,44,FALSE),"")</f>
        <v>yes</v>
      </c>
      <c r="AO568" s="59" t="str">
        <f>IFERROR(VLOOKUP(Tabelle32[[#This Row],[Device ID]],BOM!$B$3:$BQ$35,45,FALSE),"")</f>
        <v>no</v>
      </c>
      <c r="AP568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68" s="28"/>
      <c r="AR568" s="28"/>
      <c r="AS568" s="28"/>
      <c r="AT568" s="28"/>
      <c r="AU568" s="28"/>
      <c r="AV568" s="28" t="s">
        <v>96</v>
      </c>
      <c r="AW568" s="28" t="s">
        <v>96</v>
      </c>
      <c r="AX568" s="28" t="s">
        <v>96</v>
      </c>
      <c r="AY568" s="28" t="s">
        <v>96</v>
      </c>
      <c r="AZ568" s="28" t="s">
        <v>96</v>
      </c>
      <c r="BA568" s="28" t="s">
        <v>96</v>
      </c>
      <c r="BB568" s="28" t="s">
        <v>96</v>
      </c>
      <c r="BC568" s="28" t="s">
        <v>96</v>
      </c>
      <c r="BD568" s="28" t="s">
        <v>96</v>
      </c>
      <c r="BE568" s="28"/>
      <c r="BF568" s="28"/>
      <c r="BG568" s="73" t="s">
        <v>151</v>
      </c>
      <c r="BH568" s="30" t="str">
        <f>IF(COUNTA(Tabelle32[[#This Row],[Type:Vid_1080i50]:[Type:Anc_Prot]])&gt;0,"x","")</f>
        <v>x</v>
      </c>
      <c r="BI56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68" s="59"/>
      <c r="BK568" s="59"/>
      <c r="BL568" s="63"/>
      <c r="BM568" s="63"/>
      <c r="BN568" s="90"/>
      <c r="BO568" s="90"/>
      <c r="BP568" s="75">
        <f>LEN(Tabelle32[[#This Row],[Label 1
GFX-Unit]])</f>
        <v>0</v>
      </c>
      <c r="BQ568" s="63"/>
      <c r="BR568" s="63"/>
      <c r="BS568" s="59"/>
      <c r="BT568" s="59"/>
      <c r="BU568" s="59" t="s">
        <v>197</v>
      </c>
      <c r="BV568" s="59" t="s">
        <v>198</v>
      </c>
      <c r="BW568" s="59" t="s">
        <v>778</v>
      </c>
      <c r="BX568" s="59">
        <v>26</v>
      </c>
    </row>
    <row r="569" spans="1:76" x14ac:dyDescent="0.2">
      <c r="A569" s="58" t="str">
        <f>CONCATENATE(Tabelle32[[#This Row],[Device ID]],".",Tabelle32[[#This Row],[Streamcounter]])</f>
        <v>26.26213</v>
      </c>
      <c r="B56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VGW-01_SDI26_AUDrec_0013_IPLASRF</v>
      </c>
      <c r="C569" s="60"/>
      <c r="D569" s="61"/>
      <c r="E569" s="62"/>
      <c r="F569" s="59" t="str">
        <f>IFERROR(VLOOKUP(Tabelle32[[#This Row],[Device ID]],BOM!$B$3:$BQ$35,16,FALSE),"")</f>
        <v>VKS (12G)</v>
      </c>
      <c r="G569" s="63">
        <f>VLOOKUP(Tabelle32[[#This Row],[SDI Interface]],BOM!$A$4:$B$35,2,FALSE)</f>
        <v>26</v>
      </c>
      <c r="H569" s="59" t="str">
        <f>BOM!$C$4</f>
        <v>VGW-01</v>
      </c>
      <c r="I569" s="59">
        <f>IFERROR(VLOOKUP(Tabelle32[[#This Row],[Device ID]],BOM!$B$3:$BQ$35,12,FALSE),"")</f>
        <v>0</v>
      </c>
      <c r="J569" s="59" t="str">
        <f>IFERROR(VLOOKUP(Tabelle32[[#This Row],[Device ID]],BOM!$B$3:$BQ$35,13,FALSE),"")</f>
        <v>TC.U1.223 | MDC</v>
      </c>
      <c r="K569" s="59" t="str">
        <f>IFERROR(VLOOKUP(Tabelle32[[#This Row],[Device ID]],BOM!$B$3:$BQ$35,14,FALSE),"")</f>
        <v>Imagine Comunications</v>
      </c>
      <c r="L569" s="59" t="str">
        <f>IFERROR(VLOOKUP(Tabelle32[[#This Row],[Device ID]],BOM!$B$3:$BQ$35,16,FALSE),"")</f>
        <v>VKS (12G)</v>
      </c>
      <c r="M569" s="63">
        <f>IFERROR(VLOOKUP(Tabelle32[[#This Row],[Device ID]],BOM!$B$3:$BQ$35,17,FALSE),"")</f>
        <v>0</v>
      </c>
      <c r="N569" s="59">
        <f>IFERROR(VLOOKUP(Tabelle32[[#This Row],[Device ID]],BOM!$B$3:$BQ$35,18,FALSE),"")</f>
        <v>0</v>
      </c>
      <c r="O569" s="64"/>
      <c r="P569" s="64"/>
      <c r="Q569" s="64"/>
      <c r="R569" s="64"/>
      <c r="S569" s="64"/>
      <c r="T569" s="64"/>
      <c r="U569" s="59">
        <f>IFERROR(VLOOKUP(Tabelle32[[#This Row],[Device ID]],BOM!$B$3:$BQ$35,25,FALSE),"")</f>
        <v>0</v>
      </c>
      <c r="V569" s="59" t="str">
        <f>IFERROR(VLOOKUP(Tabelle32[[#This Row],[Device ID]],BOM!$B$3:$BQ$35,26,FALSE),"")</f>
        <v>x</v>
      </c>
      <c r="W569" s="59" t="str">
        <f>IFERROR(VLOOKUP(Tabelle32[[#This Row],[Device ID]],BOM!$B$3:$BQ$35,27,FALSE),"")</f>
        <v>x</v>
      </c>
      <c r="X569" s="59" t="str">
        <f>IFERROR(VLOOKUP(Tabelle32[[#This Row],[Device ID]],BOM!$B$3:$BQ$35,28,FALSE),"")</f>
        <v>x</v>
      </c>
      <c r="Y569" s="59" t="str">
        <f>IFERROR(VLOOKUP(Tabelle32[[#This Row],[Device ID]],BOM!$B$3:$BQ$35,29,FALSE),"")</f>
        <v>x</v>
      </c>
      <c r="Z569" s="59" t="str">
        <f>IFERROR(VLOOKUP(Tabelle32[[#This Row],[Device ID]],BOM!$B$3:$BQ$35,30,FALSE),"")</f>
        <v>x</v>
      </c>
      <c r="AA569" s="59" t="str">
        <f>IFERROR(VLOOKUP(Tabelle32[[#This Row],[Device ID]],BOM!$B$3:$BQ$35,31,FALSE),"")</f>
        <v>x</v>
      </c>
      <c r="AB569" s="59" t="str">
        <f>IFERROR(VLOOKUP(Tabelle32[[#This Row],[Device ID]],BOM!$B$3:$BQ$35,32,FALSE),"")</f>
        <v>x</v>
      </c>
      <c r="AC569" s="59" t="str">
        <f>IFERROR(VLOOKUP(Tabelle32[[#This Row],[Device ID]],BOM!$B$3:$BQ$35,33,FALSE),"")</f>
        <v>x</v>
      </c>
      <c r="AD569" s="59" t="str">
        <f>IFERROR(VLOOKUP(Tabelle32[[#This Row],[Device ID]],BOM!$B$3:$BQ$35,34,FALSE),"")</f>
        <v>x</v>
      </c>
      <c r="AE569" s="59" t="str">
        <f>IFERROR(VLOOKUP(Tabelle32[[#This Row],[Device ID]],BOM!$B$3:$BQ$35,35,FALSE),"")</f>
        <v>x</v>
      </c>
      <c r="AF569" s="59" t="str">
        <f>IFERROR(VLOOKUP(Tabelle32[[#This Row],[Device ID]],BOM!$B$3:$BQ$35,36,FALSE),"")</f>
        <v>x</v>
      </c>
      <c r="AG569" s="59" t="str">
        <f>IFERROR(VLOOKUP(Tabelle32[[#This Row],[Device ID]],BOM!$B$3:$BQ$35,37,FALSE),"")</f>
        <v>x</v>
      </c>
      <c r="AH569" s="59"/>
      <c r="AI569" s="59"/>
      <c r="AJ569" s="59"/>
      <c r="AK569" s="59"/>
      <c r="AL569" s="59" t="str">
        <f>IFERROR(VLOOKUP(Tabelle32[[#This Row],[Device ID]],BOM!$B$3:$BQ$35,42,FALSE),"")</f>
        <v>Imagine Communications SNP</v>
      </c>
      <c r="AM569" s="59" t="str">
        <f>IFERROR(VLOOKUP(Tabelle32[[#This Row],[Device ID]],BOM!$B$3:$BQ$35,43,FALSE),"")</f>
        <v>no</v>
      </c>
      <c r="AN569" s="59" t="str">
        <f>IFERROR(VLOOKUP(Tabelle32[[#This Row],[Device ID]],BOM!$B$3:$BQ$35,44,FALSE),"")</f>
        <v>yes</v>
      </c>
      <c r="AO569" s="59" t="str">
        <f>IFERROR(VLOOKUP(Tabelle32[[#This Row],[Device ID]],BOM!$B$3:$BQ$35,45,FALSE),"")</f>
        <v>no</v>
      </c>
      <c r="AP569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69" s="28"/>
      <c r="AR569" s="28"/>
      <c r="AS569" s="28"/>
      <c r="AT569" s="28"/>
      <c r="AU569" s="28"/>
      <c r="AV569" s="28" t="s">
        <v>96</v>
      </c>
      <c r="AW569" s="28" t="s">
        <v>96</v>
      </c>
      <c r="AX569" s="28" t="s">
        <v>96</v>
      </c>
      <c r="AY569" s="28" t="s">
        <v>96</v>
      </c>
      <c r="AZ569" s="28" t="s">
        <v>96</v>
      </c>
      <c r="BA569" s="28" t="s">
        <v>96</v>
      </c>
      <c r="BB569" s="28" t="s">
        <v>96</v>
      </c>
      <c r="BC569" s="28" t="s">
        <v>96</v>
      </c>
      <c r="BD569" s="28" t="s">
        <v>96</v>
      </c>
      <c r="BE569" s="28"/>
      <c r="BF569" s="28"/>
      <c r="BG569" s="73" t="s">
        <v>151</v>
      </c>
      <c r="BH569" s="30" t="str">
        <f>IF(COUNTA(Tabelle32[[#This Row],[Type:Vid_1080i50]:[Type:Anc_Prot]])&gt;0,"x","")</f>
        <v>x</v>
      </c>
      <c r="BI56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69" s="59"/>
      <c r="BK569" s="59"/>
      <c r="BL569" s="63"/>
      <c r="BM569" s="63"/>
      <c r="BN569" s="90"/>
      <c r="BO569" s="90"/>
      <c r="BP569" s="75">
        <f>LEN(Tabelle32[[#This Row],[Label 1
GFX-Unit]])</f>
        <v>0</v>
      </c>
      <c r="BQ569" s="63"/>
      <c r="BR569" s="63"/>
      <c r="BS569" s="59"/>
      <c r="BT569" s="59"/>
      <c r="BU569" s="59" t="s">
        <v>200</v>
      </c>
      <c r="BV569" s="59" t="s">
        <v>201</v>
      </c>
      <c r="BW569" s="59" t="s">
        <v>779</v>
      </c>
      <c r="BX569" s="59">
        <v>26</v>
      </c>
    </row>
    <row r="570" spans="1:76" x14ac:dyDescent="0.2">
      <c r="A570" s="58" t="str">
        <f>CONCATENATE(Tabelle32[[#This Row],[Device ID]],".",Tabelle32[[#This Row],[Streamcounter]])</f>
        <v>26.26214</v>
      </c>
      <c r="B57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VGW-01_SDI26_AUDrec_0014_IPLASRF</v>
      </c>
      <c r="C570" s="60"/>
      <c r="D570" s="61"/>
      <c r="E570" s="62"/>
      <c r="F570" s="59" t="str">
        <f>IFERROR(VLOOKUP(Tabelle32[[#This Row],[Device ID]],BOM!$B$3:$BQ$35,16,FALSE),"")</f>
        <v>VKS (12G)</v>
      </c>
      <c r="G570" s="63">
        <f>VLOOKUP(Tabelle32[[#This Row],[SDI Interface]],BOM!$A$4:$B$35,2,FALSE)</f>
        <v>26</v>
      </c>
      <c r="H570" s="59" t="str">
        <f>BOM!$C$4</f>
        <v>VGW-01</v>
      </c>
      <c r="I570" s="59">
        <f>IFERROR(VLOOKUP(Tabelle32[[#This Row],[Device ID]],BOM!$B$3:$BQ$35,12,FALSE),"")</f>
        <v>0</v>
      </c>
      <c r="J570" s="59" t="str">
        <f>IFERROR(VLOOKUP(Tabelle32[[#This Row],[Device ID]],BOM!$B$3:$BQ$35,13,FALSE),"")</f>
        <v>TC.U1.223 | MDC</v>
      </c>
      <c r="K570" s="59" t="str">
        <f>IFERROR(VLOOKUP(Tabelle32[[#This Row],[Device ID]],BOM!$B$3:$BQ$35,14,FALSE),"")</f>
        <v>Imagine Comunications</v>
      </c>
      <c r="L570" s="59" t="str">
        <f>IFERROR(VLOOKUP(Tabelle32[[#This Row],[Device ID]],BOM!$B$3:$BQ$35,16,FALSE),"")</f>
        <v>VKS (12G)</v>
      </c>
      <c r="M570" s="63">
        <f>IFERROR(VLOOKUP(Tabelle32[[#This Row],[Device ID]],BOM!$B$3:$BQ$35,17,FALSE),"")</f>
        <v>0</v>
      </c>
      <c r="N570" s="59">
        <f>IFERROR(VLOOKUP(Tabelle32[[#This Row],[Device ID]],BOM!$B$3:$BQ$35,18,FALSE),"")</f>
        <v>0</v>
      </c>
      <c r="O570" s="64"/>
      <c r="P570" s="64"/>
      <c r="Q570" s="64"/>
      <c r="R570" s="64"/>
      <c r="S570" s="64"/>
      <c r="T570" s="64"/>
      <c r="U570" s="59">
        <f>IFERROR(VLOOKUP(Tabelle32[[#This Row],[Device ID]],BOM!$B$3:$BQ$35,25,FALSE),"")</f>
        <v>0</v>
      </c>
      <c r="V570" s="59" t="str">
        <f>IFERROR(VLOOKUP(Tabelle32[[#This Row],[Device ID]],BOM!$B$3:$BQ$35,26,FALSE),"")</f>
        <v>x</v>
      </c>
      <c r="W570" s="59" t="str">
        <f>IFERROR(VLOOKUP(Tabelle32[[#This Row],[Device ID]],BOM!$B$3:$BQ$35,27,FALSE),"")</f>
        <v>x</v>
      </c>
      <c r="X570" s="59" t="str">
        <f>IFERROR(VLOOKUP(Tabelle32[[#This Row],[Device ID]],BOM!$B$3:$BQ$35,28,FALSE),"")</f>
        <v>x</v>
      </c>
      <c r="Y570" s="59" t="str">
        <f>IFERROR(VLOOKUP(Tabelle32[[#This Row],[Device ID]],BOM!$B$3:$BQ$35,29,FALSE),"")</f>
        <v>x</v>
      </c>
      <c r="Z570" s="59" t="str">
        <f>IFERROR(VLOOKUP(Tabelle32[[#This Row],[Device ID]],BOM!$B$3:$BQ$35,30,FALSE),"")</f>
        <v>x</v>
      </c>
      <c r="AA570" s="59" t="str">
        <f>IFERROR(VLOOKUP(Tabelle32[[#This Row],[Device ID]],BOM!$B$3:$BQ$35,31,FALSE),"")</f>
        <v>x</v>
      </c>
      <c r="AB570" s="59" t="str">
        <f>IFERROR(VLOOKUP(Tabelle32[[#This Row],[Device ID]],BOM!$B$3:$BQ$35,32,FALSE),"")</f>
        <v>x</v>
      </c>
      <c r="AC570" s="59" t="str">
        <f>IFERROR(VLOOKUP(Tabelle32[[#This Row],[Device ID]],BOM!$B$3:$BQ$35,33,FALSE),"")</f>
        <v>x</v>
      </c>
      <c r="AD570" s="59" t="str">
        <f>IFERROR(VLOOKUP(Tabelle32[[#This Row],[Device ID]],BOM!$B$3:$BQ$35,34,FALSE),"")</f>
        <v>x</v>
      </c>
      <c r="AE570" s="59" t="str">
        <f>IFERROR(VLOOKUP(Tabelle32[[#This Row],[Device ID]],BOM!$B$3:$BQ$35,35,FALSE),"")</f>
        <v>x</v>
      </c>
      <c r="AF570" s="59" t="str">
        <f>IFERROR(VLOOKUP(Tabelle32[[#This Row],[Device ID]],BOM!$B$3:$BQ$35,36,FALSE),"")</f>
        <v>x</v>
      </c>
      <c r="AG570" s="59" t="str">
        <f>IFERROR(VLOOKUP(Tabelle32[[#This Row],[Device ID]],BOM!$B$3:$BQ$35,37,FALSE),"")</f>
        <v>x</v>
      </c>
      <c r="AH570" s="59"/>
      <c r="AI570" s="59"/>
      <c r="AJ570" s="59"/>
      <c r="AK570" s="59"/>
      <c r="AL570" s="59" t="str">
        <f>IFERROR(VLOOKUP(Tabelle32[[#This Row],[Device ID]],BOM!$B$3:$BQ$35,42,FALSE),"")</f>
        <v>Imagine Communications SNP</v>
      </c>
      <c r="AM570" s="59" t="str">
        <f>IFERROR(VLOOKUP(Tabelle32[[#This Row],[Device ID]],BOM!$B$3:$BQ$35,43,FALSE),"")</f>
        <v>no</v>
      </c>
      <c r="AN570" s="59" t="str">
        <f>IFERROR(VLOOKUP(Tabelle32[[#This Row],[Device ID]],BOM!$B$3:$BQ$35,44,FALSE),"")</f>
        <v>yes</v>
      </c>
      <c r="AO570" s="59" t="str">
        <f>IFERROR(VLOOKUP(Tabelle32[[#This Row],[Device ID]],BOM!$B$3:$BQ$35,45,FALSE),"")</f>
        <v>no</v>
      </c>
      <c r="AP570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70" s="28"/>
      <c r="AR570" s="28"/>
      <c r="AS570" s="28"/>
      <c r="AT570" s="28"/>
      <c r="AU570" s="28"/>
      <c r="AV570" s="28" t="s">
        <v>96</v>
      </c>
      <c r="AW570" s="28" t="s">
        <v>96</v>
      </c>
      <c r="AX570" s="28" t="s">
        <v>96</v>
      </c>
      <c r="AY570" s="28" t="s">
        <v>96</v>
      </c>
      <c r="AZ570" s="28" t="s">
        <v>96</v>
      </c>
      <c r="BA570" s="28" t="s">
        <v>96</v>
      </c>
      <c r="BB570" s="28" t="s">
        <v>96</v>
      </c>
      <c r="BC570" s="28" t="s">
        <v>96</v>
      </c>
      <c r="BD570" s="28" t="s">
        <v>96</v>
      </c>
      <c r="BE570" s="28"/>
      <c r="BF570" s="28"/>
      <c r="BG570" s="73" t="s">
        <v>151</v>
      </c>
      <c r="BH570" s="30" t="str">
        <f>IF(COUNTA(Tabelle32[[#This Row],[Type:Vid_1080i50]:[Type:Anc_Prot]])&gt;0,"x","")</f>
        <v>x</v>
      </c>
      <c r="BI57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70" s="59"/>
      <c r="BK570" s="59"/>
      <c r="BL570" s="63"/>
      <c r="BM570" s="63"/>
      <c r="BN570" s="90"/>
      <c r="BO570" s="90"/>
      <c r="BP570" s="75">
        <f>LEN(Tabelle32[[#This Row],[Label 1
GFX-Unit]])</f>
        <v>0</v>
      </c>
      <c r="BQ570" s="63"/>
      <c r="BR570" s="63"/>
      <c r="BS570" s="59"/>
      <c r="BT570" s="59"/>
      <c r="BU570" s="59" t="s">
        <v>203</v>
      </c>
      <c r="BV570" s="59" t="s">
        <v>204</v>
      </c>
      <c r="BW570" s="59" t="s">
        <v>780</v>
      </c>
      <c r="BX570" s="59">
        <v>26</v>
      </c>
    </row>
    <row r="571" spans="1:76" x14ac:dyDescent="0.2">
      <c r="A571" s="58" t="str">
        <f>CONCATENATE(Tabelle32[[#This Row],[Device ID]],".",Tabelle32[[#This Row],[Streamcounter]])</f>
        <v>26.26215</v>
      </c>
      <c r="B57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VGW-01_SDI26_AUDrec_0015_IPLASRF</v>
      </c>
      <c r="C571" s="60"/>
      <c r="D571" s="61"/>
      <c r="E571" s="62"/>
      <c r="F571" s="59" t="str">
        <f>IFERROR(VLOOKUP(Tabelle32[[#This Row],[Device ID]],BOM!$B$3:$BQ$35,16,FALSE),"")</f>
        <v>VKS (12G)</v>
      </c>
      <c r="G571" s="63">
        <f>VLOOKUP(Tabelle32[[#This Row],[SDI Interface]],BOM!$A$4:$B$35,2,FALSE)</f>
        <v>26</v>
      </c>
      <c r="H571" s="59" t="str">
        <f>BOM!$C$4</f>
        <v>VGW-01</v>
      </c>
      <c r="I571" s="59">
        <f>IFERROR(VLOOKUP(Tabelle32[[#This Row],[Device ID]],BOM!$B$3:$BQ$35,12,FALSE),"")</f>
        <v>0</v>
      </c>
      <c r="J571" s="59" t="str">
        <f>IFERROR(VLOOKUP(Tabelle32[[#This Row],[Device ID]],BOM!$B$3:$BQ$35,13,FALSE),"")</f>
        <v>TC.U1.223 | MDC</v>
      </c>
      <c r="K571" s="59" t="str">
        <f>IFERROR(VLOOKUP(Tabelle32[[#This Row],[Device ID]],BOM!$B$3:$BQ$35,14,FALSE),"")</f>
        <v>Imagine Comunications</v>
      </c>
      <c r="L571" s="59" t="str">
        <f>IFERROR(VLOOKUP(Tabelle32[[#This Row],[Device ID]],BOM!$B$3:$BQ$35,16,FALSE),"")</f>
        <v>VKS (12G)</v>
      </c>
      <c r="M571" s="63">
        <f>IFERROR(VLOOKUP(Tabelle32[[#This Row],[Device ID]],BOM!$B$3:$BQ$35,17,FALSE),"")</f>
        <v>0</v>
      </c>
      <c r="N571" s="59">
        <f>IFERROR(VLOOKUP(Tabelle32[[#This Row],[Device ID]],BOM!$B$3:$BQ$35,18,FALSE),"")</f>
        <v>0</v>
      </c>
      <c r="O571" s="64"/>
      <c r="P571" s="64"/>
      <c r="Q571" s="64"/>
      <c r="R571" s="64"/>
      <c r="S571" s="64"/>
      <c r="T571" s="64"/>
      <c r="U571" s="59">
        <f>IFERROR(VLOOKUP(Tabelle32[[#This Row],[Device ID]],BOM!$B$3:$BQ$35,25,FALSE),"")</f>
        <v>0</v>
      </c>
      <c r="V571" s="59" t="str">
        <f>IFERROR(VLOOKUP(Tabelle32[[#This Row],[Device ID]],BOM!$B$3:$BQ$35,26,FALSE),"")</f>
        <v>x</v>
      </c>
      <c r="W571" s="59" t="str">
        <f>IFERROR(VLOOKUP(Tabelle32[[#This Row],[Device ID]],BOM!$B$3:$BQ$35,27,FALSE),"")</f>
        <v>x</v>
      </c>
      <c r="X571" s="59" t="str">
        <f>IFERROR(VLOOKUP(Tabelle32[[#This Row],[Device ID]],BOM!$B$3:$BQ$35,28,FALSE),"")</f>
        <v>x</v>
      </c>
      <c r="Y571" s="59" t="str">
        <f>IFERROR(VLOOKUP(Tabelle32[[#This Row],[Device ID]],BOM!$B$3:$BQ$35,29,FALSE),"")</f>
        <v>x</v>
      </c>
      <c r="Z571" s="59" t="str">
        <f>IFERROR(VLOOKUP(Tabelle32[[#This Row],[Device ID]],BOM!$B$3:$BQ$35,30,FALSE),"")</f>
        <v>x</v>
      </c>
      <c r="AA571" s="59" t="str">
        <f>IFERROR(VLOOKUP(Tabelle32[[#This Row],[Device ID]],BOM!$B$3:$BQ$35,31,FALSE),"")</f>
        <v>x</v>
      </c>
      <c r="AB571" s="59" t="str">
        <f>IFERROR(VLOOKUP(Tabelle32[[#This Row],[Device ID]],BOM!$B$3:$BQ$35,32,FALSE),"")</f>
        <v>x</v>
      </c>
      <c r="AC571" s="59" t="str">
        <f>IFERROR(VLOOKUP(Tabelle32[[#This Row],[Device ID]],BOM!$B$3:$BQ$35,33,FALSE),"")</f>
        <v>x</v>
      </c>
      <c r="AD571" s="59" t="str">
        <f>IFERROR(VLOOKUP(Tabelle32[[#This Row],[Device ID]],BOM!$B$3:$BQ$35,34,FALSE),"")</f>
        <v>x</v>
      </c>
      <c r="AE571" s="59" t="str">
        <f>IFERROR(VLOOKUP(Tabelle32[[#This Row],[Device ID]],BOM!$B$3:$BQ$35,35,FALSE),"")</f>
        <v>x</v>
      </c>
      <c r="AF571" s="59" t="str">
        <f>IFERROR(VLOOKUP(Tabelle32[[#This Row],[Device ID]],BOM!$B$3:$BQ$35,36,FALSE),"")</f>
        <v>x</v>
      </c>
      <c r="AG571" s="59" t="str">
        <f>IFERROR(VLOOKUP(Tabelle32[[#This Row],[Device ID]],BOM!$B$3:$BQ$35,37,FALSE),"")</f>
        <v>x</v>
      </c>
      <c r="AH571" s="59"/>
      <c r="AI571" s="59"/>
      <c r="AJ571" s="59"/>
      <c r="AK571" s="59"/>
      <c r="AL571" s="59" t="str">
        <f>IFERROR(VLOOKUP(Tabelle32[[#This Row],[Device ID]],BOM!$B$3:$BQ$35,42,FALSE),"")</f>
        <v>Imagine Communications SNP</v>
      </c>
      <c r="AM571" s="59" t="str">
        <f>IFERROR(VLOOKUP(Tabelle32[[#This Row],[Device ID]],BOM!$B$3:$BQ$35,43,FALSE),"")</f>
        <v>no</v>
      </c>
      <c r="AN571" s="59" t="str">
        <f>IFERROR(VLOOKUP(Tabelle32[[#This Row],[Device ID]],BOM!$B$3:$BQ$35,44,FALSE),"")</f>
        <v>yes</v>
      </c>
      <c r="AO571" s="59" t="str">
        <f>IFERROR(VLOOKUP(Tabelle32[[#This Row],[Device ID]],BOM!$B$3:$BQ$35,45,FALSE),"")</f>
        <v>no</v>
      </c>
      <c r="AP571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71" s="28"/>
      <c r="AR571" s="28"/>
      <c r="AS571" s="28"/>
      <c r="AT571" s="28"/>
      <c r="AU571" s="28"/>
      <c r="AV571" s="28" t="s">
        <v>96</v>
      </c>
      <c r="AW571" s="28" t="s">
        <v>96</v>
      </c>
      <c r="AX571" s="28" t="s">
        <v>96</v>
      </c>
      <c r="AY571" s="28" t="s">
        <v>96</v>
      </c>
      <c r="AZ571" s="28" t="s">
        <v>96</v>
      </c>
      <c r="BA571" s="28" t="s">
        <v>96</v>
      </c>
      <c r="BB571" s="28" t="s">
        <v>96</v>
      </c>
      <c r="BC571" s="28" t="s">
        <v>96</v>
      </c>
      <c r="BD571" s="28" t="s">
        <v>96</v>
      </c>
      <c r="BE571" s="28"/>
      <c r="BF571" s="28"/>
      <c r="BG571" s="73" t="s">
        <v>151</v>
      </c>
      <c r="BH571" s="30" t="str">
        <f>IF(COUNTA(Tabelle32[[#This Row],[Type:Vid_1080i50]:[Type:Anc_Prot]])&gt;0,"x","")</f>
        <v>x</v>
      </c>
      <c r="BI57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71" s="59"/>
      <c r="BK571" s="59"/>
      <c r="BL571" s="63"/>
      <c r="BM571" s="63"/>
      <c r="BN571" s="90"/>
      <c r="BO571" s="90"/>
      <c r="BP571" s="75">
        <f>LEN(Tabelle32[[#This Row],[Label 1
GFX-Unit]])</f>
        <v>0</v>
      </c>
      <c r="BQ571" s="63"/>
      <c r="BR571" s="63"/>
      <c r="BS571" s="59"/>
      <c r="BT571" s="59"/>
      <c r="BU571" s="59" t="s">
        <v>206</v>
      </c>
      <c r="BV571" s="59" t="s">
        <v>207</v>
      </c>
      <c r="BW571" s="59" t="s">
        <v>781</v>
      </c>
      <c r="BX571" s="59">
        <v>26</v>
      </c>
    </row>
    <row r="572" spans="1:76" x14ac:dyDescent="0.2">
      <c r="A572" s="58" t="str">
        <f>CONCATENATE(Tabelle32[[#This Row],[Device ID]],".",Tabelle32[[#This Row],[Streamcounter]])</f>
        <v>26.26216</v>
      </c>
      <c r="B57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VGW-01_SDI26_AUDrec_0016_IPLASRF</v>
      </c>
      <c r="C572" s="60"/>
      <c r="D572" s="61"/>
      <c r="E572" s="62"/>
      <c r="F572" s="59" t="str">
        <f>IFERROR(VLOOKUP(Tabelle32[[#This Row],[Device ID]],BOM!$B$3:$BQ$35,16,FALSE),"")</f>
        <v>VKS (12G)</v>
      </c>
      <c r="G572" s="63">
        <f>VLOOKUP(Tabelle32[[#This Row],[SDI Interface]],BOM!$A$4:$B$35,2,FALSE)</f>
        <v>26</v>
      </c>
      <c r="H572" s="59" t="str">
        <f>BOM!$C$4</f>
        <v>VGW-01</v>
      </c>
      <c r="I572" s="59">
        <f>IFERROR(VLOOKUP(Tabelle32[[#This Row],[Device ID]],BOM!$B$3:$BQ$35,12,FALSE),"")</f>
        <v>0</v>
      </c>
      <c r="J572" s="59" t="str">
        <f>IFERROR(VLOOKUP(Tabelle32[[#This Row],[Device ID]],BOM!$B$3:$BQ$35,13,FALSE),"")</f>
        <v>TC.U1.223 | MDC</v>
      </c>
      <c r="K572" s="59" t="str">
        <f>IFERROR(VLOOKUP(Tabelle32[[#This Row],[Device ID]],BOM!$B$3:$BQ$35,14,FALSE),"")</f>
        <v>Imagine Comunications</v>
      </c>
      <c r="L572" s="59" t="str">
        <f>IFERROR(VLOOKUP(Tabelle32[[#This Row],[Device ID]],BOM!$B$3:$BQ$35,16,FALSE),"")</f>
        <v>VKS (12G)</v>
      </c>
      <c r="M572" s="63">
        <f>IFERROR(VLOOKUP(Tabelle32[[#This Row],[Device ID]],BOM!$B$3:$BQ$35,17,FALSE),"")</f>
        <v>0</v>
      </c>
      <c r="N572" s="59">
        <f>IFERROR(VLOOKUP(Tabelle32[[#This Row],[Device ID]],BOM!$B$3:$BQ$35,18,FALSE),"")</f>
        <v>0</v>
      </c>
      <c r="O572" s="64"/>
      <c r="P572" s="64"/>
      <c r="Q572" s="64"/>
      <c r="R572" s="64"/>
      <c r="S572" s="64"/>
      <c r="T572" s="64"/>
      <c r="U572" s="59">
        <f>IFERROR(VLOOKUP(Tabelle32[[#This Row],[Device ID]],BOM!$B$3:$BQ$35,25,FALSE),"")</f>
        <v>0</v>
      </c>
      <c r="V572" s="59" t="str">
        <f>IFERROR(VLOOKUP(Tabelle32[[#This Row],[Device ID]],BOM!$B$3:$BQ$35,26,FALSE),"")</f>
        <v>x</v>
      </c>
      <c r="W572" s="59" t="str">
        <f>IFERROR(VLOOKUP(Tabelle32[[#This Row],[Device ID]],BOM!$B$3:$BQ$35,27,FALSE),"")</f>
        <v>x</v>
      </c>
      <c r="X572" s="59" t="str">
        <f>IFERROR(VLOOKUP(Tabelle32[[#This Row],[Device ID]],BOM!$B$3:$BQ$35,28,FALSE),"")</f>
        <v>x</v>
      </c>
      <c r="Y572" s="59" t="str">
        <f>IFERROR(VLOOKUP(Tabelle32[[#This Row],[Device ID]],BOM!$B$3:$BQ$35,29,FALSE),"")</f>
        <v>x</v>
      </c>
      <c r="Z572" s="59" t="str">
        <f>IFERROR(VLOOKUP(Tabelle32[[#This Row],[Device ID]],BOM!$B$3:$BQ$35,30,FALSE),"")</f>
        <v>x</v>
      </c>
      <c r="AA572" s="59" t="str">
        <f>IFERROR(VLOOKUP(Tabelle32[[#This Row],[Device ID]],BOM!$B$3:$BQ$35,31,FALSE),"")</f>
        <v>x</v>
      </c>
      <c r="AB572" s="59" t="str">
        <f>IFERROR(VLOOKUP(Tabelle32[[#This Row],[Device ID]],BOM!$B$3:$BQ$35,32,FALSE),"")</f>
        <v>x</v>
      </c>
      <c r="AC572" s="59" t="str">
        <f>IFERROR(VLOOKUP(Tabelle32[[#This Row],[Device ID]],BOM!$B$3:$BQ$35,33,FALSE),"")</f>
        <v>x</v>
      </c>
      <c r="AD572" s="59" t="str">
        <f>IFERROR(VLOOKUP(Tabelle32[[#This Row],[Device ID]],BOM!$B$3:$BQ$35,34,FALSE),"")</f>
        <v>x</v>
      </c>
      <c r="AE572" s="59" t="str">
        <f>IFERROR(VLOOKUP(Tabelle32[[#This Row],[Device ID]],BOM!$B$3:$BQ$35,35,FALSE),"")</f>
        <v>x</v>
      </c>
      <c r="AF572" s="59" t="str">
        <f>IFERROR(VLOOKUP(Tabelle32[[#This Row],[Device ID]],BOM!$B$3:$BQ$35,36,FALSE),"")</f>
        <v>x</v>
      </c>
      <c r="AG572" s="59" t="str">
        <f>IFERROR(VLOOKUP(Tabelle32[[#This Row],[Device ID]],BOM!$B$3:$BQ$35,37,FALSE),"")</f>
        <v>x</v>
      </c>
      <c r="AH572" s="59"/>
      <c r="AI572" s="59"/>
      <c r="AJ572" s="59"/>
      <c r="AK572" s="59"/>
      <c r="AL572" s="59" t="str">
        <f>IFERROR(VLOOKUP(Tabelle32[[#This Row],[Device ID]],BOM!$B$3:$BQ$35,42,FALSE),"")</f>
        <v>Imagine Communications SNP</v>
      </c>
      <c r="AM572" s="59" t="str">
        <f>IFERROR(VLOOKUP(Tabelle32[[#This Row],[Device ID]],BOM!$B$3:$BQ$35,43,FALSE),"")</f>
        <v>no</v>
      </c>
      <c r="AN572" s="59" t="str">
        <f>IFERROR(VLOOKUP(Tabelle32[[#This Row],[Device ID]],BOM!$B$3:$BQ$35,44,FALSE),"")</f>
        <v>yes</v>
      </c>
      <c r="AO572" s="59" t="str">
        <f>IFERROR(VLOOKUP(Tabelle32[[#This Row],[Device ID]],BOM!$B$3:$BQ$35,45,FALSE),"")</f>
        <v>no</v>
      </c>
      <c r="AP572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72" s="28"/>
      <c r="AR572" s="28"/>
      <c r="AS572" s="28"/>
      <c r="AT572" s="28"/>
      <c r="AU572" s="28"/>
      <c r="AV572" s="28" t="s">
        <v>96</v>
      </c>
      <c r="AW572" s="28" t="s">
        <v>96</v>
      </c>
      <c r="AX572" s="28" t="s">
        <v>96</v>
      </c>
      <c r="AY572" s="28" t="s">
        <v>96</v>
      </c>
      <c r="AZ572" s="28" t="s">
        <v>96</v>
      </c>
      <c r="BA572" s="28" t="s">
        <v>96</v>
      </c>
      <c r="BB572" s="28" t="s">
        <v>96</v>
      </c>
      <c r="BC572" s="28" t="s">
        <v>96</v>
      </c>
      <c r="BD572" s="28" t="s">
        <v>96</v>
      </c>
      <c r="BE572" s="28"/>
      <c r="BF572" s="28"/>
      <c r="BG572" s="73" t="s">
        <v>151</v>
      </c>
      <c r="BH572" s="30" t="str">
        <f>IF(COUNTA(Tabelle32[[#This Row],[Type:Vid_1080i50]:[Type:Anc_Prot]])&gt;0,"x","")</f>
        <v>x</v>
      </c>
      <c r="BI57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72" s="59"/>
      <c r="BK572" s="59"/>
      <c r="BL572" s="63"/>
      <c r="BM572" s="63"/>
      <c r="BN572" s="90"/>
      <c r="BO572" s="90"/>
      <c r="BP572" s="75">
        <f>LEN(Tabelle32[[#This Row],[Label 1
GFX-Unit]])</f>
        <v>0</v>
      </c>
      <c r="BQ572" s="63"/>
      <c r="BR572" s="63"/>
      <c r="BS572" s="59"/>
      <c r="BT572" s="59"/>
      <c r="BU572" s="59" t="s">
        <v>209</v>
      </c>
      <c r="BV572" s="59" t="s">
        <v>210</v>
      </c>
      <c r="BW572" s="59" t="s">
        <v>782</v>
      </c>
      <c r="BX572" s="59">
        <v>26</v>
      </c>
    </row>
    <row r="573" spans="1:76" x14ac:dyDescent="0.2">
      <c r="A573" s="58" t="str">
        <f>CONCATENATE(Tabelle32[[#This Row],[Device ID]],".",Tabelle32[[#This Row],[Streamcounter]])</f>
        <v>26.26101</v>
      </c>
      <c r="B57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VGW-01_SDI26_VIDrec_0001_IPLASRF</v>
      </c>
      <c r="C573" s="60"/>
      <c r="D573" s="61"/>
      <c r="E573" s="62"/>
      <c r="F573" s="59" t="str">
        <f>IFERROR(VLOOKUP(Tabelle32[[#This Row],[Device ID]],BOM!$B$3:$BQ$35,16,FALSE),"")</f>
        <v>VKS (12G)</v>
      </c>
      <c r="G573" s="63">
        <f>VLOOKUP(Tabelle32[[#This Row],[SDI Interface]],BOM!$A$4:$B$35,2,FALSE)</f>
        <v>26</v>
      </c>
      <c r="H573" s="59" t="str">
        <f>BOM!$C$4</f>
        <v>VGW-01</v>
      </c>
      <c r="I573" s="59">
        <f>IFERROR(VLOOKUP(Tabelle32[[#This Row],[Device ID]],BOM!$B$3:$BQ$35,12,FALSE),"")</f>
        <v>0</v>
      </c>
      <c r="J573" s="59" t="str">
        <f>IFERROR(VLOOKUP(Tabelle32[[#This Row],[Device ID]],BOM!$B$3:$BQ$35,13,FALSE),"")</f>
        <v>TC.U1.223 | MDC</v>
      </c>
      <c r="K573" s="59" t="str">
        <f>IFERROR(VLOOKUP(Tabelle32[[#This Row],[Device ID]],BOM!$B$3:$BQ$35,14,FALSE),"")</f>
        <v>Imagine Comunications</v>
      </c>
      <c r="L573" s="59" t="str">
        <f>IFERROR(VLOOKUP(Tabelle32[[#This Row],[Device ID]],BOM!$B$3:$BQ$35,16,FALSE),"")</f>
        <v>VKS (12G)</v>
      </c>
      <c r="M573" s="63">
        <f>IFERROR(VLOOKUP(Tabelle32[[#This Row],[Device ID]],BOM!$B$3:$BQ$35,17,FALSE),"")</f>
        <v>0</v>
      </c>
      <c r="N573" s="59">
        <f>IFERROR(VLOOKUP(Tabelle32[[#This Row],[Device ID]],BOM!$B$3:$BQ$35,18,FALSE),"")</f>
        <v>0</v>
      </c>
      <c r="O573" s="64"/>
      <c r="P573" s="64"/>
      <c r="Q573" s="64"/>
      <c r="R573" s="64"/>
      <c r="S573" s="64"/>
      <c r="T573" s="64"/>
      <c r="U573" s="59">
        <f>IFERROR(VLOOKUP(Tabelle32[[#This Row],[Device ID]],BOM!$B$3:$BQ$35,25,FALSE),"")</f>
        <v>0</v>
      </c>
      <c r="V573" s="59" t="str">
        <f>IFERROR(VLOOKUP(Tabelle32[[#This Row],[Device ID]],BOM!$B$3:$BQ$35,26,FALSE),"")</f>
        <v>x</v>
      </c>
      <c r="W573" s="59" t="str">
        <f>IFERROR(VLOOKUP(Tabelle32[[#This Row],[Device ID]],BOM!$B$3:$BQ$35,27,FALSE),"")</f>
        <v>x</v>
      </c>
      <c r="X573" s="59" t="str">
        <f>IFERROR(VLOOKUP(Tabelle32[[#This Row],[Device ID]],BOM!$B$3:$BQ$35,28,FALSE),"")</f>
        <v>x</v>
      </c>
      <c r="Y573" s="59" t="str">
        <f>IFERROR(VLOOKUP(Tabelle32[[#This Row],[Device ID]],BOM!$B$3:$BQ$35,29,FALSE),"")</f>
        <v>x</v>
      </c>
      <c r="Z573" s="59" t="str">
        <f>IFERROR(VLOOKUP(Tabelle32[[#This Row],[Device ID]],BOM!$B$3:$BQ$35,30,FALSE),"")</f>
        <v>x</v>
      </c>
      <c r="AA573" s="59" t="str">
        <f>IFERROR(VLOOKUP(Tabelle32[[#This Row],[Device ID]],BOM!$B$3:$BQ$35,31,FALSE),"")</f>
        <v>x</v>
      </c>
      <c r="AB573" s="59" t="str">
        <f>IFERROR(VLOOKUP(Tabelle32[[#This Row],[Device ID]],BOM!$B$3:$BQ$35,32,FALSE),"")</f>
        <v>x</v>
      </c>
      <c r="AC573" s="59" t="str">
        <f>IFERROR(VLOOKUP(Tabelle32[[#This Row],[Device ID]],BOM!$B$3:$BQ$35,33,FALSE),"")</f>
        <v>x</v>
      </c>
      <c r="AD573" s="59" t="str">
        <f>IFERROR(VLOOKUP(Tabelle32[[#This Row],[Device ID]],BOM!$B$3:$BQ$35,34,FALSE),"")</f>
        <v>x</v>
      </c>
      <c r="AE573" s="59" t="str">
        <f>IFERROR(VLOOKUP(Tabelle32[[#This Row],[Device ID]],BOM!$B$3:$BQ$35,35,FALSE),"")</f>
        <v>x</v>
      </c>
      <c r="AF573" s="59" t="str">
        <f>IFERROR(VLOOKUP(Tabelle32[[#This Row],[Device ID]],BOM!$B$3:$BQ$35,36,FALSE),"")</f>
        <v>x</v>
      </c>
      <c r="AG573" s="59" t="str">
        <f>IFERROR(VLOOKUP(Tabelle32[[#This Row],[Device ID]],BOM!$B$3:$BQ$35,37,FALSE),"")</f>
        <v>x</v>
      </c>
      <c r="AH573" s="59"/>
      <c r="AI573" s="59"/>
      <c r="AJ573" s="59"/>
      <c r="AK573" s="59"/>
      <c r="AL573" s="59" t="str">
        <f>IFERROR(VLOOKUP(Tabelle32[[#This Row],[Device ID]],BOM!$B$3:$BQ$35,42,FALSE),"")</f>
        <v>Imagine Communications SNP</v>
      </c>
      <c r="AM573" s="59" t="str">
        <f>IFERROR(VLOOKUP(Tabelle32[[#This Row],[Device ID]],BOM!$B$3:$BQ$35,43,FALSE),"")</f>
        <v>no</v>
      </c>
      <c r="AN573" s="59" t="str">
        <f>IFERROR(VLOOKUP(Tabelle32[[#This Row],[Device ID]],BOM!$B$3:$BQ$35,44,FALSE),"")</f>
        <v>yes</v>
      </c>
      <c r="AO573" s="59" t="str">
        <f>IFERROR(VLOOKUP(Tabelle32[[#This Row],[Device ID]],BOM!$B$3:$BQ$35,45,FALSE),"")</f>
        <v>no</v>
      </c>
      <c r="AP573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73" s="28" t="s">
        <v>96</v>
      </c>
      <c r="AR573" s="28" t="s">
        <v>96</v>
      </c>
      <c r="AS573" s="28" t="s">
        <v>96</v>
      </c>
      <c r="AT573" s="28" t="s">
        <v>96</v>
      </c>
      <c r="AU573" s="28" t="s">
        <v>96</v>
      </c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73" t="s">
        <v>151</v>
      </c>
      <c r="BH573" s="30" t="str">
        <f>IF(COUNTA(Tabelle32[[#This Row],[Type:Vid_1080i50]:[Type:Anc_Prot]])&gt;0,"x","")</f>
        <v>x</v>
      </c>
      <c r="BI57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573" s="59"/>
      <c r="BK573" s="59"/>
      <c r="BL573" s="63"/>
      <c r="BM573" s="63"/>
      <c r="BN573" s="90"/>
      <c r="BO573" s="90"/>
      <c r="BP573" s="75">
        <f>LEN(Tabelle32[[#This Row],[Label 1
GFX-Unit]])</f>
        <v>0</v>
      </c>
      <c r="BQ573" s="63"/>
      <c r="BR573" s="63"/>
      <c r="BS573" s="59"/>
      <c r="BT573" s="59"/>
      <c r="BU573" s="59" t="s">
        <v>212</v>
      </c>
      <c r="BV573" s="59" t="s">
        <v>213</v>
      </c>
      <c r="BW573" s="59" t="s">
        <v>783</v>
      </c>
      <c r="BX573" s="59">
        <v>26</v>
      </c>
    </row>
    <row r="574" spans="1:76" ht="13.5" x14ac:dyDescent="0.25">
      <c r="A574" s="58" t="str">
        <f>CONCATENATE(Tabelle32[[#This Row],[Device ID]],".",Tabelle32[[#This Row],[Streamcounter]])</f>
        <v>26.26102</v>
      </c>
      <c r="B574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VGW-01_SDI26_VIDsend_0002_IPLASRF</v>
      </c>
      <c r="C574" s="96"/>
      <c r="D574" s="96"/>
      <c r="E574" s="96"/>
      <c r="F574" s="93" t="str">
        <f>IFERROR(VLOOKUP(Tabelle32[[#This Row],[Device ID]],BOM!$B$3:$BQ$35,16,FALSE),"")</f>
        <v>VKS (12G)</v>
      </c>
      <c r="G574" s="66">
        <f>VLOOKUP(Tabelle32[[#This Row],[SDI Interface]],BOM!$A$4:$B$35,2,FALSE)</f>
        <v>26</v>
      </c>
      <c r="H574" s="93" t="str">
        <f>BOM!$C$4</f>
        <v>VGW-01</v>
      </c>
      <c r="I574" s="93">
        <f>IFERROR(VLOOKUP(Tabelle32[[#This Row],[Device ID]],BOM!$B$3:$BQ$35,12,FALSE),"")</f>
        <v>0</v>
      </c>
      <c r="J574" s="93" t="str">
        <f>IFERROR(VLOOKUP(Tabelle32[[#This Row],[Device ID]],BOM!$B$3:$BQ$35,13,FALSE),"")</f>
        <v>TC.U1.223 | MDC</v>
      </c>
      <c r="K574" s="93" t="str">
        <f>IFERROR(VLOOKUP(Tabelle32[[#This Row],[Device ID]],BOM!$B$3:$BQ$35,14,FALSE),"")</f>
        <v>Imagine Comunications</v>
      </c>
      <c r="L574" s="93" t="str">
        <f>IFERROR(VLOOKUP(Tabelle32[[#This Row],[Device ID]],BOM!$B$3:$BQ$35,16,FALSE),"")</f>
        <v>VKS (12G)</v>
      </c>
      <c r="M574" s="93">
        <f>IFERROR(VLOOKUP(Tabelle32[[#This Row],[Device ID]],BOM!$B$3:$BQ$35,17,FALSE),"")</f>
        <v>0</v>
      </c>
      <c r="N574" s="93">
        <f>IFERROR(VLOOKUP(Tabelle32[[#This Row],[Device ID]],BOM!$B$3:$BQ$35,18,FALSE),"")</f>
        <v>0</v>
      </c>
      <c r="O574" s="64"/>
      <c r="P574" s="64"/>
      <c r="Q574" s="64"/>
      <c r="R574" s="64"/>
      <c r="S574" s="64"/>
      <c r="T574" s="64"/>
      <c r="U574" s="93">
        <f>IFERROR(VLOOKUP(Tabelle32[[#This Row],[Device ID]],BOM!$B$3:$BQ$35,25,FALSE),"")</f>
        <v>0</v>
      </c>
      <c r="V574" s="94" t="str">
        <f>IFERROR(VLOOKUP(Tabelle32[[#This Row],[Device ID]],BOM!$B$3:$BQ$35,26,FALSE),"")</f>
        <v>x</v>
      </c>
      <c r="W574" s="94" t="str">
        <f>IFERROR(VLOOKUP(Tabelle32[[#This Row],[Device ID]],BOM!$B$3:$BQ$35,27,FALSE),"")</f>
        <v>x</v>
      </c>
      <c r="X574" s="94" t="str">
        <f>IFERROR(VLOOKUP(Tabelle32[[#This Row],[Device ID]],BOM!$B$3:$BQ$35,28,FALSE),"")</f>
        <v>x</v>
      </c>
      <c r="Y574" s="94" t="str">
        <f>IFERROR(VLOOKUP(Tabelle32[[#This Row],[Device ID]],BOM!$B$3:$BQ$35,29,FALSE),"")</f>
        <v>x</v>
      </c>
      <c r="Z574" s="94" t="str">
        <f>IFERROR(VLOOKUP(Tabelle32[[#This Row],[Device ID]],BOM!$B$3:$BQ$35,30,FALSE),"")</f>
        <v>x</v>
      </c>
      <c r="AA574" s="94" t="str">
        <f>IFERROR(VLOOKUP(Tabelle32[[#This Row],[Device ID]],BOM!$B$3:$BQ$35,31,FALSE),"")</f>
        <v>x</v>
      </c>
      <c r="AB574" s="94" t="str">
        <f>IFERROR(VLOOKUP(Tabelle32[[#This Row],[Device ID]],BOM!$B$3:$BQ$35,32,FALSE),"")</f>
        <v>x</v>
      </c>
      <c r="AC574" s="94" t="str">
        <f>IFERROR(VLOOKUP(Tabelle32[[#This Row],[Device ID]],BOM!$B$3:$BQ$35,33,FALSE),"")</f>
        <v>x</v>
      </c>
      <c r="AD574" s="94" t="str">
        <f>IFERROR(VLOOKUP(Tabelle32[[#This Row],[Device ID]],BOM!$B$3:$BQ$35,34,FALSE),"")</f>
        <v>x</v>
      </c>
      <c r="AE574" s="94" t="str">
        <f>IFERROR(VLOOKUP(Tabelle32[[#This Row],[Device ID]],BOM!$B$3:$BQ$35,35,FALSE),"")</f>
        <v>x</v>
      </c>
      <c r="AF574" s="94" t="str">
        <f>IFERROR(VLOOKUP(Tabelle32[[#This Row],[Device ID]],BOM!$B$3:$BQ$35,36,FALSE),"")</f>
        <v>x</v>
      </c>
      <c r="AG574" s="94" t="str">
        <f>IFERROR(VLOOKUP(Tabelle32[[#This Row],[Device ID]],BOM!$B$3:$BQ$35,37,FALSE),"")</f>
        <v>x</v>
      </c>
      <c r="AH574" s="59"/>
      <c r="AI574" s="59"/>
      <c r="AJ574" s="59"/>
      <c r="AK574" s="59"/>
      <c r="AL574" s="93" t="str">
        <f>IFERROR(VLOOKUP(Tabelle32[[#This Row],[Device ID]],BOM!$B$3:$BQ$35,42,FALSE),"")</f>
        <v>Imagine Communications SNP</v>
      </c>
      <c r="AM574" s="59" t="str">
        <f>IFERROR(VLOOKUP(Tabelle32[[#This Row],[Device ID]],BOM!$B$3:$BQ$35,43,FALSE),"")</f>
        <v>no</v>
      </c>
      <c r="AN574" s="93" t="str">
        <f>IFERROR(VLOOKUP(Tabelle32[[#This Row],[Device ID]],BOM!$B$3:$BQ$35,44,FALSE),"")</f>
        <v>yes</v>
      </c>
      <c r="AO574" s="59" t="str">
        <f>IFERROR(VLOOKUP(Tabelle32[[#This Row],[Device ID]],BOM!$B$3:$BQ$35,45,FALSE),"")</f>
        <v>no</v>
      </c>
      <c r="AP574" s="93" t="str">
        <f>IFERROR(CONCATENATE(Tabelle32[[#This Row],[Family
GFX-Unit]]," | ",Tabelle32[[#This Row],[Label 1
GFX-Unit]]," | ",Tabelle32[[#This Row],[Attached Device if Gateway]]),"")</f>
        <v xml:space="preserve"> |  | VKS (12G)</v>
      </c>
      <c r="AQ574" s="28" t="s">
        <v>96</v>
      </c>
      <c r="AR574" s="90"/>
      <c r="AS574" s="90"/>
      <c r="AT574" s="90"/>
      <c r="AU574" s="90"/>
      <c r="AV574" s="90"/>
      <c r="AW574" s="90"/>
      <c r="AX574" s="90"/>
      <c r="AY574" s="90"/>
      <c r="AZ574" s="90"/>
      <c r="BA574" s="90"/>
      <c r="BB574" s="90"/>
      <c r="BC574" s="90"/>
      <c r="BD574" s="90"/>
      <c r="BE574" s="90"/>
      <c r="BF574" s="90"/>
      <c r="BG574" s="66"/>
      <c r="BH574" s="30" t="str">
        <f>IF(COUNTA(Tabelle32[[#This Row],[Type:Vid_1080i50]:[Type:Anc_Prot]])&gt;0,"x","")</f>
        <v>x</v>
      </c>
      <c r="BI574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574" s="59"/>
      <c r="BK574" s="59"/>
      <c r="BL574" s="63"/>
      <c r="BM574" s="63"/>
      <c r="BN574" s="90"/>
      <c r="BO574" s="90"/>
      <c r="BP574" s="75">
        <f>LEN(Tabelle32[[#This Row],[Label 1
GFX-Unit]])</f>
        <v>0</v>
      </c>
      <c r="BQ574" s="63"/>
      <c r="BR574" s="63"/>
      <c r="BS574" s="59"/>
      <c r="BT574" s="59"/>
      <c r="BU574" s="59" t="s">
        <v>215</v>
      </c>
      <c r="BV574" s="59" t="s">
        <v>215</v>
      </c>
      <c r="BW574" s="59" t="s">
        <v>784</v>
      </c>
      <c r="BX574" s="59">
        <v>26</v>
      </c>
    </row>
    <row r="575" spans="1:76" x14ac:dyDescent="0.2">
      <c r="A575" s="58" t="str">
        <f>CONCATENATE(Tabelle32[[#This Row],[Device ID]],".",Tabelle32[[#This Row],[Streamcounter]])</f>
        <v>27.27301</v>
      </c>
      <c r="B57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VGW-01_SDI27_ANCrec_0001_IPLASRF</v>
      </c>
      <c r="C575" s="60"/>
      <c r="D575" s="61"/>
      <c r="E575" s="62"/>
      <c r="F575" s="59" t="str">
        <f>IFERROR(VLOOKUP(Tabelle32[[#This Row],[Device ID]],BOM!$B$3:$BQ$35,16,FALSE),"")</f>
        <v>VKS (12G)</v>
      </c>
      <c r="G575" s="63">
        <f>VLOOKUP(Tabelle32[[#This Row],[SDI Interface]],BOM!$A$4:$B$35,2,FALSE)</f>
        <v>27</v>
      </c>
      <c r="H575" s="59" t="str">
        <f>BOM!$C$4</f>
        <v>VGW-01</v>
      </c>
      <c r="I575" s="59">
        <f>IFERROR(VLOOKUP(Tabelle32[[#This Row],[Device ID]],BOM!$B$3:$BQ$35,12,FALSE),"")</f>
        <v>0</v>
      </c>
      <c r="J575" s="59" t="str">
        <f>IFERROR(VLOOKUP(Tabelle32[[#This Row],[Device ID]],BOM!$B$3:$BQ$35,13,FALSE),"")</f>
        <v>TC.U1.223 | MDC</v>
      </c>
      <c r="K575" s="59" t="str">
        <f>IFERROR(VLOOKUP(Tabelle32[[#This Row],[Device ID]],BOM!$B$3:$BQ$35,14,FALSE),"")</f>
        <v>Imagine Comunications</v>
      </c>
      <c r="L575" s="59" t="str">
        <f>IFERROR(VLOOKUP(Tabelle32[[#This Row],[Device ID]],BOM!$B$3:$BQ$35,16,FALSE),"")</f>
        <v>VKS (12G)</v>
      </c>
      <c r="M575" s="63">
        <f>IFERROR(VLOOKUP(Tabelle32[[#This Row],[Device ID]],BOM!$B$3:$BQ$35,17,FALSE),"")</f>
        <v>0</v>
      </c>
      <c r="N575" s="59">
        <f>IFERROR(VLOOKUP(Tabelle32[[#This Row],[Device ID]],BOM!$B$3:$BQ$35,18,FALSE),"")</f>
        <v>0</v>
      </c>
      <c r="O575" s="64"/>
      <c r="P575" s="64"/>
      <c r="Q575" s="64"/>
      <c r="R575" s="64"/>
      <c r="S575" s="64"/>
      <c r="T575" s="64"/>
      <c r="U575" s="59">
        <f>IFERROR(VLOOKUP(Tabelle32[[#This Row],[Device ID]],BOM!$B$3:$BQ$35,25,FALSE),"")</f>
        <v>0</v>
      </c>
      <c r="V575" s="59" t="str">
        <f>IFERROR(VLOOKUP(Tabelle32[[#This Row],[Device ID]],BOM!$B$3:$BQ$35,26,FALSE),"")</f>
        <v>x</v>
      </c>
      <c r="W575" s="59" t="str">
        <f>IFERROR(VLOOKUP(Tabelle32[[#This Row],[Device ID]],BOM!$B$3:$BQ$35,27,FALSE),"")</f>
        <v>x</v>
      </c>
      <c r="X575" s="59" t="str">
        <f>IFERROR(VLOOKUP(Tabelle32[[#This Row],[Device ID]],BOM!$B$3:$BQ$35,28,FALSE),"")</f>
        <v>x</v>
      </c>
      <c r="Y575" s="59" t="str">
        <f>IFERROR(VLOOKUP(Tabelle32[[#This Row],[Device ID]],BOM!$B$3:$BQ$35,29,FALSE),"")</f>
        <v>x</v>
      </c>
      <c r="Z575" s="59" t="str">
        <f>IFERROR(VLOOKUP(Tabelle32[[#This Row],[Device ID]],BOM!$B$3:$BQ$35,30,FALSE),"")</f>
        <v>x</v>
      </c>
      <c r="AA575" s="59" t="str">
        <f>IFERROR(VLOOKUP(Tabelle32[[#This Row],[Device ID]],BOM!$B$3:$BQ$35,31,FALSE),"")</f>
        <v>x</v>
      </c>
      <c r="AB575" s="59" t="str">
        <f>IFERROR(VLOOKUP(Tabelle32[[#This Row],[Device ID]],BOM!$B$3:$BQ$35,32,FALSE),"")</f>
        <v>x</v>
      </c>
      <c r="AC575" s="59" t="str">
        <f>IFERROR(VLOOKUP(Tabelle32[[#This Row],[Device ID]],BOM!$B$3:$BQ$35,33,FALSE),"")</f>
        <v>x</v>
      </c>
      <c r="AD575" s="59" t="str">
        <f>IFERROR(VLOOKUP(Tabelle32[[#This Row],[Device ID]],BOM!$B$3:$BQ$35,34,FALSE),"")</f>
        <v>x</v>
      </c>
      <c r="AE575" s="59" t="str">
        <f>IFERROR(VLOOKUP(Tabelle32[[#This Row],[Device ID]],BOM!$B$3:$BQ$35,35,FALSE),"")</f>
        <v>x</v>
      </c>
      <c r="AF575" s="59" t="str">
        <f>IFERROR(VLOOKUP(Tabelle32[[#This Row],[Device ID]],BOM!$B$3:$BQ$35,36,FALSE),"")</f>
        <v>x</v>
      </c>
      <c r="AG575" s="59" t="str">
        <f>IFERROR(VLOOKUP(Tabelle32[[#This Row],[Device ID]],BOM!$B$3:$BQ$35,37,FALSE),"")</f>
        <v>x</v>
      </c>
      <c r="AH575" s="59"/>
      <c r="AI575" s="59"/>
      <c r="AJ575" s="59"/>
      <c r="AK575" s="59"/>
      <c r="AL575" s="59" t="str">
        <f>IFERROR(VLOOKUP(Tabelle32[[#This Row],[Device ID]],BOM!$B$3:$BQ$35,42,FALSE),"")</f>
        <v>Imagine Communications SNP</v>
      </c>
      <c r="AM575" s="59" t="str">
        <f>IFERROR(VLOOKUP(Tabelle32[[#This Row],[Device ID]],BOM!$B$3:$BQ$35,43,FALSE),"")</f>
        <v>no</v>
      </c>
      <c r="AN575" s="59" t="str">
        <f>IFERROR(VLOOKUP(Tabelle32[[#This Row],[Device ID]],BOM!$B$3:$BQ$35,44,FALSE),"")</f>
        <v>yes</v>
      </c>
      <c r="AO575" s="59" t="str">
        <f>IFERROR(VLOOKUP(Tabelle32[[#This Row],[Device ID]],BOM!$B$3:$BQ$35,45,FALSE),"")</f>
        <v>no</v>
      </c>
      <c r="AP575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  <c r="BF575" s="28" t="s">
        <v>96</v>
      </c>
      <c r="BG575" s="73" t="s">
        <v>151</v>
      </c>
      <c r="BH575" s="30" t="str">
        <f>IF(COUNTA(Tabelle32[[#This Row],[Type:Vid_1080i50]:[Type:Anc_Prot]])&gt;0,"x","")</f>
        <v>x</v>
      </c>
      <c r="BI57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575" s="59"/>
      <c r="BK575" s="59"/>
      <c r="BL575" s="63"/>
      <c r="BM575" s="63"/>
      <c r="BN575" s="90"/>
      <c r="BO575" s="90"/>
      <c r="BP575" s="75">
        <f>LEN(Tabelle32[[#This Row],[Label 1
GFX-Unit]])</f>
        <v>0</v>
      </c>
      <c r="BQ575" s="63"/>
      <c r="BR575" s="63"/>
      <c r="BS575" s="59"/>
      <c r="BT575" s="59"/>
      <c r="BU575" s="59" t="s">
        <v>152</v>
      </c>
      <c r="BV575" s="59" t="s">
        <v>153</v>
      </c>
      <c r="BW575" s="59" t="s">
        <v>785</v>
      </c>
      <c r="BX575" s="59">
        <v>27</v>
      </c>
    </row>
    <row r="576" spans="1:76" x14ac:dyDescent="0.2">
      <c r="A576" s="58" t="str">
        <f>CONCATENATE(Tabelle32[[#This Row],[Device ID]],".",Tabelle32[[#This Row],[Streamcounter]])</f>
        <v>27.27302</v>
      </c>
      <c r="B57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VGW-01_SDI27_ANCrec_0002_IPLASRF</v>
      </c>
      <c r="C576" s="60"/>
      <c r="D576" s="61"/>
      <c r="E576" s="62"/>
      <c r="F576" s="59" t="str">
        <f>IFERROR(VLOOKUP(Tabelle32[[#This Row],[Device ID]],BOM!$B$3:$BQ$35,16,FALSE),"")</f>
        <v>VKS (12G)</v>
      </c>
      <c r="G576" s="63">
        <f>VLOOKUP(Tabelle32[[#This Row],[SDI Interface]],BOM!$A$4:$B$35,2,FALSE)</f>
        <v>27</v>
      </c>
      <c r="H576" s="59" t="str">
        <f>BOM!$C$4</f>
        <v>VGW-01</v>
      </c>
      <c r="I576" s="59">
        <f>IFERROR(VLOOKUP(Tabelle32[[#This Row],[Device ID]],BOM!$B$3:$BQ$35,12,FALSE),"")</f>
        <v>0</v>
      </c>
      <c r="J576" s="59" t="str">
        <f>IFERROR(VLOOKUP(Tabelle32[[#This Row],[Device ID]],BOM!$B$3:$BQ$35,13,FALSE),"")</f>
        <v>TC.U1.223 | MDC</v>
      </c>
      <c r="K576" s="59" t="str">
        <f>IFERROR(VLOOKUP(Tabelle32[[#This Row],[Device ID]],BOM!$B$3:$BQ$35,14,FALSE),"")</f>
        <v>Imagine Comunications</v>
      </c>
      <c r="L576" s="59" t="str">
        <f>IFERROR(VLOOKUP(Tabelle32[[#This Row],[Device ID]],BOM!$B$3:$BQ$35,16,FALSE),"")</f>
        <v>VKS (12G)</v>
      </c>
      <c r="M576" s="63">
        <f>IFERROR(VLOOKUP(Tabelle32[[#This Row],[Device ID]],BOM!$B$3:$BQ$35,17,FALSE),"")</f>
        <v>0</v>
      </c>
      <c r="N576" s="59">
        <f>IFERROR(VLOOKUP(Tabelle32[[#This Row],[Device ID]],BOM!$B$3:$BQ$35,18,FALSE),"")</f>
        <v>0</v>
      </c>
      <c r="O576" s="64"/>
      <c r="P576" s="64"/>
      <c r="Q576" s="64"/>
      <c r="R576" s="64"/>
      <c r="S576" s="64"/>
      <c r="T576" s="64"/>
      <c r="U576" s="59">
        <f>IFERROR(VLOOKUP(Tabelle32[[#This Row],[Device ID]],BOM!$B$3:$BQ$35,25,FALSE),"")</f>
        <v>0</v>
      </c>
      <c r="V576" s="59" t="str">
        <f>IFERROR(VLOOKUP(Tabelle32[[#This Row],[Device ID]],BOM!$B$3:$BQ$35,26,FALSE),"")</f>
        <v>x</v>
      </c>
      <c r="W576" s="59" t="str">
        <f>IFERROR(VLOOKUP(Tabelle32[[#This Row],[Device ID]],BOM!$B$3:$BQ$35,27,FALSE),"")</f>
        <v>x</v>
      </c>
      <c r="X576" s="59" t="str">
        <f>IFERROR(VLOOKUP(Tabelle32[[#This Row],[Device ID]],BOM!$B$3:$BQ$35,28,FALSE),"")</f>
        <v>x</v>
      </c>
      <c r="Y576" s="59" t="str">
        <f>IFERROR(VLOOKUP(Tabelle32[[#This Row],[Device ID]],BOM!$B$3:$BQ$35,29,FALSE),"")</f>
        <v>x</v>
      </c>
      <c r="Z576" s="59" t="str">
        <f>IFERROR(VLOOKUP(Tabelle32[[#This Row],[Device ID]],BOM!$B$3:$BQ$35,30,FALSE),"")</f>
        <v>x</v>
      </c>
      <c r="AA576" s="59" t="str">
        <f>IFERROR(VLOOKUP(Tabelle32[[#This Row],[Device ID]],BOM!$B$3:$BQ$35,31,FALSE),"")</f>
        <v>x</v>
      </c>
      <c r="AB576" s="59" t="str">
        <f>IFERROR(VLOOKUP(Tabelle32[[#This Row],[Device ID]],BOM!$B$3:$BQ$35,32,FALSE),"")</f>
        <v>x</v>
      </c>
      <c r="AC576" s="59" t="str">
        <f>IFERROR(VLOOKUP(Tabelle32[[#This Row],[Device ID]],BOM!$B$3:$BQ$35,33,FALSE),"")</f>
        <v>x</v>
      </c>
      <c r="AD576" s="59" t="str">
        <f>IFERROR(VLOOKUP(Tabelle32[[#This Row],[Device ID]],BOM!$B$3:$BQ$35,34,FALSE),"")</f>
        <v>x</v>
      </c>
      <c r="AE576" s="59" t="str">
        <f>IFERROR(VLOOKUP(Tabelle32[[#This Row],[Device ID]],BOM!$B$3:$BQ$35,35,FALSE),"")</f>
        <v>x</v>
      </c>
      <c r="AF576" s="59" t="str">
        <f>IFERROR(VLOOKUP(Tabelle32[[#This Row],[Device ID]],BOM!$B$3:$BQ$35,36,FALSE),"")</f>
        <v>x</v>
      </c>
      <c r="AG576" s="59" t="str">
        <f>IFERROR(VLOOKUP(Tabelle32[[#This Row],[Device ID]],BOM!$B$3:$BQ$35,37,FALSE),"")</f>
        <v>x</v>
      </c>
      <c r="AH576" s="59"/>
      <c r="AI576" s="59"/>
      <c r="AJ576" s="59"/>
      <c r="AK576" s="59"/>
      <c r="AL576" s="59" t="str">
        <f>IFERROR(VLOOKUP(Tabelle32[[#This Row],[Device ID]],BOM!$B$3:$BQ$35,42,FALSE),"")</f>
        <v>Imagine Communications SNP</v>
      </c>
      <c r="AM576" s="59" t="str">
        <f>IFERROR(VLOOKUP(Tabelle32[[#This Row],[Device ID]],BOM!$B$3:$BQ$35,43,FALSE),"")</f>
        <v>no</v>
      </c>
      <c r="AN576" s="59" t="str">
        <f>IFERROR(VLOOKUP(Tabelle32[[#This Row],[Device ID]],BOM!$B$3:$BQ$35,44,FALSE),"")</f>
        <v>yes</v>
      </c>
      <c r="AO576" s="59" t="str">
        <f>IFERROR(VLOOKUP(Tabelle32[[#This Row],[Device ID]],BOM!$B$3:$BQ$35,45,FALSE),"")</f>
        <v>no</v>
      </c>
      <c r="AP576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73" t="s">
        <v>151</v>
      </c>
      <c r="BH576" s="30" t="str">
        <f>IF(COUNTA(Tabelle32[[#This Row],[Type:Vid_1080i50]:[Type:Anc_Prot]])&gt;0,"x","")</f>
        <v/>
      </c>
      <c r="BI57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576" s="59"/>
      <c r="BK576" s="59"/>
      <c r="BL576" s="63"/>
      <c r="BM576" s="63"/>
      <c r="BN576" s="90"/>
      <c r="BO576" s="90"/>
      <c r="BP576" s="75">
        <f>LEN(Tabelle32[[#This Row],[Label 1
GFX-Unit]])</f>
        <v>0</v>
      </c>
      <c r="BQ576" s="63"/>
      <c r="BR576" s="63"/>
      <c r="BS576" s="59"/>
      <c r="BT576" s="59"/>
      <c r="BU576" s="59" t="s">
        <v>155</v>
      </c>
      <c r="BV576" s="59" t="s">
        <v>156</v>
      </c>
      <c r="BW576" s="59" t="s">
        <v>786</v>
      </c>
      <c r="BX576" s="59">
        <v>27</v>
      </c>
    </row>
    <row r="577" spans="1:76" x14ac:dyDescent="0.2">
      <c r="A577" s="58" t="str">
        <f>CONCATENATE(Tabelle32[[#This Row],[Device ID]],".",Tabelle32[[#This Row],[Streamcounter]])</f>
        <v>27.27303</v>
      </c>
      <c r="B57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VGW-01_SDI27_ANCrec_0003_IPLASRF</v>
      </c>
      <c r="C577" s="60"/>
      <c r="D577" s="61"/>
      <c r="E577" s="62"/>
      <c r="F577" s="59" t="str">
        <f>IFERROR(VLOOKUP(Tabelle32[[#This Row],[Device ID]],BOM!$B$3:$BQ$35,16,FALSE),"")</f>
        <v>VKS (12G)</v>
      </c>
      <c r="G577" s="63">
        <f>VLOOKUP(Tabelle32[[#This Row],[SDI Interface]],BOM!$A$4:$B$35,2,FALSE)</f>
        <v>27</v>
      </c>
      <c r="H577" s="59" t="str">
        <f>BOM!$C$4</f>
        <v>VGW-01</v>
      </c>
      <c r="I577" s="59">
        <f>IFERROR(VLOOKUP(Tabelle32[[#This Row],[Device ID]],BOM!$B$3:$BQ$35,12,FALSE),"")</f>
        <v>0</v>
      </c>
      <c r="J577" s="59" t="str">
        <f>IFERROR(VLOOKUP(Tabelle32[[#This Row],[Device ID]],BOM!$B$3:$BQ$35,13,FALSE),"")</f>
        <v>TC.U1.223 | MDC</v>
      </c>
      <c r="K577" s="59" t="str">
        <f>IFERROR(VLOOKUP(Tabelle32[[#This Row],[Device ID]],BOM!$B$3:$BQ$35,14,FALSE),"")</f>
        <v>Imagine Comunications</v>
      </c>
      <c r="L577" s="59" t="str">
        <f>IFERROR(VLOOKUP(Tabelle32[[#This Row],[Device ID]],BOM!$B$3:$BQ$35,16,FALSE),"")</f>
        <v>VKS (12G)</v>
      </c>
      <c r="M577" s="63">
        <f>IFERROR(VLOOKUP(Tabelle32[[#This Row],[Device ID]],BOM!$B$3:$BQ$35,17,FALSE),"")</f>
        <v>0</v>
      </c>
      <c r="N577" s="59">
        <f>IFERROR(VLOOKUP(Tabelle32[[#This Row],[Device ID]],BOM!$B$3:$BQ$35,18,FALSE),"")</f>
        <v>0</v>
      </c>
      <c r="O577" s="64"/>
      <c r="P577" s="64"/>
      <c r="Q577" s="64"/>
      <c r="R577" s="64"/>
      <c r="S577" s="64"/>
      <c r="T577" s="64"/>
      <c r="U577" s="59">
        <f>IFERROR(VLOOKUP(Tabelle32[[#This Row],[Device ID]],BOM!$B$3:$BQ$35,25,FALSE),"")</f>
        <v>0</v>
      </c>
      <c r="V577" s="59" t="str">
        <f>IFERROR(VLOOKUP(Tabelle32[[#This Row],[Device ID]],BOM!$B$3:$BQ$35,26,FALSE),"")</f>
        <v>x</v>
      </c>
      <c r="W577" s="59" t="str">
        <f>IFERROR(VLOOKUP(Tabelle32[[#This Row],[Device ID]],BOM!$B$3:$BQ$35,27,FALSE),"")</f>
        <v>x</v>
      </c>
      <c r="X577" s="59" t="str">
        <f>IFERROR(VLOOKUP(Tabelle32[[#This Row],[Device ID]],BOM!$B$3:$BQ$35,28,FALSE),"")</f>
        <v>x</v>
      </c>
      <c r="Y577" s="59" t="str">
        <f>IFERROR(VLOOKUP(Tabelle32[[#This Row],[Device ID]],BOM!$B$3:$BQ$35,29,FALSE),"")</f>
        <v>x</v>
      </c>
      <c r="Z577" s="59" t="str">
        <f>IFERROR(VLOOKUP(Tabelle32[[#This Row],[Device ID]],BOM!$B$3:$BQ$35,30,FALSE),"")</f>
        <v>x</v>
      </c>
      <c r="AA577" s="59" t="str">
        <f>IFERROR(VLOOKUP(Tabelle32[[#This Row],[Device ID]],BOM!$B$3:$BQ$35,31,FALSE),"")</f>
        <v>x</v>
      </c>
      <c r="AB577" s="59" t="str">
        <f>IFERROR(VLOOKUP(Tabelle32[[#This Row],[Device ID]],BOM!$B$3:$BQ$35,32,FALSE),"")</f>
        <v>x</v>
      </c>
      <c r="AC577" s="59" t="str">
        <f>IFERROR(VLOOKUP(Tabelle32[[#This Row],[Device ID]],BOM!$B$3:$BQ$35,33,FALSE),"")</f>
        <v>x</v>
      </c>
      <c r="AD577" s="59" t="str">
        <f>IFERROR(VLOOKUP(Tabelle32[[#This Row],[Device ID]],BOM!$B$3:$BQ$35,34,FALSE),"")</f>
        <v>x</v>
      </c>
      <c r="AE577" s="59" t="str">
        <f>IFERROR(VLOOKUP(Tabelle32[[#This Row],[Device ID]],BOM!$B$3:$BQ$35,35,FALSE),"")</f>
        <v>x</v>
      </c>
      <c r="AF577" s="59" t="str">
        <f>IFERROR(VLOOKUP(Tabelle32[[#This Row],[Device ID]],BOM!$B$3:$BQ$35,36,FALSE),"")</f>
        <v>x</v>
      </c>
      <c r="AG577" s="59" t="str">
        <f>IFERROR(VLOOKUP(Tabelle32[[#This Row],[Device ID]],BOM!$B$3:$BQ$35,37,FALSE),"")</f>
        <v>x</v>
      </c>
      <c r="AH577" s="59"/>
      <c r="AI577" s="59"/>
      <c r="AJ577" s="59"/>
      <c r="AK577" s="59"/>
      <c r="AL577" s="59" t="str">
        <f>IFERROR(VLOOKUP(Tabelle32[[#This Row],[Device ID]],BOM!$B$3:$BQ$35,42,FALSE),"")</f>
        <v>Imagine Communications SNP</v>
      </c>
      <c r="AM577" s="59" t="str">
        <f>IFERROR(VLOOKUP(Tabelle32[[#This Row],[Device ID]],BOM!$B$3:$BQ$35,43,FALSE),"")</f>
        <v>no</v>
      </c>
      <c r="AN577" s="59" t="str">
        <f>IFERROR(VLOOKUP(Tabelle32[[#This Row],[Device ID]],BOM!$B$3:$BQ$35,44,FALSE),"")</f>
        <v>yes</v>
      </c>
      <c r="AO577" s="59" t="str">
        <f>IFERROR(VLOOKUP(Tabelle32[[#This Row],[Device ID]],BOM!$B$3:$BQ$35,45,FALSE),"")</f>
        <v>no</v>
      </c>
      <c r="AP577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  <c r="BG577" s="73" t="s">
        <v>151</v>
      </c>
      <c r="BH577" s="30" t="str">
        <f>IF(COUNTA(Tabelle32[[#This Row],[Type:Vid_1080i50]:[Type:Anc_Prot]])&gt;0,"x","")</f>
        <v/>
      </c>
      <c r="BI57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577" s="59"/>
      <c r="BK577" s="59"/>
      <c r="BL577" s="63"/>
      <c r="BM577" s="63"/>
      <c r="BN577" s="90"/>
      <c r="BO577" s="90"/>
      <c r="BP577" s="75">
        <f>LEN(Tabelle32[[#This Row],[Label 1
GFX-Unit]])</f>
        <v>0</v>
      </c>
      <c r="BQ577" s="63"/>
      <c r="BR577" s="63"/>
      <c r="BS577" s="59"/>
      <c r="BT577" s="59"/>
      <c r="BU577" s="59" t="s">
        <v>158</v>
      </c>
      <c r="BV577" s="59" t="s">
        <v>159</v>
      </c>
      <c r="BW577" s="59" t="s">
        <v>787</v>
      </c>
      <c r="BX577" s="59">
        <v>27</v>
      </c>
    </row>
    <row r="578" spans="1:76" x14ac:dyDescent="0.2">
      <c r="A578" s="58" t="str">
        <f>CONCATENATE(Tabelle32[[#This Row],[Device ID]],".",Tabelle32[[#This Row],[Streamcounter]])</f>
        <v>27.27304</v>
      </c>
      <c r="B57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VGW-01_SDI27_ANCrec_0004_IPLASRF</v>
      </c>
      <c r="C578" s="60"/>
      <c r="D578" s="61"/>
      <c r="E578" s="62"/>
      <c r="F578" s="59" t="str">
        <f>IFERROR(VLOOKUP(Tabelle32[[#This Row],[Device ID]],BOM!$B$3:$BQ$35,16,FALSE),"")</f>
        <v>VKS (12G)</v>
      </c>
      <c r="G578" s="63">
        <f>VLOOKUP(Tabelle32[[#This Row],[SDI Interface]],BOM!$A$4:$B$35,2,FALSE)</f>
        <v>27</v>
      </c>
      <c r="H578" s="59" t="str">
        <f>BOM!$C$4</f>
        <v>VGW-01</v>
      </c>
      <c r="I578" s="59">
        <f>IFERROR(VLOOKUP(Tabelle32[[#This Row],[Device ID]],BOM!$B$3:$BQ$35,12,FALSE),"")</f>
        <v>0</v>
      </c>
      <c r="J578" s="59" t="str">
        <f>IFERROR(VLOOKUP(Tabelle32[[#This Row],[Device ID]],BOM!$B$3:$BQ$35,13,FALSE),"")</f>
        <v>TC.U1.223 | MDC</v>
      </c>
      <c r="K578" s="59" t="str">
        <f>IFERROR(VLOOKUP(Tabelle32[[#This Row],[Device ID]],BOM!$B$3:$BQ$35,14,FALSE),"")</f>
        <v>Imagine Comunications</v>
      </c>
      <c r="L578" s="59" t="str">
        <f>IFERROR(VLOOKUP(Tabelle32[[#This Row],[Device ID]],BOM!$B$3:$BQ$35,16,FALSE),"")</f>
        <v>VKS (12G)</v>
      </c>
      <c r="M578" s="63">
        <f>IFERROR(VLOOKUP(Tabelle32[[#This Row],[Device ID]],BOM!$B$3:$BQ$35,17,FALSE),"")</f>
        <v>0</v>
      </c>
      <c r="N578" s="59">
        <f>IFERROR(VLOOKUP(Tabelle32[[#This Row],[Device ID]],BOM!$B$3:$BQ$35,18,FALSE),"")</f>
        <v>0</v>
      </c>
      <c r="O578" s="64"/>
      <c r="P578" s="64"/>
      <c r="Q578" s="64"/>
      <c r="R578" s="64"/>
      <c r="S578" s="64"/>
      <c r="T578" s="64"/>
      <c r="U578" s="59">
        <f>IFERROR(VLOOKUP(Tabelle32[[#This Row],[Device ID]],BOM!$B$3:$BQ$35,25,FALSE),"")</f>
        <v>0</v>
      </c>
      <c r="V578" s="59" t="str">
        <f>IFERROR(VLOOKUP(Tabelle32[[#This Row],[Device ID]],BOM!$B$3:$BQ$35,26,FALSE),"")</f>
        <v>x</v>
      </c>
      <c r="W578" s="59" t="str">
        <f>IFERROR(VLOOKUP(Tabelle32[[#This Row],[Device ID]],BOM!$B$3:$BQ$35,27,FALSE),"")</f>
        <v>x</v>
      </c>
      <c r="X578" s="59" t="str">
        <f>IFERROR(VLOOKUP(Tabelle32[[#This Row],[Device ID]],BOM!$B$3:$BQ$35,28,FALSE),"")</f>
        <v>x</v>
      </c>
      <c r="Y578" s="59" t="str">
        <f>IFERROR(VLOOKUP(Tabelle32[[#This Row],[Device ID]],BOM!$B$3:$BQ$35,29,FALSE),"")</f>
        <v>x</v>
      </c>
      <c r="Z578" s="59" t="str">
        <f>IFERROR(VLOOKUP(Tabelle32[[#This Row],[Device ID]],BOM!$B$3:$BQ$35,30,FALSE),"")</f>
        <v>x</v>
      </c>
      <c r="AA578" s="59" t="str">
        <f>IFERROR(VLOOKUP(Tabelle32[[#This Row],[Device ID]],BOM!$B$3:$BQ$35,31,FALSE),"")</f>
        <v>x</v>
      </c>
      <c r="AB578" s="59" t="str">
        <f>IFERROR(VLOOKUP(Tabelle32[[#This Row],[Device ID]],BOM!$B$3:$BQ$35,32,FALSE),"")</f>
        <v>x</v>
      </c>
      <c r="AC578" s="59" t="str">
        <f>IFERROR(VLOOKUP(Tabelle32[[#This Row],[Device ID]],BOM!$B$3:$BQ$35,33,FALSE),"")</f>
        <v>x</v>
      </c>
      <c r="AD578" s="59" t="str">
        <f>IFERROR(VLOOKUP(Tabelle32[[#This Row],[Device ID]],BOM!$B$3:$BQ$35,34,FALSE),"")</f>
        <v>x</v>
      </c>
      <c r="AE578" s="59" t="str">
        <f>IFERROR(VLOOKUP(Tabelle32[[#This Row],[Device ID]],BOM!$B$3:$BQ$35,35,FALSE),"")</f>
        <v>x</v>
      </c>
      <c r="AF578" s="59" t="str">
        <f>IFERROR(VLOOKUP(Tabelle32[[#This Row],[Device ID]],BOM!$B$3:$BQ$35,36,FALSE),"")</f>
        <v>x</v>
      </c>
      <c r="AG578" s="59" t="str">
        <f>IFERROR(VLOOKUP(Tabelle32[[#This Row],[Device ID]],BOM!$B$3:$BQ$35,37,FALSE),"")</f>
        <v>x</v>
      </c>
      <c r="AH578" s="59"/>
      <c r="AI578" s="59"/>
      <c r="AJ578" s="59"/>
      <c r="AK578" s="59"/>
      <c r="AL578" s="59" t="str">
        <f>IFERROR(VLOOKUP(Tabelle32[[#This Row],[Device ID]],BOM!$B$3:$BQ$35,42,FALSE),"")</f>
        <v>Imagine Communications SNP</v>
      </c>
      <c r="AM578" s="59" t="str">
        <f>IFERROR(VLOOKUP(Tabelle32[[#This Row],[Device ID]],BOM!$B$3:$BQ$35,43,FALSE),"")</f>
        <v>no</v>
      </c>
      <c r="AN578" s="59" t="str">
        <f>IFERROR(VLOOKUP(Tabelle32[[#This Row],[Device ID]],BOM!$B$3:$BQ$35,44,FALSE),"")</f>
        <v>yes</v>
      </c>
      <c r="AO578" s="59" t="str">
        <f>IFERROR(VLOOKUP(Tabelle32[[#This Row],[Device ID]],BOM!$B$3:$BQ$35,45,FALSE),"")</f>
        <v>no</v>
      </c>
      <c r="AP578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  <c r="BF578" s="28"/>
      <c r="BG578" s="73" t="s">
        <v>151</v>
      </c>
      <c r="BH578" s="30" t="str">
        <f>IF(COUNTA(Tabelle32[[#This Row],[Type:Vid_1080i50]:[Type:Anc_Prot]])&gt;0,"x","")</f>
        <v/>
      </c>
      <c r="BI57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578" s="59"/>
      <c r="BK578" s="59"/>
      <c r="BL578" s="63"/>
      <c r="BM578" s="63"/>
      <c r="BN578" s="90"/>
      <c r="BO578" s="90"/>
      <c r="BP578" s="75">
        <f>LEN(Tabelle32[[#This Row],[Label 1
GFX-Unit]])</f>
        <v>0</v>
      </c>
      <c r="BQ578" s="63"/>
      <c r="BR578" s="63"/>
      <c r="BS578" s="59"/>
      <c r="BT578" s="59"/>
      <c r="BU578" s="59" t="s">
        <v>161</v>
      </c>
      <c r="BV578" s="59" t="s">
        <v>162</v>
      </c>
      <c r="BW578" s="59" t="s">
        <v>788</v>
      </c>
      <c r="BX578" s="59">
        <v>27</v>
      </c>
    </row>
    <row r="579" spans="1:76" x14ac:dyDescent="0.2">
      <c r="A579" s="58" t="str">
        <f>CONCATENATE(Tabelle32[[#This Row],[Device ID]],".",Tabelle32[[#This Row],[Streamcounter]])</f>
        <v>27.27201</v>
      </c>
      <c r="B57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VGW-01_SDI27_AUDrec_0001_IPLASRF</v>
      </c>
      <c r="C579" s="60"/>
      <c r="D579" s="61"/>
      <c r="E579" s="62"/>
      <c r="F579" s="59" t="str">
        <f>IFERROR(VLOOKUP(Tabelle32[[#This Row],[Device ID]],BOM!$B$3:$BQ$35,16,FALSE),"")</f>
        <v>VKS (12G)</v>
      </c>
      <c r="G579" s="63">
        <f>VLOOKUP(Tabelle32[[#This Row],[SDI Interface]],BOM!$A$4:$B$35,2,FALSE)</f>
        <v>27</v>
      </c>
      <c r="H579" s="59" t="str">
        <f>BOM!$C$4</f>
        <v>VGW-01</v>
      </c>
      <c r="I579" s="59">
        <f>IFERROR(VLOOKUP(Tabelle32[[#This Row],[Device ID]],BOM!$B$3:$BQ$35,12,FALSE),"")</f>
        <v>0</v>
      </c>
      <c r="J579" s="59" t="str">
        <f>IFERROR(VLOOKUP(Tabelle32[[#This Row],[Device ID]],BOM!$B$3:$BQ$35,13,FALSE),"")</f>
        <v>TC.U1.223 | MDC</v>
      </c>
      <c r="K579" s="59" t="str">
        <f>IFERROR(VLOOKUP(Tabelle32[[#This Row],[Device ID]],BOM!$B$3:$BQ$35,14,FALSE),"")</f>
        <v>Imagine Comunications</v>
      </c>
      <c r="L579" s="59" t="str">
        <f>IFERROR(VLOOKUP(Tabelle32[[#This Row],[Device ID]],BOM!$B$3:$BQ$35,16,FALSE),"")</f>
        <v>VKS (12G)</v>
      </c>
      <c r="M579" s="63">
        <f>IFERROR(VLOOKUP(Tabelle32[[#This Row],[Device ID]],BOM!$B$3:$BQ$35,17,FALSE),"")</f>
        <v>0</v>
      </c>
      <c r="N579" s="59">
        <f>IFERROR(VLOOKUP(Tabelle32[[#This Row],[Device ID]],BOM!$B$3:$BQ$35,18,FALSE),"")</f>
        <v>0</v>
      </c>
      <c r="O579" s="64"/>
      <c r="P579" s="64"/>
      <c r="Q579" s="64"/>
      <c r="R579" s="64"/>
      <c r="S579" s="64"/>
      <c r="T579" s="64"/>
      <c r="U579" s="59">
        <f>IFERROR(VLOOKUP(Tabelle32[[#This Row],[Device ID]],BOM!$B$3:$BQ$35,25,FALSE),"")</f>
        <v>0</v>
      </c>
      <c r="V579" s="59" t="str">
        <f>IFERROR(VLOOKUP(Tabelle32[[#This Row],[Device ID]],BOM!$B$3:$BQ$35,26,FALSE),"")</f>
        <v>x</v>
      </c>
      <c r="W579" s="59" t="str">
        <f>IFERROR(VLOOKUP(Tabelle32[[#This Row],[Device ID]],BOM!$B$3:$BQ$35,27,FALSE),"")</f>
        <v>x</v>
      </c>
      <c r="X579" s="59" t="str">
        <f>IFERROR(VLOOKUP(Tabelle32[[#This Row],[Device ID]],BOM!$B$3:$BQ$35,28,FALSE),"")</f>
        <v>x</v>
      </c>
      <c r="Y579" s="59" t="str">
        <f>IFERROR(VLOOKUP(Tabelle32[[#This Row],[Device ID]],BOM!$B$3:$BQ$35,29,FALSE),"")</f>
        <v>x</v>
      </c>
      <c r="Z579" s="59" t="str">
        <f>IFERROR(VLOOKUP(Tabelle32[[#This Row],[Device ID]],BOM!$B$3:$BQ$35,30,FALSE),"")</f>
        <v>x</v>
      </c>
      <c r="AA579" s="59" t="str">
        <f>IFERROR(VLOOKUP(Tabelle32[[#This Row],[Device ID]],BOM!$B$3:$BQ$35,31,FALSE),"")</f>
        <v>x</v>
      </c>
      <c r="AB579" s="59" t="str">
        <f>IFERROR(VLOOKUP(Tabelle32[[#This Row],[Device ID]],BOM!$B$3:$BQ$35,32,FALSE),"")</f>
        <v>x</v>
      </c>
      <c r="AC579" s="59" t="str">
        <f>IFERROR(VLOOKUP(Tabelle32[[#This Row],[Device ID]],BOM!$B$3:$BQ$35,33,FALSE),"")</f>
        <v>x</v>
      </c>
      <c r="AD579" s="59" t="str">
        <f>IFERROR(VLOOKUP(Tabelle32[[#This Row],[Device ID]],BOM!$B$3:$BQ$35,34,FALSE),"")</f>
        <v>x</v>
      </c>
      <c r="AE579" s="59" t="str">
        <f>IFERROR(VLOOKUP(Tabelle32[[#This Row],[Device ID]],BOM!$B$3:$BQ$35,35,FALSE),"")</f>
        <v>x</v>
      </c>
      <c r="AF579" s="59" t="str">
        <f>IFERROR(VLOOKUP(Tabelle32[[#This Row],[Device ID]],BOM!$B$3:$BQ$35,36,FALSE),"")</f>
        <v>x</v>
      </c>
      <c r="AG579" s="59" t="str">
        <f>IFERROR(VLOOKUP(Tabelle32[[#This Row],[Device ID]],BOM!$B$3:$BQ$35,37,FALSE),"")</f>
        <v>x</v>
      </c>
      <c r="AH579" s="59"/>
      <c r="AI579" s="59"/>
      <c r="AJ579" s="59"/>
      <c r="AK579" s="59"/>
      <c r="AL579" s="59" t="str">
        <f>IFERROR(VLOOKUP(Tabelle32[[#This Row],[Device ID]],BOM!$B$3:$BQ$35,42,FALSE),"")</f>
        <v>Imagine Communications SNP</v>
      </c>
      <c r="AM579" s="59" t="str">
        <f>IFERROR(VLOOKUP(Tabelle32[[#This Row],[Device ID]],BOM!$B$3:$BQ$35,43,FALSE),"")</f>
        <v>no</v>
      </c>
      <c r="AN579" s="59" t="str">
        <f>IFERROR(VLOOKUP(Tabelle32[[#This Row],[Device ID]],BOM!$B$3:$BQ$35,44,FALSE),"")</f>
        <v>yes</v>
      </c>
      <c r="AO579" s="59" t="str">
        <f>IFERROR(VLOOKUP(Tabelle32[[#This Row],[Device ID]],BOM!$B$3:$BQ$35,45,FALSE),"")</f>
        <v>no</v>
      </c>
      <c r="AP579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79" s="28"/>
      <c r="AR579" s="28"/>
      <c r="AS579" s="28"/>
      <c r="AT579" s="28"/>
      <c r="AU579" s="28"/>
      <c r="AV579" s="28" t="s">
        <v>96</v>
      </c>
      <c r="AW579" s="28" t="s">
        <v>96</v>
      </c>
      <c r="AX579" s="28" t="s">
        <v>96</v>
      </c>
      <c r="AY579" s="28" t="s">
        <v>96</v>
      </c>
      <c r="AZ579" s="28" t="s">
        <v>96</v>
      </c>
      <c r="BA579" s="28" t="s">
        <v>96</v>
      </c>
      <c r="BB579" s="28" t="s">
        <v>96</v>
      </c>
      <c r="BC579" s="28" t="s">
        <v>96</v>
      </c>
      <c r="BD579" s="28" t="s">
        <v>96</v>
      </c>
      <c r="BE579" s="28"/>
      <c r="BF579" s="28"/>
      <c r="BG579" s="73" t="s">
        <v>151</v>
      </c>
      <c r="BH579" s="30" t="str">
        <f>IF(COUNTA(Tabelle32[[#This Row],[Type:Vid_1080i50]:[Type:Anc_Prot]])&gt;0,"x","")</f>
        <v>x</v>
      </c>
      <c r="BI57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79" s="59"/>
      <c r="BK579" s="59"/>
      <c r="BL579" s="63"/>
      <c r="BM579" s="63"/>
      <c r="BN579" s="90"/>
      <c r="BO579" s="90"/>
      <c r="BP579" s="75">
        <f>LEN(Tabelle32[[#This Row],[Label 1
GFX-Unit]])</f>
        <v>0</v>
      </c>
      <c r="BQ579" s="63"/>
      <c r="BR579" s="63"/>
      <c r="BS579" s="59"/>
      <c r="BT579" s="59"/>
      <c r="BU579" s="59" t="s">
        <v>164</v>
      </c>
      <c r="BV579" s="59" t="s">
        <v>165</v>
      </c>
      <c r="BW579" s="59" t="s">
        <v>789</v>
      </c>
      <c r="BX579" s="59">
        <v>27</v>
      </c>
    </row>
    <row r="580" spans="1:76" x14ac:dyDescent="0.2">
      <c r="A580" s="58" t="str">
        <f>CONCATENATE(Tabelle32[[#This Row],[Device ID]],".",Tabelle32[[#This Row],[Streamcounter]])</f>
        <v>27.27202</v>
      </c>
      <c r="B58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VGW-01_SDI27_AUDrec_0002_IPLASRF</v>
      </c>
      <c r="C580" s="67"/>
      <c r="D580" s="61"/>
      <c r="E580" s="67"/>
      <c r="F580" s="59" t="str">
        <f>IFERROR(VLOOKUP(Tabelle32[[#This Row],[Device ID]],BOM!$B$3:$BQ$35,16,FALSE),"")</f>
        <v>VKS (12G)</v>
      </c>
      <c r="G580" s="63">
        <f>VLOOKUP(Tabelle32[[#This Row],[SDI Interface]],BOM!$A$4:$B$35,2,FALSE)</f>
        <v>27</v>
      </c>
      <c r="H580" s="59" t="str">
        <f>BOM!$C$4</f>
        <v>VGW-01</v>
      </c>
      <c r="I580" s="59">
        <f>IFERROR(VLOOKUP(Tabelle32[[#This Row],[Device ID]],BOM!$B$3:$BQ$35,12,FALSE),"")</f>
        <v>0</v>
      </c>
      <c r="J580" s="59" t="str">
        <f>IFERROR(VLOOKUP(Tabelle32[[#This Row],[Device ID]],BOM!$B$3:$BQ$35,13,FALSE),"")</f>
        <v>TC.U1.223 | MDC</v>
      </c>
      <c r="K580" s="59" t="str">
        <f>IFERROR(VLOOKUP(Tabelle32[[#This Row],[Device ID]],BOM!$B$3:$BQ$35,14,FALSE),"")</f>
        <v>Imagine Comunications</v>
      </c>
      <c r="L580" s="59" t="str">
        <f>IFERROR(VLOOKUP(Tabelle32[[#This Row],[Device ID]],BOM!$B$3:$BQ$35,16,FALSE),"")</f>
        <v>VKS (12G)</v>
      </c>
      <c r="M580" s="63">
        <f>IFERROR(VLOOKUP(Tabelle32[[#This Row],[Device ID]],BOM!$B$3:$BQ$35,17,FALSE),"")</f>
        <v>0</v>
      </c>
      <c r="N580" s="59">
        <f>IFERROR(VLOOKUP(Tabelle32[[#This Row],[Device ID]],BOM!$B$3:$BQ$35,18,FALSE),"")</f>
        <v>0</v>
      </c>
      <c r="O580" s="64"/>
      <c r="P580" s="64"/>
      <c r="Q580" s="64"/>
      <c r="R580" s="64"/>
      <c r="S580" s="64"/>
      <c r="T580" s="64"/>
      <c r="U580" s="59">
        <f>IFERROR(VLOOKUP(Tabelle32[[#This Row],[Device ID]],BOM!$B$3:$BQ$35,25,FALSE),"")</f>
        <v>0</v>
      </c>
      <c r="V580" s="59" t="str">
        <f>IFERROR(VLOOKUP(Tabelle32[[#This Row],[Device ID]],BOM!$B$3:$BQ$35,26,FALSE),"")</f>
        <v>x</v>
      </c>
      <c r="W580" s="59" t="str">
        <f>IFERROR(VLOOKUP(Tabelle32[[#This Row],[Device ID]],BOM!$B$3:$BQ$35,27,FALSE),"")</f>
        <v>x</v>
      </c>
      <c r="X580" s="59" t="str">
        <f>IFERROR(VLOOKUP(Tabelle32[[#This Row],[Device ID]],BOM!$B$3:$BQ$35,28,FALSE),"")</f>
        <v>x</v>
      </c>
      <c r="Y580" s="59" t="str">
        <f>IFERROR(VLOOKUP(Tabelle32[[#This Row],[Device ID]],BOM!$B$3:$BQ$35,29,FALSE),"")</f>
        <v>x</v>
      </c>
      <c r="Z580" s="59" t="str">
        <f>IFERROR(VLOOKUP(Tabelle32[[#This Row],[Device ID]],BOM!$B$3:$BQ$35,30,FALSE),"")</f>
        <v>x</v>
      </c>
      <c r="AA580" s="59" t="str">
        <f>IFERROR(VLOOKUP(Tabelle32[[#This Row],[Device ID]],BOM!$B$3:$BQ$35,31,FALSE),"")</f>
        <v>x</v>
      </c>
      <c r="AB580" s="59" t="str">
        <f>IFERROR(VLOOKUP(Tabelle32[[#This Row],[Device ID]],BOM!$B$3:$BQ$35,32,FALSE),"")</f>
        <v>x</v>
      </c>
      <c r="AC580" s="59" t="str">
        <f>IFERROR(VLOOKUP(Tabelle32[[#This Row],[Device ID]],BOM!$B$3:$BQ$35,33,FALSE),"")</f>
        <v>x</v>
      </c>
      <c r="AD580" s="59" t="str">
        <f>IFERROR(VLOOKUP(Tabelle32[[#This Row],[Device ID]],BOM!$B$3:$BQ$35,34,FALSE),"")</f>
        <v>x</v>
      </c>
      <c r="AE580" s="59" t="str">
        <f>IFERROR(VLOOKUP(Tabelle32[[#This Row],[Device ID]],BOM!$B$3:$BQ$35,35,FALSE),"")</f>
        <v>x</v>
      </c>
      <c r="AF580" s="59" t="str">
        <f>IFERROR(VLOOKUP(Tabelle32[[#This Row],[Device ID]],BOM!$B$3:$BQ$35,36,FALSE),"")</f>
        <v>x</v>
      </c>
      <c r="AG580" s="59" t="str">
        <f>IFERROR(VLOOKUP(Tabelle32[[#This Row],[Device ID]],BOM!$B$3:$BQ$35,37,FALSE),"")</f>
        <v>x</v>
      </c>
      <c r="AH580" s="59"/>
      <c r="AI580" s="59"/>
      <c r="AJ580" s="59"/>
      <c r="AK580" s="59"/>
      <c r="AL580" s="59" t="str">
        <f>IFERROR(VLOOKUP(Tabelle32[[#This Row],[Device ID]],BOM!$B$3:$BQ$35,42,FALSE),"")</f>
        <v>Imagine Communications SNP</v>
      </c>
      <c r="AM580" s="59" t="str">
        <f>IFERROR(VLOOKUP(Tabelle32[[#This Row],[Device ID]],BOM!$B$3:$BQ$35,43,FALSE),"")</f>
        <v>no</v>
      </c>
      <c r="AN580" s="59" t="str">
        <f>IFERROR(VLOOKUP(Tabelle32[[#This Row],[Device ID]],BOM!$B$3:$BQ$35,44,FALSE),"")</f>
        <v>yes</v>
      </c>
      <c r="AO580" s="59" t="str">
        <f>IFERROR(VLOOKUP(Tabelle32[[#This Row],[Device ID]],BOM!$B$3:$BQ$35,45,FALSE),"")</f>
        <v>no</v>
      </c>
      <c r="AP580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80" s="28"/>
      <c r="AR580" s="28"/>
      <c r="AS580" s="28"/>
      <c r="AT580" s="28"/>
      <c r="AU580" s="28"/>
      <c r="AV580" s="28" t="s">
        <v>96</v>
      </c>
      <c r="AW580" s="28" t="s">
        <v>96</v>
      </c>
      <c r="AX580" s="28" t="s">
        <v>96</v>
      </c>
      <c r="AY580" s="28" t="s">
        <v>96</v>
      </c>
      <c r="AZ580" s="28" t="s">
        <v>96</v>
      </c>
      <c r="BA580" s="28" t="s">
        <v>96</v>
      </c>
      <c r="BB580" s="28" t="s">
        <v>96</v>
      </c>
      <c r="BC580" s="28" t="s">
        <v>96</v>
      </c>
      <c r="BD580" s="28" t="s">
        <v>96</v>
      </c>
      <c r="BE580" s="28"/>
      <c r="BF580" s="28"/>
      <c r="BG580" s="73" t="s">
        <v>151</v>
      </c>
      <c r="BH580" s="30" t="str">
        <f>IF(COUNTA(Tabelle32[[#This Row],[Type:Vid_1080i50]:[Type:Anc_Prot]])&gt;0,"x","")</f>
        <v>x</v>
      </c>
      <c r="BI58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80" s="59"/>
      <c r="BK580" s="59"/>
      <c r="BL580" s="63"/>
      <c r="BM580" s="63"/>
      <c r="BN580" s="90"/>
      <c r="BO580" s="90"/>
      <c r="BP580" s="75">
        <f>LEN(Tabelle32[[#This Row],[Label 1
GFX-Unit]])</f>
        <v>0</v>
      </c>
      <c r="BQ580" s="63"/>
      <c r="BR580" s="63"/>
      <c r="BS580" s="59"/>
      <c r="BT580" s="59"/>
      <c r="BU580" s="59" t="s">
        <v>167</v>
      </c>
      <c r="BV580" s="59" t="s">
        <v>168</v>
      </c>
      <c r="BW580" s="59" t="s">
        <v>790</v>
      </c>
      <c r="BX580" s="59">
        <v>27</v>
      </c>
    </row>
    <row r="581" spans="1:76" x14ac:dyDescent="0.2">
      <c r="A581" s="58" t="str">
        <f>CONCATENATE(Tabelle32[[#This Row],[Device ID]],".",Tabelle32[[#This Row],[Streamcounter]])</f>
        <v>27.27203</v>
      </c>
      <c r="B58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VGW-01_SDI27_AUDrec_0003_IPLASRF</v>
      </c>
      <c r="C581" s="67"/>
      <c r="D581" s="61"/>
      <c r="E581" s="67"/>
      <c r="F581" s="59" t="str">
        <f>IFERROR(VLOOKUP(Tabelle32[[#This Row],[Device ID]],BOM!$B$3:$BQ$35,16,FALSE),"")</f>
        <v>VKS (12G)</v>
      </c>
      <c r="G581" s="63">
        <f>VLOOKUP(Tabelle32[[#This Row],[SDI Interface]],BOM!$A$4:$B$35,2,FALSE)</f>
        <v>27</v>
      </c>
      <c r="H581" s="59" t="str">
        <f>BOM!$C$4</f>
        <v>VGW-01</v>
      </c>
      <c r="I581" s="59">
        <f>IFERROR(VLOOKUP(Tabelle32[[#This Row],[Device ID]],BOM!$B$3:$BQ$35,12,FALSE),"")</f>
        <v>0</v>
      </c>
      <c r="J581" s="59" t="str">
        <f>IFERROR(VLOOKUP(Tabelle32[[#This Row],[Device ID]],BOM!$B$3:$BQ$35,13,FALSE),"")</f>
        <v>TC.U1.223 | MDC</v>
      </c>
      <c r="K581" s="59" t="str">
        <f>IFERROR(VLOOKUP(Tabelle32[[#This Row],[Device ID]],BOM!$B$3:$BQ$35,14,FALSE),"")</f>
        <v>Imagine Comunications</v>
      </c>
      <c r="L581" s="59" t="str">
        <f>IFERROR(VLOOKUP(Tabelle32[[#This Row],[Device ID]],BOM!$B$3:$BQ$35,16,FALSE),"")</f>
        <v>VKS (12G)</v>
      </c>
      <c r="M581" s="63">
        <f>IFERROR(VLOOKUP(Tabelle32[[#This Row],[Device ID]],BOM!$B$3:$BQ$35,17,FALSE),"")</f>
        <v>0</v>
      </c>
      <c r="N581" s="59">
        <f>IFERROR(VLOOKUP(Tabelle32[[#This Row],[Device ID]],BOM!$B$3:$BQ$35,18,FALSE),"")</f>
        <v>0</v>
      </c>
      <c r="O581" s="64"/>
      <c r="P581" s="64"/>
      <c r="Q581" s="64"/>
      <c r="R581" s="64"/>
      <c r="S581" s="64"/>
      <c r="T581" s="64"/>
      <c r="U581" s="59">
        <f>IFERROR(VLOOKUP(Tabelle32[[#This Row],[Device ID]],BOM!$B$3:$BQ$35,25,FALSE),"")</f>
        <v>0</v>
      </c>
      <c r="V581" s="59" t="str">
        <f>IFERROR(VLOOKUP(Tabelle32[[#This Row],[Device ID]],BOM!$B$3:$BQ$35,26,FALSE),"")</f>
        <v>x</v>
      </c>
      <c r="W581" s="59" t="str">
        <f>IFERROR(VLOOKUP(Tabelle32[[#This Row],[Device ID]],BOM!$B$3:$BQ$35,27,FALSE),"")</f>
        <v>x</v>
      </c>
      <c r="X581" s="59" t="str">
        <f>IFERROR(VLOOKUP(Tabelle32[[#This Row],[Device ID]],BOM!$B$3:$BQ$35,28,FALSE),"")</f>
        <v>x</v>
      </c>
      <c r="Y581" s="59" t="str">
        <f>IFERROR(VLOOKUP(Tabelle32[[#This Row],[Device ID]],BOM!$B$3:$BQ$35,29,FALSE),"")</f>
        <v>x</v>
      </c>
      <c r="Z581" s="59" t="str">
        <f>IFERROR(VLOOKUP(Tabelle32[[#This Row],[Device ID]],BOM!$B$3:$BQ$35,30,FALSE),"")</f>
        <v>x</v>
      </c>
      <c r="AA581" s="59" t="str">
        <f>IFERROR(VLOOKUP(Tabelle32[[#This Row],[Device ID]],BOM!$B$3:$BQ$35,31,FALSE),"")</f>
        <v>x</v>
      </c>
      <c r="AB581" s="59" t="str">
        <f>IFERROR(VLOOKUP(Tabelle32[[#This Row],[Device ID]],BOM!$B$3:$BQ$35,32,FALSE),"")</f>
        <v>x</v>
      </c>
      <c r="AC581" s="59" t="str">
        <f>IFERROR(VLOOKUP(Tabelle32[[#This Row],[Device ID]],BOM!$B$3:$BQ$35,33,FALSE),"")</f>
        <v>x</v>
      </c>
      <c r="AD581" s="59" t="str">
        <f>IFERROR(VLOOKUP(Tabelle32[[#This Row],[Device ID]],BOM!$B$3:$BQ$35,34,FALSE),"")</f>
        <v>x</v>
      </c>
      <c r="AE581" s="59" t="str">
        <f>IFERROR(VLOOKUP(Tabelle32[[#This Row],[Device ID]],BOM!$B$3:$BQ$35,35,FALSE),"")</f>
        <v>x</v>
      </c>
      <c r="AF581" s="59" t="str">
        <f>IFERROR(VLOOKUP(Tabelle32[[#This Row],[Device ID]],BOM!$B$3:$BQ$35,36,FALSE),"")</f>
        <v>x</v>
      </c>
      <c r="AG581" s="59" t="str">
        <f>IFERROR(VLOOKUP(Tabelle32[[#This Row],[Device ID]],BOM!$B$3:$BQ$35,37,FALSE),"")</f>
        <v>x</v>
      </c>
      <c r="AH581" s="59"/>
      <c r="AI581" s="59"/>
      <c r="AJ581" s="59"/>
      <c r="AK581" s="59"/>
      <c r="AL581" s="59" t="str">
        <f>IFERROR(VLOOKUP(Tabelle32[[#This Row],[Device ID]],BOM!$B$3:$BQ$35,42,FALSE),"")</f>
        <v>Imagine Communications SNP</v>
      </c>
      <c r="AM581" s="59" t="str">
        <f>IFERROR(VLOOKUP(Tabelle32[[#This Row],[Device ID]],BOM!$B$3:$BQ$35,43,FALSE),"")</f>
        <v>no</v>
      </c>
      <c r="AN581" s="59" t="str">
        <f>IFERROR(VLOOKUP(Tabelle32[[#This Row],[Device ID]],BOM!$B$3:$BQ$35,44,FALSE),"")</f>
        <v>yes</v>
      </c>
      <c r="AO581" s="59" t="str">
        <f>IFERROR(VLOOKUP(Tabelle32[[#This Row],[Device ID]],BOM!$B$3:$BQ$35,45,FALSE),"")</f>
        <v>no</v>
      </c>
      <c r="AP581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81" s="28"/>
      <c r="AR581" s="28"/>
      <c r="AS581" s="28"/>
      <c r="AT581" s="28"/>
      <c r="AU581" s="28"/>
      <c r="AV581" s="28" t="s">
        <v>96</v>
      </c>
      <c r="AW581" s="28" t="s">
        <v>96</v>
      </c>
      <c r="AX581" s="28" t="s">
        <v>96</v>
      </c>
      <c r="AY581" s="28" t="s">
        <v>96</v>
      </c>
      <c r="AZ581" s="28" t="s">
        <v>96</v>
      </c>
      <c r="BA581" s="28" t="s">
        <v>96</v>
      </c>
      <c r="BB581" s="28" t="s">
        <v>96</v>
      </c>
      <c r="BC581" s="28" t="s">
        <v>96</v>
      </c>
      <c r="BD581" s="28" t="s">
        <v>96</v>
      </c>
      <c r="BE581" s="28"/>
      <c r="BF581" s="28"/>
      <c r="BG581" s="73" t="s">
        <v>151</v>
      </c>
      <c r="BH581" s="30" t="str">
        <f>IF(COUNTA(Tabelle32[[#This Row],[Type:Vid_1080i50]:[Type:Anc_Prot]])&gt;0,"x","")</f>
        <v>x</v>
      </c>
      <c r="BI58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81" s="59"/>
      <c r="BK581" s="59"/>
      <c r="BL581" s="63"/>
      <c r="BM581" s="63"/>
      <c r="BN581" s="90"/>
      <c r="BO581" s="90"/>
      <c r="BP581" s="75">
        <f>LEN(Tabelle32[[#This Row],[Label 1
GFX-Unit]])</f>
        <v>0</v>
      </c>
      <c r="BQ581" s="63"/>
      <c r="BR581" s="63"/>
      <c r="BS581" s="59"/>
      <c r="BT581" s="59"/>
      <c r="BU581" s="59" t="s">
        <v>170</v>
      </c>
      <c r="BV581" s="59" t="s">
        <v>171</v>
      </c>
      <c r="BW581" s="59" t="s">
        <v>791</v>
      </c>
      <c r="BX581" s="59">
        <v>27</v>
      </c>
    </row>
    <row r="582" spans="1:76" x14ac:dyDescent="0.2">
      <c r="A582" s="58" t="str">
        <f>CONCATENATE(Tabelle32[[#This Row],[Device ID]],".",Tabelle32[[#This Row],[Streamcounter]])</f>
        <v>27.27204</v>
      </c>
      <c r="B58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VGW-01_SDI27_AUDrec_0004_IPLASRF</v>
      </c>
      <c r="C582" s="60"/>
      <c r="D582" s="61"/>
      <c r="E582" s="62"/>
      <c r="F582" s="59" t="str">
        <f>IFERROR(VLOOKUP(Tabelle32[[#This Row],[Device ID]],BOM!$B$3:$BQ$35,16,FALSE),"")</f>
        <v>VKS (12G)</v>
      </c>
      <c r="G582" s="63">
        <f>VLOOKUP(Tabelle32[[#This Row],[SDI Interface]],BOM!$A$4:$B$35,2,FALSE)</f>
        <v>27</v>
      </c>
      <c r="H582" s="59" t="str">
        <f>BOM!$C$4</f>
        <v>VGW-01</v>
      </c>
      <c r="I582" s="59">
        <f>IFERROR(VLOOKUP(Tabelle32[[#This Row],[Device ID]],BOM!$B$3:$BQ$35,12,FALSE),"")</f>
        <v>0</v>
      </c>
      <c r="J582" s="59" t="str">
        <f>IFERROR(VLOOKUP(Tabelle32[[#This Row],[Device ID]],BOM!$B$3:$BQ$35,13,FALSE),"")</f>
        <v>TC.U1.223 | MDC</v>
      </c>
      <c r="K582" s="59" t="str">
        <f>IFERROR(VLOOKUP(Tabelle32[[#This Row],[Device ID]],BOM!$B$3:$BQ$35,14,FALSE),"")</f>
        <v>Imagine Comunications</v>
      </c>
      <c r="L582" s="59" t="str">
        <f>IFERROR(VLOOKUP(Tabelle32[[#This Row],[Device ID]],BOM!$B$3:$BQ$35,16,FALSE),"")</f>
        <v>VKS (12G)</v>
      </c>
      <c r="M582" s="63">
        <f>IFERROR(VLOOKUP(Tabelle32[[#This Row],[Device ID]],BOM!$B$3:$BQ$35,17,FALSE),"")</f>
        <v>0</v>
      </c>
      <c r="N582" s="59">
        <f>IFERROR(VLOOKUP(Tabelle32[[#This Row],[Device ID]],BOM!$B$3:$BQ$35,18,FALSE),"")</f>
        <v>0</v>
      </c>
      <c r="O582" s="64"/>
      <c r="P582" s="64"/>
      <c r="Q582" s="64"/>
      <c r="R582" s="64"/>
      <c r="S582" s="64"/>
      <c r="T582" s="64"/>
      <c r="U582" s="59">
        <f>IFERROR(VLOOKUP(Tabelle32[[#This Row],[Device ID]],BOM!$B$3:$BQ$35,25,FALSE),"")</f>
        <v>0</v>
      </c>
      <c r="V582" s="59" t="str">
        <f>IFERROR(VLOOKUP(Tabelle32[[#This Row],[Device ID]],BOM!$B$3:$BQ$35,26,FALSE),"")</f>
        <v>x</v>
      </c>
      <c r="W582" s="59" t="str">
        <f>IFERROR(VLOOKUP(Tabelle32[[#This Row],[Device ID]],BOM!$B$3:$BQ$35,27,FALSE),"")</f>
        <v>x</v>
      </c>
      <c r="X582" s="59" t="str">
        <f>IFERROR(VLOOKUP(Tabelle32[[#This Row],[Device ID]],BOM!$B$3:$BQ$35,28,FALSE),"")</f>
        <v>x</v>
      </c>
      <c r="Y582" s="59" t="str">
        <f>IFERROR(VLOOKUP(Tabelle32[[#This Row],[Device ID]],BOM!$B$3:$BQ$35,29,FALSE),"")</f>
        <v>x</v>
      </c>
      <c r="Z582" s="59" t="str">
        <f>IFERROR(VLOOKUP(Tabelle32[[#This Row],[Device ID]],BOM!$B$3:$BQ$35,30,FALSE),"")</f>
        <v>x</v>
      </c>
      <c r="AA582" s="59" t="str">
        <f>IFERROR(VLOOKUP(Tabelle32[[#This Row],[Device ID]],BOM!$B$3:$BQ$35,31,FALSE),"")</f>
        <v>x</v>
      </c>
      <c r="AB582" s="59" t="str">
        <f>IFERROR(VLOOKUP(Tabelle32[[#This Row],[Device ID]],BOM!$B$3:$BQ$35,32,FALSE),"")</f>
        <v>x</v>
      </c>
      <c r="AC582" s="59" t="str">
        <f>IFERROR(VLOOKUP(Tabelle32[[#This Row],[Device ID]],BOM!$B$3:$BQ$35,33,FALSE),"")</f>
        <v>x</v>
      </c>
      <c r="AD582" s="59" t="str">
        <f>IFERROR(VLOOKUP(Tabelle32[[#This Row],[Device ID]],BOM!$B$3:$BQ$35,34,FALSE),"")</f>
        <v>x</v>
      </c>
      <c r="AE582" s="59" t="str">
        <f>IFERROR(VLOOKUP(Tabelle32[[#This Row],[Device ID]],BOM!$B$3:$BQ$35,35,FALSE),"")</f>
        <v>x</v>
      </c>
      <c r="AF582" s="59" t="str">
        <f>IFERROR(VLOOKUP(Tabelle32[[#This Row],[Device ID]],BOM!$B$3:$BQ$35,36,FALSE),"")</f>
        <v>x</v>
      </c>
      <c r="AG582" s="59" t="str">
        <f>IFERROR(VLOOKUP(Tabelle32[[#This Row],[Device ID]],BOM!$B$3:$BQ$35,37,FALSE),"")</f>
        <v>x</v>
      </c>
      <c r="AH582" s="59"/>
      <c r="AI582" s="59"/>
      <c r="AJ582" s="59"/>
      <c r="AK582" s="59"/>
      <c r="AL582" s="59" t="str">
        <f>IFERROR(VLOOKUP(Tabelle32[[#This Row],[Device ID]],BOM!$B$3:$BQ$35,42,FALSE),"")</f>
        <v>Imagine Communications SNP</v>
      </c>
      <c r="AM582" s="59" t="str">
        <f>IFERROR(VLOOKUP(Tabelle32[[#This Row],[Device ID]],BOM!$B$3:$BQ$35,43,FALSE),"")</f>
        <v>no</v>
      </c>
      <c r="AN582" s="59" t="str">
        <f>IFERROR(VLOOKUP(Tabelle32[[#This Row],[Device ID]],BOM!$B$3:$BQ$35,44,FALSE),"")</f>
        <v>yes</v>
      </c>
      <c r="AO582" s="59" t="str">
        <f>IFERROR(VLOOKUP(Tabelle32[[#This Row],[Device ID]],BOM!$B$3:$BQ$35,45,FALSE),"")</f>
        <v>no</v>
      </c>
      <c r="AP582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82" s="28"/>
      <c r="AR582" s="28"/>
      <c r="AS582" s="28"/>
      <c r="AT582" s="28"/>
      <c r="AU582" s="28"/>
      <c r="AV582" s="28" t="s">
        <v>96</v>
      </c>
      <c r="AW582" s="28" t="s">
        <v>96</v>
      </c>
      <c r="AX582" s="28" t="s">
        <v>96</v>
      </c>
      <c r="AY582" s="28" t="s">
        <v>96</v>
      </c>
      <c r="AZ582" s="28" t="s">
        <v>96</v>
      </c>
      <c r="BA582" s="28" t="s">
        <v>96</v>
      </c>
      <c r="BB582" s="28" t="s">
        <v>96</v>
      </c>
      <c r="BC582" s="28" t="s">
        <v>96</v>
      </c>
      <c r="BD582" s="28" t="s">
        <v>96</v>
      </c>
      <c r="BE582" s="28"/>
      <c r="BF582" s="28"/>
      <c r="BG582" s="73" t="s">
        <v>151</v>
      </c>
      <c r="BH582" s="30" t="str">
        <f>IF(COUNTA(Tabelle32[[#This Row],[Type:Vid_1080i50]:[Type:Anc_Prot]])&gt;0,"x","")</f>
        <v>x</v>
      </c>
      <c r="BI58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82" s="59"/>
      <c r="BK582" s="59"/>
      <c r="BL582" s="63"/>
      <c r="BM582" s="63"/>
      <c r="BN582" s="90"/>
      <c r="BO582" s="90"/>
      <c r="BP582" s="75">
        <f>LEN(Tabelle32[[#This Row],[Label 1
GFX-Unit]])</f>
        <v>0</v>
      </c>
      <c r="BQ582" s="63"/>
      <c r="BR582" s="63"/>
      <c r="BS582" s="59"/>
      <c r="BT582" s="59"/>
      <c r="BU582" s="59" t="s">
        <v>173</v>
      </c>
      <c r="BV582" s="59" t="s">
        <v>174</v>
      </c>
      <c r="BW582" s="59" t="s">
        <v>792</v>
      </c>
      <c r="BX582" s="59">
        <v>27</v>
      </c>
    </row>
    <row r="583" spans="1:76" x14ac:dyDescent="0.2">
      <c r="A583" s="58" t="str">
        <f>CONCATENATE(Tabelle32[[#This Row],[Device ID]],".",Tabelle32[[#This Row],[Streamcounter]])</f>
        <v>27.27205</v>
      </c>
      <c r="B58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VGW-01_SDI27_AUDrec_0005_IPLASRF</v>
      </c>
      <c r="C583" s="60"/>
      <c r="D583" s="61"/>
      <c r="E583" s="62"/>
      <c r="F583" s="59" t="str">
        <f>IFERROR(VLOOKUP(Tabelle32[[#This Row],[Device ID]],BOM!$B$3:$BQ$35,16,FALSE),"")</f>
        <v>VKS (12G)</v>
      </c>
      <c r="G583" s="63">
        <f>VLOOKUP(Tabelle32[[#This Row],[SDI Interface]],BOM!$A$4:$B$35,2,FALSE)</f>
        <v>27</v>
      </c>
      <c r="H583" s="59" t="str">
        <f>BOM!$C$4</f>
        <v>VGW-01</v>
      </c>
      <c r="I583" s="59">
        <f>IFERROR(VLOOKUP(Tabelle32[[#This Row],[Device ID]],BOM!$B$3:$BQ$35,12,FALSE),"")</f>
        <v>0</v>
      </c>
      <c r="J583" s="59" t="str">
        <f>IFERROR(VLOOKUP(Tabelle32[[#This Row],[Device ID]],BOM!$B$3:$BQ$35,13,FALSE),"")</f>
        <v>TC.U1.223 | MDC</v>
      </c>
      <c r="K583" s="59" t="str">
        <f>IFERROR(VLOOKUP(Tabelle32[[#This Row],[Device ID]],BOM!$B$3:$BQ$35,14,FALSE),"")</f>
        <v>Imagine Comunications</v>
      </c>
      <c r="L583" s="59" t="str">
        <f>IFERROR(VLOOKUP(Tabelle32[[#This Row],[Device ID]],BOM!$B$3:$BQ$35,16,FALSE),"")</f>
        <v>VKS (12G)</v>
      </c>
      <c r="M583" s="63">
        <f>IFERROR(VLOOKUP(Tabelle32[[#This Row],[Device ID]],BOM!$B$3:$BQ$35,17,FALSE),"")</f>
        <v>0</v>
      </c>
      <c r="N583" s="59">
        <f>IFERROR(VLOOKUP(Tabelle32[[#This Row],[Device ID]],BOM!$B$3:$BQ$35,18,FALSE),"")</f>
        <v>0</v>
      </c>
      <c r="O583" s="64"/>
      <c r="P583" s="64"/>
      <c r="Q583" s="64"/>
      <c r="R583" s="64"/>
      <c r="S583" s="64"/>
      <c r="T583" s="64"/>
      <c r="U583" s="59">
        <f>IFERROR(VLOOKUP(Tabelle32[[#This Row],[Device ID]],BOM!$B$3:$BQ$35,25,FALSE),"")</f>
        <v>0</v>
      </c>
      <c r="V583" s="59" t="str">
        <f>IFERROR(VLOOKUP(Tabelle32[[#This Row],[Device ID]],BOM!$B$3:$BQ$35,26,FALSE),"")</f>
        <v>x</v>
      </c>
      <c r="W583" s="59" t="str">
        <f>IFERROR(VLOOKUP(Tabelle32[[#This Row],[Device ID]],BOM!$B$3:$BQ$35,27,FALSE),"")</f>
        <v>x</v>
      </c>
      <c r="X583" s="59" t="str">
        <f>IFERROR(VLOOKUP(Tabelle32[[#This Row],[Device ID]],BOM!$B$3:$BQ$35,28,FALSE),"")</f>
        <v>x</v>
      </c>
      <c r="Y583" s="59" t="str">
        <f>IFERROR(VLOOKUP(Tabelle32[[#This Row],[Device ID]],BOM!$B$3:$BQ$35,29,FALSE),"")</f>
        <v>x</v>
      </c>
      <c r="Z583" s="59" t="str">
        <f>IFERROR(VLOOKUP(Tabelle32[[#This Row],[Device ID]],BOM!$B$3:$BQ$35,30,FALSE),"")</f>
        <v>x</v>
      </c>
      <c r="AA583" s="59" t="str">
        <f>IFERROR(VLOOKUP(Tabelle32[[#This Row],[Device ID]],BOM!$B$3:$BQ$35,31,FALSE),"")</f>
        <v>x</v>
      </c>
      <c r="AB583" s="59" t="str">
        <f>IFERROR(VLOOKUP(Tabelle32[[#This Row],[Device ID]],BOM!$B$3:$BQ$35,32,FALSE),"")</f>
        <v>x</v>
      </c>
      <c r="AC583" s="59" t="str">
        <f>IFERROR(VLOOKUP(Tabelle32[[#This Row],[Device ID]],BOM!$B$3:$BQ$35,33,FALSE),"")</f>
        <v>x</v>
      </c>
      <c r="AD583" s="59" t="str">
        <f>IFERROR(VLOOKUP(Tabelle32[[#This Row],[Device ID]],BOM!$B$3:$BQ$35,34,FALSE),"")</f>
        <v>x</v>
      </c>
      <c r="AE583" s="59" t="str">
        <f>IFERROR(VLOOKUP(Tabelle32[[#This Row],[Device ID]],BOM!$B$3:$BQ$35,35,FALSE),"")</f>
        <v>x</v>
      </c>
      <c r="AF583" s="59" t="str">
        <f>IFERROR(VLOOKUP(Tabelle32[[#This Row],[Device ID]],BOM!$B$3:$BQ$35,36,FALSE),"")</f>
        <v>x</v>
      </c>
      <c r="AG583" s="59" t="str">
        <f>IFERROR(VLOOKUP(Tabelle32[[#This Row],[Device ID]],BOM!$B$3:$BQ$35,37,FALSE),"")</f>
        <v>x</v>
      </c>
      <c r="AH583" s="59"/>
      <c r="AI583" s="59"/>
      <c r="AJ583" s="59"/>
      <c r="AK583" s="59"/>
      <c r="AL583" s="59" t="str">
        <f>IFERROR(VLOOKUP(Tabelle32[[#This Row],[Device ID]],BOM!$B$3:$BQ$35,42,FALSE),"")</f>
        <v>Imagine Communications SNP</v>
      </c>
      <c r="AM583" s="59" t="str">
        <f>IFERROR(VLOOKUP(Tabelle32[[#This Row],[Device ID]],BOM!$B$3:$BQ$35,43,FALSE),"")</f>
        <v>no</v>
      </c>
      <c r="AN583" s="59" t="str">
        <f>IFERROR(VLOOKUP(Tabelle32[[#This Row],[Device ID]],BOM!$B$3:$BQ$35,44,FALSE),"")</f>
        <v>yes</v>
      </c>
      <c r="AO583" s="59" t="str">
        <f>IFERROR(VLOOKUP(Tabelle32[[#This Row],[Device ID]],BOM!$B$3:$BQ$35,45,FALSE),"")</f>
        <v>no</v>
      </c>
      <c r="AP583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83" s="28"/>
      <c r="AR583" s="28"/>
      <c r="AS583" s="28"/>
      <c r="AT583" s="28"/>
      <c r="AU583" s="28"/>
      <c r="AV583" s="28" t="s">
        <v>96</v>
      </c>
      <c r="AW583" s="28" t="s">
        <v>96</v>
      </c>
      <c r="AX583" s="28" t="s">
        <v>96</v>
      </c>
      <c r="AY583" s="28" t="s">
        <v>96</v>
      </c>
      <c r="AZ583" s="28" t="s">
        <v>96</v>
      </c>
      <c r="BA583" s="28" t="s">
        <v>96</v>
      </c>
      <c r="BB583" s="28" t="s">
        <v>96</v>
      </c>
      <c r="BC583" s="28" t="s">
        <v>96</v>
      </c>
      <c r="BD583" s="28" t="s">
        <v>96</v>
      </c>
      <c r="BE583" s="28"/>
      <c r="BF583" s="28"/>
      <c r="BG583" s="73" t="s">
        <v>151</v>
      </c>
      <c r="BH583" s="30" t="str">
        <f>IF(COUNTA(Tabelle32[[#This Row],[Type:Vid_1080i50]:[Type:Anc_Prot]])&gt;0,"x","")</f>
        <v>x</v>
      </c>
      <c r="BI58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83" s="59"/>
      <c r="BK583" s="59"/>
      <c r="BL583" s="63"/>
      <c r="BM583" s="63"/>
      <c r="BN583" s="90"/>
      <c r="BO583" s="90"/>
      <c r="BP583" s="75">
        <f>LEN(Tabelle32[[#This Row],[Label 1
GFX-Unit]])</f>
        <v>0</v>
      </c>
      <c r="BQ583" s="63"/>
      <c r="BR583" s="63"/>
      <c r="BS583" s="59"/>
      <c r="BT583" s="59"/>
      <c r="BU583" s="59" t="s">
        <v>176</v>
      </c>
      <c r="BV583" s="59" t="s">
        <v>177</v>
      </c>
      <c r="BW583" s="59" t="s">
        <v>793</v>
      </c>
      <c r="BX583" s="59">
        <v>27</v>
      </c>
    </row>
    <row r="584" spans="1:76" x14ac:dyDescent="0.2">
      <c r="A584" s="58" t="str">
        <f>CONCATENATE(Tabelle32[[#This Row],[Device ID]],".",Tabelle32[[#This Row],[Streamcounter]])</f>
        <v>27.27206</v>
      </c>
      <c r="B58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VGW-01_SDI27_AUDrec_0006_IPLASRF</v>
      </c>
      <c r="C584" s="60"/>
      <c r="D584" s="61"/>
      <c r="E584" s="62"/>
      <c r="F584" s="59" t="str">
        <f>IFERROR(VLOOKUP(Tabelle32[[#This Row],[Device ID]],BOM!$B$3:$BQ$35,16,FALSE),"")</f>
        <v>VKS (12G)</v>
      </c>
      <c r="G584" s="63">
        <f>VLOOKUP(Tabelle32[[#This Row],[SDI Interface]],BOM!$A$4:$B$35,2,FALSE)</f>
        <v>27</v>
      </c>
      <c r="H584" s="59" t="str">
        <f>BOM!$C$4</f>
        <v>VGW-01</v>
      </c>
      <c r="I584" s="59">
        <f>IFERROR(VLOOKUP(Tabelle32[[#This Row],[Device ID]],BOM!$B$3:$BQ$35,12,FALSE),"")</f>
        <v>0</v>
      </c>
      <c r="J584" s="59" t="str">
        <f>IFERROR(VLOOKUP(Tabelle32[[#This Row],[Device ID]],BOM!$B$3:$BQ$35,13,FALSE),"")</f>
        <v>TC.U1.223 | MDC</v>
      </c>
      <c r="K584" s="59" t="str">
        <f>IFERROR(VLOOKUP(Tabelle32[[#This Row],[Device ID]],BOM!$B$3:$BQ$35,14,FALSE),"")</f>
        <v>Imagine Comunications</v>
      </c>
      <c r="L584" s="59" t="str">
        <f>IFERROR(VLOOKUP(Tabelle32[[#This Row],[Device ID]],BOM!$B$3:$BQ$35,16,FALSE),"")</f>
        <v>VKS (12G)</v>
      </c>
      <c r="M584" s="63">
        <f>IFERROR(VLOOKUP(Tabelle32[[#This Row],[Device ID]],BOM!$B$3:$BQ$35,17,FALSE),"")</f>
        <v>0</v>
      </c>
      <c r="N584" s="59">
        <f>IFERROR(VLOOKUP(Tabelle32[[#This Row],[Device ID]],BOM!$B$3:$BQ$35,18,FALSE),"")</f>
        <v>0</v>
      </c>
      <c r="O584" s="64"/>
      <c r="P584" s="64"/>
      <c r="Q584" s="64"/>
      <c r="R584" s="64"/>
      <c r="S584" s="64"/>
      <c r="T584" s="64"/>
      <c r="U584" s="59">
        <f>IFERROR(VLOOKUP(Tabelle32[[#This Row],[Device ID]],BOM!$B$3:$BQ$35,25,FALSE),"")</f>
        <v>0</v>
      </c>
      <c r="V584" s="59" t="str">
        <f>IFERROR(VLOOKUP(Tabelle32[[#This Row],[Device ID]],BOM!$B$3:$BQ$35,26,FALSE),"")</f>
        <v>x</v>
      </c>
      <c r="W584" s="59" t="str">
        <f>IFERROR(VLOOKUP(Tabelle32[[#This Row],[Device ID]],BOM!$B$3:$BQ$35,27,FALSE),"")</f>
        <v>x</v>
      </c>
      <c r="X584" s="59" t="str">
        <f>IFERROR(VLOOKUP(Tabelle32[[#This Row],[Device ID]],BOM!$B$3:$BQ$35,28,FALSE),"")</f>
        <v>x</v>
      </c>
      <c r="Y584" s="59" t="str">
        <f>IFERROR(VLOOKUP(Tabelle32[[#This Row],[Device ID]],BOM!$B$3:$BQ$35,29,FALSE),"")</f>
        <v>x</v>
      </c>
      <c r="Z584" s="59" t="str">
        <f>IFERROR(VLOOKUP(Tabelle32[[#This Row],[Device ID]],BOM!$B$3:$BQ$35,30,FALSE),"")</f>
        <v>x</v>
      </c>
      <c r="AA584" s="59" t="str">
        <f>IFERROR(VLOOKUP(Tabelle32[[#This Row],[Device ID]],BOM!$B$3:$BQ$35,31,FALSE),"")</f>
        <v>x</v>
      </c>
      <c r="AB584" s="59" t="str">
        <f>IFERROR(VLOOKUP(Tabelle32[[#This Row],[Device ID]],BOM!$B$3:$BQ$35,32,FALSE),"")</f>
        <v>x</v>
      </c>
      <c r="AC584" s="59" t="str">
        <f>IFERROR(VLOOKUP(Tabelle32[[#This Row],[Device ID]],BOM!$B$3:$BQ$35,33,FALSE),"")</f>
        <v>x</v>
      </c>
      <c r="AD584" s="59" t="str">
        <f>IFERROR(VLOOKUP(Tabelle32[[#This Row],[Device ID]],BOM!$B$3:$BQ$35,34,FALSE),"")</f>
        <v>x</v>
      </c>
      <c r="AE584" s="59" t="str">
        <f>IFERROR(VLOOKUP(Tabelle32[[#This Row],[Device ID]],BOM!$B$3:$BQ$35,35,FALSE),"")</f>
        <v>x</v>
      </c>
      <c r="AF584" s="59" t="str">
        <f>IFERROR(VLOOKUP(Tabelle32[[#This Row],[Device ID]],BOM!$B$3:$BQ$35,36,FALSE),"")</f>
        <v>x</v>
      </c>
      <c r="AG584" s="59" t="str">
        <f>IFERROR(VLOOKUP(Tabelle32[[#This Row],[Device ID]],BOM!$B$3:$BQ$35,37,FALSE),"")</f>
        <v>x</v>
      </c>
      <c r="AH584" s="59"/>
      <c r="AI584" s="59"/>
      <c r="AJ584" s="59"/>
      <c r="AK584" s="59"/>
      <c r="AL584" s="59" t="str">
        <f>IFERROR(VLOOKUP(Tabelle32[[#This Row],[Device ID]],BOM!$B$3:$BQ$35,42,FALSE),"")</f>
        <v>Imagine Communications SNP</v>
      </c>
      <c r="AM584" s="59" t="str">
        <f>IFERROR(VLOOKUP(Tabelle32[[#This Row],[Device ID]],BOM!$B$3:$BQ$35,43,FALSE),"")</f>
        <v>no</v>
      </c>
      <c r="AN584" s="59" t="str">
        <f>IFERROR(VLOOKUP(Tabelle32[[#This Row],[Device ID]],BOM!$B$3:$BQ$35,44,FALSE),"")</f>
        <v>yes</v>
      </c>
      <c r="AO584" s="59" t="str">
        <f>IFERROR(VLOOKUP(Tabelle32[[#This Row],[Device ID]],BOM!$B$3:$BQ$35,45,FALSE),"")</f>
        <v>no</v>
      </c>
      <c r="AP584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84" s="28"/>
      <c r="AR584" s="28"/>
      <c r="AS584" s="28"/>
      <c r="AT584" s="28"/>
      <c r="AU584" s="28"/>
      <c r="AV584" s="28" t="s">
        <v>96</v>
      </c>
      <c r="AW584" s="28" t="s">
        <v>96</v>
      </c>
      <c r="AX584" s="28" t="s">
        <v>96</v>
      </c>
      <c r="AY584" s="28" t="s">
        <v>96</v>
      </c>
      <c r="AZ584" s="28" t="s">
        <v>96</v>
      </c>
      <c r="BA584" s="28" t="s">
        <v>96</v>
      </c>
      <c r="BB584" s="28" t="s">
        <v>96</v>
      </c>
      <c r="BC584" s="28" t="s">
        <v>96</v>
      </c>
      <c r="BD584" s="28" t="s">
        <v>96</v>
      </c>
      <c r="BE584" s="28"/>
      <c r="BF584" s="28"/>
      <c r="BG584" s="73" t="s">
        <v>151</v>
      </c>
      <c r="BH584" s="30" t="str">
        <f>IF(COUNTA(Tabelle32[[#This Row],[Type:Vid_1080i50]:[Type:Anc_Prot]])&gt;0,"x","")</f>
        <v>x</v>
      </c>
      <c r="BI58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84" s="59"/>
      <c r="BK584" s="59"/>
      <c r="BL584" s="63"/>
      <c r="BM584" s="63"/>
      <c r="BN584" s="90"/>
      <c r="BO584" s="90"/>
      <c r="BP584" s="75">
        <f>LEN(Tabelle32[[#This Row],[Label 1
GFX-Unit]])</f>
        <v>0</v>
      </c>
      <c r="BQ584" s="63"/>
      <c r="BR584" s="63"/>
      <c r="BS584" s="59"/>
      <c r="BT584" s="59"/>
      <c r="BU584" s="59" t="s">
        <v>179</v>
      </c>
      <c r="BV584" s="59" t="s">
        <v>180</v>
      </c>
      <c r="BW584" s="59" t="s">
        <v>794</v>
      </c>
      <c r="BX584" s="59">
        <v>27</v>
      </c>
    </row>
    <row r="585" spans="1:76" x14ac:dyDescent="0.2">
      <c r="A585" s="58" t="str">
        <f>CONCATENATE(Tabelle32[[#This Row],[Device ID]],".",Tabelle32[[#This Row],[Streamcounter]])</f>
        <v>27.27207</v>
      </c>
      <c r="B58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VGW-01_SDI27_AUDrec_0007_IPLASRF</v>
      </c>
      <c r="C585" s="60"/>
      <c r="D585" s="61"/>
      <c r="E585" s="62"/>
      <c r="F585" s="59" t="str">
        <f>IFERROR(VLOOKUP(Tabelle32[[#This Row],[Device ID]],BOM!$B$3:$BQ$35,16,FALSE),"")</f>
        <v>VKS (12G)</v>
      </c>
      <c r="G585" s="63">
        <f>VLOOKUP(Tabelle32[[#This Row],[SDI Interface]],BOM!$A$4:$B$35,2,FALSE)</f>
        <v>27</v>
      </c>
      <c r="H585" s="59" t="str">
        <f>BOM!$C$4</f>
        <v>VGW-01</v>
      </c>
      <c r="I585" s="59">
        <f>IFERROR(VLOOKUP(Tabelle32[[#This Row],[Device ID]],BOM!$B$3:$BQ$35,12,FALSE),"")</f>
        <v>0</v>
      </c>
      <c r="J585" s="59" t="str">
        <f>IFERROR(VLOOKUP(Tabelle32[[#This Row],[Device ID]],BOM!$B$3:$BQ$35,13,FALSE),"")</f>
        <v>TC.U1.223 | MDC</v>
      </c>
      <c r="K585" s="59" t="str">
        <f>IFERROR(VLOOKUP(Tabelle32[[#This Row],[Device ID]],BOM!$B$3:$BQ$35,14,FALSE),"")</f>
        <v>Imagine Comunications</v>
      </c>
      <c r="L585" s="59" t="str">
        <f>IFERROR(VLOOKUP(Tabelle32[[#This Row],[Device ID]],BOM!$B$3:$BQ$35,16,FALSE),"")</f>
        <v>VKS (12G)</v>
      </c>
      <c r="M585" s="63">
        <f>IFERROR(VLOOKUP(Tabelle32[[#This Row],[Device ID]],BOM!$B$3:$BQ$35,17,FALSE),"")</f>
        <v>0</v>
      </c>
      <c r="N585" s="59">
        <f>IFERROR(VLOOKUP(Tabelle32[[#This Row],[Device ID]],BOM!$B$3:$BQ$35,18,FALSE),"")</f>
        <v>0</v>
      </c>
      <c r="O585" s="64"/>
      <c r="P585" s="64"/>
      <c r="Q585" s="64"/>
      <c r="R585" s="64"/>
      <c r="S585" s="64"/>
      <c r="T585" s="64"/>
      <c r="U585" s="59">
        <f>IFERROR(VLOOKUP(Tabelle32[[#This Row],[Device ID]],BOM!$B$3:$BQ$35,25,FALSE),"")</f>
        <v>0</v>
      </c>
      <c r="V585" s="59" t="str">
        <f>IFERROR(VLOOKUP(Tabelle32[[#This Row],[Device ID]],BOM!$B$3:$BQ$35,26,FALSE),"")</f>
        <v>x</v>
      </c>
      <c r="W585" s="59" t="str">
        <f>IFERROR(VLOOKUP(Tabelle32[[#This Row],[Device ID]],BOM!$B$3:$BQ$35,27,FALSE),"")</f>
        <v>x</v>
      </c>
      <c r="X585" s="59" t="str">
        <f>IFERROR(VLOOKUP(Tabelle32[[#This Row],[Device ID]],BOM!$B$3:$BQ$35,28,FALSE),"")</f>
        <v>x</v>
      </c>
      <c r="Y585" s="59" t="str">
        <f>IFERROR(VLOOKUP(Tabelle32[[#This Row],[Device ID]],BOM!$B$3:$BQ$35,29,FALSE),"")</f>
        <v>x</v>
      </c>
      <c r="Z585" s="59" t="str">
        <f>IFERROR(VLOOKUP(Tabelle32[[#This Row],[Device ID]],BOM!$B$3:$BQ$35,30,FALSE),"")</f>
        <v>x</v>
      </c>
      <c r="AA585" s="59" t="str">
        <f>IFERROR(VLOOKUP(Tabelle32[[#This Row],[Device ID]],BOM!$B$3:$BQ$35,31,FALSE),"")</f>
        <v>x</v>
      </c>
      <c r="AB585" s="59" t="str">
        <f>IFERROR(VLOOKUP(Tabelle32[[#This Row],[Device ID]],BOM!$B$3:$BQ$35,32,FALSE),"")</f>
        <v>x</v>
      </c>
      <c r="AC585" s="59" t="str">
        <f>IFERROR(VLOOKUP(Tabelle32[[#This Row],[Device ID]],BOM!$B$3:$BQ$35,33,FALSE),"")</f>
        <v>x</v>
      </c>
      <c r="AD585" s="59" t="str">
        <f>IFERROR(VLOOKUP(Tabelle32[[#This Row],[Device ID]],BOM!$B$3:$BQ$35,34,FALSE),"")</f>
        <v>x</v>
      </c>
      <c r="AE585" s="59" t="str">
        <f>IFERROR(VLOOKUP(Tabelle32[[#This Row],[Device ID]],BOM!$B$3:$BQ$35,35,FALSE),"")</f>
        <v>x</v>
      </c>
      <c r="AF585" s="59" t="str">
        <f>IFERROR(VLOOKUP(Tabelle32[[#This Row],[Device ID]],BOM!$B$3:$BQ$35,36,FALSE),"")</f>
        <v>x</v>
      </c>
      <c r="AG585" s="59" t="str">
        <f>IFERROR(VLOOKUP(Tabelle32[[#This Row],[Device ID]],BOM!$B$3:$BQ$35,37,FALSE),"")</f>
        <v>x</v>
      </c>
      <c r="AH585" s="59"/>
      <c r="AI585" s="59"/>
      <c r="AJ585" s="59"/>
      <c r="AK585" s="59"/>
      <c r="AL585" s="59" t="str">
        <f>IFERROR(VLOOKUP(Tabelle32[[#This Row],[Device ID]],BOM!$B$3:$BQ$35,42,FALSE),"")</f>
        <v>Imagine Communications SNP</v>
      </c>
      <c r="AM585" s="59" t="str">
        <f>IFERROR(VLOOKUP(Tabelle32[[#This Row],[Device ID]],BOM!$B$3:$BQ$35,43,FALSE),"")</f>
        <v>no</v>
      </c>
      <c r="AN585" s="59" t="str">
        <f>IFERROR(VLOOKUP(Tabelle32[[#This Row],[Device ID]],BOM!$B$3:$BQ$35,44,FALSE),"")</f>
        <v>yes</v>
      </c>
      <c r="AO585" s="59" t="str">
        <f>IFERROR(VLOOKUP(Tabelle32[[#This Row],[Device ID]],BOM!$B$3:$BQ$35,45,FALSE),"")</f>
        <v>no</v>
      </c>
      <c r="AP585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85" s="28"/>
      <c r="AR585" s="28"/>
      <c r="AS585" s="28"/>
      <c r="AT585" s="28"/>
      <c r="AU585" s="28"/>
      <c r="AV585" s="28" t="s">
        <v>96</v>
      </c>
      <c r="AW585" s="28" t="s">
        <v>96</v>
      </c>
      <c r="AX585" s="28" t="s">
        <v>96</v>
      </c>
      <c r="AY585" s="28" t="s">
        <v>96</v>
      </c>
      <c r="AZ585" s="28" t="s">
        <v>96</v>
      </c>
      <c r="BA585" s="28" t="s">
        <v>96</v>
      </c>
      <c r="BB585" s="28" t="s">
        <v>96</v>
      </c>
      <c r="BC585" s="28" t="s">
        <v>96</v>
      </c>
      <c r="BD585" s="28" t="s">
        <v>96</v>
      </c>
      <c r="BE585" s="28"/>
      <c r="BF585" s="28"/>
      <c r="BG585" s="73" t="s">
        <v>151</v>
      </c>
      <c r="BH585" s="30" t="str">
        <f>IF(COUNTA(Tabelle32[[#This Row],[Type:Vid_1080i50]:[Type:Anc_Prot]])&gt;0,"x","")</f>
        <v>x</v>
      </c>
      <c r="BI58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85" s="59"/>
      <c r="BK585" s="59"/>
      <c r="BL585" s="63"/>
      <c r="BM585" s="63"/>
      <c r="BN585" s="90"/>
      <c r="BO585" s="90"/>
      <c r="BP585" s="75">
        <f>LEN(Tabelle32[[#This Row],[Label 1
GFX-Unit]])</f>
        <v>0</v>
      </c>
      <c r="BQ585" s="63"/>
      <c r="BR585" s="63"/>
      <c r="BS585" s="59"/>
      <c r="BT585" s="59"/>
      <c r="BU585" s="59" t="s">
        <v>182</v>
      </c>
      <c r="BV585" s="59" t="s">
        <v>183</v>
      </c>
      <c r="BW585" s="59" t="s">
        <v>795</v>
      </c>
      <c r="BX585" s="59">
        <v>27</v>
      </c>
    </row>
    <row r="586" spans="1:76" x14ac:dyDescent="0.2">
      <c r="A586" s="58" t="str">
        <f>CONCATENATE(Tabelle32[[#This Row],[Device ID]],".",Tabelle32[[#This Row],[Streamcounter]])</f>
        <v>27.27208</v>
      </c>
      <c r="B58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VGW-01_SDI27_AUDrec_0008_IPLASRF</v>
      </c>
      <c r="C586" s="60"/>
      <c r="D586" s="61"/>
      <c r="E586" s="62"/>
      <c r="F586" s="59" t="str">
        <f>IFERROR(VLOOKUP(Tabelle32[[#This Row],[Device ID]],BOM!$B$3:$BQ$35,16,FALSE),"")</f>
        <v>VKS (12G)</v>
      </c>
      <c r="G586" s="63">
        <f>VLOOKUP(Tabelle32[[#This Row],[SDI Interface]],BOM!$A$4:$B$35,2,FALSE)</f>
        <v>27</v>
      </c>
      <c r="H586" s="59" t="str">
        <f>BOM!$C$4</f>
        <v>VGW-01</v>
      </c>
      <c r="I586" s="59">
        <f>IFERROR(VLOOKUP(Tabelle32[[#This Row],[Device ID]],BOM!$B$3:$BQ$35,12,FALSE),"")</f>
        <v>0</v>
      </c>
      <c r="J586" s="59" t="str">
        <f>IFERROR(VLOOKUP(Tabelle32[[#This Row],[Device ID]],BOM!$B$3:$BQ$35,13,FALSE),"")</f>
        <v>TC.U1.223 | MDC</v>
      </c>
      <c r="K586" s="59" t="str">
        <f>IFERROR(VLOOKUP(Tabelle32[[#This Row],[Device ID]],BOM!$B$3:$BQ$35,14,FALSE),"")</f>
        <v>Imagine Comunications</v>
      </c>
      <c r="L586" s="59" t="str">
        <f>IFERROR(VLOOKUP(Tabelle32[[#This Row],[Device ID]],BOM!$B$3:$BQ$35,16,FALSE),"")</f>
        <v>VKS (12G)</v>
      </c>
      <c r="M586" s="63">
        <f>IFERROR(VLOOKUP(Tabelle32[[#This Row],[Device ID]],BOM!$B$3:$BQ$35,17,FALSE),"")</f>
        <v>0</v>
      </c>
      <c r="N586" s="59">
        <f>IFERROR(VLOOKUP(Tabelle32[[#This Row],[Device ID]],BOM!$B$3:$BQ$35,18,FALSE),"")</f>
        <v>0</v>
      </c>
      <c r="O586" s="64"/>
      <c r="P586" s="64"/>
      <c r="Q586" s="64"/>
      <c r="R586" s="64"/>
      <c r="S586" s="64"/>
      <c r="T586" s="64"/>
      <c r="U586" s="59">
        <f>IFERROR(VLOOKUP(Tabelle32[[#This Row],[Device ID]],BOM!$B$3:$BQ$35,25,FALSE),"")</f>
        <v>0</v>
      </c>
      <c r="V586" s="59" t="str">
        <f>IFERROR(VLOOKUP(Tabelle32[[#This Row],[Device ID]],BOM!$B$3:$BQ$35,26,FALSE),"")</f>
        <v>x</v>
      </c>
      <c r="W586" s="59" t="str">
        <f>IFERROR(VLOOKUP(Tabelle32[[#This Row],[Device ID]],BOM!$B$3:$BQ$35,27,FALSE),"")</f>
        <v>x</v>
      </c>
      <c r="X586" s="59" t="str">
        <f>IFERROR(VLOOKUP(Tabelle32[[#This Row],[Device ID]],BOM!$B$3:$BQ$35,28,FALSE),"")</f>
        <v>x</v>
      </c>
      <c r="Y586" s="59" t="str">
        <f>IFERROR(VLOOKUP(Tabelle32[[#This Row],[Device ID]],BOM!$B$3:$BQ$35,29,FALSE),"")</f>
        <v>x</v>
      </c>
      <c r="Z586" s="59" t="str">
        <f>IFERROR(VLOOKUP(Tabelle32[[#This Row],[Device ID]],BOM!$B$3:$BQ$35,30,FALSE),"")</f>
        <v>x</v>
      </c>
      <c r="AA586" s="59" t="str">
        <f>IFERROR(VLOOKUP(Tabelle32[[#This Row],[Device ID]],BOM!$B$3:$BQ$35,31,FALSE),"")</f>
        <v>x</v>
      </c>
      <c r="AB586" s="59" t="str">
        <f>IFERROR(VLOOKUP(Tabelle32[[#This Row],[Device ID]],BOM!$B$3:$BQ$35,32,FALSE),"")</f>
        <v>x</v>
      </c>
      <c r="AC586" s="59" t="str">
        <f>IFERROR(VLOOKUP(Tabelle32[[#This Row],[Device ID]],BOM!$B$3:$BQ$35,33,FALSE),"")</f>
        <v>x</v>
      </c>
      <c r="AD586" s="59" t="str">
        <f>IFERROR(VLOOKUP(Tabelle32[[#This Row],[Device ID]],BOM!$B$3:$BQ$35,34,FALSE),"")</f>
        <v>x</v>
      </c>
      <c r="AE586" s="59" t="str">
        <f>IFERROR(VLOOKUP(Tabelle32[[#This Row],[Device ID]],BOM!$B$3:$BQ$35,35,FALSE),"")</f>
        <v>x</v>
      </c>
      <c r="AF586" s="59" t="str">
        <f>IFERROR(VLOOKUP(Tabelle32[[#This Row],[Device ID]],BOM!$B$3:$BQ$35,36,FALSE),"")</f>
        <v>x</v>
      </c>
      <c r="AG586" s="59" t="str">
        <f>IFERROR(VLOOKUP(Tabelle32[[#This Row],[Device ID]],BOM!$B$3:$BQ$35,37,FALSE),"")</f>
        <v>x</v>
      </c>
      <c r="AH586" s="59"/>
      <c r="AI586" s="59"/>
      <c r="AJ586" s="59"/>
      <c r="AK586" s="59"/>
      <c r="AL586" s="59" t="str">
        <f>IFERROR(VLOOKUP(Tabelle32[[#This Row],[Device ID]],BOM!$B$3:$BQ$35,42,FALSE),"")</f>
        <v>Imagine Communications SNP</v>
      </c>
      <c r="AM586" s="59" t="str">
        <f>IFERROR(VLOOKUP(Tabelle32[[#This Row],[Device ID]],BOM!$B$3:$BQ$35,43,FALSE),"")</f>
        <v>no</v>
      </c>
      <c r="AN586" s="59" t="str">
        <f>IFERROR(VLOOKUP(Tabelle32[[#This Row],[Device ID]],BOM!$B$3:$BQ$35,44,FALSE),"")</f>
        <v>yes</v>
      </c>
      <c r="AO586" s="59" t="str">
        <f>IFERROR(VLOOKUP(Tabelle32[[#This Row],[Device ID]],BOM!$B$3:$BQ$35,45,FALSE),"")</f>
        <v>no</v>
      </c>
      <c r="AP586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86" s="28"/>
      <c r="AR586" s="28"/>
      <c r="AS586" s="28"/>
      <c r="AT586" s="28"/>
      <c r="AU586" s="28"/>
      <c r="AV586" s="28" t="s">
        <v>96</v>
      </c>
      <c r="AW586" s="28" t="s">
        <v>96</v>
      </c>
      <c r="AX586" s="28" t="s">
        <v>96</v>
      </c>
      <c r="AY586" s="28" t="s">
        <v>96</v>
      </c>
      <c r="AZ586" s="28" t="s">
        <v>96</v>
      </c>
      <c r="BA586" s="28" t="s">
        <v>96</v>
      </c>
      <c r="BB586" s="28" t="s">
        <v>96</v>
      </c>
      <c r="BC586" s="28" t="s">
        <v>96</v>
      </c>
      <c r="BD586" s="28" t="s">
        <v>96</v>
      </c>
      <c r="BE586" s="28"/>
      <c r="BF586" s="28"/>
      <c r="BG586" s="73" t="s">
        <v>151</v>
      </c>
      <c r="BH586" s="30" t="str">
        <f>IF(COUNTA(Tabelle32[[#This Row],[Type:Vid_1080i50]:[Type:Anc_Prot]])&gt;0,"x","")</f>
        <v>x</v>
      </c>
      <c r="BI58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86" s="59"/>
      <c r="BK586" s="59"/>
      <c r="BL586" s="63"/>
      <c r="BM586" s="63"/>
      <c r="BN586" s="90"/>
      <c r="BO586" s="90"/>
      <c r="BP586" s="75">
        <f>LEN(Tabelle32[[#This Row],[Label 1
GFX-Unit]])</f>
        <v>0</v>
      </c>
      <c r="BQ586" s="63"/>
      <c r="BR586" s="63"/>
      <c r="BS586" s="59"/>
      <c r="BT586" s="59"/>
      <c r="BU586" s="59" t="s">
        <v>185</v>
      </c>
      <c r="BV586" s="59" t="s">
        <v>186</v>
      </c>
      <c r="BW586" s="59" t="s">
        <v>796</v>
      </c>
      <c r="BX586" s="59">
        <v>27</v>
      </c>
    </row>
    <row r="587" spans="1:76" x14ac:dyDescent="0.2">
      <c r="A587" s="58" t="str">
        <f>CONCATENATE(Tabelle32[[#This Row],[Device ID]],".",Tabelle32[[#This Row],[Streamcounter]])</f>
        <v>27.27209</v>
      </c>
      <c r="B58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VGW-01_SDI27_AUDrec_0009_IPLASRF</v>
      </c>
      <c r="C587" s="60"/>
      <c r="D587" s="61"/>
      <c r="E587" s="62"/>
      <c r="F587" s="59" t="str">
        <f>IFERROR(VLOOKUP(Tabelle32[[#This Row],[Device ID]],BOM!$B$3:$BQ$35,16,FALSE),"")</f>
        <v>VKS (12G)</v>
      </c>
      <c r="G587" s="63">
        <f>VLOOKUP(Tabelle32[[#This Row],[SDI Interface]],BOM!$A$4:$B$35,2,FALSE)</f>
        <v>27</v>
      </c>
      <c r="H587" s="59" t="str">
        <f>BOM!$C$4</f>
        <v>VGW-01</v>
      </c>
      <c r="I587" s="59">
        <f>IFERROR(VLOOKUP(Tabelle32[[#This Row],[Device ID]],BOM!$B$3:$BQ$35,12,FALSE),"")</f>
        <v>0</v>
      </c>
      <c r="J587" s="59" t="str">
        <f>IFERROR(VLOOKUP(Tabelle32[[#This Row],[Device ID]],BOM!$B$3:$BQ$35,13,FALSE),"")</f>
        <v>TC.U1.223 | MDC</v>
      </c>
      <c r="K587" s="59" t="str">
        <f>IFERROR(VLOOKUP(Tabelle32[[#This Row],[Device ID]],BOM!$B$3:$BQ$35,14,FALSE),"")</f>
        <v>Imagine Comunications</v>
      </c>
      <c r="L587" s="59" t="str">
        <f>IFERROR(VLOOKUP(Tabelle32[[#This Row],[Device ID]],BOM!$B$3:$BQ$35,16,FALSE),"")</f>
        <v>VKS (12G)</v>
      </c>
      <c r="M587" s="63">
        <f>IFERROR(VLOOKUP(Tabelle32[[#This Row],[Device ID]],BOM!$B$3:$BQ$35,17,FALSE),"")</f>
        <v>0</v>
      </c>
      <c r="N587" s="59">
        <f>IFERROR(VLOOKUP(Tabelle32[[#This Row],[Device ID]],BOM!$B$3:$BQ$35,18,FALSE),"")</f>
        <v>0</v>
      </c>
      <c r="O587" s="64"/>
      <c r="P587" s="64"/>
      <c r="Q587" s="64"/>
      <c r="R587" s="64"/>
      <c r="S587" s="64"/>
      <c r="T587" s="64"/>
      <c r="U587" s="59">
        <f>IFERROR(VLOOKUP(Tabelle32[[#This Row],[Device ID]],BOM!$B$3:$BQ$35,25,FALSE),"")</f>
        <v>0</v>
      </c>
      <c r="V587" s="59" t="str">
        <f>IFERROR(VLOOKUP(Tabelle32[[#This Row],[Device ID]],BOM!$B$3:$BQ$35,26,FALSE),"")</f>
        <v>x</v>
      </c>
      <c r="W587" s="59" t="str">
        <f>IFERROR(VLOOKUP(Tabelle32[[#This Row],[Device ID]],BOM!$B$3:$BQ$35,27,FALSE),"")</f>
        <v>x</v>
      </c>
      <c r="X587" s="59" t="str">
        <f>IFERROR(VLOOKUP(Tabelle32[[#This Row],[Device ID]],BOM!$B$3:$BQ$35,28,FALSE),"")</f>
        <v>x</v>
      </c>
      <c r="Y587" s="59" t="str">
        <f>IFERROR(VLOOKUP(Tabelle32[[#This Row],[Device ID]],BOM!$B$3:$BQ$35,29,FALSE),"")</f>
        <v>x</v>
      </c>
      <c r="Z587" s="59" t="str">
        <f>IFERROR(VLOOKUP(Tabelle32[[#This Row],[Device ID]],BOM!$B$3:$BQ$35,30,FALSE),"")</f>
        <v>x</v>
      </c>
      <c r="AA587" s="59" t="str">
        <f>IFERROR(VLOOKUP(Tabelle32[[#This Row],[Device ID]],BOM!$B$3:$BQ$35,31,FALSE),"")</f>
        <v>x</v>
      </c>
      <c r="AB587" s="59" t="str">
        <f>IFERROR(VLOOKUP(Tabelle32[[#This Row],[Device ID]],BOM!$B$3:$BQ$35,32,FALSE),"")</f>
        <v>x</v>
      </c>
      <c r="AC587" s="59" t="str">
        <f>IFERROR(VLOOKUP(Tabelle32[[#This Row],[Device ID]],BOM!$B$3:$BQ$35,33,FALSE),"")</f>
        <v>x</v>
      </c>
      <c r="AD587" s="59" t="str">
        <f>IFERROR(VLOOKUP(Tabelle32[[#This Row],[Device ID]],BOM!$B$3:$BQ$35,34,FALSE),"")</f>
        <v>x</v>
      </c>
      <c r="AE587" s="59" t="str">
        <f>IFERROR(VLOOKUP(Tabelle32[[#This Row],[Device ID]],BOM!$B$3:$BQ$35,35,FALSE),"")</f>
        <v>x</v>
      </c>
      <c r="AF587" s="59" t="str">
        <f>IFERROR(VLOOKUP(Tabelle32[[#This Row],[Device ID]],BOM!$B$3:$BQ$35,36,FALSE),"")</f>
        <v>x</v>
      </c>
      <c r="AG587" s="59" t="str">
        <f>IFERROR(VLOOKUP(Tabelle32[[#This Row],[Device ID]],BOM!$B$3:$BQ$35,37,FALSE),"")</f>
        <v>x</v>
      </c>
      <c r="AH587" s="59"/>
      <c r="AI587" s="59"/>
      <c r="AJ587" s="59"/>
      <c r="AK587" s="59"/>
      <c r="AL587" s="59" t="str">
        <f>IFERROR(VLOOKUP(Tabelle32[[#This Row],[Device ID]],BOM!$B$3:$BQ$35,42,FALSE),"")</f>
        <v>Imagine Communications SNP</v>
      </c>
      <c r="AM587" s="59" t="str">
        <f>IFERROR(VLOOKUP(Tabelle32[[#This Row],[Device ID]],BOM!$B$3:$BQ$35,43,FALSE),"")</f>
        <v>no</v>
      </c>
      <c r="AN587" s="59" t="str">
        <f>IFERROR(VLOOKUP(Tabelle32[[#This Row],[Device ID]],BOM!$B$3:$BQ$35,44,FALSE),"")</f>
        <v>yes</v>
      </c>
      <c r="AO587" s="59" t="str">
        <f>IFERROR(VLOOKUP(Tabelle32[[#This Row],[Device ID]],BOM!$B$3:$BQ$35,45,FALSE),"")</f>
        <v>no</v>
      </c>
      <c r="AP587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87" s="28"/>
      <c r="AR587" s="28"/>
      <c r="AS587" s="28"/>
      <c r="AT587" s="28"/>
      <c r="AU587" s="28"/>
      <c r="AV587" s="28" t="s">
        <v>96</v>
      </c>
      <c r="AW587" s="28" t="s">
        <v>96</v>
      </c>
      <c r="AX587" s="28" t="s">
        <v>96</v>
      </c>
      <c r="AY587" s="28" t="s">
        <v>96</v>
      </c>
      <c r="AZ587" s="28" t="s">
        <v>96</v>
      </c>
      <c r="BA587" s="28" t="s">
        <v>96</v>
      </c>
      <c r="BB587" s="28" t="s">
        <v>96</v>
      </c>
      <c r="BC587" s="28" t="s">
        <v>96</v>
      </c>
      <c r="BD587" s="28" t="s">
        <v>96</v>
      </c>
      <c r="BE587" s="28"/>
      <c r="BF587" s="28"/>
      <c r="BG587" s="73" t="s">
        <v>151</v>
      </c>
      <c r="BH587" s="30" t="str">
        <f>IF(COUNTA(Tabelle32[[#This Row],[Type:Vid_1080i50]:[Type:Anc_Prot]])&gt;0,"x","")</f>
        <v>x</v>
      </c>
      <c r="BI58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87" s="59"/>
      <c r="BK587" s="59"/>
      <c r="BL587" s="63"/>
      <c r="BM587" s="63"/>
      <c r="BN587" s="90"/>
      <c r="BO587" s="90"/>
      <c r="BP587" s="75">
        <f>LEN(Tabelle32[[#This Row],[Label 1
GFX-Unit]])</f>
        <v>0</v>
      </c>
      <c r="BQ587" s="63"/>
      <c r="BR587" s="63"/>
      <c r="BS587" s="59"/>
      <c r="BT587" s="59"/>
      <c r="BU587" s="59" t="s">
        <v>188</v>
      </c>
      <c r="BV587" s="59" t="s">
        <v>189</v>
      </c>
      <c r="BW587" s="59" t="s">
        <v>797</v>
      </c>
      <c r="BX587" s="59">
        <v>27</v>
      </c>
    </row>
    <row r="588" spans="1:76" x14ac:dyDescent="0.2">
      <c r="A588" s="58" t="str">
        <f>CONCATENATE(Tabelle32[[#This Row],[Device ID]],".",Tabelle32[[#This Row],[Streamcounter]])</f>
        <v>27.27210</v>
      </c>
      <c r="B58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VGW-01_SDI27_AUDrec_0010_IPLASRF</v>
      </c>
      <c r="C588" s="60"/>
      <c r="D588" s="61"/>
      <c r="E588" s="62"/>
      <c r="F588" s="59" t="str">
        <f>IFERROR(VLOOKUP(Tabelle32[[#This Row],[Device ID]],BOM!$B$3:$BQ$35,16,FALSE),"")</f>
        <v>VKS (12G)</v>
      </c>
      <c r="G588" s="63">
        <f>VLOOKUP(Tabelle32[[#This Row],[SDI Interface]],BOM!$A$4:$B$35,2,FALSE)</f>
        <v>27</v>
      </c>
      <c r="H588" s="59" t="str">
        <f>BOM!$C$4</f>
        <v>VGW-01</v>
      </c>
      <c r="I588" s="59">
        <f>IFERROR(VLOOKUP(Tabelle32[[#This Row],[Device ID]],BOM!$B$3:$BQ$35,12,FALSE),"")</f>
        <v>0</v>
      </c>
      <c r="J588" s="59" t="str">
        <f>IFERROR(VLOOKUP(Tabelle32[[#This Row],[Device ID]],BOM!$B$3:$BQ$35,13,FALSE),"")</f>
        <v>TC.U1.223 | MDC</v>
      </c>
      <c r="K588" s="59" t="str">
        <f>IFERROR(VLOOKUP(Tabelle32[[#This Row],[Device ID]],BOM!$B$3:$BQ$35,14,FALSE),"")</f>
        <v>Imagine Comunications</v>
      </c>
      <c r="L588" s="59" t="str">
        <f>IFERROR(VLOOKUP(Tabelle32[[#This Row],[Device ID]],BOM!$B$3:$BQ$35,16,FALSE),"")</f>
        <v>VKS (12G)</v>
      </c>
      <c r="M588" s="63">
        <f>IFERROR(VLOOKUP(Tabelle32[[#This Row],[Device ID]],BOM!$B$3:$BQ$35,17,FALSE),"")</f>
        <v>0</v>
      </c>
      <c r="N588" s="59">
        <f>IFERROR(VLOOKUP(Tabelle32[[#This Row],[Device ID]],BOM!$B$3:$BQ$35,18,FALSE),"")</f>
        <v>0</v>
      </c>
      <c r="O588" s="64"/>
      <c r="P588" s="64"/>
      <c r="Q588" s="64"/>
      <c r="R588" s="64"/>
      <c r="S588" s="64"/>
      <c r="T588" s="64"/>
      <c r="U588" s="59">
        <f>IFERROR(VLOOKUP(Tabelle32[[#This Row],[Device ID]],BOM!$B$3:$BQ$35,25,FALSE),"")</f>
        <v>0</v>
      </c>
      <c r="V588" s="59" t="str">
        <f>IFERROR(VLOOKUP(Tabelle32[[#This Row],[Device ID]],BOM!$B$3:$BQ$35,26,FALSE),"")</f>
        <v>x</v>
      </c>
      <c r="W588" s="59" t="str">
        <f>IFERROR(VLOOKUP(Tabelle32[[#This Row],[Device ID]],BOM!$B$3:$BQ$35,27,FALSE),"")</f>
        <v>x</v>
      </c>
      <c r="X588" s="59" t="str">
        <f>IFERROR(VLOOKUP(Tabelle32[[#This Row],[Device ID]],BOM!$B$3:$BQ$35,28,FALSE),"")</f>
        <v>x</v>
      </c>
      <c r="Y588" s="59" t="str">
        <f>IFERROR(VLOOKUP(Tabelle32[[#This Row],[Device ID]],BOM!$B$3:$BQ$35,29,FALSE),"")</f>
        <v>x</v>
      </c>
      <c r="Z588" s="59" t="str">
        <f>IFERROR(VLOOKUP(Tabelle32[[#This Row],[Device ID]],BOM!$B$3:$BQ$35,30,FALSE),"")</f>
        <v>x</v>
      </c>
      <c r="AA588" s="59" t="str">
        <f>IFERROR(VLOOKUP(Tabelle32[[#This Row],[Device ID]],BOM!$B$3:$BQ$35,31,FALSE),"")</f>
        <v>x</v>
      </c>
      <c r="AB588" s="59" t="str">
        <f>IFERROR(VLOOKUP(Tabelle32[[#This Row],[Device ID]],BOM!$B$3:$BQ$35,32,FALSE),"")</f>
        <v>x</v>
      </c>
      <c r="AC588" s="59" t="str">
        <f>IFERROR(VLOOKUP(Tabelle32[[#This Row],[Device ID]],BOM!$B$3:$BQ$35,33,FALSE),"")</f>
        <v>x</v>
      </c>
      <c r="AD588" s="59" t="str">
        <f>IFERROR(VLOOKUP(Tabelle32[[#This Row],[Device ID]],BOM!$B$3:$BQ$35,34,FALSE),"")</f>
        <v>x</v>
      </c>
      <c r="AE588" s="59" t="str">
        <f>IFERROR(VLOOKUP(Tabelle32[[#This Row],[Device ID]],BOM!$B$3:$BQ$35,35,FALSE),"")</f>
        <v>x</v>
      </c>
      <c r="AF588" s="59" t="str">
        <f>IFERROR(VLOOKUP(Tabelle32[[#This Row],[Device ID]],BOM!$B$3:$BQ$35,36,FALSE),"")</f>
        <v>x</v>
      </c>
      <c r="AG588" s="59" t="str">
        <f>IFERROR(VLOOKUP(Tabelle32[[#This Row],[Device ID]],BOM!$B$3:$BQ$35,37,FALSE),"")</f>
        <v>x</v>
      </c>
      <c r="AH588" s="59"/>
      <c r="AI588" s="59"/>
      <c r="AJ588" s="59"/>
      <c r="AK588" s="59"/>
      <c r="AL588" s="59" t="str">
        <f>IFERROR(VLOOKUP(Tabelle32[[#This Row],[Device ID]],BOM!$B$3:$BQ$35,42,FALSE),"")</f>
        <v>Imagine Communications SNP</v>
      </c>
      <c r="AM588" s="59" t="str">
        <f>IFERROR(VLOOKUP(Tabelle32[[#This Row],[Device ID]],BOM!$B$3:$BQ$35,43,FALSE),"")</f>
        <v>no</v>
      </c>
      <c r="AN588" s="59" t="str">
        <f>IFERROR(VLOOKUP(Tabelle32[[#This Row],[Device ID]],BOM!$B$3:$BQ$35,44,FALSE),"")</f>
        <v>yes</v>
      </c>
      <c r="AO588" s="59" t="str">
        <f>IFERROR(VLOOKUP(Tabelle32[[#This Row],[Device ID]],BOM!$B$3:$BQ$35,45,FALSE),"")</f>
        <v>no</v>
      </c>
      <c r="AP588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88" s="28"/>
      <c r="AR588" s="28"/>
      <c r="AS588" s="28"/>
      <c r="AT588" s="28"/>
      <c r="AU588" s="28"/>
      <c r="AV588" s="28" t="s">
        <v>96</v>
      </c>
      <c r="AW588" s="28" t="s">
        <v>96</v>
      </c>
      <c r="AX588" s="28" t="s">
        <v>96</v>
      </c>
      <c r="AY588" s="28" t="s">
        <v>96</v>
      </c>
      <c r="AZ588" s="28" t="s">
        <v>96</v>
      </c>
      <c r="BA588" s="28" t="s">
        <v>96</v>
      </c>
      <c r="BB588" s="28" t="s">
        <v>96</v>
      </c>
      <c r="BC588" s="28" t="s">
        <v>96</v>
      </c>
      <c r="BD588" s="28" t="s">
        <v>96</v>
      </c>
      <c r="BE588" s="28"/>
      <c r="BF588" s="28"/>
      <c r="BG588" s="73" t="s">
        <v>151</v>
      </c>
      <c r="BH588" s="30" t="str">
        <f>IF(COUNTA(Tabelle32[[#This Row],[Type:Vid_1080i50]:[Type:Anc_Prot]])&gt;0,"x","")</f>
        <v>x</v>
      </c>
      <c r="BI58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88" s="59"/>
      <c r="BK588" s="59"/>
      <c r="BL588" s="63"/>
      <c r="BM588" s="63"/>
      <c r="BN588" s="90"/>
      <c r="BO588" s="90"/>
      <c r="BP588" s="75">
        <f>LEN(Tabelle32[[#This Row],[Label 1
GFX-Unit]])</f>
        <v>0</v>
      </c>
      <c r="BQ588" s="63"/>
      <c r="BR588" s="63"/>
      <c r="BS588" s="59"/>
      <c r="BT588" s="59"/>
      <c r="BU588" s="59" t="s">
        <v>191</v>
      </c>
      <c r="BV588" s="59" t="s">
        <v>192</v>
      </c>
      <c r="BW588" s="59" t="s">
        <v>798</v>
      </c>
      <c r="BX588" s="59">
        <v>27</v>
      </c>
    </row>
    <row r="589" spans="1:76" x14ac:dyDescent="0.2">
      <c r="A589" s="58" t="str">
        <f>CONCATENATE(Tabelle32[[#This Row],[Device ID]],".",Tabelle32[[#This Row],[Streamcounter]])</f>
        <v>27.27211</v>
      </c>
      <c r="B58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VGW-01_SDI27_AUDrec_0011_IPLASRF</v>
      </c>
      <c r="C589" s="60"/>
      <c r="D589" s="61"/>
      <c r="E589" s="62"/>
      <c r="F589" s="59" t="str">
        <f>IFERROR(VLOOKUP(Tabelle32[[#This Row],[Device ID]],BOM!$B$3:$BQ$35,16,FALSE),"")</f>
        <v>VKS (12G)</v>
      </c>
      <c r="G589" s="63">
        <f>VLOOKUP(Tabelle32[[#This Row],[SDI Interface]],BOM!$A$4:$B$35,2,FALSE)</f>
        <v>27</v>
      </c>
      <c r="H589" s="59" t="str">
        <f>BOM!$C$4</f>
        <v>VGW-01</v>
      </c>
      <c r="I589" s="59">
        <f>IFERROR(VLOOKUP(Tabelle32[[#This Row],[Device ID]],BOM!$B$3:$BQ$35,12,FALSE),"")</f>
        <v>0</v>
      </c>
      <c r="J589" s="59" t="str">
        <f>IFERROR(VLOOKUP(Tabelle32[[#This Row],[Device ID]],BOM!$B$3:$BQ$35,13,FALSE),"")</f>
        <v>TC.U1.223 | MDC</v>
      </c>
      <c r="K589" s="59" t="str">
        <f>IFERROR(VLOOKUP(Tabelle32[[#This Row],[Device ID]],BOM!$B$3:$BQ$35,14,FALSE),"")</f>
        <v>Imagine Comunications</v>
      </c>
      <c r="L589" s="59" t="str">
        <f>IFERROR(VLOOKUP(Tabelle32[[#This Row],[Device ID]],BOM!$B$3:$BQ$35,16,FALSE),"")</f>
        <v>VKS (12G)</v>
      </c>
      <c r="M589" s="63">
        <f>IFERROR(VLOOKUP(Tabelle32[[#This Row],[Device ID]],BOM!$B$3:$BQ$35,17,FALSE),"")</f>
        <v>0</v>
      </c>
      <c r="N589" s="59">
        <f>IFERROR(VLOOKUP(Tabelle32[[#This Row],[Device ID]],BOM!$B$3:$BQ$35,18,FALSE),"")</f>
        <v>0</v>
      </c>
      <c r="O589" s="64"/>
      <c r="P589" s="64"/>
      <c r="Q589" s="64"/>
      <c r="R589" s="64"/>
      <c r="S589" s="64"/>
      <c r="T589" s="64"/>
      <c r="U589" s="59">
        <f>IFERROR(VLOOKUP(Tabelle32[[#This Row],[Device ID]],BOM!$B$3:$BQ$35,25,FALSE),"")</f>
        <v>0</v>
      </c>
      <c r="V589" s="59" t="str">
        <f>IFERROR(VLOOKUP(Tabelle32[[#This Row],[Device ID]],BOM!$B$3:$BQ$35,26,FALSE),"")</f>
        <v>x</v>
      </c>
      <c r="W589" s="59" t="str">
        <f>IFERROR(VLOOKUP(Tabelle32[[#This Row],[Device ID]],BOM!$B$3:$BQ$35,27,FALSE),"")</f>
        <v>x</v>
      </c>
      <c r="X589" s="59" t="str">
        <f>IFERROR(VLOOKUP(Tabelle32[[#This Row],[Device ID]],BOM!$B$3:$BQ$35,28,FALSE),"")</f>
        <v>x</v>
      </c>
      <c r="Y589" s="59" t="str">
        <f>IFERROR(VLOOKUP(Tabelle32[[#This Row],[Device ID]],BOM!$B$3:$BQ$35,29,FALSE),"")</f>
        <v>x</v>
      </c>
      <c r="Z589" s="59" t="str">
        <f>IFERROR(VLOOKUP(Tabelle32[[#This Row],[Device ID]],BOM!$B$3:$BQ$35,30,FALSE),"")</f>
        <v>x</v>
      </c>
      <c r="AA589" s="59" t="str">
        <f>IFERROR(VLOOKUP(Tabelle32[[#This Row],[Device ID]],BOM!$B$3:$BQ$35,31,FALSE),"")</f>
        <v>x</v>
      </c>
      <c r="AB589" s="59" t="str">
        <f>IFERROR(VLOOKUP(Tabelle32[[#This Row],[Device ID]],BOM!$B$3:$BQ$35,32,FALSE),"")</f>
        <v>x</v>
      </c>
      <c r="AC589" s="59" t="str">
        <f>IFERROR(VLOOKUP(Tabelle32[[#This Row],[Device ID]],BOM!$B$3:$BQ$35,33,FALSE),"")</f>
        <v>x</v>
      </c>
      <c r="AD589" s="59" t="str">
        <f>IFERROR(VLOOKUP(Tabelle32[[#This Row],[Device ID]],BOM!$B$3:$BQ$35,34,FALSE),"")</f>
        <v>x</v>
      </c>
      <c r="AE589" s="59" t="str">
        <f>IFERROR(VLOOKUP(Tabelle32[[#This Row],[Device ID]],BOM!$B$3:$BQ$35,35,FALSE),"")</f>
        <v>x</v>
      </c>
      <c r="AF589" s="59" t="str">
        <f>IFERROR(VLOOKUP(Tabelle32[[#This Row],[Device ID]],BOM!$B$3:$BQ$35,36,FALSE),"")</f>
        <v>x</v>
      </c>
      <c r="AG589" s="59" t="str">
        <f>IFERROR(VLOOKUP(Tabelle32[[#This Row],[Device ID]],BOM!$B$3:$BQ$35,37,FALSE),"")</f>
        <v>x</v>
      </c>
      <c r="AH589" s="59"/>
      <c r="AI589" s="59"/>
      <c r="AJ589" s="59"/>
      <c r="AK589" s="59"/>
      <c r="AL589" s="59" t="str">
        <f>IFERROR(VLOOKUP(Tabelle32[[#This Row],[Device ID]],BOM!$B$3:$BQ$35,42,FALSE),"")</f>
        <v>Imagine Communications SNP</v>
      </c>
      <c r="AM589" s="59" t="str">
        <f>IFERROR(VLOOKUP(Tabelle32[[#This Row],[Device ID]],BOM!$B$3:$BQ$35,43,FALSE),"")</f>
        <v>no</v>
      </c>
      <c r="AN589" s="59" t="str">
        <f>IFERROR(VLOOKUP(Tabelle32[[#This Row],[Device ID]],BOM!$B$3:$BQ$35,44,FALSE),"")</f>
        <v>yes</v>
      </c>
      <c r="AO589" s="59" t="str">
        <f>IFERROR(VLOOKUP(Tabelle32[[#This Row],[Device ID]],BOM!$B$3:$BQ$35,45,FALSE),"")</f>
        <v>no</v>
      </c>
      <c r="AP589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89" s="28"/>
      <c r="AR589" s="28"/>
      <c r="AS589" s="28"/>
      <c r="AT589" s="28"/>
      <c r="AU589" s="28"/>
      <c r="AV589" s="28" t="s">
        <v>96</v>
      </c>
      <c r="AW589" s="28" t="s">
        <v>96</v>
      </c>
      <c r="AX589" s="28" t="s">
        <v>96</v>
      </c>
      <c r="AY589" s="28" t="s">
        <v>96</v>
      </c>
      <c r="AZ589" s="28" t="s">
        <v>96</v>
      </c>
      <c r="BA589" s="28" t="s">
        <v>96</v>
      </c>
      <c r="BB589" s="28" t="s">
        <v>96</v>
      </c>
      <c r="BC589" s="28" t="s">
        <v>96</v>
      </c>
      <c r="BD589" s="28" t="s">
        <v>96</v>
      </c>
      <c r="BE589" s="28"/>
      <c r="BF589" s="28"/>
      <c r="BG589" s="73" t="s">
        <v>151</v>
      </c>
      <c r="BH589" s="30" t="str">
        <f>IF(COUNTA(Tabelle32[[#This Row],[Type:Vid_1080i50]:[Type:Anc_Prot]])&gt;0,"x","")</f>
        <v>x</v>
      </c>
      <c r="BI58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89" s="59"/>
      <c r="BK589" s="59"/>
      <c r="BL589" s="63"/>
      <c r="BM589" s="63"/>
      <c r="BN589" s="90"/>
      <c r="BO589" s="90"/>
      <c r="BP589" s="75">
        <f>LEN(Tabelle32[[#This Row],[Label 1
GFX-Unit]])</f>
        <v>0</v>
      </c>
      <c r="BQ589" s="63"/>
      <c r="BR589" s="63"/>
      <c r="BS589" s="59"/>
      <c r="BT589" s="59"/>
      <c r="BU589" s="59" t="s">
        <v>194</v>
      </c>
      <c r="BV589" s="59" t="s">
        <v>195</v>
      </c>
      <c r="BW589" s="59" t="s">
        <v>799</v>
      </c>
      <c r="BX589" s="59">
        <v>27</v>
      </c>
    </row>
    <row r="590" spans="1:76" x14ac:dyDescent="0.2">
      <c r="A590" s="58" t="str">
        <f>CONCATENATE(Tabelle32[[#This Row],[Device ID]],".",Tabelle32[[#This Row],[Streamcounter]])</f>
        <v>27.27212</v>
      </c>
      <c r="B59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VGW-01_SDI27_AUDrec_0012_IPLASRF</v>
      </c>
      <c r="C590" s="60"/>
      <c r="D590" s="61"/>
      <c r="E590" s="62"/>
      <c r="F590" s="59" t="str">
        <f>IFERROR(VLOOKUP(Tabelle32[[#This Row],[Device ID]],BOM!$B$3:$BQ$35,16,FALSE),"")</f>
        <v>VKS (12G)</v>
      </c>
      <c r="G590" s="63">
        <f>VLOOKUP(Tabelle32[[#This Row],[SDI Interface]],BOM!$A$4:$B$35,2,FALSE)</f>
        <v>27</v>
      </c>
      <c r="H590" s="59" t="str">
        <f>BOM!$C$4</f>
        <v>VGW-01</v>
      </c>
      <c r="I590" s="59">
        <f>IFERROR(VLOOKUP(Tabelle32[[#This Row],[Device ID]],BOM!$B$3:$BQ$35,12,FALSE),"")</f>
        <v>0</v>
      </c>
      <c r="J590" s="59" t="str">
        <f>IFERROR(VLOOKUP(Tabelle32[[#This Row],[Device ID]],BOM!$B$3:$BQ$35,13,FALSE),"")</f>
        <v>TC.U1.223 | MDC</v>
      </c>
      <c r="K590" s="59" t="str">
        <f>IFERROR(VLOOKUP(Tabelle32[[#This Row],[Device ID]],BOM!$B$3:$BQ$35,14,FALSE),"")</f>
        <v>Imagine Comunications</v>
      </c>
      <c r="L590" s="59" t="str">
        <f>IFERROR(VLOOKUP(Tabelle32[[#This Row],[Device ID]],BOM!$B$3:$BQ$35,16,FALSE),"")</f>
        <v>VKS (12G)</v>
      </c>
      <c r="M590" s="63">
        <f>IFERROR(VLOOKUP(Tabelle32[[#This Row],[Device ID]],BOM!$B$3:$BQ$35,17,FALSE),"")</f>
        <v>0</v>
      </c>
      <c r="N590" s="59">
        <f>IFERROR(VLOOKUP(Tabelle32[[#This Row],[Device ID]],BOM!$B$3:$BQ$35,18,FALSE),"")</f>
        <v>0</v>
      </c>
      <c r="O590" s="64"/>
      <c r="P590" s="64"/>
      <c r="Q590" s="64"/>
      <c r="R590" s="64"/>
      <c r="S590" s="64"/>
      <c r="T590" s="64"/>
      <c r="U590" s="59">
        <f>IFERROR(VLOOKUP(Tabelle32[[#This Row],[Device ID]],BOM!$B$3:$BQ$35,25,FALSE),"")</f>
        <v>0</v>
      </c>
      <c r="V590" s="59" t="str">
        <f>IFERROR(VLOOKUP(Tabelle32[[#This Row],[Device ID]],BOM!$B$3:$BQ$35,26,FALSE),"")</f>
        <v>x</v>
      </c>
      <c r="W590" s="59" t="str">
        <f>IFERROR(VLOOKUP(Tabelle32[[#This Row],[Device ID]],BOM!$B$3:$BQ$35,27,FALSE),"")</f>
        <v>x</v>
      </c>
      <c r="X590" s="59" t="str">
        <f>IFERROR(VLOOKUP(Tabelle32[[#This Row],[Device ID]],BOM!$B$3:$BQ$35,28,FALSE),"")</f>
        <v>x</v>
      </c>
      <c r="Y590" s="59" t="str">
        <f>IFERROR(VLOOKUP(Tabelle32[[#This Row],[Device ID]],BOM!$B$3:$BQ$35,29,FALSE),"")</f>
        <v>x</v>
      </c>
      <c r="Z590" s="59" t="str">
        <f>IFERROR(VLOOKUP(Tabelle32[[#This Row],[Device ID]],BOM!$B$3:$BQ$35,30,FALSE),"")</f>
        <v>x</v>
      </c>
      <c r="AA590" s="59" t="str">
        <f>IFERROR(VLOOKUP(Tabelle32[[#This Row],[Device ID]],BOM!$B$3:$BQ$35,31,FALSE),"")</f>
        <v>x</v>
      </c>
      <c r="AB590" s="59" t="str">
        <f>IFERROR(VLOOKUP(Tabelle32[[#This Row],[Device ID]],BOM!$B$3:$BQ$35,32,FALSE),"")</f>
        <v>x</v>
      </c>
      <c r="AC590" s="59" t="str">
        <f>IFERROR(VLOOKUP(Tabelle32[[#This Row],[Device ID]],BOM!$B$3:$BQ$35,33,FALSE),"")</f>
        <v>x</v>
      </c>
      <c r="AD590" s="59" t="str">
        <f>IFERROR(VLOOKUP(Tabelle32[[#This Row],[Device ID]],BOM!$B$3:$BQ$35,34,FALSE),"")</f>
        <v>x</v>
      </c>
      <c r="AE590" s="59" t="str">
        <f>IFERROR(VLOOKUP(Tabelle32[[#This Row],[Device ID]],BOM!$B$3:$BQ$35,35,FALSE),"")</f>
        <v>x</v>
      </c>
      <c r="AF590" s="59" t="str">
        <f>IFERROR(VLOOKUP(Tabelle32[[#This Row],[Device ID]],BOM!$B$3:$BQ$35,36,FALSE),"")</f>
        <v>x</v>
      </c>
      <c r="AG590" s="59" t="str">
        <f>IFERROR(VLOOKUP(Tabelle32[[#This Row],[Device ID]],BOM!$B$3:$BQ$35,37,FALSE),"")</f>
        <v>x</v>
      </c>
      <c r="AH590" s="59"/>
      <c r="AI590" s="59"/>
      <c r="AJ590" s="59"/>
      <c r="AK590" s="59"/>
      <c r="AL590" s="59" t="str">
        <f>IFERROR(VLOOKUP(Tabelle32[[#This Row],[Device ID]],BOM!$B$3:$BQ$35,42,FALSE),"")</f>
        <v>Imagine Communications SNP</v>
      </c>
      <c r="AM590" s="59" t="str">
        <f>IFERROR(VLOOKUP(Tabelle32[[#This Row],[Device ID]],BOM!$B$3:$BQ$35,43,FALSE),"")</f>
        <v>no</v>
      </c>
      <c r="AN590" s="59" t="str">
        <f>IFERROR(VLOOKUP(Tabelle32[[#This Row],[Device ID]],BOM!$B$3:$BQ$35,44,FALSE),"")</f>
        <v>yes</v>
      </c>
      <c r="AO590" s="59" t="str">
        <f>IFERROR(VLOOKUP(Tabelle32[[#This Row],[Device ID]],BOM!$B$3:$BQ$35,45,FALSE),"")</f>
        <v>no</v>
      </c>
      <c r="AP590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90" s="28"/>
      <c r="AR590" s="28"/>
      <c r="AS590" s="28"/>
      <c r="AT590" s="28"/>
      <c r="AU590" s="28"/>
      <c r="AV590" s="28" t="s">
        <v>96</v>
      </c>
      <c r="AW590" s="28" t="s">
        <v>96</v>
      </c>
      <c r="AX590" s="28" t="s">
        <v>96</v>
      </c>
      <c r="AY590" s="28" t="s">
        <v>96</v>
      </c>
      <c r="AZ590" s="28" t="s">
        <v>96</v>
      </c>
      <c r="BA590" s="28" t="s">
        <v>96</v>
      </c>
      <c r="BB590" s="28" t="s">
        <v>96</v>
      </c>
      <c r="BC590" s="28" t="s">
        <v>96</v>
      </c>
      <c r="BD590" s="28" t="s">
        <v>96</v>
      </c>
      <c r="BE590" s="28"/>
      <c r="BF590" s="28"/>
      <c r="BG590" s="73" t="s">
        <v>151</v>
      </c>
      <c r="BH590" s="30" t="str">
        <f>IF(COUNTA(Tabelle32[[#This Row],[Type:Vid_1080i50]:[Type:Anc_Prot]])&gt;0,"x","")</f>
        <v>x</v>
      </c>
      <c r="BI59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90" s="59"/>
      <c r="BK590" s="59"/>
      <c r="BL590" s="63"/>
      <c r="BM590" s="63"/>
      <c r="BN590" s="90"/>
      <c r="BO590" s="90"/>
      <c r="BP590" s="75">
        <f>LEN(Tabelle32[[#This Row],[Label 1
GFX-Unit]])</f>
        <v>0</v>
      </c>
      <c r="BQ590" s="63"/>
      <c r="BR590" s="63"/>
      <c r="BS590" s="59"/>
      <c r="BT590" s="59"/>
      <c r="BU590" s="59" t="s">
        <v>197</v>
      </c>
      <c r="BV590" s="59" t="s">
        <v>198</v>
      </c>
      <c r="BW590" s="59" t="s">
        <v>800</v>
      </c>
      <c r="BX590" s="59">
        <v>27</v>
      </c>
    </row>
    <row r="591" spans="1:76" x14ac:dyDescent="0.2">
      <c r="A591" s="58" t="str">
        <f>CONCATENATE(Tabelle32[[#This Row],[Device ID]],".",Tabelle32[[#This Row],[Streamcounter]])</f>
        <v>27.27213</v>
      </c>
      <c r="B59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VGW-01_SDI27_AUDrec_0013_IPLASRF</v>
      </c>
      <c r="C591" s="60"/>
      <c r="D591" s="61"/>
      <c r="E591" s="62"/>
      <c r="F591" s="59" t="str">
        <f>IFERROR(VLOOKUP(Tabelle32[[#This Row],[Device ID]],BOM!$B$3:$BQ$35,16,FALSE),"")</f>
        <v>VKS (12G)</v>
      </c>
      <c r="G591" s="63">
        <f>VLOOKUP(Tabelle32[[#This Row],[SDI Interface]],BOM!$A$4:$B$35,2,FALSE)</f>
        <v>27</v>
      </c>
      <c r="H591" s="59" t="str">
        <f>BOM!$C$4</f>
        <v>VGW-01</v>
      </c>
      <c r="I591" s="59">
        <f>IFERROR(VLOOKUP(Tabelle32[[#This Row],[Device ID]],BOM!$B$3:$BQ$35,12,FALSE),"")</f>
        <v>0</v>
      </c>
      <c r="J591" s="59" t="str">
        <f>IFERROR(VLOOKUP(Tabelle32[[#This Row],[Device ID]],BOM!$B$3:$BQ$35,13,FALSE),"")</f>
        <v>TC.U1.223 | MDC</v>
      </c>
      <c r="K591" s="59" t="str">
        <f>IFERROR(VLOOKUP(Tabelle32[[#This Row],[Device ID]],BOM!$B$3:$BQ$35,14,FALSE),"")</f>
        <v>Imagine Comunications</v>
      </c>
      <c r="L591" s="59" t="str">
        <f>IFERROR(VLOOKUP(Tabelle32[[#This Row],[Device ID]],BOM!$B$3:$BQ$35,16,FALSE),"")</f>
        <v>VKS (12G)</v>
      </c>
      <c r="M591" s="63">
        <f>IFERROR(VLOOKUP(Tabelle32[[#This Row],[Device ID]],BOM!$B$3:$BQ$35,17,FALSE),"")</f>
        <v>0</v>
      </c>
      <c r="N591" s="59">
        <f>IFERROR(VLOOKUP(Tabelle32[[#This Row],[Device ID]],BOM!$B$3:$BQ$35,18,FALSE),"")</f>
        <v>0</v>
      </c>
      <c r="O591" s="64"/>
      <c r="P591" s="64"/>
      <c r="Q591" s="64"/>
      <c r="R591" s="64"/>
      <c r="S591" s="64"/>
      <c r="T591" s="64"/>
      <c r="U591" s="59">
        <f>IFERROR(VLOOKUP(Tabelle32[[#This Row],[Device ID]],BOM!$B$3:$BQ$35,25,FALSE),"")</f>
        <v>0</v>
      </c>
      <c r="V591" s="59" t="str">
        <f>IFERROR(VLOOKUP(Tabelle32[[#This Row],[Device ID]],BOM!$B$3:$BQ$35,26,FALSE),"")</f>
        <v>x</v>
      </c>
      <c r="W591" s="59" t="str">
        <f>IFERROR(VLOOKUP(Tabelle32[[#This Row],[Device ID]],BOM!$B$3:$BQ$35,27,FALSE),"")</f>
        <v>x</v>
      </c>
      <c r="X591" s="59" t="str">
        <f>IFERROR(VLOOKUP(Tabelle32[[#This Row],[Device ID]],BOM!$B$3:$BQ$35,28,FALSE),"")</f>
        <v>x</v>
      </c>
      <c r="Y591" s="59" t="str">
        <f>IFERROR(VLOOKUP(Tabelle32[[#This Row],[Device ID]],BOM!$B$3:$BQ$35,29,FALSE),"")</f>
        <v>x</v>
      </c>
      <c r="Z591" s="59" t="str">
        <f>IFERROR(VLOOKUP(Tabelle32[[#This Row],[Device ID]],BOM!$B$3:$BQ$35,30,FALSE),"")</f>
        <v>x</v>
      </c>
      <c r="AA591" s="59" t="str">
        <f>IFERROR(VLOOKUP(Tabelle32[[#This Row],[Device ID]],BOM!$B$3:$BQ$35,31,FALSE),"")</f>
        <v>x</v>
      </c>
      <c r="AB591" s="59" t="str">
        <f>IFERROR(VLOOKUP(Tabelle32[[#This Row],[Device ID]],BOM!$B$3:$BQ$35,32,FALSE),"")</f>
        <v>x</v>
      </c>
      <c r="AC591" s="59" t="str">
        <f>IFERROR(VLOOKUP(Tabelle32[[#This Row],[Device ID]],BOM!$B$3:$BQ$35,33,FALSE),"")</f>
        <v>x</v>
      </c>
      <c r="AD591" s="59" t="str">
        <f>IFERROR(VLOOKUP(Tabelle32[[#This Row],[Device ID]],BOM!$B$3:$BQ$35,34,FALSE),"")</f>
        <v>x</v>
      </c>
      <c r="AE591" s="59" t="str">
        <f>IFERROR(VLOOKUP(Tabelle32[[#This Row],[Device ID]],BOM!$B$3:$BQ$35,35,FALSE),"")</f>
        <v>x</v>
      </c>
      <c r="AF591" s="59" t="str">
        <f>IFERROR(VLOOKUP(Tabelle32[[#This Row],[Device ID]],BOM!$B$3:$BQ$35,36,FALSE),"")</f>
        <v>x</v>
      </c>
      <c r="AG591" s="59" t="str">
        <f>IFERROR(VLOOKUP(Tabelle32[[#This Row],[Device ID]],BOM!$B$3:$BQ$35,37,FALSE),"")</f>
        <v>x</v>
      </c>
      <c r="AH591" s="59"/>
      <c r="AI591" s="59"/>
      <c r="AJ591" s="59"/>
      <c r="AK591" s="59"/>
      <c r="AL591" s="59" t="str">
        <f>IFERROR(VLOOKUP(Tabelle32[[#This Row],[Device ID]],BOM!$B$3:$BQ$35,42,FALSE),"")</f>
        <v>Imagine Communications SNP</v>
      </c>
      <c r="AM591" s="59" t="str">
        <f>IFERROR(VLOOKUP(Tabelle32[[#This Row],[Device ID]],BOM!$B$3:$BQ$35,43,FALSE),"")</f>
        <v>no</v>
      </c>
      <c r="AN591" s="59" t="str">
        <f>IFERROR(VLOOKUP(Tabelle32[[#This Row],[Device ID]],BOM!$B$3:$BQ$35,44,FALSE),"")</f>
        <v>yes</v>
      </c>
      <c r="AO591" s="59" t="str">
        <f>IFERROR(VLOOKUP(Tabelle32[[#This Row],[Device ID]],BOM!$B$3:$BQ$35,45,FALSE),"")</f>
        <v>no</v>
      </c>
      <c r="AP591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91" s="28"/>
      <c r="AR591" s="28"/>
      <c r="AS591" s="28"/>
      <c r="AT591" s="28"/>
      <c r="AU591" s="28"/>
      <c r="AV591" s="28" t="s">
        <v>96</v>
      </c>
      <c r="AW591" s="28" t="s">
        <v>96</v>
      </c>
      <c r="AX591" s="28" t="s">
        <v>96</v>
      </c>
      <c r="AY591" s="28" t="s">
        <v>96</v>
      </c>
      <c r="AZ591" s="28" t="s">
        <v>96</v>
      </c>
      <c r="BA591" s="28" t="s">
        <v>96</v>
      </c>
      <c r="BB591" s="28" t="s">
        <v>96</v>
      </c>
      <c r="BC591" s="28" t="s">
        <v>96</v>
      </c>
      <c r="BD591" s="28" t="s">
        <v>96</v>
      </c>
      <c r="BE591" s="28"/>
      <c r="BF591" s="28"/>
      <c r="BG591" s="73" t="s">
        <v>151</v>
      </c>
      <c r="BH591" s="30" t="str">
        <f>IF(COUNTA(Tabelle32[[#This Row],[Type:Vid_1080i50]:[Type:Anc_Prot]])&gt;0,"x","")</f>
        <v>x</v>
      </c>
      <c r="BI59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91" s="59"/>
      <c r="BK591" s="59"/>
      <c r="BL591" s="63"/>
      <c r="BM591" s="63"/>
      <c r="BN591" s="90"/>
      <c r="BO591" s="90"/>
      <c r="BP591" s="75">
        <f>LEN(Tabelle32[[#This Row],[Label 1
GFX-Unit]])</f>
        <v>0</v>
      </c>
      <c r="BQ591" s="63"/>
      <c r="BR591" s="63"/>
      <c r="BS591" s="59"/>
      <c r="BT591" s="59"/>
      <c r="BU591" s="59" t="s">
        <v>200</v>
      </c>
      <c r="BV591" s="59" t="s">
        <v>201</v>
      </c>
      <c r="BW591" s="59" t="s">
        <v>801</v>
      </c>
      <c r="BX591" s="59">
        <v>27</v>
      </c>
    </row>
    <row r="592" spans="1:76" x14ac:dyDescent="0.2">
      <c r="A592" s="58" t="str">
        <f>CONCATENATE(Tabelle32[[#This Row],[Device ID]],".",Tabelle32[[#This Row],[Streamcounter]])</f>
        <v>27.27214</v>
      </c>
      <c r="B59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VGW-01_SDI27_AUDrec_0014_IPLASRF</v>
      </c>
      <c r="C592" s="60"/>
      <c r="D592" s="61"/>
      <c r="E592" s="62"/>
      <c r="F592" s="59" t="str">
        <f>IFERROR(VLOOKUP(Tabelle32[[#This Row],[Device ID]],BOM!$B$3:$BQ$35,16,FALSE),"")</f>
        <v>VKS (12G)</v>
      </c>
      <c r="G592" s="63">
        <f>VLOOKUP(Tabelle32[[#This Row],[SDI Interface]],BOM!$A$4:$B$35,2,FALSE)</f>
        <v>27</v>
      </c>
      <c r="H592" s="59" t="str">
        <f>BOM!$C$4</f>
        <v>VGW-01</v>
      </c>
      <c r="I592" s="59">
        <f>IFERROR(VLOOKUP(Tabelle32[[#This Row],[Device ID]],BOM!$B$3:$BQ$35,12,FALSE),"")</f>
        <v>0</v>
      </c>
      <c r="J592" s="59" t="str">
        <f>IFERROR(VLOOKUP(Tabelle32[[#This Row],[Device ID]],BOM!$B$3:$BQ$35,13,FALSE),"")</f>
        <v>TC.U1.223 | MDC</v>
      </c>
      <c r="K592" s="59" t="str">
        <f>IFERROR(VLOOKUP(Tabelle32[[#This Row],[Device ID]],BOM!$B$3:$BQ$35,14,FALSE),"")</f>
        <v>Imagine Comunications</v>
      </c>
      <c r="L592" s="59" t="str">
        <f>IFERROR(VLOOKUP(Tabelle32[[#This Row],[Device ID]],BOM!$B$3:$BQ$35,16,FALSE),"")</f>
        <v>VKS (12G)</v>
      </c>
      <c r="M592" s="63">
        <f>IFERROR(VLOOKUP(Tabelle32[[#This Row],[Device ID]],BOM!$B$3:$BQ$35,17,FALSE),"")</f>
        <v>0</v>
      </c>
      <c r="N592" s="59">
        <f>IFERROR(VLOOKUP(Tabelle32[[#This Row],[Device ID]],BOM!$B$3:$BQ$35,18,FALSE),"")</f>
        <v>0</v>
      </c>
      <c r="O592" s="64"/>
      <c r="P592" s="64"/>
      <c r="Q592" s="64"/>
      <c r="R592" s="64"/>
      <c r="S592" s="64"/>
      <c r="T592" s="64"/>
      <c r="U592" s="59">
        <f>IFERROR(VLOOKUP(Tabelle32[[#This Row],[Device ID]],BOM!$B$3:$BQ$35,25,FALSE),"")</f>
        <v>0</v>
      </c>
      <c r="V592" s="59" t="str">
        <f>IFERROR(VLOOKUP(Tabelle32[[#This Row],[Device ID]],BOM!$B$3:$BQ$35,26,FALSE),"")</f>
        <v>x</v>
      </c>
      <c r="W592" s="59" t="str">
        <f>IFERROR(VLOOKUP(Tabelle32[[#This Row],[Device ID]],BOM!$B$3:$BQ$35,27,FALSE),"")</f>
        <v>x</v>
      </c>
      <c r="X592" s="59" t="str">
        <f>IFERROR(VLOOKUP(Tabelle32[[#This Row],[Device ID]],BOM!$B$3:$BQ$35,28,FALSE),"")</f>
        <v>x</v>
      </c>
      <c r="Y592" s="59" t="str">
        <f>IFERROR(VLOOKUP(Tabelle32[[#This Row],[Device ID]],BOM!$B$3:$BQ$35,29,FALSE),"")</f>
        <v>x</v>
      </c>
      <c r="Z592" s="59" t="str">
        <f>IFERROR(VLOOKUP(Tabelle32[[#This Row],[Device ID]],BOM!$B$3:$BQ$35,30,FALSE),"")</f>
        <v>x</v>
      </c>
      <c r="AA592" s="59" t="str">
        <f>IFERROR(VLOOKUP(Tabelle32[[#This Row],[Device ID]],BOM!$B$3:$BQ$35,31,FALSE),"")</f>
        <v>x</v>
      </c>
      <c r="AB592" s="59" t="str">
        <f>IFERROR(VLOOKUP(Tabelle32[[#This Row],[Device ID]],BOM!$B$3:$BQ$35,32,FALSE),"")</f>
        <v>x</v>
      </c>
      <c r="AC592" s="59" t="str">
        <f>IFERROR(VLOOKUP(Tabelle32[[#This Row],[Device ID]],BOM!$B$3:$BQ$35,33,FALSE),"")</f>
        <v>x</v>
      </c>
      <c r="AD592" s="59" t="str">
        <f>IFERROR(VLOOKUP(Tabelle32[[#This Row],[Device ID]],BOM!$B$3:$BQ$35,34,FALSE),"")</f>
        <v>x</v>
      </c>
      <c r="AE592" s="59" t="str">
        <f>IFERROR(VLOOKUP(Tabelle32[[#This Row],[Device ID]],BOM!$B$3:$BQ$35,35,FALSE),"")</f>
        <v>x</v>
      </c>
      <c r="AF592" s="59" t="str">
        <f>IFERROR(VLOOKUP(Tabelle32[[#This Row],[Device ID]],BOM!$B$3:$BQ$35,36,FALSE),"")</f>
        <v>x</v>
      </c>
      <c r="AG592" s="59" t="str">
        <f>IFERROR(VLOOKUP(Tabelle32[[#This Row],[Device ID]],BOM!$B$3:$BQ$35,37,FALSE),"")</f>
        <v>x</v>
      </c>
      <c r="AH592" s="59"/>
      <c r="AI592" s="59"/>
      <c r="AJ592" s="59"/>
      <c r="AK592" s="59"/>
      <c r="AL592" s="59" t="str">
        <f>IFERROR(VLOOKUP(Tabelle32[[#This Row],[Device ID]],BOM!$B$3:$BQ$35,42,FALSE),"")</f>
        <v>Imagine Communications SNP</v>
      </c>
      <c r="AM592" s="59" t="str">
        <f>IFERROR(VLOOKUP(Tabelle32[[#This Row],[Device ID]],BOM!$B$3:$BQ$35,43,FALSE),"")</f>
        <v>no</v>
      </c>
      <c r="AN592" s="59" t="str">
        <f>IFERROR(VLOOKUP(Tabelle32[[#This Row],[Device ID]],BOM!$B$3:$BQ$35,44,FALSE),"")</f>
        <v>yes</v>
      </c>
      <c r="AO592" s="59" t="str">
        <f>IFERROR(VLOOKUP(Tabelle32[[#This Row],[Device ID]],BOM!$B$3:$BQ$35,45,FALSE),"")</f>
        <v>no</v>
      </c>
      <c r="AP592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92" s="28"/>
      <c r="AR592" s="28"/>
      <c r="AS592" s="28"/>
      <c r="AT592" s="28"/>
      <c r="AU592" s="28"/>
      <c r="AV592" s="28" t="s">
        <v>96</v>
      </c>
      <c r="AW592" s="28" t="s">
        <v>96</v>
      </c>
      <c r="AX592" s="28" t="s">
        <v>96</v>
      </c>
      <c r="AY592" s="28" t="s">
        <v>96</v>
      </c>
      <c r="AZ592" s="28" t="s">
        <v>96</v>
      </c>
      <c r="BA592" s="28" t="s">
        <v>96</v>
      </c>
      <c r="BB592" s="28" t="s">
        <v>96</v>
      </c>
      <c r="BC592" s="28" t="s">
        <v>96</v>
      </c>
      <c r="BD592" s="28" t="s">
        <v>96</v>
      </c>
      <c r="BE592" s="28"/>
      <c r="BF592" s="28"/>
      <c r="BG592" s="73" t="s">
        <v>151</v>
      </c>
      <c r="BH592" s="30" t="str">
        <f>IF(COUNTA(Tabelle32[[#This Row],[Type:Vid_1080i50]:[Type:Anc_Prot]])&gt;0,"x","")</f>
        <v>x</v>
      </c>
      <c r="BI59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92" s="59"/>
      <c r="BK592" s="59"/>
      <c r="BL592" s="63"/>
      <c r="BM592" s="63"/>
      <c r="BN592" s="90"/>
      <c r="BO592" s="90"/>
      <c r="BP592" s="75">
        <f>LEN(Tabelle32[[#This Row],[Label 1
GFX-Unit]])</f>
        <v>0</v>
      </c>
      <c r="BQ592" s="63"/>
      <c r="BR592" s="63"/>
      <c r="BS592" s="59"/>
      <c r="BT592" s="59"/>
      <c r="BU592" s="59" t="s">
        <v>203</v>
      </c>
      <c r="BV592" s="59" t="s">
        <v>204</v>
      </c>
      <c r="BW592" s="59" t="s">
        <v>802</v>
      </c>
      <c r="BX592" s="59">
        <v>27</v>
      </c>
    </row>
    <row r="593" spans="1:76" x14ac:dyDescent="0.2">
      <c r="A593" s="58" t="str">
        <f>CONCATENATE(Tabelle32[[#This Row],[Device ID]],".",Tabelle32[[#This Row],[Streamcounter]])</f>
        <v>27.27215</v>
      </c>
      <c r="B59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VGW-01_SDI27_AUDrec_0015_IPLASRF</v>
      </c>
      <c r="C593" s="60"/>
      <c r="D593" s="61"/>
      <c r="E593" s="62"/>
      <c r="F593" s="59" t="str">
        <f>IFERROR(VLOOKUP(Tabelle32[[#This Row],[Device ID]],BOM!$B$3:$BQ$35,16,FALSE),"")</f>
        <v>VKS (12G)</v>
      </c>
      <c r="G593" s="63">
        <f>VLOOKUP(Tabelle32[[#This Row],[SDI Interface]],BOM!$A$4:$B$35,2,FALSE)</f>
        <v>27</v>
      </c>
      <c r="H593" s="59" t="str">
        <f>BOM!$C$4</f>
        <v>VGW-01</v>
      </c>
      <c r="I593" s="59">
        <f>IFERROR(VLOOKUP(Tabelle32[[#This Row],[Device ID]],BOM!$B$3:$BQ$35,12,FALSE),"")</f>
        <v>0</v>
      </c>
      <c r="J593" s="59" t="str">
        <f>IFERROR(VLOOKUP(Tabelle32[[#This Row],[Device ID]],BOM!$B$3:$BQ$35,13,FALSE),"")</f>
        <v>TC.U1.223 | MDC</v>
      </c>
      <c r="K593" s="59" t="str">
        <f>IFERROR(VLOOKUP(Tabelle32[[#This Row],[Device ID]],BOM!$B$3:$BQ$35,14,FALSE),"")</f>
        <v>Imagine Comunications</v>
      </c>
      <c r="L593" s="59" t="str">
        <f>IFERROR(VLOOKUP(Tabelle32[[#This Row],[Device ID]],BOM!$B$3:$BQ$35,16,FALSE),"")</f>
        <v>VKS (12G)</v>
      </c>
      <c r="M593" s="63">
        <f>IFERROR(VLOOKUP(Tabelle32[[#This Row],[Device ID]],BOM!$B$3:$BQ$35,17,FALSE),"")</f>
        <v>0</v>
      </c>
      <c r="N593" s="59">
        <f>IFERROR(VLOOKUP(Tabelle32[[#This Row],[Device ID]],BOM!$B$3:$BQ$35,18,FALSE),"")</f>
        <v>0</v>
      </c>
      <c r="O593" s="64"/>
      <c r="P593" s="64"/>
      <c r="Q593" s="64"/>
      <c r="R593" s="64"/>
      <c r="S593" s="64"/>
      <c r="T593" s="64"/>
      <c r="U593" s="59">
        <f>IFERROR(VLOOKUP(Tabelle32[[#This Row],[Device ID]],BOM!$B$3:$BQ$35,25,FALSE),"")</f>
        <v>0</v>
      </c>
      <c r="V593" s="59" t="str">
        <f>IFERROR(VLOOKUP(Tabelle32[[#This Row],[Device ID]],BOM!$B$3:$BQ$35,26,FALSE),"")</f>
        <v>x</v>
      </c>
      <c r="W593" s="59" t="str">
        <f>IFERROR(VLOOKUP(Tabelle32[[#This Row],[Device ID]],BOM!$B$3:$BQ$35,27,FALSE),"")</f>
        <v>x</v>
      </c>
      <c r="X593" s="59" t="str">
        <f>IFERROR(VLOOKUP(Tabelle32[[#This Row],[Device ID]],BOM!$B$3:$BQ$35,28,FALSE),"")</f>
        <v>x</v>
      </c>
      <c r="Y593" s="59" t="str">
        <f>IFERROR(VLOOKUP(Tabelle32[[#This Row],[Device ID]],BOM!$B$3:$BQ$35,29,FALSE),"")</f>
        <v>x</v>
      </c>
      <c r="Z593" s="59" t="str">
        <f>IFERROR(VLOOKUP(Tabelle32[[#This Row],[Device ID]],BOM!$B$3:$BQ$35,30,FALSE),"")</f>
        <v>x</v>
      </c>
      <c r="AA593" s="59" t="str">
        <f>IFERROR(VLOOKUP(Tabelle32[[#This Row],[Device ID]],BOM!$B$3:$BQ$35,31,FALSE),"")</f>
        <v>x</v>
      </c>
      <c r="AB593" s="59" t="str">
        <f>IFERROR(VLOOKUP(Tabelle32[[#This Row],[Device ID]],BOM!$B$3:$BQ$35,32,FALSE),"")</f>
        <v>x</v>
      </c>
      <c r="AC593" s="59" t="str">
        <f>IFERROR(VLOOKUP(Tabelle32[[#This Row],[Device ID]],BOM!$B$3:$BQ$35,33,FALSE),"")</f>
        <v>x</v>
      </c>
      <c r="AD593" s="59" t="str">
        <f>IFERROR(VLOOKUP(Tabelle32[[#This Row],[Device ID]],BOM!$B$3:$BQ$35,34,FALSE),"")</f>
        <v>x</v>
      </c>
      <c r="AE593" s="59" t="str">
        <f>IFERROR(VLOOKUP(Tabelle32[[#This Row],[Device ID]],BOM!$B$3:$BQ$35,35,FALSE),"")</f>
        <v>x</v>
      </c>
      <c r="AF593" s="59" t="str">
        <f>IFERROR(VLOOKUP(Tabelle32[[#This Row],[Device ID]],BOM!$B$3:$BQ$35,36,FALSE),"")</f>
        <v>x</v>
      </c>
      <c r="AG593" s="59" t="str">
        <f>IFERROR(VLOOKUP(Tabelle32[[#This Row],[Device ID]],BOM!$B$3:$BQ$35,37,FALSE),"")</f>
        <v>x</v>
      </c>
      <c r="AH593" s="59"/>
      <c r="AI593" s="59"/>
      <c r="AJ593" s="59"/>
      <c r="AK593" s="59"/>
      <c r="AL593" s="59" t="str">
        <f>IFERROR(VLOOKUP(Tabelle32[[#This Row],[Device ID]],BOM!$B$3:$BQ$35,42,FALSE),"")</f>
        <v>Imagine Communications SNP</v>
      </c>
      <c r="AM593" s="59" t="str">
        <f>IFERROR(VLOOKUP(Tabelle32[[#This Row],[Device ID]],BOM!$B$3:$BQ$35,43,FALSE),"")</f>
        <v>no</v>
      </c>
      <c r="AN593" s="59" t="str">
        <f>IFERROR(VLOOKUP(Tabelle32[[#This Row],[Device ID]],BOM!$B$3:$BQ$35,44,FALSE),"")</f>
        <v>yes</v>
      </c>
      <c r="AO593" s="59" t="str">
        <f>IFERROR(VLOOKUP(Tabelle32[[#This Row],[Device ID]],BOM!$B$3:$BQ$35,45,FALSE),"")</f>
        <v>no</v>
      </c>
      <c r="AP593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93" s="28"/>
      <c r="AR593" s="28"/>
      <c r="AS593" s="28"/>
      <c r="AT593" s="28"/>
      <c r="AU593" s="28"/>
      <c r="AV593" s="28" t="s">
        <v>96</v>
      </c>
      <c r="AW593" s="28" t="s">
        <v>96</v>
      </c>
      <c r="AX593" s="28" t="s">
        <v>96</v>
      </c>
      <c r="AY593" s="28" t="s">
        <v>96</v>
      </c>
      <c r="AZ593" s="28" t="s">
        <v>96</v>
      </c>
      <c r="BA593" s="28" t="s">
        <v>96</v>
      </c>
      <c r="BB593" s="28" t="s">
        <v>96</v>
      </c>
      <c r="BC593" s="28" t="s">
        <v>96</v>
      </c>
      <c r="BD593" s="28" t="s">
        <v>96</v>
      </c>
      <c r="BE593" s="28"/>
      <c r="BF593" s="28"/>
      <c r="BG593" s="73" t="s">
        <v>151</v>
      </c>
      <c r="BH593" s="30" t="str">
        <f>IF(COUNTA(Tabelle32[[#This Row],[Type:Vid_1080i50]:[Type:Anc_Prot]])&gt;0,"x","")</f>
        <v>x</v>
      </c>
      <c r="BI59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93" s="59"/>
      <c r="BK593" s="59"/>
      <c r="BL593" s="63"/>
      <c r="BM593" s="63"/>
      <c r="BN593" s="90"/>
      <c r="BO593" s="90"/>
      <c r="BP593" s="75">
        <f>LEN(Tabelle32[[#This Row],[Label 1
GFX-Unit]])</f>
        <v>0</v>
      </c>
      <c r="BQ593" s="63"/>
      <c r="BR593" s="63"/>
      <c r="BS593" s="59"/>
      <c r="BT593" s="59"/>
      <c r="BU593" s="59" t="s">
        <v>206</v>
      </c>
      <c r="BV593" s="59" t="s">
        <v>207</v>
      </c>
      <c r="BW593" s="59" t="s">
        <v>803</v>
      </c>
      <c r="BX593" s="59">
        <v>27</v>
      </c>
    </row>
    <row r="594" spans="1:76" x14ac:dyDescent="0.2">
      <c r="A594" s="58" t="str">
        <f>CONCATENATE(Tabelle32[[#This Row],[Device ID]],".",Tabelle32[[#This Row],[Streamcounter]])</f>
        <v>27.27216</v>
      </c>
      <c r="B59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VGW-01_SDI27_AUDrec_0016_IPLASRF</v>
      </c>
      <c r="C594" s="60"/>
      <c r="D594" s="61"/>
      <c r="E594" s="62"/>
      <c r="F594" s="59" t="str">
        <f>IFERROR(VLOOKUP(Tabelle32[[#This Row],[Device ID]],BOM!$B$3:$BQ$35,16,FALSE),"")</f>
        <v>VKS (12G)</v>
      </c>
      <c r="G594" s="63">
        <f>VLOOKUP(Tabelle32[[#This Row],[SDI Interface]],BOM!$A$4:$B$35,2,FALSE)</f>
        <v>27</v>
      </c>
      <c r="H594" s="59" t="str">
        <f>BOM!$C$4</f>
        <v>VGW-01</v>
      </c>
      <c r="I594" s="59">
        <f>IFERROR(VLOOKUP(Tabelle32[[#This Row],[Device ID]],BOM!$B$3:$BQ$35,12,FALSE),"")</f>
        <v>0</v>
      </c>
      <c r="J594" s="59" t="str">
        <f>IFERROR(VLOOKUP(Tabelle32[[#This Row],[Device ID]],BOM!$B$3:$BQ$35,13,FALSE),"")</f>
        <v>TC.U1.223 | MDC</v>
      </c>
      <c r="K594" s="59" t="str">
        <f>IFERROR(VLOOKUP(Tabelle32[[#This Row],[Device ID]],BOM!$B$3:$BQ$35,14,FALSE),"")</f>
        <v>Imagine Comunications</v>
      </c>
      <c r="L594" s="59" t="str">
        <f>IFERROR(VLOOKUP(Tabelle32[[#This Row],[Device ID]],BOM!$B$3:$BQ$35,16,FALSE),"")</f>
        <v>VKS (12G)</v>
      </c>
      <c r="M594" s="63">
        <f>IFERROR(VLOOKUP(Tabelle32[[#This Row],[Device ID]],BOM!$B$3:$BQ$35,17,FALSE),"")</f>
        <v>0</v>
      </c>
      <c r="N594" s="59">
        <f>IFERROR(VLOOKUP(Tabelle32[[#This Row],[Device ID]],BOM!$B$3:$BQ$35,18,FALSE),"")</f>
        <v>0</v>
      </c>
      <c r="O594" s="64"/>
      <c r="P594" s="64"/>
      <c r="Q594" s="64"/>
      <c r="R594" s="64"/>
      <c r="S594" s="64"/>
      <c r="T594" s="64"/>
      <c r="U594" s="59">
        <f>IFERROR(VLOOKUP(Tabelle32[[#This Row],[Device ID]],BOM!$B$3:$BQ$35,25,FALSE),"")</f>
        <v>0</v>
      </c>
      <c r="V594" s="59" t="str">
        <f>IFERROR(VLOOKUP(Tabelle32[[#This Row],[Device ID]],BOM!$B$3:$BQ$35,26,FALSE),"")</f>
        <v>x</v>
      </c>
      <c r="W594" s="59" t="str">
        <f>IFERROR(VLOOKUP(Tabelle32[[#This Row],[Device ID]],BOM!$B$3:$BQ$35,27,FALSE),"")</f>
        <v>x</v>
      </c>
      <c r="X594" s="59" t="str">
        <f>IFERROR(VLOOKUP(Tabelle32[[#This Row],[Device ID]],BOM!$B$3:$BQ$35,28,FALSE),"")</f>
        <v>x</v>
      </c>
      <c r="Y594" s="59" t="str">
        <f>IFERROR(VLOOKUP(Tabelle32[[#This Row],[Device ID]],BOM!$B$3:$BQ$35,29,FALSE),"")</f>
        <v>x</v>
      </c>
      <c r="Z594" s="59" t="str">
        <f>IFERROR(VLOOKUP(Tabelle32[[#This Row],[Device ID]],BOM!$B$3:$BQ$35,30,FALSE),"")</f>
        <v>x</v>
      </c>
      <c r="AA594" s="59" t="str">
        <f>IFERROR(VLOOKUP(Tabelle32[[#This Row],[Device ID]],BOM!$B$3:$BQ$35,31,FALSE),"")</f>
        <v>x</v>
      </c>
      <c r="AB594" s="59" t="str">
        <f>IFERROR(VLOOKUP(Tabelle32[[#This Row],[Device ID]],BOM!$B$3:$BQ$35,32,FALSE),"")</f>
        <v>x</v>
      </c>
      <c r="AC594" s="59" t="str">
        <f>IFERROR(VLOOKUP(Tabelle32[[#This Row],[Device ID]],BOM!$B$3:$BQ$35,33,FALSE),"")</f>
        <v>x</v>
      </c>
      <c r="AD594" s="59" t="str">
        <f>IFERROR(VLOOKUP(Tabelle32[[#This Row],[Device ID]],BOM!$B$3:$BQ$35,34,FALSE),"")</f>
        <v>x</v>
      </c>
      <c r="AE594" s="59" t="str">
        <f>IFERROR(VLOOKUP(Tabelle32[[#This Row],[Device ID]],BOM!$B$3:$BQ$35,35,FALSE),"")</f>
        <v>x</v>
      </c>
      <c r="AF594" s="59" t="str">
        <f>IFERROR(VLOOKUP(Tabelle32[[#This Row],[Device ID]],BOM!$B$3:$BQ$35,36,FALSE),"")</f>
        <v>x</v>
      </c>
      <c r="AG594" s="59" t="str">
        <f>IFERROR(VLOOKUP(Tabelle32[[#This Row],[Device ID]],BOM!$B$3:$BQ$35,37,FALSE),"")</f>
        <v>x</v>
      </c>
      <c r="AH594" s="59"/>
      <c r="AI594" s="59"/>
      <c r="AJ594" s="59"/>
      <c r="AK594" s="59"/>
      <c r="AL594" s="59" t="str">
        <f>IFERROR(VLOOKUP(Tabelle32[[#This Row],[Device ID]],BOM!$B$3:$BQ$35,42,FALSE),"")</f>
        <v>Imagine Communications SNP</v>
      </c>
      <c r="AM594" s="59" t="str">
        <f>IFERROR(VLOOKUP(Tabelle32[[#This Row],[Device ID]],BOM!$B$3:$BQ$35,43,FALSE),"")</f>
        <v>no</v>
      </c>
      <c r="AN594" s="59" t="str">
        <f>IFERROR(VLOOKUP(Tabelle32[[#This Row],[Device ID]],BOM!$B$3:$BQ$35,44,FALSE),"")</f>
        <v>yes</v>
      </c>
      <c r="AO594" s="59" t="str">
        <f>IFERROR(VLOOKUP(Tabelle32[[#This Row],[Device ID]],BOM!$B$3:$BQ$35,45,FALSE),"")</f>
        <v>no</v>
      </c>
      <c r="AP594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94" s="28"/>
      <c r="AR594" s="28"/>
      <c r="AS594" s="28"/>
      <c r="AT594" s="28"/>
      <c r="AU594" s="28"/>
      <c r="AV594" s="28" t="s">
        <v>96</v>
      </c>
      <c r="AW594" s="28" t="s">
        <v>96</v>
      </c>
      <c r="AX594" s="28" t="s">
        <v>96</v>
      </c>
      <c r="AY594" s="28" t="s">
        <v>96</v>
      </c>
      <c r="AZ594" s="28" t="s">
        <v>96</v>
      </c>
      <c r="BA594" s="28" t="s">
        <v>96</v>
      </c>
      <c r="BB594" s="28" t="s">
        <v>96</v>
      </c>
      <c r="BC594" s="28" t="s">
        <v>96</v>
      </c>
      <c r="BD594" s="28" t="s">
        <v>96</v>
      </c>
      <c r="BE594" s="28"/>
      <c r="BF594" s="28"/>
      <c r="BG594" s="73" t="s">
        <v>151</v>
      </c>
      <c r="BH594" s="30" t="str">
        <f>IF(COUNTA(Tabelle32[[#This Row],[Type:Vid_1080i50]:[Type:Anc_Prot]])&gt;0,"x","")</f>
        <v>x</v>
      </c>
      <c r="BI59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594" s="59"/>
      <c r="BK594" s="59"/>
      <c r="BL594" s="63"/>
      <c r="BM594" s="63"/>
      <c r="BN594" s="90"/>
      <c r="BO594" s="90"/>
      <c r="BP594" s="75">
        <f>LEN(Tabelle32[[#This Row],[Label 1
GFX-Unit]])</f>
        <v>0</v>
      </c>
      <c r="BQ594" s="63"/>
      <c r="BR594" s="63"/>
      <c r="BS594" s="59"/>
      <c r="BT594" s="59"/>
      <c r="BU594" s="59" t="s">
        <v>209</v>
      </c>
      <c r="BV594" s="59" t="s">
        <v>210</v>
      </c>
      <c r="BW594" s="59" t="s">
        <v>804</v>
      </c>
      <c r="BX594" s="59">
        <v>27</v>
      </c>
    </row>
    <row r="595" spans="1:76" x14ac:dyDescent="0.2">
      <c r="A595" s="58" t="str">
        <f>CONCATENATE(Tabelle32[[#This Row],[Device ID]],".",Tabelle32[[#This Row],[Streamcounter]])</f>
        <v>27.27101</v>
      </c>
      <c r="B59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VGW-01_SDI27_VIDrec_0001_IPLASRF</v>
      </c>
      <c r="C595" s="60"/>
      <c r="D595" s="61"/>
      <c r="E595" s="62"/>
      <c r="F595" s="59" t="str">
        <f>IFERROR(VLOOKUP(Tabelle32[[#This Row],[Device ID]],BOM!$B$3:$BQ$35,16,FALSE),"")</f>
        <v>VKS (12G)</v>
      </c>
      <c r="G595" s="63">
        <f>VLOOKUP(Tabelle32[[#This Row],[SDI Interface]],BOM!$A$4:$B$35,2,FALSE)</f>
        <v>27</v>
      </c>
      <c r="H595" s="59" t="str">
        <f>BOM!$C$4</f>
        <v>VGW-01</v>
      </c>
      <c r="I595" s="59">
        <f>IFERROR(VLOOKUP(Tabelle32[[#This Row],[Device ID]],BOM!$B$3:$BQ$35,12,FALSE),"")</f>
        <v>0</v>
      </c>
      <c r="J595" s="59" t="str">
        <f>IFERROR(VLOOKUP(Tabelle32[[#This Row],[Device ID]],BOM!$B$3:$BQ$35,13,FALSE),"")</f>
        <v>TC.U1.223 | MDC</v>
      </c>
      <c r="K595" s="59" t="str">
        <f>IFERROR(VLOOKUP(Tabelle32[[#This Row],[Device ID]],BOM!$B$3:$BQ$35,14,FALSE),"")</f>
        <v>Imagine Comunications</v>
      </c>
      <c r="L595" s="59" t="str">
        <f>IFERROR(VLOOKUP(Tabelle32[[#This Row],[Device ID]],BOM!$B$3:$BQ$35,16,FALSE),"")</f>
        <v>VKS (12G)</v>
      </c>
      <c r="M595" s="63">
        <f>IFERROR(VLOOKUP(Tabelle32[[#This Row],[Device ID]],BOM!$B$3:$BQ$35,17,FALSE),"")</f>
        <v>0</v>
      </c>
      <c r="N595" s="59">
        <f>IFERROR(VLOOKUP(Tabelle32[[#This Row],[Device ID]],BOM!$B$3:$BQ$35,18,FALSE),"")</f>
        <v>0</v>
      </c>
      <c r="O595" s="64"/>
      <c r="P595" s="64"/>
      <c r="Q595" s="64"/>
      <c r="R595" s="64"/>
      <c r="S595" s="64"/>
      <c r="T595" s="64"/>
      <c r="U595" s="59">
        <f>IFERROR(VLOOKUP(Tabelle32[[#This Row],[Device ID]],BOM!$B$3:$BQ$35,25,FALSE),"")</f>
        <v>0</v>
      </c>
      <c r="V595" s="59" t="str">
        <f>IFERROR(VLOOKUP(Tabelle32[[#This Row],[Device ID]],BOM!$B$3:$BQ$35,26,FALSE),"")</f>
        <v>x</v>
      </c>
      <c r="W595" s="59" t="str">
        <f>IFERROR(VLOOKUP(Tabelle32[[#This Row],[Device ID]],BOM!$B$3:$BQ$35,27,FALSE),"")</f>
        <v>x</v>
      </c>
      <c r="X595" s="59" t="str">
        <f>IFERROR(VLOOKUP(Tabelle32[[#This Row],[Device ID]],BOM!$B$3:$BQ$35,28,FALSE),"")</f>
        <v>x</v>
      </c>
      <c r="Y595" s="59" t="str">
        <f>IFERROR(VLOOKUP(Tabelle32[[#This Row],[Device ID]],BOM!$B$3:$BQ$35,29,FALSE),"")</f>
        <v>x</v>
      </c>
      <c r="Z595" s="59" t="str">
        <f>IFERROR(VLOOKUP(Tabelle32[[#This Row],[Device ID]],BOM!$B$3:$BQ$35,30,FALSE),"")</f>
        <v>x</v>
      </c>
      <c r="AA595" s="59" t="str">
        <f>IFERROR(VLOOKUP(Tabelle32[[#This Row],[Device ID]],BOM!$B$3:$BQ$35,31,FALSE),"")</f>
        <v>x</v>
      </c>
      <c r="AB595" s="59" t="str">
        <f>IFERROR(VLOOKUP(Tabelle32[[#This Row],[Device ID]],BOM!$B$3:$BQ$35,32,FALSE),"")</f>
        <v>x</v>
      </c>
      <c r="AC595" s="59" t="str">
        <f>IFERROR(VLOOKUP(Tabelle32[[#This Row],[Device ID]],BOM!$B$3:$BQ$35,33,FALSE),"")</f>
        <v>x</v>
      </c>
      <c r="AD595" s="59" t="str">
        <f>IFERROR(VLOOKUP(Tabelle32[[#This Row],[Device ID]],BOM!$B$3:$BQ$35,34,FALSE),"")</f>
        <v>x</v>
      </c>
      <c r="AE595" s="59" t="str">
        <f>IFERROR(VLOOKUP(Tabelle32[[#This Row],[Device ID]],BOM!$B$3:$BQ$35,35,FALSE),"")</f>
        <v>x</v>
      </c>
      <c r="AF595" s="59" t="str">
        <f>IFERROR(VLOOKUP(Tabelle32[[#This Row],[Device ID]],BOM!$B$3:$BQ$35,36,FALSE),"")</f>
        <v>x</v>
      </c>
      <c r="AG595" s="59" t="str">
        <f>IFERROR(VLOOKUP(Tabelle32[[#This Row],[Device ID]],BOM!$B$3:$BQ$35,37,FALSE),"")</f>
        <v>x</v>
      </c>
      <c r="AH595" s="59"/>
      <c r="AI595" s="59"/>
      <c r="AJ595" s="59"/>
      <c r="AK595" s="59"/>
      <c r="AL595" s="59" t="str">
        <f>IFERROR(VLOOKUP(Tabelle32[[#This Row],[Device ID]],BOM!$B$3:$BQ$35,42,FALSE),"")</f>
        <v>Imagine Communications SNP</v>
      </c>
      <c r="AM595" s="59" t="str">
        <f>IFERROR(VLOOKUP(Tabelle32[[#This Row],[Device ID]],BOM!$B$3:$BQ$35,43,FALSE),"")</f>
        <v>no</v>
      </c>
      <c r="AN595" s="59" t="str">
        <f>IFERROR(VLOOKUP(Tabelle32[[#This Row],[Device ID]],BOM!$B$3:$BQ$35,44,FALSE),"")</f>
        <v>yes</v>
      </c>
      <c r="AO595" s="59" t="str">
        <f>IFERROR(VLOOKUP(Tabelle32[[#This Row],[Device ID]],BOM!$B$3:$BQ$35,45,FALSE),"")</f>
        <v>no</v>
      </c>
      <c r="AP595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95" s="28" t="s">
        <v>96</v>
      </c>
      <c r="AR595" s="28" t="s">
        <v>96</v>
      </c>
      <c r="AS595" s="28" t="s">
        <v>96</v>
      </c>
      <c r="AT595" s="28" t="s">
        <v>96</v>
      </c>
      <c r="AU595" s="28" t="s">
        <v>96</v>
      </c>
      <c r="AV595" s="28"/>
      <c r="AW595" s="28"/>
      <c r="AX595" s="28"/>
      <c r="AY595" s="28"/>
      <c r="AZ595" s="28"/>
      <c r="BA595" s="28"/>
      <c r="BB595" s="28"/>
      <c r="BC595" s="28"/>
      <c r="BD595" s="28"/>
      <c r="BE595" s="28"/>
      <c r="BF595" s="28"/>
      <c r="BG595" s="73" t="s">
        <v>151</v>
      </c>
      <c r="BH595" s="30" t="str">
        <f>IF(COUNTA(Tabelle32[[#This Row],[Type:Vid_1080i50]:[Type:Anc_Prot]])&gt;0,"x","")</f>
        <v>x</v>
      </c>
      <c r="BI59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595" s="59"/>
      <c r="BK595" s="59"/>
      <c r="BL595" s="63"/>
      <c r="BM595" s="63"/>
      <c r="BN595" s="90"/>
      <c r="BO595" s="90"/>
      <c r="BP595" s="75">
        <f>LEN(Tabelle32[[#This Row],[Label 1
GFX-Unit]])</f>
        <v>0</v>
      </c>
      <c r="BQ595" s="63"/>
      <c r="BR595" s="63"/>
      <c r="BS595" s="59"/>
      <c r="BT595" s="59"/>
      <c r="BU595" s="59" t="s">
        <v>212</v>
      </c>
      <c r="BV595" s="59" t="s">
        <v>213</v>
      </c>
      <c r="BW595" s="59" t="s">
        <v>805</v>
      </c>
      <c r="BX595" s="59">
        <v>27</v>
      </c>
    </row>
    <row r="596" spans="1:76" ht="13.5" x14ac:dyDescent="0.25">
      <c r="A596" s="58" t="str">
        <f>CONCATENATE(Tabelle32[[#This Row],[Device ID]],".",Tabelle32[[#This Row],[Streamcounter]])</f>
        <v>27.27102</v>
      </c>
      <c r="B596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VGW-01_SDI27_VIDsend_0002_IPLASRF</v>
      </c>
      <c r="C596" s="96"/>
      <c r="D596" s="96"/>
      <c r="E596" s="96"/>
      <c r="F596" s="93" t="str">
        <f>IFERROR(VLOOKUP(Tabelle32[[#This Row],[Device ID]],BOM!$B$3:$BQ$35,16,FALSE),"")</f>
        <v>VKS (12G)</v>
      </c>
      <c r="G596" s="66">
        <f>VLOOKUP(Tabelle32[[#This Row],[SDI Interface]],BOM!$A$4:$B$35,2,FALSE)</f>
        <v>27</v>
      </c>
      <c r="H596" s="93" t="str">
        <f>BOM!$C$4</f>
        <v>VGW-01</v>
      </c>
      <c r="I596" s="93">
        <f>IFERROR(VLOOKUP(Tabelle32[[#This Row],[Device ID]],BOM!$B$3:$BQ$35,12,FALSE),"")</f>
        <v>0</v>
      </c>
      <c r="J596" s="93" t="str">
        <f>IFERROR(VLOOKUP(Tabelle32[[#This Row],[Device ID]],BOM!$B$3:$BQ$35,13,FALSE),"")</f>
        <v>TC.U1.223 | MDC</v>
      </c>
      <c r="K596" s="93" t="str">
        <f>IFERROR(VLOOKUP(Tabelle32[[#This Row],[Device ID]],BOM!$B$3:$BQ$35,14,FALSE),"")</f>
        <v>Imagine Comunications</v>
      </c>
      <c r="L596" s="93" t="str">
        <f>IFERROR(VLOOKUP(Tabelle32[[#This Row],[Device ID]],BOM!$B$3:$BQ$35,16,FALSE),"")</f>
        <v>VKS (12G)</v>
      </c>
      <c r="M596" s="93">
        <f>IFERROR(VLOOKUP(Tabelle32[[#This Row],[Device ID]],BOM!$B$3:$BQ$35,17,FALSE),"")</f>
        <v>0</v>
      </c>
      <c r="N596" s="93">
        <f>IFERROR(VLOOKUP(Tabelle32[[#This Row],[Device ID]],BOM!$B$3:$BQ$35,18,FALSE),"")</f>
        <v>0</v>
      </c>
      <c r="O596" s="64"/>
      <c r="P596" s="64"/>
      <c r="Q596" s="64"/>
      <c r="R596" s="64"/>
      <c r="S596" s="64"/>
      <c r="T596" s="64"/>
      <c r="U596" s="93">
        <f>IFERROR(VLOOKUP(Tabelle32[[#This Row],[Device ID]],BOM!$B$3:$BQ$35,25,FALSE),"")</f>
        <v>0</v>
      </c>
      <c r="V596" s="94" t="str">
        <f>IFERROR(VLOOKUP(Tabelle32[[#This Row],[Device ID]],BOM!$B$3:$BQ$35,26,FALSE),"")</f>
        <v>x</v>
      </c>
      <c r="W596" s="94" t="str">
        <f>IFERROR(VLOOKUP(Tabelle32[[#This Row],[Device ID]],BOM!$B$3:$BQ$35,27,FALSE),"")</f>
        <v>x</v>
      </c>
      <c r="X596" s="94" t="str">
        <f>IFERROR(VLOOKUP(Tabelle32[[#This Row],[Device ID]],BOM!$B$3:$BQ$35,28,FALSE),"")</f>
        <v>x</v>
      </c>
      <c r="Y596" s="94" t="str">
        <f>IFERROR(VLOOKUP(Tabelle32[[#This Row],[Device ID]],BOM!$B$3:$BQ$35,29,FALSE),"")</f>
        <v>x</v>
      </c>
      <c r="Z596" s="94" t="str">
        <f>IFERROR(VLOOKUP(Tabelle32[[#This Row],[Device ID]],BOM!$B$3:$BQ$35,30,FALSE),"")</f>
        <v>x</v>
      </c>
      <c r="AA596" s="94" t="str">
        <f>IFERROR(VLOOKUP(Tabelle32[[#This Row],[Device ID]],BOM!$B$3:$BQ$35,31,FALSE),"")</f>
        <v>x</v>
      </c>
      <c r="AB596" s="94" t="str">
        <f>IFERROR(VLOOKUP(Tabelle32[[#This Row],[Device ID]],BOM!$B$3:$BQ$35,32,FALSE),"")</f>
        <v>x</v>
      </c>
      <c r="AC596" s="94" t="str">
        <f>IFERROR(VLOOKUP(Tabelle32[[#This Row],[Device ID]],BOM!$B$3:$BQ$35,33,FALSE),"")</f>
        <v>x</v>
      </c>
      <c r="AD596" s="94" t="str">
        <f>IFERROR(VLOOKUP(Tabelle32[[#This Row],[Device ID]],BOM!$B$3:$BQ$35,34,FALSE),"")</f>
        <v>x</v>
      </c>
      <c r="AE596" s="94" t="str">
        <f>IFERROR(VLOOKUP(Tabelle32[[#This Row],[Device ID]],BOM!$B$3:$BQ$35,35,FALSE),"")</f>
        <v>x</v>
      </c>
      <c r="AF596" s="94" t="str">
        <f>IFERROR(VLOOKUP(Tabelle32[[#This Row],[Device ID]],BOM!$B$3:$BQ$35,36,FALSE),"")</f>
        <v>x</v>
      </c>
      <c r="AG596" s="94" t="str">
        <f>IFERROR(VLOOKUP(Tabelle32[[#This Row],[Device ID]],BOM!$B$3:$BQ$35,37,FALSE),"")</f>
        <v>x</v>
      </c>
      <c r="AH596" s="59"/>
      <c r="AI596" s="59"/>
      <c r="AJ596" s="59"/>
      <c r="AK596" s="59"/>
      <c r="AL596" s="93" t="str">
        <f>IFERROR(VLOOKUP(Tabelle32[[#This Row],[Device ID]],BOM!$B$3:$BQ$35,42,FALSE),"")</f>
        <v>Imagine Communications SNP</v>
      </c>
      <c r="AM596" s="59" t="str">
        <f>IFERROR(VLOOKUP(Tabelle32[[#This Row],[Device ID]],BOM!$B$3:$BQ$35,43,FALSE),"")</f>
        <v>no</v>
      </c>
      <c r="AN596" s="93" t="str">
        <f>IFERROR(VLOOKUP(Tabelle32[[#This Row],[Device ID]],BOM!$B$3:$BQ$35,44,FALSE),"")</f>
        <v>yes</v>
      </c>
      <c r="AO596" s="59" t="str">
        <f>IFERROR(VLOOKUP(Tabelle32[[#This Row],[Device ID]],BOM!$B$3:$BQ$35,45,FALSE),"")</f>
        <v>no</v>
      </c>
      <c r="AP596" s="93" t="str">
        <f>IFERROR(CONCATENATE(Tabelle32[[#This Row],[Family
GFX-Unit]]," | ",Tabelle32[[#This Row],[Label 1
GFX-Unit]]," | ",Tabelle32[[#This Row],[Attached Device if Gateway]]),"")</f>
        <v xml:space="preserve"> |  | VKS (12G)</v>
      </c>
      <c r="AQ596" s="28" t="s">
        <v>96</v>
      </c>
      <c r="AR596" s="90"/>
      <c r="AS596" s="90"/>
      <c r="AT596" s="90"/>
      <c r="AU596" s="90"/>
      <c r="AV596" s="90"/>
      <c r="AW596" s="90"/>
      <c r="AX596" s="90"/>
      <c r="AY596" s="90"/>
      <c r="AZ596" s="90"/>
      <c r="BA596" s="90"/>
      <c r="BB596" s="90"/>
      <c r="BC596" s="90"/>
      <c r="BD596" s="90"/>
      <c r="BE596" s="90"/>
      <c r="BF596" s="90"/>
      <c r="BG596" s="66"/>
      <c r="BH596" s="30" t="str">
        <f>IF(COUNTA(Tabelle32[[#This Row],[Type:Vid_1080i50]:[Type:Anc_Prot]])&gt;0,"x","")</f>
        <v>x</v>
      </c>
      <c r="BI596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596" s="59"/>
      <c r="BK596" s="59"/>
      <c r="BL596" s="63"/>
      <c r="BM596" s="63"/>
      <c r="BN596" s="90"/>
      <c r="BO596" s="90"/>
      <c r="BP596" s="75">
        <f>LEN(Tabelle32[[#This Row],[Label 1
GFX-Unit]])</f>
        <v>0</v>
      </c>
      <c r="BQ596" s="63"/>
      <c r="BR596" s="63"/>
      <c r="BS596" s="59"/>
      <c r="BT596" s="59"/>
      <c r="BU596" s="59" t="s">
        <v>215</v>
      </c>
      <c r="BV596" s="59" t="s">
        <v>215</v>
      </c>
      <c r="BW596" s="59" t="s">
        <v>806</v>
      </c>
      <c r="BX596" s="59">
        <v>27</v>
      </c>
    </row>
    <row r="597" spans="1:76" x14ac:dyDescent="0.2">
      <c r="A597" s="58" t="str">
        <f>CONCATENATE(Tabelle32[[#This Row],[Device ID]],".",Tabelle32[[#This Row],[Streamcounter]])</f>
        <v>28.28301</v>
      </c>
      <c r="B59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VGW-01_SDI28_ANCrec_0001_IPLASRF</v>
      </c>
      <c r="C597" s="60"/>
      <c r="D597" s="61"/>
      <c r="E597" s="62"/>
      <c r="F597" s="59" t="str">
        <f>IFERROR(VLOOKUP(Tabelle32[[#This Row],[Device ID]],BOM!$B$3:$BQ$35,16,FALSE),"")</f>
        <v>VKS (12G)</v>
      </c>
      <c r="G597" s="63">
        <f>VLOOKUP(Tabelle32[[#This Row],[SDI Interface]],BOM!$A$4:$B$35,2,FALSE)</f>
        <v>28</v>
      </c>
      <c r="H597" s="59" t="str">
        <f>BOM!$C$4</f>
        <v>VGW-01</v>
      </c>
      <c r="I597" s="59">
        <f>IFERROR(VLOOKUP(Tabelle32[[#This Row],[Device ID]],BOM!$B$3:$BQ$35,12,FALSE),"")</f>
        <v>0</v>
      </c>
      <c r="J597" s="59" t="str">
        <f>IFERROR(VLOOKUP(Tabelle32[[#This Row],[Device ID]],BOM!$B$3:$BQ$35,13,FALSE),"")</f>
        <v>TC.U1.223 | MDC</v>
      </c>
      <c r="K597" s="59" t="str">
        <f>IFERROR(VLOOKUP(Tabelle32[[#This Row],[Device ID]],BOM!$B$3:$BQ$35,14,FALSE),"")</f>
        <v>Imagine Comunications</v>
      </c>
      <c r="L597" s="59" t="str">
        <f>IFERROR(VLOOKUP(Tabelle32[[#This Row],[Device ID]],BOM!$B$3:$BQ$35,16,FALSE),"")</f>
        <v>VKS (12G)</v>
      </c>
      <c r="M597" s="63">
        <f>IFERROR(VLOOKUP(Tabelle32[[#This Row],[Device ID]],BOM!$B$3:$BQ$35,17,FALSE),"")</f>
        <v>0</v>
      </c>
      <c r="N597" s="59">
        <f>IFERROR(VLOOKUP(Tabelle32[[#This Row],[Device ID]],BOM!$B$3:$BQ$35,18,FALSE),"")</f>
        <v>0</v>
      </c>
      <c r="O597" s="64"/>
      <c r="P597" s="64"/>
      <c r="Q597" s="64"/>
      <c r="R597" s="64"/>
      <c r="S597" s="64"/>
      <c r="T597" s="64"/>
      <c r="U597" s="59">
        <f>IFERROR(VLOOKUP(Tabelle32[[#This Row],[Device ID]],BOM!$B$3:$BQ$35,25,FALSE),"")</f>
        <v>0</v>
      </c>
      <c r="V597" s="59" t="str">
        <f>IFERROR(VLOOKUP(Tabelle32[[#This Row],[Device ID]],BOM!$B$3:$BQ$35,26,FALSE),"")</f>
        <v>x</v>
      </c>
      <c r="W597" s="59" t="str">
        <f>IFERROR(VLOOKUP(Tabelle32[[#This Row],[Device ID]],BOM!$B$3:$BQ$35,27,FALSE),"")</f>
        <v>x</v>
      </c>
      <c r="X597" s="59" t="str">
        <f>IFERROR(VLOOKUP(Tabelle32[[#This Row],[Device ID]],BOM!$B$3:$BQ$35,28,FALSE),"")</f>
        <v>x</v>
      </c>
      <c r="Y597" s="59" t="str">
        <f>IFERROR(VLOOKUP(Tabelle32[[#This Row],[Device ID]],BOM!$B$3:$BQ$35,29,FALSE),"")</f>
        <v>x</v>
      </c>
      <c r="Z597" s="59" t="str">
        <f>IFERROR(VLOOKUP(Tabelle32[[#This Row],[Device ID]],BOM!$B$3:$BQ$35,30,FALSE),"")</f>
        <v>x</v>
      </c>
      <c r="AA597" s="59" t="str">
        <f>IFERROR(VLOOKUP(Tabelle32[[#This Row],[Device ID]],BOM!$B$3:$BQ$35,31,FALSE),"")</f>
        <v>x</v>
      </c>
      <c r="AB597" s="59" t="str">
        <f>IFERROR(VLOOKUP(Tabelle32[[#This Row],[Device ID]],BOM!$B$3:$BQ$35,32,FALSE),"")</f>
        <v>x</v>
      </c>
      <c r="AC597" s="59" t="str">
        <f>IFERROR(VLOOKUP(Tabelle32[[#This Row],[Device ID]],BOM!$B$3:$BQ$35,33,FALSE),"")</f>
        <v>x</v>
      </c>
      <c r="AD597" s="59" t="str">
        <f>IFERROR(VLOOKUP(Tabelle32[[#This Row],[Device ID]],BOM!$B$3:$BQ$35,34,FALSE),"")</f>
        <v>x</v>
      </c>
      <c r="AE597" s="59" t="str">
        <f>IFERROR(VLOOKUP(Tabelle32[[#This Row],[Device ID]],BOM!$B$3:$BQ$35,35,FALSE),"")</f>
        <v>x</v>
      </c>
      <c r="AF597" s="59" t="str">
        <f>IFERROR(VLOOKUP(Tabelle32[[#This Row],[Device ID]],BOM!$B$3:$BQ$35,36,FALSE),"")</f>
        <v>x</v>
      </c>
      <c r="AG597" s="59" t="str">
        <f>IFERROR(VLOOKUP(Tabelle32[[#This Row],[Device ID]],BOM!$B$3:$BQ$35,37,FALSE),"")</f>
        <v>x</v>
      </c>
      <c r="AH597" s="59"/>
      <c r="AI597" s="59"/>
      <c r="AJ597" s="59"/>
      <c r="AK597" s="59"/>
      <c r="AL597" s="59" t="str">
        <f>IFERROR(VLOOKUP(Tabelle32[[#This Row],[Device ID]],BOM!$B$3:$BQ$35,42,FALSE),"")</f>
        <v>Imagine Communications SNP</v>
      </c>
      <c r="AM597" s="59" t="str">
        <f>IFERROR(VLOOKUP(Tabelle32[[#This Row],[Device ID]],BOM!$B$3:$BQ$35,43,FALSE),"")</f>
        <v>no</v>
      </c>
      <c r="AN597" s="59" t="str">
        <f>IFERROR(VLOOKUP(Tabelle32[[#This Row],[Device ID]],BOM!$B$3:$BQ$35,44,FALSE),"")</f>
        <v>yes</v>
      </c>
      <c r="AO597" s="59" t="str">
        <f>IFERROR(VLOOKUP(Tabelle32[[#This Row],[Device ID]],BOM!$B$3:$BQ$35,45,FALSE),"")</f>
        <v>no</v>
      </c>
      <c r="AP597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  <c r="BF597" s="28" t="s">
        <v>96</v>
      </c>
      <c r="BG597" s="73" t="s">
        <v>151</v>
      </c>
      <c r="BH597" s="30" t="str">
        <f>IF(COUNTA(Tabelle32[[#This Row],[Type:Vid_1080i50]:[Type:Anc_Prot]])&gt;0,"x","")</f>
        <v>x</v>
      </c>
      <c r="BI59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597" s="59"/>
      <c r="BK597" s="59"/>
      <c r="BL597" s="63"/>
      <c r="BM597" s="63"/>
      <c r="BN597" s="90"/>
      <c r="BO597" s="90"/>
      <c r="BP597" s="75">
        <f>LEN(Tabelle32[[#This Row],[Label 1
GFX-Unit]])</f>
        <v>0</v>
      </c>
      <c r="BQ597" s="63"/>
      <c r="BR597" s="63"/>
      <c r="BS597" s="59"/>
      <c r="BT597" s="59"/>
      <c r="BU597" s="59" t="s">
        <v>152</v>
      </c>
      <c r="BV597" s="59" t="s">
        <v>153</v>
      </c>
      <c r="BW597" s="59" t="s">
        <v>807</v>
      </c>
      <c r="BX597" s="59">
        <v>28</v>
      </c>
    </row>
    <row r="598" spans="1:76" x14ac:dyDescent="0.2">
      <c r="A598" s="58" t="str">
        <f>CONCATENATE(Tabelle32[[#This Row],[Device ID]],".",Tabelle32[[#This Row],[Streamcounter]])</f>
        <v>28.28302</v>
      </c>
      <c r="B59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VGW-01_SDI28_ANCrec_0002_IPLASRF</v>
      </c>
      <c r="C598" s="60"/>
      <c r="D598" s="61"/>
      <c r="E598" s="62"/>
      <c r="F598" s="59" t="str">
        <f>IFERROR(VLOOKUP(Tabelle32[[#This Row],[Device ID]],BOM!$B$3:$BQ$35,16,FALSE),"")</f>
        <v>VKS (12G)</v>
      </c>
      <c r="G598" s="63">
        <f>VLOOKUP(Tabelle32[[#This Row],[SDI Interface]],BOM!$A$4:$B$35,2,FALSE)</f>
        <v>28</v>
      </c>
      <c r="H598" s="59" t="str">
        <f>BOM!$C$4</f>
        <v>VGW-01</v>
      </c>
      <c r="I598" s="59">
        <f>IFERROR(VLOOKUP(Tabelle32[[#This Row],[Device ID]],BOM!$B$3:$BQ$35,12,FALSE),"")</f>
        <v>0</v>
      </c>
      <c r="J598" s="59" t="str">
        <f>IFERROR(VLOOKUP(Tabelle32[[#This Row],[Device ID]],BOM!$B$3:$BQ$35,13,FALSE),"")</f>
        <v>TC.U1.223 | MDC</v>
      </c>
      <c r="K598" s="59" t="str">
        <f>IFERROR(VLOOKUP(Tabelle32[[#This Row],[Device ID]],BOM!$B$3:$BQ$35,14,FALSE),"")</f>
        <v>Imagine Comunications</v>
      </c>
      <c r="L598" s="59" t="str">
        <f>IFERROR(VLOOKUP(Tabelle32[[#This Row],[Device ID]],BOM!$B$3:$BQ$35,16,FALSE),"")</f>
        <v>VKS (12G)</v>
      </c>
      <c r="M598" s="63">
        <f>IFERROR(VLOOKUP(Tabelle32[[#This Row],[Device ID]],BOM!$B$3:$BQ$35,17,FALSE),"")</f>
        <v>0</v>
      </c>
      <c r="N598" s="59">
        <f>IFERROR(VLOOKUP(Tabelle32[[#This Row],[Device ID]],BOM!$B$3:$BQ$35,18,FALSE),"")</f>
        <v>0</v>
      </c>
      <c r="O598" s="64"/>
      <c r="P598" s="64"/>
      <c r="Q598" s="64"/>
      <c r="R598" s="64"/>
      <c r="S598" s="64"/>
      <c r="T598" s="64"/>
      <c r="U598" s="59">
        <f>IFERROR(VLOOKUP(Tabelle32[[#This Row],[Device ID]],BOM!$B$3:$BQ$35,25,FALSE),"")</f>
        <v>0</v>
      </c>
      <c r="V598" s="59" t="str">
        <f>IFERROR(VLOOKUP(Tabelle32[[#This Row],[Device ID]],BOM!$B$3:$BQ$35,26,FALSE),"")</f>
        <v>x</v>
      </c>
      <c r="W598" s="59" t="str">
        <f>IFERROR(VLOOKUP(Tabelle32[[#This Row],[Device ID]],BOM!$B$3:$BQ$35,27,FALSE),"")</f>
        <v>x</v>
      </c>
      <c r="X598" s="59" t="str">
        <f>IFERROR(VLOOKUP(Tabelle32[[#This Row],[Device ID]],BOM!$B$3:$BQ$35,28,FALSE),"")</f>
        <v>x</v>
      </c>
      <c r="Y598" s="59" t="str">
        <f>IFERROR(VLOOKUP(Tabelle32[[#This Row],[Device ID]],BOM!$B$3:$BQ$35,29,FALSE),"")</f>
        <v>x</v>
      </c>
      <c r="Z598" s="59" t="str">
        <f>IFERROR(VLOOKUP(Tabelle32[[#This Row],[Device ID]],BOM!$B$3:$BQ$35,30,FALSE),"")</f>
        <v>x</v>
      </c>
      <c r="AA598" s="59" t="str">
        <f>IFERROR(VLOOKUP(Tabelle32[[#This Row],[Device ID]],BOM!$B$3:$BQ$35,31,FALSE),"")</f>
        <v>x</v>
      </c>
      <c r="AB598" s="59" t="str">
        <f>IFERROR(VLOOKUP(Tabelle32[[#This Row],[Device ID]],BOM!$B$3:$BQ$35,32,FALSE),"")</f>
        <v>x</v>
      </c>
      <c r="AC598" s="59" t="str">
        <f>IFERROR(VLOOKUP(Tabelle32[[#This Row],[Device ID]],BOM!$B$3:$BQ$35,33,FALSE),"")</f>
        <v>x</v>
      </c>
      <c r="AD598" s="59" t="str">
        <f>IFERROR(VLOOKUP(Tabelle32[[#This Row],[Device ID]],BOM!$B$3:$BQ$35,34,FALSE),"")</f>
        <v>x</v>
      </c>
      <c r="AE598" s="59" t="str">
        <f>IFERROR(VLOOKUP(Tabelle32[[#This Row],[Device ID]],BOM!$B$3:$BQ$35,35,FALSE),"")</f>
        <v>x</v>
      </c>
      <c r="AF598" s="59" t="str">
        <f>IFERROR(VLOOKUP(Tabelle32[[#This Row],[Device ID]],BOM!$B$3:$BQ$35,36,FALSE),"")</f>
        <v>x</v>
      </c>
      <c r="AG598" s="59" t="str">
        <f>IFERROR(VLOOKUP(Tabelle32[[#This Row],[Device ID]],BOM!$B$3:$BQ$35,37,FALSE),"")</f>
        <v>x</v>
      </c>
      <c r="AH598" s="59"/>
      <c r="AI598" s="59"/>
      <c r="AJ598" s="59"/>
      <c r="AK598" s="59"/>
      <c r="AL598" s="59" t="str">
        <f>IFERROR(VLOOKUP(Tabelle32[[#This Row],[Device ID]],BOM!$B$3:$BQ$35,42,FALSE),"")</f>
        <v>Imagine Communications SNP</v>
      </c>
      <c r="AM598" s="59" t="str">
        <f>IFERROR(VLOOKUP(Tabelle32[[#This Row],[Device ID]],BOM!$B$3:$BQ$35,43,FALSE),"")</f>
        <v>no</v>
      </c>
      <c r="AN598" s="59" t="str">
        <f>IFERROR(VLOOKUP(Tabelle32[[#This Row],[Device ID]],BOM!$B$3:$BQ$35,44,FALSE),"")</f>
        <v>yes</v>
      </c>
      <c r="AO598" s="59" t="str">
        <f>IFERROR(VLOOKUP(Tabelle32[[#This Row],[Device ID]],BOM!$B$3:$BQ$35,45,FALSE),"")</f>
        <v>no</v>
      </c>
      <c r="AP598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  <c r="BE598" s="28"/>
      <c r="BF598" s="28"/>
      <c r="BG598" s="73" t="s">
        <v>151</v>
      </c>
      <c r="BH598" s="30" t="str">
        <f>IF(COUNTA(Tabelle32[[#This Row],[Type:Vid_1080i50]:[Type:Anc_Prot]])&gt;0,"x","")</f>
        <v/>
      </c>
      <c r="BI59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598" s="59"/>
      <c r="BK598" s="59"/>
      <c r="BL598" s="63"/>
      <c r="BM598" s="63"/>
      <c r="BN598" s="90"/>
      <c r="BO598" s="90"/>
      <c r="BP598" s="75">
        <f>LEN(Tabelle32[[#This Row],[Label 1
GFX-Unit]])</f>
        <v>0</v>
      </c>
      <c r="BQ598" s="63"/>
      <c r="BR598" s="63"/>
      <c r="BS598" s="59"/>
      <c r="BT598" s="59"/>
      <c r="BU598" s="59" t="s">
        <v>155</v>
      </c>
      <c r="BV598" s="59" t="s">
        <v>156</v>
      </c>
      <c r="BW598" s="59" t="s">
        <v>808</v>
      </c>
      <c r="BX598" s="59">
        <v>28</v>
      </c>
    </row>
    <row r="599" spans="1:76" x14ac:dyDescent="0.2">
      <c r="A599" s="58" t="str">
        <f>CONCATENATE(Tabelle32[[#This Row],[Device ID]],".",Tabelle32[[#This Row],[Streamcounter]])</f>
        <v>28.28303</v>
      </c>
      <c r="B59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VGW-01_SDI28_ANCrec_0003_IPLASRF</v>
      </c>
      <c r="C599" s="60"/>
      <c r="D599" s="61"/>
      <c r="E599" s="62"/>
      <c r="F599" s="59" t="str">
        <f>IFERROR(VLOOKUP(Tabelle32[[#This Row],[Device ID]],BOM!$B$3:$BQ$35,16,FALSE),"")</f>
        <v>VKS (12G)</v>
      </c>
      <c r="G599" s="63">
        <f>VLOOKUP(Tabelle32[[#This Row],[SDI Interface]],BOM!$A$4:$B$35,2,FALSE)</f>
        <v>28</v>
      </c>
      <c r="H599" s="59" t="str">
        <f>BOM!$C$4</f>
        <v>VGW-01</v>
      </c>
      <c r="I599" s="59">
        <f>IFERROR(VLOOKUP(Tabelle32[[#This Row],[Device ID]],BOM!$B$3:$BQ$35,12,FALSE),"")</f>
        <v>0</v>
      </c>
      <c r="J599" s="59" t="str">
        <f>IFERROR(VLOOKUP(Tabelle32[[#This Row],[Device ID]],BOM!$B$3:$BQ$35,13,FALSE),"")</f>
        <v>TC.U1.223 | MDC</v>
      </c>
      <c r="K599" s="59" t="str">
        <f>IFERROR(VLOOKUP(Tabelle32[[#This Row],[Device ID]],BOM!$B$3:$BQ$35,14,FALSE),"")</f>
        <v>Imagine Comunications</v>
      </c>
      <c r="L599" s="59" t="str">
        <f>IFERROR(VLOOKUP(Tabelle32[[#This Row],[Device ID]],BOM!$B$3:$BQ$35,16,FALSE),"")</f>
        <v>VKS (12G)</v>
      </c>
      <c r="M599" s="63">
        <f>IFERROR(VLOOKUP(Tabelle32[[#This Row],[Device ID]],BOM!$B$3:$BQ$35,17,FALSE),"")</f>
        <v>0</v>
      </c>
      <c r="N599" s="59">
        <f>IFERROR(VLOOKUP(Tabelle32[[#This Row],[Device ID]],BOM!$B$3:$BQ$35,18,FALSE),"")</f>
        <v>0</v>
      </c>
      <c r="O599" s="64"/>
      <c r="P599" s="64"/>
      <c r="Q599" s="64"/>
      <c r="R599" s="64"/>
      <c r="S599" s="64"/>
      <c r="T599" s="64"/>
      <c r="U599" s="59">
        <f>IFERROR(VLOOKUP(Tabelle32[[#This Row],[Device ID]],BOM!$B$3:$BQ$35,25,FALSE),"")</f>
        <v>0</v>
      </c>
      <c r="V599" s="59" t="str">
        <f>IFERROR(VLOOKUP(Tabelle32[[#This Row],[Device ID]],BOM!$B$3:$BQ$35,26,FALSE),"")</f>
        <v>x</v>
      </c>
      <c r="W599" s="59" t="str">
        <f>IFERROR(VLOOKUP(Tabelle32[[#This Row],[Device ID]],BOM!$B$3:$BQ$35,27,FALSE),"")</f>
        <v>x</v>
      </c>
      <c r="X599" s="59" t="str">
        <f>IFERROR(VLOOKUP(Tabelle32[[#This Row],[Device ID]],BOM!$B$3:$BQ$35,28,FALSE),"")</f>
        <v>x</v>
      </c>
      <c r="Y599" s="59" t="str">
        <f>IFERROR(VLOOKUP(Tabelle32[[#This Row],[Device ID]],BOM!$B$3:$BQ$35,29,FALSE),"")</f>
        <v>x</v>
      </c>
      <c r="Z599" s="59" t="str">
        <f>IFERROR(VLOOKUP(Tabelle32[[#This Row],[Device ID]],BOM!$B$3:$BQ$35,30,FALSE),"")</f>
        <v>x</v>
      </c>
      <c r="AA599" s="59" t="str">
        <f>IFERROR(VLOOKUP(Tabelle32[[#This Row],[Device ID]],BOM!$B$3:$BQ$35,31,FALSE),"")</f>
        <v>x</v>
      </c>
      <c r="AB599" s="59" t="str">
        <f>IFERROR(VLOOKUP(Tabelle32[[#This Row],[Device ID]],BOM!$B$3:$BQ$35,32,FALSE),"")</f>
        <v>x</v>
      </c>
      <c r="AC599" s="59" t="str">
        <f>IFERROR(VLOOKUP(Tabelle32[[#This Row],[Device ID]],BOM!$B$3:$BQ$35,33,FALSE),"")</f>
        <v>x</v>
      </c>
      <c r="AD599" s="59" t="str">
        <f>IFERROR(VLOOKUP(Tabelle32[[#This Row],[Device ID]],BOM!$B$3:$BQ$35,34,FALSE),"")</f>
        <v>x</v>
      </c>
      <c r="AE599" s="59" t="str">
        <f>IFERROR(VLOOKUP(Tabelle32[[#This Row],[Device ID]],BOM!$B$3:$BQ$35,35,FALSE),"")</f>
        <v>x</v>
      </c>
      <c r="AF599" s="59" t="str">
        <f>IFERROR(VLOOKUP(Tabelle32[[#This Row],[Device ID]],BOM!$B$3:$BQ$35,36,FALSE),"")</f>
        <v>x</v>
      </c>
      <c r="AG599" s="59" t="str">
        <f>IFERROR(VLOOKUP(Tabelle32[[#This Row],[Device ID]],BOM!$B$3:$BQ$35,37,FALSE),"")</f>
        <v>x</v>
      </c>
      <c r="AH599" s="59"/>
      <c r="AI599" s="59"/>
      <c r="AJ599" s="59"/>
      <c r="AK599" s="59"/>
      <c r="AL599" s="59" t="str">
        <f>IFERROR(VLOOKUP(Tabelle32[[#This Row],[Device ID]],BOM!$B$3:$BQ$35,42,FALSE),"")</f>
        <v>Imagine Communications SNP</v>
      </c>
      <c r="AM599" s="59" t="str">
        <f>IFERROR(VLOOKUP(Tabelle32[[#This Row],[Device ID]],BOM!$B$3:$BQ$35,43,FALSE),"")</f>
        <v>no</v>
      </c>
      <c r="AN599" s="59" t="str">
        <f>IFERROR(VLOOKUP(Tabelle32[[#This Row],[Device ID]],BOM!$B$3:$BQ$35,44,FALSE),"")</f>
        <v>yes</v>
      </c>
      <c r="AO599" s="59" t="str">
        <f>IFERROR(VLOOKUP(Tabelle32[[#This Row],[Device ID]],BOM!$B$3:$BQ$35,45,FALSE),"")</f>
        <v>no</v>
      </c>
      <c r="AP599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  <c r="BF599" s="28"/>
      <c r="BG599" s="73" t="s">
        <v>151</v>
      </c>
      <c r="BH599" s="30" t="str">
        <f>IF(COUNTA(Tabelle32[[#This Row],[Type:Vid_1080i50]:[Type:Anc_Prot]])&gt;0,"x","")</f>
        <v/>
      </c>
      <c r="BI59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599" s="59"/>
      <c r="BK599" s="59"/>
      <c r="BL599" s="63"/>
      <c r="BM599" s="63"/>
      <c r="BN599" s="90"/>
      <c r="BO599" s="90"/>
      <c r="BP599" s="75">
        <f>LEN(Tabelle32[[#This Row],[Label 1
GFX-Unit]])</f>
        <v>0</v>
      </c>
      <c r="BQ599" s="63"/>
      <c r="BR599" s="63"/>
      <c r="BS599" s="59"/>
      <c r="BT599" s="59"/>
      <c r="BU599" s="59" t="s">
        <v>158</v>
      </c>
      <c r="BV599" s="59" t="s">
        <v>159</v>
      </c>
      <c r="BW599" s="59" t="s">
        <v>809</v>
      </c>
      <c r="BX599" s="59">
        <v>28</v>
      </c>
    </row>
    <row r="600" spans="1:76" x14ac:dyDescent="0.2">
      <c r="A600" s="58" t="str">
        <f>CONCATENATE(Tabelle32[[#This Row],[Device ID]],".",Tabelle32[[#This Row],[Streamcounter]])</f>
        <v>28.28304</v>
      </c>
      <c r="B60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VGW-01_SDI28_ANCrec_0004_IPLASRF</v>
      </c>
      <c r="C600" s="60"/>
      <c r="D600" s="61"/>
      <c r="E600" s="62"/>
      <c r="F600" s="59" t="str">
        <f>IFERROR(VLOOKUP(Tabelle32[[#This Row],[Device ID]],BOM!$B$3:$BQ$35,16,FALSE),"")</f>
        <v>VKS (12G)</v>
      </c>
      <c r="G600" s="63">
        <f>VLOOKUP(Tabelle32[[#This Row],[SDI Interface]],BOM!$A$4:$B$35,2,FALSE)</f>
        <v>28</v>
      </c>
      <c r="H600" s="59" t="str">
        <f>BOM!$C$4</f>
        <v>VGW-01</v>
      </c>
      <c r="I600" s="59">
        <f>IFERROR(VLOOKUP(Tabelle32[[#This Row],[Device ID]],BOM!$B$3:$BQ$35,12,FALSE),"")</f>
        <v>0</v>
      </c>
      <c r="J600" s="59" t="str">
        <f>IFERROR(VLOOKUP(Tabelle32[[#This Row],[Device ID]],BOM!$B$3:$BQ$35,13,FALSE),"")</f>
        <v>TC.U1.223 | MDC</v>
      </c>
      <c r="K600" s="59" t="str">
        <f>IFERROR(VLOOKUP(Tabelle32[[#This Row],[Device ID]],BOM!$B$3:$BQ$35,14,FALSE),"")</f>
        <v>Imagine Comunications</v>
      </c>
      <c r="L600" s="59" t="str">
        <f>IFERROR(VLOOKUP(Tabelle32[[#This Row],[Device ID]],BOM!$B$3:$BQ$35,16,FALSE),"")</f>
        <v>VKS (12G)</v>
      </c>
      <c r="M600" s="63">
        <f>IFERROR(VLOOKUP(Tabelle32[[#This Row],[Device ID]],BOM!$B$3:$BQ$35,17,FALSE),"")</f>
        <v>0</v>
      </c>
      <c r="N600" s="59">
        <f>IFERROR(VLOOKUP(Tabelle32[[#This Row],[Device ID]],BOM!$B$3:$BQ$35,18,FALSE),"")</f>
        <v>0</v>
      </c>
      <c r="O600" s="64"/>
      <c r="P600" s="64"/>
      <c r="Q600" s="64"/>
      <c r="R600" s="64"/>
      <c r="S600" s="64"/>
      <c r="T600" s="64"/>
      <c r="U600" s="59">
        <f>IFERROR(VLOOKUP(Tabelle32[[#This Row],[Device ID]],BOM!$B$3:$BQ$35,25,FALSE),"")</f>
        <v>0</v>
      </c>
      <c r="V600" s="59" t="str">
        <f>IFERROR(VLOOKUP(Tabelle32[[#This Row],[Device ID]],BOM!$B$3:$BQ$35,26,FALSE),"")</f>
        <v>x</v>
      </c>
      <c r="W600" s="59" t="str">
        <f>IFERROR(VLOOKUP(Tabelle32[[#This Row],[Device ID]],BOM!$B$3:$BQ$35,27,FALSE),"")</f>
        <v>x</v>
      </c>
      <c r="X600" s="59" t="str">
        <f>IFERROR(VLOOKUP(Tabelle32[[#This Row],[Device ID]],BOM!$B$3:$BQ$35,28,FALSE),"")</f>
        <v>x</v>
      </c>
      <c r="Y600" s="59" t="str">
        <f>IFERROR(VLOOKUP(Tabelle32[[#This Row],[Device ID]],BOM!$B$3:$BQ$35,29,FALSE),"")</f>
        <v>x</v>
      </c>
      <c r="Z600" s="59" t="str">
        <f>IFERROR(VLOOKUP(Tabelle32[[#This Row],[Device ID]],BOM!$B$3:$BQ$35,30,FALSE),"")</f>
        <v>x</v>
      </c>
      <c r="AA600" s="59" t="str">
        <f>IFERROR(VLOOKUP(Tabelle32[[#This Row],[Device ID]],BOM!$B$3:$BQ$35,31,FALSE),"")</f>
        <v>x</v>
      </c>
      <c r="AB600" s="59" t="str">
        <f>IFERROR(VLOOKUP(Tabelle32[[#This Row],[Device ID]],BOM!$B$3:$BQ$35,32,FALSE),"")</f>
        <v>x</v>
      </c>
      <c r="AC600" s="59" t="str">
        <f>IFERROR(VLOOKUP(Tabelle32[[#This Row],[Device ID]],BOM!$B$3:$BQ$35,33,FALSE),"")</f>
        <v>x</v>
      </c>
      <c r="AD600" s="59" t="str">
        <f>IFERROR(VLOOKUP(Tabelle32[[#This Row],[Device ID]],BOM!$B$3:$BQ$35,34,FALSE),"")</f>
        <v>x</v>
      </c>
      <c r="AE600" s="59" t="str">
        <f>IFERROR(VLOOKUP(Tabelle32[[#This Row],[Device ID]],BOM!$B$3:$BQ$35,35,FALSE),"")</f>
        <v>x</v>
      </c>
      <c r="AF600" s="59" t="str">
        <f>IFERROR(VLOOKUP(Tabelle32[[#This Row],[Device ID]],BOM!$B$3:$BQ$35,36,FALSE),"")</f>
        <v>x</v>
      </c>
      <c r="AG600" s="59" t="str">
        <f>IFERROR(VLOOKUP(Tabelle32[[#This Row],[Device ID]],BOM!$B$3:$BQ$35,37,FALSE),"")</f>
        <v>x</v>
      </c>
      <c r="AH600" s="59"/>
      <c r="AI600" s="59"/>
      <c r="AJ600" s="59"/>
      <c r="AK600" s="59"/>
      <c r="AL600" s="59" t="str">
        <f>IFERROR(VLOOKUP(Tabelle32[[#This Row],[Device ID]],BOM!$B$3:$BQ$35,42,FALSE),"")</f>
        <v>Imagine Communications SNP</v>
      </c>
      <c r="AM600" s="59" t="str">
        <f>IFERROR(VLOOKUP(Tabelle32[[#This Row],[Device ID]],BOM!$B$3:$BQ$35,43,FALSE),"")</f>
        <v>no</v>
      </c>
      <c r="AN600" s="59" t="str">
        <f>IFERROR(VLOOKUP(Tabelle32[[#This Row],[Device ID]],BOM!$B$3:$BQ$35,44,FALSE),"")</f>
        <v>yes</v>
      </c>
      <c r="AO600" s="59" t="str">
        <f>IFERROR(VLOOKUP(Tabelle32[[#This Row],[Device ID]],BOM!$B$3:$BQ$35,45,FALSE),"")</f>
        <v>no</v>
      </c>
      <c r="AP600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  <c r="BF600" s="28"/>
      <c r="BG600" s="73" t="s">
        <v>151</v>
      </c>
      <c r="BH600" s="30" t="str">
        <f>IF(COUNTA(Tabelle32[[#This Row],[Type:Vid_1080i50]:[Type:Anc_Prot]])&gt;0,"x","")</f>
        <v/>
      </c>
      <c r="BI60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600" s="59"/>
      <c r="BK600" s="59"/>
      <c r="BL600" s="63"/>
      <c r="BM600" s="63"/>
      <c r="BN600" s="90"/>
      <c r="BO600" s="90"/>
      <c r="BP600" s="75">
        <f>LEN(Tabelle32[[#This Row],[Label 1
GFX-Unit]])</f>
        <v>0</v>
      </c>
      <c r="BQ600" s="63"/>
      <c r="BR600" s="63"/>
      <c r="BS600" s="59"/>
      <c r="BT600" s="59"/>
      <c r="BU600" s="59" t="s">
        <v>161</v>
      </c>
      <c r="BV600" s="59" t="s">
        <v>162</v>
      </c>
      <c r="BW600" s="59" t="s">
        <v>810</v>
      </c>
      <c r="BX600" s="59">
        <v>28</v>
      </c>
    </row>
    <row r="601" spans="1:76" x14ac:dyDescent="0.2">
      <c r="A601" s="58" t="str">
        <f>CONCATENATE(Tabelle32[[#This Row],[Device ID]],".",Tabelle32[[#This Row],[Streamcounter]])</f>
        <v>28.28201</v>
      </c>
      <c r="B60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VGW-01_SDI28_AUDrec_0001_IPLASRF</v>
      </c>
      <c r="C601" s="60"/>
      <c r="D601" s="61"/>
      <c r="E601" s="62"/>
      <c r="F601" s="59" t="str">
        <f>IFERROR(VLOOKUP(Tabelle32[[#This Row],[Device ID]],BOM!$B$3:$BQ$35,16,FALSE),"")</f>
        <v>VKS (12G)</v>
      </c>
      <c r="G601" s="63">
        <f>VLOOKUP(Tabelle32[[#This Row],[SDI Interface]],BOM!$A$4:$B$35,2,FALSE)</f>
        <v>28</v>
      </c>
      <c r="H601" s="59" t="str">
        <f>BOM!$C$4</f>
        <v>VGW-01</v>
      </c>
      <c r="I601" s="59">
        <f>IFERROR(VLOOKUP(Tabelle32[[#This Row],[Device ID]],BOM!$B$3:$BQ$35,12,FALSE),"")</f>
        <v>0</v>
      </c>
      <c r="J601" s="59" t="str">
        <f>IFERROR(VLOOKUP(Tabelle32[[#This Row],[Device ID]],BOM!$B$3:$BQ$35,13,FALSE),"")</f>
        <v>TC.U1.223 | MDC</v>
      </c>
      <c r="K601" s="59" t="str">
        <f>IFERROR(VLOOKUP(Tabelle32[[#This Row],[Device ID]],BOM!$B$3:$BQ$35,14,FALSE),"")</f>
        <v>Imagine Comunications</v>
      </c>
      <c r="L601" s="59" t="str">
        <f>IFERROR(VLOOKUP(Tabelle32[[#This Row],[Device ID]],BOM!$B$3:$BQ$35,16,FALSE),"")</f>
        <v>VKS (12G)</v>
      </c>
      <c r="M601" s="63">
        <f>IFERROR(VLOOKUP(Tabelle32[[#This Row],[Device ID]],BOM!$B$3:$BQ$35,17,FALSE),"")</f>
        <v>0</v>
      </c>
      <c r="N601" s="59">
        <f>IFERROR(VLOOKUP(Tabelle32[[#This Row],[Device ID]],BOM!$B$3:$BQ$35,18,FALSE),"")</f>
        <v>0</v>
      </c>
      <c r="O601" s="64"/>
      <c r="P601" s="64"/>
      <c r="Q601" s="64"/>
      <c r="R601" s="64"/>
      <c r="S601" s="64"/>
      <c r="T601" s="64"/>
      <c r="U601" s="59">
        <f>IFERROR(VLOOKUP(Tabelle32[[#This Row],[Device ID]],BOM!$B$3:$BQ$35,25,FALSE),"")</f>
        <v>0</v>
      </c>
      <c r="V601" s="59" t="str">
        <f>IFERROR(VLOOKUP(Tabelle32[[#This Row],[Device ID]],BOM!$B$3:$BQ$35,26,FALSE),"")</f>
        <v>x</v>
      </c>
      <c r="W601" s="59" t="str">
        <f>IFERROR(VLOOKUP(Tabelle32[[#This Row],[Device ID]],BOM!$B$3:$BQ$35,27,FALSE),"")</f>
        <v>x</v>
      </c>
      <c r="X601" s="59" t="str">
        <f>IFERROR(VLOOKUP(Tabelle32[[#This Row],[Device ID]],BOM!$B$3:$BQ$35,28,FALSE),"")</f>
        <v>x</v>
      </c>
      <c r="Y601" s="59" t="str">
        <f>IFERROR(VLOOKUP(Tabelle32[[#This Row],[Device ID]],BOM!$B$3:$BQ$35,29,FALSE),"")</f>
        <v>x</v>
      </c>
      <c r="Z601" s="59" t="str">
        <f>IFERROR(VLOOKUP(Tabelle32[[#This Row],[Device ID]],BOM!$B$3:$BQ$35,30,FALSE),"")</f>
        <v>x</v>
      </c>
      <c r="AA601" s="59" t="str">
        <f>IFERROR(VLOOKUP(Tabelle32[[#This Row],[Device ID]],BOM!$B$3:$BQ$35,31,FALSE),"")</f>
        <v>x</v>
      </c>
      <c r="AB601" s="59" t="str">
        <f>IFERROR(VLOOKUP(Tabelle32[[#This Row],[Device ID]],BOM!$B$3:$BQ$35,32,FALSE),"")</f>
        <v>x</v>
      </c>
      <c r="AC601" s="59" t="str">
        <f>IFERROR(VLOOKUP(Tabelle32[[#This Row],[Device ID]],BOM!$B$3:$BQ$35,33,FALSE),"")</f>
        <v>x</v>
      </c>
      <c r="AD601" s="59" t="str">
        <f>IFERROR(VLOOKUP(Tabelle32[[#This Row],[Device ID]],BOM!$B$3:$BQ$35,34,FALSE),"")</f>
        <v>x</v>
      </c>
      <c r="AE601" s="59" t="str">
        <f>IFERROR(VLOOKUP(Tabelle32[[#This Row],[Device ID]],BOM!$B$3:$BQ$35,35,FALSE),"")</f>
        <v>x</v>
      </c>
      <c r="AF601" s="59" t="str">
        <f>IFERROR(VLOOKUP(Tabelle32[[#This Row],[Device ID]],BOM!$B$3:$BQ$35,36,FALSE),"")</f>
        <v>x</v>
      </c>
      <c r="AG601" s="59" t="str">
        <f>IFERROR(VLOOKUP(Tabelle32[[#This Row],[Device ID]],BOM!$B$3:$BQ$35,37,FALSE),"")</f>
        <v>x</v>
      </c>
      <c r="AH601" s="59"/>
      <c r="AI601" s="59"/>
      <c r="AJ601" s="59"/>
      <c r="AK601" s="59"/>
      <c r="AL601" s="59" t="str">
        <f>IFERROR(VLOOKUP(Tabelle32[[#This Row],[Device ID]],BOM!$B$3:$BQ$35,42,FALSE),"")</f>
        <v>Imagine Communications SNP</v>
      </c>
      <c r="AM601" s="59" t="str">
        <f>IFERROR(VLOOKUP(Tabelle32[[#This Row],[Device ID]],BOM!$B$3:$BQ$35,43,FALSE),"")</f>
        <v>no</v>
      </c>
      <c r="AN601" s="59" t="str">
        <f>IFERROR(VLOOKUP(Tabelle32[[#This Row],[Device ID]],BOM!$B$3:$BQ$35,44,FALSE),"")</f>
        <v>yes</v>
      </c>
      <c r="AO601" s="59" t="str">
        <f>IFERROR(VLOOKUP(Tabelle32[[#This Row],[Device ID]],BOM!$B$3:$BQ$35,45,FALSE),"")</f>
        <v>no</v>
      </c>
      <c r="AP601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01" s="28"/>
      <c r="AR601" s="28"/>
      <c r="AS601" s="28"/>
      <c r="AT601" s="28"/>
      <c r="AU601" s="28"/>
      <c r="AV601" s="28" t="s">
        <v>96</v>
      </c>
      <c r="AW601" s="28" t="s">
        <v>96</v>
      </c>
      <c r="AX601" s="28" t="s">
        <v>96</v>
      </c>
      <c r="AY601" s="28" t="s">
        <v>96</v>
      </c>
      <c r="AZ601" s="28" t="s">
        <v>96</v>
      </c>
      <c r="BA601" s="28" t="s">
        <v>96</v>
      </c>
      <c r="BB601" s="28" t="s">
        <v>96</v>
      </c>
      <c r="BC601" s="28" t="s">
        <v>96</v>
      </c>
      <c r="BD601" s="28" t="s">
        <v>96</v>
      </c>
      <c r="BE601" s="28"/>
      <c r="BF601" s="28"/>
      <c r="BG601" s="73" t="s">
        <v>151</v>
      </c>
      <c r="BH601" s="30" t="str">
        <f>IF(COUNTA(Tabelle32[[#This Row],[Type:Vid_1080i50]:[Type:Anc_Prot]])&gt;0,"x","")</f>
        <v>x</v>
      </c>
      <c r="BI60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01" s="59"/>
      <c r="BK601" s="59"/>
      <c r="BL601" s="63"/>
      <c r="BM601" s="63"/>
      <c r="BN601" s="90"/>
      <c r="BO601" s="90"/>
      <c r="BP601" s="75">
        <f>LEN(Tabelle32[[#This Row],[Label 1
GFX-Unit]])</f>
        <v>0</v>
      </c>
      <c r="BQ601" s="63"/>
      <c r="BR601" s="63"/>
      <c r="BS601" s="59"/>
      <c r="BT601" s="59"/>
      <c r="BU601" s="59" t="s">
        <v>164</v>
      </c>
      <c r="BV601" s="59" t="s">
        <v>165</v>
      </c>
      <c r="BW601" s="59" t="s">
        <v>811</v>
      </c>
      <c r="BX601" s="59">
        <v>28</v>
      </c>
    </row>
    <row r="602" spans="1:76" x14ac:dyDescent="0.2">
      <c r="A602" s="58" t="str">
        <f>CONCATENATE(Tabelle32[[#This Row],[Device ID]],".",Tabelle32[[#This Row],[Streamcounter]])</f>
        <v>28.28202</v>
      </c>
      <c r="B60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VGW-01_SDI28_AUDrec_0002_IPLASRF</v>
      </c>
      <c r="C602" s="67"/>
      <c r="D602" s="61"/>
      <c r="E602" s="67"/>
      <c r="F602" s="59" t="str">
        <f>IFERROR(VLOOKUP(Tabelle32[[#This Row],[Device ID]],BOM!$B$3:$BQ$35,16,FALSE),"")</f>
        <v>VKS (12G)</v>
      </c>
      <c r="G602" s="63">
        <f>VLOOKUP(Tabelle32[[#This Row],[SDI Interface]],BOM!$A$4:$B$35,2,FALSE)</f>
        <v>28</v>
      </c>
      <c r="H602" s="59" t="str">
        <f>BOM!$C$4</f>
        <v>VGW-01</v>
      </c>
      <c r="I602" s="59">
        <f>IFERROR(VLOOKUP(Tabelle32[[#This Row],[Device ID]],BOM!$B$3:$BQ$35,12,FALSE),"")</f>
        <v>0</v>
      </c>
      <c r="J602" s="59" t="str">
        <f>IFERROR(VLOOKUP(Tabelle32[[#This Row],[Device ID]],BOM!$B$3:$BQ$35,13,FALSE),"")</f>
        <v>TC.U1.223 | MDC</v>
      </c>
      <c r="K602" s="59" t="str">
        <f>IFERROR(VLOOKUP(Tabelle32[[#This Row],[Device ID]],BOM!$B$3:$BQ$35,14,FALSE),"")</f>
        <v>Imagine Comunications</v>
      </c>
      <c r="L602" s="59" t="str">
        <f>IFERROR(VLOOKUP(Tabelle32[[#This Row],[Device ID]],BOM!$B$3:$BQ$35,16,FALSE),"")</f>
        <v>VKS (12G)</v>
      </c>
      <c r="M602" s="63">
        <f>IFERROR(VLOOKUP(Tabelle32[[#This Row],[Device ID]],BOM!$B$3:$BQ$35,17,FALSE),"")</f>
        <v>0</v>
      </c>
      <c r="N602" s="59">
        <f>IFERROR(VLOOKUP(Tabelle32[[#This Row],[Device ID]],BOM!$B$3:$BQ$35,18,FALSE),"")</f>
        <v>0</v>
      </c>
      <c r="O602" s="64"/>
      <c r="P602" s="64"/>
      <c r="Q602" s="64"/>
      <c r="R602" s="64"/>
      <c r="S602" s="64"/>
      <c r="T602" s="64"/>
      <c r="U602" s="59">
        <f>IFERROR(VLOOKUP(Tabelle32[[#This Row],[Device ID]],BOM!$B$3:$BQ$35,25,FALSE),"")</f>
        <v>0</v>
      </c>
      <c r="V602" s="59" t="str">
        <f>IFERROR(VLOOKUP(Tabelle32[[#This Row],[Device ID]],BOM!$B$3:$BQ$35,26,FALSE),"")</f>
        <v>x</v>
      </c>
      <c r="W602" s="59" t="str">
        <f>IFERROR(VLOOKUP(Tabelle32[[#This Row],[Device ID]],BOM!$B$3:$BQ$35,27,FALSE),"")</f>
        <v>x</v>
      </c>
      <c r="X602" s="59" t="str">
        <f>IFERROR(VLOOKUP(Tabelle32[[#This Row],[Device ID]],BOM!$B$3:$BQ$35,28,FALSE),"")</f>
        <v>x</v>
      </c>
      <c r="Y602" s="59" t="str">
        <f>IFERROR(VLOOKUP(Tabelle32[[#This Row],[Device ID]],BOM!$B$3:$BQ$35,29,FALSE),"")</f>
        <v>x</v>
      </c>
      <c r="Z602" s="59" t="str">
        <f>IFERROR(VLOOKUP(Tabelle32[[#This Row],[Device ID]],BOM!$B$3:$BQ$35,30,FALSE),"")</f>
        <v>x</v>
      </c>
      <c r="AA602" s="59" t="str">
        <f>IFERROR(VLOOKUP(Tabelle32[[#This Row],[Device ID]],BOM!$B$3:$BQ$35,31,FALSE),"")</f>
        <v>x</v>
      </c>
      <c r="AB602" s="59" t="str">
        <f>IFERROR(VLOOKUP(Tabelle32[[#This Row],[Device ID]],BOM!$B$3:$BQ$35,32,FALSE),"")</f>
        <v>x</v>
      </c>
      <c r="AC602" s="59" t="str">
        <f>IFERROR(VLOOKUP(Tabelle32[[#This Row],[Device ID]],BOM!$B$3:$BQ$35,33,FALSE),"")</f>
        <v>x</v>
      </c>
      <c r="AD602" s="59" t="str">
        <f>IFERROR(VLOOKUP(Tabelle32[[#This Row],[Device ID]],BOM!$B$3:$BQ$35,34,FALSE),"")</f>
        <v>x</v>
      </c>
      <c r="AE602" s="59" t="str">
        <f>IFERROR(VLOOKUP(Tabelle32[[#This Row],[Device ID]],BOM!$B$3:$BQ$35,35,FALSE),"")</f>
        <v>x</v>
      </c>
      <c r="AF602" s="59" t="str">
        <f>IFERROR(VLOOKUP(Tabelle32[[#This Row],[Device ID]],BOM!$B$3:$BQ$35,36,FALSE),"")</f>
        <v>x</v>
      </c>
      <c r="AG602" s="59" t="str">
        <f>IFERROR(VLOOKUP(Tabelle32[[#This Row],[Device ID]],BOM!$B$3:$BQ$35,37,FALSE),"")</f>
        <v>x</v>
      </c>
      <c r="AH602" s="59"/>
      <c r="AI602" s="59"/>
      <c r="AJ602" s="59"/>
      <c r="AK602" s="59"/>
      <c r="AL602" s="59" t="str">
        <f>IFERROR(VLOOKUP(Tabelle32[[#This Row],[Device ID]],BOM!$B$3:$BQ$35,42,FALSE),"")</f>
        <v>Imagine Communications SNP</v>
      </c>
      <c r="AM602" s="59" t="str">
        <f>IFERROR(VLOOKUP(Tabelle32[[#This Row],[Device ID]],BOM!$B$3:$BQ$35,43,FALSE),"")</f>
        <v>no</v>
      </c>
      <c r="AN602" s="59" t="str">
        <f>IFERROR(VLOOKUP(Tabelle32[[#This Row],[Device ID]],BOM!$B$3:$BQ$35,44,FALSE),"")</f>
        <v>yes</v>
      </c>
      <c r="AO602" s="59" t="str">
        <f>IFERROR(VLOOKUP(Tabelle32[[#This Row],[Device ID]],BOM!$B$3:$BQ$35,45,FALSE),"")</f>
        <v>no</v>
      </c>
      <c r="AP602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02" s="28"/>
      <c r="AR602" s="28"/>
      <c r="AS602" s="28"/>
      <c r="AT602" s="28"/>
      <c r="AU602" s="28"/>
      <c r="AV602" s="28" t="s">
        <v>96</v>
      </c>
      <c r="AW602" s="28" t="s">
        <v>96</v>
      </c>
      <c r="AX602" s="28" t="s">
        <v>96</v>
      </c>
      <c r="AY602" s="28" t="s">
        <v>96</v>
      </c>
      <c r="AZ602" s="28" t="s">
        <v>96</v>
      </c>
      <c r="BA602" s="28" t="s">
        <v>96</v>
      </c>
      <c r="BB602" s="28" t="s">
        <v>96</v>
      </c>
      <c r="BC602" s="28" t="s">
        <v>96</v>
      </c>
      <c r="BD602" s="28" t="s">
        <v>96</v>
      </c>
      <c r="BE602" s="28"/>
      <c r="BF602" s="28"/>
      <c r="BG602" s="73" t="s">
        <v>151</v>
      </c>
      <c r="BH602" s="30" t="str">
        <f>IF(COUNTA(Tabelle32[[#This Row],[Type:Vid_1080i50]:[Type:Anc_Prot]])&gt;0,"x","")</f>
        <v>x</v>
      </c>
      <c r="BI60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02" s="59"/>
      <c r="BK602" s="59"/>
      <c r="BL602" s="63"/>
      <c r="BM602" s="63"/>
      <c r="BN602" s="90"/>
      <c r="BO602" s="90"/>
      <c r="BP602" s="75">
        <f>LEN(Tabelle32[[#This Row],[Label 1
GFX-Unit]])</f>
        <v>0</v>
      </c>
      <c r="BQ602" s="63"/>
      <c r="BR602" s="63"/>
      <c r="BS602" s="59"/>
      <c r="BT602" s="59"/>
      <c r="BU602" s="59" t="s">
        <v>167</v>
      </c>
      <c r="BV602" s="59" t="s">
        <v>168</v>
      </c>
      <c r="BW602" s="59" t="s">
        <v>812</v>
      </c>
      <c r="BX602" s="59">
        <v>28</v>
      </c>
    </row>
    <row r="603" spans="1:76" x14ac:dyDescent="0.2">
      <c r="A603" s="58" t="str">
        <f>CONCATENATE(Tabelle32[[#This Row],[Device ID]],".",Tabelle32[[#This Row],[Streamcounter]])</f>
        <v>28.28203</v>
      </c>
      <c r="B60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VGW-01_SDI28_AUDrec_0003_IPLASRF</v>
      </c>
      <c r="C603" s="67"/>
      <c r="D603" s="61"/>
      <c r="E603" s="67"/>
      <c r="F603" s="59" t="str">
        <f>IFERROR(VLOOKUP(Tabelle32[[#This Row],[Device ID]],BOM!$B$3:$BQ$35,16,FALSE),"")</f>
        <v>VKS (12G)</v>
      </c>
      <c r="G603" s="63">
        <f>VLOOKUP(Tabelle32[[#This Row],[SDI Interface]],BOM!$A$4:$B$35,2,FALSE)</f>
        <v>28</v>
      </c>
      <c r="H603" s="59" t="str">
        <f>BOM!$C$4</f>
        <v>VGW-01</v>
      </c>
      <c r="I603" s="59">
        <f>IFERROR(VLOOKUP(Tabelle32[[#This Row],[Device ID]],BOM!$B$3:$BQ$35,12,FALSE),"")</f>
        <v>0</v>
      </c>
      <c r="J603" s="59" t="str">
        <f>IFERROR(VLOOKUP(Tabelle32[[#This Row],[Device ID]],BOM!$B$3:$BQ$35,13,FALSE),"")</f>
        <v>TC.U1.223 | MDC</v>
      </c>
      <c r="K603" s="59" t="str">
        <f>IFERROR(VLOOKUP(Tabelle32[[#This Row],[Device ID]],BOM!$B$3:$BQ$35,14,FALSE),"")</f>
        <v>Imagine Comunications</v>
      </c>
      <c r="L603" s="59" t="str">
        <f>IFERROR(VLOOKUP(Tabelle32[[#This Row],[Device ID]],BOM!$B$3:$BQ$35,16,FALSE),"")</f>
        <v>VKS (12G)</v>
      </c>
      <c r="M603" s="63">
        <f>IFERROR(VLOOKUP(Tabelle32[[#This Row],[Device ID]],BOM!$B$3:$BQ$35,17,FALSE),"")</f>
        <v>0</v>
      </c>
      <c r="N603" s="59">
        <f>IFERROR(VLOOKUP(Tabelle32[[#This Row],[Device ID]],BOM!$B$3:$BQ$35,18,FALSE),"")</f>
        <v>0</v>
      </c>
      <c r="O603" s="64"/>
      <c r="P603" s="64"/>
      <c r="Q603" s="64"/>
      <c r="R603" s="64"/>
      <c r="S603" s="64"/>
      <c r="T603" s="64"/>
      <c r="U603" s="59">
        <f>IFERROR(VLOOKUP(Tabelle32[[#This Row],[Device ID]],BOM!$B$3:$BQ$35,25,FALSE),"")</f>
        <v>0</v>
      </c>
      <c r="V603" s="59" t="str">
        <f>IFERROR(VLOOKUP(Tabelle32[[#This Row],[Device ID]],BOM!$B$3:$BQ$35,26,FALSE),"")</f>
        <v>x</v>
      </c>
      <c r="W603" s="59" t="str">
        <f>IFERROR(VLOOKUP(Tabelle32[[#This Row],[Device ID]],BOM!$B$3:$BQ$35,27,FALSE),"")</f>
        <v>x</v>
      </c>
      <c r="X603" s="59" t="str">
        <f>IFERROR(VLOOKUP(Tabelle32[[#This Row],[Device ID]],BOM!$B$3:$BQ$35,28,FALSE),"")</f>
        <v>x</v>
      </c>
      <c r="Y603" s="59" t="str">
        <f>IFERROR(VLOOKUP(Tabelle32[[#This Row],[Device ID]],BOM!$B$3:$BQ$35,29,FALSE),"")</f>
        <v>x</v>
      </c>
      <c r="Z603" s="59" t="str">
        <f>IFERROR(VLOOKUP(Tabelle32[[#This Row],[Device ID]],BOM!$B$3:$BQ$35,30,FALSE),"")</f>
        <v>x</v>
      </c>
      <c r="AA603" s="59" t="str">
        <f>IFERROR(VLOOKUP(Tabelle32[[#This Row],[Device ID]],BOM!$B$3:$BQ$35,31,FALSE),"")</f>
        <v>x</v>
      </c>
      <c r="AB603" s="59" t="str">
        <f>IFERROR(VLOOKUP(Tabelle32[[#This Row],[Device ID]],BOM!$B$3:$BQ$35,32,FALSE),"")</f>
        <v>x</v>
      </c>
      <c r="AC603" s="59" t="str">
        <f>IFERROR(VLOOKUP(Tabelle32[[#This Row],[Device ID]],BOM!$B$3:$BQ$35,33,FALSE),"")</f>
        <v>x</v>
      </c>
      <c r="AD603" s="59" t="str">
        <f>IFERROR(VLOOKUP(Tabelle32[[#This Row],[Device ID]],BOM!$B$3:$BQ$35,34,FALSE),"")</f>
        <v>x</v>
      </c>
      <c r="AE603" s="59" t="str">
        <f>IFERROR(VLOOKUP(Tabelle32[[#This Row],[Device ID]],BOM!$B$3:$BQ$35,35,FALSE),"")</f>
        <v>x</v>
      </c>
      <c r="AF603" s="59" t="str">
        <f>IFERROR(VLOOKUP(Tabelle32[[#This Row],[Device ID]],BOM!$B$3:$BQ$35,36,FALSE),"")</f>
        <v>x</v>
      </c>
      <c r="AG603" s="59" t="str">
        <f>IFERROR(VLOOKUP(Tabelle32[[#This Row],[Device ID]],BOM!$B$3:$BQ$35,37,FALSE),"")</f>
        <v>x</v>
      </c>
      <c r="AH603" s="59"/>
      <c r="AI603" s="59"/>
      <c r="AJ603" s="59"/>
      <c r="AK603" s="59"/>
      <c r="AL603" s="59" t="str">
        <f>IFERROR(VLOOKUP(Tabelle32[[#This Row],[Device ID]],BOM!$B$3:$BQ$35,42,FALSE),"")</f>
        <v>Imagine Communications SNP</v>
      </c>
      <c r="AM603" s="59" t="str">
        <f>IFERROR(VLOOKUP(Tabelle32[[#This Row],[Device ID]],BOM!$B$3:$BQ$35,43,FALSE),"")</f>
        <v>no</v>
      </c>
      <c r="AN603" s="59" t="str">
        <f>IFERROR(VLOOKUP(Tabelle32[[#This Row],[Device ID]],BOM!$B$3:$BQ$35,44,FALSE),"")</f>
        <v>yes</v>
      </c>
      <c r="AO603" s="59" t="str">
        <f>IFERROR(VLOOKUP(Tabelle32[[#This Row],[Device ID]],BOM!$B$3:$BQ$35,45,FALSE),"")</f>
        <v>no</v>
      </c>
      <c r="AP603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03" s="28"/>
      <c r="AR603" s="28"/>
      <c r="AS603" s="28"/>
      <c r="AT603" s="28"/>
      <c r="AU603" s="28"/>
      <c r="AV603" s="28" t="s">
        <v>96</v>
      </c>
      <c r="AW603" s="28" t="s">
        <v>96</v>
      </c>
      <c r="AX603" s="28" t="s">
        <v>96</v>
      </c>
      <c r="AY603" s="28" t="s">
        <v>96</v>
      </c>
      <c r="AZ603" s="28" t="s">
        <v>96</v>
      </c>
      <c r="BA603" s="28" t="s">
        <v>96</v>
      </c>
      <c r="BB603" s="28" t="s">
        <v>96</v>
      </c>
      <c r="BC603" s="28" t="s">
        <v>96</v>
      </c>
      <c r="BD603" s="28" t="s">
        <v>96</v>
      </c>
      <c r="BE603" s="28"/>
      <c r="BF603" s="28"/>
      <c r="BG603" s="73" t="s">
        <v>151</v>
      </c>
      <c r="BH603" s="30" t="str">
        <f>IF(COUNTA(Tabelle32[[#This Row],[Type:Vid_1080i50]:[Type:Anc_Prot]])&gt;0,"x","")</f>
        <v>x</v>
      </c>
      <c r="BI60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03" s="59"/>
      <c r="BK603" s="59"/>
      <c r="BL603" s="63"/>
      <c r="BM603" s="63"/>
      <c r="BN603" s="90"/>
      <c r="BO603" s="90"/>
      <c r="BP603" s="75">
        <f>LEN(Tabelle32[[#This Row],[Label 1
GFX-Unit]])</f>
        <v>0</v>
      </c>
      <c r="BQ603" s="63"/>
      <c r="BR603" s="63"/>
      <c r="BS603" s="59"/>
      <c r="BT603" s="59"/>
      <c r="BU603" s="59" t="s">
        <v>170</v>
      </c>
      <c r="BV603" s="59" t="s">
        <v>171</v>
      </c>
      <c r="BW603" s="59" t="s">
        <v>813</v>
      </c>
      <c r="BX603" s="59">
        <v>28</v>
      </c>
    </row>
    <row r="604" spans="1:76" x14ac:dyDescent="0.2">
      <c r="A604" s="58" t="str">
        <f>CONCATENATE(Tabelle32[[#This Row],[Device ID]],".",Tabelle32[[#This Row],[Streamcounter]])</f>
        <v>28.28204</v>
      </c>
      <c r="B60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VGW-01_SDI28_AUDrec_0004_IPLASRF</v>
      </c>
      <c r="C604" s="60"/>
      <c r="D604" s="61"/>
      <c r="E604" s="62"/>
      <c r="F604" s="59" t="str">
        <f>IFERROR(VLOOKUP(Tabelle32[[#This Row],[Device ID]],BOM!$B$3:$BQ$35,16,FALSE),"")</f>
        <v>VKS (12G)</v>
      </c>
      <c r="G604" s="63">
        <f>VLOOKUP(Tabelle32[[#This Row],[SDI Interface]],BOM!$A$4:$B$35,2,FALSE)</f>
        <v>28</v>
      </c>
      <c r="H604" s="59" t="str">
        <f>BOM!$C$4</f>
        <v>VGW-01</v>
      </c>
      <c r="I604" s="59">
        <f>IFERROR(VLOOKUP(Tabelle32[[#This Row],[Device ID]],BOM!$B$3:$BQ$35,12,FALSE),"")</f>
        <v>0</v>
      </c>
      <c r="J604" s="59" t="str">
        <f>IFERROR(VLOOKUP(Tabelle32[[#This Row],[Device ID]],BOM!$B$3:$BQ$35,13,FALSE),"")</f>
        <v>TC.U1.223 | MDC</v>
      </c>
      <c r="K604" s="59" t="str">
        <f>IFERROR(VLOOKUP(Tabelle32[[#This Row],[Device ID]],BOM!$B$3:$BQ$35,14,FALSE),"")</f>
        <v>Imagine Comunications</v>
      </c>
      <c r="L604" s="59" t="str">
        <f>IFERROR(VLOOKUP(Tabelle32[[#This Row],[Device ID]],BOM!$B$3:$BQ$35,16,FALSE),"")</f>
        <v>VKS (12G)</v>
      </c>
      <c r="M604" s="63">
        <f>IFERROR(VLOOKUP(Tabelle32[[#This Row],[Device ID]],BOM!$B$3:$BQ$35,17,FALSE),"")</f>
        <v>0</v>
      </c>
      <c r="N604" s="59">
        <f>IFERROR(VLOOKUP(Tabelle32[[#This Row],[Device ID]],BOM!$B$3:$BQ$35,18,FALSE),"")</f>
        <v>0</v>
      </c>
      <c r="O604" s="64"/>
      <c r="P604" s="64"/>
      <c r="Q604" s="64"/>
      <c r="R604" s="64"/>
      <c r="S604" s="64"/>
      <c r="T604" s="64"/>
      <c r="U604" s="59">
        <f>IFERROR(VLOOKUP(Tabelle32[[#This Row],[Device ID]],BOM!$B$3:$BQ$35,25,FALSE),"")</f>
        <v>0</v>
      </c>
      <c r="V604" s="59" t="str">
        <f>IFERROR(VLOOKUP(Tabelle32[[#This Row],[Device ID]],BOM!$B$3:$BQ$35,26,FALSE),"")</f>
        <v>x</v>
      </c>
      <c r="W604" s="59" t="str">
        <f>IFERROR(VLOOKUP(Tabelle32[[#This Row],[Device ID]],BOM!$B$3:$BQ$35,27,FALSE),"")</f>
        <v>x</v>
      </c>
      <c r="X604" s="59" t="str">
        <f>IFERROR(VLOOKUP(Tabelle32[[#This Row],[Device ID]],BOM!$B$3:$BQ$35,28,FALSE),"")</f>
        <v>x</v>
      </c>
      <c r="Y604" s="59" t="str">
        <f>IFERROR(VLOOKUP(Tabelle32[[#This Row],[Device ID]],BOM!$B$3:$BQ$35,29,FALSE),"")</f>
        <v>x</v>
      </c>
      <c r="Z604" s="59" t="str">
        <f>IFERROR(VLOOKUP(Tabelle32[[#This Row],[Device ID]],BOM!$B$3:$BQ$35,30,FALSE),"")</f>
        <v>x</v>
      </c>
      <c r="AA604" s="59" t="str">
        <f>IFERROR(VLOOKUP(Tabelle32[[#This Row],[Device ID]],BOM!$B$3:$BQ$35,31,FALSE),"")</f>
        <v>x</v>
      </c>
      <c r="AB604" s="59" t="str">
        <f>IFERROR(VLOOKUP(Tabelle32[[#This Row],[Device ID]],BOM!$B$3:$BQ$35,32,FALSE),"")</f>
        <v>x</v>
      </c>
      <c r="AC604" s="59" t="str">
        <f>IFERROR(VLOOKUP(Tabelle32[[#This Row],[Device ID]],BOM!$B$3:$BQ$35,33,FALSE),"")</f>
        <v>x</v>
      </c>
      <c r="AD604" s="59" t="str">
        <f>IFERROR(VLOOKUP(Tabelle32[[#This Row],[Device ID]],BOM!$B$3:$BQ$35,34,FALSE),"")</f>
        <v>x</v>
      </c>
      <c r="AE604" s="59" t="str">
        <f>IFERROR(VLOOKUP(Tabelle32[[#This Row],[Device ID]],BOM!$B$3:$BQ$35,35,FALSE),"")</f>
        <v>x</v>
      </c>
      <c r="AF604" s="59" t="str">
        <f>IFERROR(VLOOKUP(Tabelle32[[#This Row],[Device ID]],BOM!$B$3:$BQ$35,36,FALSE),"")</f>
        <v>x</v>
      </c>
      <c r="AG604" s="59" t="str">
        <f>IFERROR(VLOOKUP(Tabelle32[[#This Row],[Device ID]],BOM!$B$3:$BQ$35,37,FALSE),"")</f>
        <v>x</v>
      </c>
      <c r="AH604" s="59"/>
      <c r="AI604" s="59"/>
      <c r="AJ604" s="59"/>
      <c r="AK604" s="59"/>
      <c r="AL604" s="59" t="str">
        <f>IFERROR(VLOOKUP(Tabelle32[[#This Row],[Device ID]],BOM!$B$3:$BQ$35,42,FALSE),"")</f>
        <v>Imagine Communications SNP</v>
      </c>
      <c r="AM604" s="59" t="str">
        <f>IFERROR(VLOOKUP(Tabelle32[[#This Row],[Device ID]],BOM!$B$3:$BQ$35,43,FALSE),"")</f>
        <v>no</v>
      </c>
      <c r="AN604" s="59" t="str">
        <f>IFERROR(VLOOKUP(Tabelle32[[#This Row],[Device ID]],BOM!$B$3:$BQ$35,44,FALSE),"")</f>
        <v>yes</v>
      </c>
      <c r="AO604" s="59" t="str">
        <f>IFERROR(VLOOKUP(Tabelle32[[#This Row],[Device ID]],BOM!$B$3:$BQ$35,45,FALSE),"")</f>
        <v>no</v>
      </c>
      <c r="AP604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04" s="28"/>
      <c r="AR604" s="28"/>
      <c r="AS604" s="28"/>
      <c r="AT604" s="28"/>
      <c r="AU604" s="28"/>
      <c r="AV604" s="28" t="s">
        <v>96</v>
      </c>
      <c r="AW604" s="28" t="s">
        <v>96</v>
      </c>
      <c r="AX604" s="28" t="s">
        <v>96</v>
      </c>
      <c r="AY604" s="28" t="s">
        <v>96</v>
      </c>
      <c r="AZ604" s="28" t="s">
        <v>96</v>
      </c>
      <c r="BA604" s="28" t="s">
        <v>96</v>
      </c>
      <c r="BB604" s="28" t="s">
        <v>96</v>
      </c>
      <c r="BC604" s="28" t="s">
        <v>96</v>
      </c>
      <c r="BD604" s="28" t="s">
        <v>96</v>
      </c>
      <c r="BE604" s="28"/>
      <c r="BF604" s="28"/>
      <c r="BG604" s="73" t="s">
        <v>151</v>
      </c>
      <c r="BH604" s="30" t="str">
        <f>IF(COUNTA(Tabelle32[[#This Row],[Type:Vid_1080i50]:[Type:Anc_Prot]])&gt;0,"x","")</f>
        <v>x</v>
      </c>
      <c r="BI60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04" s="59"/>
      <c r="BK604" s="59"/>
      <c r="BL604" s="63"/>
      <c r="BM604" s="63"/>
      <c r="BN604" s="90"/>
      <c r="BO604" s="90"/>
      <c r="BP604" s="75">
        <f>LEN(Tabelle32[[#This Row],[Label 1
GFX-Unit]])</f>
        <v>0</v>
      </c>
      <c r="BQ604" s="63"/>
      <c r="BR604" s="63"/>
      <c r="BS604" s="59"/>
      <c r="BT604" s="59"/>
      <c r="BU604" s="59" t="s">
        <v>173</v>
      </c>
      <c r="BV604" s="59" t="s">
        <v>174</v>
      </c>
      <c r="BW604" s="59" t="s">
        <v>814</v>
      </c>
      <c r="BX604" s="59">
        <v>28</v>
      </c>
    </row>
    <row r="605" spans="1:76" x14ac:dyDescent="0.2">
      <c r="A605" s="58" t="str">
        <f>CONCATENATE(Tabelle32[[#This Row],[Device ID]],".",Tabelle32[[#This Row],[Streamcounter]])</f>
        <v>28.28205</v>
      </c>
      <c r="B60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VGW-01_SDI28_AUDrec_0005_IPLASRF</v>
      </c>
      <c r="C605" s="60"/>
      <c r="D605" s="61"/>
      <c r="E605" s="62"/>
      <c r="F605" s="59" t="str">
        <f>IFERROR(VLOOKUP(Tabelle32[[#This Row],[Device ID]],BOM!$B$3:$BQ$35,16,FALSE),"")</f>
        <v>VKS (12G)</v>
      </c>
      <c r="G605" s="63">
        <f>VLOOKUP(Tabelle32[[#This Row],[SDI Interface]],BOM!$A$4:$B$35,2,FALSE)</f>
        <v>28</v>
      </c>
      <c r="H605" s="59" t="str">
        <f>BOM!$C$4</f>
        <v>VGW-01</v>
      </c>
      <c r="I605" s="59">
        <f>IFERROR(VLOOKUP(Tabelle32[[#This Row],[Device ID]],BOM!$B$3:$BQ$35,12,FALSE),"")</f>
        <v>0</v>
      </c>
      <c r="J605" s="59" t="str">
        <f>IFERROR(VLOOKUP(Tabelle32[[#This Row],[Device ID]],BOM!$B$3:$BQ$35,13,FALSE),"")</f>
        <v>TC.U1.223 | MDC</v>
      </c>
      <c r="K605" s="59" t="str">
        <f>IFERROR(VLOOKUP(Tabelle32[[#This Row],[Device ID]],BOM!$B$3:$BQ$35,14,FALSE),"")</f>
        <v>Imagine Comunications</v>
      </c>
      <c r="L605" s="59" t="str">
        <f>IFERROR(VLOOKUP(Tabelle32[[#This Row],[Device ID]],BOM!$B$3:$BQ$35,16,FALSE),"")</f>
        <v>VKS (12G)</v>
      </c>
      <c r="M605" s="63">
        <f>IFERROR(VLOOKUP(Tabelle32[[#This Row],[Device ID]],BOM!$B$3:$BQ$35,17,FALSE),"")</f>
        <v>0</v>
      </c>
      <c r="N605" s="59">
        <f>IFERROR(VLOOKUP(Tabelle32[[#This Row],[Device ID]],BOM!$B$3:$BQ$35,18,FALSE),"")</f>
        <v>0</v>
      </c>
      <c r="O605" s="64"/>
      <c r="P605" s="64"/>
      <c r="Q605" s="64"/>
      <c r="R605" s="64"/>
      <c r="S605" s="64"/>
      <c r="T605" s="64"/>
      <c r="U605" s="59">
        <f>IFERROR(VLOOKUP(Tabelle32[[#This Row],[Device ID]],BOM!$B$3:$BQ$35,25,FALSE),"")</f>
        <v>0</v>
      </c>
      <c r="V605" s="59" t="str">
        <f>IFERROR(VLOOKUP(Tabelle32[[#This Row],[Device ID]],BOM!$B$3:$BQ$35,26,FALSE),"")</f>
        <v>x</v>
      </c>
      <c r="W605" s="59" t="str">
        <f>IFERROR(VLOOKUP(Tabelle32[[#This Row],[Device ID]],BOM!$B$3:$BQ$35,27,FALSE),"")</f>
        <v>x</v>
      </c>
      <c r="X605" s="59" t="str">
        <f>IFERROR(VLOOKUP(Tabelle32[[#This Row],[Device ID]],BOM!$B$3:$BQ$35,28,FALSE),"")</f>
        <v>x</v>
      </c>
      <c r="Y605" s="59" t="str">
        <f>IFERROR(VLOOKUP(Tabelle32[[#This Row],[Device ID]],BOM!$B$3:$BQ$35,29,FALSE),"")</f>
        <v>x</v>
      </c>
      <c r="Z605" s="59" t="str">
        <f>IFERROR(VLOOKUP(Tabelle32[[#This Row],[Device ID]],BOM!$B$3:$BQ$35,30,FALSE),"")</f>
        <v>x</v>
      </c>
      <c r="AA605" s="59" t="str">
        <f>IFERROR(VLOOKUP(Tabelle32[[#This Row],[Device ID]],BOM!$B$3:$BQ$35,31,FALSE),"")</f>
        <v>x</v>
      </c>
      <c r="AB605" s="59" t="str">
        <f>IFERROR(VLOOKUP(Tabelle32[[#This Row],[Device ID]],BOM!$B$3:$BQ$35,32,FALSE),"")</f>
        <v>x</v>
      </c>
      <c r="AC605" s="59" t="str">
        <f>IFERROR(VLOOKUP(Tabelle32[[#This Row],[Device ID]],BOM!$B$3:$BQ$35,33,FALSE),"")</f>
        <v>x</v>
      </c>
      <c r="AD605" s="59" t="str">
        <f>IFERROR(VLOOKUP(Tabelle32[[#This Row],[Device ID]],BOM!$B$3:$BQ$35,34,FALSE),"")</f>
        <v>x</v>
      </c>
      <c r="AE605" s="59" t="str">
        <f>IFERROR(VLOOKUP(Tabelle32[[#This Row],[Device ID]],BOM!$B$3:$BQ$35,35,FALSE),"")</f>
        <v>x</v>
      </c>
      <c r="AF605" s="59" t="str">
        <f>IFERROR(VLOOKUP(Tabelle32[[#This Row],[Device ID]],BOM!$B$3:$BQ$35,36,FALSE),"")</f>
        <v>x</v>
      </c>
      <c r="AG605" s="59" t="str">
        <f>IFERROR(VLOOKUP(Tabelle32[[#This Row],[Device ID]],BOM!$B$3:$BQ$35,37,FALSE),"")</f>
        <v>x</v>
      </c>
      <c r="AH605" s="59"/>
      <c r="AI605" s="59"/>
      <c r="AJ605" s="59"/>
      <c r="AK605" s="59"/>
      <c r="AL605" s="59" t="str">
        <f>IFERROR(VLOOKUP(Tabelle32[[#This Row],[Device ID]],BOM!$B$3:$BQ$35,42,FALSE),"")</f>
        <v>Imagine Communications SNP</v>
      </c>
      <c r="AM605" s="59" t="str">
        <f>IFERROR(VLOOKUP(Tabelle32[[#This Row],[Device ID]],BOM!$B$3:$BQ$35,43,FALSE),"")</f>
        <v>no</v>
      </c>
      <c r="AN605" s="59" t="str">
        <f>IFERROR(VLOOKUP(Tabelle32[[#This Row],[Device ID]],BOM!$B$3:$BQ$35,44,FALSE),"")</f>
        <v>yes</v>
      </c>
      <c r="AO605" s="59" t="str">
        <f>IFERROR(VLOOKUP(Tabelle32[[#This Row],[Device ID]],BOM!$B$3:$BQ$35,45,FALSE),"")</f>
        <v>no</v>
      </c>
      <c r="AP605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05" s="28"/>
      <c r="AR605" s="28"/>
      <c r="AS605" s="28"/>
      <c r="AT605" s="28"/>
      <c r="AU605" s="28"/>
      <c r="AV605" s="28" t="s">
        <v>96</v>
      </c>
      <c r="AW605" s="28" t="s">
        <v>96</v>
      </c>
      <c r="AX605" s="28" t="s">
        <v>96</v>
      </c>
      <c r="AY605" s="28" t="s">
        <v>96</v>
      </c>
      <c r="AZ605" s="28" t="s">
        <v>96</v>
      </c>
      <c r="BA605" s="28" t="s">
        <v>96</v>
      </c>
      <c r="BB605" s="28" t="s">
        <v>96</v>
      </c>
      <c r="BC605" s="28" t="s">
        <v>96</v>
      </c>
      <c r="BD605" s="28" t="s">
        <v>96</v>
      </c>
      <c r="BE605" s="28"/>
      <c r="BF605" s="28"/>
      <c r="BG605" s="73" t="s">
        <v>151</v>
      </c>
      <c r="BH605" s="30" t="str">
        <f>IF(COUNTA(Tabelle32[[#This Row],[Type:Vid_1080i50]:[Type:Anc_Prot]])&gt;0,"x","")</f>
        <v>x</v>
      </c>
      <c r="BI60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05" s="59"/>
      <c r="BK605" s="59"/>
      <c r="BL605" s="63"/>
      <c r="BM605" s="63"/>
      <c r="BN605" s="90"/>
      <c r="BO605" s="90"/>
      <c r="BP605" s="75">
        <f>LEN(Tabelle32[[#This Row],[Label 1
GFX-Unit]])</f>
        <v>0</v>
      </c>
      <c r="BQ605" s="63"/>
      <c r="BR605" s="63"/>
      <c r="BS605" s="59"/>
      <c r="BT605" s="59"/>
      <c r="BU605" s="59" t="s">
        <v>176</v>
      </c>
      <c r="BV605" s="59" t="s">
        <v>177</v>
      </c>
      <c r="BW605" s="59" t="s">
        <v>815</v>
      </c>
      <c r="BX605" s="59">
        <v>28</v>
      </c>
    </row>
    <row r="606" spans="1:76" x14ac:dyDescent="0.2">
      <c r="A606" s="58" t="str">
        <f>CONCATENATE(Tabelle32[[#This Row],[Device ID]],".",Tabelle32[[#This Row],[Streamcounter]])</f>
        <v>28.28206</v>
      </c>
      <c r="B60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VGW-01_SDI28_AUDrec_0006_IPLASRF</v>
      </c>
      <c r="C606" s="60"/>
      <c r="D606" s="61"/>
      <c r="E606" s="62"/>
      <c r="F606" s="59" t="str">
        <f>IFERROR(VLOOKUP(Tabelle32[[#This Row],[Device ID]],BOM!$B$3:$BQ$35,16,FALSE),"")</f>
        <v>VKS (12G)</v>
      </c>
      <c r="G606" s="63">
        <f>VLOOKUP(Tabelle32[[#This Row],[SDI Interface]],BOM!$A$4:$B$35,2,FALSE)</f>
        <v>28</v>
      </c>
      <c r="H606" s="59" t="str">
        <f>BOM!$C$4</f>
        <v>VGW-01</v>
      </c>
      <c r="I606" s="59">
        <f>IFERROR(VLOOKUP(Tabelle32[[#This Row],[Device ID]],BOM!$B$3:$BQ$35,12,FALSE),"")</f>
        <v>0</v>
      </c>
      <c r="J606" s="59" t="str">
        <f>IFERROR(VLOOKUP(Tabelle32[[#This Row],[Device ID]],BOM!$B$3:$BQ$35,13,FALSE),"")</f>
        <v>TC.U1.223 | MDC</v>
      </c>
      <c r="K606" s="59" t="str">
        <f>IFERROR(VLOOKUP(Tabelle32[[#This Row],[Device ID]],BOM!$B$3:$BQ$35,14,FALSE),"")</f>
        <v>Imagine Comunications</v>
      </c>
      <c r="L606" s="59" t="str">
        <f>IFERROR(VLOOKUP(Tabelle32[[#This Row],[Device ID]],BOM!$B$3:$BQ$35,16,FALSE),"")</f>
        <v>VKS (12G)</v>
      </c>
      <c r="M606" s="63">
        <f>IFERROR(VLOOKUP(Tabelle32[[#This Row],[Device ID]],BOM!$B$3:$BQ$35,17,FALSE),"")</f>
        <v>0</v>
      </c>
      <c r="N606" s="59">
        <f>IFERROR(VLOOKUP(Tabelle32[[#This Row],[Device ID]],BOM!$B$3:$BQ$35,18,FALSE),"")</f>
        <v>0</v>
      </c>
      <c r="O606" s="64"/>
      <c r="P606" s="64"/>
      <c r="Q606" s="64"/>
      <c r="R606" s="64"/>
      <c r="S606" s="64"/>
      <c r="T606" s="64"/>
      <c r="U606" s="59">
        <f>IFERROR(VLOOKUP(Tabelle32[[#This Row],[Device ID]],BOM!$B$3:$BQ$35,25,FALSE),"")</f>
        <v>0</v>
      </c>
      <c r="V606" s="59" t="str">
        <f>IFERROR(VLOOKUP(Tabelle32[[#This Row],[Device ID]],BOM!$B$3:$BQ$35,26,FALSE),"")</f>
        <v>x</v>
      </c>
      <c r="W606" s="59" t="str">
        <f>IFERROR(VLOOKUP(Tabelle32[[#This Row],[Device ID]],BOM!$B$3:$BQ$35,27,FALSE),"")</f>
        <v>x</v>
      </c>
      <c r="X606" s="59" t="str">
        <f>IFERROR(VLOOKUP(Tabelle32[[#This Row],[Device ID]],BOM!$B$3:$BQ$35,28,FALSE),"")</f>
        <v>x</v>
      </c>
      <c r="Y606" s="59" t="str">
        <f>IFERROR(VLOOKUP(Tabelle32[[#This Row],[Device ID]],BOM!$B$3:$BQ$35,29,FALSE),"")</f>
        <v>x</v>
      </c>
      <c r="Z606" s="59" t="str">
        <f>IFERROR(VLOOKUP(Tabelle32[[#This Row],[Device ID]],BOM!$B$3:$BQ$35,30,FALSE),"")</f>
        <v>x</v>
      </c>
      <c r="AA606" s="59" t="str">
        <f>IFERROR(VLOOKUP(Tabelle32[[#This Row],[Device ID]],BOM!$B$3:$BQ$35,31,FALSE),"")</f>
        <v>x</v>
      </c>
      <c r="AB606" s="59" t="str">
        <f>IFERROR(VLOOKUP(Tabelle32[[#This Row],[Device ID]],BOM!$B$3:$BQ$35,32,FALSE),"")</f>
        <v>x</v>
      </c>
      <c r="AC606" s="59" t="str">
        <f>IFERROR(VLOOKUP(Tabelle32[[#This Row],[Device ID]],BOM!$B$3:$BQ$35,33,FALSE),"")</f>
        <v>x</v>
      </c>
      <c r="AD606" s="59" t="str">
        <f>IFERROR(VLOOKUP(Tabelle32[[#This Row],[Device ID]],BOM!$B$3:$BQ$35,34,FALSE),"")</f>
        <v>x</v>
      </c>
      <c r="AE606" s="59" t="str">
        <f>IFERROR(VLOOKUP(Tabelle32[[#This Row],[Device ID]],BOM!$B$3:$BQ$35,35,FALSE),"")</f>
        <v>x</v>
      </c>
      <c r="AF606" s="59" t="str">
        <f>IFERROR(VLOOKUP(Tabelle32[[#This Row],[Device ID]],BOM!$B$3:$BQ$35,36,FALSE),"")</f>
        <v>x</v>
      </c>
      <c r="AG606" s="59" t="str">
        <f>IFERROR(VLOOKUP(Tabelle32[[#This Row],[Device ID]],BOM!$B$3:$BQ$35,37,FALSE),"")</f>
        <v>x</v>
      </c>
      <c r="AH606" s="59"/>
      <c r="AI606" s="59"/>
      <c r="AJ606" s="59"/>
      <c r="AK606" s="59"/>
      <c r="AL606" s="59" t="str">
        <f>IFERROR(VLOOKUP(Tabelle32[[#This Row],[Device ID]],BOM!$B$3:$BQ$35,42,FALSE),"")</f>
        <v>Imagine Communications SNP</v>
      </c>
      <c r="AM606" s="59" t="str">
        <f>IFERROR(VLOOKUP(Tabelle32[[#This Row],[Device ID]],BOM!$B$3:$BQ$35,43,FALSE),"")</f>
        <v>no</v>
      </c>
      <c r="AN606" s="59" t="str">
        <f>IFERROR(VLOOKUP(Tabelle32[[#This Row],[Device ID]],BOM!$B$3:$BQ$35,44,FALSE),"")</f>
        <v>yes</v>
      </c>
      <c r="AO606" s="59" t="str">
        <f>IFERROR(VLOOKUP(Tabelle32[[#This Row],[Device ID]],BOM!$B$3:$BQ$35,45,FALSE),"")</f>
        <v>no</v>
      </c>
      <c r="AP606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06" s="28"/>
      <c r="AR606" s="28"/>
      <c r="AS606" s="28"/>
      <c r="AT606" s="28"/>
      <c r="AU606" s="28"/>
      <c r="AV606" s="28" t="s">
        <v>96</v>
      </c>
      <c r="AW606" s="28" t="s">
        <v>96</v>
      </c>
      <c r="AX606" s="28" t="s">
        <v>96</v>
      </c>
      <c r="AY606" s="28" t="s">
        <v>96</v>
      </c>
      <c r="AZ606" s="28" t="s">
        <v>96</v>
      </c>
      <c r="BA606" s="28" t="s">
        <v>96</v>
      </c>
      <c r="BB606" s="28" t="s">
        <v>96</v>
      </c>
      <c r="BC606" s="28" t="s">
        <v>96</v>
      </c>
      <c r="BD606" s="28" t="s">
        <v>96</v>
      </c>
      <c r="BE606" s="28"/>
      <c r="BF606" s="28"/>
      <c r="BG606" s="73" t="s">
        <v>151</v>
      </c>
      <c r="BH606" s="30" t="str">
        <f>IF(COUNTA(Tabelle32[[#This Row],[Type:Vid_1080i50]:[Type:Anc_Prot]])&gt;0,"x","")</f>
        <v>x</v>
      </c>
      <c r="BI60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06" s="59"/>
      <c r="BK606" s="59"/>
      <c r="BL606" s="63"/>
      <c r="BM606" s="63"/>
      <c r="BN606" s="90"/>
      <c r="BO606" s="90"/>
      <c r="BP606" s="75">
        <f>LEN(Tabelle32[[#This Row],[Label 1
GFX-Unit]])</f>
        <v>0</v>
      </c>
      <c r="BQ606" s="63"/>
      <c r="BR606" s="63"/>
      <c r="BS606" s="59"/>
      <c r="BT606" s="59"/>
      <c r="BU606" s="59" t="s">
        <v>179</v>
      </c>
      <c r="BV606" s="59" t="s">
        <v>180</v>
      </c>
      <c r="BW606" s="59" t="s">
        <v>816</v>
      </c>
      <c r="BX606" s="59">
        <v>28</v>
      </c>
    </row>
    <row r="607" spans="1:76" x14ac:dyDescent="0.2">
      <c r="A607" s="58" t="str">
        <f>CONCATENATE(Tabelle32[[#This Row],[Device ID]],".",Tabelle32[[#This Row],[Streamcounter]])</f>
        <v>28.28207</v>
      </c>
      <c r="B60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VGW-01_SDI28_AUDrec_0007_IPLASRF</v>
      </c>
      <c r="C607" s="60"/>
      <c r="D607" s="61"/>
      <c r="E607" s="62"/>
      <c r="F607" s="59" t="str">
        <f>IFERROR(VLOOKUP(Tabelle32[[#This Row],[Device ID]],BOM!$B$3:$BQ$35,16,FALSE),"")</f>
        <v>VKS (12G)</v>
      </c>
      <c r="G607" s="63">
        <f>VLOOKUP(Tabelle32[[#This Row],[SDI Interface]],BOM!$A$4:$B$35,2,FALSE)</f>
        <v>28</v>
      </c>
      <c r="H607" s="59" t="str">
        <f>BOM!$C$4</f>
        <v>VGW-01</v>
      </c>
      <c r="I607" s="59">
        <f>IFERROR(VLOOKUP(Tabelle32[[#This Row],[Device ID]],BOM!$B$3:$BQ$35,12,FALSE),"")</f>
        <v>0</v>
      </c>
      <c r="J607" s="59" t="str">
        <f>IFERROR(VLOOKUP(Tabelle32[[#This Row],[Device ID]],BOM!$B$3:$BQ$35,13,FALSE),"")</f>
        <v>TC.U1.223 | MDC</v>
      </c>
      <c r="K607" s="59" t="str">
        <f>IFERROR(VLOOKUP(Tabelle32[[#This Row],[Device ID]],BOM!$B$3:$BQ$35,14,FALSE),"")</f>
        <v>Imagine Comunications</v>
      </c>
      <c r="L607" s="59" t="str">
        <f>IFERROR(VLOOKUP(Tabelle32[[#This Row],[Device ID]],BOM!$B$3:$BQ$35,16,FALSE),"")</f>
        <v>VKS (12G)</v>
      </c>
      <c r="M607" s="63">
        <f>IFERROR(VLOOKUP(Tabelle32[[#This Row],[Device ID]],BOM!$B$3:$BQ$35,17,FALSE),"")</f>
        <v>0</v>
      </c>
      <c r="N607" s="59">
        <f>IFERROR(VLOOKUP(Tabelle32[[#This Row],[Device ID]],BOM!$B$3:$BQ$35,18,FALSE),"")</f>
        <v>0</v>
      </c>
      <c r="O607" s="64"/>
      <c r="P607" s="64"/>
      <c r="Q607" s="64"/>
      <c r="R607" s="64"/>
      <c r="S607" s="64"/>
      <c r="T607" s="64"/>
      <c r="U607" s="59">
        <f>IFERROR(VLOOKUP(Tabelle32[[#This Row],[Device ID]],BOM!$B$3:$BQ$35,25,FALSE),"")</f>
        <v>0</v>
      </c>
      <c r="V607" s="59" t="str">
        <f>IFERROR(VLOOKUP(Tabelle32[[#This Row],[Device ID]],BOM!$B$3:$BQ$35,26,FALSE),"")</f>
        <v>x</v>
      </c>
      <c r="W607" s="59" t="str">
        <f>IFERROR(VLOOKUP(Tabelle32[[#This Row],[Device ID]],BOM!$B$3:$BQ$35,27,FALSE),"")</f>
        <v>x</v>
      </c>
      <c r="X607" s="59" t="str">
        <f>IFERROR(VLOOKUP(Tabelle32[[#This Row],[Device ID]],BOM!$B$3:$BQ$35,28,FALSE),"")</f>
        <v>x</v>
      </c>
      <c r="Y607" s="59" t="str">
        <f>IFERROR(VLOOKUP(Tabelle32[[#This Row],[Device ID]],BOM!$B$3:$BQ$35,29,FALSE),"")</f>
        <v>x</v>
      </c>
      <c r="Z607" s="59" t="str">
        <f>IFERROR(VLOOKUP(Tabelle32[[#This Row],[Device ID]],BOM!$B$3:$BQ$35,30,FALSE),"")</f>
        <v>x</v>
      </c>
      <c r="AA607" s="59" t="str">
        <f>IFERROR(VLOOKUP(Tabelle32[[#This Row],[Device ID]],BOM!$B$3:$BQ$35,31,FALSE),"")</f>
        <v>x</v>
      </c>
      <c r="AB607" s="59" t="str">
        <f>IFERROR(VLOOKUP(Tabelle32[[#This Row],[Device ID]],BOM!$B$3:$BQ$35,32,FALSE),"")</f>
        <v>x</v>
      </c>
      <c r="AC607" s="59" t="str">
        <f>IFERROR(VLOOKUP(Tabelle32[[#This Row],[Device ID]],BOM!$B$3:$BQ$35,33,FALSE),"")</f>
        <v>x</v>
      </c>
      <c r="AD607" s="59" t="str">
        <f>IFERROR(VLOOKUP(Tabelle32[[#This Row],[Device ID]],BOM!$B$3:$BQ$35,34,FALSE),"")</f>
        <v>x</v>
      </c>
      <c r="AE607" s="59" t="str">
        <f>IFERROR(VLOOKUP(Tabelle32[[#This Row],[Device ID]],BOM!$B$3:$BQ$35,35,FALSE),"")</f>
        <v>x</v>
      </c>
      <c r="AF607" s="59" t="str">
        <f>IFERROR(VLOOKUP(Tabelle32[[#This Row],[Device ID]],BOM!$B$3:$BQ$35,36,FALSE),"")</f>
        <v>x</v>
      </c>
      <c r="AG607" s="59" t="str">
        <f>IFERROR(VLOOKUP(Tabelle32[[#This Row],[Device ID]],BOM!$B$3:$BQ$35,37,FALSE),"")</f>
        <v>x</v>
      </c>
      <c r="AH607" s="59"/>
      <c r="AI607" s="59"/>
      <c r="AJ607" s="59"/>
      <c r="AK607" s="59"/>
      <c r="AL607" s="59" t="str">
        <f>IFERROR(VLOOKUP(Tabelle32[[#This Row],[Device ID]],BOM!$B$3:$BQ$35,42,FALSE),"")</f>
        <v>Imagine Communications SNP</v>
      </c>
      <c r="AM607" s="59" t="str">
        <f>IFERROR(VLOOKUP(Tabelle32[[#This Row],[Device ID]],BOM!$B$3:$BQ$35,43,FALSE),"")</f>
        <v>no</v>
      </c>
      <c r="AN607" s="59" t="str">
        <f>IFERROR(VLOOKUP(Tabelle32[[#This Row],[Device ID]],BOM!$B$3:$BQ$35,44,FALSE),"")</f>
        <v>yes</v>
      </c>
      <c r="AO607" s="59" t="str">
        <f>IFERROR(VLOOKUP(Tabelle32[[#This Row],[Device ID]],BOM!$B$3:$BQ$35,45,FALSE),"")</f>
        <v>no</v>
      </c>
      <c r="AP607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07" s="28"/>
      <c r="AR607" s="28"/>
      <c r="AS607" s="28"/>
      <c r="AT607" s="28"/>
      <c r="AU607" s="28"/>
      <c r="AV607" s="28" t="s">
        <v>96</v>
      </c>
      <c r="AW607" s="28" t="s">
        <v>96</v>
      </c>
      <c r="AX607" s="28" t="s">
        <v>96</v>
      </c>
      <c r="AY607" s="28" t="s">
        <v>96</v>
      </c>
      <c r="AZ607" s="28" t="s">
        <v>96</v>
      </c>
      <c r="BA607" s="28" t="s">
        <v>96</v>
      </c>
      <c r="BB607" s="28" t="s">
        <v>96</v>
      </c>
      <c r="BC607" s="28" t="s">
        <v>96</v>
      </c>
      <c r="BD607" s="28" t="s">
        <v>96</v>
      </c>
      <c r="BE607" s="28"/>
      <c r="BF607" s="28"/>
      <c r="BG607" s="73" t="s">
        <v>151</v>
      </c>
      <c r="BH607" s="30" t="str">
        <f>IF(COUNTA(Tabelle32[[#This Row],[Type:Vid_1080i50]:[Type:Anc_Prot]])&gt;0,"x","")</f>
        <v>x</v>
      </c>
      <c r="BI60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07" s="59"/>
      <c r="BK607" s="59"/>
      <c r="BL607" s="63"/>
      <c r="BM607" s="63"/>
      <c r="BN607" s="90"/>
      <c r="BO607" s="90"/>
      <c r="BP607" s="75">
        <f>LEN(Tabelle32[[#This Row],[Label 1
GFX-Unit]])</f>
        <v>0</v>
      </c>
      <c r="BQ607" s="63"/>
      <c r="BR607" s="63"/>
      <c r="BS607" s="59"/>
      <c r="BT607" s="59"/>
      <c r="BU607" s="59" t="s">
        <v>182</v>
      </c>
      <c r="BV607" s="59" t="s">
        <v>183</v>
      </c>
      <c r="BW607" s="59" t="s">
        <v>817</v>
      </c>
      <c r="BX607" s="59">
        <v>28</v>
      </c>
    </row>
    <row r="608" spans="1:76" x14ac:dyDescent="0.2">
      <c r="A608" s="58" t="str">
        <f>CONCATENATE(Tabelle32[[#This Row],[Device ID]],".",Tabelle32[[#This Row],[Streamcounter]])</f>
        <v>28.28208</v>
      </c>
      <c r="B60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VGW-01_SDI28_AUDrec_0008_IPLASRF</v>
      </c>
      <c r="C608" s="60"/>
      <c r="D608" s="61"/>
      <c r="E608" s="62"/>
      <c r="F608" s="59" t="str">
        <f>IFERROR(VLOOKUP(Tabelle32[[#This Row],[Device ID]],BOM!$B$3:$BQ$35,16,FALSE),"")</f>
        <v>VKS (12G)</v>
      </c>
      <c r="G608" s="63">
        <f>VLOOKUP(Tabelle32[[#This Row],[SDI Interface]],BOM!$A$4:$B$35,2,FALSE)</f>
        <v>28</v>
      </c>
      <c r="H608" s="59" t="str">
        <f>BOM!$C$4</f>
        <v>VGW-01</v>
      </c>
      <c r="I608" s="59">
        <f>IFERROR(VLOOKUP(Tabelle32[[#This Row],[Device ID]],BOM!$B$3:$BQ$35,12,FALSE),"")</f>
        <v>0</v>
      </c>
      <c r="J608" s="59" t="str">
        <f>IFERROR(VLOOKUP(Tabelle32[[#This Row],[Device ID]],BOM!$B$3:$BQ$35,13,FALSE),"")</f>
        <v>TC.U1.223 | MDC</v>
      </c>
      <c r="K608" s="59" t="str">
        <f>IFERROR(VLOOKUP(Tabelle32[[#This Row],[Device ID]],BOM!$B$3:$BQ$35,14,FALSE),"")</f>
        <v>Imagine Comunications</v>
      </c>
      <c r="L608" s="59" t="str">
        <f>IFERROR(VLOOKUP(Tabelle32[[#This Row],[Device ID]],BOM!$B$3:$BQ$35,16,FALSE),"")</f>
        <v>VKS (12G)</v>
      </c>
      <c r="M608" s="63">
        <f>IFERROR(VLOOKUP(Tabelle32[[#This Row],[Device ID]],BOM!$B$3:$BQ$35,17,FALSE),"")</f>
        <v>0</v>
      </c>
      <c r="N608" s="59">
        <f>IFERROR(VLOOKUP(Tabelle32[[#This Row],[Device ID]],BOM!$B$3:$BQ$35,18,FALSE),"")</f>
        <v>0</v>
      </c>
      <c r="O608" s="64"/>
      <c r="P608" s="64"/>
      <c r="Q608" s="64"/>
      <c r="R608" s="64"/>
      <c r="S608" s="64"/>
      <c r="T608" s="64"/>
      <c r="U608" s="59">
        <f>IFERROR(VLOOKUP(Tabelle32[[#This Row],[Device ID]],BOM!$B$3:$BQ$35,25,FALSE),"")</f>
        <v>0</v>
      </c>
      <c r="V608" s="59" t="str">
        <f>IFERROR(VLOOKUP(Tabelle32[[#This Row],[Device ID]],BOM!$B$3:$BQ$35,26,FALSE),"")</f>
        <v>x</v>
      </c>
      <c r="W608" s="59" t="str">
        <f>IFERROR(VLOOKUP(Tabelle32[[#This Row],[Device ID]],BOM!$B$3:$BQ$35,27,FALSE),"")</f>
        <v>x</v>
      </c>
      <c r="X608" s="59" t="str">
        <f>IFERROR(VLOOKUP(Tabelle32[[#This Row],[Device ID]],BOM!$B$3:$BQ$35,28,FALSE),"")</f>
        <v>x</v>
      </c>
      <c r="Y608" s="59" t="str">
        <f>IFERROR(VLOOKUP(Tabelle32[[#This Row],[Device ID]],BOM!$B$3:$BQ$35,29,FALSE),"")</f>
        <v>x</v>
      </c>
      <c r="Z608" s="59" t="str">
        <f>IFERROR(VLOOKUP(Tabelle32[[#This Row],[Device ID]],BOM!$B$3:$BQ$35,30,FALSE),"")</f>
        <v>x</v>
      </c>
      <c r="AA608" s="59" t="str">
        <f>IFERROR(VLOOKUP(Tabelle32[[#This Row],[Device ID]],BOM!$B$3:$BQ$35,31,FALSE),"")</f>
        <v>x</v>
      </c>
      <c r="AB608" s="59" t="str">
        <f>IFERROR(VLOOKUP(Tabelle32[[#This Row],[Device ID]],BOM!$B$3:$BQ$35,32,FALSE),"")</f>
        <v>x</v>
      </c>
      <c r="AC608" s="59" t="str">
        <f>IFERROR(VLOOKUP(Tabelle32[[#This Row],[Device ID]],BOM!$B$3:$BQ$35,33,FALSE),"")</f>
        <v>x</v>
      </c>
      <c r="AD608" s="59" t="str">
        <f>IFERROR(VLOOKUP(Tabelle32[[#This Row],[Device ID]],BOM!$B$3:$BQ$35,34,FALSE),"")</f>
        <v>x</v>
      </c>
      <c r="AE608" s="59" t="str">
        <f>IFERROR(VLOOKUP(Tabelle32[[#This Row],[Device ID]],BOM!$B$3:$BQ$35,35,FALSE),"")</f>
        <v>x</v>
      </c>
      <c r="AF608" s="59" t="str">
        <f>IFERROR(VLOOKUP(Tabelle32[[#This Row],[Device ID]],BOM!$B$3:$BQ$35,36,FALSE),"")</f>
        <v>x</v>
      </c>
      <c r="AG608" s="59" t="str">
        <f>IFERROR(VLOOKUP(Tabelle32[[#This Row],[Device ID]],BOM!$B$3:$BQ$35,37,FALSE),"")</f>
        <v>x</v>
      </c>
      <c r="AH608" s="59"/>
      <c r="AI608" s="59"/>
      <c r="AJ608" s="59"/>
      <c r="AK608" s="59"/>
      <c r="AL608" s="59" t="str">
        <f>IFERROR(VLOOKUP(Tabelle32[[#This Row],[Device ID]],BOM!$B$3:$BQ$35,42,FALSE),"")</f>
        <v>Imagine Communications SNP</v>
      </c>
      <c r="AM608" s="59" t="str">
        <f>IFERROR(VLOOKUP(Tabelle32[[#This Row],[Device ID]],BOM!$B$3:$BQ$35,43,FALSE),"")</f>
        <v>no</v>
      </c>
      <c r="AN608" s="59" t="str">
        <f>IFERROR(VLOOKUP(Tabelle32[[#This Row],[Device ID]],BOM!$B$3:$BQ$35,44,FALSE),"")</f>
        <v>yes</v>
      </c>
      <c r="AO608" s="59" t="str">
        <f>IFERROR(VLOOKUP(Tabelle32[[#This Row],[Device ID]],BOM!$B$3:$BQ$35,45,FALSE),"")</f>
        <v>no</v>
      </c>
      <c r="AP608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08" s="28"/>
      <c r="AR608" s="28"/>
      <c r="AS608" s="28"/>
      <c r="AT608" s="28"/>
      <c r="AU608" s="28"/>
      <c r="AV608" s="28" t="s">
        <v>96</v>
      </c>
      <c r="AW608" s="28" t="s">
        <v>96</v>
      </c>
      <c r="AX608" s="28" t="s">
        <v>96</v>
      </c>
      <c r="AY608" s="28" t="s">
        <v>96</v>
      </c>
      <c r="AZ608" s="28" t="s">
        <v>96</v>
      </c>
      <c r="BA608" s="28" t="s">
        <v>96</v>
      </c>
      <c r="BB608" s="28" t="s">
        <v>96</v>
      </c>
      <c r="BC608" s="28" t="s">
        <v>96</v>
      </c>
      <c r="BD608" s="28" t="s">
        <v>96</v>
      </c>
      <c r="BE608" s="28"/>
      <c r="BF608" s="28"/>
      <c r="BG608" s="73" t="s">
        <v>151</v>
      </c>
      <c r="BH608" s="30" t="str">
        <f>IF(COUNTA(Tabelle32[[#This Row],[Type:Vid_1080i50]:[Type:Anc_Prot]])&gt;0,"x","")</f>
        <v>x</v>
      </c>
      <c r="BI60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08" s="59"/>
      <c r="BK608" s="59"/>
      <c r="BL608" s="63"/>
      <c r="BM608" s="63"/>
      <c r="BN608" s="90"/>
      <c r="BO608" s="90"/>
      <c r="BP608" s="75">
        <f>LEN(Tabelle32[[#This Row],[Label 1
GFX-Unit]])</f>
        <v>0</v>
      </c>
      <c r="BQ608" s="63"/>
      <c r="BR608" s="63"/>
      <c r="BS608" s="59"/>
      <c r="BT608" s="59"/>
      <c r="BU608" s="59" t="s">
        <v>185</v>
      </c>
      <c r="BV608" s="59" t="s">
        <v>186</v>
      </c>
      <c r="BW608" s="59" t="s">
        <v>818</v>
      </c>
      <c r="BX608" s="59">
        <v>28</v>
      </c>
    </row>
    <row r="609" spans="1:76" x14ac:dyDescent="0.2">
      <c r="A609" s="58" t="str">
        <f>CONCATENATE(Tabelle32[[#This Row],[Device ID]],".",Tabelle32[[#This Row],[Streamcounter]])</f>
        <v>28.28209</v>
      </c>
      <c r="B60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VGW-01_SDI28_AUDrec_0009_IPLASRF</v>
      </c>
      <c r="C609" s="60"/>
      <c r="D609" s="61"/>
      <c r="E609" s="62"/>
      <c r="F609" s="59" t="str">
        <f>IFERROR(VLOOKUP(Tabelle32[[#This Row],[Device ID]],BOM!$B$3:$BQ$35,16,FALSE),"")</f>
        <v>VKS (12G)</v>
      </c>
      <c r="G609" s="63">
        <f>VLOOKUP(Tabelle32[[#This Row],[SDI Interface]],BOM!$A$4:$B$35,2,FALSE)</f>
        <v>28</v>
      </c>
      <c r="H609" s="59" t="str">
        <f>BOM!$C$4</f>
        <v>VGW-01</v>
      </c>
      <c r="I609" s="59">
        <f>IFERROR(VLOOKUP(Tabelle32[[#This Row],[Device ID]],BOM!$B$3:$BQ$35,12,FALSE),"")</f>
        <v>0</v>
      </c>
      <c r="J609" s="59" t="str">
        <f>IFERROR(VLOOKUP(Tabelle32[[#This Row],[Device ID]],BOM!$B$3:$BQ$35,13,FALSE),"")</f>
        <v>TC.U1.223 | MDC</v>
      </c>
      <c r="K609" s="59" t="str">
        <f>IFERROR(VLOOKUP(Tabelle32[[#This Row],[Device ID]],BOM!$B$3:$BQ$35,14,FALSE),"")</f>
        <v>Imagine Comunications</v>
      </c>
      <c r="L609" s="59" t="str">
        <f>IFERROR(VLOOKUP(Tabelle32[[#This Row],[Device ID]],BOM!$B$3:$BQ$35,16,FALSE),"")</f>
        <v>VKS (12G)</v>
      </c>
      <c r="M609" s="63">
        <f>IFERROR(VLOOKUP(Tabelle32[[#This Row],[Device ID]],BOM!$B$3:$BQ$35,17,FALSE),"")</f>
        <v>0</v>
      </c>
      <c r="N609" s="59">
        <f>IFERROR(VLOOKUP(Tabelle32[[#This Row],[Device ID]],BOM!$B$3:$BQ$35,18,FALSE),"")</f>
        <v>0</v>
      </c>
      <c r="O609" s="64"/>
      <c r="P609" s="64"/>
      <c r="Q609" s="64"/>
      <c r="R609" s="64"/>
      <c r="S609" s="64"/>
      <c r="T609" s="64"/>
      <c r="U609" s="59">
        <f>IFERROR(VLOOKUP(Tabelle32[[#This Row],[Device ID]],BOM!$B$3:$BQ$35,25,FALSE),"")</f>
        <v>0</v>
      </c>
      <c r="V609" s="59" t="str">
        <f>IFERROR(VLOOKUP(Tabelle32[[#This Row],[Device ID]],BOM!$B$3:$BQ$35,26,FALSE),"")</f>
        <v>x</v>
      </c>
      <c r="W609" s="59" t="str">
        <f>IFERROR(VLOOKUP(Tabelle32[[#This Row],[Device ID]],BOM!$B$3:$BQ$35,27,FALSE),"")</f>
        <v>x</v>
      </c>
      <c r="X609" s="59" t="str">
        <f>IFERROR(VLOOKUP(Tabelle32[[#This Row],[Device ID]],BOM!$B$3:$BQ$35,28,FALSE),"")</f>
        <v>x</v>
      </c>
      <c r="Y609" s="59" t="str">
        <f>IFERROR(VLOOKUP(Tabelle32[[#This Row],[Device ID]],BOM!$B$3:$BQ$35,29,FALSE),"")</f>
        <v>x</v>
      </c>
      <c r="Z609" s="59" t="str">
        <f>IFERROR(VLOOKUP(Tabelle32[[#This Row],[Device ID]],BOM!$B$3:$BQ$35,30,FALSE),"")</f>
        <v>x</v>
      </c>
      <c r="AA609" s="59" t="str">
        <f>IFERROR(VLOOKUP(Tabelle32[[#This Row],[Device ID]],BOM!$B$3:$BQ$35,31,FALSE),"")</f>
        <v>x</v>
      </c>
      <c r="AB609" s="59" t="str">
        <f>IFERROR(VLOOKUP(Tabelle32[[#This Row],[Device ID]],BOM!$B$3:$BQ$35,32,FALSE),"")</f>
        <v>x</v>
      </c>
      <c r="AC609" s="59" t="str">
        <f>IFERROR(VLOOKUP(Tabelle32[[#This Row],[Device ID]],BOM!$B$3:$BQ$35,33,FALSE),"")</f>
        <v>x</v>
      </c>
      <c r="AD609" s="59" t="str">
        <f>IFERROR(VLOOKUP(Tabelle32[[#This Row],[Device ID]],BOM!$B$3:$BQ$35,34,FALSE),"")</f>
        <v>x</v>
      </c>
      <c r="AE609" s="59" t="str">
        <f>IFERROR(VLOOKUP(Tabelle32[[#This Row],[Device ID]],BOM!$B$3:$BQ$35,35,FALSE),"")</f>
        <v>x</v>
      </c>
      <c r="AF609" s="59" t="str">
        <f>IFERROR(VLOOKUP(Tabelle32[[#This Row],[Device ID]],BOM!$B$3:$BQ$35,36,FALSE),"")</f>
        <v>x</v>
      </c>
      <c r="AG609" s="59" t="str">
        <f>IFERROR(VLOOKUP(Tabelle32[[#This Row],[Device ID]],BOM!$B$3:$BQ$35,37,FALSE),"")</f>
        <v>x</v>
      </c>
      <c r="AH609" s="59"/>
      <c r="AI609" s="59"/>
      <c r="AJ609" s="59"/>
      <c r="AK609" s="59"/>
      <c r="AL609" s="59" t="str">
        <f>IFERROR(VLOOKUP(Tabelle32[[#This Row],[Device ID]],BOM!$B$3:$BQ$35,42,FALSE),"")</f>
        <v>Imagine Communications SNP</v>
      </c>
      <c r="AM609" s="59" t="str">
        <f>IFERROR(VLOOKUP(Tabelle32[[#This Row],[Device ID]],BOM!$B$3:$BQ$35,43,FALSE),"")</f>
        <v>no</v>
      </c>
      <c r="AN609" s="59" t="str">
        <f>IFERROR(VLOOKUP(Tabelle32[[#This Row],[Device ID]],BOM!$B$3:$BQ$35,44,FALSE),"")</f>
        <v>yes</v>
      </c>
      <c r="AO609" s="59" t="str">
        <f>IFERROR(VLOOKUP(Tabelle32[[#This Row],[Device ID]],BOM!$B$3:$BQ$35,45,FALSE),"")</f>
        <v>no</v>
      </c>
      <c r="AP609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09" s="28"/>
      <c r="AR609" s="28"/>
      <c r="AS609" s="28"/>
      <c r="AT609" s="28"/>
      <c r="AU609" s="28"/>
      <c r="AV609" s="28" t="s">
        <v>96</v>
      </c>
      <c r="AW609" s="28" t="s">
        <v>96</v>
      </c>
      <c r="AX609" s="28" t="s">
        <v>96</v>
      </c>
      <c r="AY609" s="28" t="s">
        <v>96</v>
      </c>
      <c r="AZ609" s="28" t="s">
        <v>96</v>
      </c>
      <c r="BA609" s="28" t="s">
        <v>96</v>
      </c>
      <c r="BB609" s="28" t="s">
        <v>96</v>
      </c>
      <c r="BC609" s="28" t="s">
        <v>96</v>
      </c>
      <c r="BD609" s="28" t="s">
        <v>96</v>
      </c>
      <c r="BE609" s="28"/>
      <c r="BF609" s="28"/>
      <c r="BG609" s="73" t="s">
        <v>151</v>
      </c>
      <c r="BH609" s="30" t="str">
        <f>IF(COUNTA(Tabelle32[[#This Row],[Type:Vid_1080i50]:[Type:Anc_Prot]])&gt;0,"x","")</f>
        <v>x</v>
      </c>
      <c r="BI60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09" s="59"/>
      <c r="BK609" s="59"/>
      <c r="BL609" s="63"/>
      <c r="BM609" s="63"/>
      <c r="BN609" s="90"/>
      <c r="BO609" s="90"/>
      <c r="BP609" s="75">
        <f>LEN(Tabelle32[[#This Row],[Label 1
GFX-Unit]])</f>
        <v>0</v>
      </c>
      <c r="BQ609" s="63"/>
      <c r="BR609" s="63"/>
      <c r="BS609" s="59"/>
      <c r="BT609" s="59"/>
      <c r="BU609" s="59" t="s">
        <v>188</v>
      </c>
      <c r="BV609" s="59" t="s">
        <v>189</v>
      </c>
      <c r="BW609" s="59" t="s">
        <v>819</v>
      </c>
      <c r="BX609" s="59">
        <v>28</v>
      </c>
    </row>
    <row r="610" spans="1:76" x14ac:dyDescent="0.2">
      <c r="A610" s="58" t="str">
        <f>CONCATENATE(Tabelle32[[#This Row],[Device ID]],".",Tabelle32[[#This Row],[Streamcounter]])</f>
        <v>28.28210</v>
      </c>
      <c r="B61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VGW-01_SDI28_AUDrec_0010_IPLASRF</v>
      </c>
      <c r="C610" s="60"/>
      <c r="D610" s="61"/>
      <c r="E610" s="62"/>
      <c r="F610" s="59" t="str">
        <f>IFERROR(VLOOKUP(Tabelle32[[#This Row],[Device ID]],BOM!$B$3:$BQ$35,16,FALSE),"")</f>
        <v>VKS (12G)</v>
      </c>
      <c r="G610" s="63">
        <f>VLOOKUP(Tabelle32[[#This Row],[SDI Interface]],BOM!$A$4:$B$35,2,FALSE)</f>
        <v>28</v>
      </c>
      <c r="H610" s="59" t="str">
        <f>BOM!$C$4</f>
        <v>VGW-01</v>
      </c>
      <c r="I610" s="59">
        <f>IFERROR(VLOOKUP(Tabelle32[[#This Row],[Device ID]],BOM!$B$3:$BQ$35,12,FALSE),"")</f>
        <v>0</v>
      </c>
      <c r="J610" s="59" t="str">
        <f>IFERROR(VLOOKUP(Tabelle32[[#This Row],[Device ID]],BOM!$B$3:$BQ$35,13,FALSE),"")</f>
        <v>TC.U1.223 | MDC</v>
      </c>
      <c r="K610" s="59" t="str">
        <f>IFERROR(VLOOKUP(Tabelle32[[#This Row],[Device ID]],BOM!$B$3:$BQ$35,14,FALSE),"")</f>
        <v>Imagine Comunications</v>
      </c>
      <c r="L610" s="59" t="str">
        <f>IFERROR(VLOOKUP(Tabelle32[[#This Row],[Device ID]],BOM!$B$3:$BQ$35,16,FALSE),"")</f>
        <v>VKS (12G)</v>
      </c>
      <c r="M610" s="63">
        <f>IFERROR(VLOOKUP(Tabelle32[[#This Row],[Device ID]],BOM!$B$3:$BQ$35,17,FALSE),"")</f>
        <v>0</v>
      </c>
      <c r="N610" s="59">
        <f>IFERROR(VLOOKUP(Tabelle32[[#This Row],[Device ID]],BOM!$B$3:$BQ$35,18,FALSE),"")</f>
        <v>0</v>
      </c>
      <c r="O610" s="64"/>
      <c r="P610" s="64"/>
      <c r="Q610" s="64"/>
      <c r="R610" s="64"/>
      <c r="S610" s="64"/>
      <c r="T610" s="64"/>
      <c r="U610" s="59">
        <f>IFERROR(VLOOKUP(Tabelle32[[#This Row],[Device ID]],BOM!$B$3:$BQ$35,25,FALSE),"")</f>
        <v>0</v>
      </c>
      <c r="V610" s="59" t="str">
        <f>IFERROR(VLOOKUP(Tabelle32[[#This Row],[Device ID]],BOM!$B$3:$BQ$35,26,FALSE),"")</f>
        <v>x</v>
      </c>
      <c r="W610" s="59" t="str">
        <f>IFERROR(VLOOKUP(Tabelle32[[#This Row],[Device ID]],BOM!$B$3:$BQ$35,27,FALSE),"")</f>
        <v>x</v>
      </c>
      <c r="X610" s="59" t="str">
        <f>IFERROR(VLOOKUP(Tabelle32[[#This Row],[Device ID]],BOM!$B$3:$BQ$35,28,FALSE),"")</f>
        <v>x</v>
      </c>
      <c r="Y610" s="59" t="str">
        <f>IFERROR(VLOOKUP(Tabelle32[[#This Row],[Device ID]],BOM!$B$3:$BQ$35,29,FALSE),"")</f>
        <v>x</v>
      </c>
      <c r="Z610" s="59" t="str">
        <f>IFERROR(VLOOKUP(Tabelle32[[#This Row],[Device ID]],BOM!$B$3:$BQ$35,30,FALSE),"")</f>
        <v>x</v>
      </c>
      <c r="AA610" s="59" t="str">
        <f>IFERROR(VLOOKUP(Tabelle32[[#This Row],[Device ID]],BOM!$B$3:$BQ$35,31,FALSE),"")</f>
        <v>x</v>
      </c>
      <c r="AB610" s="59" t="str">
        <f>IFERROR(VLOOKUP(Tabelle32[[#This Row],[Device ID]],BOM!$B$3:$BQ$35,32,FALSE),"")</f>
        <v>x</v>
      </c>
      <c r="AC610" s="59" t="str">
        <f>IFERROR(VLOOKUP(Tabelle32[[#This Row],[Device ID]],BOM!$B$3:$BQ$35,33,FALSE),"")</f>
        <v>x</v>
      </c>
      <c r="AD610" s="59" t="str">
        <f>IFERROR(VLOOKUP(Tabelle32[[#This Row],[Device ID]],BOM!$B$3:$BQ$35,34,FALSE),"")</f>
        <v>x</v>
      </c>
      <c r="AE610" s="59" t="str">
        <f>IFERROR(VLOOKUP(Tabelle32[[#This Row],[Device ID]],BOM!$B$3:$BQ$35,35,FALSE),"")</f>
        <v>x</v>
      </c>
      <c r="AF610" s="59" t="str">
        <f>IFERROR(VLOOKUP(Tabelle32[[#This Row],[Device ID]],BOM!$B$3:$BQ$35,36,FALSE),"")</f>
        <v>x</v>
      </c>
      <c r="AG610" s="59" t="str">
        <f>IFERROR(VLOOKUP(Tabelle32[[#This Row],[Device ID]],BOM!$B$3:$BQ$35,37,FALSE),"")</f>
        <v>x</v>
      </c>
      <c r="AH610" s="59"/>
      <c r="AI610" s="59"/>
      <c r="AJ610" s="59"/>
      <c r="AK610" s="59"/>
      <c r="AL610" s="59" t="str">
        <f>IFERROR(VLOOKUP(Tabelle32[[#This Row],[Device ID]],BOM!$B$3:$BQ$35,42,FALSE),"")</f>
        <v>Imagine Communications SNP</v>
      </c>
      <c r="AM610" s="59" t="str">
        <f>IFERROR(VLOOKUP(Tabelle32[[#This Row],[Device ID]],BOM!$B$3:$BQ$35,43,FALSE),"")</f>
        <v>no</v>
      </c>
      <c r="AN610" s="59" t="str">
        <f>IFERROR(VLOOKUP(Tabelle32[[#This Row],[Device ID]],BOM!$B$3:$BQ$35,44,FALSE),"")</f>
        <v>yes</v>
      </c>
      <c r="AO610" s="59" t="str">
        <f>IFERROR(VLOOKUP(Tabelle32[[#This Row],[Device ID]],BOM!$B$3:$BQ$35,45,FALSE),"")</f>
        <v>no</v>
      </c>
      <c r="AP610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10" s="28"/>
      <c r="AR610" s="28"/>
      <c r="AS610" s="28"/>
      <c r="AT610" s="28"/>
      <c r="AU610" s="28"/>
      <c r="AV610" s="28" t="s">
        <v>96</v>
      </c>
      <c r="AW610" s="28" t="s">
        <v>96</v>
      </c>
      <c r="AX610" s="28" t="s">
        <v>96</v>
      </c>
      <c r="AY610" s="28" t="s">
        <v>96</v>
      </c>
      <c r="AZ610" s="28" t="s">
        <v>96</v>
      </c>
      <c r="BA610" s="28" t="s">
        <v>96</v>
      </c>
      <c r="BB610" s="28" t="s">
        <v>96</v>
      </c>
      <c r="BC610" s="28" t="s">
        <v>96</v>
      </c>
      <c r="BD610" s="28" t="s">
        <v>96</v>
      </c>
      <c r="BE610" s="28"/>
      <c r="BF610" s="28"/>
      <c r="BG610" s="73" t="s">
        <v>151</v>
      </c>
      <c r="BH610" s="30" t="str">
        <f>IF(COUNTA(Tabelle32[[#This Row],[Type:Vid_1080i50]:[Type:Anc_Prot]])&gt;0,"x","")</f>
        <v>x</v>
      </c>
      <c r="BI61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10" s="59"/>
      <c r="BK610" s="59"/>
      <c r="BL610" s="63"/>
      <c r="BM610" s="63"/>
      <c r="BN610" s="90"/>
      <c r="BO610" s="90"/>
      <c r="BP610" s="75">
        <f>LEN(Tabelle32[[#This Row],[Label 1
GFX-Unit]])</f>
        <v>0</v>
      </c>
      <c r="BQ610" s="63"/>
      <c r="BR610" s="63"/>
      <c r="BS610" s="59"/>
      <c r="BT610" s="59"/>
      <c r="BU610" s="59" t="s">
        <v>191</v>
      </c>
      <c r="BV610" s="59" t="s">
        <v>192</v>
      </c>
      <c r="BW610" s="59" t="s">
        <v>820</v>
      </c>
      <c r="BX610" s="59">
        <v>28</v>
      </c>
    </row>
    <row r="611" spans="1:76" x14ac:dyDescent="0.2">
      <c r="A611" s="58" t="str">
        <f>CONCATENATE(Tabelle32[[#This Row],[Device ID]],".",Tabelle32[[#This Row],[Streamcounter]])</f>
        <v>28.28211</v>
      </c>
      <c r="B61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VGW-01_SDI28_AUDrec_0011_IPLASRF</v>
      </c>
      <c r="C611" s="60"/>
      <c r="D611" s="61"/>
      <c r="E611" s="62"/>
      <c r="F611" s="59" t="str">
        <f>IFERROR(VLOOKUP(Tabelle32[[#This Row],[Device ID]],BOM!$B$3:$BQ$35,16,FALSE),"")</f>
        <v>VKS (12G)</v>
      </c>
      <c r="G611" s="63">
        <f>VLOOKUP(Tabelle32[[#This Row],[SDI Interface]],BOM!$A$4:$B$35,2,FALSE)</f>
        <v>28</v>
      </c>
      <c r="H611" s="59" t="str">
        <f>BOM!$C$4</f>
        <v>VGW-01</v>
      </c>
      <c r="I611" s="59">
        <f>IFERROR(VLOOKUP(Tabelle32[[#This Row],[Device ID]],BOM!$B$3:$BQ$35,12,FALSE),"")</f>
        <v>0</v>
      </c>
      <c r="J611" s="59" t="str">
        <f>IFERROR(VLOOKUP(Tabelle32[[#This Row],[Device ID]],BOM!$B$3:$BQ$35,13,FALSE),"")</f>
        <v>TC.U1.223 | MDC</v>
      </c>
      <c r="K611" s="59" t="str">
        <f>IFERROR(VLOOKUP(Tabelle32[[#This Row],[Device ID]],BOM!$B$3:$BQ$35,14,FALSE),"")</f>
        <v>Imagine Comunications</v>
      </c>
      <c r="L611" s="59" t="str">
        <f>IFERROR(VLOOKUP(Tabelle32[[#This Row],[Device ID]],BOM!$B$3:$BQ$35,16,FALSE),"")</f>
        <v>VKS (12G)</v>
      </c>
      <c r="M611" s="63">
        <f>IFERROR(VLOOKUP(Tabelle32[[#This Row],[Device ID]],BOM!$B$3:$BQ$35,17,FALSE),"")</f>
        <v>0</v>
      </c>
      <c r="N611" s="59">
        <f>IFERROR(VLOOKUP(Tabelle32[[#This Row],[Device ID]],BOM!$B$3:$BQ$35,18,FALSE),"")</f>
        <v>0</v>
      </c>
      <c r="O611" s="64"/>
      <c r="P611" s="64"/>
      <c r="Q611" s="64"/>
      <c r="R611" s="64"/>
      <c r="S611" s="64"/>
      <c r="T611" s="64"/>
      <c r="U611" s="59">
        <f>IFERROR(VLOOKUP(Tabelle32[[#This Row],[Device ID]],BOM!$B$3:$BQ$35,25,FALSE),"")</f>
        <v>0</v>
      </c>
      <c r="V611" s="59" t="str">
        <f>IFERROR(VLOOKUP(Tabelle32[[#This Row],[Device ID]],BOM!$B$3:$BQ$35,26,FALSE),"")</f>
        <v>x</v>
      </c>
      <c r="W611" s="59" t="str">
        <f>IFERROR(VLOOKUP(Tabelle32[[#This Row],[Device ID]],BOM!$B$3:$BQ$35,27,FALSE),"")</f>
        <v>x</v>
      </c>
      <c r="X611" s="59" t="str">
        <f>IFERROR(VLOOKUP(Tabelle32[[#This Row],[Device ID]],BOM!$B$3:$BQ$35,28,FALSE),"")</f>
        <v>x</v>
      </c>
      <c r="Y611" s="59" t="str">
        <f>IFERROR(VLOOKUP(Tabelle32[[#This Row],[Device ID]],BOM!$B$3:$BQ$35,29,FALSE),"")</f>
        <v>x</v>
      </c>
      <c r="Z611" s="59" t="str">
        <f>IFERROR(VLOOKUP(Tabelle32[[#This Row],[Device ID]],BOM!$B$3:$BQ$35,30,FALSE),"")</f>
        <v>x</v>
      </c>
      <c r="AA611" s="59" t="str">
        <f>IFERROR(VLOOKUP(Tabelle32[[#This Row],[Device ID]],BOM!$B$3:$BQ$35,31,FALSE),"")</f>
        <v>x</v>
      </c>
      <c r="AB611" s="59" t="str">
        <f>IFERROR(VLOOKUP(Tabelle32[[#This Row],[Device ID]],BOM!$B$3:$BQ$35,32,FALSE),"")</f>
        <v>x</v>
      </c>
      <c r="AC611" s="59" t="str">
        <f>IFERROR(VLOOKUP(Tabelle32[[#This Row],[Device ID]],BOM!$B$3:$BQ$35,33,FALSE),"")</f>
        <v>x</v>
      </c>
      <c r="AD611" s="59" t="str">
        <f>IFERROR(VLOOKUP(Tabelle32[[#This Row],[Device ID]],BOM!$B$3:$BQ$35,34,FALSE),"")</f>
        <v>x</v>
      </c>
      <c r="AE611" s="59" t="str">
        <f>IFERROR(VLOOKUP(Tabelle32[[#This Row],[Device ID]],BOM!$B$3:$BQ$35,35,FALSE),"")</f>
        <v>x</v>
      </c>
      <c r="AF611" s="59" t="str">
        <f>IFERROR(VLOOKUP(Tabelle32[[#This Row],[Device ID]],BOM!$B$3:$BQ$35,36,FALSE),"")</f>
        <v>x</v>
      </c>
      <c r="AG611" s="59" t="str">
        <f>IFERROR(VLOOKUP(Tabelle32[[#This Row],[Device ID]],BOM!$B$3:$BQ$35,37,FALSE),"")</f>
        <v>x</v>
      </c>
      <c r="AH611" s="59"/>
      <c r="AI611" s="59"/>
      <c r="AJ611" s="59"/>
      <c r="AK611" s="59"/>
      <c r="AL611" s="59" t="str">
        <f>IFERROR(VLOOKUP(Tabelle32[[#This Row],[Device ID]],BOM!$B$3:$BQ$35,42,FALSE),"")</f>
        <v>Imagine Communications SNP</v>
      </c>
      <c r="AM611" s="59" t="str">
        <f>IFERROR(VLOOKUP(Tabelle32[[#This Row],[Device ID]],BOM!$B$3:$BQ$35,43,FALSE),"")</f>
        <v>no</v>
      </c>
      <c r="AN611" s="59" t="str">
        <f>IFERROR(VLOOKUP(Tabelle32[[#This Row],[Device ID]],BOM!$B$3:$BQ$35,44,FALSE),"")</f>
        <v>yes</v>
      </c>
      <c r="AO611" s="59" t="str">
        <f>IFERROR(VLOOKUP(Tabelle32[[#This Row],[Device ID]],BOM!$B$3:$BQ$35,45,FALSE),"")</f>
        <v>no</v>
      </c>
      <c r="AP611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11" s="28"/>
      <c r="AR611" s="28"/>
      <c r="AS611" s="28"/>
      <c r="AT611" s="28"/>
      <c r="AU611" s="28"/>
      <c r="AV611" s="28" t="s">
        <v>96</v>
      </c>
      <c r="AW611" s="28" t="s">
        <v>96</v>
      </c>
      <c r="AX611" s="28" t="s">
        <v>96</v>
      </c>
      <c r="AY611" s="28" t="s">
        <v>96</v>
      </c>
      <c r="AZ611" s="28" t="s">
        <v>96</v>
      </c>
      <c r="BA611" s="28" t="s">
        <v>96</v>
      </c>
      <c r="BB611" s="28" t="s">
        <v>96</v>
      </c>
      <c r="BC611" s="28" t="s">
        <v>96</v>
      </c>
      <c r="BD611" s="28" t="s">
        <v>96</v>
      </c>
      <c r="BE611" s="28"/>
      <c r="BF611" s="28"/>
      <c r="BG611" s="73" t="s">
        <v>151</v>
      </c>
      <c r="BH611" s="30" t="str">
        <f>IF(COUNTA(Tabelle32[[#This Row],[Type:Vid_1080i50]:[Type:Anc_Prot]])&gt;0,"x","")</f>
        <v>x</v>
      </c>
      <c r="BI61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11" s="59"/>
      <c r="BK611" s="59"/>
      <c r="BL611" s="63"/>
      <c r="BM611" s="63"/>
      <c r="BN611" s="90"/>
      <c r="BO611" s="90"/>
      <c r="BP611" s="75">
        <f>LEN(Tabelle32[[#This Row],[Label 1
GFX-Unit]])</f>
        <v>0</v>
      </c>
      <c r="BQ611" s="63"/>
      <c r="BR611" s="63"/>
      <c r="BS611" s="59"/>
      <c r="BT611" s="59"/>
      <c r="BU611" s="59" t="s">
        <v>194</v>
      </c>
      <c r="BV611" s="59" t="s">
        <v>195</v>
      </c>
      <c r="BW611" s="59" t="s">
        <v>821</v>
      </c>
      <c r="BX611" s="59">
        <v>28</v>
      </c>
    </row>
    <row r="612" spans="1:76" x14ac:dyDescent="0.2">
      <c r="A612" s="58" t="str">
        <f>CONCATENATE(Tabelle32[[#This Row],[Device ID]],".",Tabelle32[[#This Row],[Streamcounter]])</f>
        <v>28.28212</v>
      </c>
      <c r="B61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VGW-01_SDI28_AUDrec_0012_IPLASRF</v>
      </c>
      <c r="C612" s="60"/>
      <c r="D612" s="61"/>
      <c r="E612" s="62"/>
      <c r="F612" s="59" t="str">
        <f>IFERROR(VLOOKUP(Tabelle32[[#This Row],[Device ID]],BOM!$B$3:$BQ$35,16,FALSE),"")</f>
        <v>VKS (12G)</v>
      </c>
      <c r="G612" s="63">
        <f>VLOOKUP(Tabelle32[[#This Row],[SDI Interface]],BOM!$A$4:$B$35,2,FALSE)</f>
        <v>28</v>
      </c>
      <c r="H612" s="59" t="str">
        <f>BOM!$C$4</f>
        <v>VGW-01</v>
      </c>
      <c r="I612" s="59">
        <f>IFERROR(VLOOKUP(Tabelle32[[#This Row],[Device ID]],BOM!$B$3:$BQ$35,12,FALSE),"")</f>
        <v>0</v>
      </c>
      <c r="J612" s="59" t="str">
        <f>IFERROR(VLOOKUP(Tabelle32[[#This Row],[Device ID]],BOM!$B$3:$BQ$35,13,FALSE),"")</f>
        <v>TC.U1.223 | MDC</v>
      </c>
      <c r="K612" s="59" t="str">
        <f>IFERROR(VLOOKUP(Tabelle32[[#This Row],[Device ID]],BOM!$B$3:$BQ$35,14,FALSE),"")</f>
        <v>Imagine Comunications</v>
      </c>
      <c r="L612" s="59" t="str">
        <f>IFERROR(VLOOKUP(Tabelle32[[#This Row],[Device ID]],BOM!$B$3:$BQ$35,16,FALSE),"")</f>
        <v>VKS (12G)</v>
      </c>
      <c r="M612" s="63">
        <f>IFERROR(VLOOKUP(Tabelle32[[#This Row],[Device ID]],BOM!$B$3:$BQ$35,17,FALSE),"")</f>
        <v>0</v>
      </c>
      <c r="N612" s="59">
        <f>IFERROR(VLOOKUP(Tabelle32[[#This Row],[Device ID]],BOM!$B$3:$BQ$35,18,FALSE),"")</f>
        <v>0</v>
      </c>
      <c r="O612" s="64"/>
      <c r="P612" s="64"/>
      <c r="Q612" s="64"/>
      <c r="R612" s="64"/>
      <c r="S612" s="64"/>
      <c r="T612" s="64"/>
      <c r="U612" s="59">
        <f>IFERROR(VLOOKUP(Tabelle32[[#This Row],[Device ID]],BOM!$B$3:$BQ$35,25,FALSE),"")</f>
        <v>0</v>
      </c>
      <c r="V612" s="59" t="str">
        <f>IFERROR(VLOOKUP(Tabelle32[[#This Row],[Device ID]],BOM!$B$3:$BQ$35,26,FALSE),"")</f>
        <v>x</v>
      </c>
      <c r="W612" s="59" t="str">
        <f>IFERROR(VLOOKUP(Tabelle32[[#This Row],[Device ID]],BOM!$B$3:$BQ$35,27,FALSE),"")</f>
        <v>x</v>
      </c>
      <c r="X612" s="59" t="str">
        <f>IFERROR(VLOOKUP(Tabelle32[[#This Row],[Device ID]],BOM!$B$3:$BQ$35,28,FALSE),"")</f>
        <v>x</v>
      </c>
      <c r="Y612" s="59" t="str">
        <f>IFERROR(VLOOKUP(Tabelle32[[#This Row],[Device ID]],BOM!$B$3:$BQ$35,29,FALSE),"")</f>
        <v>x</v>
      </c>
      <c r="Z612" s="59" t="str">
        <f>IFERROR(VLOOKUP(Tabelle32[[#This Row],[Device ID]],BOM!$B$3:$BQ$35,30,FALSE),"")</f>
        <v>x</v>
      </c>
      <c r="AA612" s="59" t="str">
        <f>IFERROR(VLOOKUP(Tabelle32[[#This Row],[Device ID]],BOM!$B$3:$BQ$35,31,FALSE),"")</f>
        <v>x</v>
      </c>
      <c r="AB612" s="59" t="str">
        <f>IFERROR(VLOOKUP(Tabelle32[[#This Row],[Device ID]],BOM!$B$3:$BQ$35,32,FALSE),"")</f>
        <v>x</v>
      </c>
      <c r="AC612" s="59" t="str">
        <f>IFERROR(VLOOKUP(Tabelle32[[#This Row],[Device ID]],BOM!$B$3:$BQ$35,33,FALSE),"")</f>
        <v>x</v>
      </c>
      <c r="AD612" s="59" t="str">
        <f>IFERROR(VLOOKUP(Tabelle32[[#This Row],[Device ID]],BOM!$B$3:$BQ$35,34,FALSE),"")</f>
        <v>x</v>
      </c>
      <c r="AE612" s="59" t="str">
        <f>IFERROR(VLOOKUP(Tabelle32[[#This Row],[Device ID]],BOM!$B$3:$BQ$35,35,FALSE),"")</f>
        <v>x</v>
      </c>
      <c r="AF612" s="59" t="str">
        <f>IFERROR(VLOOKUP(Tabelle32[[#This Row],[Device ID]],BOM!$B$3:$BQ$35,36,FALSE),"")</f>
        <v>x</v>
      </c>
      <c r="AG612" s="59" t="str">
        <f>IFERROR(VLOOKUP(Tabelle32[[#This Row],[Device ID]],BOM!$B$3:$BQ$35,37,FALSE),"")</f>
        <v>x</v>
      </c>
      <c r="AH612" s="59"/>
      <c r="AI612" s="59"/>
      <c r="AJ612" s="59"/>
      <c r="AK612" s="59"/>
      <c r="AL612" s="59" t="str">
        <f>IFERROR(VLOOKUP(Tabelle32[[#This Row],[Device ID]],BOM!$B$3:$BQ$35,42,FALSE),"")</f>
        <v>Imagine Communications SNP</v>
      </c>
      <c r="AM612" s="59" t="str">
        <f>IFERROR(VLOOKUP(Tabelle32[[#This Row],[Device ID]],BOM!$B$3:$BQ$35,43,FALSE),"")</f>
        <v>no</v>
      </c>
      <c r="AN612" s="59" t="str">
        <f>IFERROR(VLOOKUP(Tabelle32[[#This Row],[Device ID]],BOM!$B$3:$BQ$35,44,FALSE),"")</f>
        <v>yes</v>
      </c>
      <c r="AO612" s="59" t="str">
        <f>IFERROR(VLOOKUP(Tabelle32[[#This Row],[Device ID]],BOM!$B$3:$BQ$35,45,FALSE),"")</f>
        <v>no</v>
      </c>
      <c r="AP612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12" s="28"/>
      <c r="AR612" s="28"/>
      <c r="AS612" s="28"/>
      <c r="AT612" s="28"/>
      <c r="AU612" s="28"/>
      <c r="AV612" s="28" t="s">
        <v>96</v>
      </c>
      <c r="AW612" s="28" t="s">
        <v>96</v>
      </c>
      <c r="AX612" s="28" t="s">
        <v>96</v>
      </c>
      <c r="AY612" s="28" t="s">
        <v>96</v>
      </c>
      <c r="AZ612" s="28" t="s">
        <v>96</v>
      </c>
      <c r="BA612" s="28" t="s">
        <v>96</v>
      </c>
      <c r="BB612" s="28" t="s">
        <v>96</v>
      </c>
      <c r="BC612" s="28" t="s">
        <v>96</v>
      </c>
      <c r="BD612" s="28" t="s">
        <v>96</v>
      </c>
      <c r="BE612" s="28"/>
      <c r="BF612" s="28"/>
      <c r="BG612" s="73" t="s">
        <v>151</v>
      </c>
      <c r="BH612" s="30" t="str">
        <f>IF(COUNTA(Tabelle32[[#This Row],[Type:Vid_1080i50]:[Type:Anc_Prot]])&gt;0,"x","")</f>
        <v>x</v>
      </c>
      <c r="BI61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12" s="59"/>
      <c r="BK612" s="59"/>
      <c r="BL612" s="63"/>
      <c r="BM612" s="63"/>
      <c r="BN612" s="90"/>
      <c r="BO612" s="90"/>
      <c r="BP612" s="75">
        <f>LEN(Tabelle32[[#This Row],[Label 1
GFX-Unit]])</f>
        <v>0</v>
      </c>
      <c r="BQ612" s="63"/>
      <c r="BR612" s="63"/>
      <c r="BS612" s="59"/>
      <c r="BT612" s="59"/>
      <c r="BU612" s="59" t="s">
        <v>197</v>
      </c>
      <c r="BV612" s="59" t="s">
        <v>198</v>
      </c>
      <c r="BW612" s="59" t="s">
        <v>822</v>
      </c>
      <c r="BX612" s="59">
        <v>28</v>
      </c>
    </row>
    <row r="613" spans="1:76" x14ac:dyDescent="0.2">
      <c r="A613" s="58" t="str">
        <f>CONCATENATE(Tabelle32[[#This Row],[Device ID]],".",Tabelle32[[#This Row],[Streamcounter]])</f>
        <v>28.28213</v>
      </c>
      <c r="B61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VGW-01_SDI28_AUDrec_0013_IPLASRF</v>
      </c>
      <c r="C613" s="60"/>
      <c r="D613" s="61"/>
      <c r="E613" s="62"/>
      <c r="F613" s="59" t="str">
        <f>IFERROR(VLOOKUP(Tabelle32[[#This Row],[Device ID]],BOM!$B$3:$BQ$35,16,FALSE),"")</f>
        <v>VKS (12G)</v>
      </c>
      <c r="G613" s="63">
        <f>VLOOKUP(Tabelle32[[#This Row],[SDI Interface]],BOM!$A$4:$B$35,2,FALSE)</f>
        <v>28</v>
      </c>
      <c r="H613" s="59" t="str">
        <f>BOM!$C$4</f>
        <v>VGW-01</v>
      </c>
      <c r="I613" s="59">
        <f>IFERROR(VLOOKUP(Tabelle32[[#This Row],[Device ID]],BOM!$B$3:$BQ$35,12,FALSE),"")</f>
        <v>0</v>
      </c>
      <c r="J613" s="59" t="str">
        <f>IFERROR(VLOOKUP(Tabelle32[[#This Row],[Device ID]],BOM!$B$3:$BQ$35,13,FALSE),"")</f>
        <v>TC.U1.223 | MDC</v>
      </c>
      <c r="K613" s="59" t="str">
        <f>IFERROR(VLOOKUP(Tabelle32[[#This Row],[Device ID]],BOM!$B$3:$BQ$35,14,FALSE),"")</f>
        <v>Imagine Comunications</v>
      </c>
      <c r="L613" s="59" t="str">
        <f>IFERROR(VLOOKUP(Tabelle32[[#This Row],[Device ID]],BOM!$B$3:$BQ$35,16,FALSE),"")</f>
        <v>VKS (12G)</v>
      </c>
      <c r="M613" s="63">
        <f>IFERROR(VLOOKUP(Tabelle32[[#This Row],[Device ID]],BOM!$B$3:$BQ$35,17,FALSE),"")</f>
        <v>0</v>
      </c>
      <c r="N613" s="59">
        <f>IFERROR(VLOOKUP(Tabelle32[[#This Row],[Device ID]],BOM!$B$3:$BQ$35,18,FALSE),"")</f>
        <v>0</v>
      </c>
      <c r="O613" s="64"/>
      <c r="P613" s="64"/>
      <c r="Q613" s="64"/>
      <c r="R613" s="64"/>
      <c r="S613" s="64"/>
      <c r="T613" s="64"/>
      <c r="U613" s="59">
        <f>IFERROR(VLOOKUP(Tabelle32[[#This Row],[Device ID]],BOM!$B$3:$BQ$35,25,FALSE),"")</f>
        <v>0</v>
      </c>
      <c r="V613" s="59" t="str">
        <f>IFERROR(VLOOKUP(Tabelle32[[#This Row],[Device ID]],BOM!$B$3:$BQ$35,26,FALSE),"")</f>
        <v>x</v>
      </c>
      <c r="W613" s="59" t="str">
        <f>IFERROR(VLOOKUP(Tabelle32[[#This Row],[Device ID]],BOM!$B$3:$BQ$35,27,FALSE),"")</f>
        <v>x</v>
      </c>
      <c r="X613" s="59" t="str">
        <f>IFERROR(VLOOKUP(Tabelle32[[#This Row],[Device ID]],BOM!$B$3:$BQ$35,28,FALSE),"")</f>
        <v>x</v>
      </c>
      <c r="Y613" s="59" t="str">
        <f>IFERROR(VLOOKUP(Tabelle32[[#This Row],[Device ID]],BOM!$B$3:$BQ$35,29,FALSE),"")</f>
        <v>x</v>
      </c>
      <c r="Z613" s="59" t="str">
        <f>IFERROR(VLOOKUP(Tabelle32[[#This Row],[Device ID]],BOM!$B$3:$BQ$35,30,FALSE),"")</f>
        <v>x</v>
      </c>
      <c r="AA613" s="59" t="str">
        <f>IFERROR(VLOOKUP(Tabelle32[[#This Row],[Device ID]],BOM!$B$3:$BQ$35,31,FALSE),"")</f>
        <v>x</v>
      </c>
      <c r="AB613" s="59" t="str">
        <f>IFERROR(VLOOKUP(Tabelle32[[#This Row],[Device ID]],BOM!$B$3:$BQ$35,32,FALSE),"")</f>
        <v>x</v>
      </c>
      <c r="AC613" s="59" t="str">
        <f>IFERROR(VLOOKUP(Tabelle32[[#This Row],[Device ID]],BOM!$B$3:$BQ$35,33,FALSE),"")</f>
        <v>x</v>
      </c>
      <c r="AD613" s="59" t="str">
        <f>IFERROR(VLOOKUP(Tabelle32[[#This Row],[Device ID]],BOM!$B$3:$BQ$35,34,FALSE),"")</f>
        <v>x</v>
      </c>
      <c r="AE613" s="59" t="str">
        <f>IFERROR(VLOOKUP(Tabelle32[[#This Row],[Device ID]],BOM!$B$3:$BQ$35,35,FALSE),"")</f>
        <v>x</v>
      </c>
      <c r="AF613" s="59" t="str">
        <f>IFERROR(VLOOKUP(Tabelle32[[#This Row],[Device ID]],BOM!$B$3:$BQ$35,36,FALSE),"")</f>
        <v>x</v>
      </c>
      <c r="AG613" s="59" t="str">
        <f>IFERROR(VLOOKUP(Tabelle32[[#This Row],[Device ID]],BOM!$B$3:$BQ$35,37,FALSE),"")</f>
        <v>x</v>
      </c>
      <c r="AH613" s="59"/>
      <c r="AI613" s="59"/>
      <c r="AJ613" s="59"/>
      <c r="AK613" s="59"/>
      <c r="AL613" s="59" t="str">
        <f>IFERROR(VLOOKUP(Tabelle32[[#This Row],[Device ID]],BOM!$B$3:$BQ$35,42,FALSE),"")</f>
        <v>Imagine Communications SNP</v>
      </c>
      <c r="AM613" s="59" t="str">
        <f>IFERROR(VLOOKUP(Tabelle32[[#This Row],[Device ID]],BOM!$B$3:$BQ$35,43,FALSE),"")</f>
        <v>no</v>
      </c>
      <c r="AN613" s="59" t="str">
        <f>IFERROR(VLOOKUP(Tabelle32[[#This Row],[Device ID]],BOM!$B$3:$BQ$35,44,FALSE),"")</f>
        <v>yes</v>
      </c>
      <c r="AO613" s="59" t="str">
        <f>IFERROR(VLOOKUP(Tabelle32[[#This Row],[Device ID]],BOM!$B$3:$BQ$35,45,FALSE),"")</f>
        <v>no</v>
      </c>
      <c r="AP613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13" s="28"/>
      <c r="AR613" s="28"/>
      <c r="AS613" s="28"/>
      <c r="AT613" s="28"/>
      <c r="AU613" s="28"/>
      <c r="AV613" s="28" t="s">
        <v>96</v>
      </c>
      <c r="AW613" s="28" t="s">
        <v>96</v>
      </c>
      <c r="AX613" s="28" t="s">
        <v>96</v>
      </c>
      <c r="AY613" s="28" t="s">
        <v>96</v>
      </c>
      <c r="AZ613" s="28" t="s">
        <v>96</v>
      </c>
      <c r="BA613" s="28" t="s">
        <v>96</v>
      </c>
      <c r="BB613" s="28" t="s">
        <v>96</v>
      </c>
      <c r="BC613" s="28" t="s">
        <v>96</v>
      </c>
      <c r="BD613" s="28" t="s">
        <v>96</v>
      </c>
      <c r="BE613" s="28"/>
      <c r="BF613" s="28"/>
      <c r="BG613" s="73" t="s">
        <v>151</v>
      </c>
      <c r="BH613" s="30" t="str">
        <f>IF(COUNTA(Tabelle32[[#This Row],[Type:Vid_1080i50]:[Type:Anc_Prot]])&gt;0,"x","")</f>
        <v>x</v>
      </c>
      <c r="BI61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13" s="59"/>
      <c r="BK613" s="59"/>
      <c r="BL613" s="63"/>
      <c r="BM613" s="63"/>
      <c r="BN613" s="90"/>
      <c r="BO613" s="90"/>
      <c r="BP613" s="75">
        <f>LEN(Tabelle32[[#This Row],[Label 1
GFX-Unit]])</f>
        <v>0</v>
      </c>
      <c r="BQ613" s="63"/>
      <c r="BR613" s="63"/>
      <c r="BS613" s="59"/>
      <c r="BT613" s="59"/>
      <c r="BU613" s="59" t="s">
        <v>200</v>
      </c>
      <c r="BV613" s="59" t="s">
        <v>201</v>
      </c>
      <c r="BW613" s="59" t="s">
        <v>823</v>
      </c>
      <c r="BX613" s="59">
        <v>28</v>
      </c>
    </row>
    <row r="614" spans="1:76" x14ac:dyDescent="0.2">
      <c r="A614" s="58" t="str">
        <f>CONCATENATE(Tabelle32[[#This Row],[Device ID]],".",Tabelle32[[#This Row],[Streamcounter]])</f>
        <v>28.28214</v>
      </c>
      <c r="B61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VGW-01_SDI28_AUDrec_0014_IPLASRF</v>
      </c>
      <c r="C614" s="60"/>
      <c r="D614" s="61"/>
      <c r="E614" s="62"/>
      <c r="F614" s="59" t="str">
        <f>IFERROR(VLOOKUP(Tabelle32[[#This Row],[Device ID]],BOM!$B$3:$BQ$35,16,FALSE),"")</f>
        <v>VKS (12G)</v>
      </c>
      <c r="G614" s="63">
        <f>VLOOKUP(Tabelle32[[#This Row],[SDI Interface]],BOM!$A$4:$B$35,2,FALSE)</f>
        <v>28</v>
      </c>
      <c r="H614" s="59" t="str">
        <f>BOM!$C$4</f>
        <v>VGW-01</v>
      </c>
      <c r="I614" s="59">
        <f>IFERROR(VLOOKUP(Tabelle32[[#This Row],[Device ID]],BOM!$B$3:$BQ$35,12,FALSE),"")</f>
        <v>0</v>
      </c>
      <c r="J614" s="59" t="str">
        <f>IFERROR(VLOOKUP(Tabelle32[[#This Row],[Device ID]],BOM!$B$3:$BQ$35,13,FALSE),"")</f>
        <v>TC.U1.223 | MDC</v>
      </c>
      <c r="K614" s="59" t="str">
        <f>IFERROR(VLOOKUP(Tabelle32[[#This Row],[Device ID]],BOM!$B$3:$BQ$35,14,FALSE),"")</f>
        <v>Imagine Comunications</v>
      </c>
      <c r="L614" s="59" t="str">
        <f>IFERROR(VLOOKUP(Tabelle32[[#This Row],[Device ID]],BOM!$B$3:$BQ$35,16,FALSE),"")</f>
        <v>VKS (12G)</v>
      </c>
      <c r="M614" s="63">
        <f>IFERROR(VLOOKUP(Tabelle32[[#This Row],[Device ID]],BOM!$B$3:$BQ$35,17,FALSE),"")</f>
        <v>0</v>
      </c>
      <c r="N614" s="59">
        <f>IFERROR(VLOOKUP(Tabelle32[[#This Row],[Device ID]],BOM!$B$3:$BQ$35,18,FALSE),"")</f>
        <v>0</v>
      </c>
      <c r="O614" s="64"/>
      <c r="P614" s="64"/>
      <c r="Q614" s="64"/>
      <c r="R614" s="64"/>
      <c r="S614" s="64"/>
      <c r="T614" s="64"/>
      <c r="U614" s="59">
        <f>IFERROR(VLOOKUP(Tabelle32[[#This Row],[Device ID]],BOM!$B$3:$BQ$35,25,FALSE),"")</f>
        <v>0</v>
      </c>
      <c r="V614" s="59" t="str">
        <f>IFERROR(VLOOKUP(Tabelle32[[#This Row],[Device ID]],BOM!$B$3:$BQ$35,26,FALSE),"")</f>
        <v>x</v>
      </c>
      <c r="W614" s="59" t="str">
        <f>IFERROR(VLOOKUP(Tabelle32[[#This Row],[Device ID]],BOM!$B$3:$BQ$35,27,FALSE),"")</f>
        <v>x</v>
      </c>
      <c r="X614" s="59" t="str">
        <f>IFERROR(VLOOKUP(Tabelle32[[#This Row],[Device ID]],BOM!$B$3:$BQ$35,28,FALSE),"")</f>
        <v>x</v>
      </c>
      <c r="Y614" s="59" t="str">
        <f>IFERROR(VLOOKUP(Tabelle32[[#This Row],[Device ID]],BOM!$B$3:$BQ$35,29,FALSE),"")</f>
        <v>x</v>
      </c>
      <c r="Z614" s="59" t="str">
        <f>IFERROR(VLOOKUP(Tabelle32[[#This Row],[Device ID]],BOM!$B$3:$BQ$35,30,FALSE),"")</f>
        <v>x</v>
      </c>
      <c r="AA614" s="59" t="str">
        <f>IFERROR(VLOOKUP(Tabelle32[[#This Row],[Device ID]],BOM!$B$3:$BQ$35,31,FALSE),"")</f>
        <v>x</v>
      </c>
      <c r="AB614" s="59" t="str">
        <f>IFERROR(VLOOKUP(Tabelle32[[#This Row],[Device ID]],BOM!$B$3:$BQ$35,32,FALSE),"")</f>
        <v>x</v>
      </c>
      <c r="AC614" s="59" t="str">
        <f>IFERROR(VLOOKUP(Tabelle32[[#This Row],[Device ID]],BOM!$B$3:$BQ$35,33,FALSE),"")</f>
        <v>x</v>
      </c>
      <c r="AD614" s="59" t="str">
        <f>IFERROR(VLOOKUP(Tabelle32[[#This Row],[Device ID]],BOM!$B$3:$BQ$35,34,FALSE),"")</f>
        <v>x</v>
      </c>
      <c r="AE614" s="59" t="str">
        <f>IFERROR(VLOOKUP(Tabelle32[[#This Row],[Device ID]],BOM!$B$3:$BQ$35,35,FALSE),"")</f>
        <v>x</v>
      </c>
      <c r="AF614" s="59" t="str">
        <f>IFERROR(VLOOKUP(Tabelle32[[#This Row],[Device ID]],BOM!$B$3:$BQ$35,36,FALSE),"")</f>
        <v>x</v>
      </c>
      <c r="AG614" s="59" t="str">
        <f>IFERROR(VLOOKUP(Tabelle32[[#This Row],[Device ID]],BOM!$B$3:$BQ$35,37,FALSE),"")</f>
        <v>x</v>
      </c>
      <c r="AH614" s="59"/>
      <c r="AI614" s="59"/>
      <c r="AJ614" s="59"/>
      <c r="AK614" s="59"/>
      <c r="AL614" s="59" t="str">
        <f>IFERROR(VLOOKUP(Tabelle32[[#This Row],[Device ID]],BOM!$B$3:$BQ$35,42,FALSE),"")</f>
        <v>Imagine Communications SNP</v>
      </c>
      <c r="AM614" s="59" t="str">
        <f>IFERROR(VLOOKUP(Tabelle32[[#This Row],[Device ID]],BOM!$B$3:$BQ$35,43,FALSE),"")</f>
        <v>no</v>
      </c>
      <c r="AN614" s="59" t="str">
        <f>IFERROR(VLOOKUP(Tabelle32[[#This Row],[Device ID]],BOM!$B$3:$BQ$35,44,FALSE),"")</f>
        <v>yes</v>
      </c>
      <c r="AO614" s="59" t="str">
        <f>IFERROR(VLOOKUP(Tabelle32[[#This Row],[Device ID]],BOM!$B$3:$BQ$35,45,FALSE),"")</f>
        <v>no</v>
      </c>
      <c r="AP614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14" s="28"/>
      <c r="AR614" s="28"/>
      <c r="AS614" s="28"/>
      <c r="AT614" s="28"/>
      <c r="AU614" s="28"/>
      <c r="AV614" s="28" t="s">
        <v>96</v>
      </c>
      <c r="AW614" s="28" t="s">
        <v>96</v>
      </c>
      <c r="AX614" s="28" t="s">
        <v>96</v>
      </c>
      <c r="AY614" s="28" t="s">
        <v>96</v>
      </c>
      <c r="AZ614" s="28" t="s">
        <v>96</v>
      </c>
      <c r="BA614" s="28" t="s">
        <v>96</v>
      </c>
      <c r="BB614" s="28" t="s">
        <v>96</v>
      </c>
      <c r="BC614" s="28" t="s">
        <v>96</v>
      </c>
      <c r="BD614" s="28" t="s">
        <v>96</v>
      </c>
      <c r="BE614" s="28"/>
      <c r="BF614" s="28"/>
      <c r="BG614" s="73" t="s">
        <v>151</v>
      </c>
      <c r="BH614" s="30" t="str">
        <f>IF(COUNTA(Tabelle32[[#This Row],[Type:Vid_1080i50]:[Type:Anc_Prot]])&gt;0,"x","")</f>
        <v>x</v>
      </c>
      <c r="BI61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14" s="59"/>
      <c r="BK614" s="59"/>
      <c r="BL614" s="63"/>
      <c r="BM614" s="63"/>
      <c r="BN614" s="90"/>
      <c r="BO614" s="90"/>
      <c r="BP614" s="75">
        <f>LEN(Tabelle32[[#This Row],[Label 1
GFX-Unit]])</f>
        <v>0</v>
      </c>
      <c r="BQ614" s="63"/>
      <c r="BR614" s="63"/>
      <c r="BS614" s="59"/>
      <c r="BT614" s="59"/>
      <c r="BU614" s="59" t="s">
        <v>203</v>
      </c>
      <c r="BV614" s="59" t="s">
        <v>204</v>
      </c>
      <c r="BW614" s="59" t="s">
        <v>824</v>
      </c>
      <c r="BX614" s="59">
        <v>28</v>
      </c>
    </row>
    <row r="615" spans="1:76" x14ac:dyDescent="0.2">
      <c r="A615" s="58" t="str">
        <f>CONCATENATE(Tabelle32[[#This Row],[Device ID]],".",Tabelle32[[#This Row],[Streamcounter]])</f>
        <v>28.28215</v>
      </c>
      <c r="B61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VGW-01_SDI28_AUDrec_0015_IPLASRF</v>
      </c>
      <c r="C615" s="60"/>
      <c r="D615" s="61"/>
      <c r="E615" s="62"/>
      <c r="F615" s="59" t="str">
        <f>IFERROR(VLOOKUP(Tabelle32[[#This Row],[Device ID]],BOM!$B$3:$BQ$35,16,FALSE),"")</f>
        <v>VKS (12G)</v>
      </c>
      <c r="G615" s="63">
        <f>VLOOKUP(Tabelle32[[#This Row],[SDI Interface]],BOM!$A$4:$B$35,2,FALSE)</f>
        <v>28</v>
      </c>
      <c r="H615" s="59" t="str">
        <f>BOM!$C$4</f>
        <v>VGW-01</v>
      </c>
      <c r="I615" s="59">
        <f>IFERROR(VLOOKUP(Tabelle32[[#This Row],[Device ID]],BOM!$B$3:$BQ$35,12,FALSE),"")</f>
        <v>0</v>
      </c>
      <c r="J615" s="59" t="str">
        <f>IFERROR(VLOOKUP(Tabelle32[[#This Row],[Device ID]],BOM!$B$3:$BQ$35,13,FALSE),"")</f>
        <v>TC.U1.223 | MDC</v>
      </c>
      <c r="K615" s="59" t="str">
        <f>IFERROR(VLOOKUP(Tabelle32[[#This Row],[Device ID]],BOM!$B$3:$BQ$35,14,FALSE),"")</f>
        <v>Imagine Comunications</v>
      </c>
      <c r="L615" s="59" t="str">
        <f>IFERROR(VLOOKUP(Tabelle32[[#This Row],[Device ID]],BOM!$B$3:$BQ$35,16,FALSE),"")</f>
        <v>VKS (12G)</v>
      </c>
      <c r="M615" s="63">
        <f>IFERROR(VLOOKUP(Tabelle32[[#This Row],[Device ID]],BOM!$B$3:$BQ$35,17,FALSE),"")</f>
        <v>0</v>
      </c>
      <c r="N615" s="59">
        <f>IFERROR(VLOOKUP(Tabelle32[[#This Row],[Device ID]],BOM!$B$3:$BQ$35,18,FALSE),"")</f>
        <v>0</v>
      </c>
      <c r="O615" s="64"/>
      <c r="P615" s="64"/>
      <c r="Q615" s="64"/>
      <c r="R615" s="64"/>
      <c r="S615" s="64"/>
      <c r="T615" s="64"/>
      <c r="U615" s="59">
        <f>IFERROR(VLOOKUP(Tabelle32[[#This Row],[Device ID]],BOM!$B$3:$BQ$35,25,FALSE),"")</f>
        <v>0</v>
      </c>
      <c r="V615" s="59" t="str">
        <f>IFERROR(VLOOKUP(Tabelle32[[#This Row],[Device ID]],BOM!$B$3:$BQ$35,26,FALSE),"")</f>
        <v>x</v>
      </c>
      <c r="W615" s="59" t="str">
        <f>IFERROR(VLOOKUP(Tabelle32[[#This Row],[Device ID]],BOM!$B$3:$BQ$35,27,FALSE),"")</f>
        <v>x</v>
      </c>
      <c r="X615" s="59" t="str">
        <f>IFERROR(VLOOKUP(Tabelle32[[#This Row],[Device ID]],BOM!$B$3:$BQ$35,28,FALSE),"")</f>
        <v>x</v>
      </c>
      <c r="Y615" s="59" t="str">
        <f>IFERROR(VLOOKUP(Tabelle32[[#This Row],[Device ID]],BOM!$B$3:$BQ$35,29,FALSE),"")</f>
        <v>x</v>
      </c>
      <c r="Z615" s="59" t="str">
        <f>IFERROR(VLOOKUP(Tabelle32[[#This Row],[Device ID]],BOM!$B$3:$BQ$35,30,FALSE),"")</f>
        <v>x</v>
      </c>
      <c r="AA615" s="59" t="str">
        <f>IFERROR(VLOOKUP(Tabelle32[[#This Row],[Device ID]],BOM!$B$3:$BQ$35,31,FALSE),"")</f>
        <v>x</v>
      </c>
      <c r="AB615" s="59" t="str">
        <f>IFERROR(VLOOKUP(Tabelle32[[#This Row],[Device ID]],BOM!$B$3:$BQ$35,32,FALSE),"")</f>
        <v>x</v>
      </c>
      <c r="AC615" s="59" t="str">
        <f>IFERROR(VLOOKUP(Tabelle32[[#This Row],[Device ID]],BOM!$B$3:$BQ$35,33,FALSE),"")</f>
        <v>x</v>
      </c>
      <c r="AD615" s="59" t="str">
        <f>IFERROR(VLOOKUP(Tabelle32[[#This Row],[Device ID]],BOM!$B$3:$BQ$35,34,FALSE),"")</f>
        <v>x</v>
      </c>
      <c r="AE615" s="59" t="str">
        <f>IFERROR(VLOOKUP(Tabelle32[[#This Row],[Device ID]],BOM!$B$3:$BQ$35,35,FALSE),"")</f>
        <v>x</v>
      </c>
      <c r="AF615" s="59" t="str">
        <f>IFERROR(VLOOKUP(Tabelle32[[#This Row],[Device ID]],BOM!$B$3:$BQ$35,36,FALSE),"")</f>
        <v>x</v>
      </c>
      <c r="AG615" s="59" t="str">
        <f>IFERROR(VLOOKUP(Tabelle32[[#This Row],[Device ID]],BOM!$B$3:$BQ$35,37,FALSE),"")</f>
        <v>x</v>
      </c>
      <c r="AH615" s="59"/>
      <c r="AI615" s="59"/>
      <c r="AJ615" s="59"/>
      <c r="AK615" s="59"/>
      <c r="AL615" s="59" t="str">
        <f>IFERROR(VLOOKUP(Tabelle32[[#This Row],[Device ID]],BOM!$B$3:$BQ$35,42,FALSE),"")</f>
        <v>Imagine Communications SNP</v>
      </c>
      <c r="AM615" s="59" t="str">
        <f>IFERROR(VLOOKUP(Tabelle32[[#This Row],[Device ID]],BOM!$B$3:$BQ$35,43,FALSE),"")</f>
        <v>no</v>
      </c>
      <c r="AN615" s="59" t="str">
        <f>IFERROR(VLOOKUP(Tabelle32[[#This Row],[Device ID]],BOM!$B$3:$BQ$35,44,FALSE),"")</f>
        <v>yes</v>
      </c>
      <c r="AO615" s="59" t="str">
        <f>IFERROR(VLOOKUP(Tabelle32[[#This Row],[Device ID]],BOM!$B$3:$BQ$35,45,FALSE),"")</f>
        <v>no</v>
      </c>
      <c r="AP615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15" s="28"/>
      <c r="AR615" s="28"/>
      <c r="AS615" s="28"/>
      <c r="AT615" s="28"/>
      <c r="AU615" s="28"/>
      <c r="AV615" s="28" t="s">
        <v>96</v>
      </c>
      <c r="AW615" s="28" t="s">
        <v>96</v>
      </c>
      <c r="AX615" s="28" t="s">
        <v>96</v>
      </c>
      <c r="AY615" s="28" t="s">
        <v>96</v>
      </c>
      <c r="AZ615" s="28" t="s">
        <v>96</v>
      </c>
      <c r="BA615" s="28" t="s">
        <v>96</v>
      </c>
      <c r="BB615" s="28" t="s">
        <v>96</v>
      </c>
      <c r="BC615" s="28" t="s">
        <v>96</v>
      </c>
      <c r="BD615" s="28" t="s">
        <v>96</v>
      </c>
      <c r="BE615" s="28"/>
      <c r="BF615" s="28"/>
      <c r="BG615" s="73" t="s">
        <v>151</v>
      </c>
      <c r="BH615" s="30" t="str">
        <f>IF(COUNTA(Tabelle32[[#This Row],[Type:Vid_1080i50]:[Type:Anc_Prot]])&gt;0,"x","")</f>
        <v>x</v>
      </c>
      <c r="BI61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15" s="59"/>
      <c r="BK615" s="59"/>
      <c r="BL615" s="63"/>
      <c r="BM615" s="63"/>
      <c r="BN615" s="90"/>
      <c r="BO615" s="90"/>
      <c r="BP615" s="75">
        <f>LEN(Tabelle32[[#This Row],[Label 1
GFX-Unit]])</f>
        <v>0</v>
      </c>
      <c r="BQ615" s="63"/>
      <c r="BR615" s="63"/>
      <c r="BS615" s="59"/>
      <c r="BT615" s="59"/>
      <c r="BU615" s="59" t="s">
        <v>206</v>
      </c>
      <c r="BV615" s="59" t="s">
        <v>207</v>
      </c>
      <c r="BW615" s="59" t="s">
        <v>825</v>
      </c>
      <c r="BX615" s="59">
        <v>28</v>
      </c>
    </row>
    <row r="616" spans="1:76" x14ac:dyDescent="0.2">
      <c r="A616" s="58" t="str">
        <f>CONCATENATE(Tabelle32[[#This Row],[Device ID]],".",Tabelle32[[#This Row],[Streamcounter]])</f>
        <v>28.28216</v>
      </c>
      <c r="B61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VGW-01_SDI28_AUDrec_0016_IPLASRF</v>
      </c>
      <c r="C616" s="60"/>
      <c r="D616" s="61"/>
      <c r="E616" s="62"/>
      <c r="F616" s="59" t="str">
        <f>IFERROR(VLOOKUP(Tabelle32[[#This Row],[Device ID]],BOM!$B$3:$BQ$35,16,FALSE),"")</f>
        <v>VKS (12G)</v>
      </c>
      <c r="G616" s="63">
        <f>VLOOKUP(Tabelle32[[#This Row],[SDI Interface]],BOM!$A$4:$B$35,2,FALSE)</f>
        <v>28</v>
      </c>
      <c r="H616" s="59" t="str">
        <f>BOM!$C$4</f>
        <v>VGW-01</v>
      </c>
      <c r="I616" s="59">
        <f>IFERROR(VLOOKUP(Tabelle32[[#This Row],[Device ID]],BOM!$B$3:$BQ$35,12,FALSE),"")</f>
        <v>0</v>
      </c>
      <c r="J616" s="59" t="str">
        <f>IFERROR(VLOOKUP(Tabelle32[[#This Row],[Device ID]],BOM!$B$3:$BQ$35,13,FALSE),"")</f>
        <v>TC.U1.223 | MDC</v>
      </c>
      <c r="K616" s="59" t="str">
        <f>IFERROR(VLOOKUP(Tabelle32[[#This Row],[Device ID]],BOM!$B$3:$BQ$35,14,FALSE),"")</f>
        <v>Imagine Comunications</v>
      </c>
      <c r="L616" s="59" t="str">
        <f>IFERROR(VLOOKUP(Tabelle32[[#This Row],[Device ID]],BOM!$B$3:$BQ$35,16,FALSE),"")</f>
        <v>VKS (12G)</v>
      </c>
      <c r="M616" s="63">
        <f>IFERROR(VLOOKUP(Tabelle32[[#This Row],[Device ID]],BOM!$B$3:$BQ$35,17,FALSE),"")</f>
        <v>0</v>
      </c>
      <c r="N616" s="59">
        <f>IFERROR(VLOOKUP(Tabelle32[[#This Row],[Device ID]],BOM!$B$3:$BQ$35,18,FALSE),"")</f>
        <v>0</v>
      </c>
      <c r="O616" s="64"/>
      <c r="P616" s="64"/>
      <c r="Q616" s="64"/>
      <c r="R616" s="64"/>
      <c r="S616" s="64"/>
      <c r="T616" s="64"/>
      <c r="U616" s="59">
        <f>IFERROR(VLOOKUP(Tabelle32[[#This Row],[Device ID]],BOM!$B$3:$BQ$35,25,FALSE),"")</f>
        <v>0</v>
      </c>
      <c r="V616" s="59" t="str">
        <f>IFERROR(VLOOKUP(Tabelle32[[#This Row],[Device ID]],BOM!$B$3:$BQ$35,26,FALSE),"")</f>
        <v>x</v>
      </c>
      <c r="W616" s="59" t="str">
        <f>IFERROR(VLOOKUP(Tabelle32[[#This Row],[Device ID]],BOM!$B$3:$BQ$35,27,FALSE),"")</f>
        <v>x</v>
      </c>
      <c r="X616" s="59" t="str">
        <f>IFERROR(VLOOKUP(Tabelle32[[#This Row],[Device ID]],BOM!$B$3:$BQ$35,28,FALSE),"")</f>
        <v>x</v>
      </c>
      <c r="Y616" s="59" t="str">
        <f>IFERROR(VLOOKUP(Tabelle32[[#This Row],[Device ID]],BOM!$B$3:$BQ$35,29,FALSE),"")</f>
        <v>x</v>
      </c>
      <c r="Z616" s="59" t="str">
        <f>IFERROR(VLOOKUP(Tabelle32[[#This Row],[Device ID]],BOM!$B$3:$BQ$35,30,FALSE),"")</f>
        <v>x</v>
      </c>
      <c r="AA616" s="59" t="str">
        <f>IFERROR(VLOOKUP(Tabelle32[[#This Row],[Device ID]],BOM!$B$3:$BQ$35,31,FALSE),"")</f>
        <v>x</v>
      </c>
      <c r="AB616" s="59" t="str">
        <f>IFERROR(VLOOKUP(Tabelle32[[#This Row],[Device ID]],BOM!$B$3:$BQ$35,32,FALSE),"")</f>
        <v>x</v>
      </c>
      <c r="AC616" s="59" t="str">
        <f>IFERROR(VLOOKUP(Tabelle32[[#This Row],[Device ID]],BOM!$B$3:$BQ$35,33,FALSE),"")</f>
        <v>x</v>
      </c>
      <c r="AD616" s="59" t="str">
        <f>IFERROR(VLOOKUP(Tabelle32[[#This Row],[Device ID]],BOM!$B$3:$BQ$35,34,FALSE),"")</f>
        <v>x</v>
      </c>
      <c r="AE616" s="59" t="str">
        <f>IFERROR(VLOOKUP(Tabelle32[[#This Row],[Device ID]],BOM!$B$3:$BQ$35,35,FALSE),"")</f>
        <v>x</v>
      </c>
      <c r="AF616" s="59" t="str">
        <f>IFERROR(VLOOKUP(Tabelle32[[#This Row],[Device ID]],BOM!$B$3:$BQ$35,36,FALSE),"")</f>
        <v>x</v>
      </c>
      <c r="AG616" s="59" t="str">
        <f>IFERROR(VLOOKUP(Tabelle32[[#This Row],[Device ID]],BOM!$B$3:$BQ$35,37,FALSE),"")</f>
        <v>x</v>
      </c>
      <c r="AH616" s="59"/>
      <c r="AI616" s="59"/>
      <c r="AJ616" s="59"/>
      <c r="AK616" s="59"/>
      <c r="AL616" s="59" t="str">
        <f>IFERROR(VLOOKUP(Tabelle32[[#This Row],[Device ID]],BOM!$B$3:$BQ$35,42,FALSE),"")</f>
        <v>Imagine Communications SNP</v>
      </c>
      <c r="AM616" s="59" t="str">
        <f>IFERROR(VLOOKUP(Tabelle32[[#This Row],[Device ID]],BOM!$B$3:$BQ$35,43,FALSE),"")</f>
        <v>no</v>
      </c>
      <c r="AN616" s="59" t="str">
        <f>IFERROR(VLOOKUP(Tabelle32[[#This Row],[Device ID]],BOM!$B$3:$BQ$35,44,FALSE),"")</f>
        <v>yes</v>
      </c>
      <c r="AO616" s="59" t="str">
        <f>IFERROR(VLOOKUP(Tabelle32[[#This Row],[Device ID]],BOM!$B$3:$BQ$35,45,FALSE),"")</f>
        <v>no</v>
      </c>
      <c r="AP616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16" s="28"/>
      <c r="AR616" s="28"/>
      <c r="AS616" s="28"/>
      <c r="AT616" s="28"/>
      <c r="AU616" s="28"/>
      <c r="AV616" s="28" t="s">
        <v>96</v>
      </c>
      <c r="AW616" s="28" t="s">
        <v>96</v>
      </c>
      <c r="AX616" s="28" t="s">
        <v>96</v>
      </c>
      <c r="AY616" s="28" t="s">
        <v>96</v>
      </c>
      <c r="AZ616" s="28" t="s">
        <v>96</v>
      </c>
      <c r="BA616" s="28" t="s">
        <v>96</v>
      </c>
      <c r="BB616" s="28" t="s">
        <v>96</v>
      </c>
      <c r="BC616" s="28" t="s">
        <v>96</v>
      </c>
      <c r="BD616" s="28" t="s">
        <v>96</v>
      </c>
      <c r="BE616" s="28"/>
      <c r="BF616" s="28"/>
      <c r="BG616" s="73" t="s">
        <v>151</v>
      </c>
      <c r="BH616" s="30" t="str">
        <f>IF(COUNTA(Tabelle32[[#This Row],[Type:Vid_1080i50]:[Type:Anc_Prot]])&gt;0,"x","")</f>
        <v>x</v>
      </c>
      <c r="BI61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16" s="59"/>
      <c r="BK616" s="59"/>
      <c r="BL616" s="63"/>
      <c r="BM616" s="63"/>
      <c r="BN616" s="90"/>
      <c r="BO616" s="90"/>
      <c r="BP616" s="75">
        <f>LEN(Tabelle32[[#This Row],[Label 1
GFX-Unit]])</f>
        <v>0</v>
      </c>
      <c r="BQ616" s="63"/>
      <c r="BR616" s="63"/>
      <c r="BS616" s="59"/>
      <c r="BT616" s="59"/>
      <c r="BU616" s="59" t="s">
        <v>209</v>
      </c>
      <c r="BV616" s="59" t="s">
        <v>210</v>
      </c>
      <c r="BW616" s="59" t="s">
        <v>826</v>
      </c>
      <c r="BX616" s="59">
        <v>28</v>
      </c>
    </row>
    <row r="617" spans="1:76" x14ac:dyDescent="0.2">
      <c r="A617" s="58" t="str">
        <f>CONCATENATE(Tabelle32[[#This Row],[Device ID]],".",Tabelle32[[#This Row],[Streamcounter]])</f>
        <v>28.28101</v>
      </c>
      <c r="B61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VGW-01_SDI28_VIDrec_0001_IPLASRF</v>
      </c>
      <c r="C617" s="60"/>
      <c r="D617" s="61"/>
      <c r="E617" s="62"/>
      <c r="F617" s="59" t="str">
        <f>IFERROR(VLOOKUP(Tabelle32[[#This Row],[Device ID]],BOM!$B$3:$BQ$35,16,FALSE),"")</f>
        <v>VKS (12G)</v>
      </c>
      <c r="G617" s="63">
        <f>VLOOKUP(Tabelle32[[#This Row],[SDI Interface]],BOM!$A$4:$B$35,2,FALSE)</f>
        <v>28</v>
      </c>
      <c r="H617" s="59" t="str">
        <f>BOM!$C$4</f>
        <v>VGW-01</v>
      </c>
      <c r="I617" s="59">
        <f>IFERROR(VLOOKUP(Tabelle32[[#This Row],[Device ID]],BOM!$B$3:$BQ$35,12,FALSE),"")</f>
        <v>0</v>
      </c>
      <c r="J617" s="59" t="str">
        <f>IFERROR(VLOOKUP(Tabelle32[[#This Row],[Device ID]],BOM!$B$3:$BQ$35,13,FALSE),"")</f>
        <v>TC.U1.223 | MDC</v>
      </c>
      <c r="K617" s="59" t="str">
        <f>IFERROR(VLOOKUP(Tabelle32[[#This Row],[Device ID]],BOM!$B$3:$BQ$35,14,FALSE),"")</f>
        <v>Imagine Comunications</v>
      </c>
      <c r="L617" s="59" t="str">
        <f>IFERROR(VLOOKUP(Tabelle32[[#This Row],[Device ID]],BOM!$B$3:$BQ$35,16,FALSE),"")</f>
        <v>VKS (12G)</v>
      </c>
      <c r="M617" s="63">
        <f>IFERROR(VLOOKUP(Tabelle32[[#This Row],[Device ID]],BOM!$B$3:$BQ$35,17,FALSE),"")</f>
        <v>0</v>
      </c>
      <c r="N617" s="59">
        <f>IFERROR(VLOOKUP(Tabelle32[[#This Row],[Device ID]],BOM!$B$3:$BQ$35,18,FALSE),"")</f>
        <v>0</v>
      </c>
      <c r="O617" s="64"/>
      <c r="P617" s="64"/>
      <c r="Q617" s="64"/>
      <c r="R617" s="64"/>
      <c r="S617" s="64"/>
      <c r="T617" s="64"/>
      <c r="U617" s="59">
        <f>IFERROR(VLOOKUP(Tabelle32[[#This Row],[Device ID]],BOM!$B$3:$BQ$35,25,FALSE),"")</f>
        <v>0</v>
      </c>
      <c r="V617" s="59" t="str">
        <f>IFERROR(VLOOKUP(Tabelle32[[#This Row],[Device ID]],BOM!$B$3:$BQ$35,26,FALSE),"")</f>
        <v>x</v>
      </c>
      <c r="W617" s="59" t="str">
        <f>IFERROR(VLOOKUP(Tabelle32[[#This Row],[Device ID]],BOM!$B$3:$BQ$35,27,FALSE),"")</f>
        <v>x</v>
      </c>
      <c r="X617" s="59" t="str">
        <f>IFERROR(VLOOKUP(Tabelle32[[#This Row],[Device ID]],BOM!$B$3:$BQ$35,28,FALSE),"")</f>
        <v>x</v>
      </c>
      <c r="Y617" s="59" t="str">
        <f>IFERROR(VLOOKUP(Tabelle32[[#This Row],[Device ID]],BOM!$B$3:$BQ$35,29,FALSE),"")</f>
        <v>x</v>
      </c>
      <c r="Z617" s="59" t="str">
        <f>IFERROR(VLOOKUP(Tabelle32[[#This Row],[Device ID]],BOM!$B$3:$BQ$35,30,FALSE),"")</f>
        <v>x</v>
      </c>
      <c r="AA617" s="59" t="str">
        <f>IFERROR(VLOOKUP(Tabelle32[[#This Row],[Device ID]],BOM!$B$3:$BQ$35,31,FALSE),"")</f>
        <v>x</v>
      </c>
      <c r="AB617" s="59" t="str">
        <f>IFERROR(VLOOKUP(Tabelle32[[#This Row],[Device ID]],BOM!$B$3:$BQ$35,32,FALSE),"")</f>
        <v>x</v>
      </c>
      <c r="AC617" s="59" t="str">
        <f>IFERROR(VLOOKUP(Tabelle32[[#This Row],[Device ID]],BOM!$B$3:$BQ$35,33,FALSE),"")</f>
        <v>x</v>
      </c>
      <c r="AD617" s="59" t="str">
        <f>IFERROR(VLOOKUP(Tabelle32[[#This Row],[Device ID]],BOM!$B$3:$BQ$35,34,FALSE),"")</f>
        <v>x</v>
      </c>
      <c r="AE617" s="59" t="str">
        <f>IFERROR(VLOOKUP(Tabelle32[[#This Row],[Device ID]],BOM!$B$3:$BQ$35,35,FALSE),"")</f>
        <v>x</v>
      </c>
      <c r="AF617" s="59" t="str">
        <f>IFERROR(VLOOKUP(Tabelle32[[#This Row],[Device ID]],BOM!$B$3:$BQ$35,36,FALSE),"")</f>
        <v>x</v>
      </c>
      <c r="AG617" s="59" t="str">
        <f>IFERROR(VLOOKUP(Tabelle32[[#This Row],[Device ID]],BOM!$B$3:$BQ$35,37,FALSE),"")</f>
        <v>x</v>
      </c>
      <c r="AH617" s="59"/>
      <c r="AI617" s="59"/>
      <c r="AJ617" s="59"/>
      <c r="AK617" s="59"/>
      <c r="AL617" s="59" t="str">
        <f>IFERROR(VLOOKUP(Tabelle32[[#This Row],[Device ID]],BOM!$B$3:$BQ$35,42,FALSE),"")</f>
        <v>Imagine Communications SNP</v>
      </c>
      <c r="AM617" s="59" t="str">
        <f>IFERROR(VLOOKUP(Tabelle32[[#This Row],[Device ID]],BOM!$B$3:$BQ$35,43,FALSE),"")</f>
        <v>no</v>
      </c>
      <c r="AN617" s="59" t="str">
        <f>IFERROR(VLOOKUP(Tabelle32[[#This Row],[Device ID]],BOM!$B$3:$BQ$35,44,FALSE),"")</f>
        <v>yes</v>
      </c>
      <c r="AO617" s="59" t="str">
        <f>IFERROR(VLOOKUP(Tabelle32[[#This Row],[Device ID]],BOM!$B$3:$BQ$35,45,FALSE),"")</f>
        <v>no</v>
      </c>
      <c r="AP617" s="59" t="str">
        <f>IFERROR(CONCATENATE(Tabelle32[[#This Row],[Family
GFX-Unit]]," | ",Tabelle32[[#This Row],[Label 1
GFX-Unit]]," | ",Tabelle32[[#This Row],[Attached Device if Gateway]]),"")</f>
        <v xml:space="preserve"> |  | VKS (12G)</v>
      </c>
      <c r="AQ617" s="28" t="s">
        <v>96</v>
      </c>
      <c r="AR617" s="28" t="s">
        <v>96</v>
      </c>
      <c r="AS617" s="28" t="s">
        <v>96</v>
      </c>
      <c r="AT617" s="28" t="s">
        <v>96</v>
      </c>
      <c r="AU617" s="28" t="s">
        <v>96</v>
      </c>
      <c r="AV617" s="28"/>
      <c r="AW617" s="28"/>
      <c r="AX617" s="28"/>
      <c r="AY617" s="28"/>
      <c r="AZ617" s="28"/>
      <c r="BA617" s="28"/>
      <c r="BB617" s="28"/>
      <c r="BC617" s="28"/>
      <c r="BD617" s="28"/>
      <c r="BE617" s="28"/>
      <c r="BF617" s="28"/>
      <c r="BG617" s="73" t="s">
        <v>151</v>
      </c>
      <c r="BH617" s="30" t="str">
        <f>IF(COUNTA(Tabelle32[[#This Row],[Type:Vid_1080i50]:[Type:Anc_Prot]])&gt;0,"x","")</f>
        <v>x</v>
      </c>
      <c r="BI61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617" s="59"/>
      <c r="BK617" s="59"/>
      <c r="BL617" s="63"/>
      <c r="BM617" s="63"/>
      <c r="BN617" s="90"/>
      <c r="BO617" s="90"/>
      <c r="BP617" s="75">
        <f>LEN(Tabelle32[[#This Row],[Label 1
GFX-Unit]])</f>
        <v>0</v>
      </c>
      <c r="BQ617" s="63"/>
      <c r="BR617" s="63"/>
      <c r="BS617" s="59"/>
      <c r="BT617" s="59"/>
      <c r="BU617" s="59" t="s">
        <v>212</v>
      </c>
      <c r="BV617" s="59" t="s">
        <v>213</v>
      </c>
      <c r="BW617" s="59" t="s">
        <v>827</v>
      </c>
      <c r="BX617" s="59">
        <v>28</v>
      </c>
    </row>
    <row r="618" spans="1:76" ht="13.5" x14ac:dyDescent="0.25">
      <c r="A618" s="58" t="str">
        <f>CONCATENATE(Tabelle32[[#This Row],[Device ID]],".",Tabelle32[[#This Row],[Streamcounter]])</f>
        <v>28.28102</v>
      </c>
      <c r="B618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VGW-01_SDI28_VIDsend_0002_IPLASRF</v>
      </c>
      <c r="C618" s="96"/>
      <c r="D618" s="96"/>
      <c r="E618" s="96"/>
      <c r="F618" s="93" t="str">
        <f>IFERROR(VLOOKUP(Tabelle32[[#This Row],[Device ID]],BOM!$B$3:$BQ$35,16,FALSE),"")</f>
        <v>VKS (12G)</v>
      </c>
      <c r="G618" s="66">
        <f>VLOOKUP(Tabelle32[[#This Row],[SDI Interface]],BOM!$A$4:$B$35,2,FALSE)</f>
        <v>28</v>
      </c>
      <c r="H618" s="93" t="str">
        <f>BOM!$C$4</f>
        <v>VGW-01</v>
      </c>
      <c r="I618" s="93">
        <f>IFERROR(VLOOKUP(Tabelle32[[#This Row],[Device ID]],BOM!$B$3:$BQ$35,12,FALSE),"")</f>
        <v>0</v>
      </c>
      <c r="J618" s="93" t="str">
        <f>IFERROR(VLOOKUP(Tabelle32[[#This Row],[Device ID]],BOM!$B$3:$BQ$35,13,FALSE),"")</f>
        <v>TC.U1.223 | MDC</v>
      </c>
      <c r="K618" s="93" t="str">
        <f>IFERROR(VLOOKUP(Tabelle32[[#This Row],[Device ID]],BOM!$B$3:$BQ$35,14,FALSE),"")</f>
        <v>Imagine Comunications</v>
      </c>
      <c r="L618" s="93" t="str">
        <f>IFERROR(VLOOKUP(Tabelle32[[#This Row],[Device ID]],BOM!$B$3:$BQ$35,16,FALSE),"")</f>
        <v>VKS (12G)</v>
      </c>
      <c r="M618" s="93">
        <f>IFERROR(VLOOKUP(Tabelle32[[#This Row],[Device ID]],BOM!$B$3:$BQ$35,17,FALSE),"")</f>
        <v>0</v>
      </c>
      <c r="N618" s="93">
        <f>IFERROR(VLOOKUP(Tabelle32[[#This Row],[Device ID]],BOM!$B$3:$BQ$35,18,FALSE),"")</f>
        <v>0</v>
      </c>
      <c r="O618" s="64"/>
      <c r="P618" s="64"/>
      <c r="Q618" s="64"/>
      <c r="R618" s="64"/>
      <c r="S618" s="64"/>
      <c r="T618" s="64"/>
      <c r="U618" s="93">
        <f>IFERROR(VLOOKUP(Tabelle32[[#This Row],[Device ID]],BOM!$B$3:$BQ$35,25,FALSE),"")</f>
        <v>0</v>
      </c>
      <c r="V618" s="94" t="str">
        <f>IFERROR(VLOOKUP(Tabelle32[[#This Row],[Device ID]],BOM!$B$3:$BQ$35,26,FALSE),"")</f>
        <v>x</v>
      </c>
      <c r="W618" s="94" t="str">
        <f>IFERROR(VLOOKUP(Tabelle32[[#This Row],[Device ID]],BOM!$B$3:$BQ$35,27,FALSE),"")</f>
        <v>x</v>
      </c>
      <c r="X618" s="94" t="str">
        <f>IFERROR(VLOOKUP(Tabelle32[[#This Row],[Device ID]],BOM!$B$3:$BQ$35,28,FALSE),"")</f>
        <v>x</v>
      </c>
      <c r="Y618" s="94" t="str">
        <f>IFERROR(VLOOKUP(Tabelle32[[#This Row],[Device ID]],BOM!$B$3:$BQ$35,29,FALSE),"")</f>
        <v>x</v>
      </c>
      <c r="Z618" s="94" t="str">
        <f>IFERROR(VLOOKUP(Tabelle32[[#This Row],[Device ID]],BOM!$B$3:$BQ$35,30,FALSE),"")</f>
        <v>x</v>
      </c>
      <c r="AA618" s="94" t="str">
        <f>IFERROR(VLOOKUP(Tabelle32[[#This Row],[Device ID]],BOM!$B$3:$BQ$35,31,FALSE),"")</f>
        <v>x</v>
      </c>
      <c r="AB618" s="94" t="str">
        <f>IFERROR(VLOOKUP(Tabelle32[[#This Row],[Device ID]],BOM!$B$3:$BQ$35,32,FALSE),"")</f>
        <v>x</v>
      </c>
      <c r="AC618" s="94" t="str">
        <f>IFERROR(VLOOKUP(Tabelle32[[#This Row],[Device ID]],BOM!$B$3:$BQ$35,33,FALSE),"")</f>
        <v>x</v>
      </c>
      <c r="AD618" s="94" t="str">
        <f>IFERROR(VLOOKUP(Tabelle32[[#This Row],[Device ID]],BOM!$B$3:$BQ$35,34,FALSE),"")</f>
        <v>x</v>
      </c>
      <c r="AE618" s="94" t="str">
        <f>IFERROR(VLOOKUP(Tabelle32[[#This Row],[Device ID]],BOM!$B$3:$BQ$35,35,FALSE),"")</f>
        <v>x</v>
      </c>
      <c r="AF618" s="94" t="str">
        <f>IFERROR(VLOOKUP(Tabelle32[[#This Row],[Device ID]],BOM!$B$3:$BQ$35,36,FALSE),"")</f>
        <v>x</v>
      </c>
      <c r="AG618" s="94" t="str">
        <f>IFERROR(VLOOKUP(Tabelle32[[#This Row],[Device ID]],BOM!$B$3:$BQ$35,37,FALSE),"")</f>
        <v>x</v>
      </c>
      <c r="AH618" s="59"/>
      <c r="AI618" s="59"/>
      <c r="AJ618" s="59"/>
      <c r="AK618" s="59"/>
      <c r="AL618" s="93" t="str">
        <f>IFERROR(VLOOKUP(Tabelle32[[#This Row],[Device ID]],BOM!$B$3:$BQ$35,42,FALSE),"")</f>
        <v>Imagine Communications SNP</v>
      </c>
      <c r="AM618" s="59" t="str">
        <f>IFERROR(VLOOKUP(Tabelle32[[#This Row],[Device ID]],BOM!$B$3:$BQ$35,43,FALSE),"")</f>
        <v>no</v>
      </c>
      <c r="AN618" s="93" t="str">
        <f>IFERROR(VLOOKUP(Tabelle32[[#This Row],[Device ID]],BOM!$B$3:$BQ$35,44,FALSE),"")</f>
        <v>yes</v>
      </c>
      <c r="AO618" s="59" t="str">
        <f>IFERROR(VLOOKUP(Tabelle32[[#This Row],[Device ID]],BOM!$B$3:$BQ$35,45,FALSE),"")</f>
        <v>no</v>
      </c>
      <c r="AP618" s="93" t="str">
        <f>IFERROR(CONCATENATE(Tabelle32[[#This Row],[Family
GFX-Unit]]," | ",Tabelle32[[#This Row],[Label 1
GFX-Unit]]," | ",Tabelle32[[#This Row],[Attached Device if Gateway]]),"")</f>
        <v xml:space="preserve"> |  | VKS (12G)</v>
      </c>
      <c r="AQ618" s="28" t="s">
        <v>96</v>
      </c>
      <c r="AR618" s="90"/>
      <c r="AS618" s="90"/>
      <c r="AT618" s="90"/>
      <c r="AU618" s="90"/>
      <c r="AV618" s="90"/>
      <c r="AW618" s="90"/>
      <c r="AX618" s="90"/>
      <c r="AY618" s="90"/>
      <c r="AZ618" s="90"/>
      <c r="BA618" s="90"/>
      <c r="BB618" s="90"/>
      <c r="BC618" s="90"/>
      <c r="BD618" s="90"/>
      <c r="BE618" s="90"/>
      <c r="BF618" s="90"/>
      <c r="BG618" s="66"/>
      <c r="BH618" s="30" t="str">
        <f>IF(COUNTA(Tabelle32[[#This Row],[Type:Vid_1080i50]:[Type:Anc_Prot]])&gt;0,"x","")</f>
        <v>x</v>
      </c>
      <c r="BI618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618" s="59"/>
      <c r="BK618" s="59"/>
      <c r="BL618" s="63"/>
      <c r="BM618" s="63"/>
      <c r="BN618" s="90"/>
      <c r="BO618" s="90"/>
      <c r="BP618" s="75">
        <f>LEN(Tabelle32[[#This Row],[Label 1
GFX-Unit]])</f>
        <v>0</v>
      </c>
      <c r="BQ618" s="63"/>
      <c r="BR618" s="63"/>
      <c r="BS618" s="59"/>
      <c r="BT618" s="59"/>
      <c r="BU618" s="59" t="s">
        <v>215</v>
      </c>
      <c r="BV618" s="59" t="s">
        <v>215</v>
      </c>
      <c r="BW618" s="59" t="s">
        <v>828</v>
      </c>
      <c r="BX618" s="59">
        <v>28</v>
      </c>
    </row>
    <row r="619" spans="1:76" x14ac:dyDescent="0.2">
      <c r="A619" s="58" t="str">
        <f>CONCATENATE(Tabelle32[[#This Row],[Device ID]],".",Tabelle32[[#This Row],[Streamcounter]])</f>
        <v>29.29301</v>
      </c>
      <c r="B61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VGW-01_SDI29_ANCrec_0001_IPLASRF</v>
      </c>
      <c r="C619" s="67"/>
      <c r="D619" s="61"/>
      <c r="E619" s="67"/>
      <c r="F619" s="59" t="str">
        <f>IFERROR(VLOOKUP(Tabelle32[[#This Row],[Device ID]],BOM!$B$3:$BQ$35,16,FALSE),"")</f>
        <v>MVW</v>
      </c>
      <c r="G619" s="63">
        <f>VLOOKUP(Tabelle32[[#This Row],[SDI Interface]],BOM!$A$4:$B$35,2,FALSE)</f>
        <v>29</v>
      </c>
      <c r="H619" s="59" t="str">
        <f>BOM!$C$4</f>
        <v>VGW-01</v>
      </c>
      <c r="I619" s="59">
        <f>IFERROR(VLOOKUP(Tabelle32[[#This Row],[Device ID]],BOM!$B$3:$BQ$35,12,FALSE),"")</f>
        <v>0</v>
      </c>
      <c r="J619" s="59" t="str">
        <f>IFERROR(VLOOKUP(Tabelle32[[#This Row],[Device ID]],BOM!$B$3:$BQ$35,13,FALSE),"")</f>
        <v>TC.U1.223 | MDC</v>
      </c>
      <c r="K619" s="59" t="str">
        <f>IFERROR(VLOOKUP(Tabelle32[[#This Row],[Device ID]],BOM!$B$3:$BQ$35,14,FALSE),"")</f>
        <v>Imagine Comunications</v>
      </c>
      <c r="L619" s="59" t="str">
        <f>IFERROR(VLOOKUP(Tabelle32[[#This Row],[Device ID]],BOM!$B$3:$BQ$35,16,FALSE),"")</f>
        <v>MVW</v>
      </c>
      <c r="M619" s="63">
        <f>IFERROR(VLOOKUP(Tabelle32[[#This Row],[Device ID]],BOM!$B$3:$BQ$35,17,FALSE),"")</f>
        <v>0</v>
      </c>
      <c r="N619" s="59">
        <f>IFERROR(VLOOKUP(Tabelle32[[#This Row],[Device ID]],BOM!$B$3:$BQ$35,18,FALSE),"")</f>
        <v>0</v>
      </c>
      <c r="O619" s="64"/>
      <c r="P619" s="64"/>
      <c r="Q619" s="64"/>
      <c r="R619" s="64"/>
      <c r="S619" s="64"/>
      <c r="T619" s="64"/>
      <c r="U619" s="59">
        <f>IFERROR(VLOOKUP(Tabelle32[[#This Row],[Device ID]],BOM!$B$3:$BQ$35,25,FALSE),"")</f>
        <v>0</v>
      </c>
      <c r="V619" s="59" t="str">
        <f>IFERROR(VLOOKUP(Tabelle32[[#This Row],[Device ID]],BOM!$B$3:$BQ$35,26,FALSE),"")</f>
        <v>x</v>
      </c>
      <c r="W619" s="59" t="str">
        <f>IFERROR(VLOOKUP(Tabelle32[[#This Row],[Device ID]],BOM!$B$3:$BQ$35,27,FALSE),"")</f>
        <v>x</v>
      </c>
      <c r="X619" s="59" t="str">
        <f>IFERROR(VLOOKUP(Tabelle32[[#This Row],[Device ID]],BOM!$B$3:$BQ$35,28,FALSE),"")</f>
        <v>x</v>
      </c>
      <c r="Y619" s="59" t="str">
        <f>IFERROR(VLOOKUP(Tabelle32[[#This Row],[Device ID]],BOM!$B$3:$BQ$35,29,FALSE),"")</f>
        <v>x</v>
      </c>
      <c r="Z619" s="59" t="str">
        <f>IFERROR(VLOOKUP(Tabelle32[[#This Row],[Device ID]],BOM!$B$3:$BQ$35,30,FALSE),"")</f>
        <v>x</v>
      </c>
      <c r="AA619" s="59" t="str">
        <f>IFERROR(VLOOKUP(Tabelle32[[#This Row],[Device ID]],BOM!$B$3:$BQ$35,31,FALSE),"")</f>
        <v>x</v>
      </c>
      <c r="AB619" s="59" t="str">
        <f>IFERROR(VLOOKUP(Tabelle32[[#This Row],[Device ID]],BOM!$B$3:$BQ$35,32,FALSE),"")</f>
        <v>x</v>
      </c>
      <c r="AC619" s="59" t="str">
        <f>IFERROR(VLOOKUP(Tabelle32[[#This Row],[Device ID]],BOM!$B$3:$BQ$35,33,FALSE),"")</f>
        <v>x</v>
      </c>
      <c r="AD619" s="59" t="str">
        <f>IFERROR(VLOOKUP(Tabelle32[[#This Row],[Device ID]],BOM!$B$3:$BQ$35,34,FALSE),"")</f>
        <v>x</v>
      </c>
      <c r="AE619" s="59" t="str">
        <f>IFERROR(VLOOKUP(Tabelle32[[#This Row],[Device ID]],BOM!$B$3:$BQ$35,35,FALSE),"")</f>
        <v>x</v>
      </c>
      <c r="AF619" s="59" t="str">
        <f>IFERROR(VLOOKUP(Tabelle32[[#This Row],[Device ID]],BOM!$B$3:$BQ$35,36,FALSE),"")</f>
        <v>x</v>
      </c>
      <c r="AG619" s="59" t="str">
        <f>IFERROR(VLOOKUP(Tabelle32[[#This Row],[Device ID]],BOM!$B$3:$BQ$35,37,FALSE),"")</f>
        <v>x</v>
      </c>
      <c r="AH619" s="59"/>
      <c r="AI619" s="59"/>
      <c r="AJ619" s="59"/>
      <c r="AK619" s="59"/>
      <c r="AL619" s="59" t="str">
        <f>IFERROR(VLOOKUP(Tabelle32[[#This Row],[Device ID]],BOM!$B$3:$BQ$35,42,FALSE),"")</f>
        <v>Imagine Communications SNP</v>
      </c>
      <c r="AM619" s="59" t="str">
        <f>IFERROR(VLOOKUP(Tabelle32[[#This Row],[Device ID]],BOM!$B$3:$BQ$35,43,FALSE),"")</f>
        <v>no</v>
      </c>
      <c r="AN619" s="59" t="str">
        <f>IFERROR(VLOOKUP(Tabelle32[[#This Row],[Device ID]],BOM!$B$3:$BQ$35,44,FALSE),"")</f>
        <v>yes</v>
      </c>
      <c r="AO619" s="59" t="str">
        <f>IFERROR(VLOOKUP(Tabelle32[[#This Row],[Device ID]],BOM!$B$3:$BQ$35,45,FALSE),"")</f>
        <v>no</v>
      </c>
      <c r="AP619" s="59" t="str">
        <f>IFERROR(CONCATENATE(Tabelle32[[#This Row],[Family
GFX-Unit]]," | ",Tabelle32[[#This Row],[Label 1
GFX-Unit]]," | ",Tabelle32[[#This Row],[Attached Device if Gateway]]),"")</f>
        <v xml:space="preserve"> |  | MVW</v>
      </c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  <c r="BE619" s="28"/>
      <c r="BF619" s="28" t="s">
        <v>96</v>
      </c>
      <c r="BG619" s="73" t="s">
        <v>151</v>
      </c>
      <c r="BH619" s="30" t="str">
        <f>IF(COUNTA(Tabelle32[[#This Row],[Type:Vid_1080i50]:[Type:Anc_Prot]])&gt;0,"x","")</f>
        <v>x</v>
      </c>
      <c r="BI61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619" s="59"/>
      <c r="BK619" s="59"/>
      <c r="BL619" s="63"/>
      <c r="BM619" s="63"/>
      <c r="BN619" s="90"/>
      <c r="BO619" s="90"/>
      <c r="BP619" s="75">
        <f>LEN(Tabelle32[[#This Row],[Label 1
GFX-Unit]])</f>
        <v>0</v>
      </c>
      <c r="BQ619" s="63"/>
      <c r="BR619" s="63"/>
      <c r="BS619" s="59"/>
      <c r="BT619" s="59"/>
      <c r="BU619" s="59" t="s">
        <v>152</v>
      </c>
      <c r="BV619" s="59" t="s">
        <v>153</v>
      </c>
      <c r="BW619" s="59" t="s">
        <v>829</v>
      </c>
      <c r="BX619" s="59">
        <v>29</v>
      </c>
    </row>
    <row r="620" spans="1:76" x14ac:dyDescent="0.2">
      <c r="A620" s="58" t="str">
        <f>CONCATENATE(Tabelle32[[#This Row],[Device ID]],".",Tabelle32[[#This Row],[Streamcounter]])</f>
        <v>29.29302</v>
      </c>
      <c r="B62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VGW-01_SDI29_ANCrec_0002_IPLASRF</v>
      </c>
      <c r="C620" s="67"/>
      <c r="D620" s="61"/>
      <c r="E620" s="67"/>
      <c r="F620" s="59" t="str">
        <f>IFERROR(VLOOKUP(Tabelle32[[#This Row],[Device ID]],BOM!$B$3:$BQ$35,16,FALSE),"")</f>
        <v>MVW</v>
      </c>
      <c r="G620" s="63">
        <f>VLOOKUP(Tabelle32[[#This Row],[SDI Interface]],BOM!$A$4:$B$35,2,FALSE)</f>
        <v>29</v>
      </c>
      <c r="H620" s="59" t="str">
        <f>BOM!$C$4</f>
        <v>VGW-01</v>
      </c>
      <c r="I620" s="59">
        <f>IFERROR(VLOOKUP(Tabelle32[[#This Row],[Device ID]],BOM!$B$3:$BQ$35,12,FALSE),"")</f>
        <v>0</v>
      </c>
      <c r="J620" s="59" t="str">
        <f>IFERROR(VLOOKUP(Tabelle32[[#This Row],[Device ID]],BOM!$B$3:$BQ$35,13,FALSE),"")</f>
        <v>TC.U1.223 | MDC</v>
      </c>
      <c r="K620" s="59" t="str">
        <f>IFERROR(VLOOKUP(Tabelle32[[#This Row],[Device ID]],BOM!$B$3:$BQ$35,14,FALSE),"")</f>
        <v>Imagine Comunications</v>
      </c>
      <c r="L620" s="59" t="str">
        <f>IFERROR(VLOOKUP(Tabelle32[[#This Row],[Device ID]],BOM!$B$3:$BQ$35,16,FALSE),"")</f>
        <v>MVW</v>
      </c>
      <c r="M620" s="63">
        <f>IFERROR(VLOOKUP(Tabelle32[[#This Row],[Device ID]],BOM!$B$3:$BQ$35,17,FALSE),"")</f>
        <v>0</v>
      </c>
      <c r="N620" s="59">
        <f>IFERROR(VLOOKUP(Tabelle32[[#This Row],[Device ID]],BOM!$B$3:$BQ$35,18,FALSE),"")</f>
        <v>0</v>
      </c>
      <c r="O620" s="64"/>
      <c r="P620" s="64"/>
      <c r="Q620" s="64"/>
      <c r="R620" s="64"/>
      <c r="S620" s="64"/>
      <c r="T620" s="64"/>
      <c r="U620" s="59">
        <f>IFERROR(VLOOKUP(Tabelle32[[#This Row],[Device ID]],BOM!$B$3:$BQ$35,25,FALSE),"")</f>
        <v>0</v>
      </c>
      <c r="V620" s="59" t="str">
        <f>IFERROR(VLOOKUP(Tabelle32[[#This Row],[Device ID]],BOM!$B$3:$BQ$35,26,FALSE),"")</f>
        <v>x</v>
      </c>
      <c r="W620" s="59" t="str">
        <f>IFERROR(VLOOKUP(Tabelle32[[#This Row],[Device ID]],BOM!$B$3:$BQ$35,27,FALSE),"")</f>
        <v>x</v>
      </c>
      <c r="X620" s="59" t="str">
        <f>IFERROR(VLOOKUP(Tabelle32[[#This Row],[Device ID]],BOM!$B$3:$BQ$35,28,FALSE),"")</f>
        <v>x</v>
      </c>
      <c r="Y620" s="59" t="str">
        <f>IFERROR(VLOOKUP(Tabelle32[[#This Row],[Device ID]],BOM!$B$3:$BQ$35,29,FALSE),"")</f>
        <v>x</v>
      </c>
      <c r="Z620" s="59" t="str">
        <f>IFERROR(VLOOKUP(Tabelle32[[#This Row],[Device ID]],BOM!$B$3:$BQ$35,30,FALSE),"")</f>
        <v>x</v>
      </c>
      <c r="AA620" s="59" t="str">
        <f>IFERROR(VLOOKUP(Tabelle32[[#This Row],[Device ID]],BOM!$B$3:$BQ$35,31,FALSE),"")</f>
        <v>x</v>
      </c>
      <c r="AB620" s="59" t="str">
        <f>IFERROR(VLOOKUP(Tabelle32[[#This Row],[Device ID]],BOM!$B$3:$BQ$35,32,FALSE),"")</f>
        <v>x</v>
      </c>
      <c r="AC620" s="59" t="str">
        <f>IFERROR(VLOOKUP(Tabelle32[[#This Row],[Device ID]],BOM!$B$3:$BQ$35,33,FALSE),"")</f>
        <v>x</v>
      </c>
      <c r="AD620" s="59" t="str">
        <f>IFERROR(VLOOKUP(Tabelle32[[#This Row],[Device ID]],BOM!$B$3:$BQ$35,34,FALSE),"")</f>
        <v>x</v>
      </c>
      <c r="AE620" s="59" t="str">
        <f>IFERROR(VLOOKUP(Tabelle32[[#This Row],[Device ID]],BOM!$B$3:$BQ$35,35,FALSE),"")</f>
        <v>x</v>
      </c>
      <c r="AF620" s="59" t="str">
        <f>IFERROR(VLOOKUP(Tabelle32[[#This Row],[Device ID]],BOM!$B$3:$BQ$35,36,FALSE),"")</f>
        <v>x</v>
      </c>
      <c r="AG620" s="59" t="str">
        <f>IFERROR(VLOOKUP(Tabelle32[[#This Row],[Device ID]],BOM!$B$3:$BQ$35,37,FALSE),"")</f>
        <v>x</v>
      </c>
      <c r="AH620" s="59"/>
      <c r="AI620" s="59"/>
      <c r="AJ620" s="59"/>
      <c r="AK620" s="59"/>
      <c r="AL620" s="59" t="str">
        <f>IFERROR(VLOOKUP(Tabelle32[[#This Row],[Device ID]],BOM!$B$3:$BQ$35,42,FALSE),"")</f>
        <v>Imagine Communications SNP</v>
      </c>
      <c r="AM620" s="59" t="str">
        <f>IFERROR(VLOOKUP(Tabelle32[[#This Row],[Device ID]],BOM!$B$3:$BQ$35,43,FALSE),"")</f>
        <v>no</v>
      </c>
      <c r="AN620" s="59" t="str">
        <f>IFERROR(VLOOKUP(Tabelle32[[#This Row],[Device ID]],BOM!$B$3:$BQ$35,44,FALSE),"")</f>
        <v>yes</v>
      </c>
      <c r="AO620" s="59" t="str">
        <f>IFERROR(VLOOKUP(Tabelle32[[#This Row],[Device ID]],BOM!$B$3:$BQ$35,45,FALSE),"")</f>
        <v>no</v>
      </c>
      <c r="AP620" s="59" t="str">
        <f>IFERROR(CONCATENATE(Tabelle32[[#This Row],[Family
GFX-Unit]]," | ",Tabelle32[[#This Row],[Label 1
GFX-Unit]]," | ",Tabelle32[[#This Row],[Attached Device if Gateway]]),"")</f>
        <v xml:space="preserve"> |  | MVW</v>
      </c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  <c r="BE620" s="28"/>
      <c r="BF620" s="28"/>
      <c r="BG620" s="73" t="s">
        <v>151</v>
      </c>
      <c r="BH620" s="30" t="str">
        <f>IF(COUNTA(Tabelle32[[#This Row],[Type:Vid_1080i50]:[Type:Anc_Prot]])&gt;0,"x","")</f>
        <v/>
      </c>
      <c r="BI62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620" s="59"/>
      <c r="BK620" s="59"/>
      <c r="BL620" s="63"/>
      <c r="BM620" s="63"/>
      <c r="BN620" s="90"/>
      <c r="BO620" s="90"/>
      <c r="BP620" s="75">
        <f>LEN(Tabelle32[[#This Row],[Label 1
GFX-Unit]])</f>
        <v>0</v>
      </c>
      <c r="BQ620" s="63"/>
      <c r="BR620" s="63"/>
      <c r="BS620" s="59"/>
      <c r="BT620" s="59"/>
      <c r="BU620" s="59" t="s">
        <v>155</v>
      </c>
      <c r="BV620" s="59" t="s">
        <v>156</v>
      </c>
      <c r="BW620" s="59" t="s">
        <v>830</v>
      </c>
      <c r="BX620" s="59">
        <v>29</v>
      </c>
    </row>
    <row r="621" spans="1:76" x14ac:dyDescent="0.2">
      <c r="A621" s="58" t="str">
        <f>CONCATENATE(Tabelle32[[#This Row],[Device ID]],".",Tabelle32[[#This Row],[Streamcounter]])</f>
        <v>29.29303</v>
      </c>
      <c r="B62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VGW-01_SDI29_ANCrec_0003_IPLASRF</v>
      </c>
      <c r="C621" s="67"/>
      <c r="D621" s="61"/>
      <c r="E621" s="67"/>
      <c r="F621" s="59" t="str">
        <f>IFERROR(VLOOKUP(Tabelle32[[#This Row],[Device ID]],BOM!$B$3:$BQ$35,16,FALSE),"")</f>
        <v>MVW</v>
      </c>
      <c r="G621" s="63">
        <f>VLOOKUP(Tabelle32[[#This Row],[SDI Interface]],BOM!$A$4:$B$35,2,FALSE)</f>
        <v>29</v>
      </c>
      <c r="H621" s="59" t="str">
        <f>BOM!$C$4</f>
        <v>VGW-01</v>
      </c>
      <c r="I621" s="59">
        <f>IFERROR(VLOOKUP(Tabelle32[[#This Row],[Device ID]],BOM!$B$3:$BQ$35,12,FALSE),"")</f>
        <v>0</v>
      </c>
      <c r="J621" s="59" t="str">
        <f>IFERROR(VLOOKUP(Tabelle32[[#This Row],[Device ID]],BOM!$B$3:$BQ$35,13,FALSE),"")</f>
        <v>TC.U1.223 | MDC</v>
      </c>
      <c r="K621" s="59" t="str">
        <f>IFERROR(VLOOKUP(Tabelle32[[#This Row],[Device ID]],BOM!$B$3:$BQ$35,14,FALSE),"")</f>
        <v>Imagine Comunications</v>
      </c>
      <c r="L621" s="59" t="str">
        <f>IFERROR(VLOOKUP(Tabelle32[[#This Row],[Device ID]],BOM!$B$3:$BQ$35,16,FALSE),"")</f>
        <v>MVW</v>
      </c>
      <c r="M621" s="63">
        <f>IFERROR(VLOOKUP(Tabelle32[[#This Row],[Device ID]],BOM!$B$3:$BQ$35,17,FALSE),"")</f>
        <v>0</v>
      </c>
      <c r="N621" s="59">
        <f>IFERROR(VLOOKUP(Tabelle32[[#This Row],[Device ID]],BOM!$B$3:$BQ$35,18,FALSE),"")</f>
        <v>0</v>
      </c>
      <c r="O621" s="64"/>
      <c r="P621" s="64"/>
      <c r="Q621" s="64"/>
      <c r="R621" s="64"/>
      <c r="S621" s="64"/>
      <c r="T621" s="64"/>
      <c r="U621" s="59">
        <f>IFERROR(VLOOKUP(Tabelle32[[#This Row],[Device ID]],BOM!$B$3:$BQ$35,25,FALSE),"")</f>
        <v>0</v>
      </c>
      <c r="V621" s="59" t="str">
        <f>IFERROR(VLOOKUP(Tabelle32[[#This Row],[Device ID]],BOM!$B$3:$BQ$35,26,FALSE),"")</f>
        <v>x</v>
      </c>
      <c r="W621" s="59" t="str">
        <f>IFERROR(VLOOKUP(Tabelle32[[#This Row],[Device ID]],BOM!$B$3:$BQ$35,27,FALSE),"")</f>
        <v>x</v>
      </c>
      <c r="X621" s="59" t="str">
        <f>IFERROR(VLOOKUP(Tabelle32[[#This Row],[Device ID]],BOM!$B$3:$BQ$35,28,FALSE),"")</f>
        <v>x</v>
      </c>
      <c r="Y621" s="59" t="str">
        <f>IFERROR(VLOOKUP(Tabelle32[[#This Row],[Device ID]],BOM!$B$3:$BQ$35,29,FALSE),"")</f>
        <v>x</v>
      </c>
      <c r="Z621" s="59" t="str">
        <f>IFERROR(VLOOKUP(Tabelle32[[#This Row],[Device ID]],BOM!$B$3:$BQ$35,30,FALSE),"")</f>
        <v>x</v>
      </c>
      <c r="AA621" s="59" t="str">
        <f>IFERROR(VLOOKUP(Tabelle32[[#This Row],[Device ID]],BOM!$B$3:$BQ$35,31,FALSE),"")</f>
        <v>x</v>
      </c>
      <c r="AB621" s="59" t="str">
        <f>IFERROR(VLOOKUP(Tabelle32[[#This Row],[Device ID]],BOM!$B$3:$BQ$35,32,FALSE),"")</f>
        <v>x</v>
      </c>
      <c r="AC621" s="59" t="str">
        <f>IFERROR(VLOOKUP(Tabelle32[[#This Row],[Device ID]],BOM!$B$3:$BQ$35,33,FALSE),"")</f>
        <v>x</v>
      </c>
      <c r="AD621" s="59" t="str">
        <f>IFERROR(VLOOKUP(Tabelle32[[#This Row],[Device ID]],BOM!$B$3:$BQ$35,34,FALSE),"")</f>
        <v>x</v>
      </c>
      <c r="AE621" s="59" t="str">
        <f>IFERROR(VLOOKUP(Tabelle32[[#This Row],[Device ID]],BOM!$B$3:$BQ$35,35,FALSE),"")</f>
        <v>x</v>
      </c>
      <c r="AF621" s="59" t="str">
        <f>IFERROR(VLOOKUP(Tabelle32[[#This Row],[Device ID]],BOM!$B$3:$BQ$35,36,FALSE),"")</f>
        <v>x</v>
      </c>
      <c r="AG621" s="59" t="str">
        <f>IFERROR(VLOOKUP(Tabelle32[[#This Row],[Device ID]],BOM!$B$3:$BQ$35,37,FALSE),"")</f>
        <v>x</v>
      </c>
      <c r="AH621" s="59"/>
      <c r="AI621" s="59"/>
      <c r="AJ621" s="59"/>
      <c r="AK621" s="59"/>
      <c r="AL621" s="59" t="str">
        <f>IFERROR(VLOOKUP(Tabelle32[[#This Row],[Device ID]],BOM!$B$3:$BQ$35,42,FALSE),"")</f>
        <v>Imagine Communications SNP</v>
      </c>
      <c r="AM621" s="59" t="str">
        <f>IFERROR(VLOOKUP(Tabelle32[[#This Row],[Device ID]],BOM!$B$3:$BQ$35,43,FALSE),"")</f>
        <v>no</v>
      </c>
      <c r="AN621" s="59" t="str">
        <f>IFERROR(VLOOKUP(Tabelle32[[#This Row],[Device ID]],BOM!$B$3:$BQ$35,44,FALSE),"")</f>
        <v>yes</v>
      </c>
      <c r="AO621" s="59" t="str">
        <f>IFERROR(VLOOKUP(Tabelle32[[#This Row],[Device ID]],BOM!$B$3:$BQ$35,45,FALSE),"")</f>
        <v>no</v>
      </c>
      <c r="AP621" s="59" t="str">
        <f>IFERROR(CONCATENATE(Tabelle32[[#This Row],[Family
GFX-Unit]]," | ",Tabelle32[[#This Row],[Label 1
GFX-Unit]]," | ",Tabelle32[[#This Row],[Attached Device if Gateway]]),"")</f>
        <v xml:space="preserve"> |  | MVW</v>
      </c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  <c r="BA621" s="28"/>
      <c r="BB621" s="28"/>
      <c r="BC621" s="28"/>
      <c r="BD621" s="28"/>
      <c r="BE621" s="28"/>
      <c r="BF621" s="28"/>
      <c r="BG621" s="73" t="s">
        <v>151</v>
      </c>
      <c r="BH621" s="30" t="str">
        <f>IF(COUNTA(Tabelle32[[#This Row],[Type:Vid_1080i50]:[Type:Anc_Prot]])&gt;0,"x","")</f>
        <v/>
      </c>
      <c r="BI62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621" s="59"/>
      <c r="BK621" s="59"/>
      <c r="BL621" s="63"/>
      <c r="BM621" s="63"/>
      <c r="BN621" s="90"/>
      <c r="BO621" s="90"/>
      <c r="BP621" s="75">
        <f>LEN(Tabelle32[[#This Row],[Label 1
GFX-Unit]])</f>
        <v>0</v>
      </c>
      <c r="BQ621" s="63"/>
      <c r="BR621" s="63"/>
      <c r="BS621" s="59"/>
      <c r="BT621" s="59"/>
      <c r="BU621" s="59" t="s">
        <v>158</v>
      </c>
      <c r="BV621" s="59" t="s">
        <v>159</v>
      </c>
      <c r="BW621" s="59" t="s">
        <v>831</v>
      </c>
      <c r="BX621" s="59">
        <v>29</v>
      </c>
    </row>
    <row r="622" spans="1:76" x14ac:dyDescent="0.2">
      <c r="A622" s="58" t="str">
        <f>CONCATENATE(Tabelle32[[#This Row],[Device ID]],".",Tabelle32[[#This Row],[Streamcounter]])</f>
        <v>29.29304</v>
      </c>
      <c r="B62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VGW-01_SDI29_ANCrec_0004_IPLASRF</v>
      </c>
      <c r="C622" s="67"/>
      <c r="D622" s="61"/>
      <c r="E622" s="67"/>
      <c r="F622" s="59" t="str">
        <f>IFERROR(VLOOKUP(Tabelle32[[#This Row],[Device ID]],BOM!$B$3:$BQ$35,16,FALSE),"")</f>
        <v>MVW</v>
      </c>
      <c r="G622" s="63">
        <f>VLOOKUP(Tabelle32[[#This Row],[SDI Interface]],BOM!$A$4:$B$35,2,FALSE)</f>
        <v>29</v>
      </c>
      <c r="H622" s="59" t="str">
        <f>BOM!$C$4</f>
        <v>VGW-01</v>
      </c>
      <c r="I622" s="59">
        <f>IFERROR(VLOOKUP(Tabelle32[[#This Row],[Device ID]],BOM!$B$3:$BQ$35,12,FALSE),"")</f>
        <v>0</v>
      </c>
      <c r="J622" s="59" t="str">
        <f>IFERROR(VLOOKUP(Tabelle32[[#This Row],[Device ID]],BOM!$B$3:$BQ$35,13,FALSE),"")</f>
        <v>TC.U1.223 | MDC</v>
      </c>
      <c r="K622" s="59" t="str">
        <f>IFERROR(VLOOKUP(Tabelle32[[#This Row],[Device ID]],BOM!$B$3:$BQ$35,14,FALSE),"")</f>
        <v>Imagine Comunications</v>
      </c>
      <c r="L622" s="59" t="str">
        <f>IFERROR(VLOOKUP(Tabelle32[[#This Row],[Device ID]],BOM!$B$3:$BQ$35,16,FALSE),"")</f>
        <v>MVW</v>
      </c>
      <c r="M622" s="63">
        <f>IFERROR(VLOOKUP(Tabelle32[[#This Row],[Device ID]],BOM!$B$3:$BQ$35,17,FALSE),"")</f>
        <v>0</v>
      </c>
      <c r="N622" s="59">
        <f>IFERROR(VLOOKUP(Tabelle32[[#This Row],[Device ID]],BOM!$B$3:$BQ$35,18,FALSE),"")</f>
        <v>0</v>
      </c>
      <c r="O622" s="64"/>
      <c r="P622" s="64"/>
      <c r="Q622" s="64"/>
      <c r="R622" s="64"/>
      <c r="S622" s="64"/>
      <c r="T622" s="64"/>
      <c r="U622" s="59">
        <f>IFERROR(VLOOKUP(Tabelle32[[#This Row],[Device ID]],BOM!$B$3:$BQ$35,25,FALSE),"")</f>
        <v>0</v>
      </c>
      <c r="V622" s="59" t="str">
        <f>IFERROR(VLOOKUP(Tabelle32[[#This Row],[Device ID]],BOM!$B$3:$BQ$35,26,FALSE),"")</f>
        <v>x</v>
      </c>
      <c r="W622" s="59" t="str">
        <f>IFERROR(VLOOKUP(Tabelle32[[#This Row],[Device ID]],BOM!$B$3:$BQ$35,27,FALSE),"")</f>
        <v>x</v>
      </c>
      <c r="X622" s="59" t="str">
        <f>IFERROR(VLOOKUP(Tabelle32[[#This Row],[Device ID]],BOM!$B$3:$BQ$35,28,FALSE),"")</f>
        <v>x</v>
      </c>
      <c r="Y622" s="59" t="str">
        <f>IFERROR(VLOOKUP(Tabelle32[[#This Row],[Device ID]],BOM!$B$3:$BQ$35,29,FALSE),"")</f>
        <v>x</v>
      </c>
      <c r="Z622" s="59" t="str">
        <f>IFERROR(VLOOKUP(Tabelle32[[#This Row],[Device ID]],BOM!$B$3:$BQ$35,30,FALSE),"")</f>
        <v>x</v>
      </c>
      <c r="AA622" s="59" t="str">
        <f>IFERROR(VLOOKUP(Tabelle32[[#This Row],[Device ID]],BOM!$B$3:$BQ$35,31,FALSE),"")</f>
        <v>x</v>
      </c>
      <c r="AB622" s="59" t="str">
        <f>IFERROR(VLOOKUP(Tabelle32[[#This Row],[Device ID]],BOM!$B$3:$BQ$35,32,FALSE),"")</f>
        <v>x</v>
      </c>
      <c r="AC622" s="59" t="str">
        <f>IFERROR(VLOOKUP(Tabelle32[[#This Row],[Device ID]],BOM!$B$3:$BQ$35,33,FALSE),"")</f>
        <v>x</v>
      </c>
      <c r="AD622" s="59" t="str">
        <f>IFERROR(VLOOKUP(Tabelle32[[#This Row],[Device ID]],BOM!$B$3:$BQ$35,34,FALSE),"")</f>
        <v>x</v>
      </c>
      <c r="AE622" s="59" t="str">
        <f>IFERROR(VLOOKUP(Tabelle32[[#This Row],[Device ID]],BOM!$B$3:$BQ$35,35,FALSE),"")</f>
        <v>x</v>
      </c>
      <c r="AF622" s="59" t="str">
        <f>IFERROR(VLOOKUP(Tabelle32[[#This Row],[Device ID]],BOM!$B$3:$BQ$35,36,FALSE),"")</f>
        <v>x</v>
      </c>
      <c r="AG622" s="59" t="str">
        <f>IFERROR(VLOOKUP(Tabelle32[[#This Row],[Device ID]],BOM!$B$3:$BQ$35,37,FALSE),"")</f>
        <v>x</v>
      </c>
      <c r="AH622" s="59"/>
      <c r="AI622" s="59"/>
      <c r="AJ622" s="59"/>
      <c r="AK622" s="59"/>
      <c r="AL622" s="59" t="str">
        <f>IFERROR(VLOOKUP(Tabelle32[[#This Row],[Device ID]],BOM!$B$3:$BQ$35,42,FALSE),"")</f>
        <v>Imagine Communications SNP</v>
      </c>
      <c r="AM622" s="59" t="str">
        <f>IFERROR(VLOOKUP(Tabelle32[[#This Row],[Device ID]],BOM!$B$3:$BQ$35,43,FALSE),"")</f>
        <v>no</v>
      </c>
      <c r="AN622" s="59" t="str">
        <f>IFERROR(VLOOKUP(Tabelle32[[#This Row],[Device ID]],BOM!$B$3:$BQ$35,44,FALSE),"")</f>
        <v>yes</v>
      </c>
      <c r="AO622" s="59" t="str">
        <f>IFERROR(VLOOKUP(Tabelle32[[#This Row],[Device ID]],BOM!$B$3:$BQ$35,45,FALSE),"")</f>
        <v>no</v>
      </c>
      <c r="AP622" s="59" t="str">
        <f>IFERROR(CONCATENATE(Tabelle32[[#This Row],[Family
GFX-Unit]]," | ",Tabelle32[[#This Row],[Label 1
GFX-Unit]]," | ",Tabelle32[[#This Row],[Attached Device if Gateway]]),"")</f>
        <v xml:space="preserve"> |  | MVW</v>
      </c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  <c r="BE622" s="28"/>
      <c r="BF622" s="28"/>
      <c r="BG622" s="73" t="s">
        <v>151</v>
      </c>
      <c r="BH622" s="30" t="str">
        <f>IF(COUNTA(Tabelle32[[#This Row],[Type:Vid_1080i50]:[Type:Anc_Prot]])&gt;0,"x","")</f>
        <v/>
      </c>
      <c r="BI62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622" s="59"/>
      <c r="BK622" s="59"/>
      <c r="BL622" s="63"/>
      <c r="BM622" s="63"/>
      <c r="BN622" s="90"/>
      <c r="BO622" s="90"/>
      <c r="BP622" s="75">
        <f>LEN(Tabelle32[[#This Row],[Label 1
GFX-Unit]])</f>
        <v>0</v>
      </c>
      <c r="BQ622" s="63"/>
      <c r="BR622" s="63"/>
      <c r="BS622" s="59"/>
      <c r="BT622" s="59"/>
      <c r="BU622" s="59" t="s">
        <v>161</v>
      </c>
      <c r="BV622" s="59" t="s">
        <v>162</v>
      </c>
      <c r="BW622" s="59" t="s">
        <v>832</v>
      </c>
      <c r="BX622" s="59">
        <v>29</v>
      </c>
    </row>
    <row r="623" spans="1:76" x14ac:dyDescent="0.2">
      <c r="A623" s="58" t="str">
        <f>CONCATENATE(Tabelle32[[#This Row],[Device ID]],".",Tabelle32[[#This Row],[Streamcounter]])</f>
        <v>29.29201</v>
      </c>
      <c r="B62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VGW-01_SDI29_AUDrec_0001_IPLASRF</v>
      </c>
      <c r="C623" s="67"/>
      <c r="D623" s="61"/>
      <c r="E623" s="67"/>
      <c r="F623" s="59" t="str">
        <f>IFERROR(VLOOKUP(Tabelle32[[#This Row],[Device ID]],BOM!$B$3:$BQ$35,16,FALSE),"")</f>
        <v>MVW</v>
      </c>
      <c r="G623" s="63">
        <f>VLOOKUP(Tabelle32[[#This Row],[SDI Interface]],BOM!$A$4:$B$35,2,FALSE)</f>
        <v>29</v>
      </c>
      <c r="H623" s="59" t="str">
        <f>BOM!$C$4</f>
        <v>VGW-01</v>
      </c>
      <c r="I623" s="59">
        <f>IFERROR(VLOOKUP(Tabelle32[[#This Row],[Device ID]],BOM!$B$3:$BQ$35,12,FALSE),"")</f>
        <v>0</v>
      </c>
      <c r="J623" s="59" t="str">
        <f>IFERROR(VLOOKUP(Tabelle32[[#This Row],[Device ID]],BOM!$B$3:$BQ$35,13,FALSE),"")</f>
        <v>TC.U1.223 | MDC</v>
      </c>
      <c r="K623" s="59" t="str">
        <f>IFERROR(VLOOKUP(Tabelle32[[#This Row],[Device ID]],BOM!$B$3:$BQ$35,14,FALSE),"")</f>
        <v>Imagine Comunications</v>
      </c>
      <c r="L623" s="59" t="str">
        <f>IFERROR(VLOOKUP(Tabelle32[[#This Row],[Device ID]],BOM!$B$3:$BQ$35,16,FALSE),"")</f>
        <v>MVW</v>
      </c>
      <c r="M623" s="63">
        <f>IFERROR(VLOOKUP(Tabelle32[[#This Row],[Device ID]],BOM!$B$3:$BQ$35,17,FALSE),"")</f>
        <v>0</v>
      </c>
      <c r="N623" s="59">
        <f>IFERROR(VLOOKUP(Tabelle32[[#This Row],[Device ID]],BOM!$B$3:$BQ$35,18,FALSE),"")</f>
        <v>0</v>
      </c>
      <c r="O623" s="64"/>
      <c r="P623" s="64"/>
      <c r="Q623" s="64"/>
      <c r="R623" s="64"/>
      <c r="S623" s="64"/>
      <c r="T623" s="64"/>
      <c r="U623" s="59">
        <f>IFERROR(VLOOKUP(Tabelle32[[#This Row],[Device ID]],BOM!$B$3:$BQ$35,25,FALSE),"")</f>
        <v>0</v>
      </c>
      <c r="V623" s="59" t="str">
        <f>IFERROR(VLOOKUP(Tabelle32[[#This Row],[Device ID]],BOM!$B$3:$BQ$35,26,FALSE),"")</f>
        <v>x</v>
      </c>
      <c r="W623" s="59" t="str">
        <f>IFERROR(VLOOKUP(Tabelle32[[#This Row],[Device ID]],BOM!$B$3:$BQ$35,27,FALSE),"")</f>
        <v>x</v>
      </c>
      <c r="X623" s="59" t="str">
        <f>IFERROR(VLOOKUP(Tabelle32[[#This Row],[Device ID]],BOM!$B$3:$BQ$35,28,FALSE),"")</f>
        <v>x</v>
      </c>
      <c r="Y623" s="59" t="str">
        <f>IFERROR(VLOOKUP(Tabelle32[[#This Row],[Device ID]],BOM!$B$3:$BQ$35,29,FALSE),"")</f>
        <v>x</v>
      </c>
      <c r="Z623" s="59" t="str">
        <f>IFERROR(VLOOKUP(Tabelle32[[#This Row],[Device ID]],BOM!$B$3:$BQ$35,30,FALSE),"")</f>
        <v>x</v>
      </c>
      <c r="AA623" s="59" t="str">
        <f>IFERROR(VLOOKUP(Tabelle32[[#This Row],[Device ID]],BOM!$B$3:$BQ$35,31,FALSE),"")</f>
        <v>x</v>
      </c>
      <c r="AB623" s="59" t="str">
        <f>IFERROR(VLOOKUP(Tabelle32[[#This Row],[Device ID]],BOM!$B$3:$BQ$35,32,FALSE),"")</f>
        <v>x</v>
      </c>
      <c r="AC623" s="59" t="str">
        <f>IFERROR(VLOOKUP(Tabelle32[[#This Row],[Device ID]],BOM!$B$3:$BQ$35,33,FALSE),"")</f>
        <v>x</v>
      </c>
      <c r="AD623" s="59" t="str">
        <f>IFERROR(VLOOKUP(Tabelle32[[#This Row],[Device ID]],BOM!$B$3:$BQ$35,34,FALSE),"")</f>
        <v>x</v>
      </c>
      <c r="AE623" s="59" t="str">
        <f>IFERROR(VLOOKUP(Tabelle32[[#This Row],[Device ID]],BOM!$B$3:$BQ$35,35,FALSE),"")</f>
        <v>x</v>
      </c>
      <c r="AF623" s="59" t="str">
        <f>IFERROR(VLOOKUP(Tabelle32[[#This Row],[Device ID]],BOM!$B$3:$BQ$35,36,FALSE),"")</f>
        <v>x</v>
      </c>
      <c r="AG623" s="59" t="str">
        <f>IFERROR(VLOOKUP(Tabelle32[[#This Row],[Device ID]],BOM!$B$3:$BQ$35,37,FALSE),"")</f>
        <v>x</v>
      </c>
      <c r="AH623" s="59"/>
      <c r="AI623" s="59"/>
      <c r="AJ623" s="59"/>
      <c r="AK623" s="59"/>
      <c r="AL623" s="59" t="str">
        <f>IFERROR(VLOOKUP(Tabelle32[[#This Row],[Device ID]],BOM!$B$3:$BQ$35,42,FALSE),"")</f>
        <v>Imagine Communications SNP</v>
      </c>
      <c r="AM623" s="59" t="str">
        <f>IFERROR(VLOOKUP(Tabelle32[[#This Row],[Device ID]],BOM!$B$3:$BQ$35,43,FALSE),"")</f>
        <v>no</v>
      </c>
      <c r="AN623" s="59" t="str">
        <f>IFERROR(VLOOKUP(Tabelle32[[#This Row],[Device ID]],BOM!$B$3:$BQ$35,44,FALSE),"")</f>
        <v>yes</v>
      </c>
      <c r="AO623" s="59" t="str">
        <f>IFERROR(VLOOKUP(Tabelle32[[#This Row],[Device ID]],BOM!$B$3:$BQ$35,45,FALSE),"")</f>
        <v>no</v>
      </c>
      <c r="AP623" s="59" t="str">
        <f>IFERROR(CONCATENATE(Tabelle32[[#This Row],[Family
GFX-Unit]]," | ",Tabelle32[[#This Row],[Label 1
GFX-Unit]]," | ",Tabelle32[[#This Row],[Attached Device if Gateway]]),"")</f>
        <v xml:space="preserve"> |  | MVW</v>
      </c>
      <c r="AQ623" s="28"/>
      <c r="AR623" s="28"/>
      <c r="AS623" s="28"/>
      <c r="AT623" s="28"/>
      <c r="AU623" s="28"/>
      <c r="AV623" s="28" t="s">
        <v>96</v>
      </c>
      <c r="AW623" s="28" t="s">
        <v>96</v>
      </c>
      <c r="AX623" s="28" t="s">
        <v>96</v>
      </c>
      <c r="AY623" s="28" t="s">
        <v>96</v>
      </c>
      <c r="AZ623" s="28" t="s">
        <v>96</v>
      </c>
      <c r="BA623" s="28" t="s">
        <v>96</v>
      </c>
      <c r="BB623" s="28" t="s">
        <v>96</v>
      </c>
      <c r="BC623" s="28" t="s">
        <v>96</v>
      </c>
      <c r="BD623" s="28" t="s">
        <v>96</v>
      </c>
      <c r="BE623" s="28"/>
      <c r="BF623" s="28"/>
      <c r="BG623" s="73" t="s">
        <v>151</v>
      </c>
      <c r="BH623" s="30" t="str">
        <f>IF(COUNTA(Tabelle32[[#This Row],[Type:Vid_1080i50]:[Type:Anc_Prot]])&gt;0,"x","")</f>
        <v>x</v>
      </c>
      <c r="BI62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23" s="59"/>
      <c r="BK623" s="59"/>
      <c r="BL623" s="63"/>
      <c r="BM623" s="63"/>
      <c r="BN623" s="90"/>
      <c r="BO623" s="90"/>
      <c r="BP623" s="75">
        <f>LEN(Tabelle32[[#This Row],[Label 1
GFX-Unit]])</f>
        <v>0</v>
      </c>
      <c r="BQ623" s="63"/>
      <c r="BR623" s="63"/>
      <c r="BS623" s="59"/>
      <c r="BT623" s="59"/>
      <c r="BU623" s="59" t="s">
        <v>164</v>
      </c>
      <c r="BV623" s="59" t="s">
        <v>165</v>
      </c>
      <c r="BW623" s="59" t="s">
        <v>833</v>
      </c>
      <c r="BX623" s="59">
        <v>29</v>
      </c>
    </row>
    <row r="624" spans="1:76" x14ac:dyDescent="0.2">
      <c r="A624" s="58" t="str">
        <f>CONCATENATE(Tabelle32[[#This Row],[Device ID]],".",Tabelle32[[#This Row],[Streamcounter]])</f>
        <v>29.29202</v>
      </c>
      <c r="B62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VGW-01_SDI29_AUDrec_0002_IPLASRF</v>
      </c>
      <c r="C624" s="67"/>
      <c r="D624" s="61"/>
      <c r="E624" s="67"/>
      <c r="F624" s="59" t="str">
        <f>IFERROR(VLOOKUP(Tabelle32[[#This Row],[Device ID]],BOM!$B$3:$BQ$35,16,FALSE),"")</f>
        <v>MVW</v>
      </c>
      <c r="G624" s="63">
        <f>VLOOKUP(Tabelle32[[#This Row],[SDI Interface]],BOM!$A$4:$B$35,2,FALSE)</f>
        <v>29</v>
      </c>
      <c r="H624" s="59" t="str">
        <f>BOM!$C$4</f>
        <v>VGW-01</v>
      </c>
      <c r="I624" s="59">
        <f>IFERROR(VLOOKUP(Tabelle32[[#This Row],[Device ID]],BOM!$B$3:$BQ$35,12,FALSE),"")</f>
        <v>0</v>
      </c>
      <c r="J624" s="59" t="str">
        <f>IFERROR(VLOOKUP(Tabelle32[[#This Row],[Device ID]],BOM!$B$3:$BQ$35,13,FALSE),"")</f>
        <v>TC.U1.223 | MDC</v>
      </c>
      <c r="K624" s="59" t="str">
        <f>IFERROR(VLOOKUP(Tabelle32[[#This Row],[Device ID]],BOM!$B$3:$BQ$35,14,FALSE),"")</f>
        <v>Imagine Comunications</v>
      </c>
      <c r="L624" s="59" t="str">
        <f>IFERROR(VLOOKUP(Tabelle32[[#This Row],[Device ID]],BOM!$B$3:$BQ$35,16,FALSE),"")</f>
        <v>MVW</v>
      </c>
      <c r="M624" s="63">
        <f>IFERROR(VLOOKUP(Tabelle32[[#This Row],[Device ID]],BOM!$B$3:$BQ$35,17,FALSE),"")</f>
        <v>0</v>
      </c>
      <c r="N624" s="59">
        <f>IFERROR(VLOOKUP(Tabelle32[[#This Row],[Device ID]],BOM!$B$3:$BQ$35,18,FALSE),"")</f>
        <v>0</v>
      </c>
      <c r="O624" s="64"/>
      <c r="P624" s="64"/>
      <c r="Q624" s="64"/>
      <c r="R624" s="64"/>
      <c r="S624" s="64"/>
      <c r="T624" s="64"/>
      <c r="U624" s="59">
        <f>IFERROR(VLOOKUP(Tabelle32[[#This Row],[Device ID]],BOM!$B$3:$BQ$35,25,FALSE),"")</f>
        <v>0</v>
      </c>
      <c r="V624" s="59" t="str">
        <f>IFERROR(VLOOKUP(Tabelle32[[#This Row],[Device ID]],BOM!$B$3:$BQ$35,26,FALSE),"")</f>
        <v>x</v>
      </c>
      <c r="W624" s="59" t="str">
        <f>IFERROR(VLOOKUP(Tabelle32[[#This Row],[Device ID]],BOM!$B$3:$BQ$35,27,FALSE),"")</f>
        <v>x</v>
      </c>
      <c r="X624" s="59" t="str">
        <f>IFERROR(VLOOKUP(Tabelle32[[#This Row],[Device ID]],BOM!$B$3:$BQ$35,28,FALSE),"")</f>
        <v>x</v>
      </c>
      <c r="Y624" s="59" t="str">
        <f>IFERROR(VLOOKUP(Tabelle32[[#This Row],[Device ID]],BOM!$B$3:$BQ$35,29,FALSE),"")</f>
        <v>x</v>
      </c>
      <c r="Z624" s="59" t="str">
        <f>IFERROR(VLOOKUP(Tabelle32[[#This Row],[Device ID]],BOM!$B$3:$BQ$35,30,FALSE),"")</f>
        <v>x</v>
      </c>
      <c r="AA624" s="59" t="str">
        <f>IFERROR(VLOOKUP(Tabelle32[[#This Row],[Device ID]],BOM!$B$3:$BQ$35,31,FALSE),"")</f>
        <v>x</v>
      </c>
      <c r="AB624" s="59" t="str">
        <f>IFERROR(VLOOKUP(Tabelle32[[#This Row],[Device ID]],BOM!$B$3:$BQ$35,32,FALSE),"")</f>
        <v>x</v>
      </c>
      <c r="AC624" s="59" t="str">
        <f>IFERROR(VLOOKUP(Tabelle32[[#This Row],[Device ID]],BOM!$B$3:$BQ$35,33,FALSE),"")</f>
        <v>x</v>
      </c>
      <c r="AD624" s="59" t="str">
        <f>IFERROR(VLOOKUP(Tabelle32[[#This Row],[Device ID]],BOM!$B$3:$BQ$35,34,FALSE),"")</f>
        <v>x</v>
      </c>
      <c r="AE624" s="59" t="str">
        <f>IFERROR(VLOOKUP(Tabelle32[[#This Row],[Device ID]],BOM!$B$3:$BQ$35,35,FALSE),"")</f>
        <v>x</v>
      </c>
      <c r="AF624" s="59" t="str">
        <f>IFERROR(VLOOKUP(Tabelle32[[#This Row],[Device ID]],BOM!$B$3:$BQ$35,36,FALSE),"")</f>
        <v>x</v>
      </c>
      <c r="AG624" s="59" t="str">
        <f>IFERROR(VLOOKUP(Tabelle32[[#This Row],[Device ID]],BOM!$B$3:$BQ$35,37,FALSE),"")</f>
        <v>x</v>
      </c>
      <c r="AH624" s="59"/>
      <c r="AI624" s="59"/>
      <c r="AJ624" s="59"/>
      <c r="AK624" s="59"/>
      <c r="AL624" s="59" t="str">
        <f>IFERROR(VLOOKUP(Tabelle32[[#This Row],[Device ID]],BOM!$B$3:$BQ$35,42,FALSE),"")</f>
        <v>Imagine Communications SNP</v>
      </c>
      <c r="AM624" s="59" t="str">
        <f>IFERROR(VLOOKUP(Tabelle32[[#This Row],[Device ID]],BOM!$B$3:$BQ$35,43,FALSE),"")</f>
        <v>no</v>
      </c>
      <c r="AN624" s="59" t="str">
        <f>IFERROR(VLOOKUP(Tabelle32[[#This Row],[Device ID]],BOM!$B$3:$BQ$35,44,FALSE),"")</f>
        <v>yes</v>
      </c>
      <c r="AO624" s="59" t="str">
        <f>IFERROR(VLOOKUP(Tabelle32[[#This Row],[Device ID]],BOM!$B$3:$BQ$35,45,FALSE),"")</f>
        <v>no</v>
      </c>
      <c r="AP624" s="59" t="str">
        <f>IFERROR(CONCATENATE(Tabelle32[[#This Row],[Family
GFX-Unit]]," | ",Tabelle32[[#This Row],[Label 1
GFX-Unit]]," | ",Tabelle32[[#This Row],[Attached Device if Gateway]]),"")</f>
        <v xml:space="preserve"> |  | MVW</v>
      </c>
      <c r="AQ624" s="28"/>
      <c r="AR624" s="28"/>
      <c r="AS624" s="28"/>
      <c r="AT624" s="28"/>
      <c r="AU624" s="28"/>
      <c r="AV624" s="28" t="s">
        <v>96</v>
      </c>
      <c r="AW624" s="28" t="s">
        <v>96</v>
      </c>
      <c r="AX624" s="28" t="s">
        <v>96</v>
      </c>
      <c r="AY624" s="28" t="s">
        <v>96</v>
      </c>
      <c r="AZ624" s="28" t="s">
        <v>96</v>
      </c>
      <c r="BA624" s="28" t="s">
        <v>96</v>
      </c>
      <c r="BB624" s="28" t="s">
        <v>96</v>
      </c>
      <c r="BC624" s="28" t="s">
        <v>96</v>
      </c>
      <c r="BD624" s="28" t="s">
        <v>96</v>
      </c>
      <c r="BE624" s="28"/>
      <c r="BF624" s="28"/>
      <c r="BG624" s="73" t="s">
        <v>151</v>
      </c>
      <c r="BH624" s="30" t="str">
        <f>IF(COUNTA(Tabelle32[[#This Row],[Type:Vid_1080i50]:[Type:Anc_Prot]])&gt;0,"x","")</f>
        <v>x</v>
      </c>
      <c r="BI62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24" s="59"/>
      <c r="BK624" s="59"/>
      <c r="BL624" s="63"/>
      <c r="BM624" s="63"/>
      <c r="BN624" s="90"/>
      <c r="BO624" s="90"/>
      <c r="BP624" s="75">
        <f>LEN(Tabelle32[[#This Row],[Label 1
GFX-Unit]])</f>
        <v>0</v>
      </c>
      <c r="BQ624" s="63"/>
      <c r="BR624" s="63"/>
      <c r="BS624" s="59"/>
      <c r="BT624" s="59"/>
      <c r="BU624" s="59" t="s">
        <v>167</v>
      </c>
      <c r="BV624" s="59" t="s">
        <v>168</v>
      </c>
      <c r="BW624" s="59" t="s">
        <v>834</v>
      </c>
      <c r="BX624" s="59">
        <v>29</v>
      </c>
    </row>
    <row r="625" spans="1:76" x14ac:dyDescent="0.2">
      <c r="A625" s="58" t="str">
        <f>CONCATENATE(Tabelle32[[#This Row],[Device ID]],".",Tabelle32[[#This Row],[Streamcounter]])</f>
        <v>29.29203</v>
      </c>
      <c r="B62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VGW-01_SDI29_AUDrec_0003_IPLASRF</v>
      </c>
      <c r="C625" s="67"/>
      <c r="D625" s="61"/>
      <c r="E625" s="67"/>
      <c r="F625" s="59" t="str">
        <f>IFERROR(VLOOKUP(Tabelle32[[#This Row],[Device ID]],BOM!$B$3:$BQ$35,16,FALSE),"")</f>
        <v>MVW</v>
      </c>
      <c r="G625" s="63">
        <f>VLOOKUP(Tabelle32[[#This Row],[SDI Interface]],BOM!$A$4:$B$35,2,FALSE)</f>
        <v>29</v>
      </c>
      <c r="H625" s="59" t="str">
        <f>BOM!$C$4</f>
        <v>VGW-01</v>
      </c>
      <c r="I625" s="59">
        <f>IFERROR(VLOOKUP(Tabelle32[[#This Row],[Device ID]],BOM!$B$3:$BQ$35,12,FALSE),"")</f>
        <v>0</v>
      </c>
      <c r="J625" s="59" t="str">
        <f>IFERROR(VLOOKUP(Tabelle32[[#This Row],[Device ID]],BOM!$B$3:$BQ$35,13,FALSE),"")</f>
        <v>TC.U1.223 | MDC</v>
      </c>
      <c r="K625" s="59" t="str">
        <f>IFERROR(VLOOKUP(Tabelle32[[#This Row],[Device ID]],BOM!$B$3:$BQ$35,14,FALSE),"")</f>
        <v>Imagine Comunications</v>
      </c>
      <c r="L625" s="59" t="str">
        <f>IFERROR(VLOOKUP(Tabelle32[[#This Row],[Device ID]],BOM!$B$3:$BQ$35,16,FALSE),"")</f>
        <v>MVW</v>
      </c>
      <c r="M625" s="63">
        <f>IFERROR(VLOOKUP(Tabelle32[[#This Row],[Device ID]],BOM!$B$3:$BQ$35,17,FALSE),"")</f>
        <v>0</v>
      </c>
      <c r="N625" s="59">
        <f>IFERROR(VLOOKUP(Tabelle32[[#This Row],[Device ID]],BOM!$B$3:$BQ$35,18,FALSE),"")</f>
        <v>0</v>
      </c>
      <c r="O625" s="64"/>
      <c r="P625" s="64"/>
      <c r="Q625" s="64"/>
      <c r="R625" s="64"/>
      <c r="S625" s="64"/>
      <c r="T625" s="64"/>
      <c r="U625" s="59">
        <f>IFERROR(VLOOKUP(Tabelle32[[#This Row],[Device ID]],BOM!$B$3:$BQ$35,25,FALSE),"")</f>
        <v>0</v>
      </c>
      <c r="V625" s="59" t="str">
        <f>IFERROR(VLOOKUP(Tabelle32[[#This Row],[Device ID]],BOM!$B$3:$BQ$35,26,FALSE),"")</f>
        <v>x</v>
      </c>
      <c r="W625" s="59" t="str">
        <f>IFERROR(VLOOKUP(Tabelle32[[#This Row],[Device ID]],BOM!$B$3:$BQ$35,27,FALSE),"")</f>
        <v>x</v>
      </c>
      <c r="X625" s="59" t="str">
        <f>IFERROR(VLOOKUP(Tabelle32[[#This Row],[Device ID]],BOM!$B$3:$BQ$35,28,FALSE),"")</f>
        <v>x</v>
      </c>
      <c r="Y625" s="59" t="str">
        <f>IFERROR(VLOOKUP(Tabelle32[[#This Row],[Device ID]],BOM!$B$3:$BQ$35,29,FALSE),"")</f>
        <v>x</v>
      </c>
      <c r="Z625" s="59" t="str">
        <f>IFERROR(VLOOKUP(Tabelle32[[#This Row],[Device ID]],BOM!$B$3:$BQ$35,30,FALSE),"")</f>
        <v>x</v>
      </c>
      <c r="AA625" s="59" t="str">
        <f>IFERROR(VLOOKUP(Tabelle32[[#This Row],[Device ID]],BOM!$B$3:$BQ$35,31,FALSE),"")</f>
        <v>x</v>
      </c>
      <c r="AB625" s="59" t="str">
        <f>IFERROR(VLOOKUP(Tabelle32[[#This Row],[Device ID]],BOM!$B$3:$BQ$35,32,FALSE),"")</f>
        <v>x</v>
      </c>
      <c r="AC625" s="59" t="str">
        <f>IFERROR(VLOOKUP(Tabelle32[[#This Row],[Device ID]],BOM!$B$3:$BQ$35,33,FALSE),"")</f>
        <v>x</v>
      </c>
      <c r="AD625" s="59" t="str">
        <f>IFERROR(VLOOKUP(Tabelle32[[#This Row],[Device ID]],BOM!$B$3:$BQ$35,34,FALSE),"")</f>
        <v>x</v>
      </c>
      <c r="AE625" s="59" t="str">
        <f>IFERROR(VLOOKUP(Tabelle32[[#This Row],[Device ID]],BOM!$B$3:$BQ$35,35,FALSE),"")</f>
        <v>x</v>
      </c>
      <c r="AF625" s="59" t="str">
        <f>IFERROR(VLOOKUP(Tabelle32[[#This Row],[Device ID]],BOM!$B$3:$BQ$35,36,FALSE),"")</f>
        <v>x</v>
      </c>
      <c r="AG625" s="59" t="str">
        <f>IFERROR(VLOOKUP(Tabelle32[[#This Row],[Device ID]],BOM!$B$3:$BQ$35,37,FALSE),"")</f>
        <v>x</v>
      </c>
      <c r="AH625" s="59"/>
      <c r="AI625" s="59"/>
      <c r="AJ625" s="59"/>
      <c r="AK625" s="59"/>
      <c r="AL625" s="59" t="str">
        <f>IFERROR(VLOOKUP(Tabelle32[[#This Row],[Device ID]],BOM!$B$3:$BQ$35,42,FALSE),"")</f>
        <v>Imagine Communications SNP</v>
      </c>
      <c r="AM625" s="59" t="str">
        <f>IFERROR(VLOOKUP(Tabelle32[[#This Row],[Device ID]],BOM!$B$3:$BQ$35,43,FALSE),"")</f>
        <v>no</v>
      </c>
      <c r="AN625" s="59" t="str">
        <f>IFERROR(VLOOKUP(Tabelle32[[#This Row],[Device ID]],BOM!$B$3:$BQ$35,44,FALSE),"")</f>
        <v>yes</v>
      </c>
      <c r="AO625" s="59" t="str">
        <f>IFERROR(VLOOKUP(Tabelle32[[#This Row],[Device ID]],BOM!$B$3:$BQ$35,45,FALSE),"")</f>
        <v>no</v>
      </c>
      <c r="AP625" s="59" t="str">
        <f>IFERROR(CONCATENATE(Tabelle32[[#This Row],[Family
GFX-Unit]]," | ",Tabelle32[[#This Row],[Label 1
GFX-Unit]]," | ",Tabelle32[[#This Row],[Attached Device if Gateway]]),"")</f>
        <v xml:space="preserve"> |  | MVW</v>
      </c>
      <c r="AQ625" s="28"/>
      <c r="AR625" s="28"/>
      <c r="AS625" s="28"/>
      <c r="AT625" s="28"/>
      <c r="AU625" s="28"/>
      <c r="AV625" s="28" t="s">
        <v>96</v>
      </c>
      <c r="AW625" s="28" t="s">
        <v>96</v>
      </c>
      <c r="AX625" s="28" t="s">
        <v>96</v>
      </c>
      <c r="AY625" s="28" t="s">
        <v>96</v>
      </c>
      <c r="AZ625" s="28" t="s">
        <v>96</v>
      </c>
      <c r="BA625" s="28" t="s">
        <v>96</v>
      </c>
      <c r="BB625" s="28" t="s">
        <v>96</v>
      </c>
      <c r="BC625" s="28" t="s">
        <v>96</v>
      </c>
      <c r="BD625" s="28" t="s">
        <v>96</v>
      </c>
      <c r="BE625" s="28"/>
      <c r="BF625" s="28"/>
      <c r="BG625" s="73" t="s">
        <v>151</v>
      </c>
      <c r="BH625" s="30" t="str">
        <f>IF(COUNTA(Tabelle32[[#This Row],[Type:Vid_1080i50]:[Type:Anc_Prot]])&gt;0,"x","")</f>
        <v>x</v>
      </c>
      <c r="BI62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25" s="59"/>
      <c r="BK625" s="59"/>
      <c r="BL625" s="63"/>
      <c r="BM625" s="63"/>
      <c r="BN625" s="90"/>
      <c r="BO625" s="90"/>
      <c r="BP625" s="75">
        <f>LEN(Tabelle32[[#This Row],[Label 1
GFX-Unit]])</f>
        <v>0</v>
      </c>
      <c r="BQ625" s="63"/>
      <c r="BR625" s="63"/>
      <c r="BS625" s="59"/>
      <c r="BT625" s="59"/>
      <c r="BU625" s="59" t="s">
        <v>170</v>
      </c>
      <c r="BV625" s="59" t="s">
        <v>171</v>
      </c>
      <c r="BW625" s="59" t="s">
        <v>835</v>
      </c>
      <c r="BX625" s="59">
        <v>29</v>
      </c>
    </row>
    <row r="626" spans="1:76" x14ac:dyDescent="0.2">
      <c r="A626" s="58" t="str">
        <f>CONCATENATE(Tabelle32[[#This Row],[Device ID]],".",Tabelle32[[#This Row],[Streamcounter]])</f>
        <v>29.29204</v>
      </c>
      <c r="B62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VGW-01_SDI29_AUDrec_0004_IPLASRF</v>
      </c>
      <c r="C626" s="67"/>
      <c r="D626" s="61"/>
      <c r="E626" s="67"/>
      <c r="F626" s="59" t="str">
        <f>IFERROR(VLOOKUP(Tabelle32[[#This Row],[Device ID]],BOM!$B$3:$BQ$35,16,FALSE),"")</f>
        <v>MVW</v>
      </c>
      <c r="G626" s="63">
        <f>VLOOKUP(Tabelle32[[#This Row],[SDI Interface]],BOM!$A$4:$B$35,2,FALSE)</f>
        <v>29</v>
      </c>
      <c r="H626" s="59" t="str">
        <f>BOM!$C$4</f>
        <v>VGW-01</v>
      </c>
      <c r="I626" s="59">
        <f>IFERROR(VLOOKUP(Tabelle32[[#This Row],[Device ID]],BOM!$B$3:$BQ$35,12,FALSE),"")</f>
        <v>0</v>
      </c>
      <c r="J626" s="59" t="str">
        <f>IFERROR(VLOOKUP(Tabelle32[[#This Row],[Device ID]],BOM!$B$3:$BQ$35,13,FALSE),"")</f>
        <v>TC.U1.223 | MDC</v>
      </c>
      <c r="K626" s="59" t="str">
        <f>IFERROR(VLOOKUP(Tabelle32[[#This Row],[Device ID]],BOM!$B$3:$BQ$35,14,FALSE),"")</f>
        <v>Imagine Comunications</v>
      </c>
      <c r="L626" s="59" t="str">
        <f>IFERROR(VLOOKUP(Tabelle32[[#This Row],[Device ID]],BOM!$B$3:$BQ$35,16,FALSE),"")</f>
        <v>MVW</v>
      </c>
      <c r="M626" s="63">
        <f>IFERROR(VLOOKUP(Tabelle32[[#This Row],[Device ID]],BOM!$B$3:$BQ$35,17,FALSE),"")</f>
        <v>0</v>
      </c>
      <c r="N626" s="59">
        <f>IFERROR(VLOOKUP(Tabelle32[[#This Row],[Device ID]],BOM!$B$3:$BQ$35,18,FALSE),"")</f>
        <v>0</v>
      </c>
      <c r="O626" s="64"/>
      <c r="P626" s="64"/>
      <c r="Q626" s="64"/>
      <c r="R626" s="64"/>
      <c r="S626" s="64"/>
      <c r="T626" s="64"/>
      <c r="U626" s="59">
        <f>IFERROR(VLOOKUP(Tabelle32[[#This Row],[Device ID]],BOM!$B$3:$BQ$35,25,FALSE),"")</f>
        <v>0</v>
      </c>
      <c r="V626" s="59" t="str">
        <f>IFERROR(VLOOKUP(Tabelle32[[#This Row],[Device ID]],BOM!$B$3:$BQ$35,26,FALSE),"")</f>
        <v>x</v>
      </c>
      <c r="W626" s="59" t="str">
        <f>IFERROR(VLOOKUP(Tabelle32[[#This Row],[Device ID]],BOM!$B$3:$BQ$35,27,FALSE),"")</f>
        <v>x</v>
      </c>
      <c r="X626" s="59" t="str">
        <f>IFERROR(VLOOKUP(Tabelle32[[#This Row],[Device ID]],BOM!$B$3:$BQ$35,28,FALSE),"")</f>
        <v>x</v>
      </c>
      <c r="Y626" s="59" t="str">
        <f>IFERROR(VLOOKUP(Tabelle32[[#This Row],[Device ID]],BOM!$B$3:$BQ$35,29,FALSE),"")</f>
        <v>x</v>
      </c>
      <c r="Z626" s="59" t="str">
        <f>IFERROR(VLOOKUP(Tabelle32[[#This Row],[Device ID]],BOM!$B$3:$BQ$35,30,FALSE),"")</f>
        <v>x</v>
      </c>
      <c r="AA626" s="59" t="str">
        <f>IFERROR(VLOOKUP(Tabelle32[[#This Row],[Device ID]],BOM!$B$3:$BQ$35,31,FALSE),"")</f>
        <v>x</v>
      </c>
      <c r="AB626" s="59" t="str">
        <f>IFERROR(VLOOKUP(Tabelle32[[#This Row],[Device ID]],BOM!$B$3:$BQ$35,32,FALSE),"")</f>
        <v>x</v>
      </c>
      <c r="AC626" s="59" t="str">
        <f>IFERROR(VLOOKUP(Tabelle32[[#This Row],[Device ID]],BOM!$B$3:$BQ$35,33,FALSE),"")</f>
        <v>x</v>
      </c>
      <c r="AD626" s="59" t="str">
        <f>IFERROR(VLOOKUP(Tabelle32[[#This Row],[Device ID]],BOM!$B$3:$BQ$35,34,FALSE),"")</f>
        <v>x</v>
      </c>
      <c r="AE626" s="59" t="str">
        <f>IFERROR(VLOOKUP(Tabelle32[[#This Row],[Device ID]],BOM!$B$3:$BQ$35,35,FALSE),"")</f>
        <v>x</v>
      </c>
      <c r="AF626" s="59" t="str">
        <f>IFERROR(VLOOKUP(Tabelle32[[#This Row],[Device ID]],BOM!$B$3:$BQ$35,36,FALSE),"")</f>
        <v>x</v>
      </c>
      <c r="AG626" s="59" t="str">
        <f>IFERROR(VLOOKUP(Tabelle32[[#This Row],[Device ID]],BOM!$B$3:$BQ$35,37,FALSE),"")</f>
        <v>x</v>
      </c>
      <c r="AH626" s="59"/>
      <c r="AI626" s="59"/>
      <c r="AJ626" s="59"/>
      <c r="AK626" s="59"/>
      <c r="AL626" s="59" t="str">
        <f>IFERROR(VLOOKUP(Tabelle32[[#This Row],[Device ID]],BOM!$B$3:$BQ$35,42,FALSE),"")</f>
        <v>Imagine Communications SNP</v>
      </c>
      <c r="AM626" s="59" t="str">
        <f>IFERROR(VLOOKUP(Tabelle32[[#This Row],[Device ID]],BOM!$B$3:$BQ$35,43,FALSE),"")</f>
        <v>no</v>
      </c>
      <c r="AN626" s="59" t="str">
        <f>IFERROR(VLOOKUP(Tabelle32[[#This Row],[Device ID]],BOM!$B$3:$BQ$35,44,FALSE),"")</f>
        <v>yes</v>
      </c>
      <c r="AO626" s="59" t="str">
        <f>IFERROR(VLOOKUP(Tabelle32[[#This Row],[Device ID]],BOM!$B$3:$BQ$35,45,FALSE),"")</f>
        <v>no</v>
      </c>
      <c r="AP626" s="59" t="str">
        <f>IFERROR(CONCATENATE(Tabelle32[[#This Row],[Family
GFX-Unit]]," | ",Tabelle32[[#This Row],[Label 1
GFX-Unit]]," | ",Tabelle32[[#This Row],[Attached Device if Gateway]]),"")</f>
        <v xml:space="preserve"> |  | MVW</v>
      </c>
      <c r="AQ626" s="28"/>
      <c r="AR626" s="28"/>
      <c r="AS626" s="28"/>
      <c r="AT626" s="28"/>
      <c r="AU626" s="28"/>
      <c r="AV626" s="28" t="s">
        <v>96</v>
      </c>
      <c r="AW626" s="28" t="s">
        <v>96</v>
      </c>
      <c r="AX626" s="28" t="s">
        <v>96</v>
      </c>
      <c r="AY626" s="28" t="s">
        <v>96</v>
      </c>
      <c r="AZ626" s="28" t="s">
        <v>96</v>
      </c>
      <c r="BA626" s="28" t="s">
        <v>96</v>
      </c>
      <c r="BB626" s="28" t="s">
        <v>96</v>
      </c>
      <c r="BC626" s="28" t="s">
        <v>96</v>
      </c>
      <c r="BD626" s="28" t="s">
        <v>96</v>
      </c>
      <c r="BE626" s="28"/>
      <c r="BF626" s="28"/>
      <c r="BG626" s="73" t="s">
        <v>151</v>
      </c>
      <c r="BH626" s="30" t="str">
        <f>IF(COUNTA(Tabelle32[[#This Row],[Type:Vid_1080i50]:[Type:Anc_Prot]])&gt;0,"x","")</f>
        <v>x</v>
      </c>
      <c r="BI62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26" s="59"/>
      <c r="BK626" s="59"/>
      <c r="BL626" s="63"/>
      <c r="BM626" s="63"/>
      <c r="BN626" s="90"/>
      <c r="BO626" s="90"/>
      <c r="BP626" s="75">
        <f>LEN(Tabelle32[[#This Row],[Label 1
GFX-Unit]])</f>
        <v>0</v>
      </c>
      <c r="BQ626" s="63"/>
      <c r="BR626" s="63"/>
      <c r="BS626" s="59"/>
      <c r="BT626" s="59"/>
      <c r="BU626" s="59" t="s">
        <v>173</v>
      </c>
      <c r="BV626" s="59" t="s">
        <v>174</v>
      </c>
      <c r="BW626" s="59" t="s">
        <v>836</v>
      </c>
      <c r="BX626" s="59">
        <v>29</v>
      </c>
    </row>
    <row r="627" spans="1:76" x14ac:dyDescent="0.2">
      <c r="A627" s="58" t="str">
        <f>CONCATENATE(Tabelle32[[#This Row],[Device ID]],".",Tabelle32[[#This Row],[Streamcounter]])</f>
        <v>29.29205</v>
      </c>
      <c r="B62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VGW-01_SDI29_AUDrec_0005_IPLASRF</v>
      </c>
      <c r="C627" s="67"/>
      <c r="D627" s="61"/>
      <c r="E627" s="67"/>
      <c r="F627" s="59" t="str">
        <f>IFERROR(VLOOKUP(Tabelle32[[#This Row],[Device ID]],BOM!$B$3:$BQ$35,16,FALSE),"")</f>
        <v>MVW</v>
      </c>
      <c r="G627" s="63">
        <f>VLOOKUP(Tabelle32[[#This Row],[SDI Interface]],BOM!$A$4:$B$35,2,FALSE)</f>
        <v>29</v>
      </c>
      <c r="H627" s="59" t="str">
        <f>BOM!$C$4</f>
        <v>VGW-01</v>
      </c>
      <c r="I627" s="59">
        <f>IFERROR(VLOOKUP(Tabelle32[[#This Row],[Device ID]],BOM!$B$3:$BQ$35,12,FALSE),"")</f>
        <v>0</v>
      </c>
      <c r="J627" s="59" t="str">
        <f>IFERROR(VLOOKUP(Tabelle32[[#This Row],[Device ID]],BOM!$B$3:$BQ$35,13,FALSE),"")</f>
        <v>TC.U1.223 | MDC</v>
      </c>
      <c r="K627" s="59" t="str">
        <f>IFERROR(VLOOKUP(Tabelle32[[#This Row],[Device ID]],BOM!$B$3:$BQ$35,14,FALSE),"")</f>
        <v>Imagine Comunications</v>
      </c>
      <c r="L627" s="59" t="str">
        <f>IFERROR(VLOOKUP(Tabelle32[[#This Row],[Device ID]],BOM!$B$3:$BQ$35,16,FALSE),"")</f>
        <v>MVW</v>
      </c>
      <c r="M627" s="63">
        <f>IFERROR(VLOOKUP(Tabelle32[[#This Row],[Device ID]],BOM!$B$3:$BQ$35,17,FALSE),"")</f>
        <v>0</v>
      </c>
      <c r="N627" s="59">
        <f>IFERROR(VLOOKUP(Tabelle32[[#This Row],[Device ID]],BOM!$B$3:$BQ$35,18,FALSE),"")</f>
        <v>0</v>
      </c>
      <c r="O627" s="64"/>
      <c r="P627" s="64"/>
      <c r="Q627" s="64"/>
      <c r="R627" s="64"/>
      <c r="S627" s="64"/>
      <c r="T627" s="64"/>
      <c r="U627" s="59">
        <f>IFERROR(VLOOKUP(Tabelle32[[#This Row],[Device ID]],BOM!$B$3:$BQ$35,25,FALSE),"")</f>
        <v>0</v>
      </c>
      <c r="V627" s="59" t="str">
        <f>IFERROR(VLOOKUP(Tabelle32[[#This Row],[Device ID]],BOM!$B$3:$BQ$35,26,FALSE),"")</f>
        <v>x</v>
      </c>
      <c r="W627" s="59" t="str">
        <f>IFERROR(VLOOKUP(Tabelle32[[#This Row],[Device ID]],BOM!$B$3:$BQ$35,27,FALSE),"")</f>
        <v>x</v>
      </c>
      <c r="X627" s="59" t="str">
        <f>IFERROR(VLOOKUP(Tabelle32[[#This Row],[Device ID]],BOM!$B$3:$BQ$35,28,FALSE),"")</f>
        <v>x</v>
      </c>
      <c r="Y627" s="59" t="str">
        <f>IFERROR(VLOOKUP(Tabelle32[[#This Row],[Device ID]],BOM!$B$3:$BQ$35,29,FALSE),"")</f>
        <v>x</v>
      </c>
      <c r="Z627" s="59" t="str">
        <f>IFERROR(VLOOKUP(Tabelle32[[#This Row],[Device ID]],BOM!$B$3:$BQ$35,30,FALSE),"")</f>
        <v>x</v>
      </c>
      <c r="AA627" s="59" t="str">
        <f>IFERROR(VLOOKUP(Tabelle32[[#This Row],[Device ID]],BOM!$B$3:$BQ$35,31,FALSE),"")</f>
        <v>x</v>
      </c>
      <c r="AB627" s="59" t="str">
        <f>IFERROR(VLOOKUP(Tabelle32[[#This Row],[Device ID]],BOM!$B$3:$BQ$35,32,FALSE),"")</f>
        <v>x</v>
      </c>
      <c r="AC627" s="59" t="str">
        <f>IFERROR(VLOOKUP(Tabelle32[[#This Row],[Device ID]],BOM!$B$3:$BQ$35,33,FALSE),"")</f>
        <v>x</v>
      </c>
      <c r="AD627" s="59" t="str">
        <f>IFERROR(VLOOKUP(Tabelle32[[#This Row],[Device ID]],BOM!$B$3:$BQ$35,34,FALSE),"")</f>
        <v>x</v>
      </c>
      <c r="AE627" s="59" t="str">
        <f>IFERROR(VLOOKUP(Tabelle32[[#This Row],[Device ID]],BOM!$B$3:$BQ$35,35,FALSE),"")</f>
        <v>x</v>
      </c>
      <c r="AF627" s="59" t="str">
        <f>IFERROR(VLOOKUP(Tabelle32[[#This Row],[Device ID]],BOM!$B$3:$BQ$35,36,FALSE),"")</f>
        <v>x</v>
      </c>
      <c r="AG627" s="59" t="str">
        <f>IFERROR(VLOOKUP(Tabelle32[[#This Row],[Device ID]],BOM!$B$3:$BQ$35,37,FALSE),"")</f>
        <v>x</v>
      </c>
      <c r="AH627" s="59"/>
      <c r="AI627" s="59"/>
      <c r="AJ627" s="59"/>
      <c r="AK627" s="59"/>
      <c r="AL627" s="59" t="str">
        <f>IFERROR(VLOOKUP(Tabelle32[[#This Row],[Device ID]],BOM!$B$3:$BQ$35,42,FALSE),"")</f>
        <v>Imagine Communications SNP</v>
      </c>
      <c r="AM627" s="59" t="str">
        <f>IFERROR(VLOOKUP(Tabelle32[[#This Row],[Device ID]],BOM!$B$3:$BQ$35,43,FALSE),"")</f>
        <v>no</v>
      </c>
      <c r="AN627" s="59" t="str">
        <f>IFERROR(VLOOKUP(Tabelle32[[#This Row],[Device ID]],BOM!$B$3:$BQ$35,44,FALSE),"")</f>
        <v>yes</v>
      </c>
      <c r="AO627" s="59" t="str">
        <f>IFERROR(VLOOKUP(Tabelle32[[#This Row],[Device ID]],BOM!$B$3:$BQ$35,45,FALSE),"")</f>
        <v>no</v>
      </c>
      <c r="AP627" s="59" t="str">
        <f>IFERROR(CONCATENATE(Tabelle32[[#This Row],[Family
GFX-Unit]]," | ",Tabelle32[[#This Row],[Label 1
GFX-Unit]]," | ",Tabelle32[[#This Row],[Attached Device if Gateway]]),"")</f>
        <v xml:space="preserve"> |  | MVW</v>
      </c>
      <c r="AQ627" s="28"/>
      <c r="AR627" s="28"/>
      <c r="AS627" s="28"/>
      <c r="AT627" s="28"/>
      <c r="AU627" s="28"/>
      <c r="AV627" s="28" t="s">
        <v>96</v>
      </c>
      <c r="AW627" s="28" t="s">
        <v>96</v>
      </c>
      <c r="AX627" s="28" t="s">
        <v>96</v>
      </c>
      <c r="AY627" s="28" t="s">
        <v>96</v>
      </c>
      <c r="AZ627" s="28" t="s">
        <v>96</v>
      </c>
      <c r="BA627" s="28" t="s">
        <v>96</v>
      </c>
      <c r="BB627" s="28" t="s">
        <v>96</v>
      </c>
      <c r="BC627" s="28" t="s">
        <v>96</v>
      </c>
      <c r="BD627" s="28" t="s">
        <v>96</v>
      </c>
      <c r="BE627" s="28"/>
      <c r="BF627" s="28"/>
      <c r="BG627" s="73" t="s">
        <v>151</v>
      </c>
      <c r="BH627" s="30" t="str">
        <f>IF(COUNTA(Tabelle32[[#This Row],[Type:Vid_1080i50]:[Type:Anc_Prot]])&gt;0,"x","")</f>
        <v>x</v>
      </c>
      <c r="BI62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27" s="59"/>
      <c r="BK627" s="59"/>
      <c r="BL627" s="63"/>
      <c r="BM627" s="63"/>
      <c r="BN627" s="90"/>
      <c r="BO627" s="90"/>
      <c r="BP627" s="75">
        <f>LEN(Tabelle32[[#This Row],[Label 1
GFX-Unit]])</f>
        <v>0</v>
      </c>
      <c r="BQ627" s="63"/>
      <c r="BR627" s="63"/>
      <c r="BS627" s="59"/>
      <c r="BT627" s="59"/>
      <c r="BU627" s="59" t="s">
        <v>176</v>
      </c>
      <c r="BV627" s="59" t="s">
        <v>177</v>
      </c>
      <c r="BW627" s="59" t="s">
        <v>837</v>
      </c>
      <c r="BX627" s="59">
        <v>29</v>
      </c>
    </row>
    <row r="628" spans="1:76" x14ac:dyDescent="0.2">
      <c r="A628" s="58" t="str">
        <f>CONCATENATE(Tabelle32[[#This Row],[Device ID]],".",Tabelle32[[#This Row],[Streamcounter]])</f>
        <v>29.29206</v>
      </c>
      <c r="B62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VGW-01_SDI29_AUDrec_0006_IPLASRF</v>
      </c>
      <c r="C628" s="67"/>
      <c r="D628" s="61"/>
      <c r="E628" s="67"/>
      <c r="F628" s="59" t="str">
        <f>IFERROR(VLOOKUP(Tabelle32[[#This Row],[Device ID]],BOM!$B$3:$BQ$35,16,FALSE),"")</f>
        <v>MVW</v>
      </c>
      <c r="G628" s="63">
        <f>VLOOKUP(Tabelle32[[#This Row],[SDI Interface]],BOM!$A$4:$B$35,2,FALSE)</f>
        <v>29</v>
      </c>
      <c r="H628" s="59" t="str">
        <f>BOM!$C$4</f>
        <v>VGW-01</v>
      </c>
      <c r="I628" s="59">
        <f>IFERROR(VLOOKUP(Tabelle32[[#This Row],[Device ID]],BOM!$B$3:$BQ$35,12,FALSE),"")</f>
        <v>0</v>
      </c>
      <c r="J628" s="59" t="str">
        <f>IFERROR(VLOOKUP(Tabelle32[[#This Row],[Device ID]],BOM!$B$3:$BQ$35,13,FALSE),"")</f>
        <v>TC.U1.223 | MDC</v>
      </c>
      <c r="K628" s="59" t="str">
        <f>IFERROR(VLOOKUP(Tabelle32[[#This Row],[Device ID]],BOM!$B$3:$BQ$35,14,FALSE),"")</f>
        <v>Imagine Comunications</v>
      </c>
      <c r="L628" s="59" t="str">
        <f>IFERROR(VLOOKUP(Tabelle32[[#This Row],[Device ID]],BOM!$B$3:$BQ$35,16,FALSE),"")</f>
        <v>MVW</v>
      </c>
      <c r="M628" s="63">
        <f>IFERROR(VLOOKUP(Tabelle32[[#This Row],[Device ID]],BOM!$B$3:$BQ$35,17,FALSE),"")</f>
        <v>0</v>
      </c>
      <c r="N628" s="59">
        <f>IFERROR(VLOOKUP(Tabelle32[[#This Row],[Device ID]],BOM!$B$3:$BQ$35,18,FALSE),"")</f>
        <v>0</v>
      </c>
      <c r="O628" s="64"/>
      <c r="P628" s="64"/>
      <c r="Q628" s="64"/>
      <c r="R628" s="64"/>
      <c r="S628" s="64"/>
      <c r="T628" s="64"/>
      <c r="U628" s="59">
        <f>IFERROR(VLOOKUP(Tabelle32[[#This Row],[Device ID]],BOM!$B$3:$BQ$35,25,FALSE),"")</f>
        <v>0</v>
      </c>
      <c r="V628" s="59" t="str">
        <f>IFERROR(VLOOKUP(Tabelle32[[#This Row],[Device ID]],BOM!$B$3:$BQ$35,26,FALSE),"")</f>
        <v>x</v>
      </c>
      <c r="W628" s="59" t="str">
        <f>IFERROR(VLOOKUP(Tabelle32[[#This Row],[Device ID]],BOM!$B$3:$BQ$35,27,FALSE),"")</f>
        <v>x</v>
      </c>
      <c r="X628" s="59" t="str">
        <f>IFERROR(VLOOKUP(Tabelle32[[#This Row],[Device ID]],BOM!$B$3:$BQ$35,28,FALSE),"")</f>
        <v>x</v>
      </c>
      <c r="Y628" s="59" t="str">
        <f>IFERROR(VLOOKUP(Tabelle32[[#This Row],[Device ID]],BOM!$B$3:$BQ$35,29,FALSE),"")</f>
        <v>x</v>
      </c>
      <c r="Z628" s="59" t="str">
        <f>IFERROR(VLOOKUP(Tabelle32[[#This Row],[Device ID]],BOM!$B$3:$BQ$35,30,FALSE),"")</f>
        <v>x</v>
      </c>
      <c r="AA628" s="59" t="str">
        <f>IFERROR(VLOOKUP(Tabelle32[[#This Row],[Device ID]],BOM!$B$3:$BQ$35,31,FALSE),"")</f>
        <v>x</v>
      </c>
      <c r="AB628" s="59" t="str">
        <f>IFERROR(VLOOKUP(Tabelle32[[#This Row],[Device ID]],BOM!$B$3:$BQ$35,32,FALSE),"")</f>
        <v>x</v>
      </c>
      <c r="AC628" s="59" t="str">
        <f>IFERROR(VLOOKUP(Tabelle32[[#This Row],[Device ID]],BOM!$B$3:$BQ$35,33,FALSE),"")</f>
        <v>x</v>
      </c>
      <c r="AD628" s="59" t="str">
        <f>IFERROR(VLOOKUP(Tabelle32[[#This Row],[Device ID]],BOM!$B$3:$BQ$35,34,FALSE),"")</f>
        <v>x</v>
      </c>
      <c r="AE628" s="59" t="str">
        <f>IFERROR(VLOOKUP(Tabelle32[[#This Row],[Device ID]],BOM!$B$3:$BQ$35,35,FALSE),"")</f>
        <v>x</v>
      </c>
      <c r="AF628" s="59" t="str">
        <f>IFERROR(VLOOKUP(Tabelle32[[#This Row],[Device ID]],BOM!$B$3:$BQ$35,36,FALSE),"")</f>
        <v>x</v>
      </c>
      <c r="AG628" s="59" t="str">
        <f>IFERROR(VLOOKUP(Tabelle32[[#This Row],[Device ID]],BOM!$B$3:$BQ$35,37,FALSE),"")</f>
        <v>x</v>
      </c>
      <c r="AH628" s="59"/>
      <c r="AI628" s="59"/>
      <c r="AJ628" s="59"/>
      <c r="AK628" s="59"/>
      <c r="AL628" s="59" t="str">
        <f>IFERROR(VLOOKUP(Tabelle32[[#This Row],[Device ID]],BOM!$B$3:$BQ$35,42,FALSE),"")</f>
        <v>Imagine Communications SNP</v>
      </c>
      <c r="AM628" s="59" t="str">
        <f>IFERROR(VLOOKUP(Tabelle32[[#This Row],[Device ID]],BOM!$B$3:$BQ$35,43,FALSE),"")</f>
        <v>no</v>
      </c>
      <c r="AN628" s="59" t="str">
        <f>IFERROR(VLOOKUP(Tabelle32[[#This Row],[Device ID]],BOM!$B$3:$BQ$35,44,FALSE),"")</f>
        <v>yes</v>
      </c>
      <c r="AO628" s="59" t="str">
        <f>IFERROR(VLOOKUP(Tabelle32[[#This Row],[Device ID]],BOM!$B$3:$BQ$35,45,FALSE),"")</f>
        <v>no</v>
      </c>
      <c r="AP628" s="59" t="str">
        <f>IFERROR(CONCATENATE(Tabelle32[[#This Row],[Family
GFX-Unit]]," | ",Tabelle32[[#This Row],[Label 1
GFX-Unit]]," | ",Tabelle32[[#This Row],[Attached Device if Gateway]]),"")</f>
        <v xml:space="preserve"> |  | MVW</v>
      </c>
      <c r="AQ628" s="28"/>
      <c r="AR628" s="28"/>
      <c r="AS628" s="28"/>
      <c r="AT628" s="28"/>
      <c r="AU628" s="28"/>
      <c r="AV628" s="28" t="s">
        <v>96</v>
      </c>
      <c r="AW628" s="28" t="s">
        <v>96</v>
      </c>
      <c r="AX628" s="28" t="s">
        <v>96</v>
      </c>
      <c r="AY628" s="28" t="s">
        <v>96</v>
      </c>
      <c r="AZ628" s="28" t="s">
        <v>96</v>
      </c>
      <c r="BA628" s="28" t="s">
        <v>96</v>
      </c>
      <c r="BB628" s="28" t="s">
        <v>96</v>
      </c>
      <c r="BC628" s="28" t="s">
        <v>96</v>
      </c>
      <c r="BD628" s="28" t="s">
        <v>96</v>
      </c>
      <c r="BE628" s="28"/>
      <c r="BF628" s="28"/>
      <c r="BG628" s="73" t="s">
        <v>151</v>
      </c>
      <c r="BH628" s="30" t="str">
        <f>IF(COUNTA(Tabelle32[[#This Row],[Type:Vid_1080i50]:[Type:Anc_Prot]])&gt;0,"x","")</f>
        <v>x</v>
      </c>
      <c r="BI62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28" s="59"/>
      <c r="BK628" s="59"/>
      <c r="BL628" s="63"/>
      <c r="BM628" s="63"/>
      <c r="BN628" s="90"/>
      <c r="BO628" s="90"/>
      <c r="BP628" s="75">
        <f>LEN(Tabelle32[[#This Row],[Label 1
GFX-Unit]])</f>
        <v>0</v>
      </c>
      <c r="BQ628" s="63"/>
      <c r="BR628" s="63"/>
      <c r="BS628" s="59"/>
      <c r="BT628" s="59"/>
      <c r="BU628" s="59" t="s">
        <v>179</v>
      </c>
      <c r="BV628" s="59" t="s">
        <v>180</v>
      </c>
      <c r="BW628" s="59" t="s">
        <v>838</v>
      </c>
      <c r="BX628" s="59">
        <v>29</v>
      </c>
    </row>
    <row r="629" spans="1:76" x14ac:dyDescent="0.2">
      <c r="A629" s="58" t="str">
        <f>CONCATENATE(Tabelle32[[#This Row],[Device ID]],".",Tabelle32[[#This Row],[Streamcounter]])</f>
        <v>29.29207</v>
      </c>
      <c r="B62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VGW-01_SDI29_AUDrec_0007_IPLASRF</v>
      </c>
      <c r="C629" s="67"/>
      <c r="D629" s="61"/>
      <c r="E629" s="67"/>
      <c r="F629" s="59" t="str">
        <f>IFERROR(VLOOKUP(Tabelle32[[#This Row],[Device ID]],BOM!$B$3:$BQ$35,16,FALSE),"")</f>
        <v>MVW</v>
      </c>
      <c r="G629" s="63">
        <f>VLOOKUP(Tabelle32[[#This Row],[SDI Interface]],BOM!$A$4:$B$35,2,FALSE)</f>
        <v>29</v>
      </c>
      <c r="H629" s="59" t="str">
        <f>BOM!$C$4</f>
        <v>VGW-01</v>
      </c>
      <c r="I629" s="59">
        <f>IFERROR(VLOOKUP(Tabelle32[[#This Row],[Device ID]],BOM!$B$3:$BQ$35,12,FALSE),"")</f>
        <v>0</v>
      </c>
      <c r="J629" s="59" t="str">
        <f>IFERROR(VLOOKUP(Tabelle32[[#This Row],[Device ID]],BOM!$B$3:$BQ$35,13,FALSE),"")</f>
        <v>TC.U1.223 | MDC</v>
      </c>
      <c r="K629" s="59" t="str">
        <f>IFERROR(VLOOKUP(Tabelle32[[#This Row],[Device ID]],BOM!$B$3:$BQ$35,14,FALSE),"")</f>
        <v>Imagine Comunications</v>
      </c>
      <c r="L629" s="59" t="str">
        <f>IFERROR(VLOOKUP(Tabelle32[[#This Row],[Device ID]],BOM!$B$3:$BQ$35,16,FALSE),"")</f>
        <v>MVW</v>
      </c>
      <c r="M629" s="63">
        <f>IFERROR(VLOOKUP(Tabelle32[[#This Row],[Device ID]],BOM!$B$3:$BQ$35,17,FALSE),"")</f>
        <v>0</v>
      </c>
      <c r="N629" s="59">
        <f>IFERROR(VLOOKUP(Tabelle32[[#This Row],[Device ID]],BOM!$B$3:$BQ$35,18,FALSE),"")</f>
        <v>0</v>
      </c>
      <c r="O629" s="64"/>
      <c r="P629" s="64"/>
      <c r="Q629" s="64"/>
      <c r="R629" s="64"/>
      <c r="S629" s="64"/>
      <c r="T629" s="64"/>
      <c r="U629" s="59">
        <f>IFERROR(VLOOKUP(Tabelle32[[#This Row],[Device ID]],BOM!$B$3:$BQ$35,25,FALSE),"")</f>
        <v>0</v>
      </c>
      <c r="V629" s="59" t="str">
        <f>IFERROR(VLOOKUP(Tabelle32[[#This Row],[Device ID]],BOM!$B$3:$BQ$35,26,FALSE),"")</f>
        <v>x</v>
      </c>
      <c r="W629" s="59" t="str">
        <f>IFERROR(VLOOKUP(Tabelle32[[#This Row],[Device ID]],BOM!$B$3:$BQ$35,27,FALSE),"")</f>
        <v>x</v>
      </c>
      <c r="X629" s="59" t="str">
        <f>IFERROR(VLOOKUP(Tabelle32[[#This Row],[Device ID]],BOM!$B$3:$BQ$35,28,FALSE),"")</f>
        <v>x</v>
      </c>
      <c r="Y629" s="59" t="str">
        <f>IFERROR(VLOOKUP(Tabelle32[[#This Row],[Device ID]],BOM!$B$3:$BQ$35,29,FALSE),"")</f>
        <v>x</v>
      </c>
      <c r="Z629" s="59" t="str">
        <f>IFERROR(VLOOKUP(Tabelle32[[#This Row],[Device ID]],BOM!$B$3:$BQ$35,30,FALSE),"")</f>
        <v>x</v>
      </c>
      <c r="AA629" s="59" t="str">
        <f>IFERROR(VLOOKUP(Tabelle32[[#This Row],[Device ID]],BOM!$B$3:$BQ$35,31,FALSE),"")</f>
        <v>x</v>
      </c>
      <c r="AB629" s="59" t="str">
        <f>IFERROR(VLOOKUP(Tabelle32[[#This Row],[Device ID]],BOM!$B$3:$BQ$35,32,FALSE),"")</f>
        <v>x</v>
      </c>
      <c r="AC629" s="59" t="str">
        <f>IFERROR(VLOOKUP(Tabelle32[[#This Row],[Device ID]],BOM!$B$3:$BQ$35,33,FALSE),"")</f>
        <v>x</v>
      </c>
      <c r="AD629" s="59" t="str">
        <f>IFERROR(VLOOKUP(Tabelle32[[#This Row],[Device ID]],BOM!$B$3:$BQ$35,34,FALSE),"")</f>
        <v>x</v>
      </c>
      <c r="AE629" s="59" t="str">
        <f>IFERROR(VLOOKUP(Tabelle32[[#This Row],[Device ID]],BOM!$B$3:$BQ$35,35,FALSE),"")</f>
        <v>x</v>
      </c>
      <c r="AF629" s="59" t="str">
        <f>IFERROR(VLOOKUP(Tabelle32[[#This Row],[Device ID]],BOM!$B$3:$BQ$35,36,FALSE),"")</f>
        <v>x</v>
      </c>
      <c r="AG629" s="59" t="str">
        <f>IFERROR(VLOOKUP(Tabelle32[[#This Row],[Device ID]],BOM!$B$3:$BQ$35,37,FALSE),"")</f>
        <v>x</v>
      </c>
      <c r="AH629" s="59"/>
      <c r="AI629" s="59"/>
      <c r="AJ629" s="59"/>
      <c r="AK629" s="59"/>
      <c r="AL629" s="59" t="str">
        <f>IFERROR(VLOOKUP(Tabelle32[[#This Row],[Device ID]],BOM!$B$3:$BQ$35,42,FALSE),"")</f>
        <v>Imagine Communications SNP</v>
      </c>
      <c r="AM629" s="59" t="str">
        <f>IFERROR(VLOOKUP(Tabelle32[[#This Row],[Device ID]],BOM!$B$3:$BQ$35,43,FALSE),"")</f>
        <v>no</v>
      </c>
      <c r="AN629" s="59" t="str">
        <f>IFERROR(VLOOKUP(Tabelle32[[#This Row],[Device ID]],BOM!$B$3:$BQ$35,44,FALSE),"")</f>
        <v>yes</v>
      </c>
      <c r="AO629" s="59" t="str">
        <f>IFERROR(VLOOKUP(Tabelle32[[#This Row],[Device ID]],BOM!$B$3:$BQ$35,45,FALSE),"")</f>
        <v>no</v>
      </c>
      <c r="AP629" s="59" t="str">
        <f>IFERROR(CONCATENATE(Tabelle32[[#This Row],[Family
GFX-Unit]]," | ",Tabelle32[[#This Row],[Label 1
GFX-Unit]]," | ",Tabelle32[[#This Row],[Attached Device if Gateway]]),"")</f>
        <v xml:space="preserve"> |  | MVW</v>
      </c>
      <c r="AQ629" s="28"/>
      <c r="AR629" s="28"/>
      <c r="AS629" s="28"/>
      <c r="AT629" s="28"/>
      <c r="AU629" s="28"/>
      <c r="AV629" s="28" t="s">
        <v>96</v>
      </c>
      <c r="AW629" s="28" t="s">
        <v>96</v>
      </c>
      <c r="AX629" s="28" t="s">
        <v>96</v>
      </c>
      <c r="AY629" s="28" t="s">
        <v>96</v>
      </c>
      <c r="AZ629" s="28" t="s">
        <v>96</v>
      </c>
      <c r="BA629" s="28" t="s">
        <v>96</v>
      </c>
      <c r="BB629" s="28" t="s">
        <v>96</v>
      </c>
      <c r="BC629" s="28" t="s">
        <v>96</v>
      </c>
      <c r="BD629" s="28" t="s">
        <v>96</v>
      </c>
      <c r="BE629" s="28"/>
      <c r="BF629" s="28"/>
      <c r="BG629" s="73" t="s">
        <v>151</v>
      </c>
      <c r="BH629" s="30" t="str">
        <f>IF(COUNTA(Tabelle32[[#This Row],[Type:Vid_1080i50]:[Type:Anc_Prot]])&gt;0,"x","")</f>
        <v>x</v>
      </c>
      <c r="BI62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29" s="59"/>
      <c r="BK629" s="59"/>
      <c r="BL629" s="63"/>
      <c r="BM629" s="63"/>
      <c r="BN629" s="90"/>
      <c r="BO629" s="90"/>
      <c r="BP629" s="75">
        <f>LEN(Tabelle32[[#This Row],[Label 1
GFX-Unit]])</f>
        <v>0</v>
      </c>
      <c r="BQ629" s="63"/>
      <c r="BR629" s="63"/>
      <c r="BS629" s="59"/>
      <c r="BT629" s="59"/>
      <c r="BU629" s="59" t="s">
        <v>182</v>
      </c>
      <c r="BV629" s="59" t="s">
        <v>183</v>
      </c>
      <c r="BW629" s="59" t="s">
        <v>839</v>
      </c>
      <c r="BX629" s="59">
        <v>29</v>
      </c>
    </row>
    <row r="630" spans="1:76" x14ac:dyDescent="0.2">
      <c r="A630" s="58" t="str">
        <f>CONCATENATE(Tabelle32[[#This Row],[Device ID]],".",Tabelle32[[#This Row],[Streamcounter]])</f>
        <v>29.29208</v>
      </c>
      <c r="B63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VGW-01_SDI29_AUDrec_0008_IPLASRF</v>
      </c>
      <c r="C630" s="67"/>
      <c r="D630" s="61"/>
      <c r="E630" s="67"/>
      <c r="F630" s="59" t="str">
        <f>IFERROR(VLOOKUP(Tabelle32[[#This Row],[Device ID]],BOM!$B$3:$BQ$35,16,FALSE),"")</f>
        <v>MVW</v>
      </c>
      <c r="G630" s="63">
        <f>VLOOKUP(Tabelle32[[#This Row],[SDI Interface]],BOM!$A$4:$B$35,2,FALSE)</f>
        <v>29</v>
      </c>
      <c r="H630" s="59" t="str">
        <f>BOM!$C$4</f>
        <v>VGW-01</v>
      </c>
      <c r="I630" s="59">
        <f>IFERROR(VLOOKUP(Tabelle32[[#This Row],[Device ID]],BOM!$B$3:$BQ$35,12,FALSE),"")</f>
        <v>0</v>
      </c>
      <c r="J630" s="59" t="str">
        <f>IFERROR(VLOOKUP(Tabelle32[[#This Row],[Device ID]],BOM!$B$3:$BQ$35,13,FALSE),"")</f>
        <v>TC.U1.223 | MDC</v>
      </c>
      <c r="K630" s="59" t="str">
        <f>IFERROR(VLOOKUP(Tabelle32[[#This Row],[Device ID]],BOM!$B$3:$BQ$35,14,FALSE),"")</f>
        <v>Imagine Comunications</v>
      </c>
      <c r="L630" s="59" t="str">
        <f>IFERROR(VLOOKUP(Tabelle32[[#This Row],[Device ID]],BOM!$B$3:$BQ$35,16,FALSE),"")</f>
        <v>MVW</v>
      </c>
      <c r="M630" s="63">
        <f>IFERROR(VLOOKUP(Tabelle32[[#This Row],[Device ID]],BOM!$B$3:$BQ$35,17,FALSE),"")</f>
        <v>0</v>
      </c>
      <c r="N630" s="59">
        <f>IFERROR(VLOOKUP(Tabelle32[[#This Row],[Device ID]],BOM!$B$3:$BQ$35,18,FALSE),"")</f>
        <v>0</v>
      </c>
      <c r="O630" s="64"/>
      <c r="P630" s="64"/>
      <c r="Q630" s="64"/>
      <c r="R630" s="64"/>
      <c r="S630" s="64"/>
      <c r="T630" s="64"/>
      <c r="U630" s="59">
        <f>IFERROR(VLOOKUP(Tabelle32[[#This Row],[Device ID]],BOM!$B$3:$BQ$35,25,FALSE),"")</f>
        <v>0</v>
      </c>
      <c r="V630" s="59" t="str">
        <f>IFERROR(VLOOKUP(Tabelle32[[#This Row],[Device ID]],BOM!$B$3:$BQ$35,26,FALSE),"")</f>
        <v>x</v>
      </c>
      <c r="W630" s="59" t="str">
        <f>IFERROR(VLOOKUP(Tabelle32[[#This Row],[Device ID]],BOM!$B$3:$BQ$35,27,FALSE),"")</f>
        <v>x</v>
      </c>
      <c r="X630" s="59" t="str">
        <f>IFERROR(VLOOKUP(Tabelle32[[#This Row],[Device ID]],BOM!$B$3:$BQ$35,28,FALSE),"")</f>
        <v>x</v>
      </c>
      <c r="Y630" s="59" t="str">
        <f>IFERROR(VLOOKUP(Tabelle32[[#This Row],[Device ID]],BOM!$B$3:$BQ$35,29,FALSE),"")</f>
        <v>x</v>
      </c>
      <c r="Z630" s="59" t="str">
        <f>IFERROR(VLOOKUP(Tabelle32[[#This Row],[Device ID]],BOM!$B$3:$BQ$35,30,FALSE),"")</f>
        <v>x</v>
      </c>
      <c r="AA630" s="59" t="str">
        <f>IFERROR(VLOOKUP(Tabelle32[[#This Row],[Device ID]],BOM!$B$3:$BQ$35,31,FALSE),"")</f>
        <v>x</v>
      </c>
      <c r="AB630" s="59" t="str">
        <f>IFERROR(VLOOKUP(Tabelle32[[#This Row],[Device ID]],BOM!$B$3:$BQ$35,32,FALSE),"")</f>
        <v>x</v>
      </c>
      <c r="AC630" s="59" t="str">
        <f>IFERROR(VLOOKUP(Tabelle32[[#This Row],[Device ID]],BOM!$B$3:$BQ$35,33,FALSE),"")</f>
        <v>x</v>
      </c>
      <c r="AD630" s="59" t="str">
        <f>IFERROR(VLOOKUP(Tabelle32[[#This Row],[Device ID]],BOM!$B$3:$BQ$35,34,FALSE),"")</f>
        <v>x</v>
      </c>
      <c r="AE630" s="59" t="str">
        <f>IFERROR(VLOOKUP(Tabelle32[[#This Row],[Device ID]],BOM!$B$3:$BQ$35,35,FALSE),"")</f>
        <v>x</v>
      </c>
      <c r="AF630" s="59" t="str">
        <f>IFERROR(VLOOKUP(Tabelle32[[#This Row],[Device ID]],BOM!$B$3:$BQ$35,36,FALSE),"")</f>
        <v>x</v>
      </c>
      <c r="AG630" s="59" t="str">
        <f>IFERROR(VLOOKUP(Tabelle32[[#This Row],[Device ID]],BOM!$B$3:$BQ$35,37,FALSE),"")</f>
        <v>x</v>
      </c>
      <c r="AH630" s="59"/>
      <c r="AI630" s="59"/>
      <c r="AJ630" s="59"/>
      <c r="AK630" s="59"/>
      <c r="AL630" s="59" t="str">
        <f>IFERROR(VLOOKUP(Tabelle32[[#This Row],[Device ID]],BOM!$B$3:$BQ$35,42,FALSE),"")</f>
        <v>Imagine Communications SNP</v>
      </c>
      <c r="AM630" s="59" t="str">
        <f>IFERROR(VLOOKUP(Tabelle32[[#This Row],[Device ID]],BOM!$B$3:$BQ$35,43,FALSE),"")</f>
        <v>no</v>
      </c>
      <c r="AN630" s="59" t="str">
        <f>IFERROR(VLOOKUP(Tabelle32[[#This Row],[Device ID]],BOM!$B$3:$BQ$35,44,FALSE),"")</f>
        <v>yes</v>
      </c>
      <c r="AO630" s="59" t="str">
        <f>IFERROR(VLOOKUP(Tabelle32[[#This Row],[Device ID]],BOM!$B$3:$BQ$35,45,FALSE),"")</f>
        <v>no</v>
      </c>
      <c r="AP630" s="59" t="str">
        <f>IFERROR(CONCATENATE(Tabelle32[[#This Row],[Family
GFX-Unit]]," | ",Tabelle32[[#This Row],[Label 1
GFX-Unit]]," | ",Tabelle32[[#This Row],[Attached Device if Gateway]]),"")</f>
        <v xml:space="preserve"> |  | MVW</v>
      </c>
      <c r="AQ630" s="28"/>
      <c r="AR630" s="28"/>
      <c r="AS630" s="28"/>
      <c r="AT630" s="28"/>
      <c r="AU630" s="28"/>
      <c r="AV630" s="28" t="s">
        <v>96</v>
      </c>
      <c r="AW630" s="28" t="s">
        <v>96</v>
      </c>
      <c r="AX630" s="28" t="s">
        <v>96</v>
      </c>
      <c r="AY630" s="28" t="s">
        <v>96</v>
      </c>
      <c r="AZ630" s="28" t="s">
        <v>96</v>
      </c>
      <c r="BA630" s="28" t="s">
        <v>96</v>
      </c>
      <c r="BB630" s="28" t="s">
        <v>96</v>
      </c>
      <c r="BC630" s="28" t="s">
        <v>96</v>
      </c>
      <c r="BD630" s="28" t="s">
        <v>96</v>
      </c>
      <c r="BE630" s="28"/>
      <c r="BF630" s="28"/>
      <c r="BG630" s="73" t="s">
        <v>151</v>
      </c>
      <c r="BH630" s="30" t="str">
        <f>IF(COUNTA(Tabelle32[[#This Row],[Type:Vid_1080i50]:[Type:Anc_Prot]])&gt;0,"x","")</f>
        <v>x</v>
      </c>
      <c r="BI63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30" s="59"/>
      <c r="BK630" s="59"/>
      <c r="BL630" s="63"/>
      <c r="BM630" s="63"/>
      <c r="BN630" s="90"/>
      <c r="BO630" s="90"/>
      <c r="BP630" s="75">
        <f>LEN(Tabelle32[[#This Row],[Label 1
GFX-Unit]])</f>
        <v>0</v>
      </c>
      <c r="BQ630" s="63"/>
      <c r="BR630" s="63"/>
      <c r="BS630" s="59"/>
      <c r="BT630" s="59"/>
      <c r="BU630" s="59" t="s">
        <v>185</v>
      </c>
      <c r="BV630" s="59" t="s">
        <v>186</v>
      </c>
      <c r="BW630" s="59" t="s">
        <v>840</v>
      </c>
      <c r="BX630" s="59">
        <v>29</v>
      </c>
    </row>
    <row r="631" spans="1:76" x14ac:dyDescent="0.2">
      <c r="A631" s="58" t="str">
        <f>CONCATENATE(Tabelle32[[#This Row],[Device ID]],".",Tabelle32[[#This Row],[Streamcounter]])</f>
        <v>29.29209</v>
      </c>
      <c r="B63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VGW-01_SDI29_AUDrec_0009_IPLASRF</v>
      </c>
      <c r="C631" s="67"/>
      <c r="D631" s="61"/>
      <c r="E631" s="67"/>
      <c r="F631" s="59" t="str">
        <f>IFERROR(VLOOKUP(Tabelle32[[#This Row],[Device ID]],BOM!$B$3:$BQ$35,16,FALSE),"")</f>
        <v>MVW</v>
      </c>
      <c r="G631" s="63">
        <f>VLOOKUP(Tabelle32[[#This Row],[SDI Interface]],BOM!$A$4:$B$35,2,FALSE)</f>
        <v>29</v>
      </c>
      <c r="H631" s="59" t="str">
        <f>BOM!$C$4</f>
        <v>VGW-01</v>
      </c>
      <c r="I631" s="59">
        <f>IFERROR(VLOOKUP(Tabelle32[[#This Row],[Device ID]],BOM!$B$3:$BQ$35,12,FALSE),"")</f>
        <v>0</v>
      </c>
      <c r="J631" s="59" t="str">
        <f>IFERROR(VLOOKUP(Tabelle32[[#This Row],[Device ID]],BOM!$B$3:$BQ$35,13,FALSE),"")</f>
        <v>TC.U1.223 | MDC</v>
      </c>
      <c r="K631" s="59" t="str">
        <f>IFERROR(VLOOKUP(Tabelle32[[#This Row],[Device ID]],BOM!$B$3:$BQ$35,14,FALSE),"")</f>
        <v>Imagine Comunications</v>
      </c>
      <c r="L631" s="59" t="str">
        <f>IFERROR(VLOOKUP(Tabelle32[[#This Row],[Device ID]],BOM!$B$3:$BQ$35,16,FALSE),"")</f>
        <v>MVW</v>
      </c>
      <c r="M631" s="63">
        <f>IFERROR(VLOOKUP(Tabelle32[[#This Row],[Device ID]],BOM!$B$3:$BQ$35,17,FALSE),"")</f>
        <v>0</v>
      </c>
      <c r="N631" s="59">
        <f>IFERROR(VLOOKUP(Tabelle32[[#This Row],[Device ID]],BOM!$B$3:$BQ$35,18,FALSE),"")</f>
        <v>0</v>
      </c>
      <c r="O631" s="64"/>
      <c r="P631" s="64"/>
      <c r="Q631" s="64"/>
      <c r="R631" s="64"/>
      <c r="S631" s="64"/>
      <c r="T631" s="64"/>
      <c r="U631" s="59">
        <f>IFERROR(VLOOKUP(Tabelle32[[#This Row],[Device ID]],BOM!$B$3:$BQ$35,25,FALSE),"")</f>
        <v>0</v>
      </c>
      <c r="V631" s="59" t="str">
        <f>IFERROR(VLOOKUP(Tabelle32[[#This Row],[Device ID]],BOM!$B$3:$BQ$35,26,FALSE),"")</f>
        <v>x</v>
      </c>
      <c r="W631" s="59" t="str">
        <f>IFERROR(VLOOKUP(Tabelle32[[#This Row],[Device ID]],BOM!$B$3:$BQ$35,27,FALSE),"")</f>
        <v>x</v>
      </c>
      <c r="X631" s="59" t="str">
        <f>IFERROR(VLOOKUP(Tabelle32[[#This Row],[Device ID]],BOM!$B$3:$BQ$35,28,FALSE),"")</f>
        <v>x</v>
      </c>
      <c r="Y631" s="59" t="str">
        <f>IFERROR(VLOOKUP(Tabelle32[[#This Row],[Device ID]],BOM!$B$3:$BQ$35,29,FALSE),"")</f>
        <v>x</v>
      </c>
      <c r="Z631" s="59" t="str">
        <f>IFERROR(VLOOKUP(Tabelle32[[#This Row],[Device ID]],BOM!$B$3:$BQ$35,30,FALSE),"")</f>
        <v>x</v>
      </c>
      <c r="AA631" s="59" t="str">
        <f>IFERROR(VLOOKUP(Tabelle32[[#This Row],[Device ID]],BOM!$B$3:$BQ$35,31,FALSE),"")</f>
        <v>x</v>
      </c>
      <c r="AB631" s="59" t="str">
        <f>IFERROR(VLOOKUP(Tabelle32[[#This Row],[Device ID]],BOM!$B$3:$BQ$35,32,FALSE),"")</f>
        <v>x</v>
      </c>
      <c r="AC631" s="59" t="str">
        <f>IFERROR(VLOOKUP(Tabelle32[[#This Row],[Device ID]],BOM!$B$3:$BQ$35,33,FALSE),"")</f>
        <v>x</v>
      </c>
      <c r="AD631" s="59" t="str">
        <f>IFERROR(VLOOKUP(Tabelle32[[#This Row],[Device ID]],BOM!$B$3:$BQ$35,34,FALSE),"")</f>
        <v>x</v>
      </c>
      <c r="AE631" s="59" t="str">
        <f>IFERROR(VLOOKUP(Tabelle32[[#This Row],[Device ID]],BOM!$B$3:$BQ$35,35,FALSE),"")</f>
        <v>x</v>
      </c>
      <c r="AF631" s="59" t="str">
        <f>IFERROR(VLOOKUP(Tabelle32[[#This Row],[Device ID]],BOM!$B$3:$BQ$35,36,FALSE),"")</f>
        <v>x</v>
      </c>
      <c r="AG631" s="59" t="str">
        <f>IFERROR(VLOOKUP(Tabelle32[[#This Row],[Device ID]],BOM!$B$3:$BQ$35,37,FALSE),"")</f>
        <v>x</v>
      </c>
      <c r="AH631" s="59"/>
      <c r="AI631" s="59"/>
      <c r="AJ631" s="59"/>
      <c r="AK631" s="59"/>
      <c r="AL631" s="59" t="str">
        <f>IFERROR(VLOOKUP(Tabelle32[[#This Row],[Device ID]],BOM!$B$3:$BQ$35,42,FALSE),"")</f>
        <v>Imagine Communications SNP</v>
      </c>
      <c r="AM631" s="59" t="str">
        <f>IFERROR(VLOOKUP(Tabelle32[[#This Row],[Device ID]],BOM!$B$3:$BQ$35,43,FALSE),"")</f>
        <v>no</v>
      </c>
      <c r="AN631" s="59" t="str">
        <f>IFERROR(VLOOKUP(Tabelle32[[#This Row],[Device ID]],BOM!$B$3:$BQ$35,44,FALSE),"")</f>
        <v>yes</v>
      </c>
      <c r="AO631" s="59" t="str">
        <f>IFERROR(VLOOKUP(Tabelle32[[#This Row],[Device ID]],BOM!$B$3:$BQ$35,45,FALSE),"")</f>
        <v>no</v>
      </c>
      <c r="AP631" s="59" t="str">
        <f>IFERROR(CONCATENATE(Tabelle32[[#This Row],[Family
GFX-Unit]]," | ",Tabelle32[[#This Row],[Label 1
GFX-Unit]]," | ",Tabelle32[[#This Row],[Attached Device if Gateway]]),"")</f>
        <v xml:space="preserve"> |  | MVW</v>
      </c>
      <c r="AQ631" s="28"/>
      <c r="AR631" s="28"/>
      <c r="AS631" s="28"/>
      <c r="AT631" s="28"/>
      <c r="AU631" s="28"/>
      <c r="AV631" s="28" t="s">
        <v>96</v>
      </c>
      <c r="AW631" s="28" t="s">
        <v>96</v>
      </c>
      <c r="AX631" s="28" t="s">
        <v>96</v>
      </c>
      <c r="AY631" s="28" t="s">
        <v>96</v>
      </c>
      <c r="AZ631" s="28" t="s">
        <v>96</v>
      </c>
      <c r="BA631" s="28" t="s">
        <v>96</v>
      </c>
      <c r="BB631" s="28" t="s">
        <v>96</v>
      </c>
      <c r="BC631" s="28" t="s">
        <v>96</v>
      </c>
      <c r="BD631" s="28" t="s">
        <v>96</v>
      </c>
      <c r="BE631" s="28"/>
      <c r="BF631" s="28"/>
      <c r="BG631" s="73" t="s">
        <v>151</v>
      </c>
      <c r="BH631" s="30" t="str">
        <f>IF(COUNTA(Tabelle32[[#This Row],[Type:Vid_1080i50]:[Type:Anc_Prot]])&gt;0,"x","")</f>
        <v>x</v>
      </c>
      <c r="BI63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31" s="59"/>
      <c r="BK631" s="59"/>
      <c r="BL631" s="63"/>
      <c r="BM631" s="63"/>
      <c r="BN631" s="90"/>
      <c r="BO631" s="90"/>
      <c r="BP631" s="75">
        <f>LEN(Tabelle32[[#This Row],[Label 1
GFX-Unit]])</f>
        <v>0</v>
      </c>
      <c r="BQ631" s="63"/>
      <c r="BR631" s="63"/>
      <c r="BS631" s="59"/>
      <c r="BT631" s="59"/>
      <c r="BU631" s="59" t="s">
        <v>188</v>
      </c>
      <c r="BV631" s="59" t="s">
        <v>189</v>
      </c>
      <c r="BW631" s="59" t="s">
        <v>841</v>
      </c>
      <c r="BX631" s="59">
        <v>29</v>
      </c>
    </row>
    <row r="632" spans="1:76" x14ac:dyDescent="0.2">
      <c r="A632" s="58" t="str">
        <f>CONCATENATE(Tabelle32[[#This Row],[Device ID]],".",Tabelle32[[#This Row],[Streamcounter]])</f>
        <v>29.29210</v>
      </c>
      <c r="B63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VGW-01_SDI29_AUDrec_0010_IPLASRF</v>
      </c>
      <c r="C632" s="67"/>
      <c r="D632" s="61"/>
      <c r="E632" s="67"/>
      <c r="F632" s="59" t="str">
        <f>IFERROR(VLOOKUP(Tabelle32[[#This Row],[Device ID]],BOM!$B$3:$BQ$35,16,FALSE),"")</f>
        <v>MVW</v>
      </c>
      <c r="G632" s="63">
        <f>VLOOKUP(Tabelle32[[#This Row],[SDI Interface]],BOM!$A$4:$B$35,2,FALSE)</f>
        <v>29</v>
      </c>
      <c r="H632" s="59" t="str">
        <f>BOM!$C$4</f>
        <v>VGW-01</v>
      </c>
      <c r="I632" s="59">
        <f>IFERROR(VLOOKUP(Tabelle32[[#This Row],[Device ID]],BOM!$B$3:$BQ$35,12,FALSE),"")</f>
        <v>0</v>
      </c>
      <c r="J632" s="59" t="str">
        <f>IFERROR(VLOOKUP(Tabelle32[[#This Row],[Device ID]],BOM!$B$3:$BQ$35,13,FALSE),"")</f>
        <v>TC.U1.223 | MDC</v>
      </c>
      <c r="K632" s="59" t="str">
        <f>IFERROR(VLOOKUP(Tabelle32[[#This Row],[Device ID]],BOM!$B$3:$BQ$35,14,FALSE),"")</f>
        <v>Imagine Comunications</v>
      </c>
      <c r="L632" s="59" t="str">
        <f>IFERROR(VLOOKUP(Tabelle32[[#This Row],[Device ID]],BOM!$B$3:$BQ$35,16,FALSE),"")</f>
        <v>MVW</v>
      </c>
      <c r="M632" s="63">
        <f>IFERROR(VLOOKUP(Tabelle32[[#This Row],[Device ID]],BOM!$B$3:$BQ$35,17,FALSE),"")</f>
        <v>0</v>
      </c>
      <c r="N632" s="59">
        <f>IFERROR(VLOOKUP(Tabelle32[[#This Row],[Device ID]],BOM!$B$3:$BQ$35,18,FALSE),"")</f>
        <v>0</v>
      </c>
      <c r="O632" s="64"/>
      <c r="P632" s="64"/>
      <c r="Q632" s="64"/>
      <c r="R632" s="64"/>
      <c r="S632" s="64"/>
      <c r="T632" s="64"/>
      <c r="U632" s="59">
        <f>IFERROR(VLOOKUP(Tabelle32[[#This Row],[Device ID]],BOM!$B$3:$BQ$35,25,FALSE),"")</f>
        <v>0</v>
      </c>
      <c r="V632" s="59" t="str">
        <f>IFERROR(VLOOKUP(Tabelle32[[#This Row],[Device ID]],BOM!$B$3:$BQ$35,26,FALSE),"")</f>
        <v>x</v>
      </c>
      <c r="W632" s="59" t="str">
        <f>IFERROR(VLOOKUP(Tabelle32[[#This Row],[Device ID]],BOM!$B$3:$BQ$35,27,FALSE),"")</f>
        <v>x</v>
      </c>
      <c r="X632" s="59" t="str">
        <f>IFERROR(VLOOKUP(Tabelle32[[#This Row],[Device ID]],BOM!$B$3:$BQ$35,28,FALSE),"")</f>
        <v>x</v>
      </c>
      <c r="Y632" s="59" t="str">
        <f>IFERROR(VLOOKUP(Tabelle32[[#This Row],[Device ID]],BOM!$B$3:$BQ$35,29,FALSE),"")</f>
        <v>x</v>
      </c>
      <c r="Z632" s="59" t="str">
        <f>IFERROR(VLOOKUP(Tabelle32[[#This Row],[Device ID]],BOM!$B$3:$BQ$35,30,FALSE),"")</f>
        <v>x</v>
      </c>
      <c r="AA632" s="59" t="str">
        <f>IFERROR(VLOOKUP(Tabelle32[[#This Row],[Device ID]],BOM!$B$3:$BQ$35,31,FALSE),"")</f>
        <v>x</v>
      </c>
      <c r="AB632" s="59" t="str">
        <f>IFERROR(VLOOKUP(Tabelle32[[#This Row],[Device ID]],BOM!$B$3:$BQ$35,32,FALSE),"")</f>
        <v>x</v>
      </c>
      <c r="AC632" s="59" t="str">
        <f>IFERROR(VLOOKUP(Tabelle32[[#This Row],[Device ID]],BOM!$B$3:$BQ$35,33,FALSE),"")</f>
        <v>x</v>
      </c>
      <c r="AD632" s="59" t="str">
        <f>IFERROR(VLOOKUP(Tabelle32[[#This Row],[Device ID]],BOM!$B$3:$BQ$35,34,FALSE),"")</f>
        <v>x</v>
      </c>
      <c r="AE632" s="59" t="str">
        <f>IFERROR(VLOOKUP(Tabelle32[[#This Row],[Device ID]],BOM!$B$3:$BQ$35,35,FALSE),"")</f>
        <v>x</v>
      </c>
      <c r="AF632" s="59" t="str">
        <f>IFERROR(VLOOKUP(Tabelle32[[#This Row],[Device ID]],BOM!$B$3:$BQ$35,36,FALSE),"")</f>
        <v>x</v>
      </c>
      <c r="AG632" s="59" t="str">
        <f>IFERROR(VLOOKUP(Tabelle32[[#This Row],[Device ID]],BOM!$B$3:$BQ$35,37,FALSE),"")</f>
        <v>x</v>
      </c>
      <c r="AH632" s="59"/>
      <c r="AI632" s="59"/>
      <c r="AJ632" s="59"/>
      <c r="AK632" s="59"/>
      <c r="AL632" s="59" t="str">
        <f>IFERROR(VLOOKUP(Tabelle32[[#This Row],[Device ID]],BOM!$B$3:$BQ$35,42,FALSE),"")</f>
        <v>Imagine Communications SNP</v>
      </c>
      <c r="AM632" s="59" t="str">
        <f>IFERROR(VLOOKUP(Tabelle32[[#This Row],[Device ID]],BOM!$B$3:$BQ$35,43,FALSE),"")</f>
        <v>no</v>
      </c>
      <c r="AN632" s="59" t="str">
        <f>IFERROR(VLOOKUP(Tabelle32[[#This Row],[Device ID]],BOM!$B$3:$BQ$35,44,FALSE),"")</f>
        <v>yes</v>
      </c>
      <c r="AO632" s="59" t="str">
        <f>IFERROR(VLOOKUP(Tabelle32[[#This Row],[Device ID]],BOM!$B$3:$BQ$35,45,FALSE),"")</f>
        <v>no</v>
      </c>
      <c r="AP632" s="59" t="str">
        <f>IFERROR(CONCATENATE(Tabelle32[[#This Row],[Family
GFX-Unit]]," | ",Tabelle32[[#This Row],[Label 1
GFX-Unit]]," | ",Tabelle32[[#This Row],[Attached Device if Gateway]]),"")</f>
        <v xml:space="preserve"> |  | MVW</v>
      </c>
      <c r="AQ632" s="28"/>
      <c r="AR632" s="28"/>
      <c r="AS632" s="28"/>
      <c r="AT632" s="28"/>
      <c r="AU632" s="28"/>
      <c r="AV632" s="28" t="s">
        <v>96</v>
      </c>
      <c r="AW632" s="28" t="s">
        <v>96</v>
      </c>
      <c r="AX632" s="28" t="s">
        <v>96</v>
      </c>
      <c r="AY632" s="28" t="s">
        <v>96</v>
      </c>
      <c r="AZ632" s="28" t="s">
        <v>96</v>
      </c>
      <c r="BA632" s="28" t="s">
        <v>96</v>
      </c>
      <c r="BB632" s="28" t="s">
        <v>96</v>
      </c>
      <c r="BC632" s="28" t="s">
        <v>96</v>
      </c>
      <c r="BD632" s="28" t="s">
        <v>96</v>
      </c>
      <c r="BE632" s="28"/>
      <c r="BF632" s="28"/>
      <c r="BG632" s="73" t="s">
        <v>151</v>
      </c>
      <c r="BH632" s="30" t="str">
        <f>IF(COUNTA(Tabelle32[[#This Row],[Type:Vid_1080i50]:[Type:Anc_Prot]])&gt;0,"x","")</f>
        <v>x</v>
      </c>
      <c r="BI63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32" s="59"/>
      <c r="BK632" s="59"/>
      <c r="BL632" s="63"/>
      <c r="BM632" s="63"/>
      <c r="BN632" s="90"/>
      <c r="BO632" s="90"/>
      <c r="BP632" s="75">
        <f>LEN(Tabelle32[[#This Row],[Label 1
GFX-Unit]])</f>
        <v>0</v>
      </c>
      <c r="BQ632" s="63"/>
      <c r="BR632" s="63"/>
      <c r="BS632" s="59"/>
      <c r="BT632" s="59"/>
      <c r="BU632" s="59" t="s">
        <v>191</v>
      </c>
      <c r="BV632" s="59" t="s">
        <v>192</v>
      </c>
      <c r="BW632" s="59" t="s">
        <v>842</v>
      </c>
      <c r="BX632" s="59">
        <v>29</v>
      </c>
    </row>
    <row r="633" spans="1:76" x14ac:dyDescent="0.2">
      <c r="A633" s="58" t="str">
        <f>CONCATENATE(Tabelle32[[#This Row],[Device ID]],".",Tabelle32[[#This Row],[Streamcounter]])</f>
        <v>29.29211</v>
      </c>
      <c r="B63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VGW-01_SDI29_AUDrec_0011_IPLASRF</v>
      </c>
      <c r="C633" s="67"/>
      <c r="D633" s="61"/>
      <c r="E633" s="67"/>
      <c r="F633" s="59" t="str">
        <f>IFERROR(VLOOKUP(Tabelle32[[#This Row],[Device ID]],BOM!$B$3:$BQ$35,16,FALSE),"")</f>
        <v>MVW</v>
      </c>
      <c r="G633" s="63">
        <f>VLOOKUP(Tabelle32[[#This Row],[SDI Interface]],BOM!$A$4:$B$35,2,FALSE)</f>
        <v>29</v>
      </c>
      <c r="H633" s="59" t="str">
        <f>BOM!$C$4</f>
        <v>VGW-01</v>
      </c>
      <c r="I633" s="59">
        <f>IFERROR(VLOOKUP(Tabelle32[[#This Row],[Device ID]],BOM!$B$3:$BQ$35,12,FALSE),"")</f>
        <v>0</v>
      </c>
      <c r="J633" s="59" t="str">
        <f>IFERROR(VLOOKUP(Tabelle32[[#This Row],[Device ID]],BOM!$B$3:$BQ$35,13,FALSE),"")</f>
        <v>TC.U1.223 | MDC</v>
      </c>
      <c r="K633" s="59" t="str">
        <f>IFERROR(VLOOKUP(Tabelle32[[#This Row],[Device ID]],BOM!$B$3:$BQ$35,14,FALSE),"")</f>
        <v>Imagine Comunications</v>
      </c>
      <c r="L633" s="59" t="str">
        <f>IFERROR(VLOOKUP(Tabelle32[[#This Row],[Device ID]],BOM!$B$3:$BQ$35,16,FALSE),"")</f>
        <v>MVW</v>
      </c>
      <c r="M633" s="63">
        <f>IFERROR(VLOOKUP(Tabelle32[[#This Row],[Device ID]],BOM!$B$3:$BQ$35,17,FALSE),"")</f>
        <v>0</v>
      </c>
      <c r="N633" s="59">
        <f>IFERROR(VLOOKUP(Tabelle32[[#This Row],[Device ID]],BOM!$B$3:$BQ$35,18,FALSE),"")</f>
        <v>0</v>
      </c>
      <c r="O633" s="64"/>
      <c r="P633" s="64"/>
      <c r="Q633" s="64"/>
      <c r="R633" s="64"/>
      <c r="S633" s="64"/>
      <c r="T633" s="64"/>
      <c r="U633" s="59">
        <f>IFERROR(VLOOKUP(Tabelle32[[#This Row],[Device ID]],BOM!$B$3:$BQ$35,25,FALSE),"")</f>
        <v>0</v>
      </c>
      <c r="V633" s="59" t="str">
        <f>IFERROR(VLOOKUP(Tabelle32[[#This Row],[Device ID]],BOM!$B$3:$BQ$35,26,FALSE),"")</f>
        <v>x</v>
      </c>
      <c r="W633" s="59" t="str">
        <f>IFERROR(VLOOKUP(Tabelle32[[#This Row],[Device ID]],BOM!$B$3:$BQ$35,27,FALSE),"")</f>
        <v>x</v>
      </c>
      <c r="X633" s="59" t="str">
        <f>IFERROR(VLOOKUP(Tabelle32[[#This Row],[Device ID]],BOM!$B$3:$BQ$35,28,FALSE),"")</f>
        <v>x</v>
      </c>
      <c r="Y633" s="59" t="str">
        <f>IFERROR(VLOOKUP(Tabelle32[[#This Row],[Device ID]],BOM!$B$3:$BQ$35,29,FALSE),"")</f>
        <v>x</v>
      </c>
      <c r="Z633" s="59" t="str">
        <f>IFERROR(VLOOKUP(Tabelle32[[#This Row],[Device ID]],BOM!$B$3:$BQ$35,30,FALSE),"")</f>
        <v>x</v>
      </c>
      <c r="AA633" s="59" t="str">
        <f>IFERROR(VLOOKUP(Tabelle32[[#This Row],[Device ID]],BOM!$B$3:$BQ$35,31,FALSE),"")</f>
        <v>x</v>
      </c>
      <c r="AB633" s="59" t="str">
        <f>IFERROR(VLOOKUP(Tabelle32[[#This Row],[Device ID]],BOM!$B$3:$BQ$35,32,FALSE),"")</f>
        <v>x</v>
      </c>
      <c r="AC633" s="59" t="str">
        <f>IFERROR(VLOOKUP(Tabelle32[[#This Row],[Device ID]],BOM!$B$3:$BQ$35,33,FALSE),"")</f>
        <v>x</v>
      </c>
      <c r="AD633" s="59" t="str">
        <f>IFERROR(VLOOKUP(Tabelle32[[#This Row],[Device ID]],BOM!$B$3:$BQ$35,34,FALSE),"")</f>
        <v>x</v>
      </c>
      <c r="AE633" s="59" t="str">
        <f>IFERROR(VLOOKUP(Tabelle32[[#This Row],[Device ID]],BOM!$B$3:$BQ$35,35,FALSE),"")</f>
        <v>x</v>
      </c>
      <c r="AF633" s="59" t="str">
        <f>IFERROR(VLOOKUP(Tabelle32[[#This Row],[Device ID]],BOM!$B$3:$BQ$35,36,FALSE),"")</f>
        <v>x</v>
      </c>
      <c r="AG633" s="59" t="str">
        <f>IFERROR(VLOOKUP(Tabelle32[[#This Row],[Device ID]],BOM!$B$3:$BQ$35,37,FALSE),"")</f>
        <v>x</v>
      </c>
      <c r="AH633" s="59"/>
      <c r="AI633" s="59"/>
      <c r="AJ633" s="59"/>
      <c r="AK633" s="59"/>
      <c r="AL633" s="59" t="str">
        <f>IFERROR(VLOOKUP(Tabelle32[[#This Row],[Device ID]],BOM!$B$3:$BQ$35,42,FALSE),"")</f>
        <v>Imagine Communications SNP</v>
      </c>
      <c r="AM633" s="59" t="str">
        <f>IFERROR(VLOOKUP(Tabelle32[[#This Row],[Device ID]],BOM!$B$3:$BQ$35,43,FALSE),"")</f>
        <v>no</v>
      </c>
      <c r="AN633" s="59" t="str">
        <f>IFERROR(VLOOKUP(Tabelle32[[#This Row],[Device ID]],BOM!$B$3:$BQ$35,44,FALSE),"")</f>
        <v>yes</v>
      </c>
      <c r="AO633" s="59" t="str">
        <f>IFERROR(VLOOKUP(Tabelle32[[#This Row],[Device ID]],BOM!$B$3:$BQ$35,45,FALSE),"")</f>
        <v>no</v>
      </c>
      <c r="AP633" s="59" t="str">
        <f>IFERROR(CONCATENATE(Tabelle32[[#This Row],[Family
GFX-Unit]]," | ",Tabelle32[[#This Row],[Label 1
GFX-Unit]]," | ",Tabelle32[[#This Row],[Attached Device if Gateway]]),"")</f>
        <v xml:space="preserve"> |  | MVW</v>
      </c>
      <c r="AQ633" s="28"/>
      <c r="AR633" s="28"/>
      <c r="AS633" s="28"/>
      <c r="AT633" s="28"/>
      <c r="AU633" s="28"/>
      <c r="AV633" s="28" t="s">
        <v>96</v>
      </c>
      <c r="AW633" s="28" t="s">
        <v>96</v>
      </c>
      <c r="AX633" s="28" t="s">
        <v>96</v>
      </c>
      <c r="AY633" s="28" t="s">
        <v>96</v>
      </c>
      <c r="AZ633" s="28" t="s">
        <v>96</v>
      </c>
      <c r="BA633" s="28" t="s">
        <v>96</v>
      </c>
      <c r="BB633" s="28" t="s">
        <v>96</v>
      </c>
      <c r="BC633" s="28" t="s">
        <v>96</v>
      </c>
      <c r="BD633" s="28" t="s">
        <v>96</v>
      </c>
      <c r="BE633" s="28"/>
      <c r="BF633" s="28"/>
      <c r="BG633" s="73" t="s">
        <v>151</v>
      </c>
      <c r="BH633" s="30" t="str">
        <f>IF(COUNTA(Tabelle32[[#This Row],[Type:Vid_1080i50]:[Type:Anc_Prot]])&gt;0,"x","")</f>
        <v>x</v>
      </c>
      <c r="BI63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33" s="59"/>
      <c r="BK633" s="59"/>
      <c r="BL633" s="63"/>
      <c r="BM633" s="63"/>
      <c r="BN633" s="90"/>
      <c r="BO633" s="90"/>
      <c r="BP633" s="75">
        <f>LEN(Tabelle32[[#This Row],[Label 1
GFX-Unit]])</f>
        <v>0</v>
      </c>
      <c r="BQ633" s="63"/>
      <c r="BR633" s="63"/>
      <c r="BS633" s="59"/>
      <c r="BT633" s="59"/>
      <c r="BU633" s="59" t="s">
        <v>194</v>
      </c>
      <c r="BV633" s="59" t="s">
        <v>195</v>
      </c>
      <c r="BW633" s="59" t="s">
        <v>843</v>
      </c>
      <c r="BX633" s="59">
        <v>29</v>
      </c>
    </row>
    <row r="634" spans="1:76" x14ac:dyDescent="0.2">
      <c r="A634" s="58" t="str">
        <f>CONCATENATE(Tabelle32[[#This Row],[Device ID]],".",Tabelle32[[#This Row],[Streamcounter]])</f>
        <v>29.29212</v>
      </c>
      <c r="B63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VGW-01_SDI29_AUDrec_0012_IPLASRF</v>
      </c>
      <c r="C634" s="67"/>
      <c r="D634" s="61"/>
      <c r="E634" s="67"/>
      <c r="F634" s="59" t="str">
        <f>IFERROR(VLOOKUP(Tabelle32[[#This Row],[Device ID]],BOM!$B$3:$BQ$35,16,FALSE),"")</f>
        <v>MVW</v>
      </c>
      <c r="G634" s="63">
        <f>VLOOKUP(Tabelle32[[#This Row],[SDI Interface]],BOM!$A$4:$B$35,2,FALSE)</f>
        <v>29</v>
      </c>
      <c r="H634" s="59" t="str">
        <f>BOM!$C$4</f>
        <v>VGW-01</v>
      </c>
      <c r="I634" s="59">
        <f>IFERROR(VLOOKUP(Tabelle32[[#This Row],[Device ID]],BOM!$B$3:$BQ$35,12,FALSE),"")</f>
        <v>0</v>
      </c>
      <c r="J634" s="59" t="str">
        <f>IFERROR(VLOOKUP(Tabelle32[[#This Row],[Device ID]],BOM!$B$3:$BQ$35,13,FALSE),"")</f>
        <v>TC.U1.223 | MDC</v>
      </c>
      <c r="K634" s="59" t="str">
        <f>IFERROR(VLOOKUP(Tabelle32[[#This Row],[Device ID]],BOM!$B$3:$BQ$35,14,FALSE),"")</f>
        <v>Imagine Comunications</v>
      </c>
      <c r="L634" s="59" t="str">
        <f>IFERROR(VLOOKUP(Tabelle32[[#This Row],[Device ID]],BOM!$B$3:$BQ$35,16,FALSE),"")</f>
        <v>MVW</v>
      </c>
      <c r="M634" s="63">
        <f>IFERROR(VLOOKUP(Tabelle32[[#This Row],[Device ID]],BOM!$B$3:$BQ$35,17,FALSE),"")</f>
        <v>0</v>
      </c>
      <c r="N634" s="59">
        <f>IFERROR(VLOOKUP(Tabelle32[[#This Row],[Device ID]],BOM!$B$3:$BQ$35,18,FALSE),"")</f>
        <v>0</v>
      </c>
      <c r="O634" s="64"/>
      <c r="P634" s="64"/>
      <c r="Q634" s="64"/>
      <c r="R634" s="64"/>
      <c r="S634" s="64"/>
      <c r="T634" s="64"/>
      <c r="U634" s="59">
        <f>IFERROR(VLOOKUP(Tabelle32[[#This Row],[Device ID]],BOM!$B$3:$BQ$35,25,FALSE),"")</f>
        <v>0</v>
      </c>
      <c r="V634" s="59" t="str">
        <f>IFERROR(VLOOKUP(Tabelle32[[#This Row],[Device ID]],BOM!$B$3:$BQ$35,26,FALSE),"")</f>
        <v>x</v>
      </c>
      <c r="W634" s="59" t="str">
        <f>IFERROR(VLOOKUP(Tabelle32[[#This Row],[Device ID]],BOM!$B$3:$BQ$35,27,FALSE),"")</f>
        <v>x</v>
      </c>
      <c r="X634" s="59" t="str">
        <f>IFERROR(VLOOKUP(Tabelle32[[#This Row],[Device ID]],BOM!$B$3:$BQ$35,28,FALSE),"")</f>
        <v>x</v>
      </c>
      <c r="Y634" s="59" t="str">
        <f>IFERROR(VLOOKUP(Tabelle32[[#This Row],[Device ID]],BOM!$B$3:$BQ$35,29,FALSE),"")</f>
        <v>x</v>
      </c>
      <c r="Z634" s="59" t="str">
        <f>IFERROR(VLOOKUP(Tabelle32[[#This Row],[Device ID]],BOM!$B$3:$BQ$35,30,FALSE),"")</f>
        <v>x</v>
      </c>
      <c r="AA634" s="59" t="str">
        <f>IFERROR(VLOOKUP(Tabelle32[[#This Row],[Device ID]],BOM!$B$3:$BQ$35,31,FALSE),"")</f>
        <v>x</v>
      </c>
      <c r="AB634" s="59" t="str">
        <f>IFERROR(VLOOKUP(Tabelle32[[#This Row],[Device ID]],BOM!$B$3:$BQ$35,32,FALSE),"")</f>
        <v>x</v>
      </c>
      <c r="AC634" s="59" t="str">
        <f>IFERROR(VLOOKUP(Tabelle32[[#This Row],[Device ID]],BOM!$B$3:$BQ$35,33,FALSE),"")</f>
        <v>x</v>
      </c>
      <c r="AD634" s="59" t="str">
        <f>IFERROR(VLOOKUP(Tabelle32[[#This Row],[Device ID]],BOM!$B$3:$BQ$35,34,FALSE),"")</f>
        <v>x</v>
      </c>
      <c r="AE634" s="59" t="str">
        <f>IFERROR(VLOOKUP(Tabelle32[[#This Row],[Device ID]],BOM!$B$3:$BQ$35,35,FALSE),"")</f>
        <v>x</v>
      </c>
      <c r="AF634" s="59" t="str">
        <f>IFERROR(VLOOKUP(Tabelle32[[#This Row],[Device ID]],BOM!$B$3:$BQ$35,36,FALSE),"")</f>
        <v>x</v>
      </c>
      <c r="AG634" s="59" t="str">
        <f>IFERROR(VLOOKUP(Tabelle32[[#This Row],[Device ID]],BOM!$B$3:$BQ$35,37,FALSE),"")</f>
        <v>x</v>
      </c>
      <c r="AH634" s="59"/>
      <c r="AI634" s="59"/>
      <c r="AJ634" s="59"/>
      <c r="AK634" s="59"/>
      <c r="AL634" s="59" t="str">
        <f>IFERROR(VLOOKUP(Tabelle32[[#This Row],[Device ID]],BOM!$B$3:$BQ$35,42,FALSE),"")</f>
        <v>Imagine Communications SNP</v>
      </c>
      <c r="AM634" s="59" t="str">
        <f>IFERROR(VLOOKUP(Tabelle32[[#This Row],[Device ID]],BOM!$B$3:$BQ$35,43,FALSE),"")</f>
        <v>no</v>
      </c>
      <c r="AN634" s="59" t="str">
        <f>IFERROR(VLOOKUP(Tabelle32[[#This Row],[Device ID]],BOM!$B$3:$BQ$35,44,FALSE),"")</f>
        <v>yes</v>
      </c>
      <c r="AO634" s="59" t="str">
        <f>IFERROR(VLOOKUP(Tabelle32[[#This Row],[Device ID]],BOM!$B$3:$BQ$35,45,FALSE),"")</f>
        <v>no</v>
      </c>
      <c r="AP634" s="59" t="str">
        <f>IFERROR(CONCATENATE(Tabelle32[[#This Row],[Family
GFX-Unit]]," | ",Tabelle32[[#This Row],[Label 1
GFX-Unit]]," | ",Tabelle32[[#This Row],[Attached Device if Gateway]]),"")</f>
        <v xml:space="preserve"> |  | MVW</v>
      </c>
      <c r="AQ634" s="28"/>
      <c r="AR634" s="28"/>
      <c r="AS634" s="28"/>
      <c r="AT634" s="28"/>
      <c r="AU634" s="28"/>
      <c r="AV634" s="28" t="s">
        <v>96</v>
      </c>
      <c r="AW634" s="28" t="s">
        <v>96</v>
      </c>
      <c r="AX634" s="28" t="s">
        <v>96</v>
      </c>
      <c r="AY634" s="28" t="s">
        <v>96</v>
      </c>
      <c r="AZ634" s="28" t="s">
        <v>96</v>
      </c>
      <c r="BA634" s="28" t="s">
        <v>96</v>
      </c>
      <c r="BB634" s="28" t="s">
        <v>96</v>
      </c>
      <c r="BC634" s="28" t="s">
        <v>96</v>
      </c>
      <c r="BD634" s="28" t="s">
        <v>96</v>
      </c>
      <c r="BE634" s="28"/>
      <c r="BF634" s="28"/>
      <c r="BG634" s="73" t="s">
        <v>151</v>
      </c>
      <c r="BH634" s="30" t="str">
        <f>IF(COUNTA(Tabelle32[[#This Row],[Type:Vid_1080i50]:[Type:Anc_Prot]])&gt;0,"x","")</f>
        <v>x</v>
      </c>
      <c r="BI63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34" s="59"/>
      <c r="BK634" s="59"/>
      <c r="BL634" s="63"/>
      <c r="BM634" s="63"/>
      <c r="BN634" s="90"/>
      <c r="BO634" s="90"/>
      <c r="BP634" s="75">
        <f>LEN(Tabelle32[[#This Row],[Label 1
GFX-Unit]])</f>
        <v>0</v>
      </c>
      <c r="BQ634" s="63"/>
      <c r="BR634" s="63"/>
      <c r="BS634" s="59"/>
      <c r="BT634" s="59"/>
      <c r="BU634" s="59" t="s">
        <v>197</v>
      </c>
      <c r="BV634" s="59" t="s">
        <v>198</v>
      </c>
      <c r="BW634" s="59" t="s">
        <v>844</v>
      </c>
      <c r="BX634" s="59">
        <v>29</v>
      </c>
    </row>
    <row r="635" spans="1:76" x14ac:dyDescent="0.2">
      <c r="A635" s="58" t="str">
        <f>CONCATENATE(Tabelle32[[#This Row],[Device ID]],".",Tabelle32[[#This Row],[Streamcounter]])</f>
        <v>29.29213</v>
      </c>
      <c r="B63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VGW-01_SDI29_AUDrec_0013_IPLASRF</v>
      </c>
      <c r="C635" s="67"/>
      <c r="D635" s="61"/>
      <c r="E635" s="67"/>
      <c r="F635" s="59" t="str">
        <f>IFERROR(VLOOKUP(Tabelle32[[#This Row],[Device ID]],BOM!$B$3:$BQ$35,16,FALSE),"")</f>
        <v>MVW</v>
      </c>
      <c r="G635" s="63">
        <f>VLOOKUP(Tabelle32[[#This Row],[SDI Interface]],BOM!$A$4:$B$35,2,FALSE)</f>
        <v>29</v>
      </c>
      <c r="H635" s="59" t="str">
        <f>BOM!$C$4</f>
        <v>VGW-01</v>
      </c>
      <c r="I635" s="59">
        <f>IFERROR(VLOOKUP(Tabelle32[[#This Row],[Device ID]],BOM!$B$3:$BQ$35,12,FALSE),"")</f>
        <v>0</v>
      </c>
      <c r="J635" s="59" t="str">
        <f>IFERROR(VLOOKUP(Tabelle32[[#This Row],[Device ID]],BOM!$B$3:$BQ$35,13,FALSE),"")</f>
        <v>TC.U1.223 | MDC</v>
      </c>
      <c r="K635" s="59" t="str">
        <f>IFERROR(VLOOKUP(Tabelle32[[#This Row],[Device ID]],BOM!$B$3:$BQ$35,14,FALSE),"")</f>
        <v>Imagine Comunications</v>
      </c>
      <c r="L635" s="59" t="str">
        <f>IFERROR(VLOOKUP(Tabelle32[[#This Row],[Device ID]],BOM!$B$3:$BQ$35,16,FALSE),"")</f>
        <v>MVW</v>
      </c>
      <c r="M635" s="63">
        <f>IFERROR(VLOOKUP(Tabelle32[[#This Row],[Device ID]],BOM!$B$3:$BQ$35,17,FALSE),"")</f>
        <v>0</v>
      </c>
      <c r="N635" s="59">
        <f>IFERROR(VLOOKUP(Tabelle32[[#This Row],[Device ID]],BOM!$B$3:$BQ$35,18,FALSE),"")</f>
        <v>0</v>
      </c>
      <c r="O635" s="64"/>
      <c r="P635" s="64"/>
      <c r="Q635" s="64"/>
      <c r="R635" s="64"/>
      <c r="S635" s="64"/>
      <c r="T635" s="64"/>
      <c r="U635" s="59">
        <f>IFERROR(VLOOKUP(Tabelle32[[#This Row],[Device ID]],BOM!$B$3:$BQ$35,25,FALSE),"")</f>
        <v>0</v>
      </c>
      <c r="V635" s="59" t="str">
        <f>IFERROR(VLOOKUP(Tabelle32[[#This Row],[Device ID]],BOM!$B$3:$BQ$35,26,FALSE),"")</f>
        <v>x</v>
      </c>
      <c r="W635" s="59" t="str">
        <f>IFERROR(VLOOKUP(Tabelle32[[#This Row],[Device ID]],BOM!$B$3:$BQ$35,27,FALSE),"")</f>
        <v>x</v>
      </c>
      <c r="X635" s="59" t="str">
        <f>IFERROR(VLOOKUP(Tabelle32[[#This Row],[Device ID]],BOM!$B$3:$BQ$35,28,FALSE),"")</f>
        <v>x</v>
      </c>
      <c r="Y635" s="59" t="str">
        <f>IFERROR(VLOOKUP(Tabelle32[[#This Row],[Device ID]],BOM!$B$3:$BQ$35,29,FALSE),"")</f>
        <v>x</v>
      </c>
      <c r="Z635" s="59" t="str">
        <f>IFERROR(VLOOKUP(Tabelle32[[#This Row],[Device ID]],BOM!$B$3:$BQ$35,30,FALSE),"")</f>
        <v>x</v>
      </c>
      <c r="AA635" s="59" t="str">
        <f>IFERROR(VLOOKUP(Tabelle32[[#This Row],[Device ID]],BOM!$B$3:$BQ$35,31,FALSE),"")</f>
        <v>x</v>
      </c>
      <c r="AB635" s="59" t="str">
        <f>IFERROR(VLOOKUP(Tabelle32[[#This Row],[Device ID]],BOM!$B$3:$BQ$35,32,FALSE),"")</f>
        <v>x</v>
      </c>
      <c r="AC635" s="59" t="str">
        <f>IFERROR(VLOOKUP(Tabelle32[[#This Row],[Device ID]],BOM!$B$3:$BQ$35,33,FALSE),"")</f>
        <v>x</v>
      </c>
      <c r="AD635" s="59" t="str">
        <f>IFERROR(VLOOKUP(Tabelle32[[#This Row],[Device ID]],BOM!$B$3:$BQ$35,34,FALSE),"")</f>
        <v>x</v>
      </c>
      <c r="AE635" s="59" t="str">
        <f>IFERROR(VLOOKUP(Tabelle32[[#This Row],[Device ID]],BOM!$B$3:$BQ$35,35,FALSE),"")</f>
        <v>x</v>
      </c>
      <c r="AF635" s="59" t="str">
        <f>IFERROR(VLOOKUP(Tabelle32[[#This Row],[Device ID]],BOM!$B$3:$BQ$35,36,FALSE),"")</f>
        <v>x</v>
      </c>
      <c r="AG635" s="59" t="str">
        <f>IFERROR(VLOOKUP(Tabelle32[[#This Row],[Device ID]],BOM!$B$3:$BQ$35,37,FALSE),"")</f>
        <v>x</v>
      </c>
      <c r="AH635" s="59"/>
      <c r="AI635" s="59"/>
      <c r="AJ635" s="59"/>
      <c r="AK635" s="59"/>
      <c r="AL635" s="59" t="str">
        <f>IFERROR(VLOOKUP(Tabelle32[[#This Row],[Device ID]],BOM!$B$3:$BQ$35,42,FALSE),"")</f>
        <v>Imagine Communications SNP</v>
      </c>
      <c r="AM635" s="59" t="str">
        <f>IFERROR(VLOOKUP(Tabelle32[[#This Row],[Device ID]],BOM!$B$3:$BQ$35,43,FALSE),"")</f>
        <v>no</v>
      </c>
      <c r="AN635" s="59" t="str">
        <f>IFERROR(VLOOKUP(Tabelle32[[#This Row],[Device ID]],BOM!$B$3:$BQ$35,44,FALSE),"")</f>
        <v>yes</v>
      </c>
      <c r="AO635" s="59" t="str">
        <f>IFERROR(VLOOKUP(Tabelle32[[#This Row],[Device ID]],BOM!$B$3:$BQ$35,45,FALSE),"")</f>
        <v>no</v>
      </c>
      <c r="AP635" s="59" t="str">
        <f>IFERROR(CONCATENATE(Tabelle32[[#This Row],[Family
GFX-Unit]]," | ",Tabelle32[[#This Row],[Label 1
GFX-Unit]]," | ",Tabelle32[[#This Row],[Attached Device if Gateway]]),"")</f>
        <v xml:space="preserve"> |  | MVW</v>
      </c>
      <c r="AQ635" s="28"/>
      <c r="AR635" s="28"/>
      <c r="AS635" s="28"/>
      <c r="AT635" s="28"/>
      <c r="AU635" s="28"/>
      <c r="AV635" s="28" t="s">
        <v>96</v>
      </c>
      <c r="AW635" s="28" t="s">
        <v>96</v>
      </c>
      <c r="AX635" s="28" t="s">
        <v>96</v>
      </c>
      <c r="AY635" s="28" t="s">
        <v>96</v>
      </c>
      <c r="AZ635" s="28" t="s">
        <v>96</v>
      </c>
      <c r="BA635" s="28" t="s">
        <v>96</v>
      </c>
      <c r="BB635" s="28" t="s">
        <v>96</v>
      </c>
      <c r="BC635" s="28" t="s">
        <v>96</v>
      </c>
      <c r="BD635" s="28" t="s">
        <v>96</v>
      </c>
      <c r="BE635" s="28"/>
      <c r="BF635" s="28"/>
      <c r="BG635" s="73" t="s">
        <v>151</v>
      </c>
      <c r="BH635" s="30" t="str">
        <f>IF(COUNTA(Tabelle32[[#This Row],[Type:Vid_1080i50]:[Type:Anc_Prot]])&gt;0,"x","")</f>
        <v>x</v>
      </c>
      <c r="BI63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35" s="59"/>
      <c r="BK635" s="59"/>
      <c r="BL635" s="63"/>
      <c r="BM635" s="63"/>
      <c r="BN635" s="90"/>
      <c r="BO635" s="90"/>
      <c r="BP635" s="75">
        <f>LEN(Tabelle32[[#This Row],[Label 1
GFX-Unit]])</f>
        <v>0</v>
      </c>
      <c r="BQ635" s="63"/>
      <c r="BR635" s="63"/>
      <c r="BS635" s="59"/>
      <c r="BT635" s="59"/>
      <c r="BU635" s="59" t="s">
        <v>200</v>
      </c>
      <c r="BV635" s="59" t="s">
        <v>201</v>
      </c>
      <c r="BW635" s="59" t="s">
        <v>845</v>
      </c>
      <c r="BX635" s="59">
        <v>29</v>
      </c>
    </row>
    <row r="636" spans="1:76" x14ac:dyDescent="0.2">
      <c r="A636" s="58" t="str">
        <f>CONCATENATE(Tabelle32[[#This Row],[Device ID]],".",Tabelle32[[#This Row],[Streamcounter]])</f>
        <v>29.29214</v>
      </c>
      <c r="B63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VGW-01_SDI29_AUDrec_0014_IPLASRF</v>
      </c>
      <c r="C636" s="67"/>
      <c r="D636" s="61"/>
      <c r="E636" s="67"/>
      <c r="F636" s="59" t="str">
        <f>IFERROR(VLOOKUP(Tabelle32[[#This Row],[Device ID]],BOM!$B$3:$BQ$35,16,FALSE),"")</f>
        <v>MVW</v>
      </c>
      <c r="G636" s="63">
        <f>VLOOKUP(Tabelle32[[#This Row],[SDI Interface]],BOM!$A$4:$B$35,2,FALSE)</f>
        <v>29</v>
      </c>
      <c r="H636" s="59" t="str">
        <f>BOM!$C$4</f>
        <v>VGW-01</v>
      </c>
      <c r="I636" s="59">
        <f>IFERROR(VLOOKUP(Tabelle32[[#This Row],[Device ID]],BOM!$B$3:$BQ$35,12,FALSE),"")</f>
        <v>0</v>
      </c>
      <c r="J636" s="59" t="str">
        <f>IFERROR(VLOOKUP(Tabelle32[[#This Row],[Device ID]],BOM!$B$3:$BQ$35,13,FALSE),"")</f>
        <v>TC.U1.223 | MDC</v>
      </c>
      <c r="K636" s="59" t="str">
        <f>IFERROR(VLOOKUP(Tabelle32[[#This Row],[Device ID]],BOM!$B$3:$BQ$35,14,FALSE),"")</f>
        <v>Imagine Comunications</v>
      </c>
      <c r="L636" s="59" t="str">
        <f>IFERROR(VLOOKUP(Tabelle32[[#This Row],[Device ID]],BOM!$B$3:$BQ$35,16,FALSE),"")</f>
        <v>MVW</v>
      </c>
      <c r="M636" s="63">
        <f>IFERROR(VLOOKUP(Tabelle32[[#This Row],[Device ID]],BOM!$B$3:$BQ$35,17,FALSE),"")</f>
        <v>0</v>
      </c>
      <c r="N636" s="59">
        <f>IFERROR(VLOOKUP(Tabelle32[[#This Row],[Device ID]],BOM!$B$3:$BQ$35,18,FALSE),"")</f>
        <v>0</v>
      </c>
      <c r="O636" s="64"/>
      <c r="P636" s="64"/>
      <c r="Q636" s="64"/>
      <c r="R636" s="64"/>
      <c r="S636" s="64"/>
      <c r="T636" s="64"/>
      <c r="U636" s="59">
        <f>IFERROR(VLOOKUP(Tabelle32[[#This Row],[Device ID]],BOM!$B$3:$BQ$35,25,FALSE),"")</f>
        <v>0</v>
      </c>
      <c r="V636" s="59" t="str">
        <f>IFERROR(VLOOKUP(Tabelle32[[#This Row],[Device ID]],BOM!$B$3:$BQ$35,26,FALSE),"")</f>
        <v>x</v>
      </c>
      <c r="W636" s="59" t="str">
        <f>IFERROR(VLOOKUP(Tabelle32[[#This Row],[Device ID]],BOM!$B$3:$BQ$35,27,FALSE),"")</f>
        <v>x</v>
      </c>
      <c r="X636" s="59" t="str">
        <f>IFERROR(VLOOKUP(Tabelle32[[#This Row],[Device ID]],BOM!$B$3:$BQ$35,28,FALSE),"")</f>
        <v>x</v>
      </c>
      <c r="Y636" s="59" t="str">
        <f>IFERROR(VLOOKUP(Tabelle32[[#This Row],[Device ID]],BOM!$B$3:$BQ$35,29,FALSE),"")</f>
        <v>x</v>
      </c>
      <c r="Z636" s="59" t="str">
        <f>IFERROR(VLOOKUP(Tabelle32[[#This Row],[Device ID]],BOM!$B$3:$BQ$35,30,FALSE),"")</f>
        <v>x</v>
      </c>
      <c r="AA636" s="59" t="str">
        <f>IFERROR(VLOOKUP(Tabelle32[[#This Row],[Device ID]],BOM!$B$3:$BQ$35,31,FALSE),"")</f>
        <v>x</v>
      </c>
      <c r="AB636" s="59" t="str">
        <f>IFERROR(VLOOKUP(Tabelle32[[#This Row],[Device ID]],BOM!$B$3:$BQ$35,32,FALSE),"")</f>
        <v>x</v>
      </c>
      <c r="AC636" s="59" t="str">
        <f>IFERROR(VLOOKUP(Tabelle32[[#This Row],[Device ID]],BOM!$B$3:$BQ$35,33,FALSE),"")</f>
        <v>x</v>
      </c>
      <c r="AD636" s="59" t="str">
        <f>IFERROR(VLOOKUP(Tabelle32[[#This Row],[Device ID]],BOM!$B$3:$BQ$35,34,FALSE),"")</f>
        <v>x</v>
      </c>
      <c r="AE636" s="59" t="str">
        <f>IFERROR(VLOOKUP(Tabelle32[[#This Row],[Device ID]],BOM!$B$3:$BQ$35,35,FALSE),"")</f>
        <v>x</v>
      </c>
      <c r="AF636" s="59" t="str">
        <f>IFERROR(VLOOKUP(Tabelle32[[#This Row],[Device ID]],BOM!$B$3:$BQ$35,36,FALSE),"")</f>
        <v>x</v>
      </c>
      <c r="AG636" s="59" t="str">
        <f>IFERROR(VLOOKUP(Tabelle32[[#This Row],[Device ID]],BOM!$B$3:$BQ$35,37,FALSE),"")</f>
        <v>x</v>
      </c>
      <c r="AH636" s="59"/>
      <c r="AI636" s="59"/>
      <c r="AJ636" s="59"/>
      <c r="AK636" s="59"/>
      <c r="AL636" s="59" t="str">
        <f>IFERROR(VLOOKUP(Tabelle32[[#This Row],[Device ID]],BOM!$B$3:$BQ$35,42,FALSE),"")</f>
        <v>Imagine Communications SNP</v>
      </c>
      <c r="AM636" s="59" t="str">
        <f>IFERROR(VLOOKUP(Tabelle32[[#This Row],[Device ID]],BOM!$B$3:$BQ$35,43,FALSE),"")</f>
        <v>no</v>
      </c>
      <c r="AN636" s="59" t="str">
        <f>IFERROR(VLOOKUP(Tabelle32[[#This Row],[Device ID]],BOM!$B$3:$BQ$35,44,FALSE),"")</f>
        <v>yes</v>
      </c>
      <c r="AO636" s="59" t="str">
        <f>IFERROR(VLOOKUP(Tabelle32[[#This Row],[Device ID]],BOM!$B$3:$BQ$35,45,FALSE),"")</f>
        <v>no</v>
      </c>
      <c r="AP636" s="59" t="str">
        <f>IFERROR(CONCATENATE(Tabelle32[[#This Row],[Family
GFX-Unit]]," | ",Tabelle32[[#This Row],[Label 1
GFX-Unit]]," | ",Tabelle32[[#This Row],[Attached Device if Gateway]]),"")</f>
        <v xml:space="preserve"> |  | MVW</v>
      </c>
      <c r="AQ636" s="28"/>
      <c r="AR636" s="28"/>
      <c r="AS636" s="28"/>
      <c r="AT636" s="28"/>
      <c r="AU636" s="28"/>
      <c r="AV636" s="28" t="s">
        <v>96</v>
      </c>
      <c r="AW636" s="28" t="s">
        <v>96</v>
      </c>
      <c r="AX636" s="28" t="s">
        <v>96</v>
      </c>
      <c r="AY636" s="28" t="s">
        <v>96</v>
      </c>
      <c r="AZ636" s="28" t="s">
        <v>96</v>
      </c>
      <c r="BA636" s="28" t="s">
        <v>96</v>
      </c>
      <c r="BB636" s="28" t="s">
        <v>96</v>
      </c>
      <c r="BC636" s="28" t="s">
        <v>96</v>
      </c>
      <c r="BD636" s="28" t="s">
        <v>96</v>
      </c>
      <c r="BE636" s="28"/>
      <c r="BF636" s="28"/>
      <c r="BG636" s="73" t="s">
        <v>151</v>
      </c>
      <c r="BH636" s="30" t="str">
        <f>IF(COUNTA(Tabelle32[[#This Row],[Type:Vid_1080i50]:[Type:Anc_Prot]])&gt;0,"x","")</f>
        <v>x</v>
      </c>
      <c r="BI63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36" s="59"/>
      <c r="BK636" s="59"/>
      <c r="BL636" s="63"/>
      <c r="BM636" s="63"/>
      <c r="BN636" s="90"/>
      <c r="BO636" s="90"/>
      <c r="BP636" s="75">
        <f>LEN(Tabelle32[[#This Row],[Label 1
GFX-Unit]])</f>
        <v>0</v>
      </c>
      <c r="BQ636" s="63"/>
      <c r="BR636" s="63"/>
      <c r="BS636" s="59"/>
      <c r="BT636" s="59"/>
      <c r="BU636" s="59" t="s">
        <v>203</v>
      </c>
      <c r="BV636" s="59" t="s">
        <v>204</v>
      </c>
      <c r="BW636" s="59" t="s">
        <v>846</v>
      </c>
      <c r="BX636" s="59">
        <v>29</v>
      </c>
    </row>
    <row r="637" spans="1:76" x14ac:dyDescent="0.2">
      <c r="A637" s="58" t="str">
        <f>CONCATENATE(Tabelle32[[#This Row],[Device ID]],".",Tabelle32[[#This Row],[Streamcounter]])</f>
        <v>29.29215</v>
      </c>
      <c r="B63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VGW-01_SDI29_AUDrec_0015_IPLASRF</v>
      </c>
      <c r="C637" s="67"/>
      <c r="D637" s="61"/>
      <c r="E637" s="67"/>
      <c r="F637" s="59" t="str">
        <f>IFERROR(VLOOKUP(Tabelle32[[#This Row],[Device ID]],BOM!$B$3:$BQ$35,16,FALSE),"")</f>
        <v>MVW</v>
      </c>
      <c r="G637" s="63">
        <f>VLOOKUP(Tabelle32[[#This Row],[SDI Interface]],BOM!$A$4:$B$35,2,FALSE)</f>
        <v>29</v>
      </c>
      <c r="H637" s="59" t="str">
        <f>BOM!$C$4</f>
        <v>VGW-01</v>
      </c>
      <c r="I637" s="59">
        <f>IFERROR(VLOOKUP(Tabelle32[[#This Row],[Device ID]],BOM!$B$3:$BQ$35,12,FALSE),"")</f>
        <v>0</v>
      </c>
      <c r="J637" s="59" t="str">
        <f>IFERROR(VLOOKUP(Tabelle32[[#This Row],[Device ID]],BOM!$B$3:$BQ$35,13,FALSE),"")</f>
        <v>TC.U1.223 | MDC</v>
      </c>
      <c r="K637" s="59" t="str">
        <f>IFERROR(VLOOKUP(Tabelle32[[#This Row],[Device ID]],BOM!$B$3:$BQ$35,14,FALSE),"")</f>
        <v>Imagine Comunications</v>
      </c>
      <c r="L637" s="59" t="str">
        <f>IFERROR(VLOOKUP(Tabelle32[[#This Row],[Device ID]],BOM!$B$3:$BQ$35,16,FALSE),"")</f>
        <v>MVW</v>
      </c>
      <c r="M637" s="63">
        <f>IFERROR(VLOOKUP(Tabelle32[[#This Row],[Device ID]],BOM!$B$3:$BQ$35,17,FALSE),"")</f>
        <v>0</v>
      </c>
      <c r="N637" s="59">
        <f>IFERROR(VLOOKUP(Tabelle32[[#This Row],[Device ID]],BOM!$B$3:$BQ$35,18,FALSE),"")</f>
        <v>0</v>
      </c>
      <c r="O637" s="64"/>
      <c r="P637" s="64"/>
      <c r="Q637" s="64"/>
      <c r="R637" s="64"/>
      <c r="S637" s="64"/>
      <c r="T637" s="64"/>
      <c r="U637" s="59">
        <f>IFERROR(VLOOKUP(Tabelle32[[#This Row],[Device ID]],BOM!$B$3:$BQ$35,25,FALSE),"")</f>
        <v>0</v>
      </c>
      <c r="V637" s="59" t="str">
        <f>IFERROR(VLOOKUP(Tabelle32[[#This Row],[Device ID]],BOM!$B$3:$BQ$35,26,FALSE),"")</f>
        <v>x</v>
      </c>
      <c r="W637" s="59" t="str">
        <f>IFERROR(VLOOKUP(Tabelle32[[#This Row],[Device ID]],BOM!$B$3:$BQ$35,27,FALSE),"")</f>
        <v>x</v>
      </c>
      <c r="X637" s="59" t="str">
        <f>IFERROR(VLOOKUP(Tabelle32[[#This Row],[Device ID]],BOM!$B$3:$BQ$35,28,FALSE),"")</f>
        <v>x</v>
      </c>
      <c r="Y637" s="59" t="str">
        <f>IFERROR(VLOOKUP(Tabelle32[[#This Row],[Device ID]],BOM!$B$3:$BQ$35,29,FALSE),"")</f>
        <v>x</v>
      </c>
      <c r="Z637" s="59" t="str">
        <f>IFERROR(VLOOKUP(Tabelle32[[#This Row],[Device ID]],BOM!$B$3:$BQ$35,30,FALSE),"")</f>
        <v>x</v>
      </c>
      <c r="AA637" s="59" t="str">
        <f>IFERROR(VLOOKUP(Tabelle32[[#This Row],[Device ID]],BOM!$B$3:$BQ$35,31,FALSE),"")</f>
        <v>x</v>
      </c>
      <c r="AB637" s="59" t="str">
        <f>IFERROR(VLOOKUP(Tabelle32[[#This Row],[Device ID]],BOM!$B$3:$BQ$35,32,FALSE),"")</f>
        <v>x</v>
      </c>
      <c r="AC637" s="59" t="str">
        <f>IFERROR(VLOOKUP(Tabelle32[[#This Row],[Device ID]],BOM!$B$3:$BQ$35,33,FALSE),"")</f>
        <v>x</v>
      </c>
      <c r="AD637" s="59" t="str">
        <f>IFERROR(VLOOKUP(Tabelle32[[#This Row],[Device ID]],BOM!$B$3:$BQ$35,34,FALSE),"")</f>
        <v>x</v>
      </c>
      <c r="AE637" s="59" t="str">
        <f>IFERROR(VLOOKUP(Tabelle32[[#This Row],[Device ID]],BOM!$B$3:$BQ$35,35,FALSE),"")</f>
        <v>x</v>
      </c>
      <c r="AF637" s="59" t="str">
        <f>IFERROR(VLOOKUP(Tabelle32[[#This Row],[Device ID]],BOM!$B$3:$BQ$35,36,FALSE),"")</f>
        <v>x</v>
      </c>
      <c r="AG637" s="59" t="str">
        <f>IFERROR(VLOOKUP(Tabelle32[[#This Row],[Device ID]],BOM!$B$3:$BQ$35,37,FALSE),"")</f>
        <v>x</v>
      </c>
      <c r="AH637" s="59"/>
      <c r="AI637" s="59"/>
      <c r="AJ637" s="59"/>
      <c r="AK637" s="59"/>
      <c r="AL637" s="59" t="str">
        <f>IFERROR(VLOOKUP(Tabelle32[[#This Row],[Device ID]],BOM!$B$3:$BQ$35,42,FALSE),"")</f>
        <v>Imagine Communications SNP</v>
      </c>
      <c r="AM637" s="59" t="str">
        <f>IFERROR(VLOOKUP(Tabelle32[[#This Row],[Device ID]],BOM!$B$3:$BQ$35,43,FALSE),"")</f>
        <v>no</v>
      </c>
      <c r="AN637" s="59" t="str">
        <f>IFERROR(VLOOKUP(Tabelle32[[#This Row],[Device ID]],BOM!$B$3:$BQ$35,44,FALSE),"")</f>
        <v>yes</v>
      </c>
      <c r="AO637" s="59" t="str">
        <f>IFERROR(VLOOKUP(Tabelle32[[#This Row],[Device ID]],BOM!$B$3:$BQ$35,45,FALSE),"")</f>
        <v>no</v>
      </c>
      <c r="AP637" s="59" t="str">
        <f>IFERROR(CONCATENATE(Tabelle32[[#This Row],[Family
GFX-Unit]]," | ",Tabelle32[[#This Row],[Label 1
GFX-Unit]]," | ",Tabelle32[[#This Row],[Attached Device if Gateway]]),"")</f>
        <v xml:space="preserve"> |  | MVW</v>
      </c>
      <c r="AQ637" s="28"/>
      <c r="AR637" s="28"/>
      <c r="AS637" s="28"/>
      <c r="AT637" s="28"/>
      <c r="AU637" s="28"/>
      <c r="AV637" s="28" t="s">
        <v>96</v>
      </c>
      <c r="AW637" s="28" t="s">
        <v>96</v>
      </c>
      <c r="AX637" s="28" t="s">
        <v>96</v>
      </c>
      <c r="AY637" s="28" t="s">
        <v>96</v>
      </c>
      <c r="AZ637" s="28" t="s">
        <v>96</v>
      </c>
      <c r="BA637" s="28" t="s">
        <v>96</v>
      </c>
      <c r="BB637" s="28" t="s">
        <v>96</v>
      </c>
      <c r="BC637" s="28" t="s">
        <v>96</v>
      </c>
      <c r="BD637" s="28" t="s">
        <v>96</v>
      </c>
      <c r="BE637" s="28"/>
      <c r="BF637" s="28"/>
      <c r="BG637" s="73" t="s">
        <v>151</v>
      </c>
      <c r="BH637" s="30" t="str">
        <f>IF(COUNTA(Tabelle32[[#This Row],[Type:Vid_1080i50]:[Type:Anc_Prot]])&gt;0,"x","")</f>
        <v>x</v>
      </c>
      <c r="BI63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37" s="59"/>
      <c r="BK637" s="59"/>
      <c r="BL637" s="63"/>
      <c r="BM637" s="63"/>
      <c r="BN637" s="90"/>
      <c r="BO637" s="90"/>
      <c r="BP637" s="75">
        <f>LEN(Tabelle32[[#This Row],[Label 1
GFX-Unit]])</f>
        <v>0</v>
      </c>
      <c r="BQ637" s="63"/>
      <c r="BR637" s="63"/>
      <c r="BS637" s="59"/>
      <c r="BT637" s="59"/>
      <c r="BU637" s="59" t="s">
        <v>206</v>
      </c>
      <c r="BV637" s="59" t="s">
        <v>207</v>
      </c>
      <c r="BW637" s="59" t="s">
        <v>847</v>
      </c>
      <c r="BX637" s="59">
        <v>29</v>
      </c>
    </row>
    <row r="638" spans="1:76" x14ac:dyDescent="0.2">
      <c r="A638" s="58" t="str">
        <f>CONCATENATE(Tabelle32[[#This Row],[Device ID]],".",Tabelle32[[#This Row],[Streamcounter]])</f>
        <v>29.29216</v>
      </c>
      <c r="B63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VGW-01_SDI29_AUDrec_0016_IPLASRF</v>
      </c>
      <c r="C638" s="67"/>
      <c r="D638" s="61"/>
      <c r="E638" s="67"/>
      <c r="F638" s="59" t="str">
        <f>IFERROR(VLOOKUP(Tabelle32[[#This Row],[Device ID]],BOM!$B$3:$BQ$35,16,FALSE),"")</f>
        <v>MVW</v>
      </c>
      <c r="G638" s="63">
        <f>VLOOKUP(Tabelle32[[#This Row],[SDI Interface]],BOM!$A$4:$B$35,2,FALSE)</f>
        <v>29</v>
      </c>
      <c r="H638" s="59" t="str">
        <f>BOM!$C$4</f>
        <v>VGW-01</v>
      </c>
      <c r="I638" s="59">
        <f>IFERROR(VLOOKUP(Tabelle32[[#This Row],[Device ID]],BOM!$B$3:$BQ$35,12,FALSE),"")</f>
        <v>0</v>
      </c>
      <c r="J638" s="59" t="str">
        <f>IFERROR(VLOOKUP(Tabelle32[[#This Row],[Device ID]],BOM!$B$3:$BQ$35,13,FALSE),"")</f>
        <v>TC.U1.223 | MDC</v>
      </c>
      <c r="K638" s="59" t="str">
        <f>IFERROR(VLOOKUP(Tabelle32[[#This Row],[Device ID]],BOM!$B$3:$BQ$35,14,FALSE),"")</f>
        <v>Imagine Comunications</v>
      </c>
      <c r="L638" s="59" t="str">
        <f>IFERROR(VLOOKUP(Tabelle32[[#This Row],[Device ID]],BOM!$B$3:$BQ$35,16,FALSE),"")</f>
        <v>MVW</v>
      </c>
      <c r="M638" s="63">
        <f>IFERROR(VLOOKUP(Tabelle32[[#This Row],[Device ID]],BOM!$B$3:$BQ$35,17,FALSE),"")</f>
        <v>0</v>
      </c>
      <c r="N638" s="59">
        <f>IFERROR(VLOOKUP(Tabelle32[[#This Row],[Device ID]],BOM!$B$3:$BQ$35,18,FALSE),"")</f>
        <v>0</v>
      </c>
      <c r="O638" s="64"/>
      <c r="P638" s="64"/>
      <c r="Q638" s="64"/>
      <c r="R638" s="64"/>
      <c r="S638" s="64"/>
      <c r="T638" s="64"/>
      <c r="U638" s="59">
        <f>IFERROR(VLOOKUP(Tabelle32[[#This Row],[Device ID]],BOM!$B$3:$BQ$35,25,FALSE),"")</f>
        <v>0</v>
      </c>
      <c r="V638" s="59" t="str">
        <f>IFERROR(VLOOKUP(Tabelle32[[#This Row],[Device ID]],BOM!$B$3:$BQ$35,26,FALSE),"")</f>
        <v>x</v>
      </c>
      <c r="W638" s="59" t="str">
        <f>IFERROR(VLOOKUP(Tabelle32[[#This Row],[Device ID]],BOM!$B$3:$BQ$35,27,FALSE),"")</f>
        <v>x</v>
      </c>
      <c r="X638" s="59" t="str">
        <f>IFERROR(VLOOKUP(Tabelle32[[#This Row],[Device ID]],BOM!$B$3:$BQ$35,28,FALSE),"")</f>
        <v>x</v>
      </c>
      <c r="Y638" s="59" t="str">
        <f>IFERROR(VLOOKUP(Tabelle32[[#This Row],[Device ID]],BOM!$B$3:$BQ$35,29,FALSE),"")</f>
        <v>x</v>
      </c>
      <c r="Z638" s="59" t="str">
        <f>IFERROR(VLOOKUP(Tabelle32[[#This Row],[Device ID]],BOM!$B$3:$BQ$35,30,FALSE),"")</f>
        <v>x</v>
      </c>
      <c r="AA638" s="59" t="str">
        <f>IFERROR(VLOOKUP(Tabelle32[[#This Row],[Device ID]],BOM!$B$3:$BQ$35,31,FALSE),"")</f>
        <v>x</v>
      </c>
      <c r="AB638" s="59" t="str">
        <f>IFERROR(VLOOKUP(Tabelle32[[#This Row],[Device ID]],BOM!$B$3:$BQ$35,32,FALSE),"")</f>
        <v>x</v>
      </c>
      <c r="AC638" s="59" t="str">
        <f>IFERROR(VLOOKUP(Tabelle32[[#This Row],[Device ID]],BOM!$B$3:$BQ$35,33,FALSE),"")</f>
        <v>x</v>
      </c>
      <c r="AD638" s="59" t="str">
        <f>IFERROR(VLOOKUP(Tabelle32[[#This Row],[Device ID]],BOM!$B$3:$BQ$35,34,FALSE),"")</f>
        <v>x</v>
      </c>
      <c r="AE638" s="59" t="str">
        <f>IFERROR(VLOOKUP(Tabelle32[[#This Row],[Device ID]],BOM!$B$3:$BQ$35,35,FALSE),"")</f>
        <v>x</v>
      </c>
      <c r="AF638" s="59" t="str">
        <f>IFERROR(VLOOKUP(Tabelle32[[#This Row],[Device ID]],BOM!$B$3:$BQ$35,36,FALSE),"")</f>
        <v>x</v>
      </c>
      <c r="AG638" s="59" t="str">
        <f>IFERROR(VLOOKUP(Tabelle32[[#This Row],[Device ID]],BOM!$B$3:$BQ$35,37,FALSE),"")</f>
        <v>x</v>
      </c>
      <c r="AH638" s="59"/>
      <c r="AI638" s="59"/>
      <c r="AJ638" s="59"/>
      <c r="AK638" s="59"/>
      <c r="AL638" s="59" t="str">
        <f>IFERROR(VLOOKUP(Tabelle32[[#This Row],[Device ID]],BOM!$B$3:$BQ$35,42,FALSE),"")</f>
        <v>Imagine Communications SNP</v>
      </c>
      <c r="AM638" s="59" t="str">
        <f>IFERROR(VLOOKUP(Tabelle32[[#This Row],[Device ID]],BOM!$B$3:$BQ$35,43,FALSE),"")</f>
        <v>no</v>
      </c>
      <c r="AN638" s="59" t="str">
        <f>IFERROR(VLOOKUP(Tabelle32[[#This Row],[Device ID]],BOM!$B$3:$BQ$35,44,FALSE),"")</f>
        <v>yes</v>
      </c>
      <c r="AO638" s="59" t="str">
        <f>IFERROR(VLOOKUP(Tabelle32[[#This Row],[Device ID]],BOM!$B$3:$BQ$35,45,FALSE),"")</f>
        <v>no</v>
      </c>
      <c r="AP638" s="59" t="str">
        <f>IFERROR(CONCATENATE(Tabelle32[[#This Row],[Family
GFX-Unit]]," | ",Tabelle32[[#This Row],[Label 1
GFX-Unit]]," | ",Tabelle32[[#This Row],[Attached Device if Gateway]]),"")</f>
        <v xml:space="preserve"> |  | MVW</v>
      </c>
      <c r="AQ638" s="28"/>
      <c r="AR638" s="28"/>
      <c r="AS638" s="28"/>
      <c r="AT638" s="28"/>
      <c r="AU638" s="28"/>
      <c r="AV638" s="28" t="s">
        <v>96</v>
      </c>
      <c r="AW638" s="28" t="s">
        <v>96</v>
      </c>
      <c r="AX638" s="28" t="s">
        <v>96</v>
      </c>
      <c r="AY638" s="28" t="s">
        <v>96</v>
      </c>
      <c r="AZ638" s="28" t="s">
        <v>96</v>
      </c>
      <c r="BA638" s="28" t="s">
        <v>96</v>
      </c>
      <c r="BB638" s="28" t="s">
        <v>96</v>
      </c>
      <c r="BC638" s="28" t="s">
        <v>96</v>
      </c>
      <c r="BD638" s="28" t="s">
        <v>96</v>
      </c>
      <c r="BE638" s="28"/>
      <c r="BF638" s="28"/>
      <c r="BG638" s="73" t="s">
        <v>151</v>
      </c>
      <c r="BH638" s="30" t="str">
        <f>IF(COUNTA(Tabelle32[[#This Row],[Type:Vid_1080i50]:[Type:Anc_Prot]])&gt;0,"x","")</f>
        <v>x</v>
      </c>
      <c r="BI63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38" s="59"/>
      <c r="BK638" s="59"/>
      <c r="BL638" s="63"/>
      <c r="BM638" s="63"/>
      <c r="BN638" s="90"/>
      <c r="BO638" s="90"/>
      <c r="BP638" s="75">
        <f>LEN(Tabelle32[[#This Row],[Label 1
GFX-Unit]])</f>
        <v>0</v>
      </c>
      <c r="BQ638" s="63"/>
      <c r="BR638" s="63"/>
      <c r="BS638" s="59"/>
      <c r="BT638" s="59"/>
      <c r="BU638" s="59" t="s">
        <v>209</v>
      </c>
      <c r="BV638" s="59" t="s">
        <v>210</v>
      </c>
      <c r="BW638" s="59" t="s">
        <v>848</v>
      </c>
      <c r="BX638" s="59">
        <v>29</v>
      </c>
    </row>
    <row r="639" spans="1:76" x14ac:dyDescent="0.2">
      <c r="A639" s="58" t="str">
        <f>CONCATENATE(Tabelle32[[#This Row],[Device ID]],".",Tabelle32[[#This Row],[Streamcounter]])</f>
        <v>29.29101</v>
      </c>
      <c r="B63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VGW-01_SDI29_VIDrec_0001_IPLASRF</v>
      </c>
      <c r="C639" s="67"/>
      <c r="D639" s="61"/>
      <c r="E639" s="67"/>
      <c r="F639" s="59" t="str">
        <f>IFERROR(VLOOKUP(Tabelle32[[#This Row],[Device ID]],BOM!$B$3:$BQ$35,16,FALSE),"")</f>
        <v>MVW</v>
      </c>
      <c r="G639" s="63">
        <f>VLOOKUP(Tabelle32[[#This Row],[SDI Interface]],BOM!$A$4:$B$35,2,FALSE)</f>
        <v>29</v>
      </c>
      <c r="H639" s="59" t="str">
        <f>BOM!$C$4</f>
        <v>VGW-01</v>
      </c>
      <c r="I639" s="59">
        <f>IFERROR(VLOOKUP(Tabelle32[[#This Row],[Device ID]],BOM!$B$3:$BQ$35,12,FALSE),"")</f>
        <v>0</v>
      </c>
      <c r="J639" s="59" t="str">
        <f>IFERROR(VLOOKUP(Tabelle32[[#This Row],[Device ID]],BOM!$B$3:$BQ$35,13,FALSE),"")</f>
        <v>TC.U1.223 | MDC</v>
      </c>
      <c r="K639" s="59" t="str">
        <f>IFERROR(VLOOKUP(Tabelle32[[#This Row],[Device ID]],BOM!$B$3:$BQ$35,14,FALSE),"")</f>
        <v>Imagine Comunications</v>
      </c>
      <c r="L639" s="59" t="str">
        <f>IFERROR(VLOOKUP(Tabelle32[[#This Row],[Device ID]],BOM!$B$3:$BQ$35,16,FALSE),"")</f>
        <v>MVW</v>
      </c>
      <c r="M639" s="63">
        <f>IFERROR(VLOOKUP(Tabelle32[[#This Row],[Device ID]],BOM!$B$3:$BQ$35,17,FALSE),"")</f>
        <v>0</v>
      </c>
      <c r="N639" s="59">
        <f>IFERROR(VLOOKUP(Tabelle32[[#This Row],[Device ID]],BOM!$B$3:$BQ$35,18,FALSE),"")</f>
        <v>0</v>
      </c>
      <c r="O639" s="64"/>
      <c r="P639" s="64"/>
      <c r="Q639" s="64"/>
      <c r="R639" s="64"/>
      <c r="S639" s="64"/>
      <c r="T639" s="64"/>
      <c r="U639" s="59">
        <f>IFERROR(VLOOKUP(Tabelle32[[#This Row],[Device ID]],BOM!$B$3:$BQ$35,25,FALSE),"")</f>
        <v>0</v>
      </c>
      <c r="V639" s="59" t="str">
        <f>IFERROR(VLOOKUP(Tabelle32[[#This Row],[Device ID]],BOM!$B$3:$BQ$35,26,FALSE),"")</f>
        <v>x</v>
      </c>
      <c r="W639" s="59" t="str">
        <f>IFERROR(VLOOKUP(Tabelle32[[#This Row],[Device ID]],BOM!$B$3:$BQ$35,27,FALSE),"")</f>
        <v>x</v>
      </c>
      <c r="X639" s="59" t="str">
        <f>IFERROR(VLOOKUP(Tabelle32[[#This Row],[Device ID]],BOM!$B$3:$BQ$35,28,FALSE),"")</f>
        <v>x</v>
      </c>
      <c r="Y639" s="59" t="str">
        <f>IFERROR(VLOOKUP(Tabelle32[[#This Row],[Device ID]],BOM!$B$3:$BQ$35,29,FALSE),"")</f>
        <v>x</v>
      </c>
      <c r="Z639" s="59" t="str">
        <f>IFERROR(VLOOKUP(Tabelle32[[#This Row],[Device ID]],BOM!$B$3:$BQ$35,30,FALSE),"")</f>
        <v>x</v>
      </c>
      <c r="AA639" s="59" t="str">
        <f>IFERROR(VLOOKUP(Tabelle32[[#This Row],[Device ID]],BOM!$B$3:$BQ$35,31,FALSE),"")</f>
        <v>x</v>
      </c>
      <c r="AB639" s="59" t="str">
        <f>IFERROR(VLOOKUP(Tabelle32[[#This Row],[Device ID]],BOM!$B$3:$BQ$35,32,FALSE),"")</f>
        <v>x</v>
      </c>
      <c r="AC639" s="59" t="str">
        <f>IFERROR(VLOOKUP(Tabelle32[[#This Row],[Device ID]],BOM!$B$3:$BQ$35,33,FALSE),"")</f>
        <v>x</v>
      </c>
      <c r="AD639" s="59" t="str">
        <f>IFERROR(VLOOKUP(Tabelle32[[#This Row],[Device ID]],BOM!$B$3:$BQ$35,34,FALSE),"")</f>
        <v>x</v>
      </c>
      <c r="AE639" s="59" t="str">
        <f>IFERROR(VLOOKUP(Tabelle32[[#This Row],[Device ID]],BOM!$B$3:$BQ$35,35,FALSE),"")</f>
        <v>x</v>
      </c>
      <c r="AF639" s="59" t="str">
        <f>IFERROR(VLOOKUP(Tabelle32[[#This Row],[Device ID]],BOM!$B$3:$BQ$35,36,FALSE),"")</f>
        <v>x</v>
      </c>
      <c r="AG639" s="59" t="str">
        <f>IFERROR(VLOOKUP(Tabelle32[[#This Row],[Device ID]],BOM!$B$3:$BQ$35,37,FALSE),"")</f>
        <v>x</v>
      </c>
      <c r="AH639" s="59"/>
      <c r="AI639" s="59"/>
      <c r="AJ639" s="59"/>
      <c r="AK639" s="59"/>
      <c r="AL639" s="59" t="str">
        <f>IFERROR(VLOOKUP(Tabelle32[[#This Row],[Device ID]],BOM!$B$3:$BQ$35,42,FALSE),"")</f>
        <v>Imagine Communications SNP</v>
      </c>
      <c r="AM639" s="59" t="str">
        <f>IFERROR(VLOOKUP(Tabelle32[[#This Row],[Device ID]],BOM!$B$3:$BQ$35,43,FALSE),"")</f>
        <v>no</v>
      </c>
      <c r="AN639" s="59" t="str">
        <f>IFERROR(VLOOKUP(Tabelle32[[#This Row],[Device ID]],BOM!$B$3:$BQ$35,44,FALSE),"")</f>
        <v>yes</v>
      </c>
      <c r="AO639" s="59" t="str">
        <f>IFERROR(VLOOKUP(Tabelle32[[#This Row],[Device ID]],BOM!$B$3:$BQ$35,45,FALSE),"")</f>
        <v>no</v>
      </c>
      <c r="AP639" s="59" t="str">
        <f>IFERROR(CONCATENATE(Tabelle32[[#This Row],[Family
GFX-Unit]]," | ",Tabelle32[[#This Row],[Label 1
GFX-Unit]]," | ",Tabelle32[[#This Row],[Attached Device if Gateway]]),"")</f>
        <v xml:space="preserve"> |  | MVW</v>
      </c>
      <c r="AQ639" s="28" t="s">
        <v>96</v>
      </c>
      <c r="AR639" s="28" t="s">
        <v>96</v>
      </c>
      <c r="AS639" s="28" t="s">
        <v>96</v>
      </c>
      <c r="AT639" s="28" t="s">
        <v>96</v>
      </c>
      <c r="AU639" s="28" t="s">
        <v>96</v>
      </c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  <c r="BF639" s="28"/>
      <c r="BG639" s="73" t="s">
        <v>151</v>
      </c>
      <c r="BH639" s="30" t="str">
        <f>IF(COUNTA(Tabelle32[[#This Row],[Type:Vid_1080i50]:[Type:Anc_Prot]])&gt;0,"x","")</f>
        <v>x</v>
      </c>
      <c r="BI63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639" s="59"/>
      <c r="BK639" s="59"/>
      <c r="BL639" s="63"/>
      <c r="BM639" s="63"/>
      <c r="BN639" s="90"/>
      <c r="BO639" s="90"/>
      <c r="BP639" s="75">
        <f>LEN(Tabelle32[[#This Row],[Label 1
GFX-Unit]])</f>
        <v>0</v>
      </c>
      <c r="BQ639" s="63"/>
      <c r="BR639" s="63"/>
      <c r="BS639" s="59"/>
      <c r="BT639" s="59"/>
      <c r="BU639" s="59" t="s">
        <v>212</v>
      </c>
      <c r="BV639" s="59" t="s">
        <v>213</v>
      </c>
      <c r="BW639" s="59" t="s">
        <v>849</v>
      </c>
      <c r="BX639" s="59">
        <v>29</v>
      </c>
    </row>
    <row r="640" spans="1:76" ht="13.5" x14ac:dyDescent="0.25">
      <c r="A640" s="58" t="str">
        <f>CONCATENATE(Tabelle32[[#This Row],[Device ID]],".",Tabelle32[[#This Row],[Streamcounter]])</f>
        <v>29.29102</v>
      </c>
      <c r="B640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VGW-01_SDI29_VIDsend_0002_IPLASRF</v>
      </c>
      <c r="C640" s="96"/>
      <c r="D640" s="96"/>
      <c r="E640" s="96"/>
      <c r="F640" s="93" t="str">
        <f>IFERROR(VLOOKUP(Tabelle32[[#This Row],[Device ID]],BOM!$B$3:$BQ$35,16,FALSE),"")</f>
        <v>MVW</v>
      </c>
      <c r="G640" s="66">
        <f>VLOOKUP(Tabelle32[[#This Row],[SDI Interface]],BOM!$A$4:$B$35,2,FALSE)</f>
        <v>29</v>
      </c>
      <c r="H640" s="93" t="str">
        <f>BOM!$C$4</f>
        <v>VGW-01</v>
      </c>
      <c r="I640" s="93">
        <f>IFERROR(VLOOKUP(Tabelle32[[#This Row],[Device ID]],BOM!$B$3:$BQ$35,12,FALSE),"")</f>
        <v>0</v>
      </c>
      <c r="J640" s="93" t="str">
        <f>IFERROR(VLOOKUP(Tabelle32[[#This Row],[Device ID]],BOM!$B$3:$BQ$35,13,FALSE),"")</f>
        <v>TC.U1.223 | MDC</v>
      </c>
      <c r="K640" s="93" t="str">
        <f>IFERROR(VLOOKUP(Tabelle32[[#This Row],[Device ID]],BOM!$B$3:$BQ$35,14,FALSE),"")</f>
        <v>Imagine Comunications</v>
      </c>
      <c r="L640" s="93" t="str">
        <f>IFERROR(VLOOKUP(Tabelle32[[#This Row],[Device ID]],BOM!$B$3:$BQ$35,16,FALSE),"")</f>
        <v>MVW</v>
      </c>
      <c r="M640" s="93">
        <f>IFERROR(VLOOKUP(Tabelle32[[#This Row],[Device ID]],BOM!$B$3:$BQ$35,17,FALSE),"")</f>
        <v>0</v>
      </c>
      <c r="N640" s="93">
        <f>IFERROR(VLOOKUP(Tabelle32[[#This Row],[Device ID]],BOM!$B$3:$BQ$35,18,FALSE),"")</f>
        <v>0</v>
      </c>
      <c r="O640" s="64"/>
      <c r="P640" s="64"/>
      <c r="Q640" s="64"/>
      <c r="R640" s="64"/>
      <c r="S640" s="64"/>
      <c r="T640" s="64"/>
      <c r="U640" s="93">
        <f>IFERROR(VLOOKUP(Tabelle32[[#This Row],[Device ID]],BOM!$B$3:$BQ$35,25,FALSE),"")</f>
        <v>0</v>
      </c>
      <c r="V640" s="94" t="str">
        <f>IFERROR(VLOOKUP(Tabelle32[[#This Row],[Device ID]],BOM!$B$3:$BQ$35,26,FALSE),"")</f>
        <v>x</v>
      </c>
      <c r="W640" s="94" t="str">
        <f>IFERROR(VLOOKUP(Tabelle32[[#This Row],[Device ID]],BOM!$B$3:$BQ$35,27,FALSE),"")</f>
        <v>x</v>
      </c>
      <c r="X640" s="94" t="str">
        <f>IFERROR(VLOOKUP(Tabelle32[[#This Row],[Device ID]],BOM!$B$3:$BQ$35,28,FALSE),"")</f>
        <v>x</v>
      </c>
      <c r="Y640" s="94" t="str">
        <f>IFERROR(VLOOKUP(Tabelle32[[#This Row],[Device ID]],BOM!$B$3:$BQ$35,29,FALSE),"")</f>
        <v>x</v>
      </c>
      <c r="Z640" s="94" t="str">
        <f>IFERROR(VLOOKUP(Tabelle32[[#This Row],[Device ID]],BOM!$B$3:$BQ$35,30,FALSE),"")</f>
        <v>x</v>
      </c>
      <c r="AA640" s="94" t="str">
        <f>IFERROR(VLOOKUP(Tabelle32[[#This Row],[Device ID]],BOM!$B$3:$BQ$35,31,FALSE),"")</f>
        <v>x</v>
      </c>
      <c r="AB640" s="94" t="str">
        <f>IFERROR(VLOOKUP(Tabelle32[[#This Row],[Device ID]],BOM!$B$3:$BQ$35,32,FALSE),"")</f>
        <v>x</v>
      </c>
      <c r="AC640" s="94" t="str">
        <f>IFERROR(VLOOKUP(Tabelle32[[#This Row],[Device ID]],BOM!$B$3:$BQ$35,33,FALSE),"")</f>
        <v>x</v>
      </c>
      <c r="AD640" s="94" t="str">
        <f>IFERROR(VLOOKUP(Tabelle32[[#This Row],[Device ID]],BOM!$B$3:$BQ$35,34,FALSE),"")</f>
        <v>x</v>
      </c>
      <c r="AE640" s="94" t="str">
        <f>IFERROR(VLOOKUP(Tabelle32[[#This Row],[Device ID]],BOM!$B$3:$BQ$35,35,FALSE),"")</f>
        <v>x</v>
      </c>
      <c r="AF640" s="94" t="str">
        <f>IFERROR(VLOOKUP(Tabelle32[[#This Row],[Device ID]],BOM!$B$3:$BQ$35,36,FALSE),"")</f>
        <v>x</v>
      </c>
      <c r="AG640" s="94" t="str">
        <f>IFERROR(VLOOKUP(Tabelle32[[#This Row],[Device ID]],BOM!$B$3:$BQ$35,37,FALSE),"")</f>
        <v>x</v>
      </c>
      <c r="AH640" s="59"/>
      <c r="AI640" s="59"/>
      <c r="AJ640" s="59"/>
      <c r="AK640" s="59"/>
      <c r="AL640" s="93" t="str">
        <f>IFERROR(VLOOKUP(Tabelle32[[#This Row],[Device ID]],BOM!$B$3:$BQ$35,42,FALSE),"")</f>
        <v>Imagine Communications SNP</v>
      </c>
      <c r="AM640" s="59" t="str">
        <f>IFERROR(VLOOKUP(Tabelle32[[#This Row],[Device ID]],BOM!$B$3:$BQ$35,43,FALSE),"")</f>
        <v>no</v>
      </c>
      <c r="AN640" s="93" t="str">
        <f>IFERROR(VLOOKUP(Tabelle32[[#This Row],[Device ID]],BOM!$B$3:$BQ$35,44,FALSE),"")</f>
        <v>yes</v>
      </c>
      <c r="AO640" s="59" t="str">
        <f>IFERROR(VLOOKUP(Tabelle32[[#This Row],[Device ID]],BOM!$B$3:$BQ$35,45,FALSE),"")</f>
        <v>no</v>
      </c>
      <c r="AP640" s="93" t="str">
        <f>IFERROR(CONCATENATE(Tabelle32[[#This Row],[Family
GFX-Unit]]," | ",Tabelle32[[#This Row],[Label 1
GFX-Unit]]," | ",Tabelle32[[#This Row],[Attached Device if Gateway]]),"")</f>
        <v xml:space="preserve"> |  | MVW</v>
      </c>
      <c r="AQ640" s="28" t="s">
        <v>96</v>
      </c>
      <c r="AR640" s="90"/>
      <c r="AS640" s="90"/>
      <c r="AT640" s="90"/>
      <c r="AU640" s="90"/>
      <c r="AV640" s="90"/>
      <c r="AW640" s="90"/>
      <c r="AX640" s="90"/>
      <c r="AY640" s="90"/>
      <c r="AZ640" s="90"/>
      <c r="BA640" s="90"/>
      <c r="BB640" s="90"/>
      <c r="BC640" s="90"/>
      <c r="BD640" s="90"/>
      <c r="BE640" s="90"/>
      <c r="BF640" s="90"/>
      <c r="BG640" s="66"/>
      <c r="BH640" s="30" t="str">
        <f>IF(COUNTA(Tabelle32[[#This Row],[Type:Vid_1080i50]:[Type:Anc_Prot]])&gt;0,"x","")</f>
        <v>x</v>
      </c>
      <c r="BI640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640" s="59"/>
      <c r="BK640" s="59"/>
      <c r="BL640" s="63"/>
      <c r="BM640" s="63"/>
      <c r="BN640" s="90"/>
      <c r="BO640" s="90"/>
      <c r="BP640" s="75">
        <f>LEN(Tabelle32[[#This Row],[Label 1
GFX-Unit]])</f>
        <v>0</v>
      </c>
      <c r="BQ640" s="63"/>
      <c r="BR640" s="63"/>
      <c r="BS640" s="59"/>
      <c r="BT640" s="59"/>
      <c r="BU640" s="59" t="s">
        <v>215</v>
      </c>
      <c r="BV640" s="59" t="s">
        <v>215</v>
      </c>
      <c r="BW640" s="59" t="s">
        <v>850</v>
      </c>
      <c r="BX640" s="59">
        <v>29</v>
      </c>
    </row>
    <row r="641" spans="1:76" x14ac:dyDescent="0.2">
      <c r="A641" s="58" t="str">
        <f>CONCATENATE(Tabelle32[[#This Row],[Device ID]],".",Tabelle32[[#This Row],[Streamcounter]])</f>
        <v>30.30301</v>
      </c>
      <c r="B64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VGW-01_SDI30_ANCrec_0001_IPLASRF</v>
      </c>
      <c r="C641" s="67"/>
      <c r="D641" s="61"/>
      <c r="E641" s="67"/>
      <c r="F641" s="59" t="str">
        <f>IFERROR(VLOOKUP(Tabelle32[[#This Row],[Device ID]],BOM!$B$3:$BQ$35,16,FALSE),"")</f>
        <v>MVW</v>
      </c>
      <c r="G641" s="63">
        <f>VLOOKUP(Tabelle32[[#This Row],[SDI Interface]],BOM!$A$4:$B$35,2,FALSE)</f>
        <v>30</v>
      </c>
      <c r="H641" s="59" t="str">
        <f>BOM!$C$4</f>
        <v>VGW-01</v>
      </c>
      <c r="I641" s="59">
        <f>IFERROR(VLOOKUP(Tabelle32[[#This Row],[Device ID]],BOM!$B$3:$BQ$35,12,FALSE),"")</f>
        <v>0</v>
      </c>
      <c r="J641" s="59" t="str">
        <f>IFERROR(VLOOKUP(Tabelle32[[#This Row],[Device ID]],BOM!$B$3:$BQ$35,13,FALSE),"")</f>
        <v>TC.U1.223 | MDC</v>
      </c>
      <c r="K641" s="59" t="str">
        <f>IFERROR(VLOOKUP(Tabelle32[[#This Row],[Device ID]],BOM!$B$3:$BQ$35,14,FALSE),"")</f>
        <v>Imagine Comunications</v>
      </c>
      <c r="L641" s="59" t="str">
        <f>IFERROR(VLOOKUP(Tabelle32[[#This Row],[Device ID]],BOM!$B$3:$BQ$35,16,FALSE),"")</f>
        <v>MVW</v>
      </c>
      <c r="M641" s="63">
        <f>IFERROR(VLOOKUP(Tabelle32[[#This Row],[Device ID]],BOM!$B$3:$BQ$35,17,FALSE),"")</f>
        <v>0</v>
      </c>
      <c r="N641" s="59">
        <f>IFERROR(VLOOKUP(Tabelle32[[#This Row],[Device ID]],BOM!$B$3:$BQ$35,18,FALSE),"")</f>
        <v>0</v>
      </c>
      <c r="O641" s="64"/>
      <c r="P641" s="64"/>
      <c r="Q641" s="64"/>
      <c r="R641" s="64"/>
      <c r="S641" s="64"/>
      <c r="T641" s="64"/>
      <c r="U641" s="59">
        <f>IFERROR(VLOOKUP(Tabelle32[[#This Row],[Device ID]],BOM!$B$3:$BQ$35,25,FALSE),"")</f>
        <v>0</v>
      </c>
      <c r="V641" s="59" t="str">
        <f>IFERROR(VLOOKUP(Tabelle32[[#This Row],[Device ID]],BOM!$B$3:$BQ$35,26,FALSE),"")</f>
        <v>x</v>
      </c>
      <c r="W641" s="59" t="str">
        <f>IFERROR(VLOOKUP(Tabelle32[[#This Row],[Device ID]],BOM!$B$3:$BQ$35,27,FALSE),"")</f>
        <v>x</v>
      </c>
      <c r="X641" s="59" t="str">
        <f>IFERROR(VLOOKUP(Tabelle32[[#This Row],[Device ID]],BOM!$B$3:$BQ$35,28,FALSE),"")</f>
        <v>x</v>
      </c>
      <c r="Y641" s="59" t="str">
        <f>IFERROR(VLOOKUP(Tabelle32[[#This Row],[Device ID]],BOM!$B$3:$BQ$35,29,FALSE),"")</f>
        <v>x</v>
      </c>
      <c r="Z641" s="59" t="str">
        <f>IFERROR(VLOOKUP(Tabelle32[[#This Row],[Device ID]],BOM!$B$3:$BQ$35,30,FALSE),"")</f>
        <v>x</v>
      </c>
      <c r="AA641" s="59" t="str">
        <f>IFERROR(VLOOKUP(Tabelle32[[#This Row],[Device ID]],BOM!$B$3:$BQ$35,31,FALSE),"")</f>
        <v>x</v>
      </c>
      <c r="AB641" s="59" t="str">
        <f>IFERROR(VLOOKUP(Tabelle32[[#This Row],[Device ID]],BOM!$B$3:$BQ$35,32,FALSE),"")</f>
        <v>x</v>
      </c>
      <c r="AC641" s="59" t="str">
        <f>IFERROR(VLOOKUP(Tabelle32[[#This Row],[Device ID]],BOM!$B$3:$BQ$35,33,FALSE),"")</f>
        <v>x</v>
      </c>
      <c r="AD641" s="59" t="str">
        <f>IFERROR(VLOOKUP(Tabelle32[[#This Row],[Device ID]],BOM!$B$3:$BQ$35,34,FALSE),"")</f>
        <v>x</v>
      </c>
      <c r="AE641" s="59" t="str">
        <f>IFERROR(VLOOKUP(Tabelle32[[#This Row],[Device ID]],BOM!$B$3:$BQ$35,35,FALSE),"")</f>
        <v>x</v>
      </c>
      <c r="AF641" s="59" t="str">
        <f>IFERROR(VLOOKUP(Tabelle32[[#This Row],[Device ID]],BOM!$B$3:$BQ$35,36,FALSE),"")</f>
        <v>x</v>
      </c>
      <c r="AG641" s="59" t="str">
        <f>IFERROR(VLOOKUP(Tabelle32[[#This Row],[Device ID]],BOM!$B$3:$BQ$35,37,FALSE),"")</f>
        <v>x</v>
      </c>
      <c r="AH641" s="59"/>
      <c r="AI641" s="59"/>
      <c r="AJ641" s="59"/>
      <c r="AK641" s="59"/>
      <c r="AL641" s="59" t="str">
        <f>IFERROR(VLOOKUP(Tabelle32[[#This Row],[Device ID]],BOM!$B$3:$BQ$35,42,FALSE),"")</f>
        <v>Imagine Communications SNP</v>
      </c>
      <c r="AM641" s="59" t="str">
        <f>IFERROR(VLOOKUP(Tabelle32[[#This Row],[Device ID]],BOM!$B$3:$BQ$35,43,FALSE),"")</f>
        <v>no</v>
      </c>
      <c r="AN641" s="59" t="str">
        <f>IFERROR(VLOOKUP(Tabelle32[[#This Row],[Device ID]],BOM!$B$3:$BQ$35,44,FALSE),"")</f>
        <v>yes</v>
      </c>
      <c r="AO641" s="59" t="str">
        <f>IFERROR(VLOOKUP(Tabelle32[[#This Row],[Device ID]],BOM!$B$3:$BQ$35,45,FALSE),"")</f>
        <v>no</v>
      </c>
      <c r="AP641" s="59" t="str">
        <f>IFERROR(CONCATENATE(Tabelle32[[#This Row],[Family
GFX-Unit]]," | ",Tabelle32[[#This Row],[Label 1
GFX-Unit]]," | ",Tabelle32[[#This Row],[Attached Device if Gateway]]),"")</f>
        <v xml:space="preserve"> |  | MVW</v>
      </c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/>
      <c r="BE641" s="28"/>
      <c r="BF641" s="28" t="s">
        <v>96</v>
      </c>
      <c r="BG641" s="73" t="s">
        <v>151</v>
      </c>
      <c r="BH641" s="30" t="str">
        <f>IF(COUNTA(Tabelle32[[#This Row],[Type:Vid_1080i50]:[Type:Anc_Prot]])&gt;0,"x","")</f>
        <v>x</v>
      </c>
      <c r="BI64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641" s="59"/>
      <c r="BK641" s="59"/>
      <c r="BL641" s="63"/>
      <c r="BM641" s="63"/>
      <c r="BN641" s="90"/>
      <c r="BO641" s="90"/>
      <c r="BP641" s="75">
        <f>LEN(Tabelle32[[#This Row],[Label 1
GFX-Unit]])</f>
        <v>0</v>
      </c>
      <c r="BQ641" s="63"/>
      <c r="BR641" s="63"/>
      <c r="BS641" s="59"/>
      <c r="BT641" s="59"/>
      <c r="BU641" s="59" t="s">
        <v>152</v>
      </c>
      <c r="BV641" s="59" t="s">
        <v>153</v>
      </c>
      <c r="BW641" s="59" t="s">
        <v>851</v>
      </c>
      <c r="BX641" s="59">
        <v>30</v>
      </c>
    </row>
    <row r="642" spans="1:76" x14ac:dyDescent="0.2">
      <c r="A642" s="58" t="str">
        <f>CONCATENATE(Tabelle32[[#This Row],[Device ID]],".",Tabelle32[[#This Row],[Streamcounter]])</f>
        <v>30.30302</v>
      </c>
      <c r="B64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VGW-01_SDI30_ANCrec_0002_IPLASRF</v>
      </c>
      <c r="C642" s="67"/>
      <c r="D642" s="61"/>
      <c r="E642" s="67"/>
      <c r="F642" s="59" t="str">
        <f>IFERROR(VLOOKUP(Tabelle32[[#This Row],[Device ID]],BOM!$B$3:$BQ$35,16,FALSE),"")</f>
        <v>MVW</v>
      </c>
      <c r="G642" s="63">
        <f>VLOOKUP(Tabelle32[[#This Row],[SDI Interface]],BOM!$A$4:$B$35,2,FALSE)</f>
        <v>30</v>
      </c>
      <c r="H642" s="59" t="str">
        <f>BOM!$C$4</f>
        <v>VGW-01</v>
      </c>
      <c r="I642" s="59">
        <f>IFERROR(VLOOKUP(Tabelle32[[#This Row],[Device ID]],BOM!$B$3:$BQ$35,12,FALSE),"")</f>
        <v>0</v>
      </c>
      <c r="J642" s="59" t="str">
        <f>IFERROR(VLOOKUP(Tabelle32[[#This Row],[Device ID]],BOM!$B$3:$BQ$35,13,FALSE),"")</f>
        <v>TC.U1.223 | MDC</v>
      </c>
      <c r="K642" s="59" t="str">
        <f>IFERROR(VLOOKUP(Tabelle32[[#This Row],[Device ID]],BOM!$B$3:$BQ$35,14,FALSE),"")</f>
        <v>Imagine Comunications</v>
      </c>
      <c r="L642" s="59" t="str">
        <f>IFERROR(VLOOKUP(Tabelle32[[#This Row],[Device ID]],BOM!$B$3:$BQ$35,16,FALSE),"")</f>
        <v>MVW</v>
      </c>
      <c r="M642" s="63">
        <f>IFERROR(VLOOKUP(Tabelle32[[#This Row],[Device ID]],BOM!$B$3:$BQ$35,17,FALSE),"")</f>
        <v>0</v>
      </c>
      <c r="N642" s="59">
        <f>IFERROR(VLOOKUP(Tabelle32[[#This Row],[Device ID]],BOM!$B$3:$BQ$35,18,FALSE),"")</f>
        <v>0</v>
      </c>
      <c r="O642" s="64"/>
      <c r="P642" s="64"/>
      <c r="Q642" s="64"/>
      <c r="R642" s="64"/>
      <c r="S642" s="64"/>
      <c r="T642" s="64"/>
      <c r="U642" s="59">
        <f>IFERROR(VLOOKUP(Tabelle32[[#This Row],[Device ID]],BOM!$B$3:$BQ$35,25,FALSE),"")</f>
        <v>0</v>
      </c>
      <c r="V642" s="59" t="str">
        <f>IFERROR(VLOOKUP(Tabelle32[[#This Row],[Device ID]],BOM!$B$3:$BQ$35,26,FALSE),"")</f>
        <v>x</v>
      </c>
      <c r="W642" s="59" t="str">
        <f>IFERROR(VLOOKUP(Tabelle32[[#This Row],[Device ID]],BOM!$B$3:$BQ$35,27,FALSE),"")</f>
        <v>x</v>
      </c>
      <c r="X642" s="59" t="str">
        <f>IFERROR(VLOOKUP(Tabelle32[[#This Row],[Device ID]],BOM!$B$3:$BQ$35,28,FALSE),"")</f>
        <v>x</v>
      </c>
      <c r="Y642" s="59" t="str">
        <f>IFERROR(VLOOKUP(Tabelle32[[#This Row],[Device ID]],BOM!$B$3:$BQ$35,29,FALSE),"")</f>
        <v>x</v>
      </c>
      <c r="Z642" s="59" t="str">
        <f>IFERROR(VLOOKUP(Tabelle32[[#This Row],[Device ID]],BOM!$B$3:$BQ$35,30,FALSE),"")</f>
        <v>x</v>
      </c>
      <c r="AA642" s="59" t="str">
        <f>IFERROR(VLOOKUP(Tabelle32[[#This Row],[Device ID]],BOM!$B$3:$BQ$35,31,FALSE),"")</f>
        <v>x</v>
      </c>
      <c r="AB642" s="59" t="str">
        <f>IFERROR(VLOOKUP(Tabelle32[[#This Row],[Device ID]],BOM!$B$3:$BQ$35,32,FALSE),"")</f>
        <v>x</v>
      </c>
      <c r="AC642" s="59" t="str">
        <f>IFERROR(VLOOKUP(Tabelle32[[#This Row],[Device ID]],BOM!$B$3:$BQ$35,33,FALSE),"")</f>
        <v>x</v>
      </c>
      <c r="AD642" s="59" t="str">
        <f>IFERROR(VLOOKUP(Tabelle32[[#This Row],[Device ID]],BOM!$B$3:$BQ$35,34,FALSE),"")</f>
        <v>x</v>
      </c>
      <c r="AE642" s="59" t="str">
        <f>IFERROR(VLOOKUP(Tabelle32[[#This Row],[Device ID]],BOM!$B$3:$BQ$35,35,FALSE),"")</f>
        <v>x</v>
      </c>
      <c r="AF642" s="59" t="str">
        <f>IFERROR(VLOOKUP(Tabelle32[[#This Row],[Device ID]],BOM!$B$3:$BQ$35,36,FALSE),"")</f>
        <v>x</v>
      </c>
      <c r="AG642" s="59" t="str">
        <f>IFERROR(VLOOKUP(Tabelle32[[#This Row],[Device ID]],BOM!$B$3:$BQ$35,37,FALSE),"")</f>
        <v>x</v>
      </c>
      <c r="AH642" s="59"/>
      <c r="AI642" s="59"/>
      <c r="AJ642" s="59"/>
      <c r="AK642" s="59"/>
      <c r="AL642" s="59" t="str">
        <f>IFERROR(VLOOKUP(Tabelle32[[#This Row],[Device ID]],BOM!$B$3:$BQ$35,42,FALSE),"")</f>
        <v>Imagine Communications SNP</v>
      </c>
      <c r="AM642" s="59" t="str">
        <f>IFERROR(VLOOKUP(Tabelle32[[#This Row],[Device ID]],BOM!$B$3:$BQ$35,43,FALSE),"")</f>
        <v>no</v>
      </c>
      <c r="AN642" s="59" t="str">
        <f>IFERROR(VLOOKUP(Tabelle32[[#This Row],[Device ID]],BOM!$B$3:$BQ$35,44,FALSE),"")</f>
        <v>yes</v>
      </c>
      <c r="AO642" s="59" t="str">
        <f>IFERROR(VLOOKUP(Tabelle32[[#This Row],[Device ID]],BOM!$B$3:$BQ$35,45,FALSE),"")</f>
        <v>no</v>
      </c>
      <c r="AP642" s="59" t="str">
        <f>IFERROR(CONCATENATE(Tabelle32[[#This Row],[Family
GFX-Unit]]," | ",Tabelle32[[#This Row],[Label 1
GFX-Unit]]," | ",Tabelle32[[#This Row],[Attached Device if Gateway]]),"")</f>
        <v xml:space="preserve"> |  | MVW</v>
      </c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  <c r="BF642" s="28"/>
      <c r="BG642" s="73" t="s">
        <v>151</v>
      </c>
      <c r="BH642" s="30" t="str">
        <f>IF(COUNTA(Tabelle32[[#This Row],[Type:Vid_1080i50]:[Type:Anc_Prot]])&gt;0,"x","")</f>
        <v/>
      </c>
      <c r="BI64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642" s="59"/>
      <c r="BK642" s="59"/>
      <c r="BL642" s="63"/>
      <c r="BM642" s="63"/>
      <c r="BN642" s="90"/>
      <c r="BO642" s="90"/>
      <c r="BP642" s="75">
        <f>LEN(Tabelle32[[#This Row],[Label 1
GFX-Unit]])</f>
        <v>0</v>
      </c>
      <c r="BQ642" s="63"/>
      <c r="BR642" s="63"/>
      <c r="BS642" s="59"/>
      <c r="BT642" s="59"/>
      <c r="BU642" s="59" t="s">
        <v>155</v>
      </c>
      <c r="BV642" s="59" t="s">
        <v>156</v>
      </c>
      <c r="BW642" s="59" t="s">
        <v>852</v>
      </c>
      <c r="BX642" s="59">
        <v>30</v>
      </c>
    </row>
    <row r="643" spans="1:76" x14ac:dyDescent="0.2">
      <c r="A643" s="58" t="str">
        <f>CONCATENATE(Tabelle32[[#This Row],[Device ID]],".",Tabelle32[[#This Row],[Streamcounter]])</f>
        <v>30.30303</v>
      </c>
      <c r="B64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VGW-01_SDI30_ANCrec_0003_IPLASRF</v>
      </c>
      <c r="C643" s="67"/>
      <c r="D643" s="61"/>
      <c r="E643" s="67"/>
      <c r="F643" s="59" t="str">
        <f>IFERROR(VLOOKUP(Tabelle32[[#This Row],[Device ID]],BOM!$B$3:$BQ$35,16,FALSE),"")</f>
        <v>MVW</v>
      </c>
      <c r="G643" s="63">
        <f>VLOOKUP(Tabelle32[[#This Row],[SDI Interface]],BOM!$A$4:$B$35,2,FALSE)</f>
        <v>30</v>
      </c>
      <c r="H643" s="59" t="str">
        <f>BOM!$C$4</f>
        <v>VGW-01</v>
      </c>
      <c r="I643" s="59">
        <f>IFERROR(VLOOKUP(Tabelle32[[#This Row],[Device ID]],BOM!$B$3:$BQ$35,12,FALSE),"")</f>
        <v>0</v>
      </c>
      <c r="J643" s="59" t="str">
        <f>IFERROR(VLOOKUP(Tabelle32[[#This Row],[Device ID]],BOM!$B$3:$BQ$35,13,FALSE),"")</f>
        <v>TC.U1.223 | MDC</v>
      </c>
      <c r="K643" s="59" t="str">
        <f>IFERROR(VLOOKUP(Tabelle32[[#This Row],[Device ID]],BOM!$B$3:$BQ$35,14,FALSE),"")</f>
        <v>Imagine Comunications</v>
      </c>
      <c r="L643" s="59" t="str">
        <f>IFERROR(VLOOKUP(Tabelle32[[#This Row],[Device ID]],BOM!$B$3:$BQ$35,16,FALSE),"")</f>
        <v>MVW</v>
      </c>
      <c r="M643" s="63">
        <f>IFERROR(VLOOKUP(Tabelle32[[#This Row],[Device ID]],BOM!$B$3:$BQ$35,17,FALSE),"")</f>
        <v>0</v>
      </c>
      <c r="N643" s="59">
        <f>IFERROR(VLOOKUP(Tabelle32[[#This Row],[Device ID]],BOM!$B$3:$BQ$35,18,FALSE),"")</f>
        <v>0</v>
      </c>
      <c r="O643" s="64"/>
      <c r="P643" s="64"/>
      <c r="Q643" s="64"/>
      <c r="R643" s="64"/>
      <c r="S643" s="64"/>
      <c r="T643" s="64"/>
      <c r="U643" s="59">
        <f>IFERROR(VLOOKUP(Tabelle32[[#This Row],[Device ID]],BOM!$B$3:$BQ$35,25,FALSE),"")</f>
        <v>0</v>
      </c>
      <c r="V643" s="59" t="str">
        <f>IFERROR(VLOOKUP(Tabelle32[[#This Row],[Device ID]],BOM!$B$3:$BQ$35,26,FALSE),"")</f>
        <v>x</v>
      </c>
      <c r="W643" s="59" t="str">
        <f>IFERROR(VLOOKUP(Tabelle32[[#This Row],[Device ID]],BOM!$B$3:$BQ$35,27,FALSE),"")</f>
        <v>x</v>
      </c>
      <c r="X643" s="59" t="str">
        <f>IFERROR(VLOOKUP(Tabelle32[[#This Row],[Device ID]],BOM!$B$3:$BQ$35,28,FALSE),"")</f>
        <v>x</v>
      </c>
      <c r="Y643" s="59" t="str">
        <f>IFERROR(VLOOKUP(Tabelle32[[#This Row],[Device ID]],BOM!$B$3:$BQ$35,29,FALSE),"")</f>
        <v>x</v>
      </c>
      <c r="Z643" s="59" t="str">
        <f>IFERROR(VLOOKUP(Tabelle32[[#This Row],[Device ID]],BOM!$B$3:$BQ$35,30,FALSE),"")</f>
        <v>x</v>
      </c>
      <c r="AA643" s="59" t="str">
        <f>IFERROR(VLOOKUP(Tabelle32[[#This Row],[Device ID]],BOM!$B$3:$BQ$35,31,FALSE),"")</f>
        <v>x</v>
      </c>
      <c r="AB643" s="59" t="str">
        <f>IFERROR(VLOOKUP(Tabelle32[[#This Row],[Device ID]],BOM!$B$3:$BQ$35,32,FALSE),"")</f>
        <v>x</v>
      </c>
      <c r="AC643" s="59" t="str">
        <f>IFERROR(VLOOKUP(Tabelle32[[#This Row],[Device ID]],BOM!$B$3:$BQ$35,33,FALSE),"")</f>
        <v>x</v>
      </c>
      <c r="AD643" s="59" t="str">
        <f>IFERROR(VLOOKUP(Tabelle32[[#This Row],[Device ID]],BOM!$B$3:$BQ$35,34,FALSE),"")</f>
        <v>x</v>
      </c>
      <c r="AE643" s="59" t="str">
        <f>IFERROR(VLOOKUP(Tabelle32[[#This Row],[Device ID]],BOM!$B$3:$BQ$35,35,FALSE),"")</f>
        <v>x</v>
      </c>
      <c r="AF643" s="59" t="str">
        <f>IFERROR(VLOOKUP(Tabelle32[[#This Row],[Device ID]],BOM!$B$3:$BQ$35,36,FALSE),"")</f>
        <v>x</v>
      </c>
      <c r="AG643" s="59" t="str">
        <f>IFERROR(VLOOKUP(Tabelle32[[#This Row],[Device ID]],BOM!$B$3:$BQ$35,37,FALSE),"")</f>
        <v>x</v>
      </c>
      <c r="AH643" s="59"/>
      <c r="AI643" s="59"/>
      <c r="AJ643" s="59"/>
      <c r="AK643" s="59"/>
      <c r="AL643" s="59" t="str">
        <f>IFERROR(VLOOKUP(Tabelle32[[#This Row],[Device ID]],BOM!$B$3:$BQ$35,42,FALSE),"")</f>
        <v>Imagine Communications SNP</v>
      </c>
      <c r="AM643" s="59" t="str">
        <f>IFERROR(VLOOKUP(Tabelle32[[#This Row],[Device ID]],BOM!$B$3:$BQ$35,43,FALSE),"")</f>
        <v>no</v>
      </c>
      <c r="AN643" s="59" t="str">
        <f>IFERROR(VLOOKUP(Tabelle32[[#This Row],[Device ID]],BOM!$B$3:$BQ$35,44,FALSE),"")</f>
        <v>yes</v>
      </c>
      <c r="AO643" s="59" t="str">
        <f>IFERROR(VLOOKUP(Tabelle32[[#This Row],[Device ID]],BOM!$B$3:$BQ$35,45,FALSE),"")</f>
        <v>no</v>
      </c>
      <c r="AP643" s="59" t="str">
        <f>IFERROR(CONCATENATE(Tabelle32[[#This Row],[Family
GFX-Unit]]," | ",Tabelle32[[#This Row],[Label 1
GFX-Unit]]," | ",Tabelle32[[#This Row],[Attached Device if Gateway]]),"")</f>
        <v xml:space="preserve"> |  | MVW</v>
      </c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  <c r="BF643" s="28"/>
      <c r="BG643" s="73" t="s">
        <v>151</v>
      </c>
      <c r="BH643" s="30" t="str">
        <f>IF(COUNTA(Tabelle32[[#This Row],[Type:Vid_1080i50]:[Type:Anc_Prot]])&gt;0,"x","")</f>
        <v/>
      </c>
      <c r="BI64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643" s="59"/>
      <c r="BK643" s="59"/>
      <c r="BL643" s="63"/>
      <c r="BM643" s="63"/>
      <c r="BN643" s="90"/>
      <c r="BO643" s="90"/>
      <c r="BP643" s="75">
        <f>LEN(Tabelle32[[#This Row],[Label 1
GFX-Unit]])</f>
        <v>0</v>
      </c>
      <c r="BQ643" s="63"/>
      <c r="BR643" s="63"/>
      <c r="BS643" s="59"/>
      <c r="BT643" s="59"/>
      <c r="BU643" s="59" t="s">
        <v>158</v>
      </c>
      <c r="BV643" s="59" t="s">
        <v>159</v>
      </c>
      <c r="BW643" s="59" t="s">
        <v>853</v>
      </c>
      <c r="BX643" s="59">
        <v>30</v>
      </c>
    </row>
    <row r="644" spans="1:76" x14ac:dyDescent="0.2">
      <c r="A644" s="58" t="str">
        <f>CONCATENATE(Tabelle32[[#This Row],[Device ID]],".",Tabelle32[[#This Row],[Streamcounter]])</f>
        <v>30.30304</v>
      </c>
      <c r="B64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VGW-01_SDI30_ANCrec_0004_IPLASRF</v>
      </c>
      <c r="C644" s="67"/>
      <c r="D644" s="61"/>
      <c r="E644" s="67"/>
      <c r="F644" s="59" t="str">
        <f>IFERROR(VLOOKUP(Tabelle32[[#This Row],[Device ID]],BOM!$B$3:$BQ$35,16,FALSE),"")</f>
        <v>MVW</v>
      </c>
      <c r="G644" s="63">
        <f>VLOOKUP(Tabelle32[[#This Row],[SDI Interface]],BOM!$A$4:$B$35,2,FALSE)</f>
        <v>30</v>
      </c>
      <c r="H644" s="59" t="str">
        <f>BOM!$C$4</f>
        <v>VGW-01</v>
      </c>
      <c r="I644" s="59">
        <f>IFERROR(VLOOKUP(Tabelle32[[#This Row],[Device ID]],BOM!$B$3:$BQ$35,12,FALSE),"")</f>
        <v>0</v>
      </c>
      <c r="J644" s="59" t="str">
        <f>IFERROR(VLOOKUP(Tabelle32[[#This Row],[Device ID]],BOM!$B$3:$BQ$35,13,FALSE),"")</f>
        <v>TC.U1.223 | MDC</v>
      </c>
      <c r="K644" s="59" t="str">
        <f>IFERROR(VLOOKUP(Tabelle32[[#This Row],[Device ID]],BOM!$B$3:$BQ$35,14,FALSE),"")</f>
        <v>Imagine Comunications</v>
      </c>
      <c r="L644" s="59" t="str">
        <f>IFERROR(VLOOKUP(Tabelle32[[#This Row],[Device ID]],BOM!$B$3:$BQ$35,16,FALSE),"")</f>
        <v>MVW</v>
      </c>
      <c r="M644" s="63">
        <f>IFERROR(VLOOKUP(Tabelle32[[#This Row],[Device ID]],BOM!$B$3:$BQ$35,17,FALSE),"")</f>
        <v>0</v>
      </c>
      <c r="N644" s="59">
        <f>IFERROR(VLOOKUP(Tabelle32[[#This Row],[Device ID]],BOM!$B$3:$BQ$35,18,FALSE),"")</f>
        <v>0</v>
      </c>
      <c r="O644" s="64"/>
      <c r="P644" s="64"/>
      <c r="Q644" s="64"/>
      <c r="R644" s="64"/>
      <c r="S644" s="64"/>
      <c r="T644" s="64"/>
      <c r="U644" s="59">
        <f>IFERROR(VLOOKUP(Tabelle32[[#This Row],[Device ID]],BOM!$B$3:$BQ$35,25,FALSE),"")</f>
        <v>0</v>
      </c>
      <c r="V644" s="59" t="str">
        <f>IFERROR(VLOOKUP(Tabelle32[[#This Row],[Device ID]],BOM!$B$3:$BQ$35,26,FALSE),"")</f>
        <v>x</v>
      </c>
      <c r="W644" s="59" t="str">
        <f>IFERROR(VLOOKUP(Tabelle32[[#This Row],[Device ID]],BOM!$B$3:$BQ$35,27,FALSE),"")</f>
        <v>x</v>
      </c>
      <c r="X644" s="59" t="str">
        <f>IFERROR(VLOOKUP(Tabelle32[[#This Row],[Device ID]],BOM!$B$3:$BQ$35,28,FALSE),"")</f>
        <v>x</v>
      </c>
      <c r="Y644" s="59" t="str">
        <f>IFERROR(VLOOKUP(Tabelle32[[#This Row],[Device ID]],BOM!$B$3:$BQ$35,29,FALSE),"")</f>
        <v>x</v>
      </c>
      <c r="Z644" s="59" t="str">
        <f>IFERROR(VLOOKUP(Tabelle32[[#This Row],[Device ID]],BOM!$B$3:$BQ$35,30,FALSE),"")</f>
        <v>x</v>
      </c>
      <c r="AA644" s="59" t="str">
        <f>IFERROR(VLOOKUP(Tabelle32[[#This Row],[Device ID]],BOM!$B$3:$BQ$35,31,FALSE),"")</f>
        <v>x</v>
      </c>
      <c r="AB644" s="59" t="str">
        <f>IFERROR(VLOOKUP(Tabelle32[[#This Row],[Device ID]],BOM!$B$3:$BQ$35,32,FALSE),"")</f>
        <v>x</v>
      </c>
      <c r="AC644" s="59" t="str">
        <f>IFERROR(VLOOKUP(Tabelle32[[#This Row],[Device ID]],BOM!$B$3:$BQ$35,33,FALSE),"")</f>
        <v>x</v>
      </c>
      <c r="AD644" s="59" t="str">
        <f>IFERROR(VLOOKUP(Tabelle32[[#This Row],[Device ID]],BOM!$B$3:$BQ$35,34,FALSE),"")</f>
        <v>x</v>
      </c>
      <c r="AE644" s="59" t="str">
        <f>IFERROR(VLOOKUP(Tabelle32[[#This Row],[Device ID]],BOM!$B$3:$BQ$35,35,FALSE),"")</f>
        <v>x</v>
      </c>
      <c r="AF644" s="59" t="str">
        <f>IFERROR(VLOOKUP(Tabelle32[[#This Row],[Device ID]],BOM!$B$3:$BQ$35,36,FALSE),"")</f>
        <v>x</v>
      </c>
      <c r="AG644" s="59" t="str">
        <f>IFERROR(VLOOKUP(Tabelle32[[#This Row],[Device ID]],BOM!$B$3:$BQ$35,37,FALSE),"")</f>
        <v>x</v>
      </c>
      <c r="AH644" s="59"/>
      <c r="AI644" s="59"/>
      <c r="AJ644" s="59"/>
      <c r="AK644" s="59"/>
      <c r="AL644" s="59" t="str">
        <f>IFERROR(VLOOKUP(Tabelle32[[#This Row],[Device ID]],BOM!$B$3:$BQ$35,42,FALSE),"")</f>
        <v>Imagine Communications SNP</v>
      </c>
      <c r="AM644" s="59" t="str">
        <f>IFERROR(VLOOKUP(Tabelle32[[#This Row],[Device ID]],BOM!$B$3:$BQ$35,43,FALSE),"")</f>
        <v>no</v>
      </c>
      <c r="AN644" s="59" t="str">
        <f>IFERROR(VLOOKUP(Tabelle32[[#This Row],[Device ID]],BOM!$B$3:$BQ$35,44,FALSE),"")</f>
        <v>yes</v>
      </c>
      <c r="AO644" s="59" t="str">
        <f>IFERROR(VLOOKUP(Tabelle32[[#This Row],[Device ID]],BOM!$B$3:$BQ$35,45,FALSE),"")</f>
        <v>no</v>
      </c>
      <c r="AP644" s="59" t="str">
        <f>IFERROR(CONCATENATE(Tabelle32[[#This Row],[Family
GFX-Unit]]," | ",Tabelle32[[#This Row],[Label 1
GFX-Unit]]," | ",Tabelle32[[#This Row],[Attached Device if Gateway]]),"")</f>
        <v xml:space="preserve"> |  | MVW</v>
      </c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  <c r="BE644" s="28"/>
      <c r="BF644" s="28"/>
      <c r="BG644" s="73" t="s">
        <v>151</v>
      </c>
      <c r="BH644" s="30" t="str">
        <f>IF(COUNTA(Tabelle32[[#This Row],[Type:Vid_1080i50]:[Type:Anc_Prot]])&gt;0,"x","")</f>
        <v/>
      </c>
      <c r="BI64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644" s="59"/>
      <c r="BK644" s="59"/>
      <c r="BL644" s="63"/>
      <c r="BM644" s="63"/>
      <c r="BN644" s="90"/>
      <c r="BO644" s="90"/>
      <c r="BP644" s="75">
        <f>LEN(Tabelle32[[#This Row],[Label 1
GFX-Unit]])</f>
        <v>0</v>
      </c>
      <c r="BQ644" s="63"/>
      <c r="BR644" s="63"/>
      <c r="BS644" s="59"/>
      <c r="BT644" s="59"/>
      <c r="BU644" s="59" t="s">
        <v>161</v>
      </c>
      <c r="BV644" s="59" t="s">
        <v>162</v>
      </c>
      <c r="BW644" s="59" t="s">
        <v>854</v>
      </c>
      <c r="BX644" s="59">
        <v>30</v>
      </c>
    </row>
    <row r="645" spans="1:76" x14ac:dyDescent="0.2">
      <c r="A645" s="58" t="str">
        <f>CONCATENATE(Tabelle32[[#This Row],[Device ID]],".",Tabelle32[[#This Row],[Streamcounter]])</f>
        <v>30.30201</v>
      </c>
      <c r="B64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VGW-01_SDI30_AUDrec_0001_IPLASRF</v>
      </c>
      <c r="C645" s="67"/>
      <c r="D645" s="61"/>
      <c r="E645" s="67"/>
      <c r="F645" s="59" t="str">
        <f>IFERROR(VLOOKUP(Tabelle32[[#This Row],[Device ID]],BOM!$B$3:$BQ$35,16,FALSE),"")</f>
        <v>MVW</v>
      </c>
      <c r="G645" s="63">
        <f>VLOOKUP(Tabelle32[[#This Row],[SDI Interface]],BOM!$A$4:$B$35,2,FALSE)</f>
        <v>30</v>
      </c>
      <c r="H645" s="59" t="str">
        <f>BOM!$C$4</f>
        <v>VGW-01</v>
      </c>
      <c r="I645" s="59">
        <f>IFERROR(VLOOKUP(Tabelle32[[#This Row],[Device ID]],BOM!$B$3:$BQ$35,12,FALSE),"")</f>
        <v>0</v>
      </c>
      <c r="J645" s="59" t="str">
        <f>IFERROR(VLOOKUP(Tabelle32[[#This Row],[Device ID]],BOM!$B$3:$BQ$35,13,FALSE),"")</f>
        <v>TC.U1.223 | MDC</v>
      </c>
      <c r="K645" s="59" t="str">
        <f>IFERROR(VLOOKUP(Tabelle32[[#This Row],[Device ID]],BOM!$B$3:$BQ$35,14,FALSE),"")</f>
        <v>Imagine Comunications</v>
      </c>
      <c r="L645" s="59" t="str">
        <f>IFERROR(VLOOKUP(Tabelle32[[#This Row],[Device ID]],BOM!$B$3:$BQ$35,16,FALSE),"")</f>
        <v>MVW</v>
      </c>
      <c r="M645" s="63">
        <f>IFERROR(VLOOKUP(Tabelle32[[#This Row],[Device ID]],BOM!$B$3:$BQ$35,17,FALSE),"")</f>
        <v>0</v>
      </c>
      <c r="N645" s="59">
        <f>IFERROR(VLOOKUP(Tabelle32[[#This Row],[Device ID]],BOM!$B$3:$BQ$35,18,FALSE),"")</f>
        <v>0</v>
      </c>
      <c r="O645" s="64"/>
      <c r="P645" s="64"/>
      <c r="Q645" s="64"/>
      <c r="R645" s="64"/>
      <c r="S645" s="64"/>
      <c r="T645" s="64"/>
      <c r="U645" s="59">
        <f>IFERROR(VLOOKUP(Tabelle32[[#This Row],[Device ID]],BOM!$B$3:$BQ$35,25,FALSE),"")</f>
        <v>0</v>
      </c>
      <c r="V645" s="59" t="str">
        <f>IFERROR(VLOOKUP(Tabelle32[[#This Row],[Device ID]],BOM!$B$3:$BQ$35,26,FALSE),"")</f>
        <v>x</v>
      </c>
      <c r="W645" s="59" t="str">
        <f>IFERROR(VLOOKUP(Tabelle32[[#This Row],[Device ID]],BOM!$B$3:$BQ$35,27,FALSE),"")</f>
        <v>x</v>
      </c>
      <c r="X645" s="59" t="str">
        <f>IFERROR(VLOOKUP(Tabelle32[[#This Row],[Device ID]],BOM!$B$3:$BQ$35,28,FALSE),"")</f>
        <v>x</v>
      </c>
      <c r="Y645" s="59" t="str">
        <f>IFERROR(VLOOKUP(Tabelle32[[#This Row],[Device ID]],BOM!$B$3:$BQ$35,29,FALSE),"")</f>
        <v>x</v>
      </c>
      <c r="Z645" s="59" t="str">
        <f>IFERROR(VLOOKUP(Tabelle32[[#This Row],[Device ID]],BOM!$B$3:$BQ$35,30,FALSE),"")</f>
        <v>x</v>
      </c>
      <c r="AA645" s="59" t="str">
        <f>IFERROR(VLOOKUP(Tabelle32[[#This Row],[Device ID]],BOM!$B$3:$BQ$35,31,FALSE),"")</f>
        <v>x</v>
      </c>
      <c r="AB645" s="59" t="str">
        <f>IFERROR(VLOOKUP(Tabelle32[[#This Row],[Device ID]],BOM!$B$3:$BQ$35,32,FALSE),"")</f>
        <v>x</v>
      </c>
      <c r="AC645" s="59" t="str">
        <f>IFERROR(VLOOKUP(Tabelle32[[#This Row],[Device ID]],BOM!$B$3:$BQ$35,33,FALSE),"")</f>
        <v>x</v>
      </c>
      <c r="AD645" s="59" t="str">
        <f>IFERROR(VLOOKUP(Tabelle32[[#This Row],[Device ID]],BOM!$B$3:$BQ$35,34,FALSE),"")</f>
        <v>x</v>
      </c>
      <c r="AE645" s="59" t="str">
        <f>IFERROR(VLOOKUP(Tabelle32[[#This Row],[Device ID]],BOM!$B$3:$BQ$35,35,FALSE),"")</f>
        <v>x</v>
      </c>
      <c r="AF645" s="59" t="str">
        <f>IFERROR(VLOOKUP(Tabelle32[[#This Row],[Device ID]],BOM!$B$3:$BQ$35,36,FALSE),"")</f>
        <v>x</v>
      </c>
      <c r="AG645" s="59" t="str">
        <f>IFERROR(VLOOKUP(Tabelle32[[#This Row],[Device ID]],BOM!$B$3:$BQ$35,37,FALSE),"")</f>
        <v>x</v>
      </c>
      <c r="AH645" s="59"/>
      <c r="AI645" s="59"/>
      <c r="AJ645" s="59"/>
      <c r="AK645" s="59"/>
      <c r="AL645" s="59" t="str">
        <f>IFERROR(VLOOKUP(Tabelle32[[#This Row],[Device ID]],BOM!$B$3:$BQ$35,42,FALSE),"")</f>
        <v>Imagine Communications SNP</v>
      </c>
      <c r="AM645" s="59" t="str">
        <f>IFERROR(VLOOKUP(Tabelle32[[#This Row],[Device ID]],BOM!$B$3:$BQ$35,43,FALSE),"")</f>
        <v>no</v>
      </c>
      <c r="AN645" s="59" t="str">
        <f>IFERROR(VLOOKUP(Tabelle32[[#This Row],[Device ID]],BOM!$B$3:$BQ$35,44,FALSE),"")</f>
        <v>yes</v>
      </c>
      <c r="AO645" s="59" t="str">
        <f>IFERROR(VLOOKUP(Tabelle32[[#This Row],[Device ID]],BOM!$B$3:$BQ$35,45,FALSE),"")</f>
        <v>no</v>
      </c>
      <c r="AP645" s="59" t="str">
        <f>IFERROR(CONCATENATE(Tabelle32[[#This Row],[Family
GFX-Unit]]," | ",Tabelle32[[#This Row],[Label 1
GFX-Unit]]," | ",Tabelle32[[#This Row],[Attached Device if Gateway]]),"")</f>
        <v xml:space="preserve"> |  | MVW</v>
      </c>
      <c r="AQ645" s="28"/>
      <c r="AR645" s="28"/>
      <c r="AS645" s="28"/>
      <c r="AT645" s="28"/>
      <c r="AU645" s="28"/>
      <c r="AV645" s="28" t="s">
        <v>96</v>
      </c>
      <c r="AW645" s="28" t="s">
        <v>96</v>
      </c>
      <c r="AX645" s="28" t="s">
        <v>96</v>
      </c>
      <c r="AY645" s="28" t="s">
        <v>96</v>
      </c>
      <c r="AZ645" s="28" t="s">
        <v>96</v>
      </c>
      <c r="BA645" s="28" t="s">
        <v>96</v>
      </c>
      <c r="BB645" s="28" t="s">
        <v>96</v>
      </c>
      <c r="BC645" s="28" t="s">
        <v>96</v>
      </c>
      <c r="BD645" s="28" t="s">
        <v>96</v>
      </c>
      <c r="BE645" s="28"/>
      <c r="BF645" s="28"/>
      <c r="BG645" s="73" t="s">
        <v>151</v>
      </c>
      <c r="BH645" s="30" t="str">
        <f>IF(COUNTA(Tabelle32[[#This Row],[Type:Vid_1080i50]:[Type:Anc_Prot]])&gt;0,"x","")</f>
        <v>x</v>
      </c>
      <c r="BI64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45" s="59"/>
      <c r="BK645" s="59"/>
      <c r="BL645" s="63"/>
      <c r="BM645" s="63"/>
      <c r="BN645" s="90"/>
      <c r="BO645" s="90"/>
      <c r="BP645" s="75">
        <f>LEN(Tabelle32[[#This Row],[Label 1
GFX-Unit]])</f>
        <v>0</v>
      </c>
      <c r="BQ645" s="63"/>
      <c r="BR645" s="63"/>
      <c r="BS645" s="59"/>
      <c r="BT645" s="59"/>
      <c r="BU645" s="59" t="s">
        <v>164</v>
      </c>
      <c r="BV645" s="59" t="s">
        <v>165</v>
      </c>
      <c r="BW645" s="59" t="s">
        <v>855</v>
      </c>
      <c r="BX645" s="59">
        <v>30</v>
      </c>
    </row>
    <row r="646" spans="1:76" x14ac:dyDescent="0.2">
      <c r="A646" s="58" t="str">
        <f>CONCATENATE(Tabelle32[[#This Row],[Device ID]],".",Tabelle32[[#This Row],[Streamcounter]])</f>
        <v>30.30202</v>
      </c>
      <c r="B64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VGW-01_SDI30_AUDrec_0002_IPLASRF</v>
      </c>
      <c r="C646" s="67"/>
      <c r="D646" s="61"/>
      <c r="E646" s="67"/>
      <c r="F646" s="59" t="str">
        <f>IFERROR(VLOOKUP(Tabelle32[[#This Row],[Device ID]],BOM!$B$3:$BQ$35,16,FALSE),"")</f>
        <v>MVW</v>
      </c>
      <c r="G646" s="63">
        <f>VLOOKUP(Tabelle32[[#This Row],[SDI Interface]],BOM!$A$4:$B$35,2,FALSE)</f>
        <v>30</v>
      </c>
      <c r="H646" s="59" t="str">
        <f>BOM!$C$4</f>
        <v>VGW-01</v>
      </c>
      <c r="I646" s="59">
        <f>IFERROR(VLOOKUP(Tabelle32[[#This Row],[Device ID]],BOM!$B$3:$BQ$35,12,FALSE),"")</f>
        <v>0</v>
      </c>
      <c r="J646" s="59" t="str">
        <f>IFERROR(VLOOKUP(Tabelle32[[#This Row],[Device ID]],BOM!$B$3:$BQ$35,13,FALSE),"")</f>
        <v>TC.U1.223 | MDC</v>
      </c>
      <c r="K646" s="59" t="str">
        <f>IFERROR(VLOOKUP(Tabelle32[[#This Row],[Device ID]],BOM!$B$3:$BQ$35,14,FALSE),"")</f>
        <v>Imagine Comunications</v>
      </c>
      <c r="L646" s="59" t="str">
        <f>IFERROR(VLOOKUP(Tabelle32[[#This Row],[Device ID]],BOM!$B$3:$BQ$35,16,FALSE),"")</f>
        <v>MVW</v>
      </c>
      <c r="M646" s="63">
        <f>IFERROR(VLOOKUP(Tabelle32[[#This Row],[Device ID]],BOM!$B$3:$BQ$35,17,FALSE),"")</f>
        <v>0</v>
      </c>
      <c r="N646" s="59">
        <f>IFERROR(VLOOKUP(Tabelle32[[#This Row],[Device ID]],BOM!$B$3:$BQ$35,18,FALSE),"")</f>
        <v>0</v>
      </c>
      <c r="O646" s="64"/>
      <c r="P646" s="64"/>
      <c r="Q646" s="64"/>
      <c r="R646" s="64"/>
      <c r="S646" s="64"/>
      <c r="T646" s="64"/>
      <c r="U646" s="59">
        <f>IFERROR(VLOOKUP(Tabelle32[[#This Row],[Device ID]],BOM!$B$3:$BQ$35,25,FALSE),"")</f>
        <v>0</v>
      </c>
      <c r="V646" s="59" t="str">
        <f>IFERROR(VLOOKUP(Tabelle32[[#This Row],[Device ID]],BOM!$B$3:$BQ$35,26,FALSE),"")</f>
        <v>x</v>
      </c>
      <c r="W646" s="59" t="str">
        <f>IFERROR(VLOOKUP(Tabelle32[[#This Row],[Device ID]],BOM!$B$3:$BQ$35,27,FALSE),"")</f>
        <v>x</v>
      </c>
      <c r="X646" s="59" t="str">
        <f>IFERROR(VLOOKUP(Tabelle32[[#This Row],[Device ID]],BOM!$B$3:$BQ$35,28,FALSE),"")</f>
        <v>x</v>
      </c>
      <c r="Y646" s="59" t="str">
        <f>IFERROR(VLOOKUP(Tabelle32[[#This Row],[Device ID]],BOM!$B$3:$BQ$35,29,FALSE),"")</f>
        <v>x</v>
      </c>
      <c r="Z646" s="59" t="str">
        <f>IFERROR(VLOOKUP(Tabelle32[[#This Row],[Device ID]],BOM!$B$3:$BQ$35,30,FALSE),"")</f>
        <v>x</v>
      </c>
      <c r="AA646" s="59" t="str">
        <f>IFERROR(VLOOKUP(Tabelle32[[#This Row],[Device ID]],BOM!$B$3:$BQ$35,31,FALSE),"")</f>
        <v>x</v>
      </c>
      <c r="AB646" s="59" t="str">
        <f>IFERROR(VLOOKUP(Tabelle32[[#This Row],[Device ID]],BOM!$B$3:$BQ$35,32,FALSE),"")</f>
        <v>x</v>
      </c>
      <c r="AC646" s="59" t="str">
        <f>IFERROR(VLOOKUP(Tabelle32[[#This Row],[Device ID]],BOM!$B$3:$BQ$35,33,FALSE),"")</f>
        <v>x</v>
      </c>
      <c r="AD646" s="59" t="str">
        <f>IFERROR(VLOOKUP(Tabelle32[[#This Row],[Device ID]],BOM!$B$3:$BQ$35,34,FALSE),"")</f>
        <v>x</v>
      </c>
      <c r="AE646" s="59" t="str">
        <f>IFERROR(VLOOKUP(Tabelle32[[#This Row],[Device ID]],BOM!$B$3:$BQ$35,35,FALSE),"")</f>
        <v>x</v>
      </c>
      <c r="AF646" s="59" t="str">
        <f>IFERROR(VLOOKUP(Tabelle32[[#This Row],[Device ID]],BOM!$B$3:$BQ$35,36,FALSE),"")</f>
        <v>x</v>
      </c>
      <c r="AG646" s="59" t="str">
        <f>IFERROR(VLOOKUP(Tabelle32[[#This Row],[Device ID]],BOM!$B$3:$BQ$35,37,FALSE),"")</f>
        <v>x</v>
      </c>
      <c r="AH646" s="59"/>
      <c r="AI646" s="59"/>
      <c r="AJ646" s="59"/>
      <c r="AK646" s="59"/>
      <c r="AL646" s="59" t="str">
        <f>IFERROR(VLOOKUP(Tabelle32[[#This Row],[Device ID]],BOM!$B$3:$BQ$35,42,FALSE),"")</f>
        <v>Imagine Communications SNP</v>
      </c>
      <c r="AM646" s="59" t="str">
        <f>IFERROR(VLOOKUP(Tabelle32[[#This Row],[Device ID]],BOM!$B$3:$BQ$35,43,FALSE),"")</f>
        <v>no</v>
      </c>
      <c r="AN646" s="59" t="str">
        <f>IFERROR(VLOOKUP(Tabelle32[[#This Row],[Device ID]],BOM!$B$3:$BQ$35,44,FALSE),"")</f>
        <v>yes</v>
      </c>
      <c r="AO646" s="59" t="str">
        <f>IFERROR(VLOOKUP(Tabelle32[[#This Row],[Device ID]],BOM!$B$3:$BQ$35,45,FALSE),"")</f>
        <v>no</v>
      </c>
      <c r="AP646" s="59" t="str">
        <f>IFERROR(CONCATENATE(Tabelle32[[#This Row],[Family
GFX-Unit]]," | ",Tabelle32[[#This Row],[Label 1
GFX-Unit]]," | ",Tabelle32[[#This Row],[Attached Device if Gateway]]),"")</f>
        <v xml:space="preserve"> |  | MVW</v>
      </c>
      <c r="AQ646" s="28"/>
      <c r="AR646" s="28"/>
      <c r="AS646" s="28"/>
      <c r="AT646" s="28"/>
      <c r="AU646" s="28"/>
      <c r="AV646" s="28" t="s">
        <v>96</v>
      </c>
      <c r="AW646" s="28" t="s">
        <v>96</v>
      </c>
      <c r="AX646" s="28" t="s">
        <v>96</v>
      </c>
      <c r="AY646" s="28" t="s">
        <v>96</v>
      </c>
      <c r="AZ646" s="28" t="s">
        <v>96</v>
      </c>
      <c r="BA646" s="28" t="s">
        <v>96</v>
      </c>
      <c r="BB646" s="28" t="s">
        <v>96</v>
      </c>
      <c r="BC646" s="28" t="s">
        <v>96</v>
      </c>
      <c r="BD646" s="28" t="s">
        <v>96</v>
      </c>
      <c r="BE646" s="28"/>
      <c r="BF646" s="28"/>
      <c r="BG646" s="73" t="s">
        <v>151</v>
      </c>
      <c r="BH646" s="30" t="str">
        <f>IF(COUNTA(Tabelle32[[#This Row],[Type:Vid_1080i50]:[Type:Anc_Prot]])&gt;0,"x","")</f>
        <v>x</v>
      </c>
      <c r="BI64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46" s="59"/>
      <c r="BK646" s="59"/>
      <c r="BL646" s="63"/>
      <c r="BM646" s="63"/>
      <c r="BN646" s="90"/>
      <c r="BO646" s="90"/>
      <c r="BP646" s="75">
        <f>LEN(Tabelle32[[#This Row],[Label 1
GFX-Unit]])</f>
        <v>0</v>
      </c>
      <c r="BQ646" s="63"/>
      <c r="BR646" s="63"/>
      <c r="BS646" s="59"/>
      <c r="BT646" s="59"/>
      <c r="BU646" s="59" t="s">
        <v>167</v>
      </c>
      <c r="BV646" s="59" t="s">
        <v>168</v>
      </c>
      <c r="BW646" s="59" t="s">
        <v>856</v>
      </c>
      <c r="BX646" s="59">
        <v>30</v>
      </c>
    </row>
    <row r="647" spans="1:76" x14ac:dyDescent="0.2">
      <c r="A647" s="58" t="str">
        <f>CONCATENATE(Tabelle32[[#This Row],[Device ID]],".",Tabelle32[[#This Row],[Streamcounter]])</f>
        <v>30.30203</v>
      </c>
      <c r="B64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VGW-01_SDI30_AUDrec_0003_IPLASRF</v>
      </c>
      <c r="C647" s="67"/>
      <c r="D647" s="61"/>
      <c r="E647" s="67"/>
      <c r="F647" s="59" t="str">
        <f>IFERROR(VLOOKUP(Tabelle32[[#This Row],[Device ID]],BOM!$B$3:$BQ$35,16,FALSE),"")</f>
        <v>MVW</v>
      </c>
      <c r="G647" s="63">
        <f>VLOOKUP(Tabelle32[[#This Row],[SDI Interface]],BOM!$A$4:$B$35,2,FALSE)</f>
        <v>30</v>
      </c>
      <c r="H647" s="59" t="str">
        <f>BOM!$C$4</f>
        <v>VGW-01</v>
      </c>
      <c r="I647" s="59">
        <f>IFERROR(VLOOKUP(Tabelle32[[#This Row],[Device ID]],BOM!$B$3:$BQ$35,12,FALSE),"")</f>
        <v>0</v>
      </c>
      <c r="J647" s="59" t="str">
        <f>IFERROR(VLOOKUP(Tabelle32[[#This Row],[Device ID]],BOM!$B$3:$BQ$35,13,FALSE),"")</f>
        <v>TC.U1.223 | MDC</v>
      </c>
      <c r="K647" s="59" t="str">
        <f>IFERROR(VLOOKUP(Tabelle32[[#This Row],[Device ID]],BOM!$B$3:$BQ$35,14,FALSE),"")</f>
        <v>Imagine Comunications</v>
      </c>
      <c r="L647" s="59" t="str">
        <f>IFERROR(VLOOKUP(Tabelle32[[#This Row],[Device ID]],BOM!$B$3:$BQ$35,16,FALSE),"")</f>
        <v>MVW</v>
      </c>
      <c r="M647" s="63">
        <f>IFERROR(VLOOKUP(Tabelle32[[#This Row],[Device ID]],BOM!$B$3:$BQ$35,17,FALSE),"")</f>
        <v>0</v>
      </c>
      <c r="N647" s="59">
        <f>IFERROR(VLOOKUP(Tabelle32[[#This Row],[Device ID]],BOM!$B$3:$BQ$35,18,FALSE),"")</f>
        <v>0</v>
      </c>
      <c r="O647" s="64"/>
      <c r="P647" s="64"/>
      <c r="Q647" s="64"/>
      <c r="R647" s="64"/>
      <c r="S647" s="64"/>
      <c r="T647" s="64"/>
      <c r="U647" s="59">
        <f>IFERROR(VLOOKUP(Tabelle32[[#This Row],[Device ID]],BOM!$B$3:$BQ$35,25,FALSE),"")</f>
        <v>0</v>
      </c>
      <c r="V647" s="59" t="str">
        <f>IFERROR(VLOOKUP(Tabelle32[[#This Row],[Device ID]],BOM!$B$3:$BQ$35,26,FALSE),"")</f>
        <v>x</v>
      </c>
      <c r="W647" s="59" t="str">
        <f>IFERROR(VLOOKUP(Tabelle32[[#This Row],[Device ID]],BOM!$B$3:$BQ$35,27,FALSE),"")</f>
        <v>x</v>
      </c>
      <c r="X647" s="59" t="str">
        <f>IFERROR(VLOOKUP(Tabelle32[[#This Row],[Device ID]],BOM!$B$3:$BQ$35,28,FALSE),"")</f>
        <v>x</v>
      </c>
      <c r="Y647" s="59" t="str">
        <f>IFERROR(VLOOKUP(Tabelle32[[#This Row],[Device ID]],BOM!$B$3:$BQ$35,29,FALSE),"")</f>
        <v>x</v>
      </c>
      <c r="Z647" s="59" t="str">
        <f>IFERROR(VLOOKUP(Tabelle32[[#This Row],[Device ID]],BOM!$B$3:$BQ$35,30,FALSE),"")</f>
        <v>x</v>
      </c>
      <c r="AA647" s="59" t="str">
        <f>IFERROR(VLOOKUP(Tabelle32[[#This Row],[Device ID]],BOM!$B$3:$BQ$35,31,FALSE),"")</f>
        <v>x</v>
      </c>
      <c r="AB647" s="59" t="str">
        <f>IFERROR(VLOOKUP(Tabelle32[[#This Row],[Device ID]],BOM!$B$3:$BQ$35,32,FALSE),"")</f>
        <v>x</v>
      </c>
      <c r="AC647" s="59" t="str">
        <f>IFERROR(VLOOKUP(Tabelle32[[#This Row],[Device ID]],BOM!$B$3:$BQ$35,33,FALSE),"")</f>
        <v>x</v>
      </c>
      <c r="AD647" s="59" t="str">
        <f>IFERROR(VLOOKUP(Tabelle32[[#This Row],[Device ID]],BOM!$B$3:$BQ$35,34,FALSE),"")</f>
        <v>x</v>
      </c>
      <c r="AE647" s="59" t="str">
        <f>IFERROR(VLOOKUP(Tabelle32[[#This Row],[Device ID]],BOM!$B$3:$BQ$35,35,FALSE),"")</f>
        <v>x</v>
      </c>
      <c r="AF647" s="59" t="str">
        <f>IFERROR(VLOOKUP(Tabelle32[[#This Row],[Device ID]],BOM!$B$3:$BQ$35,36,FALSE),"")</f>
        <v>x</v>
      </c>
      <c r="AG647" s="59" t="str">
        <f>IFERROR(VLOOKUP(Tabelle32[[#This Row],[Device ID]],BOM!$B$3:$BQ$35,37,FALSE),"")</f>
        <v>x</v>
      </c>
      <c r="AH647" s="59"/>
      <c r="AI647" s="59"/>
      <c r="AJ647" s="59"/>
      <c r="AK647" s="59"/>
      <c r="AL647" s="59" t="str">
        <f>IFERROR(VLOOKUP(Tabelle32[[#This Row],[Device ID]],BOM!$B$3:$BQ$35,42,FALSE),"")</f>
        <v>Imagine Communications SNP</v>
      </c>
      <c r="AM647" s="59" t="str">
        <f>IFERROR(VLOOKUP(Tabelle32[[#This Row],[Device ID]],BOM!$B$3:$BQ$35,43,FALSE),"")</f>
        <v>no</v>
      </c>
      <c r="AN647" s="59" t="str">
        <f>IFERROR(VLOOKUP(Tabelle32[[#This Row],[Device ID]],BOM!$B$3:$BQ$35,44,FALSE),"")</f>
        <v>yes</v>
      </c>
      <c r="AO647" s="59" t="str">
        <f>IFERROR(VLOOKUP(Tabelle32[[#This Row],[Device ID]],BOM!$B$3:$BQ$35,45,FALSE),"")</f>
        <v>no</v>
      </c>
      <c r="AP647" s="59" t="str">
        <f>IFERROR(CONCATENATE(Tabelle32[[#This Row],[Family
GFX-Unit]]," | ",Tabelle32[[#This Row],[Label 1
GFX-Unit]]," | ",Tabelle32[[#This Row],[Attached Device if Gateway]]),"")</f>
        <v xml:space="preserve"> |  | MVW</v>
      </c>
      <c r="AQ647" s="28"/>
      <c r="AR647" s="28"/>
      <c r="AS647" s="28"/>
      <c r="AT647" s="28"/>
      <c r="AU647" s="28"/>
      <c r="AV647" s="28" t="s">
        <v>96</v>
      </c>
      <c r="AW647" s="28" t="s">
        <v>96</v>
      </c>
      <c r="AX647" s="28" t="s">
        <v>96</v>
      </c>
      <c r="AY647" s="28" t="s">
        <v>96</v>
      </c>
      <c r="AZ647" s="28" t="s">
        <v>96</v>
      </c>
      <c r="BA647" s="28" t="s">
        <v>96</v>
      </c>
      <c r="BB647" s="28" t="s">
        <v>96</v>
      </c>
      <c r="BC647" s="28" t="s">
        <v>96</v>
      </c>
      <c r="BD647" s="28" t="s">
        <v>96</v>
      </c>
      <c r="BE647" s="28"/>
      <c r="BF647" s="28"/>
      <c r="BG647" s="73" t="s">
        <v>151</v>
      </c>
      <c r="BH647" s="30" t="str">
        <f>IF(COUNTA(Tabelle32[[#This Row],[Type:Vid_1080i50]:[Type:Anc_Prot]])&gt;0,"x","")</f>
        <v>x</v>
      </c>
      <c r="BI64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47" s="59"/>
      <c r="BK647" s="59"/>
      <c r="BL647" s="63"/>
      <c r="BM647" s="63"/>
      <c r="BN647" s="90"/>
      <c r="BO647" s="90"/>
      <c r="BP647" s="75">
        <f>LEN(Tabelle32[[#This Row],[Label 1
GFX-Unit]])</f>
        <v>0</v>
      </c>
      <c r="BQ647" s="63"/>
      <c r="BR647" s="63"/>
      <c r="BS647" s="59"/>
      <c r="BT647" s="59"/>
      <c r="BU647" s="59" t="s">
        <v>170</v>
      </c>
      <c r="BV647" s="59" t="s">
        <v>171</v>
      </c>
      <c r="BW647" s="59" t="s">
        <v>857</v>
      </c>
      <c r="BX647" s="59">
        <v>30</v>
      </c>
    </row>
    <row r="648" spans="1:76" x14ac:dyDescent="0.2">
      <c r="A648" s="58" t="str">
        <f>CONCATENATE(Tabelle32[[#This Row],[Device ID]],".",Tabelle32[[#This Row],[Streamcounter]])</f>
        <v>30.30204</v>
      </c>
      <c r="B64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VGW-01_SDI30_AUDrec_0004_IPLASRF</v>
      </c>
      <c r="C648" s="67"/>
      <c r="D648" s="61"/>
      <c r="E648" s="67"/>
      <c r="F648" s="59" t="str">
        <f>IFERROR(VLOOKUP(Tabelle32[[#This Row],[Device ID]],BOM!$B$3:$BQ$35,16,FALSE),"")</f>
        <v>MVW</v>
      </c>
      <c r="G648" s="63">
        <f>VLOOKUP(Tabelle32[[#This Row],[SDI Interface]],BOM!$A$4:$B$35,2,FALSE)</f>
        <v>30</v>
      </c>
      <c r="H648" s="59" t="str">
        <f>BOM!$C$4</f>
        <v>VGW-01</v>
      </c>
      <c r="I648" s="59">
        <f>IFERROR(VLOOKUP(Tabelle32[[#This Row],[Device ID]],BOM!$B$3:$BQ$35,12,FALSE),"")</f>
        <v>0</v>
      </c>
      <c r="J648" s="59" t="str">
        <f>IFERROR(VLOOKUP(Tabelle32[[#This Row],[Device ID]],BOM!$B$3:$BQ$35,13,FALSE),"")</f>
        <v>TC.U1.223 | MDC</v>
      </c>
      <c r="K648" s="59" t="str">
        <f>IFERROR(VLOOKUP(Tabelle32[[#This Row],[Device ID]],BOM!$B$3:$BQ$35,14,FALSE),"")</f>
        <v>Imagine Comunications</v>
      </c>
      <c r="L648" s="59" t="str">
        <f>IFERROR(VLOOKUP(Tabelle32[[#This Row],[Device ID]],BOM!$B$3:$BQ$35,16,FALSE),"")</f>
        <v>MVW</v>
      </c>
      <c r="M648" s="63">
        <f>IFERROR(VLOOKUP(Tabelle32[[#This Row],[Device ID]],BOM!$B$3:$BQ$35,17,FALSE),"")</f>
        <v>0</v>
      </c>
      <c r="N648" s="59">
        <f>IFERROR(VLOOKUP(Tabelle32[[#This Row],[Device ID]],BOM!$B$3:$BQ$35,18,FALSE),"")</f>
        <v>0</v>
      </c>
      <c r="O648" s="64"/>
      <c r="P648" s="64"/>
      <c r="Q648" s="64"/>
      <c r="R648" s="64"/>
      <c r="S648" s="64"/>
      <c r="T648" s="64"/>
      <c r="U648" s="59">
        <f>IFERROR(VLOOKUP(Tabelle32[[#This Row],[Device ID]],BOM!$B$3:$BQ$35,25,FALSE),"")</f>
        <v>0</v>
      </c>
      <c r="V648" s="59" t="str">
        <f>IFERROR(VLOOKUP(Tabelle32[[#This Row],[Device ID]],BOM!$B$3:$BQ$35,26,FALSE),"")</f>
        <v>x</v>
      </c>
      <c r="W648" s="59" t="str">
        <f>IFERROR(VLOOKUP(Tabelle32[[#This Row],[Device ID]],BOM!$B$3:$BQ$35,27,FALSE),"")</f>
        <v>x</v>
      </c>
      <c r="X648" s="59" t="str">
        <f>IFERROR(VLOOKUP(Tabelle32[[#This Row],[Device ID]],BOM!$B$3:$BQ$35,28,FALSE),"")</f>
        <v>x</v>
      </c>
      <c r="Y648" s="59" t="str">
        <f>IFERROR(VLOOKUP(Tabelle32[[#This Row],[Device ID]],BOM!$B$3:$BQ$35,29,FALSE),"")</f>
        <v>x</v>
      </c>
      <c r="Z648" s="59" t="str">
        <f>IFERROR(VLOOKUP(Tabelle32[[#This Row],[Device ID]],BOM!$B$3:$BQ$35,30,FALSE),"")</f>
        <v>x</v>
      </c>
      <c r="AA648" s="59" t="str">
        <f>IFERROR(VLOOKUP(Tabelle32[[#This Row],[Device ID]],BOM!$B$3:$BQ$35,31,FALSE),"")</f>
        <v>x</v>
      </c>
      <c r="AB648" s="59" t="str">
        <f>IFERROR(VLOOKUP(Tabelle32[[#This Row],[Device ID]],BOM!$B$3:$BQ$35,32,FALSE),"")</f>
        <v>x</v>
      </c>
      <c r="AC648" s="59" t="str">
        <f>IFERROR(VLOOKUP(Tabelle32[[#This Row],[Device ID]],BOM!$B$3:$BQ$35,33,FALSE),"")</f>
        <v>x</v>
      </c>
      <c r="AD648" s="59" t="str">
        <f>IFERROR(VLOOKUP(Tabelle32[[#This Row],[Device ID]],BOM!$B$3:$BQ$35,34,FALSE),"")</f>
        <v>x</v>
      </c>
      <c r="AE648" s="59" t="str">
        <f>IFERROR(VLOOKUP(Tabelle32[[#This Row],[Device ID]],BOM!$B$3:$BQ$35,35,FALSE),"")</f>
        <v>x</v>
      </c>
      <c r="AF648" s="59" t="str">
        <f>IFERROR(VLOOKUP(Tabelle32[[#This Row],[Device ID]],BOM!$B$3:$BQ$35,36,FALSE),"")</f>
        <v>x</v>
      </c>
      <c r="AG648" s="59" t="str">
        <f>IFERROR(VLOOKUP(Tabelle32[[#This Row],[Device ID]],BOM!$B$3:$BQ$35,37,FALSE),"")</f>
        <v>x</v>
      </c>
      <c r="AH648" s="59"/>
      <c r="AI648" s="59"/>
      <c r="AJ648" s="59"/>
      <c r="AK648" s="59"/>
      <c r="AL648" s="59" t="str">
        <f>IFERROR(VLOOKUP(Tabelle32[[#This Row],[Device ID]],BOM!$B$3:$BQ$35,42,FALSE),"")</f>
        <v>Imagine Communications SNP</v>
      </c>
      <c r="AM648" s="59" t="str">
        <f>IFERROR(VLOOKUP(Tabelle32[[#This Row],[Device ID]],BOM!$B$3:$BQ$35,43,FALSE),"")</f>
        <v>no</v>
      </c>
      <c r="AN648" s="59" t="str">
        <f>IFERROR(VLOOKUP(Tabelle32[[#This Row],[Device ID]],BOM!$B$3:$BQ$35,44,FALSE),"")</f>
        <v>yes</v>
      </c>
      <c r="AO648" s="59" t="str">
        <f>IFERROR(VLOOKUP(Tabelle32[[#This Row],[Device ID]],BOM!$B$3:$BQ$35,45,FALSE),"")</f>
        <v>no</v>
      </c>
      <c r="AP648" s="59" t="str">
        <f>IFERROR(CONCATENATE(Tabelle32[[#This Row],[Family
GFX-Unit]]," | ",Tabelle32[[#This Row],[Label 1
GFX-Unit]]," | ",Tabelle32[[#This Row],[Attached Device if Gateway]]),"")</f>
        <v xml:space="preserve"> |  | MVW</v>
      </c>
      <c r="AQ648" s="28"/>
      <c r="AR648" s="28"/>
      <c r="AS648" s="28"/>
      <c r="AT648" s="28"/>
      <c r="AU648" s="28"/>
      <c r="AV648" s="28" t="s">
        <v>96</v>
      </c>
      <c r="AW648" s="28" t="s">
        <v>96</v>
      </c>
      <c r="AX648" s="28" t="s">
        <v>96</v>
      </c>
      <c r="AY648" s="28" t="s">
        <v>96</v>
      </c>
      <c r="AZ648" s="28" t="s">
        <v>96</v>
      </c>
      <c r="BA648" s="28" t="s">
        <v>96</v>
      </c>
      <c r="BB648" s="28" t="s">
        <v>96</v>
      </c>
      <c r="BC648" s="28" t="s">
        <v>96</v>
      </c>
      <c r="BD648" s="28" t="s">
        <v>96</v>
      </c>
      <c r="BE648" s="28"/>
      <c r="BF648" s="28"/>
      <c r="BG648" s="73" t="s">
        <v>151</v>
      </c>
      <c r="BH648" s="30" t="str">
        <f>IF(COUNTA(Tabelle32[[#This Row],[Type:Vid_1080i50]:[Type:Anc_Prot]])&gt;0,"x","")</f>
        <v>x</v>
      </c>
      <c r="BI64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48" s="59"/>
      <c r="BK648" s="59"/>
      <c r="BL648" s="63"/>
      <c r="BM648" s="63"/>
      <c r="BN648" s="90"/>
      <c r="BO648" s="90"/>
      <c r="BP648" s="75">
        <f>LEN(Tabelle32[[#This Row],[Label 1
GFX-Unit]])</f>
        <v>0</v>
      </c>
      <c r="BQ648" s="63"/>
      <c r="BR648" s="63"/>
      <c r="BS648" s="59"/>
      <c r="BT648" s="59"/>
      <c r="BU648" s="59" t="s">
        <v>173</v>
      </c>
      <c r="BV648" s="59" t="s">
        <v>174</v>
      </c>
      <c r="BW648" s="59" t="s">
        <v>858</v>
      </c>
      <c r="BX648" s="59">
        <v>30</v>
      </c>
    </row>
    <row r="649" spans="1:76" x14ac:dyDescent="0.2">
      <c r="A649" s="58" t="str">
        <f>CONCATENATE(Tabelle32[[#This Row],[Device ID]],".",Tabelle32[[#This Row],[Streamcounter]])</f>
        <v>30.30205</v>
      </c>
      <c r="B64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VGW-01_SDI30_AUDrec_0005_IPLASRF</v>
      </c>
      <c r="C649" s="67"/>
      <c r="D649" s="61"/>
      <c r="E649" s="67"/>
      <c r="F649" s="59" t="str">
        <f>IFERROR(VLOOKUP(Tabelle32[[#This Row],[Device ID]],BOM!$B$3:$BQ$35,16,FALSE),"")</f>
        <v>MVW</v>
      </c>
      <c r="G649" s="63">
        <f>VLOOKUP(Tabelle32[[#This Row],[SDI Interface]],BOM!$A$4:$B$35,2,FALSE)</f>
        <v>30</v>
      </c>
      <c r="H649" s="59" t="str">
        <f>BOM!$C$4</f>
        <v>VGW-01</v>
      </c>
      <c r="I649" s="59">
        <f>IFERROR(VLOOKUP(Tabelle32[[#This Row],[Device ID]],BOM!$B$3:$BQ$35,12,FALSE),"")</f>
        <v>0</v>
      </c>
      <c r="J649" s="59" t="str">
        <f>IFERROR(VLOOKUP(Tabelle32[[#This Row],[Device ID]],BOM!$B$3:$BQ$35,13,FALSE),"")</f>
        <v>TC.U1.223 | MDC</v>
      </c>
      <c r="K649" s="59" t="str">
        <f>IFERROR(VLOOKUP(Tabelle32[[#This Row],[Device ID]],BOM!$B$3:$BQ$35,14,FALSE),"")</f>
        <v>Imagine Comunications</v>
      </c>
      <c r="L649" s="59" t="str">
        <f>IFERROR(VLOOKUP(Tabelle32[[#This Row],[Device ID]],BOM!$B$3:$BQ$35,16,FALSE),"")</f>
        <v>MVW</v>
      </c>
      <c r="M649" s="63">
        <f>IFERROR(VLOOKUP(Tabelle32[[#This Row],[Device ID]],BOM!$B$3:$BQ$35,17,FALSE),"")</f>
        <v>0</v>
      </c>
      <c r="N649" s="59">
        <f>IFERROR(VLOOKUP(Tabelle32[[#This Row],[Device ID]],BOM!$B$3:$BQ$35,18,FALSE),"")</f>
        <v>0</v>
      </c>
      <c r="O649" s="64"/>
      <c r="P649" s="64"/>
      <c r="Q649" s="64"/>
      <c r="R649" s="64"/>
      <c r="S649" s="64"/>
      <c r="T649" s="64"/>
      <c r="U649" s="59">
        <f>IFERROR(VLOOKUP(Tabelle32[[#This Row],[Device ID]],BOM!$B$3:$BQ$35,25,FALSE),"")</f>
        <v>0</v>
      </c>
      <c r="V649" s="59" t="str">
        <f>IFERROR(VLOOKUP(Tabelle32[[#This Row],[Device ID]],BOM!$B$3:$BQ$35,26,FALSE),"")</f>
        <v>x</v>
      </c>
      <c r="W649" s="59" t="str">
        <f>IFERROR(VLOOKUP(Tabelle32[[#This Row],[Device ID]],BOM!$B$3:$BQ$35,27,FALSE),"")</f>
        <v>x</v>
      </c>
      <c r="X649" s="59" t="str">
        <f>IFERROR(VLOOKUP(Tabelle32[[#This Row],[Device ID]],BOM!$B$3:$BQ$35,28,FALSE),"")</f>
        <v>x</v>
      </c>
      <c r="Y649" s="59" t="str">
        <f>IFERROR(VLOOKUP(Tabelle32[[#This Row],[Device ID]],BOM!$B$3:$BQ$35,29,FALSE),"")</f>
        <v>x</v>
      </c>
      <c r="Z649" s="59" t="str">
        <f>IFERROR(VLOOKUP(Tabelle32[[#This Row],[Device ID]],BOM!$B$3:$BQ$35,30,FALSE),"")</f>
        <v>x</v>
      </c>
      <c r="AA649" s="59" t="str">
        <f>IFERROR(VLOOKUP(Tabelle32[[#This Row],[Device ID]],BOM!$B$3:$BQ$35,31,FALSE),"")</f>
        <v>x</v>
      </c>
      <c r="AB649" s="59" t="str">
        <f>IFERROR(VLOOKUP(Tabelle32[[#This Row],[Device ID]],BOM!$B$3:$BQ$35,32,FALSE),"")</f>
        <v>x</v>
      </c>
      <c r="AC649" s="59" t="str">
        <f>IFERROR(VLOOKUP(Tabelle32[[#This Row],[Device ID]],BOM!$B$3:$BQ$35,33,FALSE),"")</f>
        <v>x</v>
      </c>
      <c r="AD649" s="59" t="str">
        <f>IFERROR(VLOOKUP(Tabelle32[[#This Row],[Device ID]],BOM!$B$3:$BQ$35,34,FALSE),"")</f>
        <v>x</v>
      </c>
      <c r="AE649" s="59" t="str">
        <f>IFERROR(VLOOKUP(Tabelle32[[#This Row],[Device ID]],BOM!$B$3:$BQ$35,35,FALSE),"")</f>
        <v>x</v>
      </c>
      <c r="AF649" s="59" t="str">
        <f>IFERROR(VLOOKUP(Tabelle32[[#This Row],[Device ID]],BOM!$B$3:$BQ$35,36,FALSE),"")</f>
        <v>x</v>
      </c>
      <c r="AG649" s="59" t="str">
        <f>IFERROR(VLOOKUP(Tabelle32[[#This Row],[Device ID]],BOM!$B$3:$BQ$35,37,FALSE),"")</f>
        <v>x</v>
      </c>
      <c r="AH649" s="59"/>
      <c r="AI649" s="59"/>
      <c r="AJ649" s="59"/>
      <c r="AK649" s="59"/>
      <c r="AL649" s="59" t="str">
        <f>IFERROR(VLOOKUP(Tabelle32[[#This Row],[Device ID]],BOM!$B$3:$BQ$35,42,FALSE),"")</f>
        <v>Imagine Communications SNP</v>
      </c>
      <c r="AM649" s="59" t="str">
        <f>IFERROR(VLOOKUP(Tabelle32[[#This Row],[Device ID]],BOM!$B$3:$BQ$35,43,FALSE),"")</f>
        <v>no</v>
      </c>
      <c r="AN649" s="59" t="str">
        <f>IFERROR(VLOOKUP(Tabelle32[[#This Row],[Device ID]],BOM!$B$3:$BQ$35,44,FALSE),"")</f>
        <v>yes</v>
      </c>
      <c r="AO649" s="59" t="str">
        <f>IFERROR(VLOOKUP(Tabelle32[[#This Row],[Device ID]],BOM!$B$3:$BQ$35,45,FALSE),"")</f>
        <v>no</v>
      </c>
      <c r="AP649" s="59" t="str">
        <f>IFERROR(CONCATENATE(Tabelle32[[#This Row],[Family
GFX-Unit]]," | ",Tabelle32[[#This Row],[Label 1
GFX-Unit]]," | ",Tabelle32[[#This Row],[Attached Device if Gateway]]),"")</f>
        <v xml:space="preserve"> |  | MVW</v>
      </c>
      <c r="AQ649" s="28"/>
      <c r="AR649" s="28"/>
      <c r="AS649" s="28"/>
      <c r="AT649" s="28"/>
      <c r="AU649" s="28"/>
      <c r="AV649" s="28" t="s">
        <v>96</v>
      </c>
      <c r="AW649" s="28" t="s">
        <v>96</v>
      </c>
      <c r="AX649" s="28" t="s">
        <v>96</v>
      </c>
      <c r="AY649" s="28" t="s">
        <v>96</v>
      </c>
      <c r="AZ649" s="28" t="s">
        <v>96</v>
      </c>
      <c r="BA649" s="28" t="s">
        <v>96</v>
      </c>
      <c r="BB649" s="28" t="s">
        <v>96</v>
      </c>
      <c r="BC649" s="28" t="s">
        <v>96</v>
      </c>
      <c r="BD649" s="28" t="s">
        <v>96</v>
      </c>
      <c r="BE649" s="28"/>
      <c r="BF649" s="28"/>
      <c r="BG649" s="73" t="s">
        <v>151</v>
      </c>
      <c r="BH649" s="30" t="str">
        <f>IF(COUNTA(Tabelle32[[#This Row],[Type:Vid_1080i50]:[Type:Anc_Prot]])&gt;0,"x","")</f>
        <v>x</v>
      </c>
      <c r="BI64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49" s="59"/>
      <c r="BK649" s="59"/>
      <c r="BL649" s="63"/>
      <c r="BM649" s="63"/>
      <c r="BN649" s="90"/>
      <c r="BO649" s="90"/>
      <c r="BP649" s="75">
        <f>LEN(Tabelle32[[#This Row],[Label 1
GFX-Unit]])</f>
        <v>0</v>
      </c>
      <c r="BQ649" s="63"/>
      <c r="BR649" s="63"/>
      <c r="BS649" s="59"/>
      <c r="BT649" s="59"/>
      <c r="BU649" s="59" t="s">
        <v>176</v>
      </c>
      <c r="BV649" s="59" t="s">
        <v>177</v>
      </c>
      <c r="BW649" s="59" t="s">
        <v>859</v>
      </c>
      <c r="BX649" s="59">
        <v>30</v>
      </c>
    </row>
    <row r="650" spans="1:76" x14ac:dyDescent="0.2">
      <c r="A650" s="58" t="str">
        <f>CONCATENATE(Tabelle32[[#This Row],[Device ID]],".",Tabelle32[[#This Row],[Streamcounter]])</f>
        <v>30.30206</v>
      </c>
      <c r="B65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VGW-01_SDI30_AUDrec_0006_IPLASRF</v>
      </c>
      <c r="C650" s="67"/>
      <c r="D650" s="61"/>
      <c r="E650" s="67"/>
      <c r="F650" s="59" t="str">
        <f>IFERROR(VLOOKUP(Tabelle32[[#This Row],[Device ID]],BOM!$B$3:$BQ$35,16,FALSE),"")</f>
        <v>MVW</v>
      </c>
      <c r="G650" s="63">
        <f>VLOOKUP(Tabelle32[[#This Row],[SDI Interface]],BOM!$A$4:$B$35,2,FALSE)</f>
        <v>30</v>
      </c>
      <c r="H650" s="59" t="str">
        <f>BOM!$C$4</f>
        <v>VGW-01</v>
      </c>
      <c r="I650" s="59">
        <f>IFERROR(VLOOKUP(Tabelle32[[#This Row],[Device ID]],BOM!$B$3:$BQ$35,12,FALSE),"")</f>
        <v>0</v>
      </c>
      <c r="J650" s="59" t="str">
        <f>IFERROR(VLOOKUP(Tabelle32[[#This Row],[Device ID]],BOM!$B$3:$BQ$35,13,FALSE),"")</f>
        <v>TC.U1.223 | MDC</v>
      </c>
      <c r="K650" s="59" t="str">
        <f>IFERROR(VLOOKUP(Tabelle32[[#This Row],[Device ID]],BOM!$B$3:$BQ$35,14,FALSE),"")</f>
        <v>Imagine Comunications</v>
      </c>
      <c r="L650" s="59" t="str">
        <f>IFERROR(VLOOKUP(Tabelle32[[#This Row],[Device ID]],BOM!$B$3:$BQ$35,16,FALSE),"")</f>
        <v>MVW</v>
      </c>
      <c r="M650" s="63">
        <f>IFERROR(VLOOKUP(Tabelle32[[#This Row],[Device ID]],BOM!$B$3:$BQ$35,17,FALSE),"")</f>
        <v>0</v>
      </c>
      <c r="N650" s="59">
        <f>IFERROR(VLOOKUP(Tabelle32[[#This Row],[Device ID]],BOM!$B$3:$BQ$35,18,FALSE),"")</f>
        <v>0</v>
      </c>
      <c r="O650" s="64"/>
      <c r="P650" s="64"/>
      <c r="Q650" s="64"/>
      <c r="R650" s="64"/>
      <c r="S650" s="64"/>
      <c r="T650" s="64"/>
      <c r="U650" s="59">
        <f>IFERROR(VLOOKUP(Tabelle32[[#This Row],[Device ID]],BOM!$B$3:$BQ$35,25,FALSE),"")</f>
        <v>0</v>
      </c>
      <c r="V650" s="59" t="str">
        <f>IFERROR(VLOOKUP(Tabelle32[[#This Row],[Device ID]],BOM!$B$3:$BQ$35,26,FALSE),"")</f>
        <v>x</v>
      </c>
      <c r="W650" s="59" t="str">
        <f>IFERROR(VLOOKUP(Tabelle32[[#This Row],[Device ID]],BOM!$B$3:$BQ$35,27,FALSE),"")</f>
        <v>x</v>
      </c>
      <c r="X650" s="59" t="str">
        <f>IFERROR(VLOOKUP(Tabelle32[[#This Row],[Device ID]],BOM!$B$3:$BQ$35,28,FALSE),"")</f>
        <v>x</v>
      </c>
      <c r="Y650" s="59" t="str">
        <f>IFERROR(VLOOKUP(Tabelle32[[#This Row],[Device ID]],BOM!$B$3:$BQ$35,29,FALSE),"")</f>
        <v>x</v>
      </c>
      <c r="Z650" s="59" t="str">
        <f>IFERROR(VLOOKUP(Tabelle32[[#This Row],[Device ID]],BOM!$B$3:$BQ$35,30,FALSE),"")</f>
        <v>x</v>
      </c>
      <c r="AA650" s="59" t="str">
        <f>IFERROR(VLOOKUP(Tabelle32[[#This Row],[Device ID]],BOM!$B$3:$BQ$35,31,FALSE),"")</f>
        <v>x</v>
      </c>
      <c r="AB650" s="59" t="str">
        <f>IFERROR(VLOOKUP(Tabelle32[[#This Row],[Device ID]],BOM!$B$3:$BQ$35,32,FALSE),"")</f>
        <v>x</v>
      </c>
      <c r="AC650" s="59" t="str">
        <f>IFERROR(VLOOKUP(Tabelle32[[#This Row],[Device ID]],BOM!$B$3:$BQ$35,33,FALSE),"")</f>
        <v>x</v>
      </c>
      <c r="AD650" s="59" t="str">
        <f>IFERROR(VLOOKUP(Tabelle32[[#This Row],[Device ID]],BOM!$B$3:$BQ$35,34,FALSE),"")</f>
        <v>x</v>
      </c>
      <c r="AE650" s="59" t="str">
        <f>IFERROR(VLOOKUP(Tabelle32[[#This Row],[Device ID]],BOM!$B$3:$BQ$35,35,FALSE),"")</f>
        <v>x</v>
      </c>
      <c r="AF650" s="59" t="str">
        <f>IFERROR(VLOOKUP(Tabelle32[[#This Row],[Device ID]],BOM!$B$3:$BQ$35,36,FALSE),"")</f>
        <v>x</v>
      </c>
      <c r="AG650" s="59" t="str">
        <f>IFERROR(VLOOKUP(Tabelle32[[#This Row],[Device ID]],BOM!$B$3:$BQ$35,37,FALSE),"")</f>
        <v>x</v>
      </c>
      <c r="AH650" s="59"/>
      <c r="AI650" s="59"/>
      <c r="AJ650" s="59"/>
      <c r="AK650" s="59"/>
      <c r="AL650" s="59" t="str">
        <f>IFERROR(VLOOKUP(Tabelle32[[#This Row],[Device ID]],BOM!$B$3:$BQ$35,42,FALSE),"")</f>
        <v>Imagine Communications SNP</v>
      </c>
      <c r="AM650" s="59" t="str">
        <f>IFERROR(VLOOKUP(Tabelle32[[#This Row],[Device ID]],BOM!$B$3:$BQ$35,43,FALSE),"")</f>
        <v>no</v>
      </c>
      <c r="AN650" s="59" t="str">
        <f>IFERROR(VLOOKUP(Tabelle32[[#This Row],[Device ID]],BOM!$B$3:$BQ$35,44,FALSE),"")</f>
        <v>yes</v>
      </c>
      <c r="AO650" s="59" t="str">
        <f>IFERROR(VLOOKUP(Tabelle32[[#This Row],[Device ID]],BOM!$B$3:$BQ$35,45,FALSE),"")</f>
        <v>no</v>
      </c>
      <c r="AP650" s="59" t="str">
        <f>IFERROR(CONCATENATE(Tabelle32[[#This Row],[Family
GFX-Unit]]," | ",Tabelle32[[#This Row],[Label 1
GFX-Unit]]," | ",Tabelle32[[#This Row],[Attached Device if Gateway]]),"")</f>
        <v xml:space="preserve"> |  | MVW</v>
      </c>
      <c r="AQ650" s="28"/>
      <c r="AR650" s="28"/>
      <c r="AS650" s="28"/>
      <c r="AT650" s="28"/>
      <c r="AU650" s="28"/>
      <c r="AV650" s="28" t="s">
        <v>96</v>
      </c>
      <c r="AW650" s="28" t="s">
        <v>96</v>
      </c>
      <c r="AX650" s="28" t="s">
        <v>96</v>
      </c>
      <c r="AY650" s="28" t="s">
        <v>96</v>
      </c>
      <c r="AZ650" s="28" t="s">
        <v>96</v>
      </c>
      <c r="BA650" s="28" t="s">
        <v>96</v>
      </c>
      <c r="BB650" s="28" t="s">
        <v>96</v>
      </c>
      <c r="BC650" s="28" t="s">
        <v>96</v>
      </c>
      <c r="BD650" s="28" t="s">
        <v>96</v>
      </c>
      <c r="BE650" s="28"/>
      <c r="BF650" s="28"/>
      <c r="BG650" s="73" t="s">
        <v>151</v>
      </c>
      <c r="BH650" s="30" t="str">
        <f>IF(COUNTA(Tabelle32[[#This Row],[Type:Vid_1080i50]:[Type:Anc_Prot]])&gt;0,"x","")</f>
        <v>x</v>
      </c>
      <c r="BI65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50" s="59"/>
      <c r="BK650" s="59"/>
      <c r="BL650" s="63"/>
      <c r="BM650" s="63"/>
      <c r="BN650" s="90"/>
      <c r="BO650" s="90"/>
      <c r="BP650" s="75">
        <f>LEN(Tabelle32[[#This Row],[Label 1
GFX-Unit]])</f>
        <v>0</v>
      </c>
      <c r="BQ650" s="63"/>
      <c r="BR650" s="63"/>
      <c r="BS650" s="59"/>
      <c r="BT650" s="59"/>
      <c r="BU650" s="59" t="s">
        <v>179</v>
      </c>
      <c r="BV650" s="59" t="s">
        <v>180</v>
      </c>
      <c r="BW650" s="59" t="s">
        <v>860</v>
      </c>
      <c r="BX650" s="59">
        <v>30</v>
      </c>
    </row>
    <row r="651" spans="1:76" x14ac:dyDescent="0.2">
      <c r="A651" s="58" t="str">
        <f>CONCATENATE(Tabelle32[[#This Row],[Device ID]],".",Tabelle32[[#This Row],[Streamcounter]])</f>
        <v>30.30207</v>
      </c>
      <c r="B65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VGW-01_SDI30_AUDrec_0007_IPLASRF</v>
      </c>
      <c r="C651" s="67"/>
      <c r="D651" s="61"/>
      <c r="E651" s="67"/>
      <c r="F651" s="59" t="str">
        <f>IFERROR(VLOOKUP(Tabelle32[[#This Row],[Device ID]],BOM!$B$3:$BQ$35,16,FALSE),"")</f>
        <v>MVW</v>
      </c>
      <c r="G651" s="63">
        <f>VLOOKUP(Tabelle32[[#This Row],[SDI Interface]],BOM!$A$4:$B$35,2,FALSE)</f>
        <v>30</v>
      </c>
      <c r="H651" s="59" t="str">
        <f>BOM!$C$4</f>
        <v>VGW-01</v>
      </c>
      <c r="I651" s="59">
        <f>IFERROR(VLOOKUP(Tabelle32[[#This Row],[Device ID]],BOM!$B$3:$BQ$35,12,FALSE),"")</f>
        <v>0</v>
      </c>
      <c r="J651" s="59" t="str">
        <f>IFERROR(VLOOKUP(Tabelle32[[#This Row],[Device ID]],BOM!$B$3:$BQ$35,13,FALSE),"")</f>
        <v>TC.U1.223 | MDC</v>
      </c>
      <c r="K651" s="59" t="str">
        <f>IFERROR(VLOOKUP(Tabelle32[[#This Row],[Device ID]],BOM!$B$3:$BQ$35,14,FALSE),"")</f>
        <v>Imagine Comunications</v>
      </c>
      <c r="L651" s="59" t="str">
        <f>IFERROR(VLOOKUP(Tabelle32[[#This Row],[Device ID]],BOM!$B$3:$BQ$35,16,FALSE),"")</f>
        <v>MVW</v>
      </c>
      <c r="M651" s="63">
        <f>IFERROR(VLOOKUP(Tabelle32[[#This Row],[Device ID]],BOM!$B$3:$BQ$35,17,FALSE),"")</f>
        <v>0</v>
      </c>
      <c r="N651" s="59">
        <f>IFERROR(VLOOKUP(Tabelle32[[#This Row],[Device ID]],BOM!$B$3:$BQ$35,18,FALSE),"")</f>
        <v>0</v>
      </c>
      <c r="O651" s="64"/>
      <c r="P651" s="64"/>
      <c r="Q651" s="64"/>
      <c r="R651" s="64"/>
      <c r="S651" s="64"/>
      <c r="T651" s="64"/>
      <c r="U651" s="59">
        <f>IFERROR(VLOOKUP(Tabelle32[[#This Row],[Device ID]],BOM!$B$3:$BQ$35,25,FALSE),"")</f>
        <v>0</v>
      </c>
      <c r="V651" s="59" t="str">
        <f>IFERROR(VLOOKUP(Tabelle32[[#This Row],[Device ID]],BOM!$B$3:$BQ$35,26,FALSE),"")</f>
        <v>x</v>
      </c>
      <c r="W651" s="59" t="str">
        <f>IFERROR(VLOOKUP(Tabelle32[[#This Row],[Device ID]],BOM!$B$3:$BQ$35,27,FALSE),"")</f>
        <v>x</v>
      </c>
      <c r="X651" s="59" t="str">
        <f>IFERROR(VLOOKUP(Tabelle32[[#This Row],[Device ID]],BOM!$B$3:$BQ$35,28,FALSE),"")</f>
        <v>x</v>
      </c>
      <c r="Y651" s="59" t="str">
        <f>IFERROR(VLOOKUP(Tabelle32[[#This Row],[Device ID]],BOM!$B$3:$BQ$35,29,FALSE),"")</f>
        <v>x</v>
      </c>
      <c r="Z651" s="59" t="str">
        <f>IFERROR(VLOOKUP(Tabelle32[[#This Row],[Device ID]],BOM!$B$3:$BQ$35,30,FALSE),"")</f>
        <v>x</v>
      </c>
      <c r="AA651" s="59" t="str">
        <f>IFERROR(VLOOKUP(Tabelle32[[#This Row],[Device ID]],BOM!$B$3:$BQ$35,31,FALSE),"")</f>
        <v>x</v>
      </c>
      <c r="AB651" s="59" t="str">
        <f>IFERROR(VLOOKUP(Tabelle32[[#This Row],[Device ID]],BOM!$B$3:$BQ$35,32,FALSE),"")</f>
        <v>x</v>
      </c>
      <c r="AC651" s="59" t="str">
        <f>IFERROR(VLOOKUP(Tabelle32[[#This Row],[Device ID]],BOM!$B$3:$BQ$35,33,FALSE),"")</f>
        <v>x</v>
      </c>
      <c r="AD651" s="59" t="str">
        <f>IFERROR(VLOOKUP(Tabelle32[[#This Row],[Device ID]],BOM!$B$3:$BQ$35,34,FALSE),"")</f>
        <v>x</v>
      </c>
      <c r="AE651" s="59" t="str">
        <f>IFERROR(VLOOKUP(Tabelle32[[#This Row],[Device ID]],BOM!$B$3:$BQ$35,35,FALSE),"")</f>
        <v>x</v>
      </c>
      <c r="AF651" s="59" t="str">
        <f>IFERROR(VLOOKUP(Tabelle32[[#This Row],[Device ID]],BOM!$B$3:$BQ$35,36,FALSE),"")</f>
        <v>x</v>
      </c>
      <c r="AG651" s="59" t="str">
        <f>IFERROR(VLOOKUP(Tabelle32[[#This Row],[Device ID]],BOM!$B$3:$BQ$35,37,FALSE),"")</f>
        <v>x</v>
      </c>
      <c r="AH651" s="59"/>
      <c r="AI651" s="59"/>
      <c r="AJ651" s="59"/>
      <c r="AK651" s="59"/>
      <c r="AL651" s="59" t="str">
        <f>IFERROR(VLOOKUP(Tabelle32[[#This Row],[Device ID]],BOM!$B$3:$BQ$35,42,FALSE),"")</f>
        <v>Imagine Communications SNP</v>
      </c>
      <c r="AM651" s="59" t="str">
        <f>IFERROR(VLOOKUP(Tabelle32[[#This Row],[Device ID]],BOM!$B$3:$BQ$35,43,FALSE),"")</f>
        <v>no</v>
      </c>
      <c r="AN651" s="59" t="str">
        <f>IFERROR(VLOOKUP(Tabelle32[[#This Row],[Device ID]],BOM!$B$3:$BQ$35,44,FALSE),"")</f>
        <v>yes</v>
      </c>
      <c r="AO651" s="59" t="str">
        <f>IFERROR(VLOOKUP(Tabelle32[[#This Row],[Device ID]],BOM!$B$3:$BQ$35,45,FALSE),"")</f>
        <v>no</v>
      </c>
      <c r="AP651" s="59" t="str">
        <f>IFERROR(CONCATENATE(Tabelle32[[#This Row],[Family
GFX-Unit]]," | ",Tabelle32[[#This Row],[Label 1
GFX-Unit]]," | ",Tabelle32[[#This Row],[Attached Device if Gateway]]),"")</f>
        <v xml:space="preserve"> |  | MVW</v>
      </c>
      <c r="AQ651" s="28"/>
      <c r="AR651" s="28"/>
      <c r="AS651" s="28"/>
      <c r="AT651" s="28"/>
      <c r="AU651" s="28"/>
      <c r="AV651" s="28" t="s">
        <v>96</v>
      </c>
      <c r="AW651" s="28" t="s">
        <v>96</v>
      </c>
      <c r="AX651" s="28" t="s">
        <v>96</v>
      </c>
      <c r="AY651" s="28" t="s">
        <v>96</v>
      </c>
      <c r="AZ651" s="28" t="s">
        <v>96</v>
      </c>
      <c r="BA651" s="28" t="s">
        <v>96</v>
      </c>
      <c r="BB651" s="28" t="s">
        <v>96</v>
      </c>
      <c r="BC651" s="28" t="s">
        <v>96</v>
      </c>
      <c r="BD651" s="28" t="s">
        <v>96</v>
      </c>
      <c r="BE651" s="28"/>
      <c r="BF651" s="28"/>
      <c r="BG651" s="73" t="s">
        <v>151</v>
      </c>
      <c r="BH651" s="30" t="str">
        <f>IF(COUNTA(Tabelle32[[#This Row],[Type:Vid_1080i50]:[Type:Anc_Prot]])&gt;0,"x","")</f>
        <v>x</v>
      </c>
      <c r="BI65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51" s="59"/>
      <c r="BK651" s="59"/>
      <c r="BL651" s="63"/>
      <c r="BM651" s="63"/>
      <c r="BN651" s="90"/>
      <c r="BO651" s="90"/>
      <c r="BP651" s="75">
        <f>LEN(Tabelle32[[#This Row],[Label 1
GFX-Unit]])</f>
        <v>0</v>
      </c>
      <c r="BQ651" s="63"/>
      <c r="BR651" s="63"/>
      <c r="BS651" s="59"/>
      <c r="BT651" s="59"/>
      <c r="BU651" s="59" t="s">
        <v>182</v>
      </c>
      <c r="BV651" s="59" t="s">
        <v>183</v>
      </c>
      <c r="BW651" s="59" t="s">
        <v>861</v>
      </c>
      <c r="BX651" s="59">
        <v>30</v>
      </c>
    </row>
    <row r="652" spans="1:76" x14ac:dyDescent="0.2">
      <c r="A652" s="58" t="str">
        <f>CONCATENATE(Tabelle32[[#This Row],[Device ID]],".",Tabelle32[[#This Row],[Streamcounter]])</f>
        <v>30.30208</v>
      </c>
      <c r="B65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VGW-01_SDI30_AUDrec_0008_IPLASRF</v>
      </c>
      <c r="C652" s="67"/>
      <c r="D652" s="61"/>
      <c r="E652" s="67"/>
      <c r="F652" s="59" t="str">
        <f>IFERROR(VLOOKUP(Tabelle32[[#This Row],[Device ID]],BOM!$B$3:$BQ$35,16,FALSE),"")</f>
        <v>MVW</v>
      </c>
      <c r="G652" s="63">
        <f>VLOOKUP(Tabelle32[[#This Row],[SDI Interface]],BOM!$A$4:$B$35,2,FALSE)</f>
        <v>30</v>
      </c>
      <c r="H652" s="59" t="str">
        <f>BOM!$C$4</f>
        <v>VGW-01</v>
      </c>
      <c r="I652" s="59">
        <f>IFERROR(VLOOKUP(Tabelle32[[#This Row],[Device ID]],BOM!$B$3:$BQ$35,12,FALSE),"")</f>
        <v>0</v>
      </c>
      <c r="J652" s="59" t="str">
        <f>IFERROR(VLOOKUP(Tabelle32[[#This Row],[Device ID]],BOM!$B$3:$BQ$35,13,FALSE),"")</f>
        <v>TC.U1.223 | MDC</v>
      </c>
      <c r="K652" s="59" t="str">
        <f>IFERROR(VLOOKUP(Tabelle32[[#This Row],[Device ID]],BOM!$B$3:$BQ$35,14,FALSE),"")</f>
        <v>Imagine Comunications</v>
      </c>
      <c r="L652" s="59" t="str">
        <f>IFERROR(VLOOKUP(Tabelle32[[#This Row],[Device ID]],BOM!$B$3:$BQ$35,16,FALSE),"")</f>
        <v>MVW</v>
      </c>
      <c r="M652" s="63">
        <f>IFERROR(VLOOKUP(Tabelle32[[#This Row],[Device ID]],BOM!$B$3:$BQ$35,17,FALSE),"")</f>
        <v>0</v>
      </c>
      <c r="N652" s="59">
        <f>IFERROR(VLOOKUP(Tabelle32[[#This Row],[Device ID]],BOM!$B$3:$BQ$35,18,FALSE),"")</f>
        <v>0</v>
      </c>
      <c r="O652" s="64"/>
      <c r="P652" s="64"/>
      <c r="Q652" s="64"/>
      <c r="R652" s="64"/>
      <c r="S652" s="64"/>
      <c r="T652" s="64"/>
      <c r="U652" s="59">
        <f>IFERROR(VLOOKUP(Tabelle32[[#This Row],[Device ID]],BOM!$B$3:$BQ$35,25,FALSE),"")</f>
        <v>0</v>
      </c>
      <c r="V652" s="59" t="str">
        <f>IFERROR(VLOOKUP(Tabelle32[[#This Row],[Device ID]],BOM!$B$3:$BQ$35,26,FALSE),"")</f>
        <v>x</v>
      </c>
      <c r="W652" s="59" t="str">
        <f>IFERROR(VLOOKUP(Tabelle32[[#This Row],[Device ID]],BOM!$B$3:$BQ$35,27,FALSE),"")</f>
        <v>x</v>
      </c>
      <c r="X652" s="59" t="str">
        <f>IFERROR(VLOOKUP(Tabelle32[[#This Row],[Device ID]],BOM!$B$3:$BQ$35,28,FALSE),"")</f>
        <v>x</v>
      </c>
      <c r="Y652" s="59" t="str">
        <f>IFERROR(VLOOKUP(Tabelle32[[#This Row],[Device ID]],BOM!$B$3:$BQ$35,29,FALSE),"")</f>
        <v>x</v>
      </c>
      <c r="Z652" s="59" t="str">
        <f>IFERROR(VLOOKUP(Tabelle32[[#This Row],[Device ID]],BOM!$B$3:$BQ$35,30,FALSE),"")</f>
        <v>x</v>
      </c>
      <c r="AA652" s="59" t="str">
        <f>IFERROR(VLOOKUP(Tabelle32[[#This Row],[Device ID]],BOM!$B$3:$BQ$35,31,FALSE),"")</f>
        <v>x</v>
      </c>
      <c r="AB652" s="59" t="str">
        <f>IFERROR(VLOOKUP(Tabelle32[[#This Row],[Device ID]],BOM!$B$3:$BQ$35,32,FALSE),"")</f>
        <v>x</v>
      </c>
      <c r="AC652" s="59" t="str">
        <f>IFERROR(VLOOKUP(Tabelle32[[#This Row],[Device ID]],BOM!$B$3:$BQ$35,33,FALSE),"")</f>
        <v>x</v>
      </c>
      <c r="AD652" s="59" t="str">
        <f>IFERROR(VLOOKUP(Tabelle32[[#This Row],[Device ID]],BOM!$B$3:$BQ$35,34,FALSE),"")</f>
        <v>x</v>
      </c>
      <c r="AE652" s="59" t="str">
        <f>IFERROR(VLOOKUP(Tabelle32[[#This Row],[Device ID]],BOM!$B$3:$BQ$35,35,FALSE),"")</f>
        <v>x</v>
      </c>
      <c r="AF652" s="59" t="str">
        <f>IFERROR(VLOOKUP(Tabelle32[[#This Row],[Device ID]],BOM!$B$3:$BQ$35,36,FALSE),"")</f>
        <v>x</v>
      </c>
      <c r="AG652" s="59" t="str">
        <f>IFERROR(VLOOKUP(Tabelle32[[#This Row],[Device ID]],BOM!$B$3:$BQ$35,37,FALSE),"")</f>
        <v>x</v>
      </c>
      <c r="AH652" s="59"/>
      <c r="AI652" s="59"/>
      <c r="AJ652" s="59"/>
      <c r="AK652" s="59"/>
      <c r="AL652" s="59" t="str">
        <f>IFERROR(VLOOKUP(Tabelle32[[#This Row],[Device ID]],BOM!$B$3:$BQ$35,42,FALSE),"")</f>
        <v>Imagine Communications SNP</v>
      </c>
      <c r="AM652" s="59" t="str">
        <f>IFERROR(VLOOKUP(Tabelle32[[#This Row],[Device ID]],BOM!$B$3:$BQ$35,43,FALSE),"")</f>
        <v>no</v>
      </c>
      <c r="AN652" s="59" t="str">
        <f>IFERROR(VLOOKUP(Tabelle32[[#This Row],[Device ID]],BOM!$B$3:$BQ$35,44,FALSE),"")</f>
        <v>yes</v>
      </c>
      <c r="AO652" s="59" t="str">
        <f>IFERROR(VLOOKUP(Tabelle32[[#This Row],[Device ID]],BOM!$B$3:$BQ$35,45,FALSE),"")</f>
        <v>no</v>
      </c>
      <c r="AP652" s="59" t="str">
        <f>IFERROR(CONCATENATE(Tabelle32[[#This Row],[Family
GFX-Unit]]," | ",Tabelle32[[#This Row],[Label 1
GFX-Unit]]," | ",Tabelle32[[#This Row],[Attached Device if Gateway]]),"")</f>
        <v xml:space="preserve"> |  | MVW</v>
      </c>
      <c r="AQ652" s="28"/>
      <c r="AR652" s="28"/>
      <c r="AS652" s="28"/>
      <c r="AT652" s="28"/>
      <c r="AU652" s="28"/>
      <c r="AV652" s="28" t="s">
        <v>96</v>
      </c>
      <c r="AW652" s="28" t="s">
        <v>96</v>
      </c>
      <c r="AX652" s="28" t="s">
        <v>96</v>
      </c>
      <c r="AY652" s="28" t="s">
        <v>96</v>
      </c>
      <c r="AZ652" s="28" t="s">
        <v>96</v>
      </c>
      <c r="BA652" s="28" t="s">
        <v>96</v>
      </c>
      <c r="BB652" s="28" t="s">
        <v>96</v>
      </c>
      <c r="BC652" s="28" t="s">
        <v>96</v>
      </c>
      <c r="BD652" s="28" t="s">
        <v>96</v>
      </c>
      <c r="BE652" s="28"/>
      <c r="BF652" s="28"/>
      <c r="BG652" s="73" t="s">
        <v>151</v>
      </c>
      <c r="BH652" s="30" t="str">
        <f>IF(COUNTA(Tabelle32[[#This Row],[Type:Vid_1080i50]:[Type:Anc_Prot]])&gt;0,"x","")</f>
        <v>x</v>
      </c>
      <c r="BI65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52" s="59"/>
      <c r="BK652" s="59"/>
      <c r="BL652" s="63"/>
      <c r="BM652" s="63"/>
      <c r="BN652" s="90"/>
      <c r="BO652" s="90"/>
      <c r="BP652" s="75">
        <f>LEN(Tabelle32[[#This Row],[Label 1
GFX-Unit]])</f>
        <v>0</v>
      </c>
      <c r="BQ652" s="63"/>
      <c r="BR652" s="63"/>
      <c r="BS652" s="59"/>
      <c r="BT652" s="59"/>
      <c r="BU652" s="59" t="s">
        <v>185</v>
      </c>
      <c r="BV652" s="59" t="s">
        <v>186</v>
      </c>
      <c r="BW652" s="59" t="s">
        <v>862</v>
      </c>
      <c r="BX652" s="59">
        <v>30</v>
      </c>
    </row>
    <row r="653" spans="1:76" x14ac:dyDescent="0.2">
      <c r="A653" s="58" t="str">
        <f>CONCATENATE(Tabelle32[[#This Row],[Device ID]],".",Tabelle32[[#This Row],[Streamcounter]])</f>
        <v>30.30209</v>
      </c>
      <c r="B65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VGW-01_SDI30_AUDrec_0009_IPLASRF</v>
      </c>
      <c r="C653" s="67"/>
      <c r="D653" s="61"/>
      <c r="E653" s="67"/>
      <c r="F653" s="59" t="str">
        <f>IFERROR(VLOOKUP(Tabelle32[[#This Row],[Device ID]],BOM!$B$3:$BQ$35,16,FALSE),"")</f>
        <v>MVW</v>
      </c>
      <c r="G653" s="63">
        <f>VLOOKUP(Tabelle32[[#This Row],[SDI Interface]],BOM!$A$4:$B$35,2,FALSE)</f>
        <v>30</v>
      </c>
      <c r="H653" s="59" t="str">
        <f>BOM!$C$4</f>
        <v>VGW-01</v>
      </c>
      <c r="I653" s="59">
        <f>IFERROR(VLOOKUP(Tabelle32[[#This Row],[Device ID]],BOM!$B$3:$BQ$35,12,FALSE),"")</f>
        <v>0</v>
      </c>
      <c r="J653" s="59" t="str">
        <f>IFERROR(VLOOKUP(Tabelle32[[#This Row],[Device ID]],BOM!$B$3:$BQ$35,13,FALSE),"")</f>
        <v>TC.U1.223 | MDC</v>
      </c>
      <c r="K653" s="59" t="str">
        <f>IFERROR(VLOOKUP(Tabelle32[[#This Row],[Device ID]],BOM!$B$3:$BQ$35,14,FALSE),"")</f>
        <v>Imagine Comunications</v>
      </c>
      <c r="L653" s="59" t="str">
        <f>IFERROR(VLOOKUP(Tabelle32[[#This Row],[Device ID]],BOM!$B$3:$BQ$35,16,FALSE),"")</f>
        <v>MVW</v>
      </c>
      <c r="M653" s="63">
        <f>IFERROR(VLOOKUP(Tabelle32[[#This Row],[Device ID]],BOM!$B$3:$BQ$35,17,FALSE),"")</f>
        <v>0</v>
      </c>
      <c r="N653" s="59">
        <f>IFERROR(VLOOKUP(Tabelle32[[#This Row],[Device ID]],BOM!$B$3:$BQ$35,18,FALSE),"")</f>
        <v>0</v>
      </c>
      <c r="O653" s="64"/>
      <c r="P653" s="64"/>
      <c r="Q653" s="64"/>
      <c r="R653" s="64"/>
      <c r="S653" s="64"/>
      <c r="T653" s="64"/>
      <c r="U653" s="59">
        <f>IFERROR(VLOOKUP(Tabelle32[[#This Row],[Device ID]],BOM!$B$3:$BQ$35,25,FALSE),"")</f>
        <v>0</v>
      </c>
      <c r="V653" s="59" t="str">
        <f>IFERROR(VLOOKUP(Tabelle32[[#This Row],[Device ID]],BOM!$B$3:$BQ$35,26,FALSE),"")</f>
        <v>x</v>
      </c>
      <c r="W653" s="59" t="str">
        <f>IFERROR(VLOOKUP(Tabelle32[[#This Row],[Device ID]],BOM!$B$3:$BQ$35,27,FALSE),"")</f>
        <v>x</v>
      </c>
      <c r="X653" s="59" t="str">
        <f>IFERROR(VLOOKUP(Tabelle32[[#This Row],[Device ID]],BOM!$B$3:$BQ$35,28,FALSE),"")</f>
        <v>x</v>
      </c>
      <c r="Y653" s="59" t="str">
        <f>IFERROR(VLOOKUP(Tabelle32[[#This Row],[Device ID]],BOM!$B$3:$BQ$35,29,FALSE),"")</f>
        <v>x</v>
      </c>
      <c r="Z653" s="59" t="str">
        <f>IFERROR(VLOOKUP(Tabelle32[[#This Row],[Device ID]],BOM!$B$3:$BQ$35,30,FALSE),"")</f>
        <v>x</v>
      </c>
      <c r="AA653" s="59" t="str">
        <f>IFERROR(VLOOKUP(Tabelle32[[#This Row],[Device ID]],BOM!$B$3:$BQ$35,31,FALSE),"")</f>
        <v>x</v>
      </c>
      <c r="AB653" s="59" t="str">
        <f>IFERROR(VLOOKUP(Tabelle32[[#This Row],[Device ID]],BOM!$B$3:$BQ$35,32,FALSE),"")</f>
        <v>x</v>
      </c>
      <c r="AC653" s="59" t="str">
        <f>IFERROR(VLOOKUP(Tabelle32[[#This Row],[Device ID]],BOM!$B$3:$BQ$35,33,FALSE),"")</f>
        <v>x</v>
      </c>
      <c r="AD653" s="59" t="str">
        <f>IFERROR(VLOOKUP(Tabelle32[[#This Row],[Device ID]],BOM!$B$3:$BQ$35,34,FALSE),"")</f>
        <v>x</v>
      </c>
      <c r="AE653" s="59" t="str">
        <f>IFERROR(VLOOKUP(Tabelle32[[#This Row],[Device ID]],BOM!$B$3:$BQ$35,35,FALSE),"")</f>
        <v>x</v>
      </c>
      <c r="AF653" s="59" t="str">
        <f>IFERROR(VLOOKUP(Tabelle32[[#This Row],[Device ID]],BOM!$B$3:$BQ$35,36,FALSE),"")</f>
        <v>x</v>
      </c>
      <c r="AG653" s="59" t="str">
        <f>IFERROR(VLOOKUP(Tabelle32[[#This Row],[Device ID]],BOM!$B$3:$BQ$35,37,FALSE),"")</f>
        <v>x</v>
      </c>
      <c r="AH653" s="59"/>
      <c r="AI653" s="59"/>
      <c r="AJ653" s="59"/>
      <c r="AK653" s="59"/>
      <c r="AL653" s="59" t="str">
        <f>IFERROR(VLOOKUP(Tabelle32[[#This Row],[Device ID]],BOM!$B$3:$BQ$35,42,FALSE),"")</f>
        <v>Imagine Communications SNP</v>
      </c>
      <c r="AM653" s="59" t="str">
        <f>IFERROR(VLOOKUP(Tabelle32[[#This Row],[Device ID]],BOM!$B$3:$BQ$35,43,FALSE),"")</f>
        <v>no</v>
      </c>
      <c r="AN653" s="59" t="str">
        <f>IFERROR(VLOOKUP(Tabelle32[[#This Row],[Device ID]],BOM!$B$3:$BQ$35,44,FALSE),"")</f>
        <v>yes</v>
      </c>
      <c r="AO653" s="59" t="str">
        <f>IFERROR(VLOOKUP(Tabelle32[[#This Row],[Device ID]],BOM!$B$3:$BQ$35,45,FALSE),"")</f>
        <v>no</v>
      </c>
      <c r="AP653" s="59" t="str">
        <f>IFERROR(CONCATENATE(Tabelle32[[#This Row],[Family
GFX-Unit]]," | ",Tabelle32[[#This Row],[Label 1
GFX-Unit]]," | ",Tabelle32[[#This Row],[Attached Device if Gateway]]),"")</f>
        <v xml:space="preserve"> |  | MVW</v>
      </c>
      <c r="AQ653" s="28"/>
      <c r="AR653" s="28"/>
      <c r="AS653" s="28"/>
      <c r="AT653" s="28"/>
      <c r="AU653" s="28"/>
      <c r="AV653" s="28" t="s">
        <v>96</v>
      </c>
      <c r="AW653" s="28" t="s">
        <v>96</v>
      </c>
      <c r="AX653" s="28" t="s">
        <v>96</v>
      </c>
      <c r="AY653" s="28" t="s">
        <v>96</v>
      </c>
      <c r="AZ653" s="28" t="s">
        <v>96</v>
      </c>
      <c r="BA653" s="28" t="s">
        <v>96</v>
      </c>
      <c r="BB653" s="28" t="s">
        <v>96</v>
      </c>
      <c r="BC653" s="28" t="s">
        <v>96</v>
      </c>
      <c r="BD653" s="28" t="s">
        <v>96</v>
      </c>
      <c r="BE653" s="28"/>
      <c r="BF653" s="28"/>
      <c r="BG653" s="73" t="s">
        <v>151</v>
      </c>
      <c r="BH653" s="30" t="str">
        <f>IF(COUNTA(Tabelle32[[#This Row],[Type:Vid_1080i50]:[Type:Anc_Prot]])&gt;0,"x","")</f>
        <v>x</v>
      </c>
      <c r="BI65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53" s="59"/>
      <c r="BK653" s="59"/>
      <c r="BL653" s="63"/>
      <c r="BM653" s="63"/>
      <c r="BN653" s="90"/>
      <c r="BO653" s="90"/>
      <c r="BP653" s="75">
        <f>LEN(Tabelle32[[#This Row],[Label 1
GFX-Unit]])</f>
        <v>0</v>
      </c>
      <c r="BQ653" s="63"/>
      <c r="BR653" s="63"/>
      <c r="BS653" s="59"/>
      <c r="BT653" s="59"/>
      <c r="BU653" s="59" t="s">
        <v>188</v>
      </c>
      <c r="BV653" s="59" t="s">
        <v>189</v>
      </c>
      <c r="BW653" s="59" t="s">
        <v>863</v>
      </c>
      <c r="BX653" s="59">
        <v>30</v>
      </c>
    </row>
    <row r="654" spans="1:76" x14ac:dyDescent="0.2">
      <c r="A654" s="58" t="str">
        <f>CONCATENATE(Tabelle32[[#This Row],[Device ID]],".",Tabelle32[[#This Row],[Streamcounter]])</f>
        <v>30.30210</v>
      </c>
      <c r="B65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VGW-01_SDI30_AUDrec_0010_IPLASRF</v>
      </c>
      <c r="C654" s="67"/>
      <c r="D654" s="61"/>
      <c r="E654" s="67"/>
      <c r="F654" s="59" t="str">
        <f>IFERROR(VLOOKUP(Tabelle32[[#This Row],[Device ID]],BOM!$B$3:$BQ$35,16,FALSE),"")</f>
        <v>MVW</v>
      </c>
      <c r="G654" s="63">
        <f>VLOOKUP(Tabelle32[[#This Row],[SDI Interface]],BOM!$A$4:$B$35,2,FALSE)</f>
        <v>30</v>
      </c>
      <c r="H654" s="59" t="str">
        <f>BOM!$C$4</f>
        <v>VGW-01</v>
      </c>
      <c r="I654" s="59">
        <f>IFERROR(VLOOKUP(Tabelle32[[#This Row],[Device ID]],BOM!$B$3:$BQ$35,12,FALSE),"")</f>
        <v>0</v>
      </c>
      <c r="J654" s="59" t="str">
        <f>IFERROR(VLOOKUP(Tabelle32[[#This Row],[Device ID]],BOM!$B$3:$BQ$35,13,FALSE),"")</f>
        <v>TC.U1.223 | MDC</v>
      </c>
      <c r="K654" s="59" t="str">
        <f>IFERROR(VLOOKUP(Tabelle32[[#This Row],[Device ID]],BOM!$B$3:$BQ$35,14,FALSE),"")</f>
        <v>Imagine Comunications</v>
      </c>
      <c r="L654" s="59" t="str">
        <f>IFERROR(VLOOKUP(Tabelle32[[#This Row],[Device ID]],BOM!$B$3:$BQ$35,16,FALSE),"")</f>
        <v>MVW</v>
      </c>
      <c r="M654" s="63">
        <f>IFERROR(VLOOKUP(Tabelle32[[#This Row],[Device ID]],BOM!$B$3:$BQ$35,17,FALSE),"")</f>
        <v>0</v>
      </c>
      <c r="N654" s="59">
        <f>IFERROR(VLOOKUP(Tabelle32[[#This Row],[Device ID]],BOM!$B$3:$BQ$35,18,FALSE),"")</f>
        <v>0</v>
      </c>
      <c r="O654" s="64"/>
      <c r="P654" s="64"/>
      <c r="Q654" s="64"/>
      <c r="R654" s="64"/>
      <c r="S654" s="64"/>
      <c r="T654" s="64"/>
      <c r="U654" s="59">
        <f>IFERROR(VLOOKUP(Tabelle32[[#This Row],[Device ID]],BOM!$B$3:$BQ$35,25,FALSE),"")</f>
        <v>0</v>
      </c>
      <c r="V654" s="59" t="str">
        <f>IFERROR(VLOOKUP(Tabelle32[[#This Row],[Device ID]],BOM!$B$3:$BQ$35,26,FALSE),"")</f>
        <v>x</v>
      </c>
      <c r="W654" s="59" t="str">
        <f>IFERROR(VLOOKUP(Tabelle32[[#This Row],[Device ID]],BOM!$B$3:$BQ$35,27,FALSE),"")</f>
        <v>x</v>
      </c>
      <c r="X654" s="59" t="str">
        <f>IFERROR(VLOOKUP(Tabelle32[[#This Row],[Device ID]],BOM!$B$3:$BQ$35,28,FALSE),"")</f>
        <v>x</v>
      </c>
      <c r="Y654" s="59" t="str">
        <f>IFERROR(VLOOKUP(Tabelle32[[#This Row],[Device ID]],BOM!$B$3:$BQ$35,29,FALSE),"")</f>
        <v>x</v>
      </c>
      <c r="Z654" s="59" t="str">
        <f>IFERROR(VLOOKUP(Tabelle32[[#This Row],[Device ID]],BOM!$B$3:$BQ$35,30,FALSE),"")</f>
        <v>x</v>
      </c>
      <c r="AA654" s="59" t="str">
        <f>IFERROR(VLOOKUP(Tabelle32[[#This Row],[Device ID]],BOM!$B$3:$BQ$35,31,FALSE),"")</f>
        <v>x</v>
      </c>
      <c r="AB654" s="59" t="str">
        <f>IFERROR(VLOOKUP(Tabelle32[[#This Row],[Device ID]],BOM!$B$3:$BQ$35,32,FALSE),"")</f>
        <v>x</v>
      </c>
      <c r="AC654" s="59" t="str">
        <f>IFERROR(VLOOKUP(Tabelle32[[#This Row],[Device ID]],BOM!$B$3:$BQ$35,33,FALSE),"")</f>
        <v>x</v>
      </c>
      <c r="AD654" s="59" t="str">
        <f>IFERROR(VLOOKUP(Tabelle32[[#This Row],[Device ID]],BOM!$B$3:$BQ$35,34,FALSE),"")</f>
        <v>x</v>
      </c>
      <c r="AE654" s="59" t="str">
        <f>IFERROR(VLOOKUP(Tabelle32[[#This Row],[Device ID]],BOM!$B$3:$BQ$35,35,FALSE),"")</f>
        <v>x</v>
      </c>
      <c r="AF654" s="59" t="str">
        <f>IFERROR(VLOOKUP(Tabelle32[[#This Row],[Device ID]],BOM!$B$3:$BQ$35,36,FALSE),"")</f>
        <v>x</v>
      </c>
      <c r="AG654" s="59" t="str">
        <f>IFERROR(VLOOKUP(Tabelle32[[#This Row],[Device ID]],BOM!$B$3:$BQ$35,37,FALSE),"")</f>
        <v>x</v>
      </c>
      <c r="AH654" s="59"/>
      <c r="AI654" s="59"/>
      <c r="AJ654" s="59"/>
      <c r="AK654" s="59"/>
      <c r="AL654" s="59" t="str">
        <f>IFERROR(VLOOKUP(Tabelle32[[#This Row],[Device ID]],BOM!$B$3:$BQ$35,42,FALSE),"")</f>
        <v>Imagine Communications SNP</v>
      </c>
      <c r="AM654" s="59" t="str">
        <f>IFERROR(VLOOKUP(Tabelle32[[#This Row],[Device ID]],BOM!$B$3:$BQ$35,43,FALSE),"")</f>
        <v>no</v>
      </c>
      <c r="AN654" s="59" t="str">
        <f>IFERROR(VLOOKUP(Tabelle32[[#This Row],[Device ID]],BOM!$B$3:$BQ$35,44,FALSE),"")</f>
        <v>yes</v>
      </c>
      <c r="AO654" s="59" t="str">
        <f>IFERROR(VLOOKUP(Tabelle32[[#This Row],[Device ID]],BOM!$B$3:$BQ$35,45,FALSE),"")</f>
        <v>no</v>
      </c>
      <c r="AP654" s="59" t="str">
        <f>IFERROR(CONCATENATE(Tabelle32[[#This Row],[Family
GFX-Unit]]," | ",Tabelle32[[#This Row],[Label 1
GFX-Unit]]," | ",Tabelle32[[#This Row],[Attached Device if Gateway]]),"")</f>
        <v xml:space="preserve"> |  | MVW</v>
      </c>
      <c r="AQ654" s="28"/>
      <c r="AR654" s="28"/>
      <c r="AS654" s="28"/>
      <c r="AT654" s="28"/>
      <c r="AU654" s="28"/>
      <c r="AV654" s="28" t="s">
        <v>96</v>
      </c>
      <c r="AW654" s="28" t="s">
        <v>96</v>
      </c>
      <c r="AX654" s="28" t="s">
        <v>96</v>
      </c>
      <c r="AY654" s="28" t="s">
        <v>96</v>
      </c>
      <c r="AZ654" s="28" t="s">
        <v>96</v>
      </c>
      <c r="BA654" s="28" t="s">
        <v>96</v>
      </c>
      <c r="BB654" s="28" t="s">
        <v>96</v>
      </c>
      <c r="BC654" s="28" t="s">
        <v>96</v>
      </c>
      <c r="BD654" s="28" t="s">
        <v>96</v>
      </c>
      <c r="BE654" s="28"/>
      <c r="BF654" s="28"/>
      <c r="BG654" s="73" t="s">
        <v>151</v>
      </c>
      <c r="BH654" s="30" t="str">
        <f>IF(COUNTA(Tabelle32[[#This Row],[Type:Vid_1080i50]:[Type:Anc_Prot]])&gt;0,"x","")</f>
        <v>x</v>
      </c>
      <c r="BI65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54" s="59"/>
      <c r="BK654" s="59"/>
      <c r="BL654" s="63"/>
      <c r="BM654" s="63"/>
      <c r="BN654" s="90"/>
      <c r="BO654" s="91"/>
      <c r="BP654" s="75">
        <f>LEN(Tabelle32[[#This Row],[Label 1
GFX-Unit]])</f>
        <v>0</v>
      </c>
      <c r="BQ654" s="63"/>
      <c r="BR654" s="63"/>
      <c r="BS654" s="59"/>
      <c r="BT654" s="59"/>
      <c r="BU654" s="59" t="s">
        <v>191</v>
      </c>
      <c r="BV654" s="59" t="s">
        <v>192</v>
      </c>
      <c r="BW654" s="59" t="s">
        <v>864</v>
      </c>
      <c r="BX654" s="59">
        <v>30</v>
      </c>
    </row>
    <row r="655" spans="1:76" x14ac:dyDescent="0.2">
      <c r="A655" s="58" t="str">
        <f>CONCATENATE(Tabelle32[[#This Row],[Device ID]],".",Tabelle32[[#This Row],[Streamcounter]])</f>
        <v>30.30211</v>
      </c>
      <c r="B65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VGW-01_SDI30_AUDrec_0011_IPLASRF</v>
      </c>
      <c r="C655" s="67"/>
      <c r="D655" s="61"/>
      <c r="E655" s="67"/>
      <c r="F655" s="59" t="str">
        <f>IFERROR(VLOOKUP(Tabelle32[[#This Row],[Device ID]],BOM!$B$3:$BQ$35,16,FALSE),"")</f>
        <v>MVW</v>
      </c>
      <c r="G655" s="63">
        <f>VLOOKUP(Tabelle32[[#This Row],[SDI Interface]],BOM!$A$4:$B$35,2,FALSE)</f>
        <v>30</v>
      </c>
      <c r="H655" s="59" t="str">
        <f>BOM!$C$4</f>
        <v>VGW-01</v>
      </c>
      <c r="I655" s="59">
        <f>IFERROR(VLOOKUP(Tabelle32[[#This Row],[Device ID]],BOM!$B$3:$BQ$35,12,FALSE),"")</f>
        <v>0</v>
      </c>
      <c r="J655" s="59" t="str">
        <f>IFERROR(VLOOKUP(Tabelle32[[#This Row],[Device ID]],BOM!$B$3:$BQ$35,13,FALSE),"")</f>
        <v>TC.U1.223 | MDC</v>
      </c>
      <c r="K655" s="59" t="str">
        <f>IFERROR(VLOOKUP(Tabelle32[[#This Row],[Device ID]],BOM!$B$3:$BQ$35,14,FALSE),"")</f>
        <v>Imagine Comunications</v>
      </c>
      <c r="L655" s="59" t="str">
        <f>IFERROR(VLOOKUP(Tabelle32[[#This Row],[Device ID]],BOM!$B$3:$BQ$35,16,FALSE),"")</f>
        <v>MVW</v>
      </c>
      <c r="M655" s="63">
        <f>IFERROR(VLOOKUP(Tabelle32[[#This Row],[Device ID]],BOM!$B$3:$BQ$35,17,FALSE),"")</f>
        <v>0</v>
      </c>
      <c r="N655" s="59">
        <f>IFERROR(VLOOKUP(Tabelle32[[#This Row],[Device ID]],BOM!$B$3:$BQ$35,18,FALSE),"")</f>
        <v>0</v>
      </c>
      <c r="O655" s="64"/>
      <c r="P655" s="64"/>
      <c r="Q655" s="64"/>
      <c r="R655" s="64"/>
      <c r="S655" s="64"/>
      <c r="T655" s="64"/>
      <c r="U655" s="59">
        <f>IFERROR(VLOOKUP(Tabelle32[[#This Row],[Device ID]],BOM!$B$3:$BQ$35,25,FALSE),"")</f>
        <v>0</v>
      </c>
      <c r="V655" s="59" t="str">
        <f>IFERROR(VLOOKUP(Tabelle32[[#This Row],[Device ID]],BOM!$B$3:$BQ$35,26,FALSE),"")</f>
        <v>x</v>
      </c>
      <c r="W655" s="59" t="str">
        <f>IFERROR(VLOOKUP(Tabelle32[[#This Row],[Device ID]],BOM!$B$3:$BQ$35,27,FALSE),"")</f>
        <v>x</v>
      </c>
      <c r="X655" s="59" t="str">
        <f>IFERROR(VLOOKUP(Tabelle32[[#This Row],[Device ID]],BOM!$B$3:$BQ$35,28,FALSE),"")</f>
        <v>x</v>
      </c>
      <c r="Y655" s="59" t="str">
        <f>IFERROR(VLOOKUP(Tabelle32[[#This Row],[Device ID]],BOM!$B$3:$BQ$35,29,FALSE),"")</f>
        <v>x</v>
      </c>
      <c r="Z655" s="59" t="str">
        <f>IFERROR(VLOOKUP(Tabelle32[[#This Row],[Device ID]],BOM!$B$3:$BQ$35,30,FALSE),"")</f>
        <v>x</v>
      </c>
      <c r="AA655" s="59" t="str">
        <f>IFERROR(VLOOKUP(Tabelle32[[#This Row],[Device ID]],BOM!$B$3:$BQ$35,31,FALSE),"")</f>
        <v>x</v>
      </c>
      <c r="AB655" s="59" t="str">
        <f>IFERROR(VLOOKUP(Tabelle32[[#This Row],[Device ID]],BOM!$B$3:$BQ$35,32,FALSE),"")</f>
        <v>x</v>
      </c>
      <c r="AC655" s="59" t="str">
        <f>IFERROR(VLOOKUP(Tabelle32[[#This Row],[Device ID]],BOM!$B$3:$BQ$35,33,FALSE),"")</f>
        <v>x</v>
      </c>
      <c r="AD655" s="59" t="str">
        <f>IFERROR(VLOOKUP(Tabelle32[[#This Row],[Device ID]],BOM!$B$3:$BQ$35,34,FALSE),"")</f>
        <v>x</v>
      </c>
      <c r="AE655" s="59" t="str">
        <f>IFERROR(VLOOKUP(Tabelle32[[#This Row],[Device ID]],BOM!$B$3:$BQ$35,35,FALSE),"")</f>
        <v>x</v>
      </c>
      <c r="AF655" s="59" t="str">
        <f>IFERROR(VLOOKUP(Tabelle32[[#This Row],[Device ID]],BOM!$B$3:$BQ$35,36,FALSE),"")</f>
        <v>x</v>
      </c>
      <c r="AG655" s="59" t="str">
        <f>IFERROR(VLOOKUP(Tabelle32[[#This Row],[Device ID]],BOM!$B$3:$BQ$35,37,FALSE),"")</f>
        <v>x</v>
      </c>
      <c r="AH655" s="59"/>
      <c r="AI655" s="59"/>
      <c r="AJ655" s="59"/>
      <c r="AK655" s="59"/>
      <c r="AL655" s="59" t="str">
        <f>IFERROR(VLOOKUP(Tabelle32[[#This Row],[Device ID]],BOM!$B$3:$BQ$35,42,FALSE),"")</f>
        <v>Imagine Communications SNP</v>
      </c>
      <c r="AM655" s="59" t="str">
        <f>IFERROR(VLOOKUP(Tabelle32[[#This Row],[Device ID]],BOM!$B$3:$BQ$35,43,FALSE),"")</f>
        <v>no</v>
      </c>
      <c r="AN655" s="59" t="str">
        <f>IFERROR(VLOOKUP(Tabelle32[[#This Row],[Device ID]],BOM!$B$3:$BQ$35,44,FALSE),"")</f>
        <v>yes</v>
      </c>
      <c r="AO655" s="59" t="str">
        <f>IFERROR(VLOOKUP(Tabelle32[[#This Row],[Device ID]],BOM!$B$3:$BQ$35,45,FALSE),"")</f>
        <v>no</v>
      </c>
      <c r="AP655" s="59" t="str">
        <f>IFERROR(CONCATENATE(Tabelle32[[#This Row],[Family
GFX-Unit]]," | ",Tabelle32[[#This Row],[Label 1
GFX-Unit]]," | ",Tabelle32[[#This Row],[Attached Device if Gateway]]),"")</f>
        <v xml:space="preserve"> |  | MVW</v>
      </c>
      <c r="AQ655" s="28"/>
      <c r="AR655" s="28"/>
      <c r="AS655" s="28"/>
      <c r="AT655" s="28"/>
      <c r="AU655" s="28"/>
      <c r="AV655" s="28" t="s">
        <v>96</v>
      </c>
      <c r="AW655" s="28" t="s">
        <v>96</v>
      </c>
      <c r="AX655" s="28" t="s">
        <v>96</v>
      </c>
      <c r="AY655" s="28" t="s">
        <v>96</v>
      </c>
      <c r="AZ655" s="28" t="s">
        <v>96</v>
      </c>
      <c r="BA655" s="28" t="s">
        <v>96</v>
      </c>
      <c r="BB655" s="28" t="s">
        <v>96</v>
      </c>
      <c r="BC655" s="28" t="s">
        <v>96</v>
      </c>
      <c r="BD655" s="28" t="s">
        <v>96</v>
      </c>
      <c r="BE655" s="28"/>
      <c r="BF655" s="28"/>
      <c r="BG655" s="73" t="s">
        <v>151</v>
      </c>
      <c r="BH655" s="30" t="str">
        <f>IF(COUNTA(Tabelle32[[#This Row],[Type:Vid_1080i50]:[Type:Anc_Prot]])&gt;0,"x","")</f>
        <v>x</v>
      </c>
      <c r="BI65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55" s="59"/>
      <c r="BK655" s="59"/>
      <c r="BL655" s="63"/>
      <c r="BM655" s="63"/>
      <c r="BN655" s="90"/>
      <c r="BO655" s="90"/>
      <c r="BP655" s="75">
        <f>LEN(Tabelle32[[#This Row],[Label 1
GFX-Unit]])</f>
        <v>0</v>
      </c>
      <c r="BQ655" s="63"/>
      <c r="BR655" s="63"/>
      <c r="BS655" s="59"/>
      <c r="BT655" s="59"/>
      <c r="BU655" s="59" t="s">
        <v>194</v>
      </c>
      <c r="BV655" s="59" t="s">
        <v>195</v>
      </c>
      <c r="BW655" s="59" t="s">
        <v>865</v>
      </c>
      <c r="BX655" s="59">
        <v>30</v>
      </c>
    </row>
    <row r="656" spans="1:76" x14ac:dyDescent="0.2">
      <c r="A656" s="58" t="str">
        <f>CONCATENATE(Tabelle32[[#This Row],[Device ID]],".",Tabelle32[[#This Row],[Streamcounter]])</f>
        <v>30.30212</v>
      </c>
      <c r="B65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VGW-01_SDI30_AUDrec_0012_IPLASRF</v>
      </c>
      <c r="C656" s="67"/>
      <c r="D656" s="61"/>
      <c r="E656" s="67"/>
      <c r="F656" s="59" t="str">
        <f>IFERROR(VLOOKUP(Tabelle32[[#This Row],[Device ID]],BOM!$B$3:$BQ$35,16,FALSE),"")</f>
        <v>MVW</v>
      </c>
      <c r="G656" s="63">
        <f>VLOOKUP(Tabelle32[[#This Row],[SDI Interface]],BOM!$A$4:$B$35,2,FALSE)</f>
        <v>30</v>
      </c>
      <c r="H656" s="59" t="str">
        <f>BOM!$C$4</f>
        <v>VGW-01</v>
      </c>
      <c r="I656" s="59">
        <f>IFERROR(VLOOKUP(Tabelle32[[#This Row],[Device ID]],BOM!$B$3:$BQ$35,12,FALSE),"")</f>
        <v>0</v>
      </c>
      <c r="J656" s="59" t="str">
        <f>IFERROR(VLOOKUP(Tabelle32[[#This Row],[Device ID]],BOM!$B$3:$BQ$35,13,FALSE),"")</f>
        <v>TC.U1.223 | MDC</v>
      </c>
      <c r="K656" s="59" t="str">
        <f>IFERROR(VLOOKUP(Tabelle32[[#This Row],[Device ID]],BOM!$B$3:$BQ$35,14,FALSE),"")</f>
        <v>Imagine Comunications</v>
      </c>
      <c r="L656" s="59" t="str">
        <f>IFERROR(VLOOKUP(Tabelle32[[#This Row],[Device ID]],BOM!$B$3:$BQ$35,16,FALSE),"")</f>
        <v>MVW</v>
      </c>
      <c r="M656" s="63">
        <f>IFERROR(VLOOKUP(Tabelle32[[#This Row],[Device ID]],BOM!$B$3:$BQ$35,17,FALSE),"")</f>
        <v>0</v>
      </c>
      <c r="N656" s="59">
        <f>IFERROR(VLOOKUP(Tabelle32[[#This Row],[Device ID]],BOM!$B$3:$BQ$35,18,FALSE),"")</f>
        <v>0</v>
      </c>
      <c r="O656" s="64"/>
      <c r="P656" s="64"/>
      <c r="Q656" s="64"/>
      <c r="R656" s="64"/>
      <c r="S656" s="64"/>
      <c r="T656" s="64"/>
      <c r="U656" s="59">
        <f>IFERROR(VLOOKUP(Tabelle32[[#This Row],[Device ID]],BOM!$B$3:$BQ$35,25,FALSE),"")</f>
        <v>0</v>
      </c>
      <c r="V656" s="59" t="str">
        <f>IFERROR(VLOOKUP(Tabelle32[[#This Row],[Device ID]],BOM!$B$3:$BQ$35,26,FALSE),"")</f>
        <v>x</v>
      </c>
      <c r="W656" s="59" t="str">
        <f>IFERROR(VLOOKUP(Tabelle32[[#This Row],[Device ID]],BOM!$B$3:$BQ$35,27,FALSE),"")</f>
        <v>x</v>
      </c>
      <c r="X656" s="59" t="str">
        <f>IFERROR(VLOOKUP(Tabelle32[[#This Row],[Device ID]],BOM!$B$3:$BQ$35,28,FALSE),"")</f>
        <v>x</v>
      </c>
      <c r="Y656" s="59" t="str">
        <f>IFERROR(VLOOKUP(Tabelle32[[#This Row],[Device ID]],BOM!$B$3:$BQ$35,29,FALSE),"")</f>
        <v>x</v>
      </c>
      <c r="Z656" s="59" t="str">
        <f>IFERROR(VLOOKUP(Tabelle32[[#This Row],[Device ID]],BOM!$B$3:$BQ$35,30,FALSE),"")</f>
        <v>x</v>
      </c>
      <c r="AA656" s="59" t="str">
        <f>IFERROR(VLOOKUP(Tabelle32[[#This Row],[Device ID]],BOM!$B$3:$BQ$35,31,FALSE),"")</f>
        <v>x</v>
      </c>
      <c r="AB656" s="59" t="str">
        <f>IFERROR(VLOOKUP(Tabelle32[[#This Row],[Device ID]],BOM!$B$3:$BQ$35,32,FALSE),"")</f>
        <v>x</v>
      </c>
      <c r="AC656" s="59" t="str">
        <f>IFERROR(VLOOKUP(Tabelle32[[#This Row],[Device ID]],BOM!$B$3:$BQ$35,33,FALSE),"")</f>
        <v>x</v>
      </c>
      <c r="AD656" s="59" t="str">
        <f>IFERROR(VLOOKUP(Tabelle32[[#This Row],[Device ID]],BOM!$B$3:$BQ$35,34,FALSE),"")</f>
        <v>x</v>
      </c>
      <c r="AE656" s="59" t="str">
        <f>IFERROR(VLOOKUP(Tabelle32[[#This Row],[Device ID]],BOM!$B$3:$BQ$35,35,FALSE),"")</f>
        <v>x</v>
      </c>
      <c r="AF656" s="59" t="str">
        <f>IFERROR(VLOOKUP(Tabelle32[[#This Row],[Device ID]],BOM!$B$3:$BQ$35,36,FALSE),"")</f>
        <v>x</v>
      </c>
      <c r="AG656" s="59" t="str">
        <f>IFERROR(VLOOKUP(Tabelle32[[#This Row],[Device ID]],BOM!$B$3:$BQ$35,37,FALSE),"")</f>
        <v>x</v>
      </c>
      <c r="AH656" s="59"/>
      <c r="AI656" s="59"/>
      <c r="AJ656" s="59"/>
      <c r="AK656" s="59"/>
      <c r="AL656" s="59" t="str">
        <f>IFERROR(VLOOKUP(Tabelle32[[#This Row],[Device ID]],BOM!$B$3:$BQ$35,42,FALSE),"")</f>
        <v>Imagine Communications SNP</v>
      </c>
      <c r="AM656" s="59" t="str">
        <f>IFERROR(VLOOKUP(Tabelle32[[#This Row],[Device ID]],BOM!$B$3:$BQ$35,43,FALSE),"")</f>
        <v>no</v>
      </c>
      <c r="AN656" s="59" t="str">
        <f>IFERROR(VLOOKUP(Tabelle32[[#This Row],[Device ID]],BOM!$B$3:$BQ$35,44,FALSE),"")</f>
        <v>yes</v>
      </c>
      <c r="AO656" s="59" t="str">
        <f>IFERROR(VLOOKUP(Tabelle32[[#This Row],[Device ID]],BOM!$B$3:$BQ$35,45,FALSE),"")</f>
        <v>no</v>
      </c>
      <c r="AP656" s="59" t="str">
        <f>IFERROR(CONCATENATE(Tabelle32[[#This Row],[Family
GFX-Unit]]," | ",Tabelle32[[#This Row],[Label 1
GFX-Unit]]," | ",Tabelle32[[#This Row],[Attached Device if Gateway]]),"")</f>
        <v xml:space="preserve"> |  | MVW</v>
      </c>
      <c r="AQ656" s="28"/>
      <c r="AR656" s="28"/>
      <c r="AS656" s="28"/>
      <c r="AT656" s="28"/>
      <c r="AU656" s="28"/>
      <c r="AV656" s="28" t="s">
        <v>96</v>
      </c>
      <c r="AW656" s="28" t="s">
        <v>96</v>
      </c>
      <c r="AX656" s="28" t="s">
        <v>96</v>
      </c>
      <c r="AY656" s="28" t="s">
        <v>96</v>
      </c>
      <c r="AZ656" s="28" t="s">
        <v>96</v>
      </c>
      <c r="BA656" s="28" t="s">
        <v>96</v>
      </c>
      <c r="BB656" s="28" t="s">
        <v>96</v>
      </c>
      <c r="BC656" s="28" t="s">
        <v>96</v>
      </c>
      <c r="BD656" s="28" t="s">
        <v>96</v>
      </c>
      <c r="BE656" s="28"/>
      <c r="BF656" s="28"/>
      <c r="BG656" s="73" t="s">
        <v>151</v>
      </c>
      <c r="BH656" s="30" t="str">
        <f>IF(COUNTA(Tabelle32[[#This Row],[Type:Vid_1080i50]:[Type:Anc_Prot]])&gt;0,"x","")</f>
        <v>x</v>
      </c>
      <c r="BI65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56" s="59"/>
      <c r="BK656" s="59"/>
      <c r="BL656" s="63"/>
      <c r="BM656" s="63"/>
      <c r="BN656" s="90"/>
      <c r="BO656" s="90"/>
      <c r="BP656" s="75">
        <f>LEN(Tabelle32[[#This Row],[Label 1
GFX-Unit]])</f>
        <v>0</v>
      </c>
      <c r="BQ656" s="63"/>
      <c r="BR656" s="63"/>
      <c r="BS656" s="59"/>
      <c r="BT656" s="59"/>
      <c r="BU656" s="59" t="s">
        <v>197</v>
      </c>
      <c r="BV656" s="59" t="s">
        <v>198</v>
      </c>
      <c r="BW656" s="59" t="s">
        <v>866</v>
      </c>
      <c r="BX656" s="59">
        <v>30</v>
      </c>
    </row>
    <row r="657" spans="1:76" x14ac:dyDescent="0.2">
      <c r="A657" s="58" t="str">
        <f>CONCATENATE(Tabelle32[[#This Row],[Device ID]],".",Tabelle32[[#This Row],[Streamcounter]])</f>
        <v>30.30213</v>
      </c>
      <c r="B65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VGW-01_SDI30_AUDrec_0013_IPLASRF</v>
      </c>
      <c r="C657" s="67"/>
      <c r="D657" s="61"/>
      <c r="E657" s="67"/>
      <c r="F657" s="59" t="str">
        <f>IFERROR(VLOOKUP(Tabelle32[[#This Row],[Device ID]],BOM!$B$3:$BQ$35,16,FALSE),"")</f>
        <v>MVW</v>
      </c>
      <c r="G657" s="63">
        <f>VLOOKUP(Tabelle32[[#This Row],[SDI Interface]],BOM!$A$4:$B$35,2,FALSE)</f>
        <v>30</v>
      </c>
      <c r="H657" s="59" t="str">
        <f>BOM!$C$4</f>
        <v>VGW-01</v>
      </c>
      <c r="I657" s="59">
        <f>IFERROR(VLOOKUP(Tabelle32[[#This Row],[Device ID]],BOM!$B$3:$BQ$35,12,FALSE),"")</f>
        <v>0</v>
      </c>
      <c r="J657" s="59" t="str">
        <f>IFERROR(VLOOKUP(Tabelle32[[#This Row],[Device ID]],BOM!$B$3:$BQ$35,13,FALSE),"")</f>
        <v>TC.U1.223 | MDC</v>
      </c>
      <c r="K657" s="59" t="str">
        <f>IFERROR(VLOOKUP(Tabelle32[[#This Row],[Device ID]],BOM!$B$3:$BQ$35,14,FALSE),"")</f>
        <v>Imagine Comunications</v>
      </c>
      <c r="L657" s="59" t="str">
        <f>IFERROR(VLOOKUP(Tabelle32[[#This Row],[Device ID]],BOM!$B$3:$BQ$35,16,FALSE),"")</f>
        <v>MVW</v>
      </c>
      <c r="M657" s="63">
        <f>IFERROR(VLOOKUP(Tabelle32[[#This Row],[Device ID]],BOM!$B$3:$BQ$35,17,FALSE),"")</f>
        <v>0</v>
      </c>
      <c r="N657" s="59">
        <f>IFERROR(VLOOKUP(Tabelle32[[#This Row],[Device ID]],BOM!$B$3:$BQ$35,18,FALSE),"")</f>
        <v>0</v>
      </c>
      <c r="O657" s="64"/>
      <c r="P657" s="64"/>
      <c r="Q657" s="64"/>
      <c r="R657" s="64"/>
      <c r="S657" s="64"/>
      <c r="T657" s="64"/>
      <c r="U657" s="59">
        <f>IFERROR(VLOOKUP(Tabelle32[[#This Row],[Device ID]],BOM!$B$3:$BQ$35,25,FALSE),"")</f>
        <v>0</v>
      </c>
      <c r="V657" s="59" t="str">
        <f>IFERROR(VLOOKUP(Tabelle32[[#This Row],[Device ID]],BOM!$B$3:$BQ$35,26,FALSE),"")</f>
        <v>x</v>
      </c>
      <c r="W657" s="59" t="str">
        <f>IFERROR(VLOOKUP(Tabelle32[[#This Row],[Device ID]],BOM!$B$3:$BQ$35,27,FALSE),"")</f>
        <v>x</v>
      </c>
      <c r="X657" s="59" t="str">
        <f>IFERROR(VLOOKUP(Tabelle32[[#This Row],[Device ID]],BOM!$B$3:$BQ$35,28,FALSE),"")</f>
        <v>x</v>
      </c>
      <c r="Y657" s="59" t="str">
        <f>IFERROR(VLOOKUP(Tabelle32[[#This Row],[Device ID]],BOM!$B$3:$BQ$35,29,FALSE),"")</f>
        <v>x</v>
      </c>
      <c r="Z657" s="59" t="str">
        <f>IFERROR(VLOOKUP(Tabelle32[[#This Row],[Device ID]],BOM!$B$3:$BQ$35,30,FALSE),"")</f>
        <v>x</v>
      </c>
      <c r="AA657" s="59" t="str">
        <f>IFERROR(VLOOKUP(Tabelle32[[#This Row],[Device ID]],BOM!$B$3:$BQ$35,31,FALSE),"")</f>
        <v>x</v>
      </c>
      <c r="AB657" s="59" t="str">
        <f>IFERROR(VLOOKUP(Tabelle32[[#This Row],[Device ID]],BOM!$B$3:$BQ$35,32,FALSE),"")</f>
        <v>x</v>
      </c>
      <c r="AC657" s="59" t="str">
        <f>IFERROR(VLOOKUP(Tabelle32[[#This Row],[Device ID]],BOM!$B$3:$BQ$35,33,FALSE),"")</f>
        <v>x</v>
      </c>
      <c r="AD657" s="59" t="str">
        <f>IFERROR(VLOOKUP(Tabelle32[[#This Row],[Device ID]],BOM!$B$3:$BQ$35,34,FALSE),"")</f>
        <v>x</v>
      </c>
      <c r="AE657" s="59" t="str">
        <f>IFERROR(VLOOKUP(Tabelle32[[#This Row],[Device ID]],BOM!$B$3:$BQ$35,35,FALSE),"")</f>
        <v>x</v>
      </c>
      <c r="AF657" s="59" t="str">
        <f>IFERROR(VLOOKUP(Tabelle32[[#This Row],[Device ID]],BOM!$B$3:$BQ$35,36,FALSE),"")</f>
        <v>x</v>
      </c>
      <c r="AG657" s="59" t="str">
        <f>IFERROR(VLOOKUP(Tabelle32[[#This Row],[Device ID]],BOM!$B$3:$BQ$35,37,FALSE),"")</f>
        <v>x</v>
      </c>
      <c r="AH657" s="59"/>
      <c r="AI657" s="59"/>
      <c r="AJ657" s="59"/>
      <c r="AK657" s="59"/>
      <c r="AL657" s="59" t="str">
        <f>IFERROR(VLOOKUP(Tabelle32[[#This Row],[Device ID]],BOM!$B$3:$BQ$35,42,FALSE),"")</f>
        <v>Imagine Communications SNP</v>
      </c>
      <c r="AM657" s="59" t="str">
        <f>IFERROR(VLOOKUP(Tabelle32[[#This Row],[Device ID]],BOM!$B$3:$BQ$35,43,FALSE),"")</f>
        <v>no</v>
      </c>
      <c r="AN657" s="59" t="str">
        <f>IFERROR(VLOOKUP(Tabelle32[[#This Row],[Device ID]],BOM!$B$3:$BQ$35,44,FALSE),"")</f>
        <v>yes</v>
      </c>
      <c r="AO657" s="59" t="str">
        <f>IFERROR(VLOOKUP(Tabelle32[[#This Row],[Device ID]],BOM!$B$3:$BQ$35,45,FALSE),"")</f>
        <v>no</v>
      </c>
      <c r="AP657" s="59" t="str">
        <f>IFERROR(CONCATENATE(Tabelle32[[#This Row],[Family
GFX-Unit]]," | ",Tabelle32[[#This Row],[Label 1
GFX-Unit]]," | ",Tabelle32[[#This Row],[Attached Device if Gateway]]),"")</f>
        <v xml:space="preserve"> |  | MVW</v>
      </c>
      <c r="AQ657" s="28"/>
      <c r="AR657" s="28"/>
      <c r="AS657" s="28"/>
      <c r="AT657" s="28"/>
      <c r="AU657" s="28"/>
      <c r="AV657" s="28" t="s">
        <v>96</v>
      </c>
      <c r="AW657" s="28" t="s">
        <v>96</v>
      </c>
      <c r="AX657" s="28" t="s">
        <v>96</v>
      </c>
      <c r="AY657" s="28" t="s">
        <v>96</v>
      </c>
      <c r="AZ657" s="28" t="s">
        <v>96</v>
      </c>
      <c r="BA657" s="28" t="s">
        <v>96</v>
      </c>
      <c r="BB657" s="28" t="s">
        <v>96</v>
      </c>
      <c r="BC657" s="28" t="s">
        <v>96</v>
      </c>
      <c r="BD657" s="28" t="s">
        <v>96</v>
      </c>
      <c r="BE657" s="28"/>
      <c r="BF657" s="28"/>
      <c r="BG657" s="73" t="s">
        <v>151</v>
      </c>
      <c r="BH657" s="30" t="str">
        <f>IF(COUNTA(Tabelle32[[#This Row],[Type:Vid_1080i50]:[Type:Anc_Prot]])&gt;0,"x","")</f>
        <v>x</v>
      </c>
      <c r="BI65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57" s="59"/>
      <c r="BK657" s="59"/>
      <c r="BL657" s="63"/>
      <c r="BM657" s="63"/>
      <c r="BN657" s="90"/>
      <c r="BO657" s="90"/>
      <c r="BP657" s="75">
        <f>LEN(Tabelle32[[#This Row],[Label 1
GFX-Unit]])</f>
        <v>0</v>
      </c>
      <c r="BQ657" s="63"/>
      <c r="BR657" s="63"/>
      <c r="BS657" s="59"/>
      <c r="BT657" s="59"/>
      <c r="BU657" s="59" t="s">
        <v>200</v>
      </c>
      <c r="BV657" s="59" t="s">
        <v>201</v>
      </c>
      <c r="BW657" s="59" t="s">
        <v>867</v>
      </c>
      <c r="BX657" s="59">
        <v>30</v>
      </c>
    </row>
    <row r="658" spans="1:76" x14ac:dyDescent="0.2">
      <c r="A658" s="58" t="str">
        <f>CONCATENATE(Tabelle32[[#This Row],[Device ID]],".",Tabelle32[[#This Row],[Streamcounter]])</f>
        <v>30.30214</v>
      </c>
      <c r="B65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VGW-01_SDI30_AUDrec_0014_IPLASRF</v>
      </c>
      <c r="C658" s="67"/>
      <c r="D658" s="61"/>
      <c r="E658" s="67"/>
      <c r="F658" s="59" t="str">
        <f>IFERROR(VLOOKUP(Tabelle32[[#This Row],[Device ID]],BOM!$B$3:$BQ$35,16,FALSE),"")</f>
        <v>MVW</v>
      </c>
      <c r="G658" s="63">
        <f>VLOOKUP(Tabelle32[[#This Row],[SDI Interface]],BOM!$A$4:$B$35,2,FALSE)</f>
        <v>30</v>
      </c>
      <c r="H658" s="59" t="str">
        <f>BOM!$C$4</f>
        <v>VGW-01</v>
      </c>
      <c r="I658" s="59">
        <f>IFERROR(VLOOKUP(Tabelle32[[#This Row],[Device ID]],BOM!$B$3:$BQ$35,12,FALSE),"")</f>
        <v>0</v>
      </c>
      <c r="J658" s="59" t="str">
        <f>IFERROR(VLOOKUP(Tabelle32[[#This Row],[Device ID]],BOM!$B$3:$BQ$35,13,FALSE),"")</f>
        <v>TC.U1.223 | MDC</v>
      </c>
      <c r="K658" s="59" t="str">
        <f>IFERROR(VLOOKUP(Tabelle32[[#This Row],[Device ID]],BOM!$B$3:$BQ$35,14,FALSE),"")</f>
        <v>Imagine Comunications</v>
      </c>
      <c r="L658" s="59" t="str">
        <f>IFERROR(VLOOKUP(Tabelle32[[#This Row],[Device ID]],BOM!$B$3:$BQ$35,16,FALSE),"")</f>
        <v>MVW</v>
      </c>
      <c r="M658" s="63">
        <f>IFERROR(VLOOKUP(Tabelle32[[#This Row],[Device ID]],BOM!$B$3:$BQ$35,17,FALSE),"")</f>
        <v>0</v>
      </c>
      <c r="N658" s="59">
        <f>IFERROR(VLOOKUP(Tabelle32[[#This Row],[Device ID]],BOM!$B$3:$BQ$35,18,FALSE),"")</f>
        <v>0</v>
      </c>
      <c r="O658" s="64"/>
      <c r="P658" s="64"/>
      <c r="Q658" s="64"/>
      <c r="R658" s="64"/>
      <c r="S658" s="64"/>
      <c r="T658" s="64"/>
      <c r="U658" s="59">
        <f>IFERROR(VLOOKUP(Tabelle32[[#This Row],[Device ID]],BOM!$B$3:$BQ$35,25,FALSE),"")</f>
        <v>0</v>
      </c>
      <c r="V658" s="59" t="str">
        <f>IFERROR(VLOOKUP(Tabelle32[[#This Row],[Device ID]],BOM!$B$3:$BQ$35,26,FALSE),"")</f>
        <v>x</v>
      </c>
      <c r="W658" s="59" t="str">
        <f>IFERROR(VLOOKUP(Tabelle32[[#This Row],[Device ID]],BOM!$B$3:$BQ$35,27,FALSE),"")</f>
        <v>x</v>
      </c>
      <c r="X658" s="59" t="str">
        <f>IFERROR(VLOOKUP(Tabelle32[[#This Row],[Device ID]],BOM!$B$3:$BQ$35,28,FALSE),"")</f>
        <v>x</v>
      </c>
      <c r="Y658" s="59" t="str">
        <f>IFERROR(VLOOKUP(Tabelle32[[#This Row],[Device ID]],BOM!$B$3:$BQ$35,29,FALSE),"")</f>
        <v>x</v>
      </c>
      <c r="Z658" s="59" t="str">
        <f>IFERROR(VLOOKUP(Tabelle32[[#This Row],[Device ID]],BOM!$B$3:$BQ$35,30,FALSE),"")</f>
        <v>x</v>
      </c>
      <c r="AA658" s="59" t="str">
        <f>IFERROR(VLOOKUP(Tabelle32[[#This Row],[Device ID]],BOM!$B$3:$BQ$35,31,FALSE),"")</f>
        <v>x</v>
      </c>
      <c r="AB658" s="59" t="str">
        <f>IFERROR(VLOOKUP(Tabelle32[[#This Row],[Device ID]],BOM!$B$3:$BQ$35,32,FALSE),"")</f>
        <v>x</v>
      </c>
      <c r="AC658" s="59" t="str">
        <f>IFERROR(VLOOKUP(Tabelle32[[#This Row],[Device ID]],BOM!$B$3:$BQ$35,33,FALSE),"")</f>
        <v>x</v>
      </c>
      <c r="AD658" s="59" t="str">
        <f>IFERROR(VLOOKUP(Tabelle32[[#This Row],[Device ID]],BOM!$B$3:$BQ$35,34,FALSE),"")</f>
        <v>x</v>
      </c>
      <c r="AE658" s="59" t="str">
        <f>IFERROR(VLOOKUP(Tabelle32[[#This Row],[Device ID]],BOM!$B$3:$BQ$35,35,FALSE),"")</f>
        <v>x</v>
      </c>
      <c r="AF658" s="59" t="str">
        <f>IFERROR(VLOOKUP(Tabelle32[[#This Row],[Device ID]],BOM!$B$3:$BQ$35,36,FALSE),"")</f>
        <v>x</v>
      </c>
      <c r="AG658" s="59" t="str">
        <f>IFERROR(VLOOKUP(Tabelle32[[#This Row],[Device ID]],BOM!$B$3:$BQ$35,37,FALSE),"")</f>
        <v>x</v>
      </c>
      <c r="AH658" s="59"/>
      <c r="AI658" s="59"/>
      <c r="AJ658" s="59"/>
      <c r="AK658" s="59"/>
      <c r="AL658" s="59" t="str">
        <f>IFERROR(VLOOKUP(Tabelle32[[#This Row],[Device ID]],BOM!$B$3:$BQ$35,42,FALSE),"")</f>
        <v>Imagine Communications SNP</v>
      </c>
      <c r="AM658" s="59" t="str">
        <f>IFERROR(VLOOKUP(Tabelle32[[#This Row],[Device ID]],BOM!$B$3:$BQ$35,43,FALSE),"")</f>
        <v>no</v>
      </c>
      <c r="AN658" s="59" t="str">
        <f>IFERROR(VLOOKUP(Tabelle32[[#This Row],[Device ID]],BOM!$B$3:$BQ$35,44,FALSE),"")</f>
        <v>yes</v>
      </c>
      <c r="AO658" s="59" t="str">
        <f>IFERROR(VLOOKUP(Tabelle32[[#This Row],[Device ID]],BOM!$B$3:$BQ$35,45,FALSE),"")</f>
        <v>no</v>
      </c>
      <c r="AP658" s="59" t="str">
        <f>IFERROR(CONCATENATE(Tabelle32[[#This Row],[Family
GFX-Unit]]," | ",Tabelle32[[#This Row],[Label 1
GFX-Unit]]," | ",Tabelle32[[#This Row],[Attached Device if Gateway]]),"")</f>
        <v xml:space="preserve"> |  | MVW</v>
      </c>
      <c r="AQ658" s="28"/>
      <c r="AR658" s="28"/>
      <c r="AS658" s="28"/>
      <c r="AT658" s="28"/>
      <c r="AU658" s="28"/>
      <c r="AV658" s="28" t="s">
        <v>96</v>
      </c>
      <c r="AW658" s="28" t="s">
        <v>96</v>
      </c>
      <c r="AX658" s="28" t="s">
        <v>96</v>
      </c>
      <c r="AY658" s="28" t="s">
        <v>96</v>
      </c>
      <c r="AZ658" s="28" t="s">
        <v>96</v>
      </c>
      <c r="BA658" s="28" t="s">
        <v>96</v>
      </c>
      <c r="BB658" s="28" t="s">
        <v>96</v>
      </c>
      <c r="BC658" s="28" t="s">
        <v>96</v>
      </c>
      <c r="BD658" s="28" t="s">
        <v>96</v>
      </c>
      <c r="BE658" s="28"/>
      <c r="BF658" s="28"/>
      <c r="BG658" s="73" t="s">
        <v>151</v>
      </c>
      <c r="BH658" s="30" t="str">
        <f>IF(COUNTA(Tabelle32[[#This Row],[Type:Vid_1080i50]:[Type:Anc_Prot]])&gt;0,"x","")</f>
        <v>x</v>
      </c>
      <c r="BI65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58" s="59"/>
      <c r="BK658" s="59"/>
      <c r="BL658" s="63"/>
      <c r="BM658" s="63"/>
      <c r="BN658" s="90"/>
      <c r="BO658" s="90"/>
      <c r="BP658" s="75">
        <f>LEN(Tabelle32[[#This Row],[Label 1
GFX-Unit]])</f>
        <v>0</v>
      </c>
      <c r="BQ658" s="63"/>
      <c r="BR658" s="63"/>
      <c r="BS658" s="59"/>
      <c r="BT658" s="59"/>
      <c r="BU658" s="59" t="s">
        <v>203</v>
      </c>
      <c r="BV658" s="59" t="s">
        <v>204</v>
      </c>
      <c r="BW658" s="59" t="s">
        <v>868</v>
      </c>
      <c r="BX658" s="59">
        <v>30</v>
      </c>
    </row>
    <row r="659" spans="1:76" x14ac:dyDescent="0.2">
      <c r="A659" s="58" t="str">
        <f>CONCATENATE(Tabelle32[[#This Row],[Device ID]],".",Tabelle32[[#This Row],[Streamcounter]])</f>
        <v>30.30215</v>
      </c>
      <c r="B65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VGW-01_SDI30_AUDrec_0015_IPLASRF</v>
      </c>
      <c r="C659" s="67"/>
      <c r="D659" s="61"/>
      <c r="E659" s="67"/>
      <c r="F659" s="59" t="str">
        <f>IFERROR(VLOOKUP(Tabelle32[[#This Row],[Device ID]],BOM!$B$3:$BQ$35,16,FALSE),"")</f>
        <v>MVW</v>
      </c>
      <c r="G659" s="63">
        <f>VLOOKUP(Tabelle32[[#This Row],[SDI Interface]],BOM!$A$4:$B$35,2,FALSE)</f>
        <v>30</v>
      </c>
      <c r="H659" s="59" t="str">
        <f>BOM!$C$4</f>
        <v>VGW-01</v>
      </c>
      <c r="I659" s="59">
        <f>IFERROR(VLOOKUP(Tabelle32[[#This Row],[Device ID]],BOM!$B$3:$BQ$35,12,FALSE),"")</f>
        <v>0</v>
      </c>
      <c r="J659" s="59" t="str">
        <f>IFERROR(VLOOKUP(Tabelle32[[#This Row],[Device ID]],BOM!$B$3:$BQ$35,13,FALSE),"")</f>
        <v>TC.U1.223 | MDC</v>
      </c>
      <c r="K659" s="59" t="str">
        <f>IFERROR(VLOOKUP(Tabelle32[[#This Row],[Device ID]],BOM!$B$3:$BQ$35,14,FALSE),"")</f>
        <v>Imagine Comunications</v>
      </c>
      <c r="L659" s="59" t="str">
        <f>IFERROR(VLOOKUP(Tabelle32[[#This Row],[Device ID]],BOM!$B$3:$BQ$35,16,FALSE),"")</f>
        <v>MVW</v>
      </c>
      <c r="M659" s="63">
        <f>IFERROR(VLOOKUP(Tabelle32[[#This Row],[Device ID]],BOM!$B$3:$BQ$35,17,FALSE),"")</f>
        <v>0</v>
      </c>
      <c r="N659" s="59">
        <f>IFERROR(VLOOKUP(Tabelle32[[#This Row],[Device ID]],BOM!$B$3:$BQ$35,18,FALSE),"")</f>
        <v>0</v>
      </c>
      <c r="O659" s="64"/>
      <c r="P659" s="64"/>
      <c r="Q659" s="64"/>
      <c r="R659" s="64"/>
      <c r="S659" s="64"/>
      <c r="T659" s="64"/>
      <c r="U659" s="59">
        <f>IFERROR(VLOOKUP(Tabelle32[[#This Row],[Device ID]],BOM!$B$3:$BQ$35,25,FALSE),"")</f>
        <v>0</v>
      </c>
      <c r="V659" s="59" t="str">
        <f>IFERROR(VLOOKUP(Tabelle32[[#This Row],[Device ID]],BOM!$B$3:$BQ$35,26,FALSE),"")</f>
        <v>x</v>
      </c>
      <c r="W659" s="59" t="str">
        <f>IFERROR(VLOOKUP(Tabelle32[[#This Row],[Device ID]],BOM!$B$3:$BQ$35,27,FALSE),"")</f>
        <v>x</v>
      </c>
      <c r="X659" s="59" t="str">
        <f>IFERROR(VLOOKUP(Tabelle32[[#This Row],[Device ID]],BOM!$B$3:$BQ$35,28,FALSE),"")</f>
        <v>x</v>
      </c>
      <c r="Y659" s="59" t="str">
        <f>IFERROR(VLOOKUP(Tabelle32[[#This Row],[Device ID]],BOM!$B$3:$BQ$35,29,FALSE),"")</f>
        <v>x</v>
      </c>
      <c r="Z659" s="59" t="str">
        <f>IFERROR(VLOOKUP(Tabelle32[[#This Row],[Device ID]],BOM!$B$3:$BQ$35,30,FALSE),"")</f>
        <v>x</v>
      </c>
      <c r="AA659" s="59" t="str">
        <f>IFERROR(VLOOKUP(Tabelle32[[#This Row],[Device ID]],BOM!$B$3:$BQ$35,31,FALSE),"")</f>
        <v>x</v>
      </c>
      <c r="AB659" s="59" t="str">
        <f>IFERROR(VLOOKUP(Tabelle32[[#This Row],[Device ID]],BOM!$B$3:$BQ$35,32,FALSE),"")</f>
        <v>x</v>
      </c>
      <c r="AC659" s="59" t="str">
        <f>IFERROR(VLOOKUP(Tabelle32[[#This Row],[Device ID]],BOM!$B$3:$BQ$35,33,FALSE),"")</f>
        <v>x</v>
      </c>
      <c r="AD659" s="59" t="str">
        <f>IFERROR(VLOOKUP(Tabelle32[[#This Row],[Device ID]],BOM!$B$3:$BQ$35,34,FALSE),"")</f>
        <v>x</v>
      </c>
      <c r="AE659" s="59" t="str">
        <f>IFERROR(VLOOKUP(Tabelle32[[#This Row],[Device ID]],BOM!$B$3:$BQ$35,35,FALSE),"")</f>
        <v>x</v>
      </c>
      <c r="AF659" s="59" t="str">
        <f>IFERROR(VLOOKUP(Tabelle32[[#This Row],[Device ID]],BOM!$B$3:$BQ$35,36,FALSE),"")</f>
        <v>x</v>
      </c>
      <c r="AG659" s="59" t="str">
        <f>IFERROR(VLOOKUP(Tabelle32[[#This Row],[Device ID]],BOM!$B$3:$BQ$35,37,FALSE),"")</f>
        <v>x</v>
      </c>
      <c r="AH659" s="59"/>
      <c r="AI659" s="59"/>
      <c r="AJ659" s="59"/>
      <c r="AK659" s="59"/>
      <c r="AL659" s="59" t="str">
        <f>IFERROR(VLOOKUP(Tabelle32[[#This Row],[Device ID]],BOM!$B$3:$BQ$35,42,FALSE),"")</f>
        <v>Imagine Communications SNP</v>
      </c>
      <c r="AM659" s="59" t="str">
        <f>IFERROR(VLOOKUP(Tabelle32[[#This Row],[Device ID]],BOM!$B$3:$BQ$35,43,FALSE),"")</f>
        <v>no</v>
      </c>
      <c r="AN659" s="59" t="str">
        <f>IFERROR(VLOOKUP(Tabelle32[[#This Row],[Device ID]],BOM!$B$3:$BQ$35,44,FALSE),"")</f>
        <v>yes</v>
      </c>
      <c r="AO659" s="59" t="str">
        <f>IFERROR(VLOOKUP(Tabelle32[[#This Row],[Device ID]],BOM!$B$3:$BQ$35,45,FALSE),"")</f>
        <v>no</v>
      </c>
      <c r="AP659" s="59" t="str">
        <f>IFERROR(CONCATENATE(Tabelle32[[#This Row],[Family
GFX-Unit]]," | ",Tabelle32[[#This Row],[Label 1
GFX-Unit]]," | ",Tabelle32[[#This Row],[Attached Device if Gateway]]),"")</f>
        <v xml:space="preserve"> |  | MVW</v>
      </c>
      <c r="AQ659" s="28"/>
      <c r="AR659" s="28"/>
      <c r="AS659" s="28"/>
      <c r="AT659" s="28"/>
      <c r="AU659" s="28"/>
      <c r="AV659" s="28" t="s">
        <v>96</v>
      </c>
      <c r="AW659" s="28" t="s">
        <v>96</v>
      </c>
      <c r="AX659" s="28" t="s">
        <v>96</v>
      </c>
      <c r="AY659" s="28" t="s">
        <v>96</v>
      </c>
      <c r="AZ659" s="28" t="s">
        <v>96</v>
      </c>
      <c r="BA659" s="28" t="s">
        <v>96</v>
      </c>
      <c r="BB659" s="28" t="s">
        <v>96</v>
      </c>
      <c r="BC659" s="28" t="s">
        <v>96</v>
      </c>
      <c r="BD659" s="28" t="s">
        <v>96</v>
      </c>
      <c r="BE659" s="28"/>
      <c r="BF659" s="28"/>
      <c r="BG659" s="73" t="s">
        <v>151</v>
      </c>
      <c r="BH659" s="30" t="str">
        <f>IF(COUNTA(Tabelle32[[#This Row],[Type:Vid_1080i50]:[Type:Anc_Prot]])&gt;0,"x","")</f>
        <v>x</v>
      </c>
      <c r="BI65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59" s="59"/>
      <c r="BK659" s="59"/>
      <c r="BL659" s="63"/>
      <c r="BM659" s="63"/>
      <c r="BN659" s="90"/>
      <c r="BO659" s="90"/>
      <c r="BP659" s="75">
        <f>LEN(Tabelle32[[#This Row],[Label 1
GFX-Unit]])</f>
        <v>0</v>
      </c>
      <c r="BQ659" s="63"/>
      <c r="BR659" s="63"/>
      <c r="BS659" s="59"/>
      <c r="BT659" s="59"/>
      <c r="BU659" s="59" t="s">
        <v>206</v>
      </c>
      <c r="BV659" s="59" t="s">
        <v>207</v>
      </c>
      <c r="BW659" s="59" t="s">
        <v>869</v>
      </c>
      <c r="BX659" s="59">
        <v>30</v>
      </c>
    </row>
    <row r="660" spans="1:76" x14ac:dyDescent="0.2">
      <c r="A660" s="58" t="str">
        <f>CONCATENATE(Tabelle32[[#This Row],[Device ID]],".",Tabelle32[[#This Row],[Streamcounter]])</f>
        <v>30.30216</v>
      </c>
      <c r="B66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VGW-01_SDI30_AUDrec_0016_IPLASRF</v>
      </c>
      <c r="C660" s="67"/>
      <c r="D660" s="61"/>
      <c r="E660" s="67"/>
      <c r="F660" s="59" t="str">
        <f>IFERROR(VLOOKUP(Tabelle32[[#This Row],[Device ID]],BOM!$B$3:$BQ$35,16,FALSE),"")</f>
        <v>MVW</v>
      </c>
      <c r="G660" s="63">
        <f>VLOOKUP(Tabelle32[[#This Row],[SDI Interface]],BOM!$A$4:$B$35,2,FALSE)</f>
        <v>30</v>
      </c>
      <c r="H660" s="59" t="str">
        <f>BOM!$C$4</f>
        <v>VGW-01</v>
      </c>
      <c r="I660" s="59">
        <f>IFERROR(VLOOKUP(Tabelle32[[#This Row],[Device ID]],BOM!$B$3:$BQ$35,12,FALSE),"")</f>
        <v>0</v>
      </c>
      <c r="J660" s="59" t="str">
        <f>IFERROR(VLOOKUP(Tabelle32[[#This Row],[Device ID]],BOM!$B$3:$BQ$35,13,FALSE),"")</f>
        <v>TC.U1.223 | MDC</v>
      </c>
      <c r="K660" s="59" t="str">
        <f>IFERROR(VLOOKUP(Tabelle32[[#This Row],[Device ID]],BOM!$B$3:$BQ$35,14,FALSE),"")</f>
        <v>Imagine Comunications</v>
      </c>
      <c r="L660" s="59" t="str">
        <f>IFERROR(VLOOKUP(Tabelle32[[#This Row],[Device ID]],BOM!$B$3:$BQ$35,16,FALSE),"")</f>
        <v>MVW</v>
      </c>
      <c r="M660" s="63">
        <f>IFERROR(VLOOKUP(Tabelle32[[#This Row],[Device ID]],BOM!$B$3:$BQ$35,17,FALSE),"")</f>
        <v>0</v>
      </c>
      <c r="N660" s="59">
        <f>IFERROR(VLOOKUP(Tabelle32[[#This Row],[Device ID]],BOM!$B$3:$BQ$35,18,FALSE),"")</f>
        <v>0</v>
      </c>
      <c r="O660" s="64"/>
      <c r="P660" s="64"/>
      <c r="Q660" s="64"/>
      <c r="R660" s="64"/>
      <c r="S660" s="64"/>
      <c r="T660" s="64"/>
      <c r="U660" s="59">
        <f>IFERROR(VLOOKUP(Tabelle32[[#This Row],[Device ID]],BOM!$B$3:$BQ$35,25,FALSE),"")</f>
        <v>0</v>
      </c>
      <c r="V660" s="59" t="str">
        <f>IFERROR(VLOOKUP(Tabelle32[[#This Row],[Device ID]],BOM!$B$3:$BQ$35,26,FALSE),"")</f>
        <v>x</v>
      </c>
      <c r="W660" s="59" t="str">
        <f>IFERROR(VLOOKUP(Tabelle32[[#This Row],[Device ID]],BOM!$B$3:$BQ$35,27,FALSE),"")</f>
        <v>x</v>
      </c>
      <c r="X660" s="59" t="str">
        <f>IFERROR(VLOOKUP(Tabelle32[[#This Row],[Device ID]],BOM!$B$3:$BQ$35,28,FALSE),"")</f>
        <v>x</v>
      </c>
      <c r="Y660" s="59" t="str">
        <f>IFERROR(VLOOKUP(Tabelle32[[#This Row],[Device ID]],BOM!$B$3:$BQ$35,29,FALSE),"")</f>
        <v>x</v>
      </c>
      <c r="Z660" s="59" t="str">
        <f>IFERROR(VLOOKUP(Tabelle32[[#This Row],[Device ID]],BOM!$B$3:$BQ$35,30,FALSE),"")</f>
        <v>x</v>
      </c>
      <c r="AA660" s="59" t="str">
        <f>IFERROR(VLOOKUP(Tabelle32[[#This Row],[Device ID]],BOM!$B$3:$BQ$35,31,FALSE),"")</f>
        <v>x</v>
      </c>
      <c r="AB660" s="59" t="str">
        <f>IFERROR(VLOOKUP(Tabelle32[[#This Row],[Device ID]],BOM!$B$3:$BQ$35,32,FALSE),"")</f>
        <v>x</v>
      </c>
      <c r="AC660" s="59" t="str">
        <f>IFERROR(VLOOKUP(Tabelle32[[#This Row],[Device ID]],BOM!$B$3:$BQ$35,33,FALSE),"")</f>
        <v>x</v>
      </c>
      <c r="AD660" s="59" t="str">
        <f>IFERROR(VLOOKUP(Tabelle32[[#This Row],[Device ID]],BOM!$B$3:$BQ$35,34,FALSE),"")</f>
        <v>x</v>
      </c>
      <c r="AE660" s="59" t="str">
        <f>IFERROR(VLOOKUP(Tabelle32[[#This Row],[Device ID]],BOM!$B$3:$BQ$35,35,FALSE),"")</f>
        <v>x</v>
      </c>
      <c r="AF660" s="59" t="str">
        <f>IFERROR(VLOOKUP(Tabelle32[[#This Row],[Device ID]],BOM!$B$3:$BQ$35,36,FALSE),"")</f>
        <v>x</v>
      </c>
      <c r="AG660" s="59" t="str">
        <f>IFERROR(VLOOKUP(Tabelle32[[#This Row],[Device ID]],BOM!$B$3:$BQ$35,37,FALSE),"")</f>
        <v>x</v>
      </c>
      <c r="AH660" s="59"/>
      <c r="AI660" s="59"/>
      <c r="AJ660" s="59"/>
      <c r="AK660" s="59"/>
      <c r="AL660" s="59" t="str">
        <f>IFERROR(VLOOKUP(Tabelle32[[#This Row],[Device ID]],BOM!$B$3:$BQ$35,42,FALSE),"")</f>
        <v>Imagine Communications SNP</v>
      </c>
      <c r="AM660" s="59" t="str">
        <f>IFERROR(VLOOKUP(Tabelle32[[#This Row],[Device ID]],BOM!$B$3:$BQ$35,43,FALSE),"")</f>
        <v>no</v>
      </c>
      <c r="AN660" s="59" t="str">
        <f>IFERROR(VLOOKUP(Tabelle32[[#This Row],[Device ID]],BOM!$B$3:$BQ$35,44,FALSE),"")</f>
        <v>yes</v>
      </c>
      <c r="AO660" s="59" t="str">
        <f>IFERROR(VLOOKUP(Tabelle32[[#This Row],[Device ID]],BOM!$B$3:$BQ$35,45,FALSE),"")</f>
        <v>no</v>
      </c>
      <c r="AP660" s="59" t="str">
        <f>IFERROR(CONCATENATE(Tabelle32[[#This Row],[Family
GFX-Unit]]," | ",Tabelle32[[#This Row],[Label 1
GFX-Unit]]," | ",Tabelle32[[#This Row],[Attached Device if Gateway]]),"")</f>
        <v xml:space="preserve"> |  | MVW</v>
      </c>
      <c r="AQ660" s="28"/>
      <c r="AR660" s="28"/>
      <c r="AS660" s="28"/>
      <c r="AT660" s="28"/>
      <c r="AU660" s="28"/>
      <c r="AV660" s="28" t="s">
        <v>96</v>
      </c>
      <c r="AW660" s="28" t="s">
        <v>96</v>
      </c>
      <c r="AX660" s="28" t="s">
        <v>96</v>
      </c>
      <c r="AY660" s="28" t="s">
        <v>96</v>
      </c>
      <c r="AZ660" s="28" t="s">
        <v>96</v>
      </c>
      <c r="BA660" s="28" t="s">
        <v>96</v>
      </c>
      <c r="BB660" s="28" t="s">
        <v>96</v>
      </c>
      <c r="BC660" s="28" t="s">
        <v>96</v>
      </c>
      <c r="BD660" s="28" t="s">
        <v>96</v>
      </c>
      <c r="BE660" s="28"/>
      <c r="BF660" s="28"/>
      <c r="BG660" s="73" t="s">
        <v>151</v>
      </c>
      <c r="BH660" s="30" t="str">
        <f>IF(COUNTA(Tabelle32[[#This Row],[Type:Vid_1080i50]:[Type:Anc_Prot]])&gt;0,"x","")</f>
        <v>x</v>
      </c>
      <c r="BI66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60" s="59"/>
      <c r="BK660" s="59"/>
      <c r="BL660" s="63"/>
      <c r="BM660" s="63"/>
      <c r="BN660" s="90"/>
      <c r="BO660" s="90"/>
      <c r="BP660" s="75">
        <f>LEN(Tabelle32[[#This Row],[Label 1
GFX-Unit]])</f>
        <v>0</v>
      </c>
      <c r="BQ660" s="63"/>
      <c r="BR660" s="63"/>
      <c r="BS660" s="59"/>
      <c r="BT660" s="59"/>
      <c r="BU660" s="59" t="s">
        <v>209</v>
      </c>
      <c r="BV660" s="59" t="s">
        <v>210</v>
      </c>
      <c r="BW660" s="59" t="s">
        <v>870</v>
      </c>
      <c r="BX660" s="59">
        <v>30</v>
      </c>
    </row>
    <row r="661" spans="1:76" x14ac:dyDescent="0.2">
      <c r="A661" s="58" t="str">
        <f>CONCATENATE(Tabelle32[[#This Row],[Device ID]],".",Tabelle32[[#This Row],[Streamcounter]])</f>
        <v>30.30101</v>
      </c>
      <c r="B66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VGW-01_SDI30_VIDrec_0001_IPLASRF</v>
      </c>
      <c r="C661" s="67"/>
      <c r="D661" s="61"/>
      <c r="E661" s="67"/>
      <c r="F661" s="59" t="str">
        <f>IFERROR(VLOOKUP(Tabelle32[[#This Row],[Device ID]],BOM!$B$3:$BQ$35,16,FALSE),"")</f>
        <v>MVW</v>
      </c>
      <c r="G661" s="63">
        <f>VLOOKUP(Tabelle32[[#This Row],[SDI Interface]],BOM!$A$4:$B$35,2,FALSE)</f>
        <v>30</v>
      </c>
      <c r="H661" s="59" t="str">
        <f>BOM!$C$4</f>
        <v>VGW-01</v>
      </c>
      <c r="I661" s="59">
        <f>IFERROR(VLOOKUP(Tabelle32[[#This Row],[Device ID]],BOM!$B$3:$BQ$35,12,FALSE),"")</f>
        <v>0</v>
      </c>
      <c r="J661" s="59" t="str">
        <f>IFERROR(VLOOKUP(Tabelle32[[#This Row],[Device ID]],BOM!$B$3:$BQ$35,13,FALSE),"")</f>
        <v>TC.U1.223 | MDC</v>
      </c>
      <c r="K661" s="59" t="str">
        <f>IFERROR(VLOOKUP(Tabelle32[[#This Row],[Device ID]],BOM!$B$3:$BQ$35,14,FALSE),"")</f>
        <v>Imagine Comunications</v>
      </c>
      <c r="L661" s="59" t="str">
        <f>IFERROR(VLOOKUP(Tabelle32[[#This Row],[Device ID]],BOM!$B$3:$BQ$35,16,FALSE),"")</f>
        <v>MVW</v>
      </c>
      <c r="M661" s="63">
        <f>IFERROR(VLOOKUP(Tabelle32[[#This Row],[Device ID]],BOM!$B$3:$BQ$35,17,FALSE),"")</f>
        <v>0</v>
      </c>
      <c r="N661" s="59">
        <f>IFERROR(VLOOKUP(Tabelle32[[#This Row],[Device ID]],BOM!$B$3:$BQ$35,18,FALSE),"")</f>
        <v>0</v>
      </c>
      <c r="O661" s="64"/>
      <c r="P661" s="64"/>
      <c r="Q661" s="64"/>
      <c r="R661" s="64"/>
      <c r="S661" s="64"/>
      <c r="T661" s="64"/>
      <c r="U661" s="59">
        <f>IFERROR(VLOOKUP(Tabelle32[[#This Row],[Device ID]],BOM!$B$3:$BQ$35,25,FALSE),"")</f>
        <v>0</v>
      </c>
      <c r="V661" s="59" t="str">
        <f>IFERROR(VLOOKUP(Tabelle32[[#This Row],[Device ID]],BOM!$B$3:$BQ$35,26,FALSE),"")</f>
        <v>x</v>
      </c>
      <c r="W661" s="59" t="str">
        <f>IFERROR(VLOOKUP(Tabelle32[[#This Row],[Device ID]],BOM!$B$3:$BQ$35,27,FALSE),"")</f>
        <v>x</v>
      </c>
      <c r="X661" s="59" t="str">
        <f>IFERROR(VLOOKUP(Tabelle32[[#This Row],[Device ID]],BOM!$B$3:$BQ$35,28,FALSE),"")</f>
        <v>x</v>
      </c>
      <c r="Y661" s="59" t="str">
        <f>IFERROR(VLOOKUP(Tabelle32[[#This Row],[Device ID]],BOM!$B$3:$BQ$35,29,FALSE),"")</f>
        <v>x</v>
      </c>
      <c r="Z661" s="59" t="str">
        <f>IFERROR(VLOOKUP(Tabelle32[[#This Row],[Device ID]],BOM!$B$3:$BQ$35,30,FALSE),"")</f>
        <v>x</v>
      </c>
      <c r="AA661" s="59" t="str">
        <f>IFERROR(VLOOKUP(Tabelle32[[#This Row],[Device ID]],BOM!$B$3:$BQ$35,31,FALSE),"")</f>
        <v>x</v>
      </c>
      <c r="AB661" s="59" t="str">
        <f>IFERROR(VLOOKUP(Tabelle32[[#This Row],[Device ID]],BOM!$B$3:$BQ$35,32,FALSE),"")</f>
        <v>x</v>
      </c>
      <c r="AC661" s="59" t="str">
        <f>IFERROR(VLOOKUP(Tabelle32[[#This Row],[Device ID]],BOM!$B$3:$BQ$35,33,FALSE),"")</f>
        <v>x</v>
      </c>
      <c r="AD661" s="59" t="str">
        <f>IFERROR(VLOOKUP(Tabelle32[[#This Row],[Device ID]],BOM!$B$3:$BQ$35,34,FALSE),"")</f>
        <v>x</v>
      </c>
      <c r="AE661" s="59" t="str">
        <f>IFERROR(VLOOKUP(Tabelle32[[#This Row],[Device ID]],BOM!$B$3:$BQ$35,35,FALSE),"")</f>
        <v>x</v>
      </c>
      <c r="AF661" s="59" t="str">
        <f>IFERROR(VLOOKUP(Tabelle32[[#This Row],[Device ID]],BOM!$B$3:$BQ$35,36,FALSE),"")</f>
        <v>x</v>
      </c>
      <c r="AG661" s="59" t="str">
        <f>IFERROR(VLOOKUP(Tabelle32[[#This Row],[Device ID]],BOM!$B$3:$BQ$35,37,FALSE),"")</f>
        <v>x</v>
      </c>
      <c r="AH661" s="59"/>
      <c r="AI661" s="59"/>
      <c r="AJ661" s="59"/>
      <c r="AK661" s="59"/>
      <c r="AL661" s="59" t="str">
        <f>IFERROR(VLOOKUP(Tabelle32[[#This Row],[Device ID]],BOM!$B$3:$BQ$35,42,FALSE),"")</f>
        <v>Imagine Communications SNP</v>
      </c>
      <c r="AM661" s="59" t="str">
        <f>IFERROR(VLOOKUP(Tabelle32[[#This Row],[Device ID]],BOM!$B$3:$BQ$35,43,FALSE),"")</f>
        <v>no</v>
      </c>
      <c r="AN661" s="59" t="str">
        <f>IFERROR(VLOOKUP(Tabelle32[[#This Row],[Device ID]],BOM!$B$3:$BQ$35,44,FALSE),"")</f>
        <v>yes</v>
      </c>
      <c r="AO661" s="59" t="str">
        <f>IFERROR(VLOOKUP(Tabelle32[[#This Row],[Device ID]],BOM!$B$3:$BQ$35,45,FALSE),"")</f>
        <v>no</v>
      </c>
      <c r="AP661" s="59" t="str">
        <f>IFERROR(CONCATENATE(Tabelle32[[#This Row],[Family
GFX-Unit]]," | ",Tabelle32[[#This Row],[Label 1
GFX-Unit]]," | ",Tabelle32[[#This Row],[Attached Device if Gateway]]),"")</f>
        <v xml:space="preserve"> |  | MVW</v>
      </c>
      <c r="AQ661" s="28" t="s">
        <v>96</v>
      </c>
      <c r="AR661" s="28" t="s">
        <v>96</v>
      </c>
      <c r="AS661" s="28" t="s">
        <v>96</v>
      </c>
      <c r="AT661" s="28" t="s">
        <v>96</v>
      </c>
      <c r="AU661" s="28" t="s">
        <v>96</v>
      </c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  <c r="BF661" s="28"/>
      <c r="BG661" s="73" t="s">
        <v>151</v>
      </c>
      <c r="BH661" s="30" t="str">
        <f>IF(COUNTA(Tabelle32[[#This Row],[Type:Vid_1080i50]:[Type:Anc_Prot]])&gt;0,"x","")</f>
        <v>x</v>
      </c>
      <c r="BI66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661" s="59"/>
      <c r="BK661" s="59"/>
      <c r="BL661" s="63"/>
      <c r="BM661" s="63"/>
      <c r="BN661" s="90"/>
      <c r="BO661" s="90"/>
      <c r="BP661" s="75">
        <f>LEN(Tabelle32[[#This Row],[Label 1
GFX-Unit]])</f>
        <v>0</v>
      </c>
      <c r="BQ661" s="63"/>
      <c r="BR661" s="63"/>
      <c r="BS661" s="59"/>
      <c r="BT661" s="59"/>
      <c r="BU661" s="59" t="s">
        <v>212</v>
      </c>
      <c r="BV661" s="59" t="s">
        <v>213</v>
      </c>
      <c r="BW661" s="59" t="s">
        <v>871</v>
      </c>
      <c r="BX661" s="59">
        <v>30</v>
      </c>
    </row>
    <row r="662" spans="1:76" ht="13.5" x14ac:dyDescent="0.25">
      <c r="A662" s="58" t="str">
        <f>CONCATENATE(Tabelle32[[#This Row],[Device ID]],".",Tabelle32[[#This Row],[Streamcounter]])</f>
        <v>30.30102</v>
      </c>
      <c r="B662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VGW-01_SDI30_VIDsend_0002_IPLASRF</v>
      </c>
      <c r="C662" s="96"/>
      <c r="D662" s="96"/>
      <c r="E662" s="96"/>
      <c r="F662" s="93" t="str">
        <f>IFERROR(VLOOKUP(Tabelle32[[#This Row],[Device ID]],BOM!$B$3:$BQ$35,16,FALSE),"")</f>
        <v>MVW</v>
      </c>
      <c r="G662" s="66">
        <f>VLOOKUP(Tabelle32[[#This Row],[SDI Interface]],BOM!$A$4:$B$35,2,FALSE)</f>
        <v>30</v>
      </c>
      <c r="H662" s="93" t="str">
        <f>BOM!$C$4</f>
        <v>VGW-01</v>
      </c>
      <c r="I662" s="93">
        <f>IFERROR(VLOOKUP(Tabelle32[[#This Row],[Device ID]],BOM!$B$3:$BQ$35,12,FALSE),"")</f>
        <v>0</v>
      </c>
      <c r="J662" s="93" t="str">
        <f>IFERROR(VLOOKUP(Tabelle32[[#This Row],[Device ID]],BOM!$B$3:$BQ$35,13,FALSE),"")</f>
        <v>TC.U1.223 | MDC</v>
      </c>
      <c r="K662" s="93" t="str">
        <f>IFERROR(VLOOKUP(Tabelle32[[#This Row],[Device ID]],BOM!$B$3:$BQ$35,14,FALSE),"")</f>
        <v>Imagine Comunications</v>
      </c>
      <c r="L662" s="93" t="str">
        <f>IFERROR(VLOOKUP(Tabelle32[[#This Row],[Device ID]],BOM!$B$3:$BQ$35,16,FALSE),"")</f>
        <v>MVW</v>
      </c>
      <c r="M662" s="93">
        <f>IFERROR(VLOOKUP(Tabelle32[[#This Row],[Device ID]],BOM!$B$3:$BQ$35,17,FALSE),"")</f>
        <v>0</v>
      </c>
      <c r="N662" s="93">
        <f>IFERROR(VLOOKUP(Tabelle32[[#This Row],[Device ID]],BOM!$B$3:$BQ$35,18,FALSE),"")</f>
        <v>0</v>
      </c>
      <c r="O662" s="64"/>
      <c r="P662" s="64"/>
      <c r="Q662" s="64"/>
      <c r="R662" s="64"/>
      <c r="S662" s="64"/>
      <c r="T662" s="64"/>
      <c r="U662" s="93">
        <f>IFERROR(VLOOKUP(Tabelle32[[#This Row],[Device ID]],BOM!$B$3:$BQ$35,25,FALSE),"")</f>
        <v>0</v>
      </c>
      <c r="V662" s="94" t="str">
        <f>IFERROR(VLOOKUP(Tabelle32[[#This Row],[Device ID]],BOM!$B$3:$BQ$35,26,FALSE),"")</f>
        <v>x</v>
      </c>
      <c r="W662" s="94" t="str">
        <f>IFERROR(VLOOKUP(Tabelle32[[#This Row],[Device ID]],BOM!$B$3:$BQ$35,27,FALSE),"")</f>
        <v>x</v>
      </c>
      <c r="X662" s="94" t="str">
        <f>IFERROR(VLOOKUP(Tabelle32[[#This Row],[Device ID]],BOM!$B$3:$BQ$35,28,FALSE),"")</f>
        <v>x</v>
      </c>
      <c r="Y662" s="94" t="str">
        <f>IFERROR(VLOOKUP(Tabelle32[[#This Row],[Device ID]],BOM!$B$3:$BQ$35,29,FALSE),"")</f>
        <v>x</v>
      </c>
      <c r="Z662" s="94" t="str">
        <f>IFERROR(VLOOKUP(Tabelle32[[#This Row],[Device ID]],BOM!$B$3:$BQ$35,30,FALSE),"")</f>
        <v>x</v>
      </c>
      <c r="AA662" s="94" t="str">
        <f>IFERROR(VLOOKUP(Tabelle32[[#This Row],[Device ID]],BOM!$B$3:$BQ$35,31,FALSE),"")</f>
        <v>x</v>
      </c>
      <c r="AB662" s="94" t="str">
        <f>IFERROR(VLOOKUP(Tabelle32[[#This Row],[Device ID]],BOM!$B$3:$BQ$35,32,FALSE),"")</f>
        <v>x</v>
      </c>
      <c r="AC662" s="94" t="str">
        <f>IFERROR(VLOOKUP(Tabelle32[[#This Row],[Device ID]],BOM!$B$3:$BQ$35,33,FALSE),"")</f>
        <v>x</v>
      </c>
      <c r="AD662" s="94" t="str">
        <f>IFERROR(VLOOKUP(Tabelle32[[#This Row],[Device ID]],BOM!$B$3:$BQ$35,34,FALSE),"")</f>
        <v>x</v>
      </c>
      <c r="AE662" s="94" t="str">
        <f>IFERROR(VLOOKUP(Tabelle32[[#This Row],[Device ID]],BOM!$B$3:$BQ$35,35,FALSE),"")</f>
        <v>x</v>
      </c>
      <c r="AF662" s="94" t="str">
        <f>IFERROR(VLOOKUP(Tabelle32[[#This Row],[Device ID]],BOM!$B$3:$BQ$35,36,FALSE),"")</f>
        <v>x</v>
      </c>
      <c r="AG662" s="94" t="str">
        <f>IFERROR(VLOOKUP(Tabelle32[[#This Row],[Device ID]],BOM!$B$3:$BQ$35,37,FALSE),"")</f>
        <v>x</v>
      </c>
      <c r="AH662" s="59"/>
      <c r="AI662" s="59"/>
      <c r="AJ662" s="59"/>
      <c r="AK662" s="59"/>
      <c r="AL662" s="93" t="str">
        <f>IFERROR(VLOOKUP(Tabelle32[[#This Row],[Device ID]],BOM!$B$3:$BQ$35,42,FALSE),"")</f>
        <v>Imagine Communications SNP</v>
      </c>
      <c r="AM662" s="59" t="str">
        <f>IFERROR(VLOOKUP(Tabelle32[[#This Row],[Device ID]],BOM!$B$3:$BQ$35,43,FALSE),"")</f>
        <v>no</v>
      </c>
      <c r="AN662" s="93" t="str">
        <f>IFERROR(VLOOKUP(Tabelle32[[#This Row],[Device ID]],BOM!$B$3:$BQ$35,44,FALSE),"")</f>
        <v>yes</v>
      </c>
      <c r="AO662" s="59" t="str">
        <f>IFERROR(VLOOKUP(Tabelle32[[#This Row],[Device ID]],BOM!$B$3:$BQ$35,45,FALSE),"")</f>
        <v>no</v>
      </c>
      <c r="AP662" s="93" t="str">
        <f>IFERROR(CONCATENATE(Tabelle32[[#This Row],[Family
GFX-Unit]]," | ",Tabelle32[[#This Row],[Label 1
GFX-Unit]]," | ",Tabelle32[[#This Row],[Attached Device if Gateway]]),"")</f>
        <v xml:space="preserve"> |  | MVW</v>
      </c>
      <c r="AQ662" s="28" t="s">
        <v>96</v>
      </c>
      <c r="AR662" s="90"/>
      <c r="AS662" s="90"/>
      <c r="AT662" s="90"/>
      <c r="AU662" s="90"/>
      <c r="AV662" s="90"/>
      <c r="AW662" s="90"/>
      <c r="AX662" s="90"/>
      <c r="AY662" s="90"/>
      <c r="AZ662" s="90"/>
      <c r="BA662" s="90"/>
      <c r="BB662" s="90"/>
      <c r="BC662" s="90"/>
      <c r="BD662" s="90"/>
      <c r="BE662" s="90"/>
      <c r="BF662" s="90"/>
      <c r="BG662" s="66"/>
      <c r="BH662" s="30" t="str">
        <f>IF(COUNTA(Tabelle32[[#This Row],[Type:Vid_1080i50]:[Type:Anc_Prot]])&gt;0,"x","")</f>
        <v>x</v>
      </c>
      <c r="BI662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662" s="59"/>
      <c r="BK662" s="59"/>
      <c r="BL662" s="63"/>
      <c r="BM662" s="63"/>
      <c r="BN662" s="90"/>
      <c r="BO662" s="90"/>
      <c r="BP662" s="75">
        <f>LEN(Tabelle32[[#This Row],[Label 1
GFX-Unit]])</f>
        <v>0</v>
      </c>
      <c r="BQ662" s="63"/>
      <c r="BR662" s="63"/>
      <c r="BS662" s="59"/>
      <c r="BT662" s="59"/>
      <c r="BU662" s="59" t="s">
        <v>215</v>
      </c>
      <c r="BV662" s="59" t="s">
        <v>215</v>
      </c>
      <c r="BW662" s="59" t="s">
        <v>872</v>
      </c>
      <c r="BX662" s="59">
        <v>30</v>
      </c>
    </row>
    <row r="663" spans="1:76" x14ac:dyDescent="0.2">
      <c r="A663" s="58" t="str">
        <f>CONCATENATE(Tabelle32[[#This Row],[Device ID]],".",Tabelle32[[#This Row],[Streamcounter]])</f>
        <v>31.31301</v>
      </c>
      <c r="B66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VGW-01_SDI31_ANCrec_0001_IPLASRF</v>
      </c>
      <c r="C663" s="67"/>
      <c r="D663" s="61"/>
      <c r="E663" s="67"/>
      <c r="F663" s="59" t="str">
        <f>IFERROR(VLOOKUP(Tabelle32[[#This Row],[Device ID]],BOM!$B$3:$BQ$35,16,FALSE),"")</f>
        <v>MVW</v>
      </c>
      <c r="G663" s="63">
        <f>VLOOKUP(Tabelle32[[#This Row],[SDI Interface]],BOM!$A$4:$B$35,2,FALSE)</f>
        <v>31</v>
      </c>
      <c r="H663" s="59" t="str">
        <f>BOM!$C$4</f>
        <v>VGW-01</v>
      </c>
      <c r="I663" s="59">
        <f>IFERROR(VLOOKUP(Tabelle32[[#This Row],[Device ID]],BOM!$B$3:$BQ$35,12,FALSE),"")</f>
        <v>0</v>
      </c>
      <c r="J663" s="59" t="str">
        <f>IFERROR(VLOOKUP(Tabelle32[[#This Row],[Device ID]],BOM!$B$3:$BQ$35,13,FALSE),"")</f>
        <v>TC.U1.223 | MDC</v>
      </c>
      <c r="K663" s="59" t="str">
        <f>IFERROR(VLOOKUP(Tabelle32[[#This Row],[Device ID]],BOM!$B$3:$BQ$35,14,FALSE),"")</f>
        <v>Imagine Comunications</v>
      </c>
      <c r="L663" s="59" t="str">
        <f>IFERROR(VLOOKUP(Tabelle32[[#This Row],[Device ID]],BOM!$B$3:$BQ$35,16,FALSE),"")</f>
        <v>MVW</v>
      </c>
      <c r="M663" s="63">
        <f>IFERROR(VLOOKUP(Tabelle32[[#This Row],[Device ID]],BOM!$B$3:$BQ$35,17,FALSE),"")</f>
        <v>0</v>
      </c>
      <c r="N663" s="59">
        <f>IFERROR(VLOOKUP(Tabelle32[[#This Row],[Device ID]],BOM!$B$3:$BQ$35,18,FALSE),"")</f>
        <v>0</v>
      </c>
      <c r="O663" s="64"/>
      <c r="P663" s="64"/>
      <c r="Q663" s="64"/>
      <c r="R663" s="64"/>
      <c r="S663" s="64"/>
      <c r="T663" s="64"/>
      <c r="U663" s="59">
        <f>IFERROR(VLOOKUP(Tabelle32[[#This Row],[Device ID]],BOM!$B$3:$BQ$35,25,FALSE),"")</f>
        <v>0</v>
      </c>
      <c r="V663" s="59" t="str">
        <f>IFERROR(VLOOKUP(Tabelle32[[#This Row],[Device ID]],BOM!$B$3:$BQ$35,26,FALSE),"")</f>
        <v>x</v>
      </c>
      <c r="W663" s="59" t="str">
        <f>IFERROR(VLOOKUP(Tabelle32[[#This Row],[Device ID]],BOM!$B$3:$BQ$35,27,FALSE),"")</f>
        <v>x</v>
      </c>
      <c r="X663" s="59" t="str">
        <f>IFERROR(VLOOKUP(Tabelle32[[#This Row],[Device ID]],BOM!$B$3:$BQ$35,28,FALSE),"")</f>
        <v>x</v>
      </c>
      <c r="Y663" s="59" t="str">
        <f>IFERROR(VLOOKUP(Tabelle32[[#This Row],[Device ID]],BOM!$B$3:$BQ$35,29,FALSE),"")</f>
        <v>x</v>
      </c>
      <c r="Z663" s="59" t="str">
        <f>IFERROR(VLOOKUP(Tabelle32[[#This Row],[Device ID]],BOM!$B$3:$BQ$35,30,FALSE),"")</f>
        <v>x</v>
      </c>
      <c r="AA663" s="59" t="str">
        <f>IFERROR(VLOOKUP(Tabelle32[[#This Row],[Device ID]],BOM!$B$3:$BQ$35,31,FALSE),"")</f>
        <v>x</v>
      </c>
      <c r="AB663" s="59" t="str">
        <f>IFERROR(VLOOKUP(Tabelle32[[#This Row],[Device ID]],BOM!$B$3:$BQ$35,32,FALSE),"")</f>
        <v>x</v>
      </c>
      <c r="AC663" s="59" t="str">
        <f>IFERROR(VLOOKUP(Tabelle32[[#This Row],[Device ID]],BOM!$B$3:$BQ$35,33,FALSE),"")</f>
        <v>x</v>
      </c>
      <c r="AD663" s="59" t="str">
        <f>IFERROR(VLOOKUP(Tabelle32[[#This Row],[Device ID]],BOM!$B$3:$BQ$35,34,FALSE),"")</f>
        <v>x</v>
      </c>
      <c r="AE663" s="59" t="str">
        <f>IFERROR(VLOOKUP(Tabelle32[[#This Row],[Device ID]],BOM!$B$3:$BQ$35,35,FALSE),"")</f>
        <v>x</v>
      </c>
      <c r="AF663" s="59" t="str">
        <f>IFERROR(VLOOKUP(Tabelle32[[#This Row],[Device ID]],BOM!$B$3:$BQ$35,36,FALSE),"")</f>
        <v>x</v>
      </c>
      <c r="AG663" s="59" t="str">
        <f>IFERROR(VLOOKUP(Tabelle32[[#This Row],[Device ID]],BOM!$B$3:$BQ$35,37,FALSE),"")</f>
        <v>x</v>
      </c>
      <c r="AH663" s="59"/>
      <c r="AI663" s="59"/>
      <c r="AJ663" s="59"/>
      <c r="AK663" s="59"/>
      <c r="AL663" s="59" t="str">
        <f>IFERROR(VLOOKUP(Tabelle32[[#This Row],[Device ID]],BOM!$B$3:$BQ$35,42,FALSE),"")</f>
        <v>Imagine Communications SNP</v>
      </c>
      <c r="AM663" s="59" t="str">
        <f>IFERROR(VLOOKUP(Tabelle32[[#This Row],[Device ID]],BOM!$B$3:$BQ$35,43,FALSE),"")</f>
        <v>no</v>
      </c>
      <c r="AN663" s="59" t="str">
        <f>IFERROR(VLOOKUP(Tabelle32[[#This Row],[Device ID]],BOM!$B$3:$BQ$35,44,FALSE),"")</f>
        <v>yes</v>
      </c>
      <c r="AO663" s="59" t="str">
        <f>IFERROR(VLOOKUP(Tabelle32[[#This Row],[Device ID]],BOM!$B$3:$BQ$35,45,FALSE),"")</f>
        <v>no</v>
      </c>
      <c r="AP663" s="59" t="str">
        <f>IFERROR(CONCATENATE(Tabelle32[[#This Row],[Family
GFX-Unit]]," | ",Tabelle32[[#This Row],[Label 1
GFX-Unit]]," | ",Tabelle32[[#This Row],[Attached Device if Gateway]]),"")</f>
        <v xml:space="preserve"> |  | MVW</v>
      </c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/>
      <c r="BE663" s="28"/>
      <c r="BF663" s="28" t="s">
        <v>96</v>
      </c>
      <c r="BG663" s="73" t="s">
        <v>151</v>
      </c>
      <c r="BH663" s="30" t="str">
        <f>IF(COUNTA(Tabelle32[[#This Row],[Type:Vid_1080i50]:[Type:Anc_Prot]])&gt;0,"x","")</f>
        <v>x</v>
      </c>
      <c r="BI66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663" s="59"/>
      <c r="BK663" s="59"/>
      <c r="BL663" s="63"/>
      <c r="BM663" s="63"/>
      <c r="BN663" s="90"/>
      <c r="BO663" s="90"/>
      <c r="BP663" s="75">
        <f>LEN(Tabelle32[[#This Row],[Label 1
GFX-Unit]])</f>
        <v>0</v>
      </c>
      <c r="BQ663" s="63"/>
      <c r="BR663" s="63"/>
      <c r="BS663" s="59"/>
      <c r="BT663" s="59"/>
      <c r="BU663" s="59" t="s">
        <v>152</v>
      </c>
      <c r="BV663" s="59" t="s">
        <v>153</v>
      </c>
      <c r="BW663" s="59" t="s">
        <v>873</v>
      </c>
      <c r="BX663" s="59">
        <v>31</v>
      </c>
    </row>
    <row r="664" spans="1:76" x14ac:dyDescent="0.2">
      <c r="A664" s="58" t="str">
        <f>CONCATENATE(Tabelle32[[#This Row],[Device ID]],".",Tabelle32[[#This Row],[Streamcounter]])</f>
        <v>31.31302</v>
      </c>
      <c r="B66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VGW-01_SDI31_ANCrec_0002_IPLASRF</v>
      </c>
      <c r="C664" s="67"/>
      <c r="D664" s="61"/>
      <c r="E664" s="67"/>
      <c r="F664" s="59" t="str">
        <f>IFERROR(VLOOKUP(Tabelle32[[#This Row],[Device ID]],BOM!$B$3:$BQ$35,16,FALSE),"")</f>
        <v>MVW</v>
      </c>
      <c r="G664" s="63">
        <f>VLOOKUP(Tabelle32[[#This Row],[SDI Interface]],BOM!$A$4:$B$35,2,FALSE)</f>
        <v>31</v>
      </c>
      <c r="H664" s="59" t="str">
        <f>BOM!$C$4</f>
        <v>VGW-01</v>
      </c>
      <c r="I664" s="59">
        <f>IFERROR(VLOOKUP(Tabelle32[[#This Row],[Device ID]],BOM!$B$3:$BQ$35,12,FALSE),"")</f>
        <v>0</v>
      </c>
      <c r="J664" s="59" t="str">
        <f>IFERROR(VLOOKUP(Tabelle32[[#This Row],[Device ID]],BOM!$B$3:$BQ$35,13,FALSE),"")</f>
        <v>TC.U1.223 | MDC</v>
      </c>
      <c r="K664" s="59" t="str">
        <f>IFERROR(VLOOKUP(Tabelle32[[#This Row],[Device ID]],BOM!$B$3:$BQ$35,14,FALSE),"")</f>
        <v>Imagine Comunications</v>
      </c>
      <c r="L664" s="59" t="str">
        <f>IFERROR(VLOOKUP(Tabelle32[[#This Row],[Device ID]],BOM!$B$3:$BQ$35,16,FALSE),"")</f>
        <v>MVW</v>
      </c>
      <c r="M664" s="63">
        <f>IFERROR(VLOOKUP(Tabelle32[[#This Row],[Device ID]],BOM!$B$3:$BQ$35,17,FALSE),"")</f>
        <v>0</v>
      </c>
      <c r="N664" s="59">
        <f>IFERROR(VLOOKUP(Tabelle32[[#This Row],[Device ID]],BOM!$B$3:$BQ$35,18,FALSE),"")</f>
        <v>0</v>
      </c>
      <c r="O664" s="64"/>
      <c r="P664" s="64"/>
      <c r="Q664" s="64"/>
      <c r="R664" s="64"/>
      <c r="S664" s="64"/>
      <c r="T664" s="64"/>
      <c r="U664" s="59">
        <f>IFERROR(VLOOKUP(Tabelle32[[#This Row],[Device ID]],BOM!$B$3:$BQ$35,25,FALSE),"")</f>
        <v>0</v>
      </c>
      <c r="V664" s="59" t="str">
        <f>IFERROR(VLOOKUP(Tabelle32[[#This Row],[Device ID]],BOM!$B$3:$BQ$35,26,FALSE),"")</f>
        <v>x</v>
      </c>
      <c r="W664" s="59" t="str">
        <f>IFERROR(VLOOKUP(Tabelle32[[#This Row],[Device ID]],BOM!$B$3:$BQ$35,27,FALSE),"")</f>
        <v>x</v>
      </c>
      <c r="X664" s="59" t="str">
        <f>IFERROR(VLOOKUP(Tabelle32[[#This Row],[Device ID]],BOM!$B$3:$BQ$35,28,FALSE),"")</f>
        <v>x</v>
      </c>
      <c r="Y664" s="59" t="str">
        <f>IFERROR(VLOOKUP(Tabelle32[[#This Row],[Device ID]],BOM!$B$3:$BQ$35,29,FALSE),"")</f>
        <v>x</v>
      </c>
      <c r="Z664" s="59" t="str">
        <f>IFERROR(VLOOKUP(Tabelle32[[#This Row],[Device ID]],BOM!$B$3:$BQ$35,30,FALSE),"")</f>
        <v>x</v>
      </c>
      <c r="AA664" s="59" t="str">
        <f>IFERROR(VLOOKUP(Tabelle32[[#This Row],[Device ID]],BOM!$B$3:$BQ$35,31,FALSE),"")</f>
        <v>x</v>
      </c>
      <c r="AB664" s="59" t="str">
        <f>IFERROR(VLOOKUP(Tabelle32[[#This Row],[Device ID]],BOM!$B$3:$BQ$35,32,FALSE),"")</f>
        <v>x</v>
      </c>
      <c r="AC664" s="59" t="str">
        <f>IFERROR(VLOOKUP(Tabelle32[[#This Row],[Device ID]],BOM!$B$3:$BQ$35,33,FALSE),"")</f>
        <v>x</v>
      </c>
      <c r="AD664" s="59" t="str">
        <f>IFERROR(VLOOKUP(Tabelle32[[#This Row],[Device ID]],BOM!$B$3:$BQ$35,34,FALSE),"")</f>
        <v>x</v>
      </c>
      <c r="AE664" s="59" t="str">
        <f>IFERROR(VLOOKUP(Tabelle32[[#This Row],[Device ID]],BOM!$B$3:$BQ$35,35,FALSE),"")</f>
        <v>x</v>
      </c>
      <c r="AF664" s="59" t="str">
        <f>IFERROR(VLOOKUP(Tabelle32[[#This Row],[Device ID]],BOM!$B$3:$BQ$35,36,FALSE),"")</f>
        <v>x</v>
      </c>
      <c r="AG664" s="59" t="str">
        <f>IFERROR(VLOOKUP(Tabelle32[[#This Row],[Device ID]],BOM!$B$3:$BQ$35,37,FALSE),"")</f>
        <v>x</v>
      </c>
      <c r="AH664" s="59"/>
      <c r="AI664" s="59"/>
      <c r="AJ664" s="59"/>
      <c r="AK664" s="59"/>
      <c r="AL664" s="59" t="str">
        <f>IFERROR(VLOOKUP(Tabelle32[[#This Row],[Device ID]],BOM!$B$3:$BQ$35,42,FALSE),"")</f>
        <v>Imagine Communications SNP</v>
      </c>
      <c r="AM664" s="59" t="str">
        <f>IFERROR(VLOOKUP(Tabelle32[[#This Row],[Device ID]],BOM!$B$3:$BQ$35,43,FALSE),"")</f>
        <v>no</v>
      </c>
      <c r="AN664" s="59" t="str">
        <f>IFERROR(VLOOKUP(Tabelle32[[#This Row],[Device ID]],BOM!$B$3:$BQ$35,44,FALSE),"")</f>
        <v>yes</v>
      </c>
      <c r="AO664" s="59" t="str">
        <f>IFERROR(VLOOKUP(Tabelle32[[#This Row],[Device ID]],BOM!$B$3:$BQ$35,45,FALSE),"")</f>
        <v>no</v>
      </c>
      <c r="AP664" s="59" t="str">
        <f>IFERROR(CONCATENATE(Tabelle32[[#This Row],[Family
GFX-Unit]]," | ",Tabelle32[[#This Row],[Label 1
GFX-Unit]]," | ",Tabelle32[[#This Row],[Attached Device if Gateway]]),"")</f>
        <v xml:space="preserve"> |  | MVW</v>
      </c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  <c r="BE664" s="28"/>
      <c r="BF664" s="28"/>
      <c r="BG664" s="73" t="s">
        <v>151</v>
      </c>
      <c r="BH664" s="30" t="str">
        <f>IF(COUNTA(Tabelle32[[#This Row],[Type:Vid_1080i50]:[Type:Anc_Prot]])&gt;0,"x","")</f>
        <v/>
      </c>
      <c r="BI66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664" s="59"/>
      <c r="BK664" s="59"/>
      <c r="BL664" s="63"/>
      <c r="BM664" s="63"/>
      <c r="BN664" s="90"/>
      <c r="BO664" s="90"/>
      <c r="BP664" s="75">
        <f>LEN(Tabelle32[[#This Row],[Label 1
GFX-Unit]])</f>
        <v>0</v>
      </c>
      <c r="BQ664" s="63"/>
      <c r="BR664" s="63"/>
      <c r="BS664" s="59"/>
      <c r="BT664" s="59"/>
      <c r="BU664" s="59" t="s">
        <v>155</v>
      </c>
      <c r="BV664" s="59" t="s">
        <v>156</v>
      </c>
      <c r="BW664" s="59" t="s">
        <v>874</v>
      </c>
      <c r="BX664" s="59">
        <v>31</v>
      </c>
    </row>
    <row r="665" spans="1:76" x14ac:dyDescent="0.2">
      <c r="A665" s="58" t="str">
        <f>CONCATENATE(Tabelle32[[#This Row],[Device ID]],".",Tabelle32[[#This Row],[Streamcounter]])</f>
        <v>31.31303</v>
      </c>
      <c r="B66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VGW-01_SDI31_ANCrec_0003_IPLASRF</v>
      </c>
      <c r="C665" s="67"/>
      <c r="D665" s="61"/>
      <c r="E665" s="67"/>
      <c r="F665" s="59" t="str">
        <f>IFERROR(VLOOKUP(Tabelle32[[#This Row],[Device ID]],BOM!$B$3:$BQ$35,16,FALSE),"")</f>
        <v>MVW</v>
      </c>
      <c r="G665" s="63">
        <f>VLOOKUP(Tabelle32[[#This Row],[SDI Interface]],BOM!$A$4:$B$35,2,FALSE)</f>
        <v>31</v>
      </c>
      <c r="H665" s="59" t="str">
        <f>BOM!$C$4</f>
        <v>VGW-01</v>
      </c>
      <c r="I665" s="59">
        <f>IFERROR(VLOOKUP(Tabelle32[[#This Row],[Device ID]],BOM!$B$3:$BQ$35,12,FALSE),"")</f>
        <v>0</v>
      </c>
      <c r="J665" s="59" t="str">
        <f>IFERROR(VLOOKUP(Tabelle32[[#This Row],[Device ID]],BOM!$B$3:$BQ$35,13,FALSE),"")</f>
        <v>TC.U1.223 | MDC</v>
      </c>
      <c r="K665" s="59" t="str">
        <f>IFERROR(VLOOKUP(Tabelle32[[#This Row],[Device ID]],BOM!$B$3:$BQ$35,14,FALSE),"")</f>
        <v>Imagine Comunications</v>
      </c>
      <c r="L665" s="59" t="str">
        <f>IFERROR(VLOOKUP(Tabelle32[[#This Row],[Device ID]],BOM!$B$3:$BQ$35,16,FALSE),"")</f>
        <v>MVW</v>
      </c>
      <c r="M665" s="63">
        <f>IFERROR(VLOOKUP(Tabelle32[[#This Row],[Device ID]],BOM!$B$3:$BQ$35,17,FALSE),"")</f>
        <v>0</v>
      </c>
      <c r="N665" s="59">
        <f>IFERROR(VLOOKUP(Tabelle32[[#This Row],[Device ID]],BOM!$B$3:$BQ$35,18,FALSE),"")</f>
        <v>0</v>
      </c>
      <c r="O665" s="64"/>
      <c r="P665" s="64"/>
      <c r="Q665" s="64"/>
      <c r="R665" s="64"/>
      <c r="S665" s="64"/>
      <c r="T665" s="64"/>
      <c r="U665" s="59">
        <f>IFERROR(VLOOKUP(Tabelle32[[#This Row],[Device ID]],BOM!$B$3:$BQ$35,25,FALSE),"")</f>
        <v>0</v>
      </c>
      <c r="V665" s="59" t="str">
        <f>IFERROR(VLOOKUP(Tabelle32[[#This Row],[Device ID]],BOM!$B$3:$BQ$35,26,FALSE),"")</f>
        <v>x</v>
      </c>
      <c r="W665" s="59" t="str">
        <f>IFERROR(VLOOKUP(Tabelle32[[#This Row],[Device ID]],BOM!$B$3:$BQ$35,27,FALSE),"")</f>
        <v>x</v>
      </c>
      <c r="X665" s="59" t="str">
        <f>IFERROR(VLOOKUP(Tabelle32[[#This Row],[Device ID]],BOM!$B$3:$BQ$35,28,FALSE),"")</f>
        <v>x</v>
      </c>
      <c r="Y665" s="59" t="str">
        <f>IFERROR(VLOOKUP(Tabelle32[[#This Row],[Device ID]],BOM!$B$3:$BQ$35,29,FALSE),"")</f>
        <v>x</v>
      </c>
      <c r="Z665" s="59" t="str">
        <f>IFERROR(VLOOKUP(Tabelle32[[#This Row],[Device ID]],BOM!$B$3:$BQ$35,30,FALSE),"")</f>
        <v>x</v>
      </c>
      <c r="AA665" s="59" t="str">
        <f>IFERROR(VLOOKUP(Tabelle32[[#This Row],[Device ID]],BOM!$B$3:$BQ$35,31,FALSE),"")</f>
        <v>x</v>
      </c>
      <c r="AB665" s="59" t="str">
        <f>IFERROR(VLOOKUP(Tabelle32[[#This Row],[Device ID]],BOM!$B$3:$BQ$35,32,FALSE),"")</f>
        <v>x</v>
      </c>
      <c r="AC665" s="59" t="str">
        <f>IFERROR(VLOOKUP(Tabelle32[[#This Row],[Device ID]],BOM!$B$3:$BQ$35,33,FALSE),"")</f>
        <v>x</v>
      </c>
      <c r="AD665" s="59" t="str">
        <f>IFERROR(VLOOKUP(Tabelle32[[#This Row],[Device ID]],BOM!$B$3:$BQ$35,34,FALSE),"")</f>
        <v>x</v>
      </c>
      <c r="AE665" s="59" t="str">
        <f>IFERROR(VLOOKUP(Tabelle32[[#This Row],[Device ID]],BOM!$B$3:$BQ$35,35,FALSE),"")</f>
        <v>x</v>
      </c>
      <c r="AF665" s="59" t="str">
        <f>IFERROR(VLOOKUP(Tabelle32[[#This Row],[Device ID]],BOM!$B$3:$BQ$35,36,FALSE),"")</f>
        <v>x</v>
      </c>
      <c r="AG665" s="59" t="str">
        <f>IFERROR(VLOOKUP(Tabelle32[[#This Row],[Device ID]],BOM!$B$3:$BQ$35,37,FALSE),"")</f>
        <v>x</v>
      </c>
      <c r="AH665" s="59"/>
      <c r="AI665" s="59"/>
      <c r="AJ665" s="59"/>
      <c r="AK665" s="59"/>
      <c r="AL665" s="59" t="str">
        <f>IFERROR(VLOOKUP(Tabelle32[[#This Row],[Device ID]],BOM!$B$3:$BQ$35,42,FALSE),"")</f>
        <v>Imagine Communications SNP</v>
      </c>
      <c r="AM665" s="59" t="str">
        <f>IFERROR(VLOOKUP(Tabelle32[[#This Row],[Device ID]],BOM!$B$3:$BQ$35,43,FALSE),"")</f>
        <v>no</v>
      </c>
      <c r="AN665" s="59" t="str">
        <f>IFERROR(VLOOKUP(Tabelle32[[#This Row],[Device ID]],BOM!$B$3:$BQ$35,44,FALSE),"")</f>
        <v>yes</v>
      </c>
      <c r="AO665" s="59" t="str">
        <f>IFERROR(VLOOKUP(Tabelle32[[#This Row],[Device ID]],BOM!$B$3:$BQ$35,45,FALSE),"")</f>
        <v>no</v>
      </c>
      <c r="AP665" s="59" t="str">
        <f>IFERROR(CONCATENATE(Tabelle32[[#This Row],[Family
GFX-Unit]]," | ",Tabelle32[[#This Row],[Label 1
GFX-Unit]]," | ",Tabelle32[[#This Row],[Attached Device if Gateway]]),"")</f>
        <v xml:space="preserve"> |  | MVW</v>
      </c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  <c r="BF665" s="28"/>
      <c r="BG665" s="73" t="s">
        <v>151</v>
      </c>
      <c r="BH665" s="30" t="str">
        <f>IF(COUNTA(Tabelle32[[#This Row],[Type:Vid_1080i50]:[Type:Anc_Prot]])&gt;0,"x","")</f>
        <v/>
      </c>
      <c r="BI66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665" s="59"/>
      <c r="BK665" s="59"/>
      <c r="BL665" s="63"/>
      <c r="BM665" s="63"/>
      <c r="BN665" s="90"/>
      <c r="BO665" s="90"/>
      <c r="BP665" s="75">
        <f>LEN(Tabelle32[[#This Row],[Label 1
GFX-Unit]])</f>
        <v>0</v>
      </c>
      <c r="BQ665" s="63"/>
      <c r="BR665" s="63"/>
      <c r="BS665" s="59"/>
      <c r="BT665" s="59"/>
      <c r="BU665" s="59" t="s">
        <v>158</v>
      </c>
      <c r="BV665" s="59" t="s">
        <v>159</v>
      </c>
      <c r="BW665" s="59" t="s">
        <v>875</v>
      </c>
      <c r="BX665" s="59">
        <v>31</v>
      </c>
    </row>
    <row r="666" spans="1:76" x14ac:dyDescent="0.2">
      <c r="A666" s="58" t="str">
        <f>CONCATENATE(Tabelle32[[#This Row],[Device ID]],".",Tabelle32[[#This Row],[Streamcounter]])</f>
        <v>31.31304</v>
      </c>
      <c r="B66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VGW-01_SDI31_ANCrec_0004_IPLASRF</v>
      </c>
      <c r="C666" s="67"/>
      <c r="D666" s="61"/>
      <c r="E666" s="67"/>
      <c r="F666" s="59" t="str">
        <f>IFERROR(VLOOKUP(Tabelle32[[#This Row],[Device ID]],BOM!$B$3:$BQ$35,16,FALSE),"")</f>
        <v>MVW</v>
      </c>
      <c r="G666" s="63">
        <f>VLOOKUP(Tabelle32[[#This Row],[SDI Interface]],BOM!$A$4:$B$35,2,FALSE)</f>
        <v>31</v>
      </c>
      <c r="H666" s="59" t="str">
        <f>BOM!$C$4</f>
        <v>VGW-01</v>
      </c>
      <c r="I666" s="59">
        <f>IFERROR(VLOOKUP(Tabelle32[[#This Row],[Device ID]],BOM!$B$3:$BQ$35,12,FALSE),"")</f>
        <v>0</v>
      </c>
      <c r="J666" s="59" t="str">
        <f>IFERROR(VLOOKUP(Tabelle32[[#This Row],[Device ID]],BOM!$B$3:$BQ$35,13,FALSE),"")</f>
        <v>TC.U1.223 | MDC</v>
      </c>
      <c r="K666" s="59" t="str">
        <f>IFERROR(VLOOKUP(Tabelle32[[#This Row],[Device ID]],BOM!$B$3:$BQ$35,14,FALSE),"")</f>
        <v>Imagine Comunications</v>
      </c>
      <c r="L666" s="59" t="str">
        <f>IFERROR(VLOOKUP(Tabelle32[[#This Row],[Device ID]],BOM!$B$3:$BQ$35,16,FALSE),"")</f>
        <v>MVW</v>
      </c>
      <c r="M666" s="63">
        <f>IFERROR(VLOOKUP(Tabelle32[[#This Row],[Device ID]],BOM!$B$3:$BQ$35,17,FALSE),"")</f>
        <v>0</v>
      </c>
      <c r="N666" s="59">
        <f>IFERROR(VLOOKUP(Tabelle32[[#This Row],[Device ID]],BOM!$B$3:$BQ$35,18,FALSE),"")</f>
        <v>0</v>
      </c>
      <c r="O666" s="64"/>
      <c r="P666" s="64"/>
      <c r="Q666" s="64"/>
      <c r="R666" s="64"/>
      <c r="S666" s="64"/>
      <c r="T666" s="64"/>
      <c r="U666" s="59">
        <f>IFERROR(VLOOKUP(Tabelle32[[#This Row],[Device ID]],BOM!$B$3:$BQ$35,25,FALSE),"")</f>
        <v>0</v>
      </c>
      <c r="V666" s="59" t="str">
        <f>IFERROR(VLOOKUP(Tabelle32[[#This Row],[Device ID]],BOM!$B$3:$BQ$35,26,FALSE),"")</f>
        <v>x</v>
      </c>
      <c r="W666" s="59" t="str">
        <f>IFERROR(VLOOKUP(Tabelle32[[#This Row],[Device ID]],BOM!$B$3:$BQ$35,27,FALSE),"")</f>
        <v>x</v>
      </c>
      <c r="X666" s="59" t="str">
        <f>IFERROR(VLOOKUP(Tabelle32[[#This Row],[Device ID]],BOM!$B$3:$BQ$35,28,FALSE),"")</f>
        <v>x</v>
      </c>
      <c r="Y666" s="59" t="str">
        <f>IFERROR(VLOOKUP(Tabelle32[[#This Row],[Device ID]],BOM!$B$3:$BQ$35,29,FALSE),"")</f>
        <v>x</v>
      </c>
      <c r="Z666" s="59" t="str">
        <f>IFERROR(VLOOKUP(Tabelle32[[#This Row],[Device ID]],BOM!$B$3:$BQ$35,30,FALSE),"")</f>
        <v>x</v>
      </c>
      <c r="AA666" s="59" t="str">
        <f>IFERROR(VLOOKUP(Tabelle32[[#This Row],[Device ID]],BOM!$B$3:$BQ$35,31,FALSE),"")</f>
        <v>x</v>
      </c>
      <c r="AB666" s="59" t="str">
        <f>IFERROR(VLOOKUP(Tabelle32[[#This Row],[Device ID]],BOM!$B$3:$BQ$35,32,FALSE),"")</f>
        <v>x</v>
      </c>
      <c r="AC666" s="59" t="str">
        <f>IFERROR(VLOOKUP(Tabelle32[[#This Row],[Device ID]],BOM!$B$3:$BQ$35,33,FALSE),"")</f>
        <v>x</v>
      </c>
      <c r="AD666" s="59" t="str">
        <f>IFERROR(VLOOKUP(Tabelle32[[#This Row],[Device ID]],BOM!$B$3:$BQ$35,34,FALSE),"")</f>
        <v>x</v>
      </c>
      <c r="AE666" s="59" t="str">
        <f>IFERROR(VLOOKUP(Tabelle32[[#This Row],[Device ID]],BOM!$B$3:$BQ$35,35,FALSE),"")</f>
        <v>x</v>
      </c>
      <c r="AF666" s="59" t="str">
        <f>IFERROR(VLOOKUP(Tabelle32[[#This Row],[Device ID]],BOM!$B$3:$BQ$35,36,FALSE),"")</f>
        <v>x</v>
      </c>
      <c r="AG666" s="59" t="str">
        <f>IFERROR(VLOOKUP(Tabelle32[[#This Row],[Device ID]],BOM!$B$3:$BQ$35,37,FALSE),"")</f>
        <v>x</v>
      </c>
      <c r="AH666" s="59"/>
      <c r="AI666" s="59"/>
      <c r="AJ666" s="59"/>
      <c r="AK666" s="59"/>
      <c r="AL666" s="59" t="str">
        <f>IFERROR(VLOOKUP(Tabelle32[[#This Row],[Device ID]],BOM!$B$3:$BQ$35,42,FALSE),"")</f>
        <v>Imagine Communications SNP</v>
      </c>
      <c r="AM666" s="59" t="str">
        <f>IFERROR(VLOOKUP(Tabelle32[[#This Row],[Device ID]],BOM!$B$3:$BQ$35,43,FALSE),"")</f>
        <v>no</v>
      </c>
      <c r="AN666" s="59" t="str">
        <f>IFERROR(VLOOKUP(Tabelle32[[#This Row],[Device ID]],BOM!$B$3:$BQ$35,44,FALSE),"")</f>
        <v>yes</v>
      </c>
      <c r="AO666" s="59" t="str">
        <f>IFERROR(VLOOKUP(Tabelle32[[#This Row],[Device ID]],BOM!$B$3:$BQ$35,45,FALSE),"")</f>
        <v>no</v>
      </c>
      <c r="AP666" s="59" t="str">
        <f>IFERROR(CONCATENATE(Tabelle32[[#This Row],[Family
GFX-Unit]]," | ",Tabelle32[[#This Row],[Label 1
GFX-Unit]]," | ",Tabelle32[[#This Row],[Attached Device if Gateway]]),"")</f>
        <v xml:space="preserve"> |  | MVW</v>
      </c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  <c r="BF666" s="28"/>
      <c r="BG666" s="73" t="s">
        <v>151</v>
      </c>
      <c r="BH666" s="30" t="str">
        <f>IF(COUNTA(Tabelle32[[#This Row],[Type:Vid_1080i50]:[Type:Anc_Prot]])&gt;0,"x","")</f>
        <v/>
      </c>
      <c r="BI66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#SNP</v>
      </c>
      <c r="BJ666" s="59"/>
      <c r="BK666" s="59"/>
      <c r="BL666" s="63"/>
      <c r="BM666" s="63"/>
      <c r="BN666" s="90"/>
      <c r="BO666" s="90"/>
      <c r="BP666" s="75">
        <f>LEN(Tabelle32[[#This Row],[Label 1
GFX-Unit]])</f>
        <v>0</v>
      </c>
      <c r="BQ666" s="63"/>
      <c r="BR666" s="63"/>
      <c r="BS666" s="59"/>
      <c r="BT666" s="59"/>
      <c r="BU666" s="59" t="s">
        <v>161</v>
      </c>
      <c r="BV666" s="59" t="s">
        <v>162</v>
      </c>
      <c r="BW666" s="59" t="s">
        <v>876</v>
      </c>
      <c r="BX666" s="59">
        <v>31</v>
      </c>
    </row>
    <row r="667" spans="1:76" x14ac:dyDescent="0.2">
      <c r="A667" s="58" t="str">
        <f>CONCATENATE(Tabelle32[[#This Row],[Device ID]],".",Tabelle32[[#This Row],[Streamcounter]])</f>
        <v>31.31201</v>
      </c>
      <c r="B66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VGW-01_SDI31_AUDrec_0001_IPLASRF</v>
      </c>
      <c r="C667" s="67"/>
      <c r="D667" s="61"/>
      <c r="E667" s="67"/>
      <c r="F667" s="59" t="str">
        <f>IFERROR(VLOOKUP(Tabelle32[[#This Row],[Device ID]],BOM!$B$3:$BQ$35,16,FALSE),"")</f>
        <v>MVW</v>
      </c>
      <c r="G667" s="63">
        <f>VLOOKUP(Tabelle32[[#This Row],[SDI Interface]],BOM!$A$4:$B$35,2,FALSE)</f>
        <v>31</v>
      </c>
      <c r="H667" s="59" t="str">
        <f>BOM!$C$4</f>
        <v>VGW-01</v>
      </c>
      <c r="I667" s="59">
        <f>IFERROR(VLOOKUP(Tabelle32[[#This Row],[Device ID]],BOM!$B$3:$BQ$35,12,FALSE),"")</f>
        <v>0</v>
      </c>
      <c r="J667" s="59" t="str">
        <f>IFERROR(VLOOKUP(Tabelle32[[#This Row],[Device ID]],BOM!$B$3:$BQ$35,13,FALSE),"")</f>
        <v>TC.U1.223 | MDC</v>
      </c>
      <c r="K667" s="59" t="str">
        <f>IFERROR(VLOOKUP(Tabelle32[[#This Row],[Device ID]],BOM!$B$3:$BQ$35,14,FALSE),"")</f>
        <v>Imagine Comunications</v>
      </c>
      <c r="L667" s="59" t="str">
        <f>IFERROR(VLOOKUP(Tabelle32[[#This Row],[Device ID]],BOM!$B$3:$BQ$35,16,FALSE),"")</f>
        <v>MVW</v>
      </c>
      <c r="M667" s="63">
        <f>IFERROR(VLOOKUP(Tabelle32[[#This Row],[Device ID]],BOM!$B$3:$BQ$35,17,FALSE),"")</f>
        <v>0</v>
      </c>
      <c r="N667" s="59">
        <f>IFERROR(VLOOKUP(Tabelle32[[#This Row],[Device ID]],BOM!$B$3:$BQ$35,18,FALSE),"")</f>
        <v>0</v>
      </c>
      <c r="O667" s="64"/>
      <c r="P667" s="64"/>
      <c r="Q667" s="64"/>
      <c r="R667" s="64"/>
      <c r="S667" s="64"/>
      <c r="T667" s="64"/>
      <c r="U667" s="59">
        <f>IFERROR(VLOOKUP(Tabelle32[[#This Row],[Device ID]],BOM!$B$3:$BQ$35,25,FALSE),"")</f>
        <v>0</v>
      </c>
      <c r="V667" s="59" t="str">
        <f>IFERROR(VLOOKUP(Tabelle32[[#This Row],[Device ID]],BOM!$B$3:$BQ$35,26,FALSE),"")</f>
        <v>x</v>
      </c>
      <c r="W667" s="59" t="str">
        <f>IFERROR(VLOOKUP(Tabelle32[[#This Row],[Device ID]],BOM!$B$3:$BQ$35,27,FALSE),"")</f>
        <v>x</v>
      </c>
      <c r="X667" s="59" t="str">
        <f>IFERROR(VLOOKUP(Tabelle32[[#This Row],[Device ID]],BOM!$B$3:$BQ$35,28,FALSE),"")</f>
        <v>x</v>
      </c>
      <c r="Y667" s="59" t="str">
        <f>IFERROR(VLOOKUP(Tabelle32[[#This Row],[Device ID]],BOM!$B$3:$BQ$35,29,FALSE),"")</f>
        <v>x</v>
      </c>
      <c r="Z667" s="59" t="str">
        <f>IFERROR(VLOOKUP(Tabelle32[[#This Row],[Device ID]],BOM!$B$3:$BQ$35,30,FALSE),"")</f>
        <v>x</v>
      </c>
      <c r="AA667" s="59" t="str">
        <f>IFERROR(VLOOKUP(Tabelle32[[#This Row],[Device ID]],BOM!$B$3:$BQ$35,31,FALSE),"")</f>
        <v>x</v>
      </c>
      <c r="AB667" s="59" t="str">
        <f>IFERROR(VLOOKUP(Tabelle32[[#This Row],[Device ID]],BOM!$B$3:$BQ$35,32,FALSE),"")</f>
        <v>x</v>
      </c>
      <c r="AC667" s="59" t="str">
        <f>IFERROR(VLOOKUP(Tabelle32[[#This Row],[Device ID]],BOM!$B$3:$BQ$35,33,FALSE),"")</f>
        <v>x</v>
      </c>
      <c r="AD667" s="59" t="str">
        <f>IFERROR(VLOOKUP(Tabelle32[[#This Row],[Device ID]],BOM!$B$3:$BQ$35,34,FALSE),"")</f>
        <v>x</v>
      </c>
      <c r="AE667" s="59" t="str">
        <f>IFERROR(VLOOKUP(Tabelle32[[#This Row],[Device ID]],BOM!$B$3:$BQ$35,35,FALSE),"")</f>
        <v>x</v>
      </c>
      <c r="AF667" s="59" t="str">
        <f>IFERROR(VLOOKUP(Tabelle32[[#This Row],[Device ID]],BOM!$B$3:$BQ$35,36,FALSE),"")</f>
        <v>x</v>
      </c>
      <c r="AG667" s="59" t="str">
        <f>IFERROR(VLOOKUP(Tabelle32[[#This Row],[Device ID]],BOM!$B$3:$BQ$35,37,FALSE),"")</f>
        <v>x</v>
      </c>
      <c r="AH667" s="59"/>
      <c r="AI667" s="59"/>
      <c r="AJ667" s="59"/>
      <c r="AK667" s="59"/>
      <c r="AL667" s="59" t="str">
        <f>IFERROR(VLOOKUP(Tabelle32[[#This Row],[Device ID]],BOM!$B$3:$BQ$35,42,FALSE),"")</f>
        <v>Imagine Communications SNP</v>
      </c>
      <c r="AM667" s="59" t="str">
        <f>IFERROR(VLOOKUP(Tabelle32[[#This Row],[Device ID]],BOM!$B$3:$BQ$35,43,FALSE),"")</f>
        <v>no</v>
      </c>
      <c r="AN667" s="59" t="str">
        <f>IFERROR(VLOOKUP(Tabelle32[[#This Row],[Device ID]],BOM!$B$3:$BQ$35,44,FALSE),"")</f>
        <v>yes</v>
      </c>
      <c r="AO667" s="59" t="str">
        <f>IFERROR(VLOOKUP(Tabelle32[[#This Row],[Device ID]],BOM!$B$3:$BQ$35,45,FALSE),"")</f>
        <v>no</v>
      </c>
      <c r="AP667" s="59" t="str">
        <f>IFERROR(CONCATENATE(Tabelle32[[#This Row],[Family
GFX-Unit]]," | ",Tabelle32[[#This Row],[Label 1
GFX-Unit]]," | ",Tabelle32[[#This Row],[Attached Device if Gateway]]),"")</f>
        <v xml:space="preserve"> |  | MVW</v>
      </c>
      <c r="AQ667" s="28"/>
      <c r="AR667" s="28"/>
      <c r="AS667" s="28"/>
      <c r="AT667" s="28"/>
      <c r="AU667" s="28"/>
      <c r="AV667" s="28" t="s">
        <v>96</v>
      </c>
      <c r="AW667" s="28" t="s">
        <v>96</v>
      </c>
      <c r="AX667" s="28" t="s">
        <v>96</v>
      </c>
      <c r="AY667" s="28" t="s">
        <v>96</v>
      </c>
      <c r="AZ667" s="28" t="s">
        <v>96</v>
      </c>
      <c r="BA667" s="28" t="s">
        <v>96</v>
      </c>
      <c r="BB667" s="28" t="s">
        <v>96</v>
      </c>
      <c r="BC667" s="28" t="s">
        <v>96</v>
      </c>
      <c r="BD667" s="28" t="s">
        <v>96</v>
      </c>
      <c r="BE667" s="28"/>
      <c r="BF667" s="28"/>
      <c r="BG667" s="73" t="s">
        <v>151</v>
      </c>
      <c r="BH667" s="30" t="str">
        <f>IF(COUNTA(Tabelle32[[#This Row],[Type:Vid_1080i50]:[Type:Anc_Prot]])&gt;0,"x","")</f>
        <v>x</v>
      </c>
      <c r="BI66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67" s="59"/>
      <c r="BK667" s="59"/>
      <c r="BL667" s="63"/>
      <c r="BM667" s="63"/>
      <c r="BN667" s="90"/>
      <c r="BO667" s="90"/>
      <c r="BP667" s="75">
        <f>LEN(Tabelle32[[#This Row],[Label 1
GFX-Unit]])</f>
        <v>0</v>
      </c>
      <c r="BQ667" s="63"/>
      <c r="BR667" s="63"/>
      <c r="BS667" s="59"/>
      <c r="BT667" s="59"/>
      <c r="BU667" s="59" t="s">
        <v>164</v>
      </c>
      <c r="BV667" s="59" t="s">
        <v>165</v>
      </c>
      <c r="BW667" s="59" t="s">
        <v>877</v>
      </c>
      <c r="BX667" s="59">
        <v>31</v>
      </c>
    </row>
    <row r="668" spans="1:76" x14ac:dyDescent="0.2">
      <c r="A668" s="58" t="str">
        <f>CONCATENATE(Tabelle32[[#This Row],[Device ID]],".",Tabelle32[[#This Row],[Streamcounter]])</f>
        <v>31.31202</v>
      </c>
      <c r="B66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VGW-01_SDI31_AUDrec_0002_IPLASRF</v>
      </c>
      <c r="C668" s="67"/>
      <c r="D668" s="61"/>
      <c r="E668" s="67"/>
      <c r="F668" s="59" t="str">
        <f>IFERROR(VLOOKUP(Tabelle32[[#This Row],[Device ID]],BOM!$B$3:$BQ$35,16,FALSE),"")</f>
        <v>MVW</v>
      </c>
      <c r="G668" s="63">
        <f>VLOOKUP(Tabelle32[[#This Row],[SDI Interface]],BOM!$A$4:$B$35,2,FALSE)</f>
        <v>31</v>
      </c>
      <c r="H668" s="59" t="str">
        <f>BOM!$C$4</f>
        <v>VGW-01</v>
      </c>
      <c r="I668" s="59">
        <f>IFERROR(VLOOKUP(Tabelle32[[#This Row],[Device ID]],BOM!$B$3:$BQ$35,12,FALSE),"")</f>
        <v>0</v>
      </c>
      <c r="J668" s="59" t="str">
        <f>IFERROR(VLOOKUP(Tabelle32[[#This Row],[Device ID]],BOM!$B$3:$BQ$35,13,FALSE),"")</f>
        <v>TC.U1.223 | MDC</v>
      </c>
      <c r="K668" s="59" t="str">
        <f>IFERROR(VLOOKUP(Tabelle32[[#This Row],[Device ID]],BOM!$B$3:$BQ$35,14,FALSE),"")</f>
        <v>Imagine Comunications</v>
      </c>
      <c r="L668" s="59" t="str">
        <f>IFERROR(VLOOKUP(Tabelle32[[#This Row],[Device ID]],BOM!$B$3:$BQ$35,16,FALSE),"")</f>
        <v>MVW</v>
      </c>
      <c r="M668" s="63">
        <f>IFERROR(VLOOKUP(Tabelle32[[#This Row],[Device ID]],BOM!$B$3:$BQ$35,17,FALSE),"")</f>
        <v>0</v>
      </c>
      <c r="N668" s="59">
        <f>IFERROR(VLOOKUP(Tabelle32[[#This Row],[Device ID]],BOM!$B$3:$BQ$35,18,FALSE),"")</f>
        <v>0</v>
      </c>
      <c r="O668" s="64"/>
      <c r="P668" s="64"/>
      <c r="Q668" s="64"/>
      <c r="R668" s="64"/>
      <c r="S668" s="64"/>
      <c r="T668" s="64"/>
      <c r="U668" s="59">
        <f>IFERROR(VLOOKUP(Tabelle32[[#This Row],[Device ID]],BOM!$B$3:$BQ$35,25,FALSE),"")</f>
        <v>0</v>
      </c>
      <c r="V668" s="59" t="str">
        <f>IFERROR(VLOOKUP(Tabelle32[[#This Row],[Device ID]],BOM!$B$3:$BQ$35,26,FALSE),"")</f>
        <v>x</v>
      </c>
      <c r="W668" s="59" t="str">
        <f>IFERROR(VLOOKUP(Tabelle32[[#This Row],[Device ID]],BOM!$B$3:$BQ$35,27,FALSE),"")</f>
        <v>x</v>
      </c>
      <c r="X668" s="59" t="str">
        <f>IFERROR(VLOOKUP(Tabelle32[[#This Row],[Device ID]],BOM!$B$3:$BQ$35,28,FALSE),"")</f>
        <v>x</v>
      </c>
      <c r="Y668" s="59" t="str">
        <f>IFERROR(VLOOKUP(Tabelle32[[#This Row],[Device ID]],BOM!$B$3:$BQ$35,29,FALSE),"")</f>
        <v>x</v>
      </c>
      <c r="Z668" s="59" t="str">
        <f>IFERROR(VLOOKUP(Tabelle32[[#This Row],[Device ID]],BOM!$B$3:$BQ$35,30,FALSE),"")</f>
        <v>x</v>
      </c>
      <c r="AA668" s="59" t="str">
        <f>IFERROR(VLOOKUP(Tabelle32[[#This Row],[Device ID]],BOM!$B$3:$BQ$35,31,FALSE),"")</f>
        <v>x</v>
      </c>
      <c r="AB668" s="59" t="str">
        <f>IFERROR(VLOOKUP(Tabelle32[[#This Row],[Device ID]],BOM!$B$3:$BQ$35,32,FALSE),"")</f>
        <v>x</v>
      </c>
      <c r="AC668" s="59" t="str">
        <f>IFERROR(VLOOKUP(Tabelle32[[#This Row],[Device ID]],BOM!$B$3:$BQ$35,33,FALSE),"")</f>
        <v>x</v>
      </c>
      <c r="AD668" s="59" t="str">
        <f>IFERROR(VLOOKUP(Tabelle32[[#This Row],[Device ID]],BOM!$B$3:$BQ$35,34,FALSE),"")</f>
        <v>x</v>
      </c>
      <c r="AE668" s="59" t="str">
        <f>IFERROR(VLOOKUP(Tabelle32[[#This Row],[Device ID]],BOM!$B$3:$BQ$35,35,FALSE),"")</f>
        <v>x</v>
      </c>
      <c r="AF668" s="59" t="str">
        <f>IFERROR(VLOOKUP(Tabelle32[[#This Row],[Device ID]],BOM!$B$3:$BQ$35,36,FALSE),"")</f>
        <v>x</v>
      </c>
      <c r="AG668" s="59" t="str">
        <f>IFERROR(VLOOKUP(Tabelle32[[#This Row],[Device ID]],BOM!$B$3:$BQ$35,37,FALSE),"")</f>
        <v>x</v>
      </c>
      <c r="AH668" s="59"/>
      <c r="AI668" s="59"/>
      <c r="AJ668" s="59"/>
      <c r="AK668" s="59"/>
      <c r="AL668" s="59" t="str">
        <f>IFERROR(VLOOKUP(Tabelle32[[#This Row],[Device ID]],BOM!$B$3:$BQ$35,42,FALSE),"")</f>
        <v>Imagine Communications SNP</v>
      </c>
      <c r="AM668" s="59" t="str">
        <f>IFERROR(VLOOKUP(Tabelle32[[#This Row],[Device ID]],BOM!$B$3:$BQ$35,43,FALSE),"")</f>
        <v>no</v>
      </c>
      <c r="AN668" s="59" t="str">
        <f>IFERROR(VLOOKUP(Tabelle32[[#This Row],[Device ID]],BOM!$B$3:$BQ$35,44,FALSE),"")</f>
        <v>yes</v>
      </c>
      <c r="AO668" s="59" t="str">
        <f>IFERROR(VLOOKUP(Tabelle32[[#This Row],[Device ID]],BOM!$B$3:$BQ$35,45,FALSE),"")</f>
        <v>no</v>
      </c>
      <c r="AP668" s="59" t="str">
        <f>IFERROR(CONCATENATE(Tabelle32[[#This Row],[Family
GFX-Unit]]," | ",Tabelle32[[#This Row],[Label 1
GFX-Unit]]," | ",Tabelle32[[#This Row],[Attached Device if Gateway]]),"")</f>
        <v xml:space="preserve"> |  | MVW</v>
      </c>
      <c r="AQ668" s="28"/>
      <c r="AR668" s="28"/>
      <c r="AS668" s="28"/>
      <c r="AT668" s="28"/>
      <c r="AU668" s="28"/>
      <c r="AV668" s="28" t="s">
        <v>96</v>
      </c>
      <c r="AW668" s="28" t="s">
        <v>96</v>
      </c>
      <c r="AX668" s="28" t="s">
        <v>96</v>
      </c>
      <c r="AY668" s="28" t="s">
        <v>96</v>
      </c>
      <c r="AZ668" s="28" t="s">
        <v>96</v>
      </c>
      <c r="BA668" s="28" t="s">
        <v>96</v>
      </c>
      <c r="BB668" s="28" t="s">
        <v>96</v>
      </c>
      <c r="BC668" s="28" t="s">
        <v>96</v>
      </c>
      <c r="BD668" s="28" t="s">
        <v>96</v>
      </c>
      <c r="BE668" s="28"/>
      <c r="BF668" s="28"/>
      <c r="BG668" s="73" t="s">
        <v>151</v>
      </c>
      <c r="BH668" s="30" t="str">
        <f>IF(COUNTA(Tabelle32[[#This Row],[Type:Vid_1080i50]:[Type:Anc_Prot]])&gt;0,"x","")</f>
        <v>x</v>
      </c>
      <c r="BI66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68" s="59"/>
      <c r="BK668" s="59"/>
      <c r="BL668" s="63"/>
      <c r="BM668" s="63"/>
      <c r="BN668" s="90"/>
      <c r="BO668" s="90"/>
      <c r="BP668" s="75">
        <f>LEN(Tabelle32[[#This Row],[Label 1
GFX-Unit]])</f>
        <v>0</v>
      </c>
      <c r="BQ668" s="63"/>
      <c r="BR668" s="63"/>
      <c r="BS668" s="59"/>
      <c r="BT668" s="59"/>
      <c r="BU668" s="59" t="s">
        <v>167</v>
      </c>
      <c r="BV668" s="59" t="s">
        <v>168</v>
      </c>
      <c r="BW668" s="59" t="s">
        <v>878</v>
      </c>
      <c r="BX668" s="59">
        <v>31</v>
      </c>
    </row>
    <row r="669" spans="1:76" x14ac:dyDescent="0.2">
      <c r="A669" s="58" t="str">
        <f>CONCATENATE(Tabelle32[[#This Row],[Device ID]],".",Tabelle32[[#This Row],[Streamcounter]])</f>
        <v>31.31203</v>
      </c>
      <c r="B66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VGW-01_SDI31_AUDrec_0003_IPLASRF</v>
      </c>
      <c r="C669" s="67"/>
      <c r="D669" s="61"/>
      <c r="E669" s="67"/>
      <c r="F669" s="59" t="str">
        <f>IFERROR(VLOOKUP(Tabelle32[[#This Row],[Device ID]],BOM!$B$3:$BQ$35,16,FALSE),"")</f>
        <v>MVW</v>
      </c>
      <c r="G669" s="63">
        <f>VLOOKUP(Tabelle32[[#This Row],[SDI Interface]],BOM!$A$4:$B$35,2,FALSE)</f>
        <v>31</v>
      </c>
      <c r="H669" s="59" t="str">
        <f>BOM!$C$4</f>
        <v>VGW-01</v>
      </c>
      <c r="I669" s="59">
        <f>IFERROR(VLOOKUP(Tabelle32[[#This Row],[Device ID]],BOM!$B$3:$BQ$35,12,FALSE),"")</f>
        <v>0</v>
      </c>
      <c r="J669" s="59" t="str">
        <f>IFERROR(VLOOKUP(Tabelle32[[#This Row],[Device ID]],BOM!$B$3:$BQ$35,13,FALSE),"")</f>
        <v>TC.U1.223 | MDC</v>
      </c>
      <c r="K669" s="59" t="str">
        <f>IFERROR(VLOOKUP(Tabelle32[[#This Row],[Device ID]],BOM!$B$3:$BQ$35,14,FALSE),"")</f>
        <v>Imagine Comunications</v>
      </c>
      <c r="L669" s="59" t="str">
        <f>IFERROR(VLOOKUP(Tabelle32[[#This Row],[Device ID]],BOM!$B$3:$BQ$35,16,FALSE),"")</f>
        <v>MVW</v>
      </c>
      <c r="M669" s="63">
        <f>IFERROR(VLOOKUP(Tabelle32[[#This Row],[Device ID]],BOM!$B$3:$BQ$35,17,FALSE),"")</f>
        <v>0</v>
      </c>
      <c r="N669" s="59">
        <f>IFERROR(VLOOKUP(Tabelle32[[#This Row],[Device ID]],BOM!$B$3:$BQ$35,18,FALSE),"")</f>
        <v>0</v>
      </c>
      <c r="O669" s="64"/>
      <c r="P669" s="64"/>
      <c r="Q669" s="64"/>
      <c r="R669" s="64"/>
      <c r="S669" s="64"/>
      <c r="T669" s="64"/>
      <c r="U669" s="59">
        <f>IFERROR(VLOOKUP(Tabelle32[[#This Row],[Device ID]],BOM!$B$3:$BQ$35,25,FALSE),"")</f>
        <v>0</v>
      </c>
      <c r="V669" s="59" t="str">
        <f>IFERROR(VLOOKUP(Tabelle32[[#This Row],[Device ID]],BOM!$B$3:$BQ$35,26,FALSE),"")</f>
        <v>x</v>
      </c>
      <c r="W669" s="59" t="str">
        <f>IFERROR(VLOOKUP(Tabelle32[[#This Row],[Device ID]],BOM!$B$3:$BQ$35,27,FALSE),"")</f>
        <v>x</v>
      </c>
      <c r="X669" s="59" t="str">
        <f>IFERROR(VLOOKUP(Tabelle32[[#This Row],[Device ID]],BOM!$B$3:$BQ$35,28,FALSE),"")</f>
        <v>x</v>
      </c>
      <c r="Y669" s="59" t="str">
        <f>IFERROR(VLOOKUP(Tabelle32[[#This Row],[Device ID]],BOM!$B$3:$BQ$35,29,FALSE),"")</f>
        <v>x</v>
      </c>
      <c r="Z669" s="59" t="str">
        <f>IFERROR(VLOOKUP(Tabelle32[[#This Row],[Device ID]],BOM!$B$3:$BQ$35,30,FALSE),"")</f>
        <v>x</v>
      </c>
      <c r="AA669" s="59" t="str">
        <f>IFERROR(VLOOKUP(Tabelle32[[#This Row],[Device ID]],BOM!$B$3:$BQ$35,31,FALSE),"")</f>
        <v>x</v>
      </c>
      <c r="AB669" s="59" t="str">
        <f>IFERROR(VLOOKUP(Tabelle32[[#This Row],[Device ID]],BOM!$B$3:$BQ$35,32,FALSE),"")</f>
        <v>x</v>
      </c>
      <c r="AC669" s="59" t="str">
        <f>IFERROR(VLOOKUP(Tabelle32[[#This Row],[Device ID]],BOM!$B$3:$BQ$35,33,FALSE),"")</f>
        <v>x</v>
      </c>
      <c r="AD669" s="59" t="str">
        <f>IFERROR(VLOOKUP(Tabelle32[[#This Row],[Device ID]],BOM!$B$3:$BQ$35,34,FALSE),"")</f>
        <v>x</v>
      </c>
      <c r="AE669" s="59" t="str">
        <f>IFERROR(VLOOKUP(Tabelle32[[#This Row],[Device ID]],BOM!$B$3:$BQ$35,35,FALSE),"")</f>
        <v>x</v>
      </c>
      <c r="AF669" s="59" t="str">
        <f>IFERROR(VLOOKUP(Tabelle32[[#This Row],[Device ID]],BOM!$B$3:$BQ$35,36,FALSE),"")</f>
        <v>x</v>
      </c>
      <c r="AG669" s="59" t="str">
        <f>IFERROR(VLOOKUP(Tabelle32[[#This Row],[Device ID]],BOM!$B$3:$BQ$35,37,FALSE),"")</f>
        <v>x</v>
      </c>
      <c r="AH669" s="59"/>
      <c r="AI669" s="59"/>
      <c r="AJ669" s="59"/>
      <c r="AK669" s="59"/>
      <c r="AL669" s="59" t="str">
        <f>IFERROR(VLOOKUP(Tabelle32[[#This Row],[Device ID]],BOM!$B$3:$BQ$35,42,FALSE),"")</f>
        <v>Imagine Communications SNP</v>
      </c>
      <c r="AM669" s="59" t="str">
        <f>IFERROR(VLOOKUP(Tabelle32[[#This Row],[Device ID]],BOM!$B$3:$BQ$35,43,FALSE),"")</f>
        <v>no</v>
      </c>
      <c r="AN669" s="59" t="str">
        <f>IFERROR(VLOOKUP(Tabelle32[[#This Row],[Device ID]],BOM!$B$3:$BQ$35,44,FALSE),"")</f>
        <v>yes</v>
      </c>
      <c r="AO669" s="59" t="str">
        <f>IFERROR(VLOOKUP(Tabelle32[[#This Row],[Device ID]],BOM!$B$3:$BQ$35,45,FALSE),"")</f>
        <v>no</v>
      </c>
      <c r="AP669" s="59" t="str">
        <f>IFERROR(CONCATENATE(Tabelle32[[#This Row],[Family
GFX-Unit]]," | ",Tabelle32[[#This Row],[Label 1
GFX-Unit]]," | ",Tabelle32[[#This Row],[Attached Device if Gateway]]),"")</f>
        <v xml:space="preserve"> |  | MVW</v>
      </c>
      <c r="AQ669" s="28"/>
      <c r="AR669" s="28"/>
      <c r="AS669" s="28"/>
      <c r="AT669" s="28"/>
      <c r="AU669" s="28"/>
      <c r="AV669" s="28" t="s">
        <v>96</v>
      </c>
      <c r="AW669" s="28" t="s">
        <v>96</v>
      </c>
      <c r="AX669" s="28" t="s">
        <v>96</v>
      </c>
      <c r="AY669" s="28" t="s">
        <v>96</v>
      </c>
      <c r="AZ669" s="28" t="s">
        <v>96</v>
      </c>
      <c r="BA669" s="28" t="s">
        <v>96</v>
      </c>
      <c r="BB669" s="28" t="s">
        <v>96</v>
      </c>
      <c r="BC669" s="28" t="s">
        <v>96</v>
      </c>
      <c r="BD669" s="28" t="s">
        <v>96</v>
      </c>
      <c r="BE669" s="28"/>
      <c r="BF669" s="28"/>
      <c r="BG669" s="73" t="s">
        <v>151</v>
      </c>
      <c r="BH669" s="30" t="str">
        <f>IF(COUNTA(Tabelle32[[#This Row],[Type:Vid_1080i50]:[Type:Anc_Prot]])&gt;0,"x","")</f>
        <v>x</v>
      </c>
      <c r="BI66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69" s="59"/>
      <c r="BK669" s="59"/>
      <c r="BL669" s="63"/>
      <c r="BM669" s="63"/>
      <c r="BN669" s="90"/>
      <c r="BO669" s="90"/>
      <c r="BP669" s="75">
        <f>LEN(Tabelle32[[#This Row],[Label 1
GFX-Unit]])</f>
        <v>0</v>
      </c>
      <c r="BQ669" s="63"/>
      <c r="BR669" s="63"/>
      <c r="BS669" s="59"/>
      <c r="BT669" s="59"/>
      <c r="BU669" s="59" t="s">
        <v>170</v>
      </c>
      <c r="BV669" s="59" t="s">
        <v>171</v>
      </c>
      <c r="BW669" s="59" t="s">
        <v>879</v>
      </c>
      <c r="BX669" s="59">
        <v>31</v>
      </c>
    </row>
    <row r="670" spans="1:76" x14ac:dyDescent="0.2">
      <c r="A670" s="58" t="str">
        <f>CONCATENATE(Tabelle32[[#This Row],[Device ID]],".",Tabelle32[[#This Row],[Streamcounter]])</f>
        <v>31.31204</v>
      </c>
      <c r="B67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VGW-01_SDI31_AUDrec_0004_IPLASRF</v>
      </c>
      <c r="C670" s="67"/>
      <c r="D670" s="61"/>
      <c r="E670" s="67"/>
      <c r="F670" s="59" t="str">
        <f>IFERROR(VLOOKUP(Tabelle32[[#This Row],[Device ID]],BOM!$B$3:$BQ$35,16,FALSE),"")</f>
        <v>MVW</v>
      </c>
      <c r="G670" s="63">
        <f>VLOOKUP(Tabelle32[[#This Row],[SDI Interface]],BOM!$A$4:$B$35,2,FALSE)</f>
        <v>31</v>
      </c>
      <c r="H670" s="59" t="str">
        <f>BOM!$C$4</f>
        <v>VGW-01</v>
      </c>
      <c r="I670" s="59">
        <f>IFERROR(VLOOKUP(Tabelle32[[#This Row],[Device ID]],BOM!$B$3:$BQ$35,12,FALSE),"")</f>
        <v>0</v>
      </c>
      <c r="J670" s="59" t="str">
        <f>IFERROR(VLOOKUP(Tabelle32[[#This Row],[Device ID]],BOM!$B$3:$BQ$35,13,FALSE),"")</f>
        <v>TC.U1.223 | MDC</v>
      </c>
      <c r="K670" s="59" t="str">
        <f>IFERROR(VLOOKUP(Tabelle32[[#This Row],[Device ID]],BOM!$B$3:$BQ$35,14,FALSE),"")</f>
        <v>Imagine Comunications</v>
      </c>
      <c r="L670" s="59" t="str">
        <f>IFERROR(VLOOKUP(Tabelle32[[#This Row],[Device ID]],BOM!$B$3:$BQ$35,16,FALSE),"")</f>
        <v>MVW</v>
      </c>
      <c r="M670" s="63">
        <f>IFERROR(VLOOKUP(Tabelle32[[#This Row],[Device ID]],BOM!$B$3:$BQ$35,17,FALSE),"")</f>
        <v>0</v>
      </c>
      <c r="N670" s="59">
        <f>IFERROR(VLOOKUP(Tabelle32[[#This Row],[Device ID]],BOM!$B$3:$BQ$35,18,FALSE),"")</f>
        <v>0</v>
      </c>
      <c r="O670" s="64"/>
      <c r="P670" s="64"/>
      <c r="Q670" s="64"/>
      <c r="R670" s="64"/>
      <c r="S670" s="64"/>
      <c r="T670" s="64"/>
      <c r="U670" s="59">
        <f>IFERROR(VLOOKUP(Tabelle32[[#This Row],[Device ID]],BOM!$B$3:$BQ$35,25,FALSE),"")</f>
        <v>0</v>
      </c>
      <c r="V670" s="59" t="str">
        <f>IFERROR(VLOOKUP(Tabelle32[[#This Row],[Device ID]],BOM!$B$3:$BQ$35,26,FALSE),"")</f>
        <v>x</v>
      </c>
      <c r="W670" s="59" t="str">
        <f>IFERROR(VLOOKUP(Tabelle32[[#This Row],[Device ID]],BOM!$B$3:$BQ$35,27,FALSE),"")</f>
        <v>x</v>
      </c>
      <c r="X670" s="59" t="str">
        <f>IFERROR(VLOOKUP(Tabelle32[[#This Row],[Device ID]],BOM!$B$3:$BQ$35,28,FALSE),"")</f>
        <v>x</v>
      </c>
      <c r="Y670" s="59" t="str">
        <f>IFERROR(VLOOKUP(Tabelle32[[#This Row],[Device ID]],BOM!$B$3:$BQ$35,29,FALSE),"")</f>
        <v>x</v>
      </c>
      <c r="Z670" s="59" t="str">
        <f>IFERROR(VLOOKUP(Tabelle32[[#This Row],[Device ID]],BOM!$B$3:$BQ$35,30,FALSE),"")</f>
        <v>x</v>
      </c>
      <c r="AA670" s="59" t="str">
        <f>IFERROR(VLOOKUP(Tabelle32[[#This Row],[Device ID]],BOM!$B$3:$BQ$35,31,FALSE),"")</f>
        <v>x</v>
      </c>
      <c r="AB670" s="59" t="str">
        <f>IFERROR(VLOOKUP(Tabelle32[[#This Row],[Device ID]],BOM!$B$3:$BQ$35,32,FALSE),"")</f>
        <v>x</v>
      </c>
      <c r="AC670" s="59" t="str">
        <f>IFERROR(VLOOKUP(Tabelle32[[#This Row],[Device ID]],BOM!$B$3:$BQ$35,33,FALSE),"")</f>
        <v>x</v>
      </c>
      <c r="AD670" s="59" t="str">
        <f>IFERROR(VLOOKUP(Tabelle32[[#This Row],[Device ID]],BOM!$B$3:$BQ$35,34,FALSE),"")</f>
        <v>x</v>
      </c>
      <c r="AE670" s="59" t="str">
        <f>IFERROR(VLOOKUP(Tabelle32[[#This Row],[Device ID]],BOM!$B$3:$BQ$35,35,FALSE),"")</f>
        <v>x</v>
      </c>
      <c r="AF670" s="59" t="str">
        <f>IFERROR(VLOOKUP(Tabelle32[[#This Row],[Device ID]],BOM!$B$3:$BQ$35,36,FALSE),"")</f>
        <v>x</v>
      </c>
      <c r="AG670" s="59" t="str">
        <f>IFERROR(VLOOKUP(Tabelle32[[#This Row],[Device ID]],BOM!$B$3:$BQ$35,37,FALSE),"")</f>
        <v>x</v>
      </c>
      <c r="AH670" s="59"/>
      <c r="AI670" s="59"/>
      <c r="AJ670" s="59"/>
      <c r="AK670" s="59"/>
      <c r="AL670" s="59" t="str">
        <f>IFERROR(VLOOKUP(Tabelle32[[#This Row],[Device ID]],BOM!$B$3:$BQ$35,42,FALSE),"")</f>
        <v>Imagine Communications SNP</v>
      </c>
      <c r="AM670" s="59" t="str">
        <f>IFERROR(VLOOKUP(Tabelle32[[#This Row],[Device ID]],BOM!$B$3:$BQ$35,43,FALSE),"")</f>
        <v>no</v>
      </c>
      <c r="AN670" s="59" t="str">
        <f>IFERROR(VLOOKUP(Tabelle32[[#This Row],[Device ID]],BOM!$B$3:$BQ$35,44,FALSE),"")</f>
        <v>yes</v>
      </c>
      <c r="AO670" s="59" t="str">
        <f>IFERROR(VLOOKUP(Tabelle32[[#This Row],[Device ID]],BOM!$B$3:$BQ$35,45,FALSE),"")</f>
        <v>no</v>
      </c>
      <c r="AP670" s="59" t="str">
        <f>IFERROR(CONCATENATE(Tabelle32[[#This Row],[Family
GFX-Unit]]," | ",Tabelle32[[#This Row],[Label 1
GFX-Unit]]," | ",Tabelle32[[#This Row],[Attached Device if Gateway]]),"")</f>
        <v xml:space="preserve"> |  | MVW</v>
      </c>
      <c r="AQ670" s="28"/>
      <c r="AR670" s="28"/>
      <c r="AS670" s="28"/>
      <c r="AT670" s="28"/>
      <c r="AU670" s="28"/>
      <c r="AV670" s="28" t="s">
        <v>96</v>
      </c>
      <c r="AW670" s="28" t="s">
        <v>96</v>
      </c>
      <c r="AX670" s="28" t="s">
        <v>96</v>
      </c>
      <c r="AY670" s="28" t="s">
        <v>96</v>
      </c>
      <c r="AZ670" s="28" t="s">
        <v>96</v>
      </c>
      <c r="BA670" s="28" t="s">
        <v>96</v>
      </c>
      <c r="BB670" s="28" t="s">
        <v>96</v>
      </c>
      <c r="BC670" s="28" t="s">
        <v>96</v>
      </c>
      <c r="BD670" s="28" t="s">
        <v>96</v>
      </c>
      <c r="BE670" s="28"/>
      <c r="BF670" s="28"/>
      <c r="BG670" s="73" t="s">
        <v>151</v>
      </c>
      <c r="BH670" s="30" t="str">
        <f>IF(COUNTA(Tabelle32[[#This Row],[Type:Vid_1080i50]:[Type:Anc_Prot]])&gt;0,"x","")</f>
        <v>x</v>
      </c>
      <c r="BI67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70" s="59"/>
      <c r="BK670" s="59"/>
      <c r="BL670" s="63"/>
      <c r="BM670" s="63"/>
      <c r="BN670" s="90"/>
      <c r="BO670" s="90"/>
      <c r="BP670" s="75">
        <f>LEN(Tabelle32[[#This Row],[Label 1
GFX-Unit]])</f>
        <v>0</v>
      </c>
      <c r="BQ670" s="63"/>
      <c r="BR670" s="63"/>
      <c r="BS670" s="59"/>
      <c r="BT670" s="59"/>
      <c r="BU670" s="59" t="s">
        <v>173</v>
      </c>
      <c r="BV670" s="59" t="s">
        <v>174</v>
      </c>
      <c r="BW670" s="59" t="s">
        <v>880</v>
      </c>
      <c r="BX670" s="59">
        <v>31</v>
      </c>
    </row>
    <row r="671" spans="1:76" x14ac:dyDescent="0.2">
      <c r="A671" s="58" t="str">
        <f>CONCATENATE(Tabelle32[[#This Row],[Device ID]],".",Tabelle32[[#This Row],[Streamcounter]])</f>
        <v>31.31205</v>
      </c>
      <c r="B67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VGW-01_SDI31_AUDrec_0005_IPLASRF</v>
      </c>
      <c r="C671" s="67"/>
      <c r="D671" s="61"/>
      <c r="E671" s="67"/>
      <c r="F671" s="59" t="str">
        <f>IFERROR(VLOOKUP(Tabelle32[[#This Row],[Device ID]],BOM!$B$3:$BQ$35,16,FALSE),"")</f>
        <v>MVW</v>
      </c>
      <c r="G671" s="63">
        <f>VLOOKUP(Tabelle32[[#This Row],[SDI Interface]],BOM!$A$4:$B$35,2,FALSE)</f>
        <v>31</v>
      </c>
      <c r="H671" s="59" t="str">
        <f>BOM!$C$4</f>
        <v>VGW-01</v>
      </c>
      <c r="I671" s="59">
        <f>IFERROR(VLOOKUP(Tabelle32[[#This Row],[Device ID]],BOM!$B$3:$BQ$35,12,FALSE),"")</f>
        <v>0</v>
      </c>
      <c r="J671" s="59" t="str">
        <f>IFERROR(VLOOKUP(Tabelle32[[#This Row],[Device ID]],BOM!$B$3:$BQ$35,13,FALSE),"")</f>
        <v>TC.U1.223 | MDC</v>
      </c>
      <c r="K671" s="59" t="str">
        <f>IFERROR(VLOOKUP(Tabelle32[[#This Row],[Device ID]],BOM!$B$3:$BQ$35,14,FALSE),"")</f>
        <v>Imagine Comunications</v>
      </c>
      <c r="L671" s="59" t="str">
        <f>IFERROR(VLOOKUP(Tabelle32[[#This Row],[Device ID]],BOM!$B$3:$BQ$35,16,FALSE),"")</f>
        <v>MVW</v>
      </c>
      <c r="M671" s="63">
        <f>IFERROR(VLOOKUP(Tabelle32[[#This Row],[Device ID]],BOM!$B$3:$BQ$35,17,FALSE),"")</f>
        <v>0</v>
      </c>
      <c r="N671" s="59">
        <f>IFERROR(VLOOKUP(Tabelle32[[#This Row],[Device ID]],BOM!$B$3:$BQ$35,18,FALSE),"")</f>
        <v>0</v>
      </c>
      <c r="O671" s="64"/>
      <c r="P671" s="64"/>
      <c r="Q671" s="64"/>
      <c r="R671" s="64"/>
      <c r="S671" s="64"/>
      <c r="T671" s="64"/>
      <c r="U671" s="59">
        <f>IFERROR(VLOOKUP(Tabelle32[[#This Row],[Device ID]],BOM!$B$3:$BQ$35,25,FALSE),"")</f>
        <v>0</v>
      </c>
      <c r="V671" s="59" t="str">
        <f>IFERROR(VLOOKUP(Tabelle32[[#This Row],[Device ID]],BOM!$B$3:$BQ$35,26,FALSE),"")</f>
        <v>x</v>
      </c>
      <c r="W671" s="59" t="str">
        <f>IFERROR(VLOOKUP(Tabelle32[[#This Row],[Device ID]],BOM!$B$3:$BQ$35,27,FALSE),"")</f>
        <v>x</v>
      </c>
      <c r="X671" s="59" t="str">
        <f>IFERROR(VLOOKUP(Tabelle32[[#This Row],[Device ID]],BOM!$B$3:$BQ$35,28,FALSE),"")</f>
        <v>x</v>
      </c>
      <c r="Y671" s="59" t="str">
        <f>IFERROR(VLOOKUP(Tabelle32[[#This Row],[Device ID]],BOM!$B$3:$BQ$35,29,FALSE),"")</f>
        <v>x</v>
      </c>
      <c r="Z671" s="59" t="str">
        <f>IFERROR(VLOOKUP(Tabelle32[[#This Row],[Device ID]],BOM!$B$3:$BQ$35,30,FALSE),"")</f>
        <v>x</v>
      </c>
      <c r="AA671" s="59" t="str">
        <f>IFERROR(VLOOKUP(Tabelle32[[#This Row],[Device ID]],BOM!$B$3:$BQ$35,31,FALSE),"")</f>
        <v>x</v>
      </c>
      <c r="AB671" s="59" t="str">
        <f>IFERROR(VLOOKUP(Tabelle32[[#This Row],[Device ID]],BOM!$B$3:$BQ$35,32,FALSE),"")</f>
        <v>x</v>
      </c>
      <c r="AC671" s="59" t="str">
        <f>IFERROR(VLOOKUP(Tabelle32[[#This Row],[Device ID]],BOM!$B$3:$BQ$35,33,FALSE),"")</f>
        <v>x</v>
      </c>
      <c r="AD671" s="59" t="str">
        <f>IFERROR(VLOOKUP(Tabelle32[[#This Row],[Device ID]],BOM!$B$3:$BQ$35,34,FALSE),"")</f>
        <v>x</v>
      </c>
      <c r="AE671" s="59" t="str">
        <f>IFERROR(VLOOKUP(Tabelle32[[#This Row],[Device ID]],BOM!$B$3:$BQ$35,35,FALSE),"")</f>
        <v>x</v>
      </c>
      <c r="AF671" s="59" t="str">
        <f>IFERROR(VLOOKUP(Tabelle32[[#This Row],[Device ID]],BOM!$B$3:$BQ$35,36,FALSE),"")</f>
        <v>x</v>
      </c>
      <c r="AG671" s="59" t="str">
        <f>IFERROR(VLOOKUP(Tabelle32[[#This Row],[Device ID]],BOM!$B$3:$BQ$35,37,FALSE),"")</f>
        <v>x</v>
      </c>
      <c r="AH671" s="59"/>
      <c r="AI671" s="59"/>
      <c r="AJ671" s="59"/>
      <c r="AK671" s="59"/>
      <c r="AL671" s="59" t="str">
        <f>IFERROR(VLOOKUP(Tabelle32[[#This Row],[Device ID]],BOM!$B$3:$BQ$35,42,FALSE),"")</f>
        <v>Imagine Communications SNP</v>
      </c>
      <c r="AM671" s="59" t="str">
        <f>IFERROR(VLOOKUP(Tabelle32[[#This Row],[Device ID]],BOM!$B$3:$BQ$35,43,FALSE),"")</f>
        <v>no</v>
      </c>
      <c r="AN671" s="59" t="str">
        <f>IFERROR(VLOOKUP(Tabelle32[[#This Row],[Device ID]],BOM!$B$3:$BQ$35,44,FALSE),"")</f>
        <v>yes</v>
      </c>
      <c r="AO671" s="59" t="str">
        <f>IFERROR(VLOOKUP(Tabelle32[[#This Row],[Device ID]],BOM!$B$3:$BQ$35,45,FALSE),"")</f>
        <v>no</v>
      </c>
      <c r="AP671" s="59" t="str">
        <f>IFERROR(CONCATENATE(Tabelle32[[#This Row],[Family
GFX-Unit]]," | ",Tabelle32[[#This Row],[Label 1
GFX-Unit]]," | ",Tabelle32[[#This Row],[Attached Device if Gateway]]),"")</f>
        <v xml:space="preserve"> |  | MVW</v>
      </c>
      <c r="AQ671" s="28"/>
      <c r="AR671" s="28"/>
      <c r="AS671" s="28"/>
      <c r="AT671" s="28"/>
      <c r="AU671" s="28"/>
      <c r="AV671" s="28" t="s">
        <v>96</v>
      </c>
      <c r="AW671" s="28" t="s">
        <v>96</v>
      </c>
      <c r="AX671" s="28" t="s">
        <v>96</v>
      </c>
      <c r="AY671" s="28" t="s">
        <v>96</v>
      </c>
      <c r="AZ671" s="28" t="s">
        <v>96</v>
      </c>
      <c r="BA671" s="28" t="s">
        <v>96</v>
      </c>
      <c r="BB671" s="28" t="s">
        <v>96</v>
      </c>
      <c r="BC671" s="28" t="s">
        <v>96</v>
      </c>
      <c r="BD671" s="28" t="s">
        <v>96</v>
      </c>
      <c r="BE671" s="28"/>
      <c r="BF671" s="28"/>
      <c r="BG671" s="73" t="s">
        <v>151</v>
      </c>
      <c r="BH671" s="30" t="str">
        <f>IF(COUNTA(Tabelle32[[#This Row],[Type:Vid_1080i50]:[Type:Anc_Prot]])&gt;0,"x","")</f>
        <v>x</v>
      </c>
      <c r="BI67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71" s="59"/>
      <c r="BK671" s="59"/>
      <c r="BL671" s="63"/>
      <c r="BM671" s="63"/>
      <c r="BN671" s="90"/>
      <c r="BO671" s="90"/>
      <c r="BP671" s="75">
        <f>LEN(Tabelle32[[#This Row],[Label 1
GFX-Unit]])</f>
        <v>0</v>
      </c>
      <c r="BQ671" s="63"/>
      <c r="BR671" s="63"/>
      <c r="BS671" s="59"/>
      <c r="BT671" s="59"/>
      <c r="BU671" s="59" t="s">
        <v>176</v>
      </c>
      <c r="BV671" s="59" t="s">
        <v>177</v>
      </c>
      <c r="BW671" s="59" t="s">
        <v>881</v>
      </c>
      <c r="BX671" s="59">
        <v>31</v>
      </c>
    </row>
    <row r="672" spans="1:76" x14ac:dyDescent="0.2">
      <c r="A672" s="58" t="str">
        <f>CONCATENATE(Tabelle32[[#This Row],[Device ID]],".",Tabelle32[[#This Row],[Streamcounter]])</f>
        <v>31.31206</v>
      </c>
      <c r="B67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VGW-01_SDI31_AUDrec_0006_IPLASRF</v>
      </c>
      <c r="C672" s="67"/>
      <c r="D672" s="61"/>
      <c r="E672" s="67"/>
      <c r="F672" s="59" t="str">
        <f>IFERROR(VLOOKUP(Tabelle32[[#This Row],[Device ID]],BOM!$B$3:$BQ$35,16,FALSE),"")</f>
        <v>MVW</v>
      </c>
      <c r="G672" s="63">
        <f>VLOOKUP(Tabelle32[[#This Row],[SDI Interface]],BOM!$A$4:$B$35,2,FALSE)</f>
        <v>31</v>
      </c>
      <c r="H672" s="59" t="str">
        <f>BOM!$C$4</f>
        <v>VGW-01</v>
      </c>
      <c r="I672" s="59">
        <f>IFERROR(VLOOKUP(Tabelle32[[#This Row],[Device ID]],BOM!$B$3:$BQ$35,12,FALSE),"")</f>
        <v>0</v>
      </c>
      <c r="J672" s="59" t="str">
        <f>IFERROR(VLOOKUP(Tabelle32[[#This Row],[Device ID]],BOM!$B$3:$BQ$35,13,FALSE),"")</f>
        <v>TC.U1.223 | MDC</v>
      </c>
      <c r="K672" s="59" t="str">
        <f>IFERROR(VLOOKUP(Tabelle32[[#This Row],[Device ID]],BOM!$B$3:$BQ$35,14,FALSE),"")</f>
        <v>Imagine Comunications</v>
      </c>
      <c r="L672" s="59" t="str">
        <f>IFERROR(VLOOKUP(Tabelle32[[#This Row],[Device ID]],BOM!$B$3:$BQ$35,16,FALSE),"")</f>
        <v>MVW</v>
      </c>
      <c r="M672" s="63">
        <f>IFERROR(VLOOKUP(Tabelle32[[#This Row],[Device ID]],BOM!$B$3:$BQ$35,17,FALSE),"")</f>
        <v>0</v>
      </c>
      <c r="N672" s="59">
        <f>IFERROR(VLOOKUP(Tabelle32[[#This Row],[Device ID]],BOM!$B$3:$BQ$35,18,FALSE),"")</f>
        <v>0</v>
      </c>
      <c r="O672" s="64"/>
      <c r="P672" s="64"/>
      <c r="Q672" s="64"/>
      <c r="R672" s="64"/>
      <c r="S672" s="64"/>
      <c r="T672" s="64"/>
      <c r="U672" s="59">
        <f>IFERROR(VLOOKUP(Tabelle32[[#This Row],[Device ID]],BOM!$B$3:$BQ$35,25,FALSE),"")</f>
        <v>0</v>
      </c>
      <c r="V672" s="59" t="str">
        <f>IFERROR(VLOOKUP(Tabelle32[[#This Row],[Device ID]],BOM!$B$3:$BQ$35,26,FALSE),"")</f>
        <v>x</v>
      </c>
      <c r="W672" s="59" t="str">
        <f>IFERROR(VLOOKUP(Tabelle32[[#This Row],[Device ID]],BOM!$B$3:$BQ$35,27,FALSE),"")</f>
        <v>x</v>
      </c>
      <c r="X672" s="59" t="str">
        <f>IFERROR(VLOOKUP(Tabelle32[[#This Row],[Device ID]],BOM!$B$3:$BQ$35,28,FALSE),"")</f>
        <v>x</v>
      </c>
      <c r="Y672" s="59" t="str">
        <f>IFERROR(VLOOKUP(Tabelle32[[#This Row],[Device ID]],BOM!$B$3:$BQ$35,29,FALSE),"")</f>
        <v>x</v>
      </c>
      <c r="Z672" s="59" t="str">
        <f>IFERROR(VLOOKUP(Tabelle32[[#This Row],[Device ID]],BOM!$B$3:$BQ$35,30,FALSE),"")</f>
        <v>x</v>
      </c>
      <c r="AA672" s="59" t="str">
        <f>IFERROR(VLOOKUP(Tabelle32[[#This Row],[Device ID]],BOM!$B$3:$BQ$35,31,FALSE),"")</f>
        <v>x</v>
      </c>
      <c r="AB672" s="59" t="str">
        <f>IFERROR(VLOOKUP(Tabelle32[[#This Row],[Device ID]],BOM!$B$3:$BQ$35,32,FALSE),"")</f>
        <v>x</v>
      </c>
      <c r="AC672" s="59" t="str">
        <f>IFERROR(VLOOKUP(Tabelle32[[#This Row],[Device ID]],BOM!$B$3:$BQ$35,33,FALSE),"")</f>
        <v>x</v>
      </c>
      <c r="AD672" s="59" t="str">
        <f>IFERROR(VLOOKUP(Tabelle32[[#This Row],[Device ID]],BOM!$B$3:$BQ$35,34,FALSE),"")</f>
        <v>x</v>
      </c>
      <c r="AE672" s="59" t="str">
        <f>IFERROR(VLOOKUP(Tabelle32[[#This Row],[Device ID]],BOM!$B$3:$BQ$35,35,FALSE),"")</f>
        <v>x</v>
      </c>
      <c r="AF672" s="59" t="str">
        <f>IFERROR(VLOOKUP(Tabelle32[[#This Row],[Device ID]],BOM!$B$3:$BQ$35,36,FALSE),"")</f>
        <v>x</v>
      </c>
      <c r="AG672" s="59" t="str">
        <f>IFERROR(VLOOKUP(Tabelle32[[#This Row],[Device ID]],BOM!$B$3:$BQ$35,37,FALSE),"")</f>
        <v>x</v>
      </c>
      <c r="AH672" s="59"/>
      <c r="AI672" s="59"/>
      <c r="AJ672" s="59"/>
      <c r="AK672" s="59"/>
      <c r="AL672" s="59" t="str">
        <f>IFERROR(VLOOKUP(Tabelle32[[#This Row],[Device ID]],BOM!$B$3:$BQ$35,42,FALSE),"")</f>
        <v>Imagine Communications SNP</v>
      </c>
      <c r="AM672" s="59" t="str">
        <f>IFERROR(VLOOKUP(Tabelle32[[#This Row],[Device ID]],BOM!$B$3:$BQ$35,43,FALSE),"")</f>
        <v>no</v>
      </c>
      <c r="AN672" s="59" t="str">
        <f>IFERROR(VLOOKUP(Tabelle32[[#This Row],[Device ID]],BOM!$B$3:$BQ$35,44,FALSE),"")</f>
        <v>yes</v>
      </c>
      <c r="AO672" s="59" t="str">
        <f>IFERROR(VLOOKUP(Tabelle32[[#This Row],[Device ID]],BOM!$B$3:$BQ$35,45,FALSE),"")</f>
        <v>no</v>
      </c>
      <c r="AP672" s="59" t="str">
        <f>IFERROR(CONCATENATE(Tabelle32[[#This Row],[Family
GFX-Unit]]," | ",Tabelle32[[#This Row],[Label 1
GFX-Unit]]," | ",Tabelle32[[#This Row],[Attached Device if Gateway]]),"")</f>
        <v xml:space="preserve"> |  | MVW</v>
      </c>
      <c r="AQ672" s="28"/>
      <c r="AR672" s="28"/>
      <c r="AS672" s="28"/>
      <c r="AT672" s="28"/>
      <c r="AU672" s="28"/>
      <c r="AV672" s="28" t="s">
        <v>96</v>
      </c>
      <c r="AW672" s="28" t="s">
        <v>96</v>
      </c>
      <c r="AX672" s="28" t="s">
        <v>96</v>
      </c>
      <c r="AY672" s="28" t="s">
        <v>96</v>
      </c>
      <c r="AZ672" s="28" t="s">
        <v>96</v>
      </c>
      <c r="BA672" s="28" t="s">
        <v>96</v>
      </c>
      <c r="BB672" s="28" t="s">
        <v>96</v>
      </c>
      <c r="BC672" s="28" t="s">
        <v>96</v>
      </c>
      <c r="BD672" s="28" t="s">
        <v>96</v>
      </c>
      <c r="BE672" s="28"/>
      <c r="BF672" s="28"/>
      <c r="BG672" s="73" t="s">
        <v>151</v>
      </c>
      <c r="BH672" s="30" t="str">
        <f>IF(COUNTA(Tabelle32[[#This Row],[Type:Vid_1080i50]:[Type:Anc_Prot]])&gt;0,"x","")</f>
        <v>x</v>
      </c>
      <c r="BI67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72" s="59"/>
      <c r="BK672" s="59"/>
      <c r="BL672" s="63"/>
      <c r="BM672" s="63"/>
      <c r="BN672" s="90"/>
      <c r="BO672" s="90"/>
      <c r="BP672" s="75">
        <f>LEN(Tabelle32[[#This Row],[Label 1
GFX-Unit]])</f>
        <v>0</v>
      </c>
      <c r="BQ672" s="63"/>
      <c r="BR672" s="63"/>
      <c r="BS672" s="59"/>
      <c r="BT672" s="59"/>
      <c r="BU672" s="59" t="s">
        <v>179</v>
      </c>
      <c r="BV672" s="59" t="s">
        <v>180</v>
      </c>
      <c r="BW672" s="59" t="s">
        <v>882</v>
      </c>
      <c r="BX672" s="59">
        <v>31</v>
      </c>
    </row>
    <row r="673" spans="1:76" x14ac:dyDescent="0.2">
      <c r="A673" s="58" t="str">
        <f>CONCATENATE(Tabelle32[[#This Row],[Device ID]],".",Tabelle32[[#This Row],[Streamcounter]])</f>
        <v>31.31207</v>
      </c>
      <c r="B67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VGW-01_SDI31_AUDrec_0007_IPLASRF</v>
      </c>
      <c r="C673" s="67"/>
      <c r="D673" s="61"/>
      <c r="E673" s="67"/>
      <c r="F673" s="59" t="str">
        <f>IFERROR(VLOOKUP(Tabelle32[[#This Row],[Device ID]],BOM!$B$3:$BQ$35,16,FALSE),"")</f>
        <v>MVW</v>
      </c>
      <c r="G673" s="63">
        <f>VLOOKUP(Tabelle32[[#This Row],[SDI Interface]],BOM!$A$4:$B$35,2,FALSE)</f>
        <v>31</v>
      </c>
      <c r="H673" s="59" t="str">
        <f>BOM!$C$4</f>
        <v>VGW-01</v>
      </c>
      <c r="I673" s="59">
        <f>IFERROR(VLOOKUP(Tabelle32[[#This Row],[Device ID]],BOM!$B$3:$BQ$35,12,FALSE),"")</f>
        <v>0</v>
      </c>
      <c r="J673" s="59" t="str">
        <f>IFERROR(VLOOKUP(Tabelle32[[#This Row],[Device ID]],BOM!$B$3:$BQ$35,13,FALSE),"")</f>
        <v>TC.U1.223 | MDC</v>
      </c>
      <c r="K673" s="59" t="str">
        <f>IFERROR(VLOOKUP(Tabelle32[[#This Row],[Device ID]],BOM!$B$3:$BQ$35,14,FALSE),"")</f>
        <v>Imagine Comunications</v>
      </c>
      <c r="L673" s="59" t="str">
        <f>IFERROR(VLOOKUP(Tabelle32[[#This Row],[Device ID]],BOM!$B$3:$BQ$35,16,FALSE),"")</f>
        <v>MVW</v>
      </c>
      <c r="M673" s="63">
        <f>IFERROR(VLOOKUP(Tabelle32[[#This Row],[Device ID]],BOM!$B$3:$BQ$35,17,FALSE),"")</f>
        <v>0</v>
      </c>
      <c r="N673" s="59">
        <f>IFERROR(VLOOKUP(Tabelle32[[#This Row],[Device ID]],BOM!$B$3:$BQ$35,18,FALSE),"")</f>
        <v>0</v>
      </c>
      <c r="O673" s="64"/>
      <c r="P673" s="64"/>
      <c r="Q673" s="64"/>
      <c r="R673" s="64"/>
      <c r="S673" s="64"/>
      <c r="T673" s="64"/>
      <c r="U673" s="59">
        <f>IFERROR(VLOOKUP(Tabelle32[[#This Row],[Device ID]],BOM!$B$3:$BQ$35,25,FALSE),"")</f>
        <v>0</v>
      </c>
      <c r="V673" s="59" t="str">
        <f>IFERROR(VLOOKUP(Tabelle32[[#This Row],[Device ID]],BOM!$B$3:$BQ$35,26,FALSE),"")</f>
        <v>x</v>
      </c>
      <c r="W673" s="59" t="str">
        <f>IFERROR(VLOOKUP(Tabelle32[[#This Row],[Device ID]],BOM!$B$3:$BQ$35,27,FALSE),"")</f>
        <v>x</v>
      </c>
      <c r="X673" s="59" t="str">
        <f>IFERROR(VLOOKUP(Tabelle32[[#This Row],[Device ID]],BOM!$B$3:$BQ$35,28,FALSE),"")</f>
        <v>x</v>
      </c>
      <c r="Y673" s="59" t="str">
        <f>IFERROR(VLOOKUP(Tabelle32[[#This Row],[Device ID]],BOM!$B$3:$BQ$35,29,FALSE),"")</f>
        <v>x</v>
      </c>
      <c r="Z673" s="59" t="str">
        <f>IFERROR(VLOOKUP(Tabelle32[[#This Row],[Device ID]],BOM!$B$3:$BQ$35,30,FALSE),"")</f>
        <v>x</v>
      </c>
      <c r="AA673" s="59" t="str">
        <f>IFERROR(VLOOKUP(Tabelle32[[#This Row],[Device ID]],BOM!$B$3:$BQ$35,31,FALSE),"")</f>
        <v>x</v>
      </c>
      <c r="AB673" s="59" t="str">
        <f>IFERROR(VLOOKUP(Tabelle32[[#This Row],[Device ID]],BOM!$B$3:$BQ$35,32,FALSE),"")</f>
        <v>x</v>
      </c>
      <c r="AC673" s="59" t="str">
        <f>IFERROR(VLOOKUP(Tabelle32[[#This Row],[Device ID]],BOM!$B$3:$BQ$35,33,FALSE),"")</f>
        <v>x</v>
      </c>
      <c r="AD673" s="59" t="str">
        <f>IFERROR(VLOOKUP(Tabelle32[[#This Row],[Device ID]],BOM!$B$3:$BQ$35,34,FALSE),"")</f>
        <v>x</v>
      </c>
      <c r="AE673" s="59" t="str">
        <f>IFERROR(VLOOKUP(Tabelle32[[#This Row],[Device ID]],BOM!$B$3:$BQ$35,35,FALSE),"")</f>
        <v>x</v>
      </c>
      <c r="AF673" s="59" t="str">
        <f>IFERROR(VLOOKUP(Tabelle32[[#This Row],[Device ID]],BOM!$B$3:$BQ$35,36,FALSE),"")</f>
        <v>x</v>
      </c>
      <c r="AG673" s="59" t="str">
        <f>IFERROR(VLOOKUP(Tabelle32[[#This Row],[Device ID]],BOM!$B$3:$BQ$35,37,FALSE),"")</f>
        <v>x</v>
      </c>
      <c r="AH673" s="59"/>
      <c r="AI673" s="59"/>
      <c r="AJ673" s="59"/>
      <c r="AK673" s="59"/>
      <c r="AL673" s="59" t="str">
        <f>IFERROR(VLOOKUP(Tabelle32[[#This Row],[Device ID]],BOM!$B$3:$BQ$35,42,FALSE),"")</f>
        <v>Imagine Communications SNP</v>
      </c>
      <c r="AM673" s="59" t="str">
        <f>IFERROR(VLOOKUP(Tabelle32[[#This Row],[Device ID]],BOM!$B$3:$BQ$35,43,FALSE),"")</f>
        <v>no</v>
      </c>
      <c r="AN673" s="59" t="str">
        <f>IFERROR(VLOOKUP(Tabelle32[[#This Row],[Device ID]],BOM!$B$3:$BQ$35,44,FALSE),"")</f>
        <v>yes</v>
      </c>
      <c r="AO673" s="59" t="str">
        <f>IFERROR(VLOOKUP(Tabelle32[[#This Row],[Device ID]],BOM!$B$3:$BQ$35,45,FALSE),"")</f>
        <v>no</v>
      </c>
      <c r="AP673" s="59" t="str">
        <f>IFERROR(CONCATENATE(Tabelle32[[#This Row],[Family
GFX-Unit]]," | ",Tabelle32[[#This Row],[Label 1
GFX-Unit]]," | ",Tabelle32[[#This Row],[Attached Device if Gateway]]),"")</f>
        <v xml:space="preserve"> |  | MVW</v>
      </c>
      <c r="AQ673" s="28"/>
      <c r="AR673" s="28"/>
      <c r="AS673" s="28"/>
      <c r="AT673" s="28"/>
      <c r="AU673" s="28"/>
      <c r="AV673" s="28" t="s">
        <v>96</v>
      </c>
      <c r="AW673" s="28" t="s">
        <v>96</v>
      </c>
      <c r="AX673" s="28" t="s">
        <v>96</v>
      </c>
      <c r="AY673" s="28" t="s">
        <v>96</v>
      </c>
      <c r="AZ673" s="28" t="s">
        <v>96</v>
      </c>
      <c r="BA673" s="28" t="s">
        <v>96</v>
      </c>
      <c r="BB673" s="28" t="s">
        <v>96</v>
      </c>
      <c r="BC673" s="28" t="s">
        <v>96</v>
      </c>
      <c r="BD673" s="28" t="s">
        <v>96</v>
      </c>
      <c r="BE673" s="28"/>
      <c r="BF673" s="28"/>
      <c r="BG673" s="73" t="s">
        <v>151</v>
      </c>
      <c r="BH673" s="30" t="str">
        <f>IF(COUNTA(Tabelle32[[#This Row],[Type:Vid_1080i50]:[Type:Anc_Prot]])&gt;0,"x","")</f>
        <v>x</v>
      </c>
      <c r="BI67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73" s="59"/>
      <c r="BK673" s="59"/>
      <c r="BL673" s="63"/>
      <c r="BM673" s="63"/>
      <c r="BN673" s="90"/>
      <c r="BO673" s="90"/>
      <c r="BP673" s="75">
        <f>LEN(Tabelle32[[#This Row],[Label 1
GFX-Unit]])</f>
        <v>0</v>
      </c>
      <c r="BQ673" s="63"/>
      <c r="BR673" s="63"/>
      <c r="BS673" s="59"/>
      <c r="BT673" s="59"/>
      <c r="BU673" s="59" t="s">
        <v>182</v>
      </c>
      <c r="BV673" s="59" t="s">
        <v>183</v>
      </c>
      <c r="BW673" s="59" t="s">
        <v>883</v>
      </c>
      <c r="BX673" s="59">
        <v>31</v>
      </c>
    </row>
    <row r="674" spans="1:76" x14ac:dyDescent="0.2">
      <c r="A674" s="58" t="str">
        <f>CONCATENATE(Tabelle32[[#This Row],[Device ID]],".",Tabelle32[[#This Row],[Streamcounter]])</f>
        <v>31.31208</v>
      </c>
      <c r="B67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VGW-01_SDI31_AUDrec_0008_IPLASRF</v>
      </c>
      <c r="C674" s="67"/>
      <c r="D674" s="61"/>
      <c r="E674" s="67"/>
      <c r="F674" s="59" t="str">
        <f>IFERROR(VLOOKUP(Tabelle32[[#This Row],[Device ID]],BOM!$B$3:$BQ$35,16,FALSE),"")</f>
        <v>MVW</v>
      </c>
      <c r="G674" s="63">
        <f>VLOOKUP(Tabelle32[[#This Row],[SDI Interface]],BOM!$A$4:$B$35,2,FALSE)</f>
        <v>31</v>
      </c>
      <c r="H674" s="59" t="str">
        <f>BOM!$C$4</f>
        <v>VGW-01</v>
      </c>
      <c r="I674" s="59">
        <f>IFERROR(VLOOKUP(Tabelle32[[#This Row],[Device ID]],BOM!$B$3:$BQ$35,12,FALSE),"")</f>
        <v>0</v>
      </c>
      <c r="J674" s="59" t="str">
        <f>IFERROR(VLOOKUP(Tabelle32[[#This Row],[Device ID]],BOM!$B$3:$BQ$35,13,FALSE),"")</f>
        <v>TC.U1.223 | MDC</v>
      </c>
      <c r="K674" s="59" t="str">
        <f>IFERROR(VLOOKUP(Tabelle32[[#This Row],[Device ID]],BOM!$B$3:$BQ$35,14,FALSE),"")</f>
        <v>Imagine Comunications</v>
      </c>
      <c r="L674" s="59" t="str">
        <f>IFERROR(VLOOKUP(Tabelle32[[#This Row],[Device ID]],BOM!$B$3:$BQ$35,16,FALSE),"")</f>
        <v>MVW</v>
      </c>
      <c r="M674" s="63">
        <f>IFERROR(VLOOKUP(Tabelle32[[#This Row],[Device ID]],BOM!$B$3:$BQ$35,17,FALSE),"")</f>
        <v>0</v>
      </c>
      <c r="N674" s="59">
        <f>IFERROR(VLOOKUP(Tabelle32[[#This Row],[Device ID]],BOM!$B$3:$BQ$35,18,FALSE),"")</f>
        <v>0</v>
      </c>
      <c r="O674" s="64"/>
      <c r="P674" s="64"/>
      <c r="Q674" s="64"/>
      <c r="R674" s="64"/>
      <c r="S674" s="64"/>
      <c r="T674" s="64"/>
      <c r="U674" s="59">
        <f>IFERROR(VLOOKUP(Tabelle32[[#This Row],[Device ID]],BOM!$B$3:$BQ$35,25,FALSE),"")</f>
        <v>0</v>
      </c>
      <c r="V674" s="59" t="str">
        <f>IFERROR(VLOOKUP(Tabelle32[[#This Row],[Device ID]],BOM!$B$3:$BQ$35,26,FALSE),"")</f>
        <v>x</v>
      </c>
      <c r="W674" s="59" t="str">
        <f>IFERROR(VLOOKUP(Tabelle32[[#This Row],[Device ID]],BOM!$B$3:$BQ$35,27,FALSE),"")</f>
        <v>x</v>
      </c>
      <c r="X674" s="59" t="str">
        <f>IFERROR(VLOOKUP(Tabelle32[[#This Row],[Device ID]],BOM!$B$3:$BQ$35,28,FALSE),"")</f>
        <v>x</v>
      </c>
      <c r="Y674" s="59" t="str">
        <f>IFERROR(VLOOKUP(Tabelle32[[#This Row],[Device ID]],BOM!$B$3:$BQ$35,29,FALSE),"")</f>
        <v>x</v>
      </c>
      <c r="Z674" s="59" t="str">
        <f>IFERROR(VLOOKUP(Tabelle32[[#This Row],[Device ID]],BOM!$B$3:$BQ$35,30,FALSE),"")</f>
        <v>x</v>
      </c>
      <c r="AA674" s="59" t="str">
        <f>IFERROR(VLOOKUP(Tabelle32[[#This Row],[Device ID]],BOM!$B$3:$BQ$35,31,FALSE),"")</f>
        <v>x</v>
      </c>
      <c r="AB674" s="59" t="str">
        <f>IFERROR(VLOOKUP(Tabelle32[[#This Row],[Device ID]],BOM!$B$3:$BQ$35,32,FALSE),"")</f>
        <v>x</v>
      </c>
      <c r="AC674" s="59" t="str">
        <f>IFERROR(VLOOKUP(Tabelle32[[#This Row],[Device ID]],BOM!$B$3:$BQ$35,33,FALSE),"")</f>
        <v>x</v>
      </c>
      <c r="AD674" s="59" t="str">
        <f>IFERROR(VLOOKUP(Tabelle32[[#This Row],[Device ID]],BOM!$B$3:$BQ$35,34,FALSE),"")</f>
        <v>x</v>
      </c>
      <c r="AE674" s="59" t="str">
        <f>IFERROR(VLOOKUP(Tabelle32[[#This Row],[Device ID]],BOM!$B$3:$BQ$35,35,FALSE),"")</f>
        <v>x</v>
      </c>
      <c r="AF674" s="59" t="str">
        <f>IFERROR(VLOOKUP(Tabelle32[[#This Row],[Device ID]],BOM!$B$3:$BQ$35,36,FALSE),"")</f>
        <v>x</v>
      </c>
      <c r="AG674" s="59" t="str">
        <f>IFERROR(VLOOKUP(Tabelle32[[#This Row],[Device ID]],BOM!$B$3:$BQ$35,37,FALSE),"")</f>
        <v>x</v>
      </c>
      <c r="AH674" s="59"/>
      <c r="AI674" s="59"/>
      <c r="AJ674" s="59"/>
      <c r="AK674" s="59"/>
      <c r="AL674" s="59" t="str">
        <f>IFERROR(VLOOKUP(Tabelle32[[#This Row],[Device ID]],BOM!$B$3:$BQ$35,42,FALSE),"")</f>
        <v>Imagine Communications SNP</v>
      </c>
      <c r="AM674" s="59" t="str">
        <f>IFERROR(VLOOKUP(Tabelle32[[#This Row],[Device ID]],BOM!$B$3:$BQ$35,43,FALSE),"")</f>
        <v>no</v>
      </c>
      <c r="AN674" s="59" t="str">
        <f>IFERROR(VLOOKUP(Tabelle32[[#This Row],[Device ID]],BOM!$B$3:$BQ$35,44,FALSE),"")</f>
        <v>yes</v>
      </c>
      <c r="AO674" s="59" t="str">
        <f>IFERROR(VLOOKUP(Tabelle32[[#This Row],[Device ID]],BOM!$B$3:$BQ$35,45,FALSE),"")</f>
        <v>no</v>
      </c>
      <c r="AP674" s="59" t="str">
        <f>IFERROR(CONCATENATE(Tabelle32[[#This Row],[Family
GFX-Unit]]," | ",Tabelle32[[#This Row],[Label 1
GFX-Unit]]," | ",Tabelle32[[#This Row],[Attached Device if Gateway]]),"")</f>
        <v xml:space="preserve"> |  | MVW</v>
      </c>
      <c r="AQ674" s="28"/>
      <c r="AR674" s="28"/>
      <c r="AS674" s="28"/>
      <c r="AT674" s="28"/>
      <c r="AU674" s="28"/>
      <c r="AV674" s="28" t="s">
        <v>96</v>
      </c>
      <c r="AW674" s="28" t="s">
        <v>96</v>
      </c>
      <c r="AX674" s="28" t="s">
        <v>96</v>
      </c>
      <c r="AY674" s="28" t="s">
        <v>96</v>
      </c>
      <c r="AZ674" s="28" t="s">
        <v>96</v>
      </c>
      <c r="BA674" s="28" t="s">
        <v>96</v>
      </c>
      <c r="BB674" s="28" t="s">
        <v>96</v>
      </c>
      <c r="BC674" s="28" t="s">
        <v>96</v>
      </c>
      <c r="BD674" s="28" t="s">
        <v>96</v>
      </c>
      <c r="BE674" s="28"/>
      <c r="BF674" s="28"/>
      <c r="BG674" s="73" t="s">
        <v>151</v>
      </c>
      <c r="BH674" s="30" t="str">
        <f>IF(COUNTA(Tabelle32[[#This Row],[Type:Vid_1080i50]:[Type:Anc_Prot]])&gt;0,"x","")</f>
        <v>x</v>
      </c>
      <c r="BI67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74" s="59"/>
      <c r="BK674" s="59"/>
      <c r="BL674" s="63"/>
      <c r="BM674" s="63"/>
      <c r="BN674" s="90"/>
      <c r="BO674" s="90"/>
      <c r="BP674" s="75">
        <f>LEN(Tabelle32[[#This Row],[Label 1
GFX-Unit]])</f>
        <v>0</v>
      </c>
      <c r="BQ674" s="63"/>
      <c r="BR674" s="63"/>
      <c r="BS674" s="59"/>
      <c r="BT674" s="59"/>
      <c r="BU674" s="59" t="s">
        <v>185</v>
      </c>
      <c r="BV674" s="59" t="s">
        <v>186</v>
      </c>
      <c r="BW674" s="59" t="s">
        <v>884</v>
      </c>
      <c r="BX674" s="59">
        <v>31</v>
      </c>
    </row>
    <row r="675" spans="1:76" x14ac:dyDescent="0.2">
      <c r="A675" s="58" t="str">
        <f>CONCATENATE(Tabelle32[[#This Row],[Device ID]],".",Tabelle32[[#This Row],[Streamcounter]])</f>
        <v>31.31209</v>
      </c>
      <c r="B67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VGW-01_SDI31_AUDrec_0009_IPLASRF</v>
      </c>
      <c r="C675" s="67"/>
      <c r="D675" s="61"/>
      <c r="E675" s="67"/>
      <c r="F675" s="59" t="str">
        <f>IFERROR(VLOOKUP(Tabelle32[[#This Row],[Device ID]],BOM!$B$3:$BQ$35,16,FALSE),"")</f>
        <v>MVW</v>
      </c>
      <c r="G675" s="63">
        <f>VLOOKUP(Tabelle32[[#This Row],[SDI Interface]],BOM!$A$4:$B$35,2,FALSE)</f>
        <v>31</v>
      </c>
      <c r="H675" s="59" t="str">
        <f>BOM!$C$4</f>
        <v>VGW-01</v>
      </c>
      <c r="I675" s="59">
        <f>IFERROR(VLOOKUP(Tabelle32[[#This Row],[Device ID]],BOM!$B$3:$BQ$35,12,FALSE),"")</f>
        <v>0</v>
      </c>
      <c r="J675" s="59" t="str">
        <f>IFERROR(VLOOKUP(Tabelle32[[#This Row],[Device ID]],BOM!$B$3:$BQ$35,13,FALSE),"")</f>
        <v>TC.U1.223 | MDC</v>
      </c>
      <c r="K675" s="59" t="str">
        <f>IFERROR(VLOOKUP(Tabelle32[[#This Row],[Device ID]],BOM!$B$3:$BQ$35,14,FALSE),"")</f>
        <v>Imagine Comunications</v>
      </c>
      <c r="L675" s="59" t="str">
        <f>IFERROR(VLOOKUP(Tabelle32[[#This Row],[Device ID]],BOM!$B$3:$BQ$35,16,FALSE),"")</f>
        <v>MVW</v>
      </c>
      <c r="M675" s="63">
        <f>IFERROR(VLOOKUP(Tabelle32[[#This Row],[Device ID]],BOM!$B$3:$BQ$35,17,FALSE),"")</f>
        <v>0</v>
      </c>
      <c r="N675" s="59">
        <f>IFERROR(VLOOKUP(Tabelle32[[#This Row],[Device ID]],BOM!$B$3:$BQ$35,18,FALSE),"")</f>
        <v>0</v>
      </c>
      <c r="O675" s="64"/>
      <c r="P675" s="64"/>
      <c r="Q675" s="64"/>
      <c r="R675" s="64"/>
      <c r="S675" s="64"/>
      <c r="T675" s="64"/>
      <c r="U675" s="59">
        <f>IFERROR(VLOOKUP(Tabelle32[[#This Row],[Device ID]],BOM!$B$3:$BQ$35,25,FALSE),"")</f>
        <v>0</v>
      </c>
      <c r="V675" s="59" t="str">
        <f>IFERROR(VLOOKUP(Tabelle32[[#This Row],[Device ID]],BOM!$B$3:$BQ$35,26,FALSE),"")</f>
        <v>x</v>
      </c>
      <c r="W675" s="59" t="str">
        <f>IFERROR(VLOOKUP(Tabelle32[[#This Row],[Device ID]],BOM!$B$3:$BQ$35,27,FALSE),"")</f>
        <v>x</v>
      </c>
      <c r="X675" s="59" t="str">
        <f>IFERROR(VLOOKUP(Tabelle32[[#This Row],[Device ID]],BOM!$B$3:$BQ$35,28,FALSE),"")</f>
        <v>x</v>
      </c>
      <c r="Y675" s="59" t="str">
        <f>IFERROR(VLOOKUP(Tabelle32[[#This Row],[Device ID]],BOM!$B$3:$BQ$35,29,FALSE),"")</f>
        <v>x</v>
      </c>
      <c r="Z675" s="59" t="str">
        <f>IFERROR(VLOOKUP(Tabelle32[[#This Row],[Device ID]],BOM!$B$3:$BQ$35,30,FALSE),"")</f>
        <v>x</v>
      </c>
      <c r="AA675" s="59" t="str">
        <f>IFERROR(VLOOKUP(Tabelle32[[#This Row],[Device ID]],BOM!$B$3:$BQ$35,31,FALSE),"")</f>
        <v>x</v>
      </c>
      <c r="AB675" s="59" t="str">
        <f>IFERROR(VLOOKUP(Tabelle32[[#This Row],[Device ID]],BOM!$B$3:$BQ$35,32,FALSE),"")</f>
        <v>x</v>
      </c>
      <c r="AC675" s="59" t="str">
        <f>IFERROR(VLOOKUP(Tabelle32[[#This Row],[Device ID]],BOM!$B$3:$BQ$35,33,FALSE),"")</f>
        <v>x</v>
      </c>
      <c r="AD675" s="59" t="str">
        <f>IFERROR(VLOOKUP(Tabelle32[[#This Row],[Device ID]],BOM!$B$3:$BQ$35,34,FALSE),"")</f>
        <v>x</v>
      </c>
      <c r="AE675" s="59" t="str">
        <f>IFERROR(VLOOKUP(Tabelle32[[#This Row],[Device ID]],BOM!$B$3:$BQ$35,35,FALSE),"")</f>
        <v>x</v>
      </c>
      <c r="AF675" s="59" t="str">
        <f>IFERROR(VLOOKUP(Tabelle32[[#This Row],[Device ID]],BOM!$B$3:$BQ$35,36,FALSE),"")</f>
        <v>x</v>
      </c>
      <c r="AG675" s="59" t="str">
        <f>IFERROR(VLOOKUP(Tabelle32[[#This Row],[Device ID]],BOM!$B$3:$BQ$35,37,FALSE),"")</f>
        <v>x</v>
      </c>
      <c r="AH675" s="59"/>
      <c r="AI675" s="59"/>
      <c r="AJ675" s="59"/>
      <c r="AK675" s="59"/>
      <c r="AL675" s="59" t="str">
        <f>IFERROR(VLOOKUP(Tabelle32[[#This Row],[Device ID]],BOM!$B$3:$BQ$35,42,FALSE),"")</f>
        <v>Imagine Communications SNP</v>
      </c>
      <c r="AM675" s="59" t="str">
        <f>IFERROR(VLOOKUP(Tabelle32[[#This Row],[Device ID]],BOM!$B$3:$BQ$35,43,FALSE),"")</f>
        <v>no</v>
      </c>
      <c r="AN675" s="59" t="str">
        <f>IFERROR(VLOOKUP(Tabelle32[[#This Row],[Device ID]],BOM!$B$3:$BQ$35,44,FALSE),"")</f>
        <v>yes</v>
      </c>
      <c r="AO675" s="59" t="str">
        <f>IFERROR(VLOOKUP(Tabelle32[[#This Row],[Device ID]],BOM!$B$3:$BQ$35,45,FALSE),"")</f>
        <v>no</v>
      </c>
      <c r="AP675" s="59" t="str">
        <f>IFERROR(CONCATENATE(Tabelle32[[#This Row],[Family
GFX-Unit]]," | ",Tabelle32[[#This Row],[Label 1
GFX-Unit]]," | ",Tabelle32[[#This Row],[Attached Device if Gateway]]),"")</f>
        <v xml:space="preserve"> |  | MVW</v>
      </c>
      <c r="AQ675" s="28"/>
      <c r="AR675" s="28"/>
      <c r="AS675" s="28"/>
      <c r="AT675" s="28"/>
      <c r="AU675" s="28"/>
      <c r="AV675" s="28" t="s">
        <v>96</v>
      </c>
      <c r="AW675" s="28" t="s">
        <v>96</v>
      </c>
      <c r="AX675" s="28" t="s">
        <v>96</v>
      </c>
      <c r="AY675" s="28" t="s">
        <v>96</v>
      </c>
      <c r="AZ675" s="28" t="s">
        <v>96</v>
      </c>
      <c r="BA675" s="28" t="s">
        <v>96</v>
      </c>
      <c r="BB675" s="28" t="s">
        <v>96</v>
      </c>
      <c r="BC675" s="28" t="s">
        <v>96</v>
      </c>
      <c r="BD675" s="28" t="s">
        <v>96</v>
      </c>
      <c r="BE675" s="28"/>
      <c r="BF675" s="28"/>
      <c r="BG675" s="73" t="s">
        <v>151</v>
      </c>
      <c r="BH675" s="30" t="str">
        <f>IF(COUNTA(Tabelle32[[#This Row],[Type:Vid_1080i50]:[Type:Anc_Prot]])&gt;0,"x","")</f>
        <v>x</v>
      </c>
      <c r="BI67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75" s="59"/>
      <c r="BK675" s="59"/>
      <c r="BL675" s="63"/>
      <c r="BM675" s="63"/>
      <c r="BN675" s="90"/>
      <c r="BO675" s="90"/>
      <c r="BP675" s="75">
        <f>LEN(Tabelle32[[#This Row],[Label 1
GFX-Unit]])</f>
        <v>0</v>
      </c>
      <c r="BQ675" s="63"/>
      <c r="BR675" s="63"/>
      <c r="BS675" s="59"/>
      <c r="BT675" s="59"/>
      <c r="BU675" s="59" t="s">
        <v>188</v>
      </c>
      <c r="BV675" s="59" t="s">
        <v>189</v>
      </c>
      <c r="BW675" s="59" t="s">
        <v>885</v>
      </c>
      <c r="BX675" s="59">
        <v>31</v>
      </c>
    </row>
    <row r="676" spans="1:76" x14ac:dyDescent="0.2">
      <c r="A676" s="58" t="str">
        <f>CONCATENATE(Tabelle32[[#This Row],[Device ID]],".",Tabelle32[[#This Row],[Streamcounter]])</f>
        <v>31.31210</v>
      </c>
      <c r="B676" s="97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VGW-01_SDI31_AUDrec_0010_IPLASRF</v>
      </c>
      <c r="C676" s="107"/>
      <c r="D676" s="103"/>
      <c r="E676" s="107"/>
      <c r="F676" s="97" t="str">
        <f>IFERROR(VLOOKUP(Tabelle32[[#This Row],[Device ID]],BOM!$B$3:$BQ$35,16,FALSE),"")</f>
        <v>MVW</v>
      </c>
      <c r="G676" s="100">
        <f>VLOOKUP(Tabelle32[[#This Row],[SDI Interface]],BOM!$A$4:$B$35,2,FALSE)</f>
        <v>31</v>
      </c>
      <c r="H676" s="97" t="str">
        <f>BOM!$C$4</f>
        <v>VGW-01</v>
      </c>
      <c r="I676" s="97">
        <f>IFERROR(VLOOKUP(Tabelle32[[#This Row],[Device ID]],BOM!$B$3:$BQ$35,12,FALSE),"")</f>
        <v>0</v>
      </c>
      <c r="J676" s="97" t="str">
        <f>IFERROR(VLOOKUP(Tabelle32[[#This Row],[Device ID]],BOM!$B$3:$BQ$35,13,FALSE),"")</f>
        <v>TC.U1.223 | MDC</v>
      </c>
      <c r="K676" s="97" t="str">
        <f>IFERROR(VLOOKUP(Tabelle32[[#This Row],[Device ID]],BOM!$B$3:$BQ$35,14,FALSE),"")</f>
        <v>Imagine Comunications</v>
      </c>
      <c r="L676" s="97" t="str">
        <f>IFERROR(VLOOKUP(Tabelle32[[#This Row],[Device ID]],BOM!$B$3:$BQ$35,16,FALSE),"")</f>
        <v>MVW</v>
      </c>
      <c r="M676" s="100">
        <f>IFERROR(VLOOKUP(Tabelle32[[#This Row],[Device ID]],BOM!$B$3:$BQ$35,17,FALSE),"")</f>
        <v>0</v>
      </c>
      <c r="N676" s="97">
        <f>IFERROR(VLOOKUP(Tabelle32[[#This Row],[Device ID]],BOM!$B$3:$BQ$35,18,FALSE),"")</f>
        <v>0</v>
      </c>
      <c r="O676" s="98"/>
      <c r="P676" s="98"/>
      <c r="Q676" s="98"/>
      <c r="R676" s="98"/>
      <c r="S676" s="98"/>
      <c r="T676" s="98"/>
      <c r="U676" s="97">
        <f>IFERROR(VLOOKUP(Tabelle32[[#This Row],[Device ID]],BOM!$B$3:$BQ$35,25,FALSE),"")</f>
        <v>0</v>
      </c>
      <c r="V676" s="97" t="str">
        <f>IFERROR(VLOOKUP(Tabelle32[[#This Row],[Device ID]],BOM!$B$3:$BQ$35,26,FALSE),"")</f>
        <v>x</v>
      </c>
      <c r="W676" s="97" t="str">
        <f>IFERROR(VLOOKUP(Tabelle32[[#This Row],[Device ID]],BOM!$B$3:$BQ$35,27,FALSE),"")</f>
        <v>x</v>
      </c>
      <c r="X676" s="97" t="str">
        <f>IFERROR(VLOOKUP(Tabelle32[[#This Row],[Device ID]],BOM!$B$3:$BQ$35,28,FALSE),"")</f>
        <v>x</v>
      </c>
      <c r="Y676" s="97" t="str">
        <f>IFERROR(VLOOKUP(Tabelle32[[#This Row],[Device ID]],BOM!$B$3:$BQ$35,29,FALSE),"")</f>
        <v>x</v>
      </c>
      <c r="Z676" s="97" t="str">
        <f>IFERROR(VLOOKUP(Tabelle32[[#This Row],[Device ID]],BOM!$B$3:$BQ$35,30,FALSE),"")</f>
        <v>x</v>
      </c>
      <c r="AA676" s="97" t="str">
        <f>IFERROR(VLOOKUP(Tabelle32[[#This Row],[Device ID]],BOM!$B$3:$BQ$35,31,FALSE),"")</f>
        <v>x</v>
      </c>
      <c r="AB676" s="97" t="str">
        <f>IFERROR(VLOOKUP(Tabelle32[[#This Row],[Device ID]],BOM!$B$3:$BQ$35,32,FALSE),"")</f>
        <v>x</v>
      </c>
      <c r="AC676" s="97" t="str">
        <f>IFERROR(VLOOKUP(Tabelle32[[#This Row],[Device ID]],BOM!$B$3:$BQ$35,33,FALSE),"")</f>
        <v>x</v>
      </c>
      <c r="AD676" s="97" t="str">
        <f>IFERROR(VLOOKUP(Tabelle32[[#This Row],[Device ID]],BOM!$B$3:$BQ$35,34,FALSE),"")</f>
        <v>x</v>
      </c>
      <c r="AE676" s="97" t="str">
        <f>IFERROR(VLOOKUP(Tabelle32[[#This Row],[Device ID]],BOM!$B$3:$BQ$35,35,FALSE),"")</f>
        <v>x</v>
      </c>
      <c r="AF676" s="97" t="str">
        <f>IFERROR(VLOOKUP(Tabelle32[[#This Row],[Device ID]],BOM!$B$3:$BQ$35,36,FALSE),"")</f>
        <v>x</v>
      </c>
      <c r="AG676" s="97" t="str">
        <f>IFERROR(VLOOKUP(Tabelle32[[#This Row],[Device ID]],BOM!$B$3:$BQ$35,37,FALSE),"")</f>
        <v>x</v>
      </c>
      <c r="AH676" s="97"/>
      <c r="AI676" s="97"/>
      <c r="AJ676" s="97"/>
      <c r="AK676" s="97"/>
      <c r="AL676" s="97" t="str">
        <f>IFERROR(VLOOKUP(Tabelle32[[#This Row],[Device ID]],BOM!$B$3:$BQ$35,42,FALSE),"")</f>
        <v>Imagine Communications SNP</v>
      </c>
      <c r="AM676" s="97" t="str">
        <f>IFERROR(VLOOKUP(Tabelle32[[#This Row],[Device ID]],BOM!$B$3:$BQ$35,43,FALSE),"")</f>
        <v>no</v>
      </c>
      <c r="AN676" s="97" t="str">
        <f>IFERROR(VLOOKUP(Tabelle32[[#This Row],[Device ID]],BOM!$B$3:$BQ$35,44,FALSE),"")</f>
        <v>yes</v>
      </c>
      <c r="AO676" s="97" t="str">
        <f>IFERROR(VLOOKUP(Tabelle32[[#This Row],[Device ID]],BOM!$B$3:$BQ$35,45,FALSE),"")</f>
        <v>no</v>
      </c>
      <c r="AP676" s="97" t="str">
        <f>IFERROR(CONCATENATE(Tabelle32[[#This Row],[Family
GFX-Unit]]," | ",Tabelle32[[#This Row],[Label 1
GFX-Unit]]," | ",Tabelle32[[#This Row],[Attached Device if Gateway]]),"")</f>
        <v xml:space="preserve"> |  | MVW</v>
      </c>
      <c r="AQ676" s="28"/>
      <c r="AR676" s="104"/>
      <c r="AS676" s="104"/>
      <c r="AT676" s="104"/>
      <c r="AU676" s="104"/>
      <c r="AV676" s="104" t="s">
        <v>96</v>
      </c>
      <c r="AW676" s="104" t="s">
        <v>96</v>
      </c>
      <c r="AX676" s="104" t="s">
        <v>96</v>
      </c>
      <c r="AY676" s="104" t="s">
        <v>96</v>
      </c>
      <c r="AZ676" s="104" t="s">
        <v>96</v>
      </c>
      <c r="BA676" s="104" t="s">
        <v>96</v>
      </c>
      <c r="BB676" s="104" t="s">
        <v>96</v>
      </c>
      <c r="BC676" s="104" t="s">
        <v>96</v>
      </c>
      <c r="BD676" s="104" t="s">
        <v>96</v>
      </c>
      <c r="BE676" s="104"/>
      <c r="BF676" s="104"/>
      <c r="BG676" s="105" t="s">
        <v>151</v>
      </c>
      <c r="BH676" s="30" t="str">
        <f>IF(COUNTA(Tabelle32[[#This Row],[Type:Vid_1080i50]:[Type:Anc_Prot]])&gt;0,"x","")</f>
        <v>x</v>
      </c>
      <c r="BI676" s="106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76" s="97"/>
      <c r="BK676" s="97"/>
      <c r="BL676" s="100"/>
      <c r="BM676" s="100"/>
      <c r="BN676" s="99"/>
      <c r="BO676" s="99"/>
      <c r="BP676" s="101">
        <f>LEN(Tabelle32[[#This Row],[Label 1
GFX-Unit]])</f>
        <v>0</v>
      </c>
      <c r="BQ676" s="100"/>
      <c r="BR676" s="100"/>
      <c r="BS676" s="97"/>
      <c r="BT676" s="97"/>
      <c r="BU676" s="59" t="s">
        <v>191</v>
      </c>
      <c r="BV676" s="59" t="s">
        <v>192</v>
      </c>
      <c r="BW676" s="59" t="s">
        <v>886</v>
      </c>
      <c r="BX676" s="97">
        <v>31</v>
      </c>
    </row>
    <row r="677" spans="1:76" x14ac:dyDescent="0.2">
      <c r="A677" s="58" t="str">
        <f>CONCATENATE(Tabelle32[[#This Row],[Device ID]],".",Tabelle32[[#This Row],[Streamcounter]])</f>
        <v>31.31211</v>
      </c>
      <c r="B677" s="97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VGW-01_SDI31_AUDrec_0011_IPLASRF</v>
      </c>
      <c r="C677" s="107"/>
      <c r="D677" s="103"/>
      <c r="E677" s="107"/>
      <c r="F677" s="97" t="str">
        <f>IFERROR(VLOOKUP(Tabelle32[[#This Row],[Device ID]],BOM!$B$3:$BQ$35,16,FALSE),"")</f>
        <v>MVW</v>
      </c>
      <c r="G677" s="100">
        <f>VLOOKUP(Tabelle32[[#This Row],[SDI Interface]],BOM!$A$4:$B$35,2,FALSE)</f>
        <v>31</v>
      </c>
      <c r="H677" s="97" t="str">
        <f>BOM!$C$4</f>
        <v>VGW-01</v>
      </c>
      <c r="I677" s="97">
        <f>IFERROR(VLOOKUP(Tabelle32[[#This Row],[Device ID]],BOM!$B$3:$BQ$35,12,FALSE),"")</f>
        <v>0</v>
      </c>
      <c r="J677" s="97" t="str">
        <f>IFERROR(VLOOKUP(Tabelle32[[#This Row],[Device ID]],BOM!$B$3:$BQ$35,13,FALSE),"")</f>
        <v>TC.U1.223 | MDC</v>
      </c>
      <c r="K677" s="97" t="str">
        <f>IFERROR(VLOOKUP(Tabelle32[[#This Row],[Device ID]],BOM!$B$3:$BQ$35,14,FALSE),"")</f>
        <v>Imagine Comunications</v>
      </c>
      <c r="L677" s="97" t="str">
        <f>IFERROR(VLOOKUP(Tabelle32[[#This Row],[Device ID]],BOM!$B$3:$BQ$35,16,FALSE),"")</f>
        <v>MVW</v>
      </c>
      <c r="M677" s="100">
        <f>IFERROR(VLOOKUP(Tabelle32[[#This Row],[Device ID]],BOM!$B$3:$BQ$35,17,FALSE),"")</f>
        <v>0</v>
      </c>
      <c r="N677" s="97">
        <f>IFERROR(VLOOKUP(Tabelle32[[#This Row],[Device ID]],BOM!$B$3:$BQ$35,18,FALSE),"")</f>
        <v>0</v>
      </c>
      <c r="O677" s="98"/>
      <c r="P677" s="98"/>
      <c r="Q677" s="98"/>
      <c r="R677" s="98"/>
      <c r="S677" s="98"/>
      <c r="T677" s="98"/>
      <c r="U677" s="97">
        <f>IFERROR(VLOOKUP(Tabelle32[[#This Row],[Device ID]],BOM!$B$3:$BQ$35,25,FALSE),"")</f>
        <v>0</v>
      </c>
      <c r="V677" s="97" t="str">
        <f>IFERROR(VLOOKUP(Tabelle32[[#This Row],[Device ID]],BOM!$B$3:$BQ$35,26,FALSE),"")</f>
        <v>x</v>
      </c>
      <c r="W677" s="97" t="str">
        <f>IFERROR(VLOOKUP(Tabelle32[[#This Row],[Device ID]],BOM!$B$3:$BQ$35,27,FALSE),"")</f>
        <v>x</v>
      </c>
      <c r="X677" s="97" t="str">
        <f>IFERROR(VLOOKUP(Tabelle32[[#This Row],[Device ID]],BOM!$B$3:$BQ$35,28,FALSE),"")</f>
        <v>x</v>
      </c>
      <c r="Y677" s="97" t="str">
        <f>IFERROR(VLOOKUP(Tabelle32[[#This Row],[Device ID]],BOM!$B$3:$BQ$35,29,FALSE),"")</f>
        <v>x</v>
      </c>
      <c r="Z677" s="97" t="str">
        <f>IFERROR(VLOOKUP(Tabelle32[[#This Row],[Device ID]],BOM!$B$3:$BQ$35,30,FALSE),"")</f>
        <v>x</v>
      </c>
      <c r="AA677" s="97" t="str">
        <f>IFERROR(VLOOKUP(Tabelle32[[#This Row],[Device ID]],BOM!$B$3:$BQ$35,31,FALSE),"")</f>
        <v>x</v>
      </c>
      <c r="AB677" s="97" t="str">
        <f>IFERROR(VLOOKUP(Tabelle32[[#This Row],[Device ID]],BOM!$B$3:$BQ$35,32,FALSE),"")</f>
        <v>x</v>
      </c>
      <c r="AC677" s="97" t="str">
        <f>IFERROR(VLOOKUP(Tabelle32[[#This Row],[Device ID]],BOM!$B$3:$BQ$35,33,FALSE),"")</f>
        <v>x</v>
      </c>
      <c r="AD677" s="97" t="str">
        <f>IFERROR(VLOOKUP(Tabelle32[[#This Row],[Device ID]],BOM!$B$3:$BQ$35,34,FALSE),"")</f>
        <v>x</v>
      </c>
      <c r="AE677" s="97" t="str">
        <f>IFERROR(VLOOKUP(Tabelle32[[#This Row],[Device ID]],BOM!$B$3:$BQ$35,35,FALSE),"")</f>
        <v>x</v>
      </c>
      <c r="AF677" s="97" t="str">
        <f>IFERROR(VLOOKUP(Tabelle32[[#This Row],[Device ID]],BOM!$B$3:$BQ$35,36,FALSE),"")</f>
        <v>x</v>
      </c>
      <c r="AG677" s="97" t="str">
        <f>IFERROR(VLOOKUP(Tabelle32[[#This Row],[Device ID]],BOM!$B$3:$BQ$35,37,FALSE),"")</f>
        <v>x</v>
      </c>
      <c r="AH677" s="97"/>
      <c r="AI677" s="97"/>
      <c r="AJ677" s="97"/>
      <c r="AK677" s="97"/>
      <c r="AL677" s="97" t="str">
        <f>IFERROR(VLOOKUP(Tabelle32[[#This Row],[Device ID]],BOM!$B$3:$BQ$35,42,FALSE),"")</f>
        <v>Imagine Communications SNP</v>
      </c>
      <c r="AM677" s="97" t="str">
        <f>IFERROR(VLOOKUP(Tabelle32[[#This Row],[Device ID]],BOM!$B$3:$BQ$35,43,FALSE),"")</f>
        <v>no</v>
      </c>
      <c r="AN677" s="97" t="str">
        <f>IFERROR(VLOOKUP(Tabelle32[[#This Row],[Device ID]],BOM!$B$3:$BQ$35,44,FALSE),"")</f>
        <v>yes</v>
      </c>
      <c r="AO677" s="97" t="str">
        <f>IFERROR(VLOOKUP(Tabelle32[[#This Row],[Device ID]],BOM!$B$3:$BQ$35,45,FALSE),"")</f>
        <v>no</v>
      </c>
      <c r="AP677" s="97" t="str">
        <f>IFERROR(CONCATENATE(Tabelle32[[#This Row],[Family
GFX-Unit]]," | ",Tabelle32[[#This Row],[Label 1
GFX-Unit]]," | ",Tabelle32[[#This Row],[Attached Device if Gateway]]),"")</f>
        <v xml:space="preserve"> |  | MVW</v>
      </c>
      <c r="AQ677" s="28"/>
      <c r="AR677" s="104"/>
      <c r="AS677" s="104"/>
      <c r="AT677" s="104"/>
      <c r="AU677" s="104"/>
      <c r="AV677" s="104" t="s">
        <v>96</v>
      </c>
      <c r="AW677" s="104" t="s">
        <v>96</v>
      </c>
      <c r="AX677" s="104" t="s">
        <v>96</v>
      </c>
      <c r="AY677" s="104" t="s">
        <v>96</v>
      </c>
      <c r="AZ677" s="104" t="s">
        <v>96</v>
      </c>
      <c r="BA677" s="104" t="s">
        <v>96</v>
      </c>
      <c r="BB677" s="104" t="s">
        <v>96</v>
      </c>
      <c r="BC677" s="104" t="s">
        <v>96</v>
      </c>
      <c r="BD677" s="104" t="s">
        <v>96</v>
      </c>
      <c r="BE677" s="104"/>
      <c r="BF677" s="104"/>
      <c r="BG677" s="105" t="s">
        <v>151</v>
      </c>
      <c r="BH677" s="30" t="str">
        <f>IF(COUNTA(Tabelle32[[#This Row],[Type:Vid_1080i50]:[Type:Anc_Prot]])&gt;0,"x","")</f>
        <v>x</v>
      </c>
      <c r="BI677" s="106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77" s="97"/>
      <c r="BK677" s="97"/>
      <c r="BL677" s="100"/>
      <c r="BM677" s="100"/>
      <c r="BN677" s="99"/>
      <c r="BO677" s="99"/>
      <c r="BP677" s="101">
        <f>LEN(Tabelle32[[#This Row],[Label 1
GFX-Unit]])</f>
        <v>0</v>
      </c>
      <c r="BQ677" s="100"/>
      <c r="BR677" s="100"/>
      <c r="BS677" s="97"/>
      <c r="BT677" s="97"/>
      <c r="BU677" s="59" t="s">
        <v>194</v>
      </c>
      <c r="BV677" s="59" t="s">
        <v>195</v>
      </c>
      <c r="BW677" s="97" t="s">
        <v>887</v>
      </c>
      <c r="BX677" s="97">
        <v>31</v>
      </c>
    </row>
    <row r="678" spans="1:76" x14ac:dyDescent="0.2">
      <c r="A678" s="58" t="str">
        <f>CONCATENATE(Tabelle32[[#This Row],[Device ID]],".",Tabelle32[[#This Row],[Streamcounter]])</f>
        <v>31.31212</v>
      </c>
      <c r="B67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VGW-01_SDI31_AUDrec_0012_IPLASRF</v>
      </c>
      <c r="C678" s="67"/>
      <c r="D678" s="61"/>
      <c r="E678" s="67"/>
      <c r="F678" s="59" t="str">
        <f>IFERROR(VLOOKUP(Tabelle32[[#This Row],[Device ID]],BOM!$B$3:$BQ$35,16,FALSE),"")</f>
        <v>MVW</v>
      </c>
      <c r="G678" s="63">
        <f>VLOOKUP(Tabelle32[[#This Row],[SDI Interface]],BOM!$A$4:$B$35,2,FALSE)</f>
        <v>31</v>
      </c>
      <c r="H678" s="59" t="str">
        <f>BOM!$C$4</f>
        <v>VGW-01</v>
      </c>
      <c r="I678" s="59">
        <f>IFERROR(VLOOKUP(Tabelle32[[#This Row],[Device ID]],BOM!$B$3:$BQ$35,12,FALSE),"")</f>
        <v>0</v>
      </c>
      <c r="J678" s="59" t="str">
        <f>IFERROR(VLOOKUP(Tabelle32[[#This Row],[Device ID]],BOM!$B$3:$BQ$35,13,FALSE),"")</f>
        <v>TC.U1.223 | MDC</v>
      </c>
      <c r="K678" s="59" t="str">
        <f>IFERROR(VLOOKUP(Tabelle32[[#This Row],[Device ID]],BOM!$B$3:$BQ$35,14,FALSE),"")</f>
        <v>Imagine Comunications</v>
      </c>
      <c r="L678" s="59" t="str">
        <f>IFERROR(VLOOKUP(Tabelle32[[#This Row],[Device ID]],BOM!$B$3:$BQ$35,16,FALSE),"")</f>
        <v>MVW</v>
      </c>
      <c r="M678" s="63">
        <f>IFERROR(VLOOKUP(Tabelle32[[#This Row],[Device ID]],BOM!$B$3:$BQ$35,17,FALSE),"")</f>
        <v>0</v>
      </c>
      <c r="N678" s="59">
        <f>IFERROR(VLOOKUP(Tabelle32[[#This Row],[Device ID]],BOM!$B$3:$BQ$35,18,FALSE),"")</f>
        <v>0</v>
      </c>
      <c r="O678" s="64"/>
      <c r="P678" s="64"/>
      <c r="Q678" s="64"/>
      <c r="R678" s="64"/>
      <c r="S678" s="64"/>
      <c r="T678" s="64"/>
      <c r="U678" s="59">
        <f>IFERROR(VLOOKUP(Tabelle32[[#This Row],[Device ID]],BOM!$B$3:$BQ$35,25,FALSE),"")</f>
        <v>0</v>
      </c>
      <c r="V678" s="59" t="str">
        <f>IFERROR(VLOOKUP(Tabelle32[[#This Row],[Device ID]],BOM!$B$3:$BQ$35,26,FALSE),"")</f>
        <v>x</v>
      </c>
      <c r="W678" s="59" t="str">
        <f>IFERROR(VLOOKUP(Tabelle32[[#This Row],[Device ID]],BOM!$B$3:$BQ$35,27,FALSE),"")</f>
        <v>x</v>
      </c>
      <c r="X678" s="59" t="str">
        <f>IFERROR(VLOOKUP(Tabelle32[[#This Row],[Device ID]],BOM!$B$3:$BQ$35,28,FALSE),"")</f>
        <v>x</v>
      </c>
      <c r="Y678" s="59" t="str">
        <f>IFERROR(VLOOKUP(Tabelle32[[#This Row],[Device ID]],BOM!$B$3:$BQ$35,29,FALSE),"")</f>
        <v>x</v>
      </c>
      <c r="Z678" s="59" t="str">
        <f>IFERROR(VLOOKUP(Tabelle32[[#This Row],[Device ID]],BOM!$B$3:$BQ$35,30,FALSE),"")</f>
        <v>x</v>
      </c>
      <c r="AA678" s="59" t="str">
        <f>IFERROR(VLOOKUP(Tabelle32[[#This Row],[Device ID]],BOM!$B$3:$BQ$35,31,FALSE),"")</f>
        <v>x</v>
      </c>
      <c r="AB678" s="59" t="str">
        <f>IFERROR(VLOOKUP(Tabelle32[[#This Row],[Device ID]],BOM!$B$3:$BQ$35,32,FALSE),"")</f>
        <v>x</v>
      </c>
      <c r="AC678" s="59" t="str">
        <f>IFERROR(VLOOKUP(Tabelle32[[#This Row],[Device ID]],BOM!$B$3:$BQ$35,33,FALSE),"")</f>
        <v>x</v>
      </c>
      <c r="AD678" s="59" t="str">
        <f>IFERROR(VLOOKUP(Tabelle32[[#This Row],[Device ID]],BOM!$B$3:$BQ$35,34,FALSE),"")</f>
        <v>x</v>
      </c>
      <c r="AE678" s="59" t="str">
        <f>IFERROR(VLOOKUP(Tabelle32[[#This Row],[Device ID]],BOM!$B$3:$BQ$35,35,FALSE),"")</f>
        <v>x</v>
      </c>
      <c r="AF678" s="59" t="str">
        <f>IFERROR(VLOOKUP(Tabelle32[[#This Row],[Device ID]],BOM!$B$3:$BQ$35,36,FALSE),"")</f>
        <v>x</v>
      </c>
      <c r="AG678" s="59" t="str">
        <f>IFERROR(VLOOKUP(Tabelle32[[#This Row],[Device ID]],BOM!$B$3:$BQ$35,37,FALSE),"")</f>
        <v>x</v>
      </c>
      <c r="AH678" s="59"/>
      <c r="AI678" s="59"/>
      <c r="AJ678" s="59"/>
      <c r="AK678" s="59"/>
      <c r="AL678" s="59" t="str">
        <f>IFERROR(VLOOKUP(Tabelle32[[#This Row],[Device ID]],BOM!$B$3:$BQ$35,42,FALSE),"")</f>
        <v>Imagine Communications SNP</v>
      </c>
      <c r="AM678" s="59" t="str">
        <f>IFERROR(VLOOKUP(Tabelle32[[#This Row],[Device ID]],BOM!$B$3:$BQ$35,43,FALSE),"")</f>
        <v>no</v>
      </c>
      <c r="AN678" s="59" t="str">
        <f>IFERROR(VLOOKUP(Tabelle32[[#This Row],[Device ID]],BOM!$B$3:$BQ$35,44,FALSE),"")</f>
        <v>yes</v>
      </c>
      <c r="AO678" s="59" t="str">
        <f>IFERROR(VLOOKUP(Tabelle32[[#This Row],[Device ID]],BOM!$B$3:$BQ$35,45,FALSE),"")</f>
        <v>no</v>
      </c>
      <c r="AP678" s="59" t="str">
        <f>IFERROR(CONCATENATE(Tabelle32[[#This Row],[Family
GFX-Unit]]," | ",Tabelle32[[#This Row],[Label 1
GFX-Unit]]," | ",Tabelle32[[#This Row],[Attached Device if Gateway]]),"")</f>
        <v xml:space="preserve"> |  | MVW</v>
      </c>
      <c r="AQ678" s="28"/>
      <c r="AR678" s="28"/>
      <c r="AS678" s="28"/>
      <c r="AT678" s="28"/>
      <c r="AU678" s="28"/>
      <c r="AV678" s="28" t="s">
        <v>96</v>
      </c>
      <c r="AW678" s="28" t="s">
        <v>96</v>
      </c>
      <c r="AX678" s="28" t="s">
        <v>96</v>
      </c>
      <c r="AY678" s="28" t="s">
        <v>96</v>
      </c>
      <c r="AZ678" s="28" t="s">
        <v>96</v>
      </c>
      <c r="BA678" s="28" t="s">
        <v>96</v>
      </c>
      <c r="BB678" s="28" t="s">
        <v>96</v>
      </c>
      <c r="BC678" s="28" t="s">
        <v>96</v>
      </c>
      <c r="BD678" s="28" t="s">
        <v>96</v>
      </c>
      <c r="BE678" s="28"/>
      <c r="BF678" s="28"/>
      <c r="BG678" s="73" t="s">
        <v>151</v>
      </c>
      <c r="BH678" s="30" t="str">
        <f>IF(COUNTA(Tabelle32[[#This Row],[Type:Vid_1080i50]:[Type:Anc_Prot]])&gt;0,"x","")</f>
        <v>x</v>
      </c>
      <c r="BI67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78" s="59"/>
      <c r="BK678" s="59"/>
      <c r="BL678" s="63"/>
      <c r="BM678" s="63"/>
      <c r="BN678" s="90"/>
      <c r="BO678" s="90"/>
      <c r="BP678" s="75">
        <f>LEN(Tabelle32[[#This Row],[Label 1
GFX-Unit]])</f>
        <v>0</v>
      </c>
      <c r="BQ678" s="63"/>
      <c r="BR678" s="63"/>
      <c r="BS678" s="59"/>
      <c r="BT678" s="59"/>
      <c r="BU678" s="59" t="s">
        <v>197</v>
      </c>
      <c r="BV678" s="59" t="s">
        <v>198</v>
      </c>
      <c r="BW678" s="97" t="s">
        <v>888</v>
      </c>
      <c r="BX678" s="59">
        <v>31</v>
      </c>
    </row>
    <row r="679" spans="1:76" x14ac:dyDescent="0.2">
      <c r="A679" s="58" t="str">
        <f>CONCATENATE(Tabelle32[[#This Row],[Device ID]],".",Tabelle32[[#This Row],[Streamcounter]])</f>
        <v>31.31213</v>
      </c>
      <c r="B67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VGW-01_SDI31_AUDrec_0013_IPLASRF</v>
      </c>
      <c r="C679" s="67"/>
      <c r="D679" s="61"/>
      <c r="E679" s="67"/>
      <c r="F679" s="59" t="str">
        <f>IFERROR(VLOOKUP(Tabelle32[[#This Row],[Device ID]],BOM!$B$3:$BQ$35,16,FALSE),"")</f>
        <v>MVW</v>
      </c>
      <c r="G679" s="63">
        <f>VLOOKUP(Tabelle32[[#This Row],[SDI Interface]],BOM!$A$4:$B$35,2,FALSE)</f>
        <v>31</v>
      </c>
      <c r="H679" s="59" t="str">
        <f>BOM!$C$4</f>
        <v>VGW-01</v>
      </c>
      <c r="I679" s="59">
        <f>IFERROR(VLOOKUP(Tabelle32[[#This Row],[Device ID]],BOM!$B$3:$BQ$35,12,FALSE),"")</f>
        <v>0</v>
      </c>
      <c r="J679" s="59" t="str">
        <f>IFERROR(VLOOKUP(Tabelle32[[#This Row],[Device ID]],BOM!$B$3:$BQ$35,13,FALSE),"")</f>
        <v>TC.U1.223 | MDC</v>
      </c>
      <c r="K679" s="59" t="str">
        <f>IFERROR(VLOOKUP(Tabelle32[[#This Row],[Device ID]],BOM!$B$3:$BQ$35,14,FALSE),"")</f>
        <v>Imagine Comunications</v>
      </c>
      <c r="L679" s="59" t="str">
        <f>IFERROR(VLOOKUP(Tabelle32[[#This Row],[Device ID]],BOM!$B$3:$BQ$35,16,FALSE),"")</f>
        <v>MVW</v>
      </c>
      <c r="M679" s="63">
        <f>IFERROR(VLOOKUP(Tabelle32[[#This Row],[Device ID]],BOM!$B$3:$BQ$35,17,FALSE),"")</f>
        <v>0</v>
      </c>
      <c r="N679" s="59">
        <f>IFERROR(VLOOKUP(Tabelle32[[#This Row],[Device ID]],BOM!$B$3:$BQ$35,18,FALSE),"")</f>
        <v>0</v>
      </c>
      <c r="O679" s="64"/>
      <c r="P679" s="64"/>
      <c r="Q679" s="64"/>
      <c r="R679" s="64"/>
      <c r="S679" s="64"/>
      <c r="T679" s="64"/>
      <c r="U679" s="59">
        <f>IFERROR(VLOOKUP(Tabelle32[[#This Row],[Device ID]],BOM!$B$3:$BQ$35,25,FALSE),"")</f>
        <v>0</v>
      </c>
      <c r="V679" s="59" t="str">
        <f>IFERROR(VLOOKUP(Tabelle32[[#This Row],[Device ID]],BOM!$B$3:$BQ$35,26,FALSE),"")</f>
        <v>x</v>
      </c>
      <c r="W679" s="59" t="str">
        <f>IFERROR(VLOOKUP(Tabelle32[[#This Row],[Device ID]],BOM!$B$3:$BQ$35,27,FALSE),"")</f>
        <v>x</v>
      </c>
      <c r="X679" s="59" t="str">
        <f>IFERROR(VLOOKUP(Tabelle32[[#This Row],[Device ID]],BOM!$B$3:$BQ$35,28,FALSE),"")</f>
        <v>x</v>
      </c>
      <c r="Y679" s="59" t="str">
        <f>IFERROR(VLOOKUP(Tabelle32[[#This Row],[Device ID]],BOM!$B$3:$BQ$35,29,FALSE),"")</f>
        <v>x</v>
      </c>
      <c r="Z679" s="59" t="str">
        <f>IFERROR(VLOOKUP(Tabelle32[[#This Row],[Device ID]],BOM!$B$3:$BQ$35,30,FALSE),"")</f>
        <v>x</v>
      </c>
      <c r="AA679" s="59" t="str">
        <f>IFERROR(VLOOKUP(Tabelle32[[#This Row],[Device ID]],BOM!$B$3:$BQ$35,31,FALSE),"")</f>
        <v>x</v>
      </c>
      <c r="AB679" s="59" t="str">
        <f>IFERROR(VLOOKUP(Tabelle32[[#This Row],[Device ID]],BOM!$B$3:$BQ$35,32,FALSE),"")</f>
        <v>x</v>
      </c>
      <c r="AC679" s="59" t="str">
        <f>IFERROR(VLOOKUP(Tabelle32[[#This Row],[Device ID]],BOM!$B$3:$BQ$35,33,FALSE),"")</f>
        <v>x</v>
      </c>
      <c r="AD679" s="59" t="str">
        <f>IFERROR(VLOOKUP(Tabelle32[[#This Row],[Device ID]],BOM!$B$3:$BQ$35,34,FALSE),"")</f>
        <v>x</v>
      </c>
      <c r="AE679" s="59" t="str">
        <f>IFERROR(VLOOKUP(Tabelle32[[#This Row],[Device ID]],BOM!$B$3:$BQ$35,35,FALSE),"")</f>
        <v>x</v>
      </c>
      <c r="AF679" s="59" t="str">
        <f>IFERROR(VLOOKUP(Tabelle32[[#This Row],[Device ID]],BOM!$B$3:$BQ$35,36,FALSE),"")</f>
        <v>x</v>
      </c>
      <c r="AG679" s="59" t="str">
        <f>IFERROR(VLOOKUP(Tabelle32[[#This Row],[Device ID]],BOM!$B$3:$BQ$35,37,FALSE),"")</f>
        <v>x</v>
      </c>
      <c r="AH679" s="59"/>
      <c r="AI679" s="59"/>
      <c r="AJ679" s="59"/>
      <c r="AK679" s="59"/>
      <c r="AL679" s="59" t="str">
        <f>IFERROR(VLOOKUP(Tabelle32[[#This Row],[Device ID]],BOM!$B$3:$BQ$35,42,FALSE),"")</f>
        <v>Imagine Communications SNP</v>
      </c>
      <c r="AM679" s="59" t="str">
        <f>IFERROR(VLOOKUP(Tabelle32[[#This Row],[Device ID]],BOM!$B$3:$BQ$35,43,FALSE),"")</f>
        <v>no</v>
      </c>
      <c r="AN679" s="59" t="str">
        <f>IFERROR(VLOOKUP(Tabelle32[[#This Row],[Device ID]],BOM!$B$3:$BQ$35,44,FALSE),"")</f>
        <v>yes</v>
      </c>
      <c r="AO679" s="59" t="str">
        <f>IFERROR(VLOOKUP(Tabelle32[[#This Row],[Device ID]],BOM!$B$3:$BQ$35,45,FALSE),"")</f>
        <v>no</v>
      </c>
      <c r="AP679" s="59" t="str">
        <f>IFERROR(CONCATENATE(Tabelle32[[#This Row],[Family
GFX-Unit]]," | ",Tabelle32[[#This Row],[Label 1
GFX-Unit]]," | ",Tabelle32[[#This Row],[Attached Device if Gateway]]),"")</f>
        <v xml:space="preserve"> |  | MVW</v>
      </c>
      <c r="AQ679" s="28"/>
      <c r="AR679" s="28"/>
      <c r="AS679" s="28"/>
      <c r="AT679" s="28"/>
      <c r="AU679" s="28"/>
      <c r="AV679" s="28" t="s">
        <v>96</v>
      </c>
      <c r="AW679" s="28" t="s">
        <v>96</v>
      </c>
      <c r="AX679" s="28" t="s">
        <v>96</v>
      </c>
      <c r="AY679" s="28" t="s">
        <v>96</v>
      </c>
      <c r="AZ679" s="28" t="s">
        <v>96</v>
      </c>
      <c r="BA679" s="28" t="s">
        <v>96</v>
      </c>
      <c r="BB679" s="28" t="s">
        <v>96</v>
      </c>
      <c r="BC679" s="28" t="s">
        <v>96</v>
      </c>
      <c r="BD679" s="28" t="s">
        <v>96</v>
      </c>
      <c r="BE679" s="28"/>
      <c r="BF679" s="28"/>
      <c r="BG679" s="73" t="s">
        <v>151</v>
      </c>
      <c r="BH679" s="30" t="str">
        <f>IF(COUNTA(Tabelle32[[#This Row],[Type:Vid_1080i50]:[Type:Anc_Prot]])&gt;0,"x","")</f>
        <v>x</v>
      </c>
      <c r="BI67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79" s="59"/>
      <c r="BK679" s="59"/>
      <c r="BL679" s="63"/>
      <c r="BM679" s="63"/>
      <c r="BN679" s="90"/>
      <c r="BO679" s="90"/>
      <c r="BP679" s="75">
        <f>LEN(Tabelle32[[#This Row],[Label 1
GFX-Unit]])</f>
        <v>0</v>
      </c>
      <c r="BQ679" s="63"/>
      <c r="BR679" s="63"/>
      <c r="BS679" s="59"/>
      <c r="BT679" s="59"/>
      <c r="BU679" s="59" t="s">
        <v>200</v>
      </c>
      <c r="BV679" s="59" t="s">
        <v>201</v>
      </c>
      <c r="BW679" s="97" t="s">
        <v>889</v>
      </c>
      <c r="BX679" s="97">
        <v>31</v>
      </c>
    </row>
    <row r="680" spans="1:76" x14ac:dyDescent="0.2">
      <c r="A680" s="58" t="str">
        <f>CONCATENATE(Tabelle32[[#This Row],[Device ID]],".",Tabelle32[[#This Row],[Streamcounter]])</f>
        <v>31.31214</v>
      </c>
      <c r="B68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VGW-01_SDI31_AUDrec_0014_IPLASRF</v>
      </c>
      <c r="C680" s="67"/>
      <c r="D680" s="61"/>
      <c r="E680" s="67"/>
      <c r="F680" s="59" t="str">
        <f>IFERROR(VLOOKUP(Tabelle32[[#This Row],[Device ID]],BOM!$B$3:$BQ$35,16,FALSE),"")</f>
        <v>MVW</v>
      </c>
      <c r="G680" s="63">
        <f>VLOOKUP(Tabelle32[[#This Row],[SDI Interface]],BOM!$A$4:$B$35,2,FALSE)</f>
        <v>31</v>
      </c>
      <c r="H680" s="59" t="str">
        <f>BOM!$C$4</f>
        <v>VGW-01</v>
      </c>
      <c r="I680" s="59">
        <f>IFERROR(VLOOKUP(Tabelle32[[#This Row],[Device ID]],BOM!$B$3:$BQ$35,12,FALSE),"")</f>
        <v>0</v>
      </c>
      <c r="J680" s="59" t="str">
        <f>IFERROR(VLOOKUP(Tabelle32[[#This Row],[Device ID]],BOM!$B$3:$BQ$35,13,FALSE),"")</f>
        <v>TC.U1.223 | MDC</v>
      </c>
      <c r="K680" s="59" t="str">
        <f>IFERROR(VLOOKUP(Tabelle32[[#This Row],[Device ID]],BOM!$B$3:$BQ$35,14,FALSE),"")</f>
        <v>Imagine Comunications</v>
      </c>
      <c r="L680" s="59" t="str">
        <f>IFERROR(VLOOKUP(Tabelle32[[#This Row],[Device ID]],BOM!$B$3:$BQ$35,16,FALSE),"")</f>
        <v>MVW</v>
      </c>
      <c r="M680" s="63">
        <f>IFERROR(VLOOKUP(Tabelle32[[#This Row],[Device ID]],BOM!$B$3:$BQ$35,17,FALSE),"")</f>
        <v>0</v>
      </c>
      <c r="N680" s="59">
        <f>IFERROR(VLOOKUP(Tabelle32[[#This Row],[Device ID]],BOM!$B$3:$BQ$35,18,FALSE),"")</f>
        <v>0</v>
      </c>
      <c r="O680" s="64"/>
      <c r="P680" s="64"/>
      <c r="Q680" s="64"/>
      <c r="R680" s="64"/>
      <c r="S680" s="64"/>
      <c r="T680" s="64"/>
      <c r="U680" s="59">
        <f>IFERROR(VLOOKUP(Tabelle32[[#This Row],[Device ID]],BOM!$B$3:$BQ$35,25,FALSE),"")</f>
        <v>0</v>
      </c>
      <c r="V680" s="59" t="str">
        <f>IFERROR(VLOOKUP(Tabelle32[[#This Row],[Device ID]],BOM!$B$3:$BQ$35,26,FALSE),"")</f>
        <v>x</v>
      </c>
      <c r="W680" s="59" t="str">
        <f>IFERROR(VLOOKUP(Tabelle32[[#This Row],[Device ID]],BOM!$B$3:$BQ$35,27,FALSE),"")</f>
        <v>x</v>
      </c>
      <c r="X680" s="59" t="str">
        <f>IFERROR(VLOOKUP(Tabelle32[[#This Row],[Device ID]],BOM!$B$3:$BQ$35,28,FALSE),"")</f>
        <v>x</v>
      </c>
      <c r="Y680" s="59" t="str">
        <f>IFERROR(VLOOKUP(Tabelle32[[#This Row],[Device ID]],BOM!$B$3:$BQ$35,29,FALSE),"")</f>
        <v>x</v>
      </c>
      <c r="Z680" s="59" t="str">
        <f>IFERROR(VLOOKUP(Tabelle32[[#This Row],[Device ID]],BOM!$B$3:$BQ$35,30,FALSE),"")</f>
        <v>x</v>
      </c>
      <c r="AA680" s="59" t="str">
        <f>IFERROR(VLOOKUP(Tabelle32[[#This Row],[Device ID]],BOM!$B$3:$BQ$35,31,FALSE),"")</f>
        <v>x</v>
      </c>
      <c r="AB680" s="59" t="str">
        <f>IFERROR(VLOOKUP(Tabelle32[[#This Row],[Device ID]],BOM!$B$3:$BQ$35,32,FALSE),"")</f>
        <v>x</v>
      </c>
      <c r="AC680" s="59" t="str">
        <f>IFERROR(VLOOKUP(Tabelle32[[#This Row],[Device ID]],BOM!$B$3:$BQ$35,33,FALSE),"")</f>
        <v>x</v>
      </c>
      <c r="AD680" s="59" t="str">
        <f>IFERROR(VLOOKUP(Tabelle32[[#This Row],[Device ID]],BOM!$B$3:$BQ$35,34,FALSE),"")</f>
        <v>x</v>
      </c>
      <c r="AE680" s="59" t="str">
        <f>IFERROR(VLOOKUP(Tabelle32[[#This Row],[Device ID]],BOM!$B$3:$BQ$35,35,FALSE),"")</f>
        <v>x</v>
      </c>
      <c r="AF680" s="59" t="str">
        <f>IFERROR(VLOOKUP(Tabelle32[[#This Row],[Device ID]],BOM!$B$3:$BQ$35,36,FALSE),"")</f>
        <v>x</v>
      </c>
      <c r="AG680" s="59" t="str">
        <f>IFERROR(VLOOKUP(Tabelle32[[#This Row],[Device ID]],BOM!$B$3:$BQ$35,37,FALSE),"")</f>
        <v>x</v>
      </c>
      <c r="AH680" s="59"/>
      <c r="AI680" s="59"/>
      <c r="AJ680" s="59"/>
      <c r="AK680" s="59"/>
      <c r="AL680" s="59" t="str">
        <f>IFERROR(VLOOKUP(Tabelle32[[#This Row],[Device ID]],BOM!$B$3:$BQ$35,42,FALSE),"")</f>
        <v>Imagine Communications SNP</v>
      </c>
      <c r="AM680" s="59" t="str">
        <f>IFERROR(VLOOKUP(Tabelle32[[#This Row],[Device ID]],BOM!$B$3:$BQ$35,43,FALSE),"")</f>
        <v>no</v>
      </c>
      <c r="AN680" s="59" t="str">
        <f>IFERROR(VLOOKUP(Tabelle32[[#This Row],[Device ID]],BOM!$B$3:$BQ$35,44,FALSE),"")</f>
        <v>yes</v>
      </c>
      <c r="AO680" s="59" t="str">
        <f>IFERROR(VLOOKUP(Tabelle32[[#This Row],[Device ID]],BOM!$B$3:$BQ$35,45,FALSE),"")</f>
        <v>no</v>
      </c>
      <c r="AP680" s="59" t="str">
        <f>IFERROR(CONCATENATE(Tabelle32[[#This Row],[Family
GFX-Unit]]," | ",Tabelle32[[#This Row],[Label 1
GFX-Unit]]," | ",Tabelle32[[#This Row],[Attached Device if Gateway]]),"")</f>
        <v xml:space="preserve"> |  | MVW</v>
      </c>
      <c r="AQ680" s="28"/>
      <c r="AR680" s="28"/>
      <c r="AS680" s="28"/>
      <c r="AT680" s="28"/>
      <c r="AU680" s="28"/>
      <c r="AV680" s="28" t="s">
        <v>96</v>
      </c>
      <c r="AW680" s="28" t="s">
        <v>96</v>
      </c>
      <c r="AX680" s="28" t="s">
        <v>96</v>
      </c>
      <c r="AY680" s="28" t="s">
        <v>96</v>
      </c>
      <c r="AZ680" s="28" t="s">
        <v>96</v>
      </c>
      <c r="BA680" s="28" t="s">
        <v>96</v>
      </c>
      <c r="BB680" s="28" t="s">
        <v>96</v>
      </c>
      <c r="BC680" s="28" t="s">
        <v>96</v>
      </c>
      <c r="BD680" s="28" t="s">
        <v>96</v>
      </c>
      <c r="BE680" s="28"/>
      <c r="BF680" s="28"/>
      <c r="BG680" s="73" t="s">
        <v>151</v>
      </c>
      <c r="BH680" s="30" t="str">
        <f>IF(COUNTA(Tabelle32[[#This Row],[Type:Vid_1080i50]:[Type:Anc_Prot]])&gt;0,"x","")</f>
        <v>x</v>
      </c>
      <c r="BI68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80" s="59"/>
      <c r="BK680" s="59"/>
      <c r="BL680" s="63"/>
      <c r="BM680" s="63"/>
      <c r="BN680" s="90"/>
      <c r="BO680" s="90"/>
      <c r="BP680" s="75">
        <f>LEN(Tabelle32[[#This Row],[Label 1
GFX-Unit]])</f>
        <v>0</v>
      </c>
      <c r="BQ680" s="63"/>
      <c r="BR680" s="63"/>
      <c r="BS680" s="59"/>
      <c r="BT680" s="59"/>
      <c r="BU680" s="59" t="s">
        <v>203</v>
      </c>
      <c r="BV680" s="59" t="s">
        <v>204</v>
      </c>
      <c r="BW680" s="97" t="s">
        <v>890</v>
      </c>
      <c r="BX680" s="97">
        <v>31</v>
      </c>
    </row>
    <row r="681" spans="1:76" x14ac:dyDescent="0.2">
      <c r="A681" s="58" t="str">
        <f>CONCATENATE(Tabelle32[[#This Row],[Device ID]],".",Tabelle32[[#This Row],[Streamcounter]])</f>
        <v>31.31215</v>
      </c>
      <c r="B68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VGW-01_SDI31_AUDrec_0015_IPLASRF</v>
      </c>
      <c r="C681" s="67"/>
      <c r="D681" s="61"/>
      <c r="E681" s="67"/>
      <c r="F681" s="59" t="str">
        <f>IFERROR(VLOOKUP(Tabelle32[[#This Row],[Device ID]],BOM!$B$3:$BQ$35,16,FALSE),"")</f>
        <v>MVW</v>
      </c>
      <c r="G681" s="63">
        <f>VLOOKUP(Tabelle32[[#This Row],[SDI Interface]],BOM!$A$4:$B$35,2,FALSE)</f>
        <v>31</v>
      </c>
      <c r="H681" s="59" t="str">
        <f>BOM!$C$4</f>
        <v>VGW-01</v>
      </c>
      <c r="I681" s="59">
        <f>IFERROR(VLOOKUP(Tabelle32[[#This Row],[Device ID]],BOM!$B$3:$BQ$35,12,FALSE),"")</f>
        <v>0</v>
      </c>
      <c r="J681" s="59" t="str">
        <f>IFERROR(VLOOKUP(Tabelle32[[#This Row],[Device ID]],BOM!$B$3:$BQ$35,13,FALSE),"")</f>
        <v>TC.U1.223 | MDC</v>
      </c>
      <c r="K681" s="59" t="str">
        <f>IFERROR(VLOOKUP(Tabelle32[[#This Row],[Device ID]],BOM!$B$3:$BQ$35,14,FALSE),"")</f>
        <v>Imagine Comunications</v>
      </c>
      <c r="L681" s="59" t="str">
        <f>IFERROR(VLOOKUP(Tabelle32[[#This Row],[Device ID]],BOM!$B$3:$BQ$35,16,FALSE),"")</f>
        <v>MVW</v>
      </c>
      <c r="M681" s="63">
        <f>IFERROR(VLOOKUP(Tabelle32[[#This Row],[Device ID]],BOM!$B$3:$BQ$35,17,FALSE),"")</f>
        <v>0</v>
      </c>
      <c r="N681" s="59">
        <f>IFERROR(VLOOKUP(Tabelle32[[#This Row],[Device ID]],BOM!$B$3:$BQ$35,18,FALSE),"")</f>
        <v>0</v>
      </c>
      <c r="O681" s="64"/>
      <c r="P681" s="64"/>
      <c r="Q681" s="64"/>
      <c r="R681" s="64"/>
      <c r="S681" s="64"/>
      <c r="T681" s="64"/>
      <c r="U681" s="59">
        <f>IFERROR(VLOOKUP(Tabelle32[[#This Row],[Device ID]],BOM!$B$3:$BQ$35,25,FALSE),"")</f>
        <v>0</v>
      </c>
      <c r="V681" s="59" t="str">
        <f>IFERROR(VLOOKUP(Tabelle32[[#This Row],[Device ID]],BOM!$B$3:$BQ$35,26,FALSE),"")</f>
        <v>x</v>
      </c>
      <c r="W681" s="59" t="str">
        <f>IFERROR(VLOOKUP(Tabelle32[[#This Row],[Device ID]],BOM!$B$3:$BQ$35,27,FALSE),"")</f>
        <v>x</v>
      </c>
      <c r="X681" s="59" t="str">
        <f>IFERROR(VLOOKUP(Tabelle32[[#This Row],[Device ID]],BOM!$B$3:$BQ$35,28,FALSE),"")</f>
        <v>x</v>
      </c>
      <c r="Y681" s="59" t="str">
        <f>IFERROR(VLOOKUP(Tabelle32[[#This Row],[Device ID]],BOM!$B$3:$BQ$35,29,FALSE),"")</f>
        <v>x</v>
      </c>
      <c r="Z681" s="59" t="str">
        <f>IFERROR(VLOOKUP(Tabelle32[[#This Row],[Device ID]],BOM!$B$3:$BQ$35,30,FALSE),"")</f>
        <v>x</v>
      </c>
      <c r="AA681" s="59" t="str">
        <f>IFERROR(VLOOKUP(Tabelle32[[#This Row],[Device ID]],BOM!$B$3:$BQ$35,31,FALSE),"")</f>
        <v>x</v>
      </c>
      <c r="AB681" s="59" t="str">
        <f>IFERROR(VLOOKUP(Tabelle32[[#This Row],[Device ID]],BOM!$B$3:$BQ$35,32,FALSE),"")</f>
        <v>x</v>
      </c>
      <c r="AC681" s="59" t="str">
        <f>IFERROR(VLOOKUP(Tabelle32[[#This Row],[Device ID]],BOM!$B$3:$BQ$35,33,FALSE),"")</f>
        <v>x</v>
      </c>
      <c r="AD681" s="59" t="str">
        <f>IFERROR(VLOOKUP(Tabelle32[[#This Row],[Device ID]],BOM!$B$3:$BQ$35,34,FALSE),"")</f>
        <v>x</v>
      </c>
      <c r="AE681" s="59" t="str">
        <f>IFERROR(VLOOKUP(Tabelle32[[#This Row],[Device ID]],BOM!$B$3:$BQ$35,35,FALSE),"")</f>
        <v>x</v>
      </c>
      <c r="AF681" s="59" t="str">
        <f>IFERROR(VLOOKUP(Tabelle32[[#This Row],[Device ID]],BOM!$B$3:$BQ$35,36,FALSE),"")</f>
        <v>x</v>
      </c>
      <c r="AG681" s="59" t="str">
        <f>IFERROR(VLOOKUP(Tabelle32[[#This Row],[Device ID]],BOM!$B$3:$BQ$35,37,FALSE),"")</f>
        <v>x</v>
      </c>
      <c r="AH681" s="59"/>
      <c r="AI681" s="59"/>
      <c r="AJ681" s="59"/>
      <c r="AK681" s="59"/>
      <c r="AL681" s="59" t="str">
        <f>IFERROR(VLOOKUP(Tabelle32[[#This Row],[Device ID]],BOM!$B$3:$BQ$35,42,FALSE),"")</f>
        <v>Imagine Communications SNP</v>
      </c>
      <c r="AM681" s="59" t="str">
        <f>IFERROR(VLOOKUP(Tabelle32[[#This Row],[Device ID]],BOM!$B$3:$BQ$35,43,FALSE),"")</f>
        <v>no</v>
      </c>
      <c r="AN681" s="59" t="str">
        <f>IFERROR(VLOOKUP(Tabelle32[[#This Row],[Device ID]],BOM!$B$3:$BQ$35,44,FALSE),"")</f>
        <v>yes</v>
      </c>
      <c r="AO681" s="59" t="str">
        <f>IFERROR(VLOOKUP(Tabelle32[[#This Row],[Device ID]],BOM!$B$3:$BQ$35,45,FALSE),"")</f>
        <v>no</v>
      </c>
      <c r="AP681" s="59" t="str">
        <f>IFERROR(CONCATENATE(Tabelle32[[#This Row],[Family
GFX-Unit]]," | ",Tabelle32[[#This Row],[Label 1
GFX-Unit]]," | ",Tabelle32[[#This Row],[Attached Device if Gateway]]),"")</f>
        <v xml:space="preserve"> |  | MVW</v>
      </c>
      <c r="AQ681" s="28"/>
      <c r="AR681" s="28"/>
      <c r="AS681" s="28"/>
      <c r="AT681" s="28"/>
      <c r="AU681" s="28"/>
      <c r="AV681" s="28" t="s">
        <v>96</v>
      </c>
      <c r="AW681" s="28" t="s">
        <v>96</v>
      </c>
      <c r="AX681" s="28" t="s">
        <v>96</v>
      </c>
      <c r="AY681" s="28" t="s">
        <v>96</v>
      </c>
      <c r="AZ681" s="28" t="s">
        <v>96</v>
      </c>
      <c r="BA681" s="28" t="s">
        <v>96</v>
      </c>
      <c r="BB681" s="28" t="s">
        <v>96</v>
      </c>
      <c r="BC681" s="28" t="s">
        <v>96</v>
      </c>
      <c r="BD681" s="28" t="s">
        <v>96</v>
      </c>
      <c r="BE681" s="28"/>
      <c r="BF681" s="28"/>
      <c r="BG681" s="73" t="s">
        <v>151</v>
      </c>
      <c r="BH681" s="30" t="str">
        <f>IF(COUNTA(Tabelle32[[#This Row],[Type:Vid_1080i50]:[Type:Anc_Prot]])&gt;0,"x","")</f>
        <v>x</v>
      </c>
      <c r="BI68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81" s="59"/>
      <c r="BK681" s="59"/>
      <c r="BL681" s="63"/>
      <c r="BM681" s="63"/>
      <c r="BN681" s="90"/>
      <c r="BO681" s="90"/>
      <c r="BP681" s="75">
        <f>LEN(Tabelle32[[#This Row],[Label 1
GFX-Unit]])</f>
        <v>0</v>
      </c>
      <c r="BQ681" s="63"/>
      <c r="BR681" s="63"/>
      <c r="BS681" s="59"/>
      <c r="BT681" s="59"/>
      <c r="BU681" s="59" t="s">
        <v>206</v>
      </c>
      <c r="BV681" s="59" t="s">
        <v>207</v>
      </c>
      <c r="BW681" s="97" t="s">
        <v>891</v>
      </c>
      <c r="BX681" s="59">
        <v>31</v>
      </c>
    </row>
    <row r="682" spans="1:76" x14ac:dyDescent="0.2">
      <c r="A682" s="58" t="str">
        <f>CONCATENATE(Tabelle32[[#This Row],[Device ID]],".",Tabelle32[[#This Row],[Streamcounter]])</f>
        <v>31.31216</v>
      </c>
      <c r="B68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VGW-01_SDI31_AUDrec_0016_IPLASRF</v>
      </c>
      <c r="C682" s="67"/>
      <c r="D682" s="61"/>
      <c r="E682" s="67"/>
      <c r="F682" s="59" t="str">
        <f>IFERROR(VLOOKUP(Tabelle32[[#This Row],[Device ID]],BOM!$B$3:$BQ$35,16,FALSE),"")</f>
        <v>MVW</v>
      </c>
      <c r="G682" s="63">
        <f>VLOOKUP(Tabelle32[[#This Row],[SDI Interface]],BOM!$A$4:$B$35,2,FALSE)</f>
        <v>31</v>
      </c>
      <c r="H682" s="59" t="str">
        <f>BOM!$C$4</f>
        <v>VGW-01</v>
      </c>
      <c r="I682" s="59">
        <f>IFERROR(VLOOKUP(Tabelle32[[#This Row],[Device ID]],BOM!$B$3:$BQ$35,12,FALSE),"")</f>
        <v>0</v>
      </c>
      <c r="J682" s="59" t="str">
        <f>IFERROR(VLOOKUP(Tabelle32[[#This Row],[Device ID]],BOM!$B$3:$BQ$35,13,FALSE),"")</f>
        <v>TC.U1.223 | MDC</v>
      </c>
      <c r="K682" s="59" t="str">
        <f>IFERROR(VLOOKUP(Tabelle32[[#This Row],[Device ID]],BOM!$B$3:$BQ$35,14,FALSE),"")</f>
        <v>Imagine Comunications</v>
      </c>
      <c r="L682" s="59" t="str">
        <f>IFERROR(VLOOKUP(Tabelle32[[#This Row],[Device ID]],BOM!$B$3:$BQ$35,16,FALSE),"")</f>
        <v>MVW</v>
      </c>
      <c r="M682" s="63">
        <f>IFERROR(VLOOKUP(Tabelle32[[#This Row],[Device ID]],BOM!$B$3:$BQ$35,17,FALSE),"")</f>
        <v>0</v>
      </c>
      <c r="N682" s="59">
        <f>IFERROR(VLOOKUP(Tabelle32[[#This Row],[Device ID]],BOM!$B$3:$BQ$35,18,FALSE),"")</f>
        <v>0</v>
      </c>
      <c r="O682" s="64"/>
      <c r="P682" s="64"/>
      <c r="Q682" s="64"/>
      <c r="R682" s="64"/>
      <c r="S682" s="64"/>
      <c r="T682" s="64"/>
      <c r="U682" s="59">
        <f>IFERROR(VLOOKUP(Tabelle32[[#This Row],[Device ID]],BOM!$B$3:$BQ$35,25,FALSE),"")</f>
        <v>0</v>
      </c>
      <c r="V682" s="59" t="str">
        <f>IFERROR(VLOOKUP(Tabelle32[[#This Row],[Device ID]],BOM!$B$3:$BQ$35,26,FALSE),"")</f>
        <v>x</v>
      </c>
      <c r="W682" s="59" t="str">
        <f>IFERROR(VLOOKUP(Tabelle32[[#This Row],[Device ID]],BOM!$B$3:$BQ$35,27,FALSE),"")</f>
        <v>x</v>
      </c>
      <c r="X682" s="59" t="str">
        <f>IFERROR(VLOOKUP(Tabelle32[[#This Row],[Device ID]],BOM!$B$3:$BQ$35,28,FALSE),"")</f>
        <v>x</v>
      </c>
      <c r="Y682" s="59" t="str">
        <f>IFERROR(VLOOKUP(Tabelle32[[#This Row],[Device ID]],BOM!$B$3:$BQ$35,29,FALSE),"")</f>
        <v>x</v>
      </c>
      <c r="Z682" s="59" t="str">
        <f>IFERROR(VLOOKUP(Tabelle32[[#This Row],[Device ID]],BOM!$B$3:$BQ$35,30,FALSE),"")</f>
        <v>x</v>
      </c>
      <c r="AA682" s="59" t="str">
        <f>IFERROR(VLOOKUP(Tabelle32[[#This Row],[Device ID]],BOM!$B$3:$BQ$35,31,FALSE),"")</f>
        <v>x</v>
      </c>
      <c r="AB682" s="59" t="str">
        <f>IFERROR(VLOOKUP(Tabelle32[[#This Row],[Device ID]],BOM!$B$3:$BQ$35,32,FALSE),"")</f>
        <v>x</v>
      </c>
      <c r="AC682" s="59" t="str">
        <f>IFERROR(VLOOKUP(Tabelle32[[#This Row],[Device ID]],BOM!$B$3:$BQ$35,33,FALSE),"")</f>
        <v>x</v>
      </c>
      <c r="AD682" s="59" t="str">
        <f>IFERROR(VLOOKUP(Tabelle32[[#This Row],[Device ID]],BOM!$B$3:$BQ$35,34,FALSE),"")</f>
        <v>x</v>
      </c>
      <c r="AE682" s="59" t="str">
        <f>IFERROR(VLOOKUP(Tabelle32[[#This Row],[Device ID]],BOM!$B$3:$BQ$35,35,FALSE),"")</f>
        <v>x</v>
      </c>
      <c r="AF682" s="59" t="str">
        <f>IFERROR(VLOOKUP(Tabelle32[[#This Row],[Device ID]],BOM!$B$3:$BQ$35,36,FALSE),"")</f>
        <v>x</v>
      </c>
      <c r="AG682" s="59" t="str">
        <f>IFERROR(VLOOKUP(Tabelle32[[#This Row],[Device ID]],BOM!$B$3:$BQ$35,37,FALSE),"")</f>
        <v>x</v>
      </c>
      <c r="AH682" s="59"/>
      <c r="AI682" s="59"/>
      <c r="AJ682" s="59"/>
      <c r="AK682" s="59"/>
      <c r="AL682" s="59" t="str">
        <f>IFERROR(VLOOKUP(Tabelle32[[#This Row],[Device ID]],BOM!$B$3:$BQ$35,42,FALSE),"")</f>
        <v>Imagine Communications SNP</v>
      </c>
      <c r="AM682" s="59" t="str">
        <f>IFERROR(VLOOKUP(Tabelle32[[#This Row],[Device ID]],BOM!$B$3:$BQ$35,43,FALSE),"")</f>
        <v>no</v>
      </c>
      <c r="AN682" s="59" t="str">
        <f>IFERROR(VLOOKUP(Tabelle32[[#This Row],[Device ID]],BOM!$B$3:$BQ$35,44,FALSE),"")</f>
        <v>yes</v>
      </c>
      <c r="AO682" s="59" t="str">
        <f>IFERROR(VLOOKUP(Tabelle32[[#This Row],[Device ID]],BOM!$B$3:$BQ$35,45,FALSE),"")</f>
        <v>no</v>
      </c>
      <c r="AP682" s="59" t="str">
        <f>IFERROR(CONCATENATE(Tabelle32[[#This Row],[Family
GFX-Unit]]," | ",Tabelle32[[#This Row],[Label 1
GFX-Unit]]," | ",Tabelle32[[#This Row],[Attached Device if Gateway]]),"")</f>
        <v xml:space="preserve"> |  | MVW</v>
      </c>
      <c r="AQ682" s="28"/>
      <c r="AR682" s="28"/>
      <c r="AS682" s="28"/>
      <c r="AT682" s="28"/>
      <c r="AU682" s="28"/>
      <c r="AV682" s="28" t="s">
        <v>96</v>
      </c>
      <c r="AW682" s="28" t="s">
        <v>96</v>
      </c>
      <c r="AX682" s="28" t="s">
        <v>96</v>
      </c>
      <c r="AY682" s="28" t="s">
        <v>96</v>
      </c>
      <c r="AZ682" s="28" t="s">
        <v>96</v>
      </c>
      <c r="BA682" s="28" t="s">
        <v>96</v>
      </c>
      <c r="BB682" s="28" t="s">
        <v>96</v>
      </c>
      <c r="BC682" s="28" t="s">
        <v>96</v>
      </c>
      <c r="BD682" s="28" t="s">
        <v>96</v>
      </c>
      <c r="BE682" s="28"/>
      <c r="BF682" s="28"/>
      <c r="BG682" s="73" t="s">
        <v>151</v>
      </c>
      <c r="BH682" s="30" t="str">
        <f>IF(COUNTA(Tabelle32[[#This Row],[Type:Vid_1080i50]:[Type:Anc_Prot]])&gt;0,"x","")</f>
        <v>x</v>
      </c>
      <c r="BI68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82" s="59"/>
      <c r="BK682" s="59"/>
      <c r="BL682" s="63"/>
      <c r="BM682" s="63"/>
      <c r="BN682" s="90"/>
      <c r="BO682" s="90"/>
      <c r="BP682" s="75">
        <f>LEN(Tabelle32[[#This Row],[Label 1
GFX-Unit]])</f>
        <v>0</v>
      </c>
      <c r="BQ682" s="63"/>
      <c r="BR682" s="63"/>
      <c r="BS682" s="59"/>
      <c r="BT682" s="59"/>
      <c r="BU682" s="59" t="s">
        <v>209</v>
      </c>
      <c r="BV682" s="59" t="s">
        <v>210</v>
      </c>
      <c r="BW682" s="97" t="s">
        <v>892</v>
      </c>
      <c r="BX682" s="97">
        <v>31</v>
      </c>
    </row>
    <row r="683" spans="1:76" x14ac:dyDescent="0.2">
      <c r="A683" s="58" t="str">
        <f>CONCATENATE(Tabelle32[[#This Row],[Device ID]],".",Tabelle32[[#This Row],[Streamcounter]])</f>
        <v>31.31101</v>
      </c>
      <c r="B68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VGW-01_SDI31_VIDrec_0001_IPLASRF</v>
      </c>
      <c r="C683" s="67"/>
      <c r="D683" s="61"/>
      <c r="E683" s="67"/>
      <c r="F683" s="59" t="str">
        <f>IFERROR(VLOOKUP(Tabelle32[[#This Row],[Device ID]],BOM!$B$3:$BQ$35,16,FALSE),"")</f>
        <v>MVW</v>
      </c>
      <c r="G683" s="63">
        <f>VLOOKUP(Tabelle32[[#This Row],[SDI Interface]],BOM!$A$4:$B$35,2,FALSE)</f>
        <v>31</v>
      </c>
      <c r="H683" s="59" t="str">
        <f>BOM!$C$4</f>
        <v>VGW-01</v>
      </c>
      <c r="I683" s="59">
        <f>IFERROR(VLOOKUP(Tabelle32[[#This Row],[Device ID]],BOM!$B$3:$BQ$35,12,FALSE),"")</f>
        <v>0</v>
      </c>
      <c r="J683" s="59" t="str">
        <f>IFERROR(VLOOKUP(Tabelle32[[#This Row],[Device ID]],BOM!$B$3:$BQ$35,13,FALSE),"")</f>
        <v>TC.U1.223 | MDC</v>
      </c>
      <c r="K683" s="59" t="str">
        <f>IFERROR(VLOOKUP(Tabelle32[[#This Row],[Device ID]],BOM!$B$3:$BQ$35,14,FALSE),"")</f>
        <v>Imagine Comunications</v>
      </c>
      <c r="L683" s="59" t="str">
        <f>IFERROR(VLOOKUP(Tabelle32[[#This Row],[Device ID]],BOM!$B$3:$BQ$35,16,FALSE),"")</f>
        <v>MVW</v>
      </c>
      <c r="M683" s="63">
        <f>IFERROR(VLOOKUP(Tabelle32[[#This Row],[Device ID]],BOM!$B$3:$BQ$35,17,FALSE),"")</f>
        <v>0</v>
      </c>
      <c r="N683" s="59">
        <f>IFERROR(VLOOKUP(Tabelle32[[#This Row],[Device ID]],BOM!$B$3:$BQ$35,18,FALSE),"")</f>
        <v>0</v>
      </c>
      <c r="O683" s="64"/>
      <c r="P683" s="64"/>
      <c r="Q683" s="64"/>
      <c r="R683" s="64"/>
      <c r="S683" s="64"/>
      <c r="T683" s="64"/>
      <c r="U683" s="59">
        <f>IFERROR(VLOOKUP(Tabelle32[[#This Row],[Device ID]],BOM!$B$3:$BQ$35,25,FALSE),"")</f>
        <v>0</v>
      </c>
      <c r="V683" s="59" t="str">
        <f>IFERROR(VLOOKUP(Tabelle32[[#This Row],[Device ID]],BOM!$B$3:$BQ$35,26,FALSE),"")</f>
        <v>x</v>
      </c>
      <c r="W683" s="59" t="str">
        <f>IFERROR(VLOOKUP(Tabelle32[[#This Row],[Device ID]],BOM!$B$3:$BQ$35,27,FALSE),"")</f>
        <v>x</v>
      </c>
      <c r="X683" s="59" t="str">
        <f>IFERROR(VLOOKUP(Tabelle32[[#This Row],[Device ID]],BOM!$B$3:$BQ$35,28,FALSE),"")</f>
        <v>x</v>
      </c>
      <c r="Y683" s="59" t="str">
        <f>IFERROR(VLOOKUP(Tabelle32[[#This Row],[Device ID]],BOM!$B$3:$BQ$35,29,FALSE),"")</f>
        <v>x</v>
      </c>
      <c r="Z683" s="59" t="str">
        <f>IFERROR(VLOOKUP(Tabelle32[[#This Row],[Device ID]],BOM!$B$3:$BQ$35,30,FALSE),"")</f>
        <v>x</v>
      </c>
      <c r="AA683" s="59" t="str">
        <f>IFERROR(VLOOKUP(Tabelle32[[#This Row],[Device ID]],BOM!$B$3:$BQ$35,31,FALSE),"")</f>
        <v>x</v>
      </c>
      <c r="AB683" s="59" t="str">
        <f>IFERROR(VLOOKUP(Tabelle32[[#This Row],[Device ID]],BOM!$B$3:$BQ$35,32,FALSE),"")</f>
        <v>x</v>
      </c>
      <c r="AC683" s="59" t="str">
        <f>IFERROR(VLOOKUP(Tabelle32[[#This Row],[Device ID]],BOM!$B$3:$BQ$35,33,FALSE),"")</f>
        <v>x</v>
      </c>
      <c r="AD683" s="59" t="str">
        <f>IFERROR(VLOOKUP(Tabelle32[[#This Row],[Device ID]],BOM!$B$3:$BQ$35,34,FALSE),"")</f>
        <v>x</v>
      </c>
      <c r="AE683" s="59" t="str">
        <f>IFERROR(VLOOKUP(Tabelle32[[#This Row],[Device ID]],BOM!$B$3:$BQ$35,35,FALSE),"")</f>
        <v>x</v>
      </c>
      <c r="AF683" s="59" t="str">
        <f>IFERROR(VLOOKUP(Tabelle32[[#This Row],[Device ID]],BOM!$B$3:$BQ$35,36,FALSE),"")</f>
        <v>x</v>
      </c>
      <c r="AG683" s="59" t="str">
        <f>IFERROR(VLOOKUP(Tabelle32[[#This Row],[Device ID]],BOM!$B$3:$BQ$35,37,FALSE),"")</f>
        <v>x</v>
      </c>
      <c r="AH683" s="59"/>
      <c r="AI683" s="59"/>
      <c r="AJ683" s="59"/>
      <c r="AK683" s="59"/>
      <c r="AL683" s="59" t="str">
        <f>IFERROR(VLOOKUP(Tabelle32[[#This Row],[Device ID]],BOM!$B$3:$BQ$35,42,FALSE),"")</f>
        <v>Imagine Communications SNP</v>
      </c>
      <c r="AM683" s="59" t="str">
        <f>IFERROR(VLOOKUP(Tabelle32[[#This Row],[Device ID]],BOM!$B$3:$BQ$35,43,FALSE),"")</f>
        <v>no</v>
      </c>
      <c r="AN683" s="59" t="str">
        <f>IFERROR(VLOOKUP(Tabelle32[[#This Row],[Device ID]],BOM!$B$3:$BQ$35,44,FALSE),"")</f>
        <v>yes</v>
      </c>
      <c r="AO683" s="59" t="str">
        <f>IFERROR(VLOOKUP(Tabelle32[[#This Row],[Device ID]],BOM!$B$3:$BQ$35,45,FALSE),"")</f>
        <v>no</v>
      </c>
      <c r="AP683" s="59" t="str">
        <f>IFERROR(CONCATENATE(Tabelle32[[#This Row],[Family
GFX-Unit]]," | ",Tabelle32[[#This Row],[Label 1
GFX-Unit]]," | ",Tabelle32[[#This Row],[Attached Device if Gateway]]),"")</f>
        <v xml:space="preserve"> |  | MVW</v>
      </c>
      <c r="AQ683" s="28" t="s">
        <v>96</v>
      </c>
      <c r="AR683" s="28" t="s">
        <v>96</v>
      </c>
      <c r="AS683" s="28" t="s">
        <v>96</v>
      </c>
      <c r="AT683" s="28" t="s">
        <v>96</v>
      </c>
      <c r="AU683" s="28" t="s">
        <v>96</v>
      </c>
      <c r="AV683" s="28"/>
      <c r="AW683" s="28"/>
      <c r="AX683" s="28"/>
      <c r="AY683" s="28"/>
      <c r="AZ683" s="28"/>
      <c r="BA683" s="28"/>
      <c r="BB683" s="28"/>
      <c r="BC683" s="28"/>
      <c r="BD683" s="28"/>
      <c r="BE683" s="28"/>
      <c r="BF683" s="28"/>
      <c r="BG683" s="73" t="s">
        <v>151</v>
      </c>
      <c r="BH683" s="30" t="str">
        <f>IF(COUNTA(Tabelle32[[#This Row],[Type:Vid_1080i50]:[Type:Anc_Prot]])&gt;0,"x","")</f>
        <v>x</v>
      </c>
      <c r="BI68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683" s="59"/>
      <c r="BK683" s="59"/>
      <c r="BL683" s="63"/>
      <c r="BM683" s="63"/>
      <c r="BN683" s="90"/>
      <c r="BO683" s="90"/>
      <c r="BP683" s="75">
        <f>LEN(Tabelle32[[#This Row],[Label 1
GFX-Unit]])</f>
        <v>0</v>
      </c>
      <c r="BQ683" s="63"/>
      <c r="BR683" s="63"/>
      <c r="BS683" s="59"/>
      <c r="BT683" s="59"/>
      <c r="BU683" s="59" t="s">
        <v>212</v>
      </c>
      <c r="BV683" s="59" t="s">
        <v>213</v>
      </c>
      <c r="BW683" s="97" t="s">
        <v>893</v>
      </c>
      <c r="BX683" s="97">
        <v>31</v>
      </c>
    </row>
    <row r="684" spans="1:76" ht="13.5" x14ac:dyDescent="0.25">
      <c r="A684" s="58" t="str">
        <f>CONCATENATE(Tabelle32[[#This Row],[Device ID]],".",Tabelle32[[#This Row],[Streamcounter]])</f>
        <v>31.31102</v>
      </c>
      <c r="B684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VGW-01_SDI31_VIDsend_0002_IPLASRF</v>
      </c>
      <c r="C684" s="96"/>
      <c r="D684" s="96"/>
      <c r="E684" s="96"/>
      <c r="F684" s="93" t="str">
        <f>IFERROR(VLOOKUP(Tabelle32[[#This Row],[Device ID]],BOM!$B$3:$BQ$35,16,FALSE),"")</f>
        <v>MVW</v>
      </c>
      <c r="G684" s="66">
        <f>VLOOKUP(Tabelle32[[#This Row],[SDI Interface]],BOM!$A$4:$B$35,2,FALSE)</f>
        <v>31</v>
      </c>
      <c r="H684" s="93" t="str">
        <f>BOM!$C$4</f>
        <v>VGW-01</v>
      </c>
      <c r="I684" s="93">
        <f>IFERROR(VLOOKUP(Tabelle32[[#This Row],[Device ID]],BOM!$B$3:$BQ$35,12,FALSE),"")</f>
        <v>0</v>
      </c>
      <c r="J684" s="93" t="str">
        <f>IFERROR(VLOOKUP(Tabelle32[[#This Row],[Device ID]],BOM!$B$3:$BQ$35,13,FALSE),"")</f>
        <v>TC.U1.223 | MDC</v>
      </c>
      <c r="K684" s="93" t="str">
        <f>IFERROR(VLOOKUP(Tabelle32[[#This Row],[Device ID]],BOM!$B$3:$BQ$35,14,FALSE),"")</f>
        <v>Imagine Comunications</v>
      </c>
      <c r="L684" s="93" t="str">
        <f>IFERROR(VLOOKUP(Tabelle32[[#This Row],[Device ID]],BOM!$B$3:$BQ$35,16,FALSE),"")</f>
        <v>MVW</v>
      </c>
      <c r="M684" s="93">
        <f>IFERROR(VLOOKUP(Tabelle32[[#This Row],[Device ID]],BOM!$B$3:$BQ$35,17,FALSE),"")</f>
        <v>0</v>
      </c>
      <c r="N684" s="93">
        <f>IFERROR(VLOOKUP(Tabelle32[[#This Row],[Device ID]],BOM!$B$3:$BQ$35,18,FALSE),"")</f>
        <v>0</v>
      </c>
      <c r="O684" s="64"/>
      <c r="P684" s="64"/>
      <c r="Q684" s="64"/>
      <c r="R684" s="64"/>
      <c r="S684" s="64"/>
      <c r="T684" s="64"/>
      <c r="U684" s="93">
        <f>IFERROR(VLOOKUP(Tabelle32[[#This Row],[Device ID]],BOM!$B$3:$BQ$35,25,FALSE),"")</f>
        <v>0</v>
      </c>
      <c r="V684" s="94" t="str">
        <f>IFERROR(VLOOKUP(Tabelle32[[#This Row],[Device ID]],BOM!$B$3:$BQ$35,26,FALSE),"")</f>
        <v>x</v>
      </c>
      <c r="W684" s="94" t="str">
        <f>IFERROR(VLOOKUP(Tabelle32[[#This Row],[Device ID]],BOM!$B$3:$BQ$35,27,FALSE),"")</f>
        <v>x</v>
      </c>
      <c r="X684" s="94" t="str">
        <f>IFERROR(VLOOKUP(Tabelle32[[#This Row],[Device ID]],BOM!$B$3:$BQ$35,28,FALSE),"")</f>
        <v>x</v>
      </c>
      <c r="Y684" s="94" t="str">
        <f>IFERROR(VLOOKUP(Tabelle32[[#This Row],[Device ID]],BOM!$B$3:$BQ$35,29,FALSE),"")</f>
        <v>x</v>
      </c>
      <c r="Z684" s="94" t="str">
        <f>IFERROR(VLOOKUP(Tabelle32[[#This Row],[Device ID]],BOM!$B$3:$BQ$35,30,FALSE),"")</f>
        <v>x</v>
      </c>
      <c r="AA684" s="94" t="str">
        <f>IFERROR(VLOOKUP(Tabelle32[[#This Row],[Device ID]],BOM!$B$3:$BQ$35,31,FALSE),"")</f>
        <v>x</v>
      </c>
      <c r="AB684" s="94" t="str">
        <f>IFERROR(VLOOKUP(Tabelle32[[#This Row],[Device ID]],BOM!$B$3:$BQ$35,32,FALSE),"")</f>
        <v>x</v>
      </c>
      <c r="AC684" s="94" t="str">
        <f>IFERROR(VLOOKUP(Tabelle32[[#This Row],[Device ID]],BOM!$B$3:$BQ$35,33,FALSE),"")</f>
        <v>x</v>
      </c>
      <c r="AD684" s="94" t="str">
        <f>IFERROR(VLOOKUP(Tabelle32[[#This Row],[Device ID]],BOM!$B$3:$BQ$35,34,FALSE),"")</f>
        <v>x</v>
      </c>
      <c r="AE684" s="94" t="str">
        <f>IFERROR(VLOOKUP(Tabelle32[[#This Row],[Device ID]],BOM!$B$3:$BQ$35,35,FALSE),"")</f>
        <v>x</v>
      </c>
      <c r="AF684" s="94" t="str">
        <f>IFERROR(VLOOKUP(Tabelle32[[#This Row],[Device ID]],BOM!$B$3:$BQ$35,36,FALSE),"")</f>
        <v>x</v>
      </c>
      <c r="AG684" s="94" t="str">
        <f>IFERROR(VLOOKUP(Tabelle32[[#This Row],[Device ID]],BOM!$B$3:$BQ$35,37,FALSE),"")</f>
        <v>x</v>
      </c>
      <c r="AH684" s="59"/>
      <c r="AI684" s="59"/>
      <c r="AJ684" s="59"/>
      <c r="AK684" s="59"/>
      <c r="AL684" s="93" t="str">
        <f>IFERROR(VLOOKUP(Tabelle32[[#This Row],[Device ID]],BOM!$B$3:$BQ$35,42,FALSE),"")</f>
        <v>Imagine Communications SNP</v>
      </c>
      <c r="AM684" s="59" t="str">
        <f>IFERROR(VLOOKUP(Tabelle32[[#This Row],[Device ID]],BOM!$B$3:$BQ$35,43,FALSE),"")</f>
        <v>no</v>
      </c>
      <c r="AN684" s="93" t="str">
        <f>IFERROR(VLOOKUP(Tabelle32[[#This Row],[Device ID]],BOM!$B$3:$BQ$35,44,FALSE),"")</f>
        <v>yes</v>
      </c>
      <c r="AO684" s="59" t="str">
        <f>IFERROR(VLOOKUP(Tabelle32[[#This Row],[Device ID]],BOM!$B$3:$BQ$35,45,FALSE),"")</f>
        <v>no</v>
      </c>
      <c r="AP684" s="93" t="str">
        <f>IFERROR(CONCATENATE(Tabelle32[[#This Row],[Family
GFX-Unit]]," | ",Tabelle32[[#This Row],[Label 1
GFX-Unit]]," | ",Tabelle32[[#This Row],[Attached Device if Gateway]]),"")</f>
        <v xml:space="preserve"> |  | MVW</v>
      </c>
      <c r="AQ684" s="28" t="s">
        <v>96</v>
      </c>
      <c r="AR684" s="90"/>
      <c r="AS684" s="90"/>
      <c r="AT684" s="90"/>
      <c r="AU684" s="90"/>
      <c r="AV684" s="90"/>
      <c r="AW684" s="90"/>
      <c r="AX684" s="90"/>
      <c r="AY684" s="90"/>
      <c r="AZ684" s="90"/>
      <c r="BA684" s="90"/>
      <c r="BB684" s="90"/>
      <c r="BC684" s="90"/>
      <c r="BD684" s="90"/>
      <c r="BE684" s="90"/>
      <c r="BF684" s="90"/>
      <c r="BG684" s="66"/>
      <c r="BH684" s="30" t="str">
        <f>IF(COUNTA(Tabelle32[[#This Row],[Type:Vid_1080i50]:[Type:Anc_Prot]])&gt;0,"x","")</f>
        <v>x</v>
      </c>
      <c r="BI684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684" s="59"/>
      <c r="BK684" s="59"/>
      <c r="BL684" s="63"/>
      <c r="BM684" s="63"/>
      <c r="BN684" s="90"/>
      <c r="BO684" s="90"/>
      <c r="BP684" s="75">
        <f>LEN(Tabelle32[[#This Row],[Label 1
GFX-Unit]])</f>
        <v>0</v>
      </c>
      <c r="BQ684" s="63"/>
      <c r="BR684" s="63"/>
      <c r="BS684" s="59"/>
      <c r="BT684" s="59"/>
      <c r="BU684" s="59" t="s">
        <v>215</v>
      </c>
      <c r="BV684" s="59" t="s">
        <v>215</v>
      </c>
      <c r="BW684" s="97" t="s">
        <v>894</v>
      </c>
      <c r="BX684" s="59">
        <v>31</v>
      </c>
    </row>
    <row r="685" spans="1:76" x14ac:dyDescent="0.2">
      <c r="A685" s="58" t="str">
        <f>CONCATENATE(Tabelle32[[#This Row],[Device ID]],".",Tabelle32[[#This Row],[Streamcounter]])</f>
        <v>32.32301</v>
      </c>
      <c r="B68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VGW-01_SDI32_ANCrec_0001_IPLASRF</v>
      </c>
      <c r="C685" s="67"/>
      <c r="D685" s="61"/>
      <c r="E685" s="67"/>
      <c r="F685" s="59" t="str">
        <f>IFERROR(VLOOKUP(Tabelle32[[#This Row],[Device ID]],BOM!$B$3:$BQ$35,16,FALSE),"")</f>
        <v>MVW</v>
      </c>
      <c r="G685" s="63">
        <f>VLOOKUP(Tabelle32[[#This Row],[SDI Interface]],BOM!$A$4:$B$35,2,FALSE)</f>
        <v>32</v>
      </c>
      <c r="H685" s="59" t="str">
        <f>BOM!$C$4</f>
        <v>VGW-01</v>
      </c>
      <c r="I685" s="59">
        <f>IFERROR(VLOOKUP(Tabelle32[[#This Row],[Device ID]],BOM!$B$3:$BQ$35,12,FALSE),"")</f>
        <v>0</v>
      </c>
      <c r="J685" s="59" t="str">
        <f>IFERROR(VLOOKUP(Tabelle32[[#This Row],[Device ID]],BOM!$B$3:$BQ$35,13,FALSE),"")</f>
        <v>TC.U1.223 | MDC</v>
      </c>
      <c r="K685" s="59" t="str">
        <f>IFERROR(VLOOKUP(Tabelle32[[#This Row],[Device ID]],BOM!$B$3:$BQ$35,14,FALSE),"")</f>
        <v>Imagine Comunications</v>
      </c>
      <c r="L685" s="59" t="str">
        <f>IFERROR(VLOOKUP(Tabelle32[[#This Row],[Device ID]],BOM!$B$3:$BQ$35,16,FALSE),"")</f>
        <v>MVW</v>
      </c>
      <c r="M685" s="63">
        <f>IFERROR(VLOOKUP(Tabelle32[[#This Row],[Device ID]],BOM!$B$3:$BQ$35,17,FALSE),"")</f>
        <v>0</v>
      </c>
      <c r="N685" s="59">
        <f>IFERROR(VLOOKUP(Tabelle32[[#This Row],[Device ID]],BOM!$B$3:$BQ$35,18,FALSE),"")</f>
        <v>0</v>
      </c>
      <c r="O685" s="64"/>
      <c r="P685" s="64"/>
      <c r="Q685" s="64"/>
      <c r="R685" s="64"/>
      <c r="S685" s="64"/>
      <c r="T685" s="64"/>
      <c r="U685" s="59">
        <f>IFERROR(VLOOKUP(Tabelle32[[#This Row],[Device ID]],BOM!$B$3:$BQ$35,25,FALSE),"")</f>
        <v>0</v>
      </c>
      <c r="V685" s="59" t="str">
        <f>IFERROR(VLOOKUP(Tabelle32[[#This Row],[Device ID]],BOM!$B$3:$BQ$35,26,FALSE),"")</f>
        <v>x</v>
      </c>
      <c r="W685" s="59" t="str">
        <f>IFERROR(VLOOKUP(Tabelle32[[#This Row],[Device ID]],BOM!$B$3:$BQ$35,27,FALSE),"")</f>
        <v>x</v>
      </c>
      <c r="X685" s="59" t="str">
        <f>IFERROR(VLOOKUP(Tabelle32[[#This Row],[Device ID]],BOM!$B$3:$BQ$35,28,FALSE),"")</f>
        <v>x</v>
      </c>
      <c r="Y685" s="59" t="str">
        <f>IFERROR(VLOOKUP(Tabelle32[[#This Row],[Device ID]],BOM!$B$3:$BQ$35,29,FALSE),"")</f>
        <v>x</v>
      </c>
      <c r="Z685" s="59" t="str">
        <f>IFERROR(VLOOKUP(Tabelle32[[#This Row],[Device ID]],BOM!$B$3:$BQ$35,30,FALSE),"")</f>
        <v>x</v>
      </c>
      <c r="AA685" s="59" t="str">
        <f>IFERROR(VLOOKUP(Tabelle32[[#This Row],[Device ID]],BOM!$B$3:$BQ$35,31,FALSE),"")</f>
        <v>x</v>
      </c>
      <c r="AB685" s="59" t="str">
        <f>IFERROR(VLOOKUP(Tabelle32[[#This Row],[Device ID]],BOM!$B$3:$BQ$35,32,FALSE),"")</f>
        <v>x</v>
      </c>
      <c r="AC685" s="59" t="str">
        <f>IFERROR(VLOOKUP(Tabelle32[[#This Row],[Device ID]],BOM!$B$3:$BQ$35,33,FALSE),"")</f>
        <v>x</v>
      </c>
      <c r="AD685" s="59" t="str">
        <f>IFERROR(VLOOKUP(Tabelle32[[#This Row],[Device ID]],BOM!$B$3:$BQ$35,34,FALSE),"")</f>
        <v>x</v>
      </c>
      <c r="AE685" s="59" t="str">
        <f>IFERROR(VLOOKUP(Tabelle32[[#This Row],[Device ID]],BOM!$B$3:$BQ$35,35,FALSE),"")</f>
        <v>x</v>
      </c>
      <c r="AF685" s="59" t="str">
        <f>IFERROR(VLOOKUP(Tabelle32[[#This Row],[Device ID]],BOM!$B$3:$BQ$35,36,FALSE),"")</f>
        <v>x</v>
      </c>
      <c r="AG685" s="59" t="str">
        <f>IFERROR(VLOOKUP(Tabelle32[[#This Row],[Device ID]],BOM!$B$3:$BQ$35,37,FALSE),"")</f>
        <v>x</v>
      </c>
      <c r="AH685" s="59"/>
      <c r="AI685" s="59"/>
      <c r="AJ685" s="59"/>
      <c r="AK685" s="59"/>
      <c r="AL685" s="59" t="str">
        <f>IFERROR(VLOOKUP(Tabelle32[[#This Row],[Device ID]],BOM!$B$3:$BQ$35,42,FALSE),"")</f>
        <v>Imagine Communications SNP</v>
      </c>
      <c r="AM685" s="59" t="str">
        <f>IFERROR(VLOOKUP(Tabelle32[[#This Row],[Device ID]],BOM!$B$3:$BQ$35,43,FALSE),"")</f>
        <v>no</v>
      </c>
      <c r="AN685" s="59" t="str">
        <f>IFERROR(VLOOKUP(Tabelle32[[#This Row],[Device ID]],BOM!$B$3:$BQ$35,44,FALSE),"")</f>
        <v>yes</v>
      </c>
      <c r="AO685" s="59" t="str">
        <f>IFERROR(VLOOKUP(Tabelle32[[#This Row],[Device ID]],BOM!$B$3:$BQ$35,45,FALSE),"")</f>
        <v>no</v>
      </c>
      <c r="AP685" s="59" t="str">
        <f>IFERROR(CONCATENATE(Tabelle32[[#This Row],[Family
GFX-Unit]]," | ",Tabelle32[[#This Row],[Label 1
GFX-Unit]]," | ",Tabelle32[[#This Row],[Attached Device if Gateway]]),"")</f>
        <v xml:space="preserve"> |  | MVW</v>
      </c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  <c r="BE685" s="28"/>
      <c r="BF685" s="28" t="s">
        <v>96</v>
      </c>
      <c r="BG685" s="73" t="s">
        <v>151</v>
      </c>
      <c r="BH685" s="30" t="str">
        <f>IF(COUNTA(Tabelle32[[#This Row],[Type:Vid_1080i50]:[Type:Anc_Prot]])&gt;0,"x","")</f>
        <v>x</v>
      </c>
      <c r="BI68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Type:Anc_Prot,#SNP</v>
      </c>
      <c r="BJ685" s="59"/>
      <c r="BK685" s="59"/>
      <c r="BL685" s="63"/>
      <c r="BM685" s="63"/>
      <c r="BN685" s="90"/>
      <c r="BO685" s="90"/>
      <c r="BP685" s="75">
        <f>LEN(Tabelle32[[#This Row],[Label 1
GFX-Unit]])</f>
        <v>0</v>
      </c>
      <c r="BQ685" s="63"/>
      <c r="BR685" s="63"/>
      <c r="BS685" s="59"/>
      <c r="BT685" s="59"/>
      <c r="BU685" s="59" t="s">
        <v>152</v>
      </c>
      <c r="BV685" s="59" t="s">
        <v>153</v>
      </c>
      <c r="BW685" s="97" t="s">
        <v>895</v>
      </c>
      <c r="BX685" s="97">
        <v>32</v>
      </c>
    </row>
    <row r="686" spans="1:76" x14ac:dyDescent="0.2">
      <c r="A686" s="58" t="str">
        <f>CONCATENATE(Tabelle32[[#This Row],[Device ID]],".",Tabelle32[[#This Row],[Streamcounter]])</f>
        <v>32.32302</v>
      </c>
      <c r="B68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VGW-01_SDI32_ANCrec_0002_IPLASRF</v>
      </c>
      <c r="C686" s="67"/>
      <c r="D686" s="61"/>
      <c r="E686" s="67"/>
      <c r="F686" s="59" t="str">
        <f>IFERROR(VLOOKUP(Tabelle32[[#This Row],[Device ID]],BOM!$B$3:$BQ$35,16,FALSE),"")</f>
        <v>MVW</v>
      </c>
      <c r="G686" s="63">
        <f>VLOOKUP(Tabelle32[[#This Row],[SDI Interface]],BOM!$A$4:$B$35,2,FALSE)</f>
        <v>32</v>
      </c>
      <c r="H686" s="59" t="str">
        <f>BOM!$C$4</f>
        <v>VGW-01</v>
      </c>
      <c r="I686" s="59">
        <f>IFERROR(VLOOKUP(Tabelle32[[#This Row],[Device ID]],BOM!$B$3:$BQ$35,12,FALSE),"")</f>
        <v>0</v>
      </c>
      <c r="J686" s="59" t="str">
        <f>IFERROR(VLOOKUP(Tabelle32[[#This Row],[Device ID]],BOM!$B$3:$BQ$35,13,FALSE),"")</f>
        <v>TC.U1.223 | MDC</v>
      </c>
      <c r="K686" s="59" t="str">
        <f>IFERROR(VLOOKUP(Tabelle32[[#This Row],[Device ID]],BOM!$B$3:$BQ$35,14,FALSE),"")</f>
        <v>Imagine Comunications</v>
      </c>
      <c r="L686" s="59" t="str">
        <f>IFERROR(VLOOKUP(Tabelle32[[#This Row],[Device ID]],BOM!$B$3:$BQ$35,16,FALSE),"")</f>
        <v>MVW</v>
      </c>
      <c r="M686" s="63">
        <f>IFERROR(VLOOKUP(Tabelle32[[#This Row],[Device ID]],BOM!$B$3:$BQ$35,17,FALSE),"")</f>
        <v>0</v>
      </c>
      <c r="N686" s="59">
        <f>IFERROR(VLOOKUP(Tabelle32[[#This Row],[Device ID]],BOM!$B$3:$BQ$35,18,FALSE),"")</f>
        <v>0</v>
      </c>
      <c r="O686" s="64"/>
      <c r="P686" s="64"/>
      <c r="Q686" s="64"/>
      <c r="R686" s="64"/>
      <c r="S686" s="64"/>
      <c r="T686" s="64"/>
      <c r="U686" s="59">
        <f>IFERROR(VLOOKUP(Tabelle32[[#This Row],[Device ID]],BOM!$B$3:$BQ$35,25,FALSE),"")</f>
        <v>0</v>
      </c>
      <c r="V686" s="59" t="str">
        <f>IFERROR(VLOOKUP(Tabelle32[[#This Row],[Device ID]],BOM!$B$3:$BQ$35,26,FALSE),"")</f>
        <v>x</v>
      </c>
      <c r="W686" s="59" t="str">
        <f>IFERROR(VLOOKUP(Tabelle32[[#This Row],[Device ID]],BOM!$B$3:$BQ$35,27,FALSE),"")</f>
        <v>x</v>
      </c>
      <c r="X686" s="59" t="str">
        <f>IFERROR(VLOOKUP(Tabelle32[[#This Row],[Device ID]],BOM!$B$3:$BQ$35,28,FALSE),"")</f>
        <v>x</v>
      </c>
      <c r="Y686" s="59" t="str">
        <f>IFERROR(VLOOKUP(Tabelle32[[#This Row],[Device ID]],BOM!$B$3:$BQ$35,29,FALSE),"")</f>
        <v>x</v>
      </c>
      <c r="Z686" s="59" t="str">
        <f>IFERROR(VLOOKUP(Tabelle32[[#This Row],[Device ID]],BOM!$B$3:$BQ$35,30,FALSE),"")</f>
        <v>x</v>
      </c>
      <c r="AA686" s="59" t="str">
        <f>IFERROR(VLOOKUP(Tabelle32[[#This Row],[Device ID]],BOM!$B$3:$BQ$35,31,FALSE),"")</f>
        <v>x</v>
      </c>
      <c r="AB686" s="59" t="str">
        <f>IFERROR(VLOOKUP(Tabelle32[[#This Row],[Device ID]],BOM!$B$3:$BQ$35,32,FALSE),"")</f>
        <v>x</v>
      </c>
      <c r="AC686" s="59" t="str">
        <f>IFERROR(VLOOKUP(Tabelle32[[#This Row],[Device ID]],BOM!$B$3:$BQ$35,33,FALSE),"")</f>
        <v>x</v>
      </c>
      <c r="AD686" s="59" t="str">
        <f>IFERROR(VLOOKUP(Tabelle32[[#This Row],[Device ID]],BOM!$B$3:$BQ$35,34,FALSE),"")</f>
        <v>x</v>
      </c>
      <c r="AE686" s="59" t="str">
        <f>IFERROR(VLOOKUP(Tabelle32[[#This Row],[Device ID]],BOM!$B$3:$BQ$35,35,FALSE),"")</f>
        <v>x</v>
      </c>
      <c r="AF686" s="59" t="str">
        <f>IFERROR(VLOOKUP(Tabelle32[[#This Row],[Device ID]],BOM!$B$3:$BQ$35,36,FALSE),"")</f>
        <v>x</v>
      </c>
      <c r="AG686" s="59" t="str">
        <f>IFERROR(VLOOKUP(Tabelle32[[#This Row],[Device ID]],BOM!$B$3:$BQ$35,37,FALSE),"")</f>
        <v>x</v>
      </c>
      <c r="AH686" s="59"/>
      <c r="AI686" s="59"/>
      <c r="AJ686" s="59"/>
      <c r="AK686" s="59"/>
      <c r="AL686" s="59" t="str">
        <f>IFERROR(VLOOKUP(Tabelle32[[#This Row],[Device ID]],BOM!$B$3:$BQ$35,42,FALSE),"")</f>
        <v>Imagine Communications SNP</v>
      </c>
      <c r="AM686" s="59" t="str">
        <f>IFERROR(VLOOKUP(Tabelle32[[#This Row],[Device ID]],BOM!$B$3:$BQ$35,43,FALSE),"")</f>
        <v>no</v>
      </c>
      <c r="AN686" s="59" t="str">
        <f>IFERROR(VLOOKUP(Tabelle32[[#This Row],[Device ID]],BOM!$B$3:$BQ$35,44,FALSE),"")</f>
        <v>yes</v>
      </c>
      <c r="AO686" s="59" t="str">
        <f>IFERROR(VLOOKUP(Tabelle32[[#This Row],[Device ID]],BOM!$B$3:$BQ$35,45,FALSE),"")</f>
        <v>no</v>
      </c>
      <c r="AP686" s="59" t="str">
        <f>IFERROR(CONCATENATE(Tabelle32[[#This Row],[Family
GFX-Unit]]," | ",Tabelle32[[#This Row],[Label 1
GFX-Unit]]," | ",Tabelle32[[#This Row],[Attached Device if Gateway]]),"")</f>
        <v xml:space="preserve"> |  | MVW</v>
      </c>
      <c r="AQ686" s="28" t="s">
        <v>96</v>
      </c>
      <c r="AR686" s="28"/>
      <c r="AS686" s="28"/>
      <c r="AT686" s="28"/>
      <c r="AU686" s="28"/>
      <c r="AV686" s="28"/>
      <c r="AW686" s="28"/>
      <c r="AX686" s="28"/>
      <c r="AY686" s="28"/>
      <c r="AZ686" s="28"/>
      <c r="BA686" s="28"/>
      <c r="BB686" s="28"/>
      <c r="BC686" s="28"/>
      <c r="BD686" s="28"/>
      <c r="BE686" s="28"/>
      <c r="BF686" s="28"/>
      <c r="BG686" s="73" t="s">
        <v>151</v>
      </c>
      <c r="BH686" s="30" t="str">
        <f>IF(COUNTA(Tabelle32[[#This Row],[Type:Vid_1080i50]:[Type:Anc_Prot]])&gt;0,"x","")</f>
        <v>x</v>
      </c>
      <c r="BI68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686" s="59"/>
      <c r="BK686" s="59"/>
      <c r="BL686" s="63"/>
      <c r="BM686" s="63"/>
      <c r="BN686" s="90"/>
      <c r="BO686" s="90"/>
      <c r="BP686" s="75">
        <f>LEN(Tabelle32[[#This Row],[Label 1
GFX-Unit]])</f>
        <v>0</v>
      </c>
      <c r="BQ686" s="63"/>
      <c r="BR686" s="63"/>
      <c r="BS686" s="59"/>
      <c r="BT686" s="59"/>
      <c r="BU686" s="59" t="s">
        <v>155</v>
      </c>
      <c r="BV686" s="59" t="s">
        <v>156</v>
      </c>
      <c r="BW686" s="97" t="s">
        <v>896</v>
      </c>
      <c r="BX686" s="97">
        <v>32</v>
      </c>
    </row>
    <row r="687" spans="1:76" x14ac:dyDescent="0.2">
      <c r="A687" s="58" t="str">
        <f>CONCATENATE(Tabelle32[[#This Row],[Device ID]],".",Tabelle32[[#This Row],[Streamcounter]])</f>
        <v>32.32303</v>
      </c>
      <c r="B68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VGW-01_SDI32_ANCrec_0003_IPLASRF</v>
      </c>
      <c r="C687" s="67"/>
      <c r="D687" s="61"/>
      <c r="E687" s="67"/>
      <c r="F687" s="59" t="str">
        <f>IFERROR(VLOOKUP(Tabelle32[[#This Row],[Device ID]],BOM!$B$3:$BQ$35,16,FALSE),"")</f>
        <v>MVW</v>
      </c>
      <c r="G687" s="63">
        <f>VLOOKUP(Tabelle32[[#This Row],[SDI Interface]],BOM!$A$4:$B$35,2,FALSE)</f>
        <v>32</v>
      </c>
      <c r="H687" s="59" t="str">
        <f>BOM!$C$4</f>
        <v>VGW-01</v>
      </c>
      <c r="I687" s="59">
        <f>IFERROR(VLOOKUP(Tabelle32[[#This Row],[Device ID]],BOM!$B$3:$BQ$35,12,FALSE),"")</f>
        <v>0</v>
      </c>
      <c r="J687" s="59" t="str">
        <f>IFERROR(VLOOKUP(Tabelle32[[#This Row],[Device ID]],BOM!$B$3:$BQ$35,13,FALSE),"")</f>
        <v>TC.U1.223 | MDC</v>
      </c>
      <c r="K687" s="59" t="str">
        <f>IFERROR(VLOOKUP(Tabelle32[[#This Row],[Device ID]],BOM!$B$3:$BQ$35,14,FALSE),"")</f>
        <v>Imagine Comunications</v>
      </c>
      <c r="L687" s="59" t="str">
        <f>IFERROR(VLOOKUP(Tabelle32[[#This Row],[Device ID]],BOM!$B$3:$BQ$35,16,FALSE),"")</f>
        <v>MVW</v>
      </c>
      <c r="M687" s="63">
        <f>IFERROR(VLOOKUP(Tabelle32[[#This Row],[Device ID]],BOM!$B$3:$BQ$35,17,FALSE),"")</f>
        <v>0</v>
      </c>
      <c r="N687" s="59">
        <f>IFERROR(VLOOKUP(Tabelle32[[#This Row],[Device ID]],BOM!$B$3:$BQ$35,18,FALSE),"")</f>
        <v>0</v>
      </c>
      <c r="O687" s="64"/>
      <c r="P687" s="64"/>
      <c r="Q687" s="64"/>
      <c r="R687" s="64"/>
      <c r="S687" s="64"/>
      <c r="T687" s="64"/>
      <c r="U687" s="59">
        <f>IFERROR(VLOOKUP(Tabelle32[[#This Row],[Device ID]],BOM!$B$3:$BQ$35,25,FALSE),"")</f>
        <v>0</v>
      </c>
      <c r="V687" s="59" t="str">
        <f>IFERROR(VLOOKUP(Tabelle32[[#This Row],[Device ID]],BOM!$B$3:$BQ$35,26,FALSE),"")</f>
        <v>x</v>
      </c>
      <c r="W687" s="59" t="str">
        <f>IFERROR(VLOOKUP(Tabelle32[[#This Row],[Device ID]],BOM!$B$3:$BQ$35,27,FALSE),"")</f>
        <v>x</v>
      </c>
      <c r="X687" s="59" t="str">
        <f>IFERROR(VLOOKUP(Tabelle32[[#This Row],[Device ID]],BOM!$B$3:$BQ$35,28,FALSE),"")</f>
        <v>x</v>
      </c>
      <c r="Y687" s="59" t="str">
        <f>IFERROR(VLOOKUP(Tabelle32[[#This Row],[Device ID]],BOM!$B$3:$BQ$35,29,FALSE),"")</f>
        <v>x</v>
      </c>
      <c r="Z687" s="59" t="str">
        <f>IFERROR(VLOOKUP(Tabelle32[[#This Row],[Device ID]],BOM!$B$3:$BQ$35,30,FALSE),"")</f>
        <v>x</v>
      </c>
      <c r="AA687" s="59" t="str">
        <f>IFERROR(VLOOKUP(Tabelle32[[#This Row],[Device ID]],BOM!$B$3:$BQ$35,31,FALSE),"")</f>
        <v>x</v>
      </c>
      <c r="AB687" s="59" t="str">
        <f>IFERROR(VLOOKUP(Tabelle32[[#This Row],[Device ID]],BOM!$B$3:$BQ$35,32,FALSE),"")</f>
        <v>x</v>
      </c>
      <c r="AC687" s="59" t="str">
        <f>IFERROR(VLOOKUP(Tabelle32[[#This Row],[Device ID]],BOM!$B$3:$BQ$35,33,FALSE),"")</f>
        <v>x</v>
      </c>
      <c r="AD687" s="59" t="str">
        <f>IFERROR(VLOOKUP(Tabelle32[[#This Row],[Device ID]],BOM!$B$3:$BQ$35,34,FALSE),"")</f>
        <v>x</v>
      </c>
      <c r="AE687" s="59" t="str">
        <f>IFERROR(VLOOKUP(Tabelle32[[#This Row],[Device ID]],BOM!$B$3:$BQ$35,35,FALSE),"")</f>
        <v>x</v>
      </c>
      <c r="AF687" s="59" t="str">
        <f>IFERROR(VLOOKUP(Tabelle32[[#This Row],[Device ID]],BOM!$B$3:$BQ$35,36,FALSE),"")</f>
        <v>x</v>
      </c>
      <c r="AG687" s="59" t="str">
        <f>IFERROR(VLOOKUP(Tabelle32[[#This Row],[Device ID]],BOM!$B$3:$BQ$35,37,FALSE),"")</f>
        <v>x</v>
      </c>
      <c r="AH687" s="59"/>
      <c r="AI687" s="59"/>
      <c r="AJ687" s="59"/>
      <c r="AK687" s="59"/>
      <c r="AL687" s="59" t="str">
        <f>IFERROR(VLOOKUP(Tabelle32[[#This Row],[Device ID]],BOM!$B$3:$BQ$35,42,FALSE),"")</f>
        <v>Imagine Communications SNP</v>
      </c>
      <c r="AM687" s="59" t="str">
        <f>IFERROR(VLOOKUP(Tabelle32[[#This Row],[Device ID]],BOM!$B$3:$BQ$35,43,FALSE),"")</f>
        <v>no</v>
      </c>
      <c r="AN687" s="59" t="str">
        <f>IFERROR(VLOOKUP(Tabelle32[[#This Row],[Device ID]],BOM!$B$3:$BQ$35,44,FALSE),"")</f>
        <v>yes</v>
      </c>
      <c r="AO687" s="59" t="str">
        <f>IFERROR(VLOOKUP(Tabelle32[[#This Row],[Device ID]],BOM!$B$3:$BQ$35,45,FALSE),"")</f>
        <v>no</v>
      </c>
      <c r="AP687" s="59" t="str">
        <f>IFERROR(CONCATENATE(Tabelle32[[#This Row],[Family
GFX-Unit]]," | ",Tabelle32[[#This Row],[Label 1
GFX-Unit]]," | ",Tabelle32[[#This Row],[Attached Device if Gateway]]),"")</f>
        <v xml:space="preserve"> |  | MVW</v>
      </c>
      <c r="AQ687" s="28" t="s">
        <v>96</v>
      </c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  <c r="BE687" s="28"/>
      <c r="BF687" s="28"/>
      <c r="BG687" s="73" t="s">
        <v>151</v>
      </c>
      <c r="BH687" s="30" t="str">
        <f>IF(COUNTA(Tabelle32[[#This Row],[Type:Vid_1080i50]:[Type:Anc_Prot]])&gt;0,"x","")</f>
        <v>x</v>
      </c>
      <c r="BI68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687" s="59"/>
      <c r="BK687" s="59"/>
      <c r="BL687" s="63"/>
      <c r="BM687" s="63"/>
      <c r="BN687" s="90"/>
      <c r="BO687" s="90"/>
      <c r="BP687" s="75">
        <f>LEN(Tabelle32[[#This Row],[Label 1
GFX-Unit]])</f>
        <v>0</v>
      </c>
      <c r="BQ687" s="63"/>
      <c r="BR687" s="63"/>
      <c r="BS687" s="59"/>
      <c r="BT687" s="59"/>
      <c r="BU687" s="59" t="s">
        <v>158</v>
      </c>
      <c r="BV687" s="59" t="s">
        <v>159</v>
      </c>
      <c r="BW687" s="97" t="s">
        <v>897</v>
      </c>
      <c r="BX687" s="59">
        <v>32</v>
      </c>
    </row>
    <row r="688" spans="1:76" x14ac:dyDescent="0.2">
      <c r="A688" s="58" t="str">
        <f>CONCATENATE(Tabelle32[[#This Row],[Device ID]],".",Tabelle32[[#This Row],[Streamcounter]])</f>
        <v>32.32304</v>
      </c>
      <c r="B68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VGW-01_SDI32_ANCrec_0004_IPLASRF</v>
      </c>
      <c r="C688" s="67"/>
      <c r="D688" s="61"/>
      <c r="E688" s="67"/>
      <c r="F688" s="59" t="str">
        <f>IFERROR(VLOOKUP(Tabelle32[[#This Row],[Device ID]],BOM!$B$3:$BQ$35,16,FALSE),"")</f>
        <v>MVW</v>
      </c>
      <c r="G688" s="63">
        <f>VLOOKUP(Tabelle32[[#This Row],[SDI Interface]],BOM!$A$4:$B$35,2,FALSE)</f>
        <v>32</v>
      </c>
      <c r="H688" s="59" t="str">
        <f>BOM!$C$4</f>
        <v>VGW-01</v>
      </c>
      <c r="I688" s="59">
        <f>IFERROR(VLOOKUP(Tabelle32[[#This Row],[Device ID]],BOM!$B$3:$BQ$35,12,FALSE),"")</f>
        <v>0</v>
      </c>
      <c r="J688" s="59" t="str">
        <f>IFERROR(VLOOKUP(Tabelle32[[#This Row],[Device ID]],BOM!$B$3:$BQ$35,13,FALSE),"")</f>
        <v>TC.U1.223 | MDC</v>
      </c>
      <c r="K688" s="59" t="str">
        <f>IFERROR(VLOOKUP(Tabelle32[[#This Row],[Device ID]],BOM!$B$3:$BQ$35,14,FALSE),"")</f>
        <v>Imagine Comunications</v>
      </c>
      <c r="L688" s="59" t="str">
        <f>IFERROR(VLOOKUP(Tabelle32[[#This Row],[Device ID]],BOM!$B$3:$BQ$35,16,FALSE),"")</f>
        <v>MVW</v>
      </c>
      <c r="M688" s="63">
        <f>IFERROR(VLOOKUP(Tabelle32[[#This Row],[Device ID]],BOM!$B$3:$BQ$35,17,FALSE),"")</f>
        <v>0</v>
      </c>
      <c r="N688" s="59">
        <f>IFERROR(VLOOKUP(Tabelle32[[#This Row],[Device ID]],BOM!$B$3:$BQ$35,18,FALSE),"")</f>
        <v>0</v>
      </c>
      <c r="O688" s="64"/>
      <c r="P688" s="64"/>
      <c r="Q688" s="64"/>
      <c r="R688" s="64"/>
      <c r="S688" s="64"/>
      <c r="T688" s="64"/>
      <c r="U688" s="59">
        <f>IFERROR(VLOOKUP(Tabelle32[[#This Row],[Device ID]],BOM!$B$3:$BQ$35,25,FALSE),"")</f>
        <v>0</v>
      </c>
      <c r="V688" s="59" t="str">
        <f>IFERROR(VLOOKUP(Tabelle32[[#This Row],[Device ID]],BOM!$B$3:$BQ$35,26,FALSE),"")</f>
        <v>x</v>
      </c>
      <c r="W688" s="59" t="str">
        <f>IFERROR(VLOOKUP(Tabelle32[[#This Row],[Device ID]],BOM!$B$3:$BQ$35,27,FALSE),"")</f>
        <v>x</v>
      </c>
      <c r="X688" s="59" t="str">
        <f>IFERROR(VLOOKUP(Tabelle32[[#This Row],[Device ID]],BOM!$B$3:$BQ$35,28,FALSE),"")</f>
        <v>x</v>
      </c>
      <c r="Y688" s="59" t="str">
        <f>IFERROR(VLOOKUP(Tabelle32[[#This Row],[Device ID]],BOM!$B$3:$BQ$35,29,FALSE),"")</f>
        <v>x</v>
      </c>
      <c r="Z688" s="59" t="str">
        <f>IFERROR(VLOOKUP(Tabelle32[[#This Row],[Device ID]],BOM!$B$3:$BQ$35,30,FALSE),"")</f>
        <v>x</v>
      </c>
      <c r="AA688" s="59" t="str">
        <f>IFERROR(VLOOKUP(Tabelle32[[#This Row],[Device ID]],BOM!$B$3:$BQ$35,31,FALSE),"")</f>
        <v>x</v>
      </c>
      <c r="AB688" s="59" t="str">
        <f>IFERROR(VLOOKUP(Tabelle32[[#This Row],[Device ID]],BOM!$B$3:$BQ$35,32,FALSE),"")</f>
        <v>x</v>
      </c>
      <c r="AC688" s="59" t="str">
        <f>IFERROR(VLOOKUP(Tabelle32[[#This Row],[Device ID]],BOM!$B$3:$BQ$35,33,FALSE),"")</f>
        <v>x</v>
      </c>
      <c r="AD688" s="59" t="str">
        <f>IFERROR(VLOOKUP(Tabelle32[[#This Row],[Device ID]],BOM!$B$3:$BQ$35,34,FALSE),"")</f>
        <v>x</v>
      </c>
      <c r="AE688" s="59" t="str">
        <f>IFERROR(VLOOKUP(Tabelle32[[#This Row],[Device ID]],BOM!$B$3:$BQ$35,35,FALSE),"")</f>
        <v>x</v>
      </c>
      <c r="AF688" s="59" t="str">
        <f>IFERROR(VLOOKUP(Tabelle32[[#This Row],[Device ID]],BOM!$B$3:$BQ$35,36,FALSE),"")</f>
        <v>x</v>
      </c>
      <c r="AG688" s="59" t="str">
        <f>IFERROR(VLOOKUP(Tabelle32[[#This Row],[Device ID]],BOM!$B$3:$BQ$35,37,FALSE),"")</f>
        <v>x</v>
      </c>
      <c r="AH688" s="59"/>
      <c r="AI688" s="59"/>
      <c r="AJ688" s="59"/>
      <c r="AK688" s="59"/>
      <c r="AL688" s="59" t="str">
        <f>IFERROR(VLOOKUP(Tabelle32[[#This Row],[Device ID]],BOM!$B$3:$BQ$35,42,FALSE),"")</f>
        <v>Imagine Communications SNP</v>
      </c>
      <c r="AM688" s="59" t="str">
        <f>IFERROR(VLOOKUP(Tabelle32[[#This Row],[Device ID]],BOM!$B$3:$BQ$35,43,FALSE),"")</f>
        <v>no</v>
      </c>
      <c r="AN688" s="59" t="str">
        <f>IFERROR(VLOOKUP(Tabelle32[[#This Row],[Device ID]],BOM!$B$3:$BQ$35,44,FALSE),"")</f>
        <v>yes</v>
      </c>
      <c r="AO688" s="59" t="str">
        <f>IFERROR(VLOOKUP(Tabelle32[[#This Row],[Device ID]],BOM!$B$3:$BQ$35,45,FALSE),"")</f>
        <v>no</v>
      </c>
      <c r="AP688" s="59" t="str">
        <f>IFERROR(CONCATENATE(Tabelle32[[#This Row],[Family
GFX-Unit]]," | ",Tabelle32[[#This Row],[Label 1
GFX-Unit]]," | ",Tabelle32[[#This Row],[Attached Device if Gateway]]),"")</f>
        <v xml:space="preserve"> |  | MVW</v>
      </c>
      <c r="AQ688" s="28" t="s">
        <v>96</v>
      </c>
      <c r="AR688" s="28"/>
      <c r="AS688" s="28"/>
      <c r="AT688" s="28"/>
      <c r="AU688" s="28"/>
      <c r="AV688" s="28"/>
      <c r="AW688" s="28"/>
      <c r="AX688" s="28"/>
      <c r="AY688" s="28"/>
      <c r="AZ688" s="28"/>
      <c r="BA688" s="28"/>
      <c r="BB688" s="28"/>
      <c r="BC688" s="28"/>
      <c r="BD688" s="28"/>
      <c r="BE688" s="28"/>
      <c r="BF688" s="28"/>
      <c r="BG688" s="73" t="s">
        <v>151</v>
      </c>
      <c r="BH688" s="30" t="str">
        <f>IF(COUNTA(Tabelle32[[#This Row],[Type:Vid_1080i50]:[Type:Anc_Prot]])&gt;0,"x","")</f>
        <v>x</v>
      </c>
      <c r="BI68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688" s="59"/>
      <c r="BK688" s="59"/>
      <c r="BL688" s="63"/>
      <c r="BM688" s="63"/>
      <c r="BN688" s="90"/>
      <c r="BO688" s="90"/>
      <c r="BP688" s="75">
        <f>LEN(Tabelle32[[#This Row],[Label 1
GFX-Unit]])</f>
        <v>0</v>
      </c>
      <c r="BQ688" s="63"/>
      <c r="BR688" s="63"/>
      <c r="BS688" s="59"/>
      <c r="BT688" s="59"/>
      <c r="BU688" s="59" t="s">
        <v>161</v>
      </c>
      <c r="BV688" s="59" t="s">
        <v>162</v>
      </c>
      <c r="BW688" s="97" t="s">
        <v>898</v>
      </c>
      <c r="BX688" s="97">
        <v>32</v>
      </c>
    </row>
    <row r="689" spans="1:76" x14ac:dyDescent="0.2">
      <c r="A689" s="58" t="str">
        <f>CONCATENATE(Tabelle32[[#This Row],[Device ID]],".",Tabelle32[[#This Row],[Streamcounter]])</f>
        <v>32.32201</v>
      </c>
      <c r="B68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VGW-01_SDI32_AUDrec_0001_IPLASRF</v>
      </c>
      <c r="C689" s="67"/>
      <c r="D689" s="61"/>
      <c r="E689" s="67"/>
      <c r="F689" s="59" t="str">
        <f>IFERROR(VLOOKUP(Tabelle32[[#This Row],[Device ID]],BOM!$B$3:$BQ$35,16,FALSE),"")</f>
        <v>MVW</v>
      </c>
      <c r="G689" s="63">
        <f>VLOOKUP(Tabelle32[[#This Row],[SDI Interface]],BOM!$A$4:$B$35,2,FALSE)</f>
        <v>32</v>
      </c>
      <c r="H689" s="59" t="str">
        <f>BOM!$C$4</f>
        <v>VGW-01</v>
      </c>
      <c r="I689" s="59">
        <f>IFERROR(VLOOKUP(Tabelle32[[#This Row],[Device ID]],BOM!$B$3:$BQ$35,12,FALSE),"")</f>
        <v>0</v>
      </c>
      <c r="J689" s="59" t="str">
        <f>IFERROR(VLOOKUP(Tabelle32[[#This Row],[Device ID]],BOM!$B$3:$BQ$35,13,FALSE),"")</f>
        <v>TC.U1.223 | MDC</v>
      </c>
      <c r="K689" s="59" t="str">
        <f>IFERROR(VLOOKUP(Tabelle32[[#This Row],[Device ID]],BOM!$B$3:$BQ$35,14,FALSE),"")</f>
        <v>Imagine Comunications</v>
      </c>
      <c r="L689" s="59" t="str">
        <f>IFERROR(VLOOKUP(Tabelle32[[#This Row],[Device ID]],BOM!$B$3:$BQ$35,16,FALSE),"")</f>
        <v>MVW</v>
      </c>
      <c r="M689" s="63">
        <f>IFERROR(VLOOKUP(Tabelle32[[#This Row],[Device ID]],BOM!$B$3:$BQ$35,17,FALSE),"")</f>
        <v>0</v>
      </c>
      <c r="N689" s="59">
        <f>IFERROR(VLOOKUP(Tabelle32[[#This Row],[Device ID]],BOM!$B$3:$BQ$35,18,FALSE),"")</f>
        <v>0</v>
      </c>
      <c r="O689" s="64"/>
      <c r="P689" s="64"/>
      <c r="Q689" s="64"/>
      <c r="R689" s="64"/>
      <c r="S689" s="64"/>
      <c r="T689" s="64"/>
      <c r="U689" s="59">
        <f>IFERROR(VLOOKUP(Tabelle32[[#This Row],[Device ID]],BOM!$B$3:$BQ$35,25,FALSE),"")</f>
        <v>0</v>
      </c>
      <c r="V689" s="59" t="str">
        <f>IFERROR(VLOOKUP(Tabelle32[[#This Row],[Device ID]],BOM!$B$3:$BQ$35,26,FALSE),"")</f>
        <v>x</v>
      </c>
      <c r="W689" s="59" t="str">
        <f>IFERROR(VLOOKUP(Tabelle32[[#This Row],[Device ID]],BOM!$B$3:$BQ$35,27,FALSE),"")</f>
        <v>x</v>
      </c>
      <c r="X689" s="59" t="str">
        <f>IFERROR(VLOOKUP(Tabelle32[[#This Row],[Device ID]],BOM!$B$3:$BQ$35,28,FALSE),"")</f>
        <v>x</v>
      </c>
      <c r="Y689" s="59" t="str">
        <f>IFERROR(VLOOKUP(Tabelle32[[#This Row],[Device ID]],BOM!$B$3:$BQ$35,29,FALSE),"")</f>
        <v>x</v>
      </c>
      <c r="Z689" s="59" t="str">
        <f>IFERROR(VLOOKUP(Tabelle32[[#This Row],[Device ID]],BOM!$B$3:$BQ$35,30,FALSE),"")</f>
        <v>x</v>
      </c>
      <c r="AA689" s="59" t="str">
        <f>IFERROR(VLOOKUP(Tabelle32[[#This Row],[Device ID]],BOM!$B$3:$BQ$35,31,FALSE),"")</f>
        <v>x</v>
      </c>
      <c r="AB689" s="59" t="str">
        <f>IFERROR(VLOOKUP(Tabelle32[[#This Row],[Device ID]],BOM!$B$3:$BQ$35,32,FALSE),"")</f>
        <v>x</v>
      </c>
      <c r="AC689" s="59" t="str">
        <f>IFERROR(VLOOKUP(Tabelle32[[#This Row],[Device ID]],BOM!$B$3:$BQ$35,33,FALSE),"")</f>
        <v>x</v>
      </c>
      <c r="AD689" s="59" t="str">
        <f>IFERROR(VLOOKUP(Tabelle32[[#This Row],[Device ID]],BOM!$B$3:$BQ$35,34,FALSE),"")</f>
        <v>x</v>
      </c>
      <c r="AE689" s="59" t="str">
        <f>IFERROR(VLOOKUP(Tabelle32[[#This Row],[Device ID]],BOM!$B$3:$BQ$35,35,FALSE),"")</f>
        <v>x</v>
      </c>
      <c r="AF689" s="59" t="str">
        <f>IFERROR(VLOOKUP(Tabelle32[[#This Row],[Device ID]],BOM!$B$3:$BQ$35,36,FALSE),"")</f>
        <v>x</v>
      </c>
      <c r="AG689" s="59" t="str">
        <f>IFERROR(VLOOKUP(Tabelle32[[#This Row],[Device ID]],BOM!$B$3:$BQ$35,37,FALSE),"")</f>
        <v>x</v>
      </c>
      <c r="AH689" s="59"/>
      <c r="AI689" s="59"/>
      <c r="AJ689" s="59"/>
      <c r="AK689" s="59"/>
      <c r="AL689" s="59" t="str">
        <f>IFERROR(VLOOKUP(Tabelle32[[#This Row],[Device ID]],BOM!$B$3:$BQ$35,42,FALSE),"")</f>
        <v>Imagine Communications SNP</v>
      </c>
      <c r="AM689" s="59" t="str">
        <f>IFERROR(VLOOKUP(Tabelle32[[#This Row],[Device ID]],BOM!$B$3:$BQ$35,43,FALSE),"")</f>
        <v>no</v>
      </c>
      <c r="AN689" s="59" t="str">
        <f>IFERROR(VLOOKUP(Tabelle32[[#This Row],[Device ID]],BOM!$B$3:$BQ$35,44,FALSE),"")</f>
        <v>yes</v>
      </c>
      <c r="AO689" s="59" t="str">
        <f>IFERROR(VLOOKUP(Tabelle32[[#This Row],[Device ID]],BOM!$B$3:$BQ$35,45,FALSE),"")</f>
        <v>no</v>
      </c>
      <c r="AP689" s="59" t="str">
        <f>IFERROR(CONCATENATE(Tabelle32[[#This Row],[Family
GFX-Unit]]," | ",Tabelle32[[#This Row],[Label 1
GFX-Unit]]," | ",Tabelle32[[#This Row],[Attached Device if Gateway]]),"")</f>
        <v xml:space="preserve"> |  | MVW</v>
      </c>
      <c r="AQ689" s="28"/>
      <c r="AR689" s="28"/>
      <c r="AS689" s="28"/>
      <c r="AT689" s="28"/>
      <c r="AU689" s="28"/>
      <c r="AV689" s="28" t="s">
        <v>96</v>
      </c>
      <c r="AW689" s="28" t="s">
        <v>96</v>
      </c>
      <c r="AX689" s="28" t="s">
        <v>96</v>
      </c>
      <c r="AY689" s="28" t="s">
        <v>96</v>
      </c>
      <c r="AZ689" s="28" t="s">
        <v>96</v>
      </c>
      <c r="BA689" s="28" t="s">
        <v>96</v>
      </c>
      <c r="BB689" s="28" t="s">
        <v>96</v>
      </c>
      <c r="BC689" s="28" t="s">
        <v>96</v>
      </c>
      <c r="BD689" s="28" t="s">
        <v>96</v>
      </c>
      <c r="BE689" s="28"/>
      <c r="BF689" s="28"/>
      <c r="BG689" s="73" t="s">
        <v>151</v>
      </c>
      <c r="BH689" s="30" t="str">
        <f>IF(COUNTA(Tabelle32[[#This Row],[Type:Vid_1080i50]:[Type:Anc_Prot]])&gt;0,"x","")</f>
        <v>x</v>
      </c>
      <c r="BI68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89" s="59"/>
      <c r="BK689" s="59"/>
      <c r="BL689" s="63"/>
      <c r="BM689" s="63"/>
      <c r="BN689" s="90"/>
      <c r="BO689" s="90"/>
      <c r="BP689" s="75">
        <f>LEN(Tabelle32[[#This Row],[Label 1
GFX-Unit]])</f>
        <v>0</v>
      </c>
      <c r="BQ689" s="63"/>
      <c r="BR689" s="63"/>
      <c r="BS689" s="59"/>
      <c r="BT689" s="59"/>
      <c r="BU689" s="59" t="s">
        <v>164</v>
      </c>
      <c r="BV689" s="59" t="s">
        <v>165</v>
      </c>
      <c r="BW689" s="97" t="s">
        <v>899</v>
      </c>
      <c r="BX689" s="97">
        <v>32</v>
      </c>
    </row>
    <row r="690" spans="1:76" x14ac:dyDescent="0.2">
      <c r="A690" s="58" t="str">
        <f>CONCATENATE(Tabelle32[[#This Row],[Device ID]],".",Tabelle32[[#This Row],[Streamcounter]])</f>
        <v>32.32202</v>
      </c>
      <c r="B69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VGW-01_SDI32_AUDrec_0002_IPLASRF</v>
      </c>
      <c r="C690" s="67"/>
      <c r="D690" s="61"/>
      <c r="E690" s="67"/>
      <c r="F690" s="59" t="str">
        <f>IFERROR(VLOOKUP(Tabelle32[[#This Row],[Device ID]],BOM!$B$3:$BQ$35,16,FALSE),"")</f>
        <v>MVW</v>
      </c>
      <c r="G690" s="63">
        <f>VLOOKUP(Tabelle32[[#This Row],[SDI Interface]],BOM!$A$4:$B$35,2,FALSE)</f>
        <v>32</v>
      </c>
      <c r="H690" s="59" t="str">
        <f>BOM!$C$4</f>
        <v>VGW-01</v>
      </c>
      <c r="I690" s="59">
        <f>IFERROR(VLOOKUP(Tabelle32[[#This Row],[Device ID]],BOM!$B$3:$BQ$35,12,FALSE),"")</f>
        <v>0</v>
      </c>
      <c r="J690" s="59" t="str">
        <f>IFERROR(VLOOKUP(Tabelle32[[#This Row],[Device ID]],BOM!$B$3:$BQ$35,13,FALSE),"")</f>
        <v>TC.U1.223 | MDC</v>
      </c>
      <c r="K690" s="59" t="str">
        <f>IFERROR(VLOOKUP(Tabelle32[[#This Row],[Device ID]],BOM!$B$3:$BQ$35,14,FALSE),"")</f>
        <v>Imagine Comunications</v>
      </c>
      <c r="L690" s="59" t="str">
        <f>IFERROR(VLOOKUP(Tabelle32[[#This Row],[Device ID]],BOM!$B$3:$BQ$35,16,FALSE),"")</f>
        <v>MVW</v>
      </c>
      <c r="M690" s="63">
        <f>IFERROR(VLOOKUP(Tabelle32[[#This Row],[Device ID]],BOM!$B$3:$BQ$35,17,FALSE),"")</f>
        <v>0</v>
      </c>
      <c r="N690" s="59">
        <f>IFERROR(VLOOKUP(Tabelle32[[#This Row],[Device ID]],BOM!$B$3:$BQ$35,18,FALSE),"")</f>
        <v>0</v>
      </c>
      <c r="O690" s="64"/>
      <c r="P690" s="64"/>
      <c r="Q690" s="64"/>
      <c r="R690" s="64"/>
      <c r="S690" s="64"/>
      <c r="T690" s="64"/>
      <c r="U690" s="59">
        <f>IFERROR(VLOOKUP(Tabelle32[[#This Row],[Device ID]],BOM!$B$3:$BQ$35,25,FALSE),"")</f>
        <v>0</v>
      </c>
      <c r="V690" s="59" t="str">
        <f>IFERROR(VLOOKUP(Tabelle32[[#This Row],[Device ID]],BOM!$B$3:$BQ$35,26,FALSE),"")</f>
        <v>x</v>
      </c>
      <c r="W690" s="59" t="str">
        <f>IFERROR(VLOOKUP(Tabelle32[[#This Row],[Device ID]],BOM!$B$3:$BQ$35,27,FALSE),"")</f>
        <v>x</v>
      </c>
      <c r="X690" s="59" t="str">
        <f>IFERROR(VLOOKUP(Tabelle32[[#This Row],[Device ID]],BOM!$B$3:$BQ$35,28,FALSE),"")</f>
        <v>x</v>
      </c>
      <c r="Y690" s="59" t="str">
        <f>IFERROR(VLOOKUP(Tabelle32[[#This Row],[Device ID]],BOM!$B$3:$BQ$35,29,FALSE),"")</f>
        <v>x</v>
      </c>
      <c r="Z690" s="59" t="str">
        <f>IFERROR(VLOOKUP(Tabelle32[[#This Row],[Device ID]],BOM!$B$3:$BQ$35,30,FALSE),"")</f>
        <v>x</v>
      </c>
      <c r="AA690" s="59" t="str">
        <f>IFERROR(VLOOKUP(Tabelle32[[#This Row],[Device ID]],BOM!$B$3:$BQ$35,31,FALSE),"")</f>
        <v>x</v>
      </c>
      <c r="AB690" s="59" t="str">
        <f>IFERROR(VLOOKUP(Tabelle32[[#This Row],[Device ID]],BOM!$B$3:$BQ$35,32,FALSE),"")</f>
        <v>x</v>
      </c>
      <c r="AC690" s="59" t="str">
        <f>IFERROR(VLOOKUP(Tabelle32[[#This Row],[Device ID]],BOM!$B$3:$BQ$35,33,FALSE),"")</f>
        <v>x</v>
      </c>
      <c r="AD690" s="59" t="str">
        <f>IFERROR(VLOOKUP(Tabelle32[[#This Row],[Device ID]],BOM!$B$3:$BQ$35,34,FALSE),"")</f>
        <v>x</v>
      </c>
      <c r="AE690" s="59" t="str">
        <f>IFERROR(VLOOKUP(Tabelle32[[#This Row],[Device ID]],BOM!$B$3:$BQ$35,35,FALSE),"")</f>
        <v>x</v>
      </c>
      <c r="AF690" s="59" t="str">
        <f>IFERROR(VLOOKUP(Tabelle32[[#This Row],[Device ID]],BOM!$B$3:$BQ$35,36,FALSE),"")</f>
        <v>x</v>
      </c>
      <c r="AG690" s="59" t="str">
        <f>IFERROR(VLOOKUP(Tabelle32[[#This Row],[Device ID]],BOM!$B$3:$BQ$35,37,FALSE),"")</f>
        <v>x</v>
      </c>
      <c r="AH690" s="59"/>
      <c r="AI690" s="59"/>
      <c r="AJ690" s="59"/>
      <c r="AK690" s="59"/>
      <c r="AL690" s="59" t="str">
        <f>IFERROR(VLOOKUP(Tabelle32[[#This Row],[Device ID]],BOM!$B$3:$BQ$35,42,FALSE),"")</f>
        <v>Imagine Communications SNP</v>
      </c>
      <c r="AM690" s="59" t="str">
        <f>IFERROR(VLOOKUP(Tabelle32[[#This Row],[Device ID]],BOM!$B$3:$BQ$35,43,FALSE),"")</f>
        <v>no</v>
      </c>
      <c r="AN690" s="59" t="str">
        <f>IFERROR(VLOOKUP(Tabelle32[[#This Row],[Device ID]],BOM!$B$3:$BQ$35,44,FALSE),"")</f>
        <v>yes</v>
      </c>
      <c r="AO690" s="59" t="str">
        <f>IFERROR(VLOOKUP(Tabelle32[[#This Row],[Device ID]],BOM!$B$3:$BQ$35,45,FALSE),"")</f>
        <v>no</v>
      </c>
      <c r="AP690" s="59" t="str">
        <f>IFERROR(CONCATENATE(Tabelle32[[#This Row],[Family
GFX-Unit]]," | ",Tabelle32[[#This Row],[Label 1
GFX-Unit]]," | ",Tabelle32[[#This Row],[Attached Device if Gateway]]),"")</f>
        <v xml:space="preserve"> |  | MVW</v>
      </c>
      <c r="AQ690" s="28"/>
      <c r="AR690" s="28"/>
      <c r="AS690" s="28"/>
      <c r="AT690" s="28"/>
      <c r="AU690" s="28"/>
      <c r="AV690" s="28" t="s">
        <v>96</v>
      </c>
      <c r="AW690" s="28" t="s">
        <v>96</v>
      </c>
      <c r="AX690" s="28" t="s">
        <v>96</v>
      </c>
      <c r="AY690" s="28" t="s">
        <v>96</v>
      </c>
      <c r="AZ690" s="28" t="s">
        <v>96</v>
      </c>
      <c r="BA690" s="28" t="s">
        <v>96</v>
      </c>
      <c r="BB690" s="28" t="s">
        <v>96</v>
      </c>
      <c r="BC690" s="28" t="s">
        <v>96</v>
      </c>
      <c r="BD690" s="28" t="s">
        <v>96</v>
      </c>
      <c r="BE690" s="28"/>
      <c r="BF690" s="28"/>
      <c r="BG690" s="73" t="s">
        <v>151</v>
      </c>
      <c r="BH690" s="30" t="str">
        <f>IF(COUNTA(Tabelle32[[#This Row],[Type:Vid_1080i50]:[Type:Anc_Prot]])&gt;0,"x","")</f>
        <v>x</v>
      </c>
      <c r="BI69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90" s="59"/>
      <c r="BK690" s="59"/>
      <c r="BL690" s="63"/>
      <c r="BM690" s="63"/>
      <c r="BN690" s="90"/>
      <c r="BO690" s="90"/>
      <c r="BP690" s="75">
        <f>LEN(Tabelle32[[#This Row],[Label 1
GFX-Unit]])</f>
        <v>0</v>
      </c>
      <c r="BQ690" s="63"/>
      <c r="BR690" s="63"/>
      <c r="BS690" s="59"/>
      <c r="BT690" s="59"/>
      <c r="BU690" s="59" t="s">
        <v>167</v>
      </c>
      <c r="BV690" s="59" t="s">
        <v>168</v>
      </c>
      <c r="BW690" s="97" t="s">
        <v>900</v>
      </c>
      <c r="BX690" s="59">
        <v>32</v>
      </c>
    </row>
    <row r="691" spans="1:76" x14ac:dyDescent="0.2">
      <c r="A691" s="58" t="str">
        <f>CONCATENATE(Tabelle32[[#This Row],[Device ID]],".",Tabelle32[[#This Row],[Streamcounter]])</f>
        <v>32.32203</v>
      </c>
      <c r="B69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VGW-01_SDI32_AUDrec_0003_IPLASRF</v>
      </c>
      <c r="C691" s="67"/>
      <c r="D691" s="61"/>
      <c r="E691" s="67"/>
      <c r="F691" s="59" t="str">
        <f>IFERROR(VLOOKUP(Tabelle32[[#This Row],[Device ID]],BOM!$B$3:$BQ$35,16,FALSE),"")</f>
        <v>MVW</v>
      </c>
      <c r="G691" s="63">
        <f>VLOOKUP(Tabelle32[[#This Row],[SDI Interface]],BOM!$A$4:$B$35,2,FALSE)</f>
        <v>32</v>
      </c>
      <c r="H691" s="59" t="str">
        <f>BOM!$C$4</f>
        <v>VGW-01</v>
      </c>
      <c r="I691" s="59">
        <f>IFERROR(VLOOKUP(Tabelle32[[#This Row],[Device ID]],BOM!$B$3:$BQ$35,12,FALSE),"")</f>
        <v>0</v>
      </c>
      <c r="J691" s="59" t="str">
        <f>IFERROR(VLOOKUP(Tabelle32[[#This Row],[Device ID]],BOM!$B$3:$BQ$35,13,FALSE),"")</f>
        <v>TC.U1.223 | MDC</v>
      </c>
      <c r="K691" s="59" t="str">
        <f>IFERROR(VLOOKUP(Tabelle32[[#This Row],[Device ID]],BOM!$B$3:$BQ$35,14,FALSE),"")</f>
        <v>Imagine Comunications</v>
      </c>
      <c r="L691" s="59" t="str">
        <f>IFERROR(VLOOKUP(Tabelle32[[#This Row],[Device ID]],BOM!$B$3:$BQ$35,16,FALSE),"")</f>
        <v>MVW</v>
      </c>
      <c r="M691" s="63">
        <f>IFERROR(VLOOKUP(Tabelle32[[#This Row],[Device ID]],BOM!$B$3:$BQ$35,17,FALSE),"")</f>
        <v>0</v>
      </c>
      <c r="N691" s="59">
        <f>IFERROR(VLOOKUP(Tabelle32[[#This Row],[Device ID]],BOM!$B$3:$BQ$35,18,FALSE),"")</f>
        <v>0</v>
      </c>
      <c r="O691" s="64"/>
      <c r="P691" s="64"/>
      <c r="Q691" s="64"/>
      <c r="R691" s="64"/>
      <c r="S691" s="64"/>
      <c r="T691" s="64"/>
      <c r="U691" s="59">
        <f>IFERROR(VLOOKUP(Tabelle32[[#This Row],[Device ID]],BOM!$B$3:$BQ$35,25,FALSE),"")</f>
        <v>0</v>
      </c>
      <c r="V691" s="59" t="str">
        <f>IFERROR(VLOOKUP(Tabelle32[[#This Row],[Device ID]],BOM!$B$3:$BQ$35,26,FALSE),"")</f>
        <v>x</v>
      </c>
      <c r="W691" s="59" t="str">
        <f>IFERROR(VLOOKUP(Tabelle32[[#This Row],[Device ID]],BOM!$B$3:$BQ$35,27,FALSE),"")</f>
        <v>x</v>
      </c>
      <c r="X691" s="59" t="str">
        <f>IFERROR(VLOOKUP(Tabelle32[[#This Row],[Device ID]],BOM!$B$3:$BQ$35,28,FALSE),"")</f>
        <v>x</v>
      </c>
      <c r="Y691" s="59" t="str">
        <f>IFERROR(VLOOKUP(Tabelle32[[#This Row],[Device ID]],BOM!$B$3:$BQ$35,29,FALSE),"")</f>
        <v>x</v>
      </c>
      <c r="Z691" s="59" t="str">
        <f>IFERROR(VLOOKUP(Tabelle32[[#This Row],[Device ID]],BOM!$B$3:$BQ$35,30,FALSE),"")</f>
        <v>x</v>
      </c>
      <c r="AA691" s="59" t="str">
        <f>IFERROR(VLOOKUP(Tabelle32[[#This Row],[Device ID]],BOM!$B$3:$BQ$35,31,FALSE),"")</f>
        <v>x</v>
      </c>
      <c r="AB691" s="59" t="str">
        <f>IFERROR(VLOOKUP(Tabelle32[[#This Row],[Device ID]],BOM!$B$3:$BQ$35,32,FALSE),"")</f>
        <v>x</v>
      </c>
      <c r="AC691" s="59" t="str">
        <f>IFERROR(VLOOKUP(Tabelle32[[#This Row],[Device ID]],BOM!$B$3:$BQ$35,33,FALSE),"")</f>
        <v>x</v>
      </c>
      <c r="AD691" s="59" t="str">
        <f>IFERROR(VLOOKUP(Tabelle32[[#This Row],[Device ID]],BOM!$B$3:$BQ$35,34,FALSE),"")</f>
        <v>x</v>
      </c>
      <c r="AE691" s="59" t="str">
        <f>IFERROR(VLOOKUP(Tabelle32[[#This Row],[Device ID]],BOM!$B$3:$BQ$35,35,FALSE),"")</f>
        <v>x</v>
      </c>
      <c r="AF691" s="59" t="str">
        <f>IFERROR(VLOOKUP(Tabelle32[[#This Row],[Device ID]],BOM!$B$3:$BQ$35,36,FALSE),"")</f>
        <v>x</v>
      </c>
      <c r="AG691" s="59" t="str">
        <f>IFERROR(VLOOKUP(Tabelle32[[#This Row],[Device ID]],BOM!$B$3:$BQ$35,37,FALSE),"")</f>
        <v>x</v>
      </c>
      <c r="AH691" s="59"/>
      <c r="AI691" s="59"/>
      <c r="AJ691" s="59"/>
      <c r="AK691" s="59"/>
      <c r="AL691" s="59" t="str">
        <f>IFERROR(VLOOKUP(Tabelle32[[#This Row],[Device ID]],BOM!$B$3:$BQ$35,42,FALSE),"")</f>
        <v>Imagine Communications SNP</v>
      </c>
      <c r="AM691" s="59" t="str">
        <f>IFERROR(VLOOKUP(Tabelle32[[#This Row],[Device ID]],BOM!$B$3:$BQ$35,43,FALSE),"")</f>
        <v>no</v>
      </c>
      <c r="AN691" s="59" t="str">
        <f>IFERROR(VLOOKUP(Tabelle32[[#This Row],[Device ID]],BOM!$B$3:$BQ$35,44,FALSE),"")</f>
        <v>yes</v>
      </c>
      <c r="AO691" s="59" t="str">
        <f>IFERROR(VLOOKUP(Tabelle32[[#This Row],[Device ID]],BOM!$B$3:$BQ$35,45,FALSE),"")</f>
        <v>no</v>
      </c>
      <c r="AP691" s="59" t="str">
        <f>IFERROR(CONCATENATE(Tabelle32[[#This Row],[Family
GFX-Unit]]," | ",Tabelle32[[#This Row],[Label 1
GFX-Unit]]," | ",Tabelle32[[#This Row],[Attached Device if Gateway]]),"")</f>
        <v xml:space="preserve"> |  | MVW</v>
      </c>
      <c r="AQ691" s="28"/>
      <c r="AR691" s="28"/>
      <c r="AS691" s="28"/>
      <c r="AT691" s="28"/>
      <c r="AU691" s="28"/>
      <c r="AV691" s="28" t="s">
        <v>96</v>
      </c>
      <c r="AW691" s="28" t="s">
        <v>96</v>
      </c>
      <c r="AX691" s="28" t="s">
        <v>96</v>
      </c>
      <c r="AY691" s="28" t="s">
        <v>96</v>
      </c>
      <c r="AZ691" s="28" t="s">
        <v>96</v>
      </c>
      <c r="BA691" s="28" t="s">
        <v>96</v>
      </c>
      <c r="BB691" s="28" t="s">
        <v>96</v>
      </c>
      <c r="BC691" s="28" t="s">
        <v>96</v>
      </c>
      <c r="BD691" s="28" t="s">
        <v>96</v>
      </c>
      <c r="BE691" s="28"/>
      <c r="BF691" s="28"/>
      <c r="BG691" s="73" t="s">
        <v>151</v>
      </c>
      <c r="BH691" s="30" t="str">
        <f>IF(COUNTA(Tabelle32[[#This Row],[Type:Vid_1080i50]:[Type:Anc_Prot]])&gt;0,"x","")</f>
        <v>x</v>
      </c>
      <c r="BI69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91" s="59"/>
      <c r="BK691" s="59"/>
      <c r="BL691" s="63"/>
      <c r="BM691" s="63"/>
      <c r="BN691" s="90"/>
      <c r="BO691" s="90"/>
      <c r="BP691" s="75">
        <f>LEN(Tabelle32[[#This Row],[Label 1
GFX-Unit]])</f>
        <v>0</v>
      </c>
      <c r="BQ691" s="63"/>
      <c r="BR691" s="63"/>
      <c r="BS691" s="59"/>
      <c r="BT691" s="59"/>
      <c r="BU691" s="59" t="s">
        <v>170</v>
      </c>
      <c r="BV691" s="59" t="s">
        <v>171</v>
      </c>
      <c r="BW691" s="97" t="s">
        <v>901</v>
      </c>
      <c r="BX691" s="97">
        <v>32</v>
      </c>
    </row>
    <row r="692" spans="1:76" x14ac:dyDescent="0.2">
      <c r="A692" s="58" t="str">
        <f>CONCATENATE(Tabelle32[[#This Row],[Device ID]],".",Tabelle32[[#This Row],[Streamcounter]])</f>
        <v>32.32204</v>
      </c>
      <c r="B69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VGW-01_SDI32_AUDrec_0004_IPLASRF</v>
      </c>
      <c r="C692" s="67"/>
      <c r="D692" s="61"/>
      <c r="E692" s="67"/>
      <c r="F692" s="59" t="str">
        <f>IFERROR(VLOOKUP(Tabelle32[[#This Row],[Device ID]],BOM!$B$3:$BQ$35,16,FALSE),"")</f>
        <v>MVW</v>
      </c>
      <c r="G692" s="63">
        <f>VLOOKUP(Tabelle32[[#This Row],[SDI Interface]],BOM!$A$4:$B$35,2,FALSE)</f>
        <v>32</v>
      </c>
      <c r="H692" s="59" t="str">
        <f>BOM!$C$4</f>
        <v>VGW-01</v>
      </c>
      <c r="I692" s="59">
        <f>IFERROR(VLOOKUP(Tabelle32[[#This Row],[Device ID]],BOM!$B$3:$BQ$35,12,FALSE),"")</f>
        <v>0</v>
      </c>
      <c r="J692" s="59" t="str">
        <f>IFERROR(VLOOKUP(Tabelle32[[#This Row],[Device ID]],BOM!$B$3:$BQ$35,13,FALSE),"")</f>
        <v>TC.U1.223 | MDC</v>
      </c>
      <c r="K692" s="59" t="str">
        <f>IFERROR(VLOOKUP(Tabelle32[[#This Row],[Device ID]],BOM!$B$3:$BQ$35,14,FALSE),"")</f>
        <v>Imagine Comunications</v>
      </c>
      <c r="L692" s="59" t="str">
        <f>IFERROR(VLOOKUP(Tabelle32[[#This Row],[Device ID]],BOM!$B$3:$BQ$35,16,FALSE),"")</f>
        <v>MVW</v>
      </c>
      <c r="M692" s="63">
        <f>IFERROR(VLOOKUP(Tabelle32[[#This Row],[Device ID]],BOM!$B$3:$BQ$35,17,FALSE),"")</f>
        <v>0</v>
      </c>
      <c r="N692" s="59">
        <f>IFERROR(VLOOKUP(Tabelle32[[#This Row],[Device ID]],BOM!$B$3:$BQ$35,18,FALSE),"")</f>
        <v>0</v>
      </c>
      <c r="O692" s="64"/>
      <c r="P692" s="64"/>
      <c r="Q692" s="64"/>
      <c r="R692" s="64"/>
      <c r="S692" s="64"/>
      <c r="T692" s="64"/>
      <c r="U692" s="59">
        <f>IFERROR(VLOOKUP(Tabelle32[[#This Row],[Device ID]],BOM!$B$3:$BQ$35,25,FALSE),"")</f>
        <v>0</v>
      </c>
      <c r="V692" s="59" t="str">
        <f>IFERROR(VLOOKUP(Tabelle32[[#This Row],[Device ID]],BOM!$B$3:$BQ$35,26,FALSE),"")</f>
        <v>x</v>
      </c>
      <c r="W692" s="59" t="str">
        <f>IFERROR(VLOOKUP(Tabelle32[[#This Row],[Device ID]],BOM!$B$3:$BQ$35,27,FALSE),"")</f>
        <v>x</v>
      </c>
      <c r="X692" s="59" t="str">
        <f>IFERROR(VLOOKUP(Tabelle32[[#This Row],[Device ID]],BOM!$B$3:$BQ$35,28,FALSE),"")</f>
        <v>x</v>
      </c>
      <c r="Y692" s="59" t="str">
        <f>IFERROR(VLOOKUP(Tabelle32[[#This Row],[Device ID]],BOM!$B$3:$BQ$35,29,FALSE),"")</f>
        <v>x</v>
      </c>
      <c r="Z692" s="59" t="str">
        <f>IFERROR(VLOOKUP(Tabelle32[[#This Row],[Device ID]],BOM!$B$3:$BQ$35,30,FALSE),"")</f>
        <v>x</v>
      </c>
      <c r="AA692" s="59" t="str">
        <f>IFERROR(VLOOKUP(Tabelle32[[#This Row],[Device ID]],BOM!$B$3:$BQ$35,31,FALSE),"")</f>
        <v>x</v>
      </c>
      <c r="AB692" s="59" t="str">
        <f>IFERROR(VLOOKUP(Tabelle32[[#This Row],[Device ID]],BOM!$B$3:$BQ$35,32,FALSE),"")</f>
        <v>x</v>
      </c>
      <c r="AC692" s="59" t="str">
        <f>IFERROR(VLOOKUP(Tabelle32[[#This Row],[Device ID]],BOM!$B$3:$BQ$35,33,FALSE),"")</f>
        <v>x</v>
      </c>
      <c r="AD692" s="59" t="str">
        <f>IFERROR(VLOOKUP(Tabelle32[[#This Row],[Device ID]],BOM!$B$3:$BQ$35,34,FALSE),"")</f>
        <v>x</v>
      </c>
      <c r="AE692" s="59" t="str">
        <f>IFERROR(VLOOKUP(Tabelle32[[#This Row],[Device ID]],BOM!$B$3:$BQ$35,35,FALSE),"")</f>
        <v>x</v>
      </c>
      <c r="AF692" s="59" t="str">
        <f>IFERROR(VLOOKUP(Tabelle32[[#This Row],[Device ID]],BOM!$B$3:$BQ$35,36,FALSE),"")</f>
        <v>x</v>
      </c>
      <c r="AG692" s="59" t="str">
        <f>IFERROR(VLOOKUP(Tabelle32[[#This Row],[Device ID]],BOM!$B$3:$BQ$35,37,FALSE),"")</f>
        <v>x</v>
      </c>
      <c r="AH692" s="59"/>
      <c r="AI692" s="59"/>
      <c r="AJ692" s="59"/>
      <c r="AK692" s="59"/>
      <c r="AL692" s="59" t="str">
        <f>IFERROR(VLOOKUP(Tabelle32[[#This Row],[Device ID]],BOM!$B$3:$BQ$35,42,FALSE),"")</f>
        <v>Imagine Communications SNP</v>
      </c>
      <c r="AM692" s="59" t="str">
        <f>IFERROR(VLOOKUP(Tabelle32[[#This Row],[Device ID]],BOM!$B$3:$BQ$35,43,FALSE),"")</f>
        <v>no</v>
      </c>
      <c r="AN692" s="59" t="str">
        <f>IFERROR(VLOOKUP(Tabelle32[[#This Row],[Device ID]],BOM!$B$3:$BQ$35,44,FALSE),"")</f>
        <v>yes</v>
      </c>
      <c r="AO692" s="59" t="str">
        <f>IFERROR(VLOOKUP(Tabelle32[[#This Row],[Device ID]],BOM!$B$3:$BQ$35,45,FALSE),"")</f>
        <v>no</v>
      </c>
      <c r="AP692" s="59" t="str">
        <f>IFERROR(CONCATENATE(Tabelle32[[#This Row],[Family
GFX-Unit]]," | ",Tabelle32[[#This Row],[Label 1
GFX-Unit]]," | ",Tabelle32[[#This Row],[Attached Device if Gateway]]),"")</f>
        <v xml:space="preserve"> |  | MVW</v>
      </c>
      <c r="AQ692" s="28"/>
      <c r="AR692" s="28"/>
      <c r="AS692" s="28"/>
      <c r="AT692" s="28"/>
      <c r="AU692" s="28"/>
      <c r="AV692" s="28" t="s">
        <v>96</v>
      </c>
      <c r="AW692" s="28" t="s">
        <v>96</v>
      </c>
      <c r="AX692" s="28" t="s">
        <v>96</v>
      </c>
      <c r="AY692" s="28" t="s">
        <v>96</v>
      </c>
      <c r="AZ692" s="28" t="s">
        <v>96</v>
      </c>
      <c r="BA692" s="28" t="s">
        <v>96</v>
      </c>
      <c r="BB692" s="28" t="s">
        <v>96</v>
      </c>
      <c r="BC692" s="28" t="s">
        <v>96</v>
      </c>
      <c r="BD692" s="28" t="s">
        <v>96</v>
      </c>
      <c r="BE692" s="28"/>
      <c r="BF692" s="28"/>
      <c r="BG692" s="73" t="s">
        <v>151</v>
      </c>
      <c r="BH692" s="30" t="str">
        <f>IF(COUNTA(Tabelle32[[#This Row],[Type:Vid_1080i50]:[Type:Anc_Prot]])&gt;0,"x","")</f>
        <v>x</v>
      </c>
      <c r="BI69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92" s="59"/>
      <c r="BK692" s="59"/>
      <c r="BL692" s="63"/>
      <c r="BM692" s="63"/>
      <c r="BN692" s="90"/>
      <c r="BO692" s="90"/>
      <c r="BP692" s="75">
        <f>LEN(Tabelle32[[#This Row],[Label 1
GFX-Unit]])</f>
        <v>0</v>
      </c>
      <c r="BQ692" s="63"/>
      <c r="BR692" s="63"/>
      <c r="BS692" s="59"/>
      <c r="BT692" s="59"/>
      <c r="BU692" s="59" t="s">
        <v>173</v>
      </c>
      <c r="BV692" s="59" t="s">
        <v>174</v>
      </c>
      <c r="BW692" s="97" t="s">
        <v>902</v>
      </c>
      <c r="BX692" s="97">
        <v>32</v>
      </c>
    </row>
    <row r="693" spans="1:76" x14ac:dyDescent="0.2">
      <c r="A693" s="58" t="str">
        <f>CONCATENATE(Tabelle32[[#This Row],[Device ID]],".",Tabelle32[[#This Row],[Streamcounter]])</f>
        <v>32.32205</v>
      </c>
      <c r="B69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VGW-01_SDI32_AUDrec_0005_IPLASRF</v>
      </c>
      <c r="C693" s="67"/>
      <c r="D693" s="61"/>
      <c r="E693" s="67"/>
      <c r="F693" s="59" t="str">
        <f>IFERROR(VLOOKUP(Tabelle32[[#This Row],[Device ID]],BOM!$B$3:$BQ$35,16,FALSE),"")</f>
        <v>MVW</v>
      </c>
      <c r="G693" s="63">
        <f>VLOOKUP(Tabelle32[[#This Row],[SDI Interface]],BOM!$A$4:$B$35,2,FALSE)</f>
        <v>32</v>
      </c>
      <c r="H693" s="59" t="str">
        <f>BOM!$C$4</f>
        <v>VGW-01</v>
      </c>
      <c r="I693" s="59">
        <f>IFERROR(VLOOKUP(Tabelle32[[#This Row],[Device ID]],BOM!$B$3:$BQ$35,12,FALSE),"")</f>
        <v>0</v>
      </c>
      <c r="J693" s="59" t="str">
        <f>IFERROR(VLOOKUP(Tabelle32[[#This Row],[Device ID]],BOM!$B$3:$BQ$35,13,FALSE),"")</f>
        <v>TC.U1.223 | MDC</v>
      </c>
      <c r="K693" s="59" t="str">
        <f>IFERROR(VLOOKUP(Tabelle32[[#This Row],[Device ID]],BOM!$B$3:$BQ$35,14,FALSE),"")</f>
        <v>Imagine Comunications</v>
      </c>
      <c r="L693" s="59" t="str">
        <f>IFERROR(VLOOKUP(Tabelle32[[#This Row],[Device ID]],BOM!$B$3:$BQ$35,16,FALSE),"")</f>
        <v>MVW</v>
      </c>
      <c r="M693" s="63">
        <f>IFERROR(VLOOKUP(Tabelle32[[#This Row],[Device ID]],BOM!$B$3:$BQ$35,17,FALSE),"")</f>
        <v>0</v>
      </c>
      <c r="N693" s="59">
        <f>IFERROR(VLOOKUP(Tabelle32[[#This Row],[Device ID]],BOM!$B$3:$BQ$35,18,FALSE),"")</f>
        <v>0</v>
      </c>
      <c r="O693" s="64"/>
      <c r="P693" s="64"/>
      <c r="Q693" s="64"/>
      <c r="R693" s="64"/>
      <c r="S693" s="64"/>
      <c r="T693" s="64"/>
      <c r="U693" s="59">
        <f>IFERROR(VLOOKUP(Tabelle32[[#This Row],[Device ID]],BOM!$B$3:$BQ$35,25,FALSE),"")</f>
        <v>0</v>
      </c>
      <c r="V693" s="59" t="str">
        <f>IFERROR(VLOOKUP(Tabelle32[[#This Row],[Device ID]],BOM!$B$3:$BQ$35,26,FALSE),"")</f>
        <v>x</v>
      </c>
      <c r="W693" s="59" t="str">
        <f>IFERROR(VLOOKUP(Tabelle32[[#This Row],[Device ID]],BOM!$B$3:$BQ$35,27,FALSE),"")</f>
        <v>x</v>
      </c>
      <c r="X693" s="59" t="str">
        <f>IFERROR(VLOOKUP(Tabelle32[[#This Row],[Device ID]],BOM!$B$3:$BQ$35,28,FALSE),"")</f>
        <v>x</v>
      </c>
      <c r="Y693" s="59" t="str">
        <f>IFERROR(VLOOKUP(Tabelle32[[#This Row],[Device ID]],BOM!$B$3:$BQ$35,29,FALSE),"")</f>
        <v>x</v>
      </c>
      <c r="Z693" s="59" t="str">
        <f>IFERROR(VLOOKUP(Tabelle32[[#This Row],[Device ID]],BOM!$B$3:$BQ$35,30,FALSE),"")</f>
        <v>x</v>
      </c>
      <c r="AA693" s="59" t="str">
        <f>IFERROR(VLOOKUP(Tabelle32[[#This Row],[Device ID]],BOM!$B$3:$BQ$35,31,FALSE),"")</f>
        <v>x</v>
      </c>
      <c r="AB693" s="59" t="str">
        <f>IFERROR(VLOOKUP(Tabelle32[[#This Row],[Device ID]],BOM!$B$3:$BQ$35,32,FALSE),"")</f>
        <v>x</v>
      </c>
      <c r="AC693" s="59" t="str">
        <f>IFERROR(VLOOKUP(Tabelle32[[#This Row],[Device ID]],BOM!$B$3:$BQ$35,33,FALSE),"")</f>
        <v>x</v>
      </c>
      <c r="AD693" s="59" t="str">
        <f>IFERROR(VLOOKUP(Tabelle32[[#This Row],[Device ID]],BOM!$B$3:$BQ$35,34,FALSE),"")</f>
        <v>x</v>
      </c>
      <c r="AE693" s="59" t="str">
        <f>IFERROR(VLOOKUP(Tabelle32[[#This Row],[Device ID]],BOM!$B$3:$BQ$35,35,FALSE),"")</f>
        <v>x</v>
      </c>
      <c r="AF693" s="59" t="str">
        <f>IFERROR(VLOOKUP(Tabelle32[[#This Row],[Device ID]],BOM!$B$3:$BQ$35,36,FALSE),"")</f>
        <v>x</v>
      </c>
      <c r="AG693" s="59" t="str">
        <f>IFERROR(VLOOKUP(Tabelle32[[#This Row],[Device ID]],BOM!$B$3:$BQ$35,37,FALSE),"")</f>
        <v>x</v>
      </c>
      <c r="AH693" s="59"/>
      <c r="AI693" s="59"/>
      <c r="AJ693" s="59"/>
      <c r="AK693" s="59"/>
      <c r="AL693" s="59" t="str">
        <f>IFERROR(VLOOKUP(Tabelle32[[#This Row],[Device ID]],BOM!$B$3:$BQ$35,42,FALSE),"")</f>
        <v>Imagine Communications SNP</v>
      </c>
      <c r="AM693" s="59" t="str">
        <f>IFERROR(VLOOKUP(Tabelle32[[#This Row],[Device ID]],BOM!$B$3:$BQ$35,43,FALSE),"")</f>
        <v>no</v>
      </c>
      <c r="AN693" s="59" t="str">
        <f>IFERROR(VLOOKUP(Tabelle32[[#This Row],[Device ID]],BOM!$B$3:$BQ$35,44,FALSE),"")</f>
        <v>yes</v>
      </c>
      <c r="AO693" s="59" t="str">
        <f>IFERROR(VLOOKUP(Tabelle32[[#This Row],[Device ID]],BOM!$B$3:$BQ$35,45,FALSE),"")</f>
        <v>no</v>
      </c>
      <c r="AP693" s="59" t="str">
        <f>IFERROR(CONCATENATE(Tabelle32[[#This Row],[Family
GFX-Unit]]," | ",Tabelle32[[#This Row],[Label 1
GFX-Unit]]," | ",Tabelle32[[#This Row],[Attached Device if Gateway]]),"")</f>
        <v xml:space="preserve"> |  | MVW</v>
      </c>
      <c r="AQ693" s="28"/>
      <c r="AR693" s="28"/>
      <c r="AS693" s="28"/>
      <c r="AT693" s="28"/>
      <c r="AU693" s="28"/>
      <c r="AV693" s="28" t="s">
        <v>96</v>
      </c>
      <c r="AW693" s="28" t="s">
        <v>96</v>
      </c>
      <c r="AX693" s="28" t="s">
        <v>96</v>
      </c>
      <c r="AY693" s="28" t="s">
        <v>96</v>
      </c>
      <c r="AZ693" s="28" t="s">
        <v>96</v>
      </c>
      <c r="BA693" s="28" t="s">
        <v>96</v>
      </c>
      <c r="BB693" s="28" t="s">
        <v>96</v>
      </c>
      <c r="BC693" s="28" t="s">
        <v>96</v>
      </c>
      <c r="BD693" s="28" t="s">
        <v>96</v>
      </c>
      <c r="BE693" s="28"/>
      <c r="BF693" s="28"/>
      <c r="BG693" s="73" t="s">
        <v>151</v>
      </c>
      <c r="BH693" s="30" t="str">
        <f>IF(COUNTA(Tabelle32[[#This Row],[Type:Vid_1080i50]:[Type:Anc_Prot]])&gt;0,"x","")</f>
        <v>x</v>
      </c>
      <c r="BI69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93" s="59"/>
      <c r="BK693" s="59"/>
      <c r="BL693" s="63"/>
      <c r="BM693" s="63"/>
      <c r="BN693" s="90"/>
      <c r="BO693" s="90"/>
      <c r="BP693" s="75">
        <f>LEN(Tabelle32[[#This Row],[Label 1
GFX-Unit]])</f>
        <v>0</v>
      </c>
      <c r="BQ693" s="63"/>
      <c r="BR693" s="63"/>
      <c r="BS693" s="59"/>
      <c r="BT693" s="59"/>
      <c r="BU693" s="59" t="s">
        <v>176</v>
      </c>
      <c r="BV693" s="59" t="s">
        <v>177</v>
      </c>
      <c r="BW693" s="97" t="s">
        <v>903</v>
      </c>
      <c r="BX693" s="59">
        <v>32</v>
      </c>
    </row>
    <row r="694" spans="1:76" x14ac:dyDescent="0.2">
      <c r="A694" s="58" t="str">
        <f>CONCATENATE(Tabelle32[[#This Row],[Device ID]],".",Tabelle32[[#This Row],[Streamcounter]])</f>
        <v>32.32206</v>
      </c>
      <c r="B69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VGW-01_SDI32_AUDrec_0006_IPLASRF</v>
      </c>
      <c r="C694" s="67"/>
      <c r="D694" s="61"/>
      <c r="E694" s="67"/>
      <c r="F694" s="59" t="str">
        <f>IFERROR(VLOOKUP(Tabelle32[[#This Row],[Device ID]],BOM!$B$3:$BQ$35,16,FALSE),"")</f>
        <v>MVW</v>
      </c>
      <c r="G694" s="63">
        <f>VLOOKUP(Tabelle32[[#This Row],[SDI Interface]],BOM!$A$4:$B$35,2,FALSE)</f>
        <v>32</v>
      </c>
      <c r="H694" s="59" t="str">
        <f>BOM!$C$4</f>
        <v>VGW-01</v>
      </c>
      <c r="I694" s="59">
        <f>IFERROR(VLOOKUP(Tabelle32[[#This Row],[Device ID]],BOM!$B$3:$BQ$35,12,FALSE),"")</f>
        <v>0</v>
      </c>
      <c r="J694" s="59" t="str">
        <f>IFERROR(VLOOKUP(Tabelle32[[#This Row],[Device ID]],BOM!$B$3:$BQ$35,13,FALSE),"")</f>
        <v>TC.U1.223 | MDC</v>
      </c>
      <c r="K694" s="59" t="str">
        <f>IFERROR(VLOOKUP(Tabelle32[[#This Row],[Device ID]],BOM!$B$3:$BQ$35,14,FALSE),"")</f>
        <v>Imagine Comunications</v>
      </c>
      <c r="L694" s="59" t="str">
        <f>IFERROR(VLOOKUP(Tabelle32[[#This Row],[Device ID]],BOM!$B$3:$BQ$35,16,FALSE),"")</f>
        <v>MVW</v>
      </c>
      <c r="M694" s="63">
        <f>IFERROR(VLOOKUP(Tabelle32[[#This Row],[Device ID]],BOM!$B$3:$BQ$35,17,FALSE),"")</f>
        <v>0</v>
      </c>
      <c r="N694" s="59">
        <f>IFERROR(VLOOKUP(Tabelle32[[#This Row],[Device ID]],BOM!$B$3:$BQ$35,18,FALSE),"")</f>
        <v>0</v>
      </c>
      <c r="O694" s="64"/>
      <c r="P694" s="64"/>
      <c r="Q694" s="64"/>
      <c r="R694" s="64"/>
      <c r="S694" s="64"/>
      <c r="T694" s="64"/>
      <c r="U694" s="59">
        <f>IFERROR(VLOOKUP(Tabelle32[[#This Row],[Device ID]],BOM!$B$3:$BQ$35,25,FALSE),"")</f>
        <v>0</v>
      </c>
      <c r="V694" s="59" t="str">
        <f>IFERROR(VLOOKUP(Tabelle32[[#This Row],[Device ID]],BOM!$B$3:$BQ$35,26,FALSE),"")</f>
        <v>x</v>
      </c>
      <c r="W694" s="59" t="str">
        <f>IFERROR(VLOOKUP(Tabelle32[[#This Row],[Device ID]],BOM!$B$3:$BQ$35,27,FALSE),"")</f>
        <v>x</v>
      </c>
      <c r="X694" s="59" t="str">
        <f>IFERROR(VLOOKUP(Tabelle32[[#This Row],[Device ID]],BOM!$B$3:$BQ$35,28,FALSE),"")</f>
        <v>x</v>
      </c>
      <c r="Y694" s="59" t="str">
        <f>IFERROR(VLOOKUP(Tabelle32[[#This Row],[Device ID]],BOM!$B$3:$BQ$35,29,FALSE),"")</f>
        <v>x</v>
      </c>
      <c r="Z694" s="59" t="str">
        <f>IFERROR(VLOOKUP(Tabelle32[[#This Row],[Device ID]],BOM!$B$3:$BQ$35,30,FALSE),"")</f>
        <v>x</v>
      </c>
      <c r="AA694" s="59" t="str">
        <f>IFERROR(VLOOKUP(Tabelle32[[#This Row],[Device ID]],BOM!$B$3:$BQ$35,31,FALSE),"")</f>
        <v>x</v>
      </c>
      <c r="AB694" s="59" t="str">
        <f>IFERROR(VLOOKUP(Tabelle32[[#This Row],[Device ID]],BOM!$B$3:$BQ$35,32,FALSE),"")</f>
        <v>x</v>
      </c>
      <c r="AC694" s="59" t="str">
        <f>IFERROR(VLOOKUP(Tabelle32[[#This Row],[Device ID]],BOM!$B$3:$BQ$35,33,FALSE),"")</f>
        <v>x</v>
      </c>
      <c r="AD694" s="59" t="str">
        <f>IFERROR(VLOOKUP(Tabelle32[[#This Row],[Device ID]],BOM!$B$3:$BQ$35,34,FALSE),"")</f>
        <v>x</v>
      </c>
      <c r="AE694" s="59" t="str">
        <f>IFERROR(VLOOKUP(Tabelle32[[#This Row],[Device ID]],BOM!$B$3:$BQ$35,35,FALSE),"")</f>
        <v>x</v>
      </c>
      <c r="AF694" s="59" t="str">
        <f>IFERROR(VLOOKUP(Tabelle32[[#This Row],[Device ID]],BOM!$B$3:$BQ$35,36,FALSE),"")</f>
        <v>x</v>
      </c>
      <c r="AG694" s="59" t="str">
        <f>IFERROR(VLOOKUP(Tabelle32[[#This Row],[Device ID]],BOM!$B$3:$BQ$35,37,FALSE),"")</f>
        <v>x</v>
      </c>
      <c r="AH694" s="59"/>
      <c r="AI694" s="59"/>
      <c r="AJ694" s="59"/>
      <c r="AK694" s="59"/>
      <c r="AL694" s="59" t="str">
        <f>IFERROR(VLOOKUP(Tabelle32[[#This Row],[Device ID]],BOM!$B$3:$BQ$35,42,FALSE),"")</f>
        <v>Imagine Communications SNP</v>
      </c>
      <c r="AM694" s="59" t="str">
        <f>IFERROR(VLOOKUP(Tabelle32[[#This Row],[Device ID]],BOM!$B$3:$BQ$35,43,FALSE),"")</f>
        <v>no</v>
      </c>
      <c r="AN694" s="59" t="str">
        <f>IFERROR(VLOOKUP(Tabelle32[[#This Row],[Device ID]],BOM!$B$3:$BQ$35,44,FALSE),"")</f>
        <v>yes</v>
      </c>
      <c r="AO694" s="59" t="str">
        <f>IFERROR(VLOOKUP(Tabelle32[[#This Row],[Device ID]],BOM!$B$3:$BQ$35,45,FALSE),"")</f>
        <v>no</v>
      </c>
      <c r="AP694" s="59" t="str">
        <f>IFERROR(CONCATENATE(Tabelle32[[#This Row],[Family
GFX-Unit]]," | ",Tabelle32[[#This Row],[Label 1
GFX-Unit]]," | ",Tabelle32[[#This Row],[Attached Device if Gateway]]),"")</f>
        <v xml:space="preserve"> |  | MVW</v>
      </c>
      <c r="AQ694" s="28"/>
      <c r="AR694" s="28"/>
      <c r="AS694" s="28"/>
      <c r="AT694" s="28"/>
      <c r="AU694" s="28"/>
      <c r="AV694" s="28" t="s">
        <v>96</v>
      </c>
      <c r="AW694" s="28" t="s">
        <v>96</v>
      </c>
      <c r="AX694" s="28" t="s">
        <v>96</v>
      </c>
      <c r="AY694" s="28" t="s">
        <v>96</v>
      </c>
      <c r="AZ694" s="28" t="s">
        <v>96</v>
      </c>
      <c r="BA694" s="28" t="s">
        <v>96</v>
      </c>
      <c r="BB694" s="28" t="s">
        <v>96</v>
      </c>
      <c r="BC694" s="28" t="s">
        <v>96</v>
      </c>
      <c r="BD694" s="28" t="s">
        <v>96</v>
      </c>
      <c r="BE694" s="28"/>
      <c r="BF694" s="28"/>
      <c r="BG694" s="73" t="s">
        <v>151</v>
      </c>
      <c r="BH694" s="30" t="str">
        <f>IF(COUNTA(Tabelle32[[#This Row],[Type:Vid_1080i50]:[Type:Anc_Prot]])&gt;0,"x","")</f>
        <v>x</v>
      </c>
      <c r="BI69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94" s="59"/>
      <c r="BK694" s="59"/>
      <c r="BL694" s="63"/>
      <c r="BM694" s="63"/>
      <c r="BN694" s="90"/>
      <c r="BO694" s="90"/>
      <c r="BP694" s="75">
        <f>LEN(Tabelle32[[#This Row],[Label 1
GFX-Unit]])</f>
        <v>0</v>
      </c>
      <c r="BQ694" s="63"/>
      <c r="BR694" s="63"/>
      <c r="BS694" s="59"/>
      <c r="BT694" s="59"/>
      <c r="BU694" s="59" t="s">
        <v>179</v>
      </c>
      <c r="BV694" s="59" t="s">
        <v>180</v>
      </c>
      <c r="BW694" s="97" t="s">
        <v>904</v>
      </c>
      <c r="BX694" s="97">
        <v>32</v>
      </c>
    </row>
    <row r="695" spans="1:76" x14ac:dyDescent="0.2">
      <c r="A695" s="58" t="str">
        <f>CONCATENATE(Tabelle32[[#This Row],[Device ID]],".",Tabelle32[[#This Row],[Streamcounter]])</f>
        <v>32.32207</v>
      </c>
      <c r="B69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VGW-01_SDI32_AUDrec_0007_IPLASRF</v>
      </c>
      <c r="C695" s="67"/>
      <c r="D695" s="61"/>
      <c r="E695" s="67"/>
      <c r="F695" s="59" t="str">
        <f>IFERROR(VLOOKUP(Tabelle32[[#This Row],[Device ID]],BOM!$B$3:$BQ$35,16,FALSE),"")</f>
        <v>MVW</v>
      </c>
      <c r="G695" s="63">
        <f>VLOOKUP(Tabelle32[[#This Row],[SDI Interface]],BOM!$A$4:$B$35,2,FALSE)</f>
        <v>32</v>
      </c>
      <c r="H695" s="59" t="str">
        <f>BOM!$C$4</f>
        <v>VGW-01</v>
      </c>
      <c r="I695" s="59">
        <f>IFERROR(VLOOKUP(Tabelle32[[#This Row],[Device ID]],BOM!$B$3:$BQ$35,12,FALSE),"")</f>
        <v>0</v>
      </c>
      <c r="J695" s="59" t="str">
        <f>IFERROR(VLOOKUP(Tabelle32[[#This Row],[Device ID]],BOM!$B$3:$BQ$35,13,FALSE),"")</f>
        <v>TC.U1.223 | MDC</v>
      </c>
      <c r="K695" s="59" t="str">
        <f>IFERROR(VLOOKUP(Tabelle32[[#This Row],[Device ID]],BOM!$B$3:$BQ$35,14,FALSE),"")</f>
        <v>Imagine Comunications</v>
      </c>
      <c r="L695" s="59" t="str">
        <f>IFERROR(VLOOKUP(Tabelle32[[#This Row],[Device ID]],BOM!$B$3:$BQ$35,16,FALSE),"")</f>
        <v>MVW</v>
      </c>
      <c r="M695" s="63">
        <f>IFERROR(VLOOKUP(Tabelle32[[#This Row],[Device ID]],BOM!$B$3:$BQ$35,17,FALSE),"")</f>
        <v>0</v>
      </c>
      <c r="N695" s="59">
        <f>IFERROR(VLOOKUP(Tabelle32[[#This Row],[Device ID]],BOM!$B$3:$BQ$35,18,FALSE),"")</f>
        <v>0</v>
      </c>
      <c r="O695" s="64"/>
      <c r="P695" s="64"/>
      <c r="Q695" s="64"/>
      <c r="R695" s="64"/>
      <c r="S695" s="64"/>
      <c r="T695" s="64"/>
      <c r="U695" s="59">
        <f>IFERROR(VLOOKUP(Tabelle32[[#This Row],[Device ID]],BOM!$B$3:$BQ$35,25,FALSE),"")</f>
        <v>0</v>
      </c>
      <c r="V695" s="59" t="str">
        <f>IFERROR(VLOOKUP(Tabelle32[[#This Row],[Device ID]],BOM!$B$3:$BQ$35,26,FALSE),"")</f>
        <v>x</v>
      </c>
      <c r="W695" s="59" t="str">
        <f>IFERROR(VLOOKUP(Tabelle32[[#This Row],[Device ID]],BOM!$B$3:$BQ$35,27,FALSE),"")</f>
        <v>x</v>
      </c>
      <c r="X695" s="59" t="str">
        <f>IFERROR(VLOOKUP(Tabelle32[[#This Row],[Device ID]],BOM!$B$3:$BQ$35,28,FALSE),"")</f>
        <v>x</v>
      </c>
      <c r="Y695" s="59" t="str">
        <f>IFERROR(VLOOKUP(Tabelle32[[#This Row],[Device ID]],BOM!$B$3:$BQ$35,29,FALSE),"")</f>
        <v>x</v>
      </c>
      <c r="Z695" s="59" t="str">
        <f>IFERROR(VLOOKUP(Tabelle32[[#This Row],[Device ID]],BOM!$B$3:$BQ$35,30,FALSE),"")</f>
        <v>x</v>
      </c>
      <c r="AA695" s="59" t="str">
        <f>IFERROR(VLOOKUP(Tabelle32[[#This Row],[Device ID]],BOM!$B$3:$BQ$35,31,FALSE),"")</f>
        <v>x</v>
      </c>
      <c r="AB695" s="59" t="str">
        <f>IFERROR(VLOOKUP(Tabelle32[[#This Row],[Device ID]],BOM!$B$3:$BQ$35,32,FALSE),"")</f>
        <v>x</v>
      </c>
      <c r="AC695" s="59" t="str">
        <f>IFERROR(VLOOKUP(Tabelle32[[#This Row],[Device ID]],BOM!$B$3:$BQ$35,33,FALSE),"")</f>
        <v>x</v>
      </c>
      <c r="AD695" s="59" t="str">
        <f>IFERROR(VLOOKUP(Tabelle32[[#This Row],[Device ID]],BOM!$B$3:$BQ$35,34,FALSE),"")</f>
        <v>x</v>
      </c>
      <c r="AE695" s="59" t="str">
        <f>IFERROR(VLOOKUP(Tabelle32[[#This Row],[Device ID]],BOM!$B$3:$BQ$35,35,FALSE),"")</f>
        <v>x</v>
      </c>
      <c r="AF695" s="59" t="str">
        <f>IFERROR(VLOOKUP(Tabelle32[[#This Row],[Device ID]],BOM!$B$3:$BQ$35,36,FALSE),"")</f>
        <v>x</v>
      </c>
      <c r="AG695" s="59" t="str">
        <f>IFERROR(VLOOKUP(Tabelle32[[#This Row],[Device ID]],BOM!$B$3:$BQ$35,37,FALSE),"")</f>
        <v>x</v>
      </c>
      <c r="AH695" s="59"/>
      <c r="AI695" s="59"/>
      <c r="AJ695" s="59"/>
      <c r="AK695" s="59"/>
      <c r="AL695" s="59" t="str">
        <f>IFERROR(VLOOKUP(Tabelle32[[#This Row],[Device ID]],BOM!$B$3:$BQ$35,42,FALSE),"")</f>
        <v>Imagine Communications SNP</v>
      </c>
      <c r="AM695" s="59" t="str">
        <f>IFERROR(VLOOKUP(Tabelle32[[#This Row],[Device ID]],BOM!$B$3:$BQ$35,43,FALSE),"")</f>
        <v>no</v>
      </c>
      <c r="AN695" s="59" t="str">
        <f>IFERROR(VLOOKUP(Tabelle32[[#This Row],[Device ID]],BOM!$B$3:$BQ$35,44,FALSE),"")</f>
        <v>yes</v>
      </c>
      <c r="AO695" s="59" t="str">
        <f>IFERROR(VLOOKUP(Tabelle32[[#This Row],[Device ID]],BOM!$B$3:$BQ$35,45,FALSE),"")</f>
        <v>no</v>
      </c>
      <c r="AP695" s="59" t="str">
        <f>IFERROR(CONCATENATE(Tabelle32[[#This Row],[Family
GFX-Unit]]," | ",Tabelle32[[#This Row],[Label 1
GFX-Unit]]," | ",Tabelle32[[#This Row],[Attached Device if Gateway]]),"")</f>
        <v xml:space="preserve"> |  | MVW</v>
      </c>
      <c r="AQ695" s="28"/>
      <c r="AR695" s="28"/>
      <c r="AS695" s="28"/>
      <c r="AT695" s="28"/>
      <c r="AU695" s="28"/>
      <c r="AV695" s="28" t="s">
        <v>96</v>
      </c>
      <c r="AW695" s="28" t="s">
        <v>96</v>
      </c>
      <c r="AX695" s="28" t="s">
        <v>96</v>
      </c>
      <c r="AY695" s="28" t="s">
        <v>96</v>
      </c>
      <c r="AZ695" s="28" t="s">
        <v>96</v>
      </c>
      <c r="BA695" s="28" t="s">
        <v>96</v>
      </c>
      <c r="BB695" s="28" t="s">
        <v>96</v>
      </c>
      <c r="BC695" s="28" t="s">
        <v>96</v>
      </c>
      <c r="BD695" s="28" t="s">
        <v>96</v>
      </c>
      <c r="BE695" s="28"/>
      <c r="BF695" s="28"/>
      <c r="BG695" s="73" t="s">
        <v>151</v>
      </c>
      <c r="BH695" s="30" t="str">
        <f>IF(COUNTA(Tabelle32[[#This Row],[Type:Vid_1080i50]:[Type:Anc_Prot]])&gt;0,"x","")</f>
        <v>x</v>
      </c>
      <c r="BI69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95" s="59"/>
      <c r="BK695" s="59"/>
      <c r="BL695" s="63"/>
      <c r="BM695" s="63"/>
      <c r="BN695" s="90"/>
      <c r="BO695" s="90"/>
      <c r="BP695" s="75">
        <f>LEN(Tabelle32[[#This Row],[Label 1
GFX-Unit]])</f>
        <v>0</v>
      </c>
      <c r="BQ695" s="63"/>
      <c r="BR695" s="63"/>
      <c r="BS695" s="59"/>
      <c r="BT695" s="59"/>
      <c r="BU695" s="59" t="s">
        <v>182</v>
      </c>
      <c r="BV695" s="59" t="s">
        <v>183</v>
      </c>
      <c r="BW695" s="97" t="s">
        <v>905</v>
      </c>
      <c r="BX695" s="97">
        <v>32</v>
      </c>
    </row>
    <row r="696" spans="1:76" x14ac:dyDescent="0.2">
      <c r="A696" s="58" t="str">
        <f>CONCATENATE(Tabelle32[[#This Row],[Device ID]],".",Tabelle32[[#This Row],[Streamcounter]])</f>
        <v>32.32208</v>
      </c>
      <c r="B696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VGW-01_SDI32_AUDrec_0008_IPLASRF</v>
      </c>
      <c r="C696" s="67"/>
      <c r="D696" s="61"/>
      <c r="E696" s="67"/>
      <c r="F696" s="59" t="str">
        <f>IFERROR(VLOOKUP(Tabelle32[[#This Row],[Device ID]],BOM!$B$3:$BQ$35,16,FALSE),"")</f>
        <v>MVW</v>
      </c>
      <c r="G696" s="63">
        <f>VLOOKUP(Tabelle32[[#This Row],[SDI Interface]],BOM!$A$4:$B$35,2,FALSE)</f>
        <v>32</v>
      </c>
      <c r="H696" s="59" t="str">
        <f>BOM!$C$4</f>
        <v>VGW-01</v>
      </c>
      <c r="I696" s="59">
        <f>IFERROR(VLOOKUP(Tabelle32[[#This Row],[Device ID]],BOM!$B$3:$BQ$35,12,FALSE),"")</f>
        <v>0</v>
      </c>
      <c r="J696" s="59" t="str">
        <f>IFERROR(VLOOKUP(Tabelle32[[#This Row],[Device ID]],BOM!$B$3:$BQ$35,13,FALSE),"")</f>
        <v>TC.U1.223 | MDC</v>
      </c>
      <c r="K696" s="59" t="str">
        <f>IFERROR(VLOOKUP(Tabelle32[[#This Row],[Device ID]],BOM!$B$3:$BQ$35,14,FALSE),"")</f>
        <v>Imagine Comunications</v>
      </c>
      <c r="L696" s="59" t="str">
        <f>IFERROR(VLOOKUP(Tabelle32[[#This Row],[Device ID]],BOM!$B$3:$BQ$35,16,FALSE),"")</f>
        <v>MVW</v>
      </c>
      <c r="M696" s="63">
        <f>IFERROR(VLOOKUP(Tabelle32[[#This Row],[Device ID]],BOM!$B$3:$BQ$35,17,FALSE),"")</f>
        <v>0</v>
      </c>
      <c r="N696" s="59">
        <f>IFERROR(VLOOKUP(Tabelle32[[#This Row],[Device ID]],BOM!$B$3:$BQ$35,18,FALSE),"")</f>
        <v>0</v>
      </c>
      <c r="O696" s="64"/>
      <c r="P696" s="64"/>
      <c r="Q696" s="64"/>
      <c r="R696" s="64"/>
      <c r="S696" s="64"/>
      <c r="T696" s="64"/>
      <c r="U696" s="59">
        <f>IFERROR(VLOOKUP(Tabelle32[[#This Row],[Device ID]],BOM!$B$3:$BQ$35,25,FALSE),"")</f>
        <v>0</v>
      </c>
      <c r="V696" s="59" t="str">
        <f>IFERROR(VLOOKUP(Tabelle32[[#This Row],[Device ID]],BOM!$B$3:$BQ$35,26,FALSE),"")</f>
        <v>x</v>
      </c>
      <c r="W696" s="59" t="str">
        <f>IFERROR(VLOOKUP(Tabelle32[[#This Row],[Device ID]],BOM!$B$3:$BQ$35,27,FALSE),"")</f>
        <v>x</v>
      </c>
      <c r="X696" s="59" t="str">
        <f>IFERROR(VLOOKUP(Tabelle32[[#This Row],[Device ID]],BOM!$B$3:$BQ$35,28,FALSE),"")</f>
        <v>x</v>
      </c>
      <c r="Y696" s="59" t="str">
        <f>IFERROR(VLOOKUP(Tabelle32[[#This Row],[Device ID]],BOM!$B$3:$BQ$35,29,FALSE),"")</f>
        <v>x</v>
      </c>
      <c r="Z696" s="59" t="str">
        <f>IFERROR(VLOOKUP(Tabelle32[[#This Row],[Device ID]],BOM!$B$3:$BQ$35,30,FALSE),"")</f>
        <v>x</v>
      </c>
      <c r="AA696" s="59" t="str">
        <f>IFERROR(VLOOKUP(Tabelle32[[#This Row],[Device ID]],BOM!$B$3:$BQ$35,31,FALSE),"")</f>
        <v>x</v>
      </c>
      <c r="AB696" s="59" t="str">
        <f>IFERROR(VLOOKUP(Tabelle32[[#This Row],[Device ID]],BOM!$B$3:$BQ$35,32,FALSE),"")</f>
        <v>x</v>
      </c>
      <c r="AC696" s="59" t="str">
        <f>IFERROR(VLOOKUP(Tabelle32[[#This Row],[Device ID]],BOM!$B$3:$BQ$35,33,FALSE),"")</f>
        <v>x</v>
      </c>
      <c r="AD696" s="59" t="str">
        <f>IFERROR(VLOOKUP(Tabelle32[[#This Row],[Device ID]],BOM!$B$3:$BQ$35,34,FALSE),"")</f>
        <v>x</v>
      </c>
      <c r="AE696" s="59" t="str">
        <f>IFERROR(VLOOKUP(Tabelle32[[#This Row],[Device ID]],BOM!$B$3:$BQ$35,35,FALSE),"")</f>
        <v>x</v>
      </c>
      <c r="AF696" s="59" t="str">
        <f>IFERROR(VLOOKUP(Tabelle32[[#This Row],[Device ID]],BOM!$B$3:$BQ$35,36,FALSE),"")</f>
        <v>x</v>
      </c>
      <c r="AG696" s="59" t="str">
        <f>IFERROR(VLOOKUP(Tabelle32[[#This Row],[Device ID]],BOM!$B$3:$BQ$35,37,FALSE),"")</f>
        <v>x</v>
      </c>
      <c r="AH696" s="59"/>
      <c r="AI696" s="59"/>
      <c r="AJ696" s="59"/>
      <c r="AK696" s="59"/>
      <c r="AL696" s="59" t="str">
        <f>IFERROR(VLOOKUP(Tabelle32[[#This Row],[Device ID]],BOM!$B$3:$BQ$35,42,FALSE),"")</f>
        <v>Imagine Communications SNP</v>
      </c>
      <c r="AM696" s="59" t="str">
        <f>IFERROR(VLOOKUP(Tabelle32[[#This Row],[Device ID]],BOM!$B$3:$BQ$35,43,FALSE),"")</f>
        <v>no</v>
      </c>
      <c r="AN696" s="59" t="str">
        <f>IFERROR(VLOOKUP(Tabelle32[[#This Row],[Device ID]],BOM!$B$3:$BQ$35,44,FALSE),"")</f>
        <v>yes</v>
      </c>
      <c r="AO696" s="59" t="str">
        <f>IFERROR(VLOOKUP(Tabelle32[[#This Row],[Device ID]],BOM!$B$3:$BQ$35,45,FALSE),"")</f>
        <v>no</v>
      </c>
      <c r="AP696" s="59" t="str">
        <f>IFERROR(CONCATENATE(Tabelle32[[#This Row],[Family
GFX-Unit]]," | ",Tabelle32[[#This Row],[Label 1
GFX-Unit]]," | ",Tabelle32[[#This Row],[Attached Device if Gateway]]),"")</f>
        <v xml:space="preserve"> |  | MVW</v>
      </c>
      <c r="AQ696" s="28"/>
      <c r="AR696" s="28"/>
      <c r="AS696" s="28"/>
      <c r="AT696" s="28"/>
      <c r="AU696" s="28"/>
      <c r="AV696" s="28" t="s">
        <v>96</v>
      </c>
      <c r="AW696" s="28" t="s">
        <v>96</v>
      </c>
      <c r="AX696" s="28" t="s">
        <v>96</v>
      </c>
      <c r="AY696" s="28" t="s">
        <v>96</v>
      </c>
      <c r="AZ696" s="28" t="s">
        <v>96</v>
      </c>
      <c r="BA696" s="28" t="s">
        <v>96</v>
      </c>
      <c r="BB696" s="28" t="s">
        <v>96</v>
      </c>
      <c r="BC696" s="28" t="s">
        <v>96</v>
      </c>
      <c r="BD696" s="28" t="s">
        <v>96</v>
      </c>
      <c r="BE696" s="28"/>
      <c r="BF696" s="28"/>
      <c r="BG696" s="73" t="s">
        <v>151</v>
      </c>
      <c r="BH696" s="30" t="str">
        <f>IF(COUNTA(Tabelle32[[#This Row],[Type:Vid_1080i50]:[Type:Anc_Prot]])&gt;0,"x","")</f>
        <v>x</v>
      </c>
      <c r="BI696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96" s="59"/>
      <c r="BK696" s="59"/>
      <c r="BL696" s="63"/>
      <c r="BM696" s="63"/>
      <c r="BN696" s="90"/>
      <c r="BO696" s="90"/>
      <c r="BP696" s="75">
        <f>LEN(Tabelle32[[#This Row],[Label 1
GFX-Unit]])</f>
        <v>0</v>
      </c>
      <c r="BQ696" s="63"/>
      <c r="BR696" s="63"/>
      <c r="BS696" s="59"/>
      <c r="BT696" s="59"/>
      <c r="BU696" s="59" t="s">
        <v>185</v>
      </c>
      <c r="BV696" s="59" t="s">
        <v>186</v>
      </c>
      <c r="BW696" s="97" t="s">
        <v>906</v>
      </c>
      <c r="BX696" s="59">
        <v>32</v>
      </c>
    </row>
    <row r="697" spans="1:76" x14ac:dyDescent="0.2">
      <c r="A697" s="58" t="str">
        <f>CONCATENATE(Tabelle32[[#This Row],[Device ID]],".",Tabelle32[[#This Row],[Streamcounter]])</f>
        <v>32.32209</v>
      </c>
      <c r="B697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VGW-01_SDI32_AUDrec_0009_IPLASRF</v>
      </c>
      <c r="C697" s="67"/>
      <c r="D697" s="61"/>
      <c r="E697" s="67"/>
      <c r="F697" s="59" t="str">
        <f>IFERROR(VLOOKUP(Tabelle32[[#This Row],[Device ID]],BOM!$B$3:$BQ$35,16,FALSE),"")</f>
        <v>MVW</v>
      </c>
      <c r="G697" s="63">
        <f>VLOOKUP(Tabelle32[[#This Row],[SDI Interface]],BOM!$A$4:$B$35,2,FALSE)</f>
        <v>32</v>
      </c>
      <c r="H697" s="59" t="str">
        <f>BOM!$C$4</f>
        <v>VGW-01</v>
      </c>
      <c r="I697" s="59">
        <f>IFERROR(VLOOKUP(Tabelle32[[#This Row],[Device ID]],BOM!$B$3:$BQ$35,12,FALSE),"")</f>
        <v>0</v>
      </c>
      <c r="J697" s="59" t="str">
        <f>IFERROR(VLOOKUP(Tabelle32[[#This Row],[Device ID]],BOM!$B$3:$BQ$35,13,FALSE),"")</f>
        <v>TC.U1.223 | MDC</v>
      </c>
      <c r="K697" s="59" t="str">
        <f>IFERROR(VLOOKUP(Tabelle32[[#This Row],[Device ID]],BOM!$B$3:$BQ$35,14,FALSE),"")</f>
        <v>Imagine Comunications</v>
      </c>
      <c r="L697" s="59" t="str">
        <f>IFERROR(VLOOKUP(Tabelle32[[#This Row],[Device ID]],BOM!$B$3:$BQ$35,16,FALSE),"")</f>
        <v>MVW</v>
      </c>
      <c r="M697" s="63">
        <f>IFERROR(VLOOKUP(Tabelle32[[#This Row],[Device ID]],BOM!$B$3:$BQ$35,17,FALSE),"")</f>
        <v>0</v>
      </c>
      <c r="N697" s="59">
        <f>IFERROR(VLOOKUP(Tabelle32[[#This Row],[Device ID]],BOM!$B$3:$BQ$35,18,FALSE),"")</f>
        <v>0</v>
      </c>
      <c r="O697" s="64"/>
      <c r="P697" s="64"/>
      <c r="Q697" s="64"/>
      <c r="R697" s="64"/>
      <c r="S697" s="64"/>
      <c r="T697" s="64"/>
      <c r="U697" s="59">
        <f>IFERROR(VLOOKUP(Tabelle32[[#This Row],[Device ID]],BOM!$B$3:$BQ$35,25,FALSE),"")</f>
        <v>0</v>
      </c>
      <c r="V697" s="59" t="str">
        <f>IFERROR(VLOOKUP(Tabelle32[[#This Row],[Device ID]],BOM!$B$3:$BQ$35,26,FALSE),"")</f>
        <v>x</v>
      </c>
      <c r="W697" s="59" t="str">
        <f>IFERROR(VLOOKUP(Tabelle32[[#This Row],[Device ID]],BOM!$B$3:$BQ$35,27,FALSE),"")</f>
        <v>x</v>
      </c>
      <c r="X697" s="59" t="str">
        <f>IFERROR(VLOOKUP(Tabelle32[[#This Row],[Device ID]],BOM!$B$3:$BQ$35,28,FALSE),"")</f>
        <v>x</v>
      </c>
      <c r="Y697" s="59" t="str">
        <f>IFERROR(VLOOKUP(Tabelle32[[#This Row],[Device ID]],BOM!$B$3:$BQ$35,29,FALSE),"")</f>
        <v>x</v>
      </c>
      <c r="Z697" s="59" t="str">
        <f>IFERROR(VLOOKUP(Tabelle32[[#This Row],[Device ID]],BOM!$B$3:$BQ$35,30,FALSE),"")</f>
        <v>x</v>
      </c>
      <c r="AA697" s="59" t="str">
        <f>IFERROR(VLOOKUP(Tabelle32[[#This Row],[Device ID]],BOM!$B$3:$BQ$35,31,FALSE),"")</f>
        <v>x</v>
      </c>
      <c r="AB697" s="59" t="str">
        <f>IFERROR(VLOOKUP(Tabelle32[[#This Row],[Device ID]],BOM!$B$3:$BQ$35,32,FALSE),"")</f>
        <v>x</v>
      </c>
      <c r="AC697" s="59" t="str">
        <f>IFERROR(VLOOKUP(Tabelle32[[#This Row],[Device ID]],BOM!$B$3:$BQ$35,33,FALSE),"")</f>
        <v>x</v>
      </c>
      <c r="AD697" s="59" t="str">
        <f>IFERROR(VLOOKUP(Tabelle32[[#This Row],[Device ID]],BOM!$B$3:$BQ$35,34,FALSE),"")</f>
        <v>x</v>
      </c>
      <c r="AE697" s="59" t="str">
        <f>IFERROR(VLOOKUP(Tabelle32[[#This Row],[Device ID]],BOM!$B$3:$BQ$35,35,FALSE),"")</f>
        <v>x</v>
      </c>
      <c r="AF697" s="59" t="str">
        <f>IFERROR(VLOOKUP(Tabelle32[[#This Row],[Device ID]],BOM!$B$3:$BQ$35,36,FALSE),"")</f>
        <v>x</v>
      </c>
      <c r="AG697" s="59" t="str">
        <f>IFERROR(VLOOKUP(Tabelle32[[#This Row],[Device ID]],BOM!$B$3:$BQ$35,37,FALSE),"")</f>
        <v>x</v>
      </c>
      <c r="AH697" s="59"/>
      <c r="AI697" s="59"/>
      <c r="AJ697" s="59"/>
      <c r="AK697" s="59"/>
      <c r="AL697" s="59" t="str">
        <f>IFERROR(VLOOKUP(Tabelle32[[#This Row],[Device ID]],BOM!$B$3:$BQ$35,42,FALSE),"")</f>
        <v>Imagine Communications SNP</v>
      </c>
      <c r="AM697" s="59" t="str">
        <f>IFERROR(VLOOKUP(Tabelle32[[#This Row],[Device ID]],BOM!$B$3:$BQ$35,43,FALSE),"")</f>
        <v>no</v>
      </c>
      <c r="AN697" s="59" t="str">
        <f>IFERROR(VLOOKUP(Tabelle32[[#This Row],[Device ID]],BOM!$B$3:$BQ$35,44,FALSE),"")</f>
        <v>yes</v>
      </c>
      <c r="AO697" s="59" t="str">
        <f>IFERROR(VLOOKUP(Tabelle32[[#This Row],[Device ID]],BOM!$B$3:$BQ$35,45,FALSE),"")</f>
        <v>no</v>
      </c>
      <c r="AP697" s="59" t="str">
        <f>IFERROR(CONCATENATE(Tabelle32[[#This Row],[Family
GFX-Unit]]," | ",Tabelle32[[#This Row],[Label 1
GFX-Unit]]," | ",Tabelle32[[#This Row],[Attached Device if Gateway]]),"")</f>
        <v xml:space="preserve"> |  | MVW</v>
      </c>
      <c r="AQ697" s="28"/>
      <c r="AR697" s="28"/>
      <c r="AS697" s="28"/>
      <c r="AT697" s="28"/>
      <c r="AU697" s="28"/>
      <c r="AV697" s="28" t="s">
        <v>96</v>
      </c>
      <c r="AW697" s="28" t="s">
        <v>96</v>
      </c>
      <c r="AX697" s="28" t="s">
        <v>96</v>
      </c>
      <c r="AY697" s="28" t="s">
        <v>96</v>
      </c>
      <c r="AZ697" s="28" t="s">
        <v>96</v>
      </c>
      <c r="BA697" s="28" t="s">
        <v>96</v>
      </c>
      <c r="BB697" s="28" t="s">
        <v>96</v>
      </c>
      <c r="BC697" s="28" t="s">
        <v>96</v>
      </c>
      <c r="BD697" s="28" t="s">
        <v>96</v>
      </c>
      <c r="BE697" s="28"/>
      <c r="BF697" s="28"/>
      <c r="BG697" s="73" t="s">
        <v>151</v>
      </c>
      <c r="BH697" s="30" t="str">
        <f>IF(COUNTA(Tabelle32[[#This Row],[Type:Vid_1080i50]:[Type:Anc_Prot]])&gt;0,"x","")</f>
        <v>x</v>
      </c>
      <c r="BI697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97" s="59"/>
      <c r="BK697" s="59"/>
      <c r="BL697" s="63"/>
      <c r="BM697" s="63"/>
      <c r="BN697" s="90"/>
      <c r="BO697" s="90"/>
      <c r="BP697" s="75">
        <f>LEN(Tabelle32[[#This Row],[Label 1
GFX-Unit]])</f>
        <v>0</v>
      </c>
      <c r="BQ697" s="63"/>
      <c r="BR697" s="63"/>
      <c r="BS697" s="59"/>
      <c r="BT697" s="59"/>
      <c r="BU697" s="59" t="s">
        <v>188</v>
      </c>
      <c r="BV697" s="59" t="s">
        <v>189</v>
      </c>
      <c r="BW697" s="97" t="s">
        <v>907</v>
      </c>
      <c r="BX697" s="97">
        <v>32</v>
      </c>
    </row>
    <row r="698" spans="1:76" x14ac:dyDescent="0.2">
      <c r="A698" s="58" t="str">
        <f>CONCATENATE(Tabelle32[[#This Row],[Device ID]],".",Tabelle32[[#This Row],[Streamcounter]])</f>
        <v>32.32210</v>
      </c>
      <c r="B698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VGW-01_SDI32_AUDrec_0010_IPLASRF</v>
      </c>
      <c r="C698" s="67"/>
      <c r="D698" s="61"/>
      <c r="E698" s="67"/>
      <c r="F698" s="59" t="str">
        <f>IFERROR(VLOOKUP(Tabelle32[[#This Row],[Device ID]],BOM!$B$3:$BQ$35,16,FALSE),"")</f>
        <v>MVW</v>
      </c>
      <c r="G698" s="63">
        <f>VLOOKUP(Tabelle32[[#This Row],[SDI Interface]],BOM!$A$4:$B$35,2,FALSE)</f>
        <v>32</v>
      </c>
      <c r="H698" s="59" t="str">
        <f>BOM!$C$4</f>
        <v>VGW-01</v>
      </c>
      <c r="I698" s="59">
        <f>IFERROR(VLOOKUP(Tabelle32[[#This Row],[Device ID]],BOM!$B$3:$BQ$35,12,FALSE),"")</f>
        <v>0</v>
      </c>
      <c r="J698" s="59" t="str">
        <f>IFERROR(VLOOKUP(Tabelle32[[#This Row],[Device ID]],BOM!$B$3:$BQ$35,13,FALSE),"")</f>
        <v>TC.U1.223 | MDC</v>
      </c>
      <c r="K698" s="59" t="str">
        <f>IFERROR(VLOOKUP(Tabelle32[[#This Row],[Device ID]],BOM!$B$3:$BQ$35,14,FALSE),"")</f>
        <v>Imagine Comunications</v>
      </c>
      <c r="L698" s="59" t="str">
        <f>IFERROR(VLOOKUP(Tabelle32[[#This Row],[Device ID]],BOM!$B$3:$BQ$35,16,FALSE),"")</f>
        <v>MVW</v>
      </c>
      <c r="M698" s="63">
        <f>IFERROR(VLOOKUP(Tabelle32[[#This Row],[Device ID]],BOM!$B$3:$BQ$35,17,FALSE),"")</f>
        <v>0</v>
      </c>
      <c r="N698" s="59">
        <f>IFERROR(VLOOKUP(Tabelle32[[#This Row],[Device ID]],BOM!$B$3:$BQ$35,18,FALSE),"")</f>
        <v>0</v>
      </c>
      <c r="O698" s="64"/>
      <c r="P698" s="64"/>
      <c r="Q698" s="64"/>
      <c r="R698" s="64"/>
      <c r="S698" s="64"/>
      <c r="T698" s="64"/>
      <c r="U698" s="59">
        <f>IFERROR(VLOOKUP(Tabelle32[[#This Row],[Device ID]],BOM!$B$3:$BQ$35,25,FALSE),"")</f>
        <v>0</v>
      </c>
      <c r="V698" s="59" t="str">
        <f>IFERROR(VLOOKUP(Tabelle32[[#This Row],[Device ID]],BOM!$B$3:$BQ$35,26,FALSE),"")</f>
        <v>x</v>
      </c>
      <c r="W698" s="59" t="str">
        <f>IFERROR(VLOOKUP(Tabelle32[[#This Row],[Device ID]],BOM!$B$3:$BQ$35,27,FALSE),"")</f>
        <v>x</v>
      </c>
      <c r="X698" s="59" t="str">
        <f>IFERROR(VLOOKUP(Tabelle32[[#This Row],[Device ID]],BOM!$B$3:$BQ$35,28,FALSE),"")</f>
        <v>x</v>
      </c>
      <c r="Y698" s="59" t="str">
        <f>IFERROR(VLOOKUP(Tabelle32[[#This Row],[Device ID]],BOM!$B$3:$BQ$35,29,FALSE),"")</f>
        <v>x</v>
      </c>
      <c r="Z698" s="59" t="str">
        <f>IFERROR(VLOOKUP(Tabelle32[[#This Row],[Device ID]],BOM!$B$3:$BQ$35,30,FALSE),"")</f>
        <v>x</v>
      </c>
      <c r="AA698" s="59" t="str">
        <f>IFERROR(VLOOKUP(Tabelle32[[#This Row],[Device ID]],BOM!$B$3:$BQ$35,31,FALSE),"")</f>
        <v>x</v>
      </c>
      <c r="AB698" s="59" t="str">
        <f>IFERROR(VLOOKUP(Tabelle32[[#This Row],[Device ID]],BOM!$B$3:$BQ$35,32,FALSE),"")</f>
        <v>x</v>
      </c>
      <c r="AC698" s="59" t="str">
        <f>IFERROR(VLOOKUP(Tabelle32[[#This Row],[Device ID]],BOM!$B$3:$BQ$35,33,FALSE),"")</f>
        <v>x</v>
      </c>
      <c r="AD698" s="59" t="str">
        <f>IFERROR(VLOOKUP(Tabelle32[[#This Row],[Device ID]],BOM!$B$3:$BQ$35,34,FALSE),"")</f>
        <v>x</v>
      </c>
      <c r="AE698" s="59" t="str">
        <f>IFERROR(VLOOKUP(Tabelle32[[#This Row],[Device ID]],BOM!$B$3:$BQ$35,35,FALSE),"")</f>
        <v>x</v>
      </c>
      <c r="AF698" s="59" t="str">
        <f>IFERROR(VLOOKUP(Tabelle32[[#This Row],[Device ID]],BOM!$B$3:$BQ$35,36,FALSE),"")</f>
        <v>x</v>
      </c>
      <c r="AG698" s="59" t="str">
        <f>IFERROR(VLOOKUP(Tabelle32[[#This Row],[Device ID]],BOM!$B$3:$BQ$35,37,FALSE),"")</f>
        <v>x</v>
      </c>
      <c r="AH698" s="59"/>
      <c r="AI698" s="59"/>
      <c r="AJ698" s="59"/>
      <c r="AK698" s="59"/>
      <c r="AL698" s="59" t="str">
        <f>IFERROR(VLOOKUP(Tabelle32[[#This Row],[Device ID]],BOM!$B$3:$BQ$35,42,FALSE),"")</f>
        <v>Imagine Communications SNP</v>
      </c>
      <c r="AM698" s="59" t="str">
        <f>IFERROR(VLOOKUP(Tabelle32[[#This Row],[Device ID]],BOM!$B$3:$BQ$35,43,FALSE),"")</f>
        <v>no</v>
      </c>
      <c r="AN698" s="59" t="str">
        <f>IFERROR(VLOOKUP(Tabelle32[[#This Row],[Device ID]],BOM!$B$3:$BQ$35,44,FALSE),"")</f>
        <v>yes</v>
      </c>
      <c r="AO698" s="59" t="str">
        <f>IFERROR(VLOOKUP(Tabelle32[[#This Row],[Device ID]],BOM!$B$3:$BQ$35,45,FALSE),"")</f>
        <v>no</v>
      </c>
      <c r="AP698" s="59" t="str">
        <f>IFERROR(CONCATENATE(Tabelle32[[#This Row],[Family
GFX-Unit]]," | ",Tabelle32[[#This Row],[Label 1
GFX-Unit]]," | ",Tabelle32[[#This Row],[Attached Device if Gateway]]),"")</f>
        <v xml:space="preserve"> |  | MVW</v>
      </c>
      <c r="AQ698" s="28"/>
      <c r="AR698" s="28"/>
      <c r="AS698" s="28"/>
      <c r="AT698" s="28"/>
      <c r="AU698" s="28"/>
      <c r="AV698" s="28" t="s">
        <v>96</v>
      </c>
      <c r="AW698" s="28" t="s">
        <v>96</v>
      </c>
      <c r="AX698" s="28" t="s">
        <v>96</v>
      </c>
      <c r="AY698" s="28" t="s">
        <v>96</v>
      </c>
      <c r="AZ698" s="28" t="s">
        <v>96</v>
      </c>
      <c r="BA698" s="28" t="s">
        <v>96</v>
      </c>
      <c r="BB698" s="28" t="s">
        <v>96</v>
      </c>
      <c r="BC698" s="28" t="s">
        <v>96</v>
      </c>
      <c r="BD698" s="28" t="s">
        <v>96</v>
      </c>
      <c r="BE698" s="28"/>
      <c r="BF698" s="28"/>
      <c r="BG698" s="73" t="s">
        <v>151</v>
      </c>
      <c r="BH698" s="30" t="str">
        <f>IF(COUNTA(Tabelle32[[#This Row],[Type:Vid_1080i50]:[Type:Anc_Prot]])&gt;0,"x","")</f>
        <v>x</v>
      </c>
      <c r="BI698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98" s="59"/>
      <c r="BK698" s="59"/>
      <c r="BL698" s="63"/>
      <c r="BM698" s="63"/>
      <c r="BN698" s="90"/>
      <c r="BO698" s="90"/>
      <c r="BP698" s="75">
        <f>LEN(Tabelle32[[#This Row],[Label 1
GFX-Unit]])</f>
        <v>0</v>
      </c>
      <c r="BQ698" s="63"/>
      <c r="BR698" s="63"/>
      <c r="BS698" s="59"/>
      <c r="BT698" s="59"/>
      <c r="BU698" s="59" t="s">
        <v>191</v>
      </c>
      <c r="BV698" s="59" t="s">
        <v>192</v>
      </c>
      <c r="BW698" s="97" t="s">
        <v>908</v>
      </c>
      <c r="BX698" s="97">
        <v>32</v>
      </c>
    </row>
    <row r="699" spans="1:76" x14ac:dyDescent="0.2">
      <c r="A699" s="58" t="str">
        <f>CONCATENATE(Tabelle32[[#This Row],[Device ID]],".",Tabelle32[[#This Row],[Streamcounter]])</f>
        <v>32.32211</v>
      </c>
      <c r="B699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VGW-01_SDI32_AUDrec_0011_IPLASRF</v>
      </c>
      <c r="C699" s="67"/>
      <c r="D699" s="61"/>
      <c r="E699" s="67"/>
      <c r="F699" s="59" t="str">
        <f>IFERROR(VLOOKUP(Tabelle32[[#This Row],[Device ID]],BOM!$B$3:$BQ$35,16,FALSE),"")</f>
        <v>MVW</v>
      </c>
      <c r="G699" s="63">
        <f>VLOOKUP(Tabelle32[[#This Row],[SDI Interface]],BOM!$A$4:$B$35,2,FALSE)</f>
        <v>32</v>
      </c>
      <c r="H699" s="59" t="str">
        <f>BOM!$C$4</f>
        <v>VGW-01</v>
      </c>
      <c r="I699" s="59">
        <f>IFERROR(VLOOKUP(Tabelle32[[#This Row],[Device ID]],BOM!$B$3:$BQ$35,12,FALSE),"")</f>
        <v>0</v>
      </c>
      <c r="J699" s="59" t="str">
        <f>IFERROR(VLOOKUP(Tabelle32[[#This Row],[Device ID]],BOM!$B$3:$BQ$35,13,FALSE),"")</f>
        <v>TC.U1.223 | MDC</v>
      </c>
      <c r="K699" s="59" t="str">
        <f>IFERROR(VLOOKUP(Tabelle32[[#This Row],[Device ID]],BOM!$B$3:$BQ$35,14,FALSE),"")</f>
        <v>Imagine Comunications</v>
      </c>
      <c r="L699" s="59" t="str">
        <f>IFERROR(VLOOKUP(Tabelle32[[#This Row],[Device ID]],BOM!$B$3:$BQ$35,16,FALSE),"")</f>
        <v>MVW</v>
      </c>
      <c r="M699" s="63">
        <f>IFERROR(VLOOKUP(Tabelle32[[#This Row],[Device ID]],BOM!$B$3:$BQ$35,17,FALSE),"")</f>
        <v>0</v>
      </c>
      <c r="N699" s="59">
        <f>IFERROR(VLOOKUP(Tabelle32[[#This Row],[Device ID]],BOM!$B$3:$BQ$35,18,FALSE),"")</f>
        <v>0</v>
      </c>
      <c r="O699" s="64"/>
      <c r="P699" s="64"/>
      <c r="Q699" s="64"/>
      <c r="R699" s="64"/>
      <c r="S699" s="64"/>
      <c r="T699" s="64"/>
      <c r="U699" s="59">
        <f>IFERROR(VLOOKUP(Tabelle32[[#This Row],[Device ID]],BOM!$B$3:$BQ$35,25,FALSE),"")</f>
        <v>0</v>
      </c>
      <c r="V699" s="59" t="str">
        <f>IFERROR(VLOOKUP(Tabelle32[[#This Row],[Device ID]],BOM!$B$3:$BQ$35,26,FALSE),"")</f>
        <v>x</v>
      </c>
      <c r="W699" s="59" t="str">
        <f>IFERROR(VLOOKUP(Tabelle32[[#This Row],[Device ID]],BOM!$B$3:$BQ$35,27,FALSE),"")</f>
        <v>x</v>
      </c>
      <c r="X699" s="59" t="str">
        <f>IFERROR(VLOOKUP(Tabelle32[[#This Row],[Device ID]],BOM!$B$3:$BQ$35,28,FALSE),"")</f>
        <v>x</v>
      </c>
      <c r="Y699" s="59" t="str">
        <f>IFERROR(VLOOKUP(Tabelle32[[#This Row],[Device ID]],BOM!$B$3:$BQ$35,29,FALSE),"")</f>
        <v>x</v>
      </c>
      <c r="Z699" s="59" t="str">
        <f>IFERROR(VLOOKUP(Tabelle32[[#This Row],[Device ID]],BOM!$B$3:$BQ$35,30,FALSE),"")</f>
        <v>x</v>
      </c>
      <c r="AA699" s="59" t="str">
        <f>IFERROR(VLOOKUP(Tabelle32[[#This Row],[Device ID]],BOM!$B$3:$BQ$35,31,FALSE),"")</f>
        <v>x</v>
      </c>
      <c r="AB699" s="59" t="str">
        <f>IFERROR(VLOOKUP(Tabelle32[[#This Row],[Device ID]],BOM!$B$3:$BQ$35,32,FALSE),"")</f>
        <v>x</v>
      </c>
      <c r="AC699" s="59" t="str">
        <f>IFERROR(VLOOKUP(Tabelle32[[#This Row],[Device ID]],BOM!$B$3:$BQ$35,33,FALSE),"")</f>
        <v>x</v>
      </c>
      <c r="AD699" s="59" t="str">
        <f>IFERROR(VLOOKUP(Tabelle32[[#This Row],[Device ID]],BOM!$B$3:$BQ$35,34,FALSE),"")</f>
        <v>x</v>
      </c>
      <c r="AE699" s="59" t="str">
        <f>IFERROR(VLOOKUP(Tabelle32[[#This Row],[Device ID]],BOM!$B$3:$BQ$35,35,FALSE),"")</f>
        <v>x</v>
      </c>
      <c r="AF699" s="59" t="str">
        <f>IFERROR(VLOOKUP(Tabelle32[[#This Row],[Device ID]],BOM!$B$3:$BQ$35,36,FALSE),"")</f>
        <v>x</v>
      </c>
      <c r="AG699" s="59" t="str">
        <f>IFERROR(VLOOKUP(Tabelle32[[#This Row],[Device ID]],BOM!$B$3:$BQ$35,37,FALSE),"")</f>
        <v>x</v>
      </c>
      <c r="AH699" s="59"/>
      <c r="AI699" s="59"/>
      <c r="AJ699" s="59"/>
      <c r="AK699" s="59"/>
      <c r="AL699" s="59" t="str">
        <f>IFERROR(VLOOKUP(Tabelle32[[#This Row],[Device ID]],BOM!$B$3:$BQ$35,42,FALSE),"")</f>
        <v>Imagine Communications SNP</v>
      </c>
      <c r="AM699" s="59" t="str">
        <f>IFERROR(VLOOKUP(Tabelle32[[#This Row],[Device ID]],BOM!$B$3:$BQ$35,43,FALSE),"")</f>
        <v>no</v>
      </c>
      <c r="AN699" s="59" t="str">
        <f>IFERROR(VLOOKUP(Tabelle32[[#This Row],[Device ID]],BOM!$B$3:$BQ$35,44,FALSE),"")</f>
        <v>yes</v>
      </c>
      <c r="AO699" s="59" t="str">
        <f>IFERROR(VLOOKUP(Tabelle32[[#This Row],[Device ID]],BOM!$B$3:$BQ$35,45,FALSE),"")</f>
        <v>no</v>
      </c>
      <c r="AP699" s="59" t="str">
        <f>IFERROR(CONCATENATE(Tabelle32[[#This Row],[Family
GFX-Unit]]," | ",Tabelle32[[#This Row],[Label 1
GFX-Unit]]," | ",Tabelle32[[#This Row],[Attached Device if Gateway]]),"")</f>
        <v xml:space="preserve"> |  | MVW</v>
      </c>
      <c r="AQ699" s="28"/>
      <c r="AR699" s="28"/>
      <c r="AS699" s="28"/>
      <c r="AT699" s="28"/>
      <c r="AU699" s="28"/>
      <c r="AV699" s="28" t="s">
        <v>96</v>
      </c>
      <c r="AW699" s="28" t="s">
        <v>96</v>
      </c>
      <c r="AX699" s="28" t="s">
        <v>96</v>
      </c>
      <c r="AY699" s="28" t="s">
        <v>96</v>
      </c>
      <c r="AZ699" s="28" t="s">
        <v>96</v>
      </c>
      <c r="BA699" s="28" t="s">
        <v>96</v>
      </c>
      <c r="BB699" s="28" t="s">
        <v>96</v>
      </c>
      <c r="BC699" s="28" t="s">
        <v>96</v>
      </c>
      <c r="BD699" s="28" t="s">
        <v>96</v>
      </c>
      <c r="BE699" s="28"/>
      <c r="BF699" s="28"/>
      <c r="BG699" s="73" t="s">
        <v>151</v>
      </c>
      <c r="BH699" s="30" t="str">
        <f>IF(COUNTA(Tabelle32[[#This Row],[Type:Vid_1080i50]:[Type:Anc_Prot]])&gt;0,"x","")</f>
        <v>x</v>
      </c>
      <c r="BI699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699" s="59"/>
      <c r="BK699" s="59"/>
      <c r="BL699" s="63"/>
      <c r="BM699" s="63"/>
      <c r="BN699" s="90"/>
      <c r="BO699" s="90"/>
      <c r="BP699" s="75">
        <f>LEN(Tabelle32[[#This Row],[Label 1
GFX-Unit]])</f>
        <v>0</v>
      </c>
      <c r="BQ699" s="63"/>
      <c r="BR699" s="63"/>
      <c r="BS699" s="59"/>
      <c r="BT699" s="59"/>
      <c r="BU699" s="59" t="s">
        <v>194</v>
      </c>
      <c r="BV699" s="59" t="s">
        <v>195</v>
      </c>
      <c r="BW699" s="97" t="s">
        <v>909</v>
      </c>
      <c r="BX699" s="59">
        <v>32</v>
      </c>
    </row>
    <row r="700" spans="1:76" x14ac:dyDescent="0.2">
      <c r="A700" s="58" t="str">
        <f>CONCATENATE(Tabelle32[[#This Row],[Device ID]],".",Tabelle32[[#This Row],[Streamcounter]])</f>
        <v>32.32212</v>
      </c>
      <c r="B700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VGW-01_SDI32_AUDrec_0012_IPLASRF</v>
      </c>
      <c r="C700" s="67"/>
      <c r="D700" s="61"/>
      <c r="E700" s="67"/>
      <c r="F700" s="59" t="str">
        <f>IFERROR(VLOOKUP(Tabelle32[[#This Row],[Device ID]],BOM!$B$3:$BQ$35,16,FALSE),"")</f>
        <v>MVW</v>
      </c>
      <c r="G700" s="63">
        <f>VLOOKUP(Tabelle32[[#This Row],[SDI Interface]],BOM!$A$4:$B$35,2,FALSE)</f>
        <v>32</v>
      </c>
      <c r="H700" s="59" t="str">
        <f>BOM!$C$4</f>
        <v>VGW-01</v>
      </c>
      <c r="I700" s="59">
        <f>IFERROR(VLOOKUP(Tabelle32[[#This Row],[Device ID]],BOM!$B$3:$BQ$35,12,FALSE),"")</f>
        <v>0</v>
      </c>
      <c r="J700" s="59" t="str">
        <f>IFERROR(VLOOKUP(Tabelle32[[#This Row],[Device ID]],BOM!$B$3:$BQ$35,13,FALSE),"")</f>
        <v>TC.U1.223 | MDC</v>
      </c>
      <c r="K700" s="59" t="str">
        <f>IFERROR(VLOOKUP(Tabelle32[[#This Row],[Device ID]],BOM!$B$3:$BQ$35,14,FALSE),"")</f>
        <v>Imagine Comunications</v>
      </c>
      <c r="L700" s="59" t="str">
        <f>IFERROR(VLOOKUP(Tabelle32[[#This Row],[Device ID]],BOM!$B$3:$BQ$35,16,FALSE),"")</f>
        <v>MVW</v>
      </c>
      <c r="M700" s="63">
        <f>IFERROR(VLOOKUP(Tabelle32[[#This Row],[Device ID]],BOM!$B$3:$BQ$35,17,FALSE),"")</f>
        <v>0</v>
      </c>
      <c r="N700" s="59">
        <f>IFERROR(VLOOKUP(Tabelle32[[#This Row],[Device ID]],BOM!$B$3:$BQ$35,18,FALSE),"")</f>
        <v>0</v>
      </c>
      <c r="O700" s="64"/>
      <c r="P700" s="64"/>
      <c r="Q700" s="64"/>
      <c r="R700" s="64"/>
      <c r="S700" s="64"/>
      <c r="T700" s="64"/>
      <c r="U700" s="59">
        <f>IFERROR(VLOOKUP(Tabelle32[[#This Row],[Device ID]],BOM!$B$3:$BQ$35,25,FALSE),"")</f>
        <v>0</v>
      </c>
      <c r="V700" s="59" t="str">
        <f>IFERROR(VLOOKUP(Tabelle32[[#This Row],[Device ID]],BOM!$B$3:$BQ$35,26,FALSE),"")</f>
        <v>x</v>
      </c>
      <c r="W700" s="59" t="str">
        <f>IFERROR(VLOOKUP(Tabelle32[[#This Row],[Device ID]],BOM!$B$3:$BQ$35,27,FALSE),"")</f>
        <v>x</v>
      </c>
      <c r="X700" s="59" t="str">
        <f>IFERROR(VLOOKUP(Tabelle32[[#This Row],[Device ID]],BOM!$B$3:$BQ$35,28,FALSE),"")</f>
        <v>x</v>
      </c>
      <c r="Y700" s="59" t="str">
        <f>IFERROR(VLOOKUP(Tabelle32[[#This Row],[Device ID]],BOM!$B$3:$BQ$35,29,FALSE),"")</f>
        <v>x</v>
      </c>
      <c r="Z700" s="59" t="str">
        <f>IFERROR(VLOOKUP(Tabelle32[[#This Row],[Device ID]],BOM!$B$3:$BQ$35,30,FALSE),"")</f>
        <v>x</v>
      </c>
      <c r="AA700" s="59" t="str">
        <f>IFERROR(VLOOKUP(Tabelle32[[#This Row],[Device ID]],BOM!$B$3:$BQ$35,31,FALSE),"")</f>
        <v>x</v>
      </c>
      <c r="AB700" s="59" t="str">
        <f>IFERROR(VLOOKUP(Tabelle32[[#This Row],[Device ID]],BOM!$B$3:$BQ$35,32,FALSE),"")</f>
        <v>x</v>
      </c>
      <c r="AC700" s="59" t="str">
        <f>IFERROR(VLOOKUP(Tabelle32[[#This Row],[Device ID]],BOM!$B$3:$BQ$35,33,FALSE),"")</f>
        <v>x</v>
      </c>
      <c r="AD700" s="59" t="str">
        <f>IFERROR(VLOOKUP(Tabelle32[[#This Row],[Device ID]],BOM!$B$3:$BQ$35,34,FALSE),"")</f>
        <v>x</v>
      </c>
      <c r="AE700" s="59" t="str">
        <f>IFERROR(VLOOKUP(Tabelle32[[#This Row],[Device ID]],BOM!$B$3:$BQ$35,35,FALSE),"")</f>
        <v>x</v>
      </c>
      <c r="AF700" s="59" t="str">
        <f>IFERROR(VLOOKUP(Tabelle32[[#This Row],[Device ID]],BOM!$B$3:$BQ$35,36,FALSE),"")</f>
        <v>x</v>
      </c>
      <c r="AG700" s="59" t="str">
        <f>IFERROR(VLOOKUP(Tabelle32[[#This Row],[Device ID]],BOM!$B$3:$BQ$35,37,FALSE),"")</f>
        <v>x</v>
      </c>
      <c r="AH700" s="59"/>
      <c r="AI700" s="59"/>
      <c r="AJ700" s="59"/>
      <c r="AK700" s="59"/>
      <c r="AL700" s="59" t="str">
        <f>IFERROR(VLOOKUP(Tabelle32[[#This Row],[Device ID]],BOM!$B$3:$BQ$35,42,FALSE),"")</f>
        <v>Imagine Communications SNP</v>
      </c>
      <c r="AM700" s="59" t="str">
        <f>IFERROR(VLOOKUP(Tabelle32[[#This Row],[Device ID]],BOM!$B$3:$BQ$35,43,FALSE),"")</f>
        <v>no</v>
      </c>
      <c r="AN700" s="59" t="str">
        <f>IFERROR(VLOOKUP(Tabelle32[[#This Row],[Device ID]],BOM!$B$3:$BQ$35,44,FALSE),"")</f>
        <v>yes</v>
      </c>
      <c r="AO700" s="59" t="str">
        <f>IFERROR(VLOOKUP(Tabelle32[[#This Row],[Device ID]],BOM!$B$3:$BQ$35,45,FALSE),"")</f>
        <v>no</v>
      </c>
      <c r="AP700" s="59" t="str">
        <f>IFERROR(CONCATENATE(Tabelle32[[#This Row],[Family
GFX-Unit]]," | ",Tabelle32[[#This Row],[Label 1
GFX-Unit]]," | ",Tabelle32[[#This Row],[Attached Device if Gateway]]),"")</f>
        <v xml:space="preserve"> |  | MVW</v>
      </c>
      <c r="AQ700" s="28"/>
      <c r="AR700" s="28"/>
      <c r="AS700" s="28"/>
      <c r="AT700" s="28"/>
      <c r="AU700" s="28"/>
      <c r="AV700" s="28" t="s">
        <v>96</v>
      </c>
      <c r="AW700" s="28" t="s">
        <v>96</v>
      </c>
      <c r="AX700" s="28" t="s">
        <v>96</v>
      </c>
      <c r="AY700" s="28" t="s">
        <v>96</v>
      </c>
      <c r="AZ700" s="28" t="s">
        <v>96</v>
      </c>
      <c r="BA700" s="28" t="s">
        <v>96</v>
      </c>
      <c r="BB700" s="28" t="s">
        <v>96</v>
      </c>
      <c r="BC700" s="28" t="s">
        <v>96</v>
      </c>
      <c r="BD700" s="28" t="s">
        <v>96</v>
      </c>
      <c r="BE700" s="28"/>
      <c r="BF700" s="28"/>
      <c r="BG700" s="73" t="s">
        <v>151</v>
      </c>
      <c r="BH700" s="30" t="str">
        <f>IF(COUNTA(Tabelle32[[#This Row],[Type:Vid_1080i50]:[Type:Anc_Prot]])&gt;0,"x","")</f>
        <v>x</v>
      </c>
      <c r="BI700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700" s="59"/>
      <c r="BK700" s="59"/>
      <c r="BL700" s="63"/>
      <c r="BM700" s="63"/>
      <c r="BN700" s="90"/>
      <c r="BO700" s="90"/>
      <c r="BP700" s="75">
        <f>LEN(Tabelle32[[#This Row],[Label 1
GFX-Unit]])</f>
        <v>0</v>
      </c>
      <c r="BQ700" s="63"/>
      <c r="BR700" s="63"/>
      <c r="BS700" s="59"/>
      <c r="BT700" s="59"/>
      <c r="BU700" s="59" t="s">
        <v>197</v>
      </c>
      <c r="BV700" s="59" t="s">
        <v>198</v>
      </c>
      <c r="BW700" s="97" t="s">
        <v>910</v>
      </c>
      <c r="BX700" s="97">
        <v>32</v>
      </c>
    </row>
    <row r="701" spans="1:76" x14ac:dyDescent="0.2">
      <c r="A701" s="58" t="str">
        <f>CONCATENATE(Tabelle32[[#This Row],[Device ID]],".",Tabelle32[[#This Row],[Streamcounter]])</f>
        <v>32.32213</v>
      </c>
      <c r="B701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VGW-01_SDI32_AUDrec_0013_IPLASRF</v>
      </c>
      <c r="C701" s="67"/>
      <c r="D701" s="61"/>
      <c r="E701" s="67"/>
      <c r="F701" s="59" t="str">
        <f>IFERROR(VLOOKUP(Tabelle32[[#This Row],[Device ID]],BOM!$B$3:$BQ$35,16,FALSE),"")</f>
        <v>MVW</v>
      </c>
      <c r="G701" s="63">
        <f>VLOOKUP(Tabelle32[[#This Row],[SDI Interface]],BOM!$A$4:$B$35,2,FALSE)</f>
        <v>32</v>
      </c>
      <c r="H701" s="59" t="str">
        <f>BOM!$C$4</f>
        <v>VGW-01</v>
      </c>
      <c r="I701" s="59">
        <f>IFERROR(VLOOKUP(Tabelle32[[#This Row],[Device ID]],BOM!$B$3:$BQ$35,12,FALSE),"")</f>
        <v>0</v>
      </c>
      <c r="J701" s="59" t="str">
        <f>IFERROR(VLOOKUP(Tabelle32[[#This Row],[Device ID]],BOM!$B$3:$BQ$35,13,FALSE),"")</f>
        <v>TC.U1.223 | MDC</v>
      </c>
      <c r="K701" s="59" t="str">
        <f>IFERROR(VLOOKUP(Tabelle32[[#This Row],[Device ID]],BOM!$B$3:$BQ$35,14,FALSE),"")</f>
        <v>Imagine Comunications</v>
      </c>
      <c r="L701" s="59" t="str">
        <f>IFERROR(VLOOKUP(Tabelle32[[#This Row],[Device ID]],BOM!$B$3:$BQ$35,16,FALSE),"")</f>
        <v>MVW</v>
      </c>
      <c r="M701" s="63">
        <f>IFERROR(VLOOKUP(Tabelle32[[#This Row],[Device ID]],BOM!$B$3:$BQ$35,17,FALSE),"")</f>
        <v>0</v>
      </c>
      <c r="N701" s="59">
        <f>IFERROR(VLOOKUP(Tabelle32[[#This Row],[Device ID]],BOM!$B$3:$BQ$35,18,FALSE),"")</f>
        <v>0</v>
      </c>
      <c r="O701" s="64"/>
      <c r="P701" s="64"/>
      <c r="Q701" s="64"/>
      <c r="R701" s="64"/>
      <c r="S701" s="64"/>
      <c r="T701" s="64"/>
      <c r="U701" s="59">
        <f>IFERROR(VLOOKUP(Tabelle32[[#This Row],[Device ID]],BOM!$B$3:$BQ$35,25,FALSE),"")</f>
        <v>0</v>
      </c>
      <c r="V701" s="59" t="str">
        <f>IFERROR(VLOOKUP(Tabelle32[[#This Row],[Device ID]],BOM!$B$3:$BQ$35,26,FALSE),"")</f>
        <v>x</v>
      </c>
      <c r="W701" s="59" t="str">
        <f>IFERROR(VLOOKUP(Tabelle32[[#This Row],[Device ID]],BOM!$B$3:$BQ$35,27,FALSE),"")</f>
        <v>x</v>
      </c>
      <c r="X701" s="59" t="str">
        <f>IFERROR(VLOOKUP(Tabelle32[[#This Row],[Device ID]],BOM!$B$3:$BQ$35,28,FALSE),"")</f>
        <v>x</v>
      </c>
      <c r="Y701" s="59" t="str">
        <f>IFERROR(VLOOKUP(Tabelle32[[#This Row],[Device ID]],BOM!$B$3:$BQ$35,29,FALSE),"")</f>
        <v>x</v>
      </c>
      <c r="Z701" s="59" t="str">
        <f>IFERROR(VLOOKUP(Tabelle32[[#This Row],[Device ID]],BOM!$B$3:$BQ$35,30,FALSE),"")</f>
        <v>x</v>
      </c>
      <c r="AA701" s="59" t="str">
        <f>IFERROR(VLOOKUP(Tabelle32[[#This Row],[Device ID]],BOM!$B$3:$BQ$35,31,FALSE),"")</f>
        <v>x</v>
      </c>
      <c r="AB701" s="59" t="str">
        <f>IFERROR(VLOOKUP(Tabelle32[[#This Row],[Device ID]],BOM!$B$3:$BQ$35,32,FALSE),"")</f>
        <v>x</v>
      </c>
      <c r="AC701" s="59" t="str">
        <f>IFERROR(VLOOKUP(Tabelle32[[#This Row],[Device ID]],BOM!$B$3:$BQ$35,33,FALSE),"")</f>
        <v>x</v>
      </c>
      <c r="AD701" s="59" t="str">
        <f>IFERROR(VLOOKUP(Tabelle32[[#This Row],[Device ID]],BOM!$B$3:$BQ$35,34,FALSE),"")</f>
        <v>x</v>
      </c>
      <c r="AE701" s="59" t="str">
        <f>IFERROR(VLOOKUP(Tabelle32[[#This Row],[Device ID]],BOM!$B$3:$BQ$35,35,FALSE),"")</f>
        <v>x</v>
      </c>
      <c r="AF701" s="59" t="str">
        <f>IFERROR(VLOOKUP(Tabelle32[[#This Row],[Device ID]],BOM!$B$3:$BQ$35,36,FALSE),"")</f>
        <v>x</v>
      </c>
      <c r="AG701" s="59" t="str">
        <f>IFERROR(VLOOKUP(Tabelle32[[#This Row],[Device ID]],BOM!$B$3:$BQ$35,37,FALSE),"")</f>
        <v>x</v>
      </c>
      <c r="AH701" s="59"/>
      <c r="AI701" s="59"/>
      <c r="AJ701" s="59"/>
      <c r="AK701" s="59"/>
      <c r="AL701" s="59" t="str">
        <f>IFERROR(VLOOKUP(Tabelle32[[#This Row],[Device ID]],BOM!$B$3:$BQ$35,42,FALSE),"")</f>
        <v>Imagine Communications SNP</v>
      </c>
      <c r="AM701" s="59" t="str">
        <f>IFERROR(VLOOKUP(Tabelle32[[#This Row],[Device ID]],BOM!$B$3:$BQ$35,43,FALSE),"")</f>
        <v>no</v>
      </c>
      <c r="AN701" s="59" t="str">
        <f>IFERROR(VLOOKUP(Tabelle32[[#This Row],[Device ID]],BOM!$B$3:$BQ$35,44,FALSE),"")</f>
        <v>yes</v>
      </c>
      <c r="AO701" s="59" t="str">
        <f>IFERROR(VLOOKUP(Tabelle32[[#This Row],[Device ID]],BOM!$B$3:$BQ$35,45,FALSE),"")</f>
        <v>no</v>
      </c>
      <c r="AP701" s="59" t="str">
        <f>IFERROR(CONCATENATE(Tabelle32[[#This Row],[Family
GFX-Unit]]," | ",Tabelle32[[#This Row],[Label 1
GFX-Unit]]," | ",Tabelle32[[#This Row],[Attached Device if Gateway]]),"")</f>
        <v xml:space="preserve"> |  | MVW</v>
      </c>
      <c r="AQ701" s="28"/>
      <c r="AR701" s="28"/>
      <c r="AS701" s="28"/>
      <c r="AT701" s="28"/>
      <c r="AU701" s="28"/>
      <c r="AV701" s="28" t="s">
        <v>96</v>
      </c>
      <c r="AW701" s="28" t="s">
        <v>96</v>
      </c>
      <c r="AX701" s="28" t="s">
        <v>96</v>
      </c>
      <c r="AY701" s="28" t="s">
        <v>96</v>
      </c>
      <c r="AZ701" s="28" t="s">
        <v>96</v>
      </c>
      <c r="BA701" s="28" t="s">
        <v>96</v>
      </c>
      <c r="BB701" s="28" t="s">
        <v>96</v>
      </c>
      <c r="BC701" s="28" t="s">
        <v>96</v>
      </c>
      <c r="BD701" s="28" t="s">
        <v>96</v>
      </c>
      <c r="BE701" s="28"/>
      <c r="BF701" s="28"/>
      <c r="BG701" s="73" t="s">
        <v>151</v>
      </c>
      <c r="BH701" s="30" t="str">
        <f>IF(COUNTA(Tabelle32[[#This Row],[Type:Vid_1080i50]:[Type:Anc_Prot]])&gt;0,"x","")</f>
        <v>x</v>
      </c>
      <c r="BI701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701" s="59"/>
      <c r="BK701" s="59"/>
      <c r="BL701" s="63"/>
      <c r="BM701" s="63"/>
      <c r="BN701" s="90"/>
      <c r="BO701" s="90"/>
      <c r="BP701" s="75">
        <f>LEN(Tabelle32[[#This Row],[Label 1
GFX-Unit]])</f>
        <v>0</v>
      </c>
      <c r="BQ701" s="63"/>
      <c r="BR701" s="63"/>
      <c r="BS701" s="59"/>
      <c r="BT701" s="59"/>
      <c r="BU701" s="59" t="s">
        <v>200</v>
      </c>
      <c r="BV701" s="59" t="s">
        <v>201</v>
      </c>
      <c r="BW701" s="97" t="s">
        <v>911</v>
      </c>
      <c r="BX701" s="97">
        <v>32</v>
      </c>
    </row>
    <row r="702" spans="1:76" x14ac:dyDescent="0.2">
      <c r="A702" s="58" t="str">
        <f>CONCATENATE(Tabelle32[[#This Row],[Device ID]],".",Tabelle32[[#This Row],[Streamcounter]])</f>
        <v>32.32214</v>
      </c>
      <c r="B702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VGW-01_SDI32_AUDrec_0014_IPLASRF</v>
      </c>
      <c r="C702" s="67"/>
      <c r="D702" s="61"/>
      <c r="E702" s="67"/>
      <c r="F702" s="59" t="str">
        <f>IFERROR(VLOOKUP(Tabelle32[[#This Row],[Device ID]],BOM!$B$3:$BQ$35,16,FALSE),"")</f>
        <v>MVW</v>
      </c>
      <c r="G702" s="63">
        <f>VLOOKUP(Tabelle32[[#This Row],[SDI Interface]],BOM!$A$4:$B$35,2,FALSE)</f>
        <v>32</v>
      </c>
      <c r="H702" s="59" t="str">
        <f>BOM!$C$4</f>
        <v>VGW-01</v>
      </c>
      <c r="I702" s="59">
        <f>IFERROR(VLOOKUP(Tabelle32[[#This Row],[Device ID]],BOM!$B$3:$BQ$35,12,FALSE),"")</f>
        <v>0</v>
      </c>
      <c r="J702" s="59" t="str">
        <f>IFERROR(VLOOKUP(Tabelle32[[#This Row],[Device ID]],BOM!$B$3:$BQ$35,13,FALSE),"")</f>
        <v>TC.U1.223 | MDC</v>
      </c>
      <c r="K702" s="59" t="str">
        <f>IFERROR(VLOOKUP(Tabelle32[[#This Row],[Device ID]],BOM!$B$3:$BQ$35,14,FALSE),"")</f>
        <v>Imagine Comunications</v>
      </c>
      <c r="L702" s="59" t="str">
        <f>IFERROR(VLOOKUP(Tabelle32[[#This Row],[Device ID]],BOM!$B$3:$BQ$35,16,FALSE),"")</f>
        <v>MVW</v>
      </c>
      <c r="M702" s="63">
        <f>IFERROR(VLOOKUP(Tabelle32[[#This Row],[Device ID]],BOM!$B$3:$BQ$35,17,FALSE),"")</f>
        <v>0</v>
      </c>
      <c r="N702" s="59">
        <f>IFERROR(VLOOKUP(Tabelle32[[#This Row],[Device ID]],BOM!$B$3:$BQ$35,18,FALSE),"")</f>
        <v>0</v>
      </c>
      <c r="O702" s="64"/>
      <c r="P702" s="64"/>
      <c r="Q702" s="64"/>
      <c r="R702" s="64"/>
      <c r="S702" s="64"/>
      <c r="T702" s="64"/>
      <c r="U702" s="59">
        <f>IFERROR(VLOOKUP(Tabelle32[[#This Row],[Device ID]],BOM!$B$3:$BQ$35,25,FALSE),"")</f>
        <v>0</v>
      </c>
      <c r="V702" s="59" t="str">
        <f>IFERROR(VLOOKUP(Tabelle32[[#This Row],[Device ID]],BOM!$B$3:$BQ$35,26,FALSE),"")</f>
        <v>x</v>
      </c>
      <c r="W702" s="59" t="str">
        <f>IFERROR(VLOOKUP(Tabelle32[[#This Row],[Device ID]],BOM!$B$3:$BQ$35,27,FALSE),"")</f>
        <v>x</v>
      </c>
      <c r="X702" s="59" t="str">
        <f>IFERROR(VLOOKUP(Tabelle32[[#This Row],[Device ID]],BOM!$B$3:$BQ$35,28,FALSE),"")</f>
        <v>x</v>
      </c>
      <c r="Y702" s="59" t="str">
        <f>IFERROR(VLOOKUP(Tabelle32[[#This Row],[Device ID]],BOM!$B$3:$BQ$35,29,FALSE),"")</f>
        <v>x</v>
      </c>
      <c r="Z702" s="59" t="str">
        <f>IFERROR(VLOOKUP(Tabelle32[[#This Row],[Device ID]],BOM!$B$3:$BQ$35,30,FALSE),"")</f>
        <v>x</v>
      </c>
      <c r="AA702" s="59" t="str">
        <f>IFERROR(VLOOKUP(Tabelle32[[#This Row],[Device ID]],BOM!$B$3:$BQ$35,31,FALSE),"")</f>
        <v>x</v>
      </c>
      <c r="AB702" s="59" t="str">
        <f>IFERROR(VLOOKUP(Tabelle32[[#This Row],[Device ID]],BOM!$B$3:$BQ$35,32,FALSE),"")</f>
        <v>x</v>
      </c>
      <c r="AC702" s="59" t="str">
        <f>IFERROR(VLOOKUP(Tabelle32[[#This Row],[Device ID]],BOM!$B$3:$BQ$35,33,FALSE),"")</f>
        <v>x</v>
      </c>
      <c r="AD702" s="59" t="str">
        <f>IFERROR(VLOOKUP(Tabelle32[[#This Row],[Device ID]],BOM!$B$3:$BQ$35,34,FALSE),"")</f>
        <v>x</v>
      </c>
      <c r="AE702" s="59" t="str">
        <f>IFERROR(VLOOKUP(Tabelle32[[#This Row],[Device ID]],BOM!$B$3:$BQ$35,35,FALSE),"")</f>
        <v>x</v>
      </c>
      <c r="AF702" s="59" t="str">
        <f>IFERROR(VLOOKUP(Tabelle32[[#This Row],[Device ID]],BOM!$B$3:$BQ$35,36,FALSE),"")</f>
        <v>x</v>
      </c>
      <c r="AG702" s="59" t="str">
        <f>IFERROR(VLOOKUP(Tabelle32[[#This Row],[Device ID]],BOM!$B$3:$BQ$35,37,FALSE),"")</f>
        <v>x</v>
      </c>
      <c r="AH702" s="59"/>
      <c r="AI702" s="59"/>
      <c r="AJ702" s="59"/>
      <c r="AK702" s="59"/>
      <c r="AL702" s="59" t="str">
        <f>IFERROR(VLOOKUP(Tabelle32[[#This Row],[Device ID]],BOM!$B$3:$BQ$35,42,FALSE),"")</f>
        <v>Imagine Communications SNP</v>
      </c>
      <c r="AM702" s="59" t="str">
        <f>IFERROR(VLOOKUP(Tabelle32[[#This Row],[Device ID]],BOM!$B$3:$BQ$35,43,FALSE),"")</f>
        <v>no</v>
      </c>
      <c r="AN702" s="59" t="str">
        <f>IFERROR(VLOOKUP(Tabelle32[[#This Row],[Device ID]],BOM!$B$3:$BQ$35,44,FALSE),"")</f>
        <v>yes</v>
      </c>
      <c r="AO702" s="59" t="str">
        <f>IFERROR(VLOOKUP(Tabelle32[[#This Row],[Device ID]],BOM!$B$3:$BQ$35,45,FALSE),"")</f>
        <v>no</v>
      </c>
      <c r="AP702" s="59" t="str">
        <f>IFERROR(CONCATENATE(Tabelle32[[#This Row],[Family
GFX-Unit]]," | ",Tabelle32[[#This Row],[Label 1
GFX-Unit]]," | ",Tabelle32[[#This Row],[Attached Device if Gateway]]),"")</f>
        <v xml:space="preserve"> |  | MVW</v>
      </c>
      <c r="AQ702" s="28"/>
      <c r="AR702" s="28"/>
      <c r="AS702" s="28"/>
      <c r="AT702" s="28"/>
      <c r="AU702" s="28"/>
      <c r="AV702" s="28" t="s">
        <v>96</v>
      </c>
      <c r="AW702" s="28" t="s">
        <v>96</v>
      </c>
      <c r="AX702" s="28" t="s">
        <v>96</v>
      </c>
      <c r="AY702" s="28" t="s">
        <v>96</v>
      </c>
      <c r="AZ702" s="28" t="s">
        <v>96</v>
      </c>
      <c r="BA702" s="28" t="s">
        <v>96</v>
      </c>
      <c r="BB702" s="28" t="s">
        <v>96</v>
      </c>
      <c r="BC702" s="28" t="s">
        <v>96</v>
      </c>
      <c r="BD702" s="28" t="s">
        <v>96</v>
      </c>
      <c r="BE702" s="28"/>
      <c r="BF702" s="28"/>
      <c r="BG702" s="73" t="s">
        <v>151</v>
      </c>
      <c r="BH702" s="30" t="str">
        <f>IF(COUNTA(Tabelle32[[#This Row],[Type:Vid_1080i50]:[Type:Anc_Prot]])&gt;0,"x","")</f>
        <v>x</v>
      </c>
      <c r="BI702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702" s="59"/>
      <c r="BK702" s="59"/>
      <c r="BL702" s="63"/>
      <c r="BM702" s="63"/>
      <c r="BN702" s="90"/>
      <c r="BO702" s="90"/>
      <c r="BP702" s="75">
        <f>LEN(Tabelle32[[#This Row],[Label 1
GFX-Unit]])</f>
        <v>0</v>
      </c>
      <c r="BQ702" s="63"/>
      <c r="BR702" s="63"/>
      <c r="BS702" s="59"/>
      <c r="BT702" s="59"/>
      <c r="BU702" s="59" t="s">
        <v>203</v>
      </c>
      <c r="BV702" s="59" t="s">
        <v>204</v>
      </c>
      <c r="BW702" s="97" t="s">
        <v>912</v>
      </c>
      <c r="BX702" s="59">
        <v>32</v>
      </c>
    </row>
    <row r="703" spans="1:76" x14ac:dyDescent="0.2">
      <c r="A703" s="58" t="str">
        <f>CONCATENATE(Tabelle32[[#This Row],[Device ID]],".",Tabelle32[[#This Row],[Streamcounter]])</f>
        <v>32.32215</v>
      </c>
      <c r="B703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VGW-01_SDI32_AUDrec_0015_IPLASRF</v>
      </c>
      <c r="C703" s="67"/>
      <c r="D703" s="61"/>
      <c r="E703" s="67"/>
      <c r="F703" s="59" t="str">
        <f>IFERROR(VLOOKUP(Tabelle32[[#This Row],[Device ID]],BOM!$B$3:$BQ$35,16,FALSE),"")</f>
        <v>MVW</v>
      </c>
      <c r="G703" s="63">
        <f>VLOOKUP(Tabelle32[[#This Row],[SDI Interface]],BOM!$A$4:$B$35,2,FALSE)</f>
        <v>32</v>
      </c>
      <c r="H703" s="59" t="str">
        <f>BOM!$C$4</f>
        <v>VGW-01</v>
      </c>
      <c r="I703" s="59">
        <f>IFERROR(VLOOKUP(Tabelle32[[#This Row],[Device ID]],BOM!$B$3:$BQ$35,12,FALSE),"")</f>
        <v>0</v>
      </c>
      <c r="J703" s="59" t="str">
        <f>IFERROR(VLOOKUP(Tabelle32[[#This Row],[Device ID]],BOM!$B$3:$BQ$35,13,FALSE),"")</f>
        <v>TC.U1.223 | MDC</v>
      </c>
      <c r="K703" s="59" t="str">
        <f>IFERROR(VLOOKUP(Tabelle32[[#This Row],[Device ID]],BOM!$B$3:$BQ$35,14,FALSE),"")</f>
        <v>Imagine Comunications</v>
      </c>
      <c r="L703" s="59" t="str">
        <f>IFERROR(VLOOKUP(Tabelle32[[#This Row],[Device ID]],BOM!$B$3:$BQ$35,16,FALSE),"")</f>
        <v>MVW</v>
      </c>
      <c r="M703" s="63">
        <f>IFERROR(VLOOKUP(Tabelle32[[#This Row],[Device ID]],BOM!$B$3:$BQ$35,17,FALSE),"")</f>
        <v>0</v>
      </c>
      <c r="N703" s="59">
        <f>IFERROR(VLOOKUP(Tabelle32[[#This Row],[Device ID]],BOM!$B$3:$BQ$35,18,FALSE),"")</f>
        <v>0</v>
      </c>
      <c r="O703" s="64"/>
      <c r="P703" s="64"/>
      <c r="Q703" s="64"/>
      <c r="R703" s="64"/>
      <c r="S703" s="64"/>
      <c r="T703" s="64"/>
      <c r="U703" s="59">
        <f>IFERROR(VLOOKUP(Tabelle32[[#This Row],[Device ID]],BOM!$B$3:$BQ$35,25,FALSE),"")</f>
        <v>0</v>
      </c>
      <c r="V703" s="59" t="str">
        <f>IFERROR(VLOOKUP(Tabelle32[[#This Row],[Device ID]],BOM!$B$3:$BQ$35,26,FALSE),"")</f>
        <v>x</v>
      </c>
      <c r="W703" s="59" t="str">
        <f>IFERROR(VLOOKUP(Tabelle32[[#This Row],[Device ID]],BOM!$B$3:$BQ$35,27,FALSE),"")</f>
        <v>x</v>
      </c>
      <c r="X703" s="59" t="str">
        <f>IFERROR(VLOOKUP(Tabelle32[[#This Row],[Device ID]],BOM!$B$3:$BQ$35,28,FALSE),"")</f>
        <v>x</v>
      </c>
      <c r="Y703" s="59" t="str">
        <f>IFERROR(VLOOKUP(Tabelle32[[#This Row],[Device ID]],BOM!$B$3:$BQ$35,29,FALSE),"")</f>
        <v>x</v>
      </c>
      <c r="Z703" s="59" t="str">
        <f>IFERROR(VLOOKUP(Tabelle32[[#This Row],[Device ID]],BOM!$B$3:$BQ$35,30,FALSE),"")</f>
        <v>x</v>
      </c>
      <c r="AA703" s="59" t="str">
        <f>IFERROR(VLOOKUP(Tabelle32[[#This Row],[Device ID]],BOM!$B$3:$BQ$35,31,FALSE),"")</f>
        <v>x</v>
      </c>
      <c r="AB703" s="59" t="str">
        <f>IFERROR(VLOOKUP(Tabelle32[[#This Row],[Device ID]],BOM!$B$3:$BQ$35,32,FALSE),"")</f>
        <v>x</v>
      </c>
      <c r="AC703" s="59" t="str">
        <f>IFERROR(VLOOKUP(Tabelle32[[#This Row],[Device ID]],BOM!$B$3:$BQ$35,33,FALSE),"")</f>
        <v>x</v>
      </c>
      <c r="AD703" s="59" t="str">
        <f>IFERROR(VLOOKUP(Tabelle32[[#This Row],[Device ID]],BOM!$B$3:$BQ$35,34,FALSE),"")</f>
        <v>x</v>
      </c>
      <c r="AE703" s="59" t="str">
        <f>IFERROR(VLOOKUP(Tabelle32[[#This Row],[Device ID]],BOM!$B$3:$BQ$35,35,FALSE),"")</f>
        <v>x</v>
      </c>
      <c r="AF703" s="59" t="str">
        <f>IFERROR(VLOOKUP(Tabelle32[[#This Row],[Device ID]],BOM!$B$3:$BQ$35,36,FALSE),"")</f>
        <v>x</v>
      </c>
      <c r="AG703" s="59" t="str">
        <f>IFERROR(VLOOKUP(Tabelle32[[#This Row],[Device ID]],BOM!$B$3:$BQ$35,37,FALSE),"")</f>
        <v>x</v>
      </c>
      <c r="AH703" s="59"/>
      <c r="AI703" s="59"/>
      <c r="AJ703" s="59"/>
      <c r="AK703" s="59"/>
      <c r="AL703" s="59" t="str">
        <f>IFERROR(VLOOKUP(Tabelle32[[#This Row],[Device ID]],BOM!$B$3:$BQ$35,42,FALSE),"")</f>
        <v>Imagine Communications SNP</v>
      </c>
      <c r="AM703" s="59" t="str">
        <f>IFERROR(VLOOKUP(Tabelle32[[#This Row],[Device ID]],BOM!$B$3:$BQ$35,43,FALSE),"")</f>
        <v>no</v>
      </c>
      <c r="AN703" s="59" t="str">
        <f>IFERROR(VLOOKUP(Tabelle32[[#This Row],[Device ID]],BOM!$B$3:$BQ$35,44,FALSE),"")</f>
        <v>yes</v>
      </c>
      <c r="AO703" s="59" t="str">
        <f>IFERROR(VLOOKUP(Tabelle32[[#This Row],[Device ID]],BOM!$B$3:$BQ$35,45,FALSE),"")</f>
        <v>no</v>
      </c>
      <c r="AP703" s="59" t="str">
        <f>IFERROR(CONCATENATE(Tabelle32[[#This Row],[Family
GFX-Unit]]," | ",Tabelle32[[#This Row],[Label 1
GFX-Unit]]," | ",Tabelle32[[#This Row],[Attached Device if Gateway]]),"")</f>
        <v xml:space="preserve"> |  | MVW</v>
      </c>
      <c r="AQ703" s="28"/>
      <c r="AR703" s="28"/>
      <c r="AS703" s="28"/>
      <c r="AT703" s="28"/>
      <c r="AU703" s="28"/>
      <c r="AV703" s="28" t="s">
        <v>96</v>
      </c>
      <c r="AW703" s="28" t="s">
        <v>96</v>
      </c>
      <c r="AX703" s="28" t="s">
        <v>96</v>
      </c>
      <c r="AY703" s="28" t="s">
        <v>96</v>
      </c>
      <c r="AZ703" s="28" t="s">
        <v>96</v>
      </c>
      <c r="BA703" s="28" t="s">
        <v>96</v>
      </c>
      <c r="BB703" s="28" t="s">
        <v>96</v>
      </c>
      <c r="BC703" s="28" t="s">
        <v>96</v>
      </c>
      <c r="BD703" s="28" t="s">
        <v>96</v>
      </c>
      <c r="BE703" s="28"/>
      <c r="BF703" s="28"/>
      <c r="BG703" s="73" t="s">
        <v>151</v>
      </c>
      <c r="BH703" s="30" t="str">
        <f>IF(COUNTA(Tabelle32[[#This Row],[Type:Vid_1080i50]:[Type:Anc_Prot]])&gt;0,"x","")</f>
        <v>x</v>
      </c>
      <c r="BI703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703" s="59"/>
      <c r="BK703" s="59"/>
      <c r="BL703" s="63"/>
      <c r="BM703" s="63"/>
      <c r="BN703" s="90"/>
      <c r="BO703" s="90"/>
      <c r="BP703" s="75">
        <f>LEN(Tabelle32[[#This Row],[Label 1
GFX-Unit]])</f>
        <v>0</v>
      </c>
      <c r="BQ703" s="63"/>
      <c r="BR703" s="63"/>
      <c r="BS703" s="59"/>
      <c r="BT703" s="59"/>
      <c r="BU703" s="59" t="s">
        <v>206</v>
      </c>
      <c r="BV703" s="59" t="s">
        <v>207</v>
      </c>
      <c r="BW703" s="97" t="s">
        <v>913</v>
      </c>
      <c r="BX703" s="97">
        <v>32</v>
      </c>
    </row>
    <row r="704" spans="1:76" x14ac:dyDescent="0.2">
      <c r="A704" s="58" t="str">
        <f>CONCATENATE(Tabelle32[[#This Row],[Device ID]],".",Tabelle32[[#This Row],[Streamcounter]])</f>
        <v>32.32216</v>
      </c>
      <c r="B704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VGW-01_SDI32_AUDrec_0016_IPLASRF</v>
      </c>
      <c r="C704" s="67"/>
      <c r="D704" s="61"/>
      <c r="E704" s="67"/>
      <c r="F704" s="59" t="str">
        <f>IFERROR(VLOOKUP(Tabelle32[[#This Row],[Device ID]],BOM!$B$3:$BQ$35,16,FALSE),"")</f>
        <v>MVW</v>
      </c>
      <c r="G704" s="63">
        <f>VLOOKUP(Tabelle32[[#This Row],[SDI Interface]],BOM!$A$4:$B$35,2,FALSE)</f>
        <v>32</v>
      </c>
      <c r="H704" s="59" t="str">
        <f>BOM!$C$4</f>
        <v>VGW-01</v>
      </c>
      <c r="I704" s="59">
        <f>IFERROR(VLOOKUP(Tabelle32[[#This Row],[Device ID]],BOM!$B$3:$BQ$35,12,FALSE),"")</f>
        <v>0</v>
      </c>
      <c r="J704" s="59" t="str">
        <f>IFERROR(VLOOKUP(Tabelle32[[#This Row],[Device ID]],BOM!$B$3:$BQ$35,13,FALSE),"")</f>
        <v>TC.U1.223 | MDC</v>
      </c>
      <c r="K704" s="59" t="str">
        <f>IFERROR(VLOOKUP(Tabelle32[[#This Row],[Device ID]],BOM!$B$3:$BQ$35,14,FALSE),"")</f>
        <v>Imagine Comunications</v>
      </c>
      <c r="L704" s="59" t="str">
        <f>IFERROR(VLOOKUP(Tabelle32[[#This Row],[Device ID]],BOM!$B$3:$BQ$35,16,FALSE),"")</f>
        <v>MVW</v>
      </c>
      <c r="M704" s="63">
        <f>IFERROR(VLOOKUP(Tabelle32[[#This Row],[Device ID]],BOM!$B$3:$BQ$35,17,FALSE),"")</f>
        <v>0</v>
      </c>
      <c r="N704" s="59">
        <f>IFERROR(VLOOKUP(Tabelle32[[#This Row],[Device ID]],BOM!$B$3:$BQ$35,18,FALSE),"")</f>
        <v>0</v>
      </c>
      <c r="O704" s="64"/>
      <c r="P704" s="64"/>
      <c r="Q704" s="64"/>
      <c r="R704" s="64"/>
      <c r="S704" s="64"/>
      <c r="T704" s="64"/>
      <c r="U704" s="59">
        <f>IFERROR(VLOOKUP(Tabelle32[[#This Row],[Device ID]],BOM!$B$3:$BQ$35,25,FALSE),"")</f>
        <v>0</v>
      </c>
      <c r="V704" s="59" t="str">
        <f>IFERROR(VLOOKUP(Tabelle32[[#This Row],[Device ID]],BOM!$B$3:$BQ$35,26,FALSE),"")</f>
        <v>x</v>
      </c>
      <c r="W704" s="59" t="str">
        <f>IFERROR(VLOOKUP(Tabelle32[[#This Row],[Device ID]],BOM!$B$3:$BQ$35,27,FALSE),"")</f>
        <v>x</v>
      </c>
      <c r="X704" s="59" t="str">
        <f>IFERROR(VLOOKUP(Tabelle32[[#This Row],[Device ID]],BOM!$B$3:$BQ$35,28,FALSE),"")</f>
        <v>x</v>
      </c>
      <c r="Y704" s="59" t="str">
        <f>IFERROR(VLOOKUP(Tabelle32[[#This Row],[Device ID]],BOM!$B$3:$BQ$35,29,FALSE),"")</f>
        <v>x</v>
      </c>
      <c r="Z704" s="59" t="str">
        <f>IFERROR(VLOOKUP(Tabelle32[[#This Row],[Device ID]],BOM!$B$3:$BQ$35,30,FALSE),"")</f>
        <v>x</v>
      </c>
      <c r="AA704" s="59" t="str">
        <f>IFERROR(VLOOKUP(Tabelle32[[#This Row],[Device ID]],BOM!$B$3:$BQ$35,31,FALSE),"")</f>
        <v>x</v>
      </c>
      <c r="AB704" s="59" t="str">
        <f>IFERROR(VLOOKUP(Tabelle32[[#This Row],[Device ID]],BOM!$B$3:$BQ$35,32,FALSE),"")</f>
        <v>x</v>
      </c>
      <c r="AC704" s="59" t="str">
        <f>IFERROR(VLOOKUP(Tabelle32[[#This Row],[Device ID]],BOM!$B$3:$BQ$35,33,FALSE),"")</f>
        <v>x</v>
      </c>
      <c r="AD704" s="59" t="str">
        <f>IFERROR(VLOOKUP(Tabelle32[[#This Row],[Device ID]],BOM!$B$3:$BQ$35,34,FALSE),"")</f>
        <v>x</v>
      </c>
      <c r="AE704" s="59" t="str">
        <f>IFERROR(VLOOKUP(Tabelle32[[#This Row],[Device ID]],BOM!$B$3:$BQ$35,35,FALSE),"")</f>
        <v>x</v>
      </c>
      <c r="AF704" s="59" t="str">
        <f>IFERROR(VLOOKUP(Tabelle32[[#This Row],[Device ID]],BOM!$B$3:$BQ$35,36,FALSE),"")</f>
        <v>x</v>
      </c>
      <c r="AG704" s="59" t="str">
        <f>IFERROR(VLOOKUP(Tabelle32[[#This Row],[Device ID]],BOM!$B$3:$BQ$35,37,FALSE),"")</f>
        <v>x</v>
      </c>
      <c r="AH704" s="59"/>
      <c r="AI704" s="59"/>
      <c r="AJ704" s="59"/>
      <c r="AK704" s="59"/>
      <c r="AL704" s="59" t="str">
        <f>IFERROR(VLOOKUP(Tabelle32[[#This Row],[Device ID]],BOM!$B$3:$BQ$35,42,FALSE),"")</f>
        <v>Imagine Communications SNP</v>
      </c>
      <c r="AM704" s="59" t="str">
        <f>IFERROR(VLOOKUP(Tabelle32[[#This Row],[Device ID]],BOM!$B$3:$BQ$35,43,FALSE),"")</f>
        <v>no</v>
      </c>
      <c r="AN704" s="59" t="str">
        <f>IFERROR(VLOOKUP(Tabelle32[[#This Row],[Device ID]],BOM!$B$3:$BQ$35,44,FALSE),"")</f>
        <v>yes</v>
      </c>
      <c r="AO704" s="59" t="str">
        <f>IFERROR(VLOOKUP(Tabelle32[[#This Row],[Device ID]],BOM!$B$3:$BQ$35,45,FALSE),"")</f>
        <v>no</v>
      </c>
      <c r="AP704" s="59" t="str">
        <f>IFERROR(CONCATENATE(Tabelle32[[#This Row],[Family
GFX-Unit]]," | ",Tabelle32[[#This Row],[Label 1
GFX-Unit]]," | ",Tabelle32[[#This Row],[Attached Device if Gateway]]),"")</f>
        <v xml:space="preserve"> |  | MVW</v>
      </c>
      <c r="AQ704" s="28"/>
      <c r="AR704" s="28"/>
      <c r="AS704" s="28"/>
      <c r="AT704" s="28"/>
      <c r="AU704" s="28"/>
      <c r="AV704" s="28" t="s">
        <v>96</v>
      </c>
      <c r="AW704" s="28" t="s">
        <v>96</v>
      </c>
      <c r="AX704" s="28" t="s">
        <v>96</v>
      </c>
      <c r="AY704" s="28" t="s">
        <v>96</v>
      </c>
      <c r="AZ704" s="28" t="s">
        <v>96</v>
      </c>
      <c r="BA704" s="28" t="s">
        <v>96</v>
      </c>
      <c r="BB704" s="28" t="s">
        <v>96</v>
      </c>
      <c r="BC704" s="28" t="s">
        <v>96</v>
      </c>
      <c r="BD704" s="28" t="s">
        <v>96</v>
      </c>
      <c r="BE704" s="28"/>
      <c r="BF704" s="28"/>
      <c r="BG704" s="73" t="s">
        <v>151</v>
      </c>
      <c r="BH704" s="30" t="str">
        <f>IF(COUNTA(Tabelle32[[#This Row],[Type:Vid_1080i50]:[Type:Anc_Prot]])&gt;0,"x","")</f>
        <v>x</v>
      </c>
      <c r="BI704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Type:Aud_1CH_M,Type:Aud_1CH_M_LD,Type:Aud_2CH_DBE,Type:Aud_2CH_LR,Type:Aud_2CH_LR_LD,Type:Aud_3CH_LRC,Type:Aud_6CH_5.1,Type:Aud_8CH_RAW,Type:Aud_8CH_RAW_LD,#SNP</v>
      </c>
      <c r="BJ704" s="59"/>
      <c r="BK704" s="59"/>
      <c r="BL704" s="63"/>
      <c r="BM704" s="63"/>
      <c r="BN704" s="90"/>
      <c r="BO704" s="90"/>
      <c r="BP704" s="75">
        <f>LEN(Tabelle32[[#This Row],[Label 1
GFX-Unit]])</f>
        <v>0</v>
      </c>
      <c r="BQ704" s="63"/>
      <c r="BR704" s="63"/>
      <c r="BS704" s="59"/>
      <c r="BT704" s="59"/>
      <c r="BU704" s="59" t="s">
        <v>209</v>
      </c>
      <c r="BV704" s="59" t="s">
        <v>210</v>
      </c>
      <c r="BW704" s="97" t="s">
        <v>914</v>
      </c>
      <c r="BX704" s="97">
        <v>32</v>
      </c>
    </row>
    <row r="705" spans="1:76" x14ac:dyDescent="0.2">
      <c r="A705" s="58" t="str">
        <f>CONCATENATE(Tabelle32[[#This Row],[Device ID]],".",Tabelle32[[#This Row],[Streamcounter]])</f>
        <v>32.32101</v>
      </c>
      <c r="B705" s="59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VGW-01_SDI32_VIDrec_0001_IPLASRF</v>
      </c>
      <c r="C705" s="67"/>
      <c r="D705" s="61"/>
      <c r="E705" s="67"/>
      <c r="F705" s="59" t="str">
        <f>IFERROR(VLOOKUP(Tabelle32[[#This Row],[Device ID]],BOM!$B$3:$BQ$35,16,FALSE),"")</f>
        <v>MVW</v>
      </c>
      <c r="G705" s="63">
        <f>VLOOKUP(Tabelle32[[#This Row],[SDI Interface]],BOM!$A$4:$B$35,2,FALSE)</f>
        <v>32</v>
      </c>
      <c r="H705" s="59" t="str">
        <f>BOM!$C$4</f>
        <v>VGW-01</v>
      </c>
      <c r="I705" s="59">
        <f>IFERROR(VLOOKUP(Tabelle32[[#This Row],[Device ID]],BOM!$B$3:$BQ$35,12,FALSE),"")</f>
        <v>0</v>
      </c>
      <c r="J705" s="59" t="str">
        <f>IFERROR(VLOOKUP(Tabelle32[[#This Row],[Device ID]],BOM!$B$3:$BQ$35,13,FALSE),"")</f>
        <v>TC.U1.223 | MDC</v>
      </c>
      <c r="K705" s="59" t="str">
        <f>IFERROR(VLOOKUP(Tabelle32[[#This Row],[Device ID]],BOM!$B$3:$BQ$35,14,FALSE),"")</f>
        <v>Imagine Comunications</v>
      </c>
      <c r="L705" s="59" t="str">
        <f>IFERROR(VLOOKUP(Tabelle32[[#This Row],[Device ID]],BOM!$B$3:$BQ$35,16,FALSE),"")</f>
        <v>MVW</v>
      </c>
      <c r="M705" s="63">
        <f>IFERROR(VLOOKUP(Tabelle32[[#This Row],[Device ID]],BOM!$B$3:$BQ$35,17,FALSE),"")</f>
        <v>0</v>
      </c>
      <c r="N705" s="59">
        <f>IFERROR(VLOOKUP(Tabelle32[[#This Row],[Device ID]],BOM!$B$3:$BQ$35,18,FALSE),"")</f>
        <v>0</v>
      </c>
      <c r="O705" s="64"/>
      <c r="P705" s="64"/>
      <c r="Q705" s="64"/>
      <c r="R705" s="64"/>
      <c r="S705" s="64"/>
      <c r="T705" s="64"/>
      <c r="U705" s="59">
        <f>IFERROR(VLOOKUP(Tabelle32[[#This Row],[Device ID]],BOM!$B$3:$BQ$35,25,FALSE),"")</f>
        <v>0</v>
      </c>
      <c r="V705" s="59" t="str">
        <f>IFERROR(VLOOKUP(Tabelle32[[#This Row],[Device ID]],BOM!$B$3:$BQ$35,26,FALSE),"")</f>
        <v>x</v>
      </c>
      <c r="W705" s="59" t="str">
        <f>IFERROR(VLOOKUP(Tabelle32[[#This Row],[Device ID]],BOM!$B$3:$BQ$35,27,FALSE),"")</f>
        <v>x</v>
      </c>
      <c r="X705" s="59" t="str">
        <f>IFERROR(VLOOKUP(Tabelle32[[#This Row],[Device ID]],BOM!$B$3:$BQ$35,28,FALSE),"")</f>
        <v>x</v>
      </c>
      <c r="Y705" s="59" t="str">
        <f>IFERROR(VLOOKUP(Tabelle32[[#This Row],[Device ID]],BOM!$B$3:$BQ$35,29,FALSE),"")</f>
        <v>x</v>
      </c>
      <c r="Z705" s="59" t="str">
        <f>IFERROR(VLOOKUP(Tabelle32[[#This Row],[Device ID]],BOM!$B$3:$BQ$35,30,FALSE),"")</f>
        <v>x</v>
      </c>
      <c r="AA705" s="59" t="str">
        <f>IFERROR(VLOOKUP(Tabelle32[[#This Row],[Device ID]],BOM!$B$3:$BQ$35,31,FALSE),"")</f>
        <v>x</v>
      </c>
      <c r="AB705" s="59" t="str">
        <f>IFERROR(VLOOKUP(Tabelle32[[#This Row],[Device ID]],BOM!$B$3:$BQ$35,32,FALSE),"")</f>
        <v>x</v>
      </c>
      <c r="AC705" s="59" t="str">
        <f>IFERROR(VLOOKUP(Tabelle32[[#This Row],[Device ID]],BOM!$B$3:$BQ$35,33,FALSE),"")</f>
        <v>x</v>
      </c>
      <c r="AD705" s="59" t="str">
        <f>IFERROR(VLOOKUP(Tabelle32[[#This Row],[Device ID]],BOM!$B$3:$BQ$35,34,FALSE),"")</f>
        <v>x</v>
      </c>
      <c r="AE705" s="59" t="str">
        <f>IFERROR(VLOOKUP(Tabelle32[[#This Row],[Device ID]],BOM!$B$3:$BQ$35,35,FALSE),"")</f>
        <v>x</v>
      </c>
      <c r="AF705" s="59" t="str">
        <f>IFERROR(VLOOKUP(Tabelle32[[#This Row],[Device ID]],BOM!$B$3:$BQ$35,36,FALSE),"")</f>
        <v>x</v>
      </c>
      <c r="AG705" s="59" t="str">
        <f>IFERROR(VLOOKUP(Tabelle32[[#This Row],[Device ID]],BOM!$B$3:$BQ$35,37,FALSE),"")</f>
        <v>x</v>
      </c>
      <c r="AH705" s="59"/>
      <c r="AI705" s="59"/>
      <c r="AJ705" s="59"/>
      <c r="AK705" s="59"/>
      <c r="AL705" s="59" t="str">
        <f>IFERROR(VLOOKUP(Tabelle32[[#This Row],[Device ID]],BOM!$B$3:$BQ$35,42,FALSE),"")</f>
        <v>Imagine Communications SNP</v>
      </c>
      <c r="AM705" s="59" t="str">
        <f>IFERROR(VLOOKUP(Tabelle32[[#This Row],[Device ID]],BOM!$B$3:$BQ$35,43,FALSE),"")</f>
        <v>no</v>
      </c>
      <c r="AN705" s="59" t="str">
        <f>IFERROR(VLOOKUP(Tabelle32[[#This Row],[Device ID]],BOM!$B$3:$BQ$35,44,FALSE),"")</f>
        <v>yes</v>
      </c>
      <c r="AO705" s="59" t="str">
        <f>IFERROR(VLOOKUP(Tabelle32[[#This Row],[Device ID]],BOM!$B$3:$BQ$35,45,FALSE),"")</f>
        <v>no</v>
      </c>
      <c r="AP705" s="59" t="str">
        <f>IFERROR(CONCATENATE(Tabelle32[[#This Row],[Family
GFX-Unit]]," | ",Tabelle32[[#This Row],[Label 1
GFX-Unit]]," | ",Tabelle32[[#This Row],[Attached Device if Gateway]]),"")</f>
        <v xml:space="preserve"> |  | MVW</v>
      </c>
      <c r="AQ705" s="28" t="s">
        <v>96</v>
      </c>
      <c r="AR705" s="28" t="s">
        <v>96</v>
      </c>
      <c r="AS705" s="28" t="s">
        <v>96</v>
      </c>
      <c r="AT705" s="28" t="s">
        <v>96</v>
      </c>
      <c r="AU705" s="28" t="s">
        <v>96</v>
      </c>
      <c r="AV705" s="28"/>
      <c r="AW705" s="28"/>
      <c r="AX705" s="28"/>
      <c r="AY705" s="28"/>
      <c r="AZ705" s="28"/>
      <c r="BA705" s="28"/>
      <c r="BB705" s="28"/>
      <c r="BC705" s="28"/>
      <c r="BD705" s="28"/>
      <c r="BE705" s="28"/>
      <c r="BF705" s="28"/>
      <c r="BG705" s="73" t="s">
        <v>151</v>
      </c>
      <c r="BH705" s="30" t="str">
        <f>IF(COUNTA(Tabelle32[[#This Row],[Type:Vid_1080i50]:[Type:Anc_Prot]])&gt;0,"x","")</f>
        <v>x</v>
      </c>
      <c r="BI705" s="74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Type:Vid_1080i50,Type:Vid_1080p25,Type:Vid_1080p50,Type:Vid_2160p50,Type:Vid_1080p60,#SNP</v>
      </c>
      <c r="BJ705" s="59"/>
      <c r="BK705" s="59"/>
      <c r="BL705" s="63"/>
      <c r="BM705" s="63"/>
      <c r="BN705" s="90"/>
      <c r="BO705" s="90"/>
      <c r="BP705" s="75">
        <f>LEN(Tabelle32[[#This Row],[Label 1
GFX-Unit]])</f>
        <v>0</v>
      </c>
      <c r="BQ705" s="63"/>
      <c r="BR705" s="63"/>
      <c r="BS705" s="59"/>
      <c r="BT705" s="59"/>
      <c r="BU705" s="59" t="s">
        <v>212</v>
      </c>
      <c r="BV705" s="59" t="s">
        <v>213</v>
      </c>
      <c r="BW705" s="97" t="s">
        <v>915</v>
      </c>
      <c r="BX705" s="59">
        <v>32</v>
      </c>
    </row>
    <row r="706" spans="1:76" ht="13.5" x14ac:dyDescent="0.25">
      <c r="A706" s="58" t="str">
        <f>CONCATENATE(Tabelle32[[#This Row],[Device ID]],".",Tabelle32[[#This Row],[Streamcounter]])</f>
        <v>32.32102</v>
      </c>
      <c r="B706" s="95" t="str">
        <f xml:space="preserve">
IF(VLOOKUP(Tabelle32[[#This Row],[Device ID]],BOM!$B$4:$F$35,5)="IP&gt;SDI",
CONCATENATE(BOM!$C$4,"_SDI",TEXT(Tabelle32[[#This Row],[SDI Interface]],"00"),"_",Tabelle32[[#This Row],[Streamname IP&gt;SDI]],"_IPLASRF"),
IF(VLOOKUP(Tabelle32[[#This Row],[Device ID]],BOM!$B$4:$F$35,5)="SDI&gt;IP",
CONCATENATE(BOM!$C$4,"_SDI",TEXT(Tabelle32[[#This Row],[SDI Interface]],"00"),"_",Tabelle32[[#This Row],[Streamname SDI&gt;IP]],"_IPLASRF"),"ERROR"))</f>
        <v>VGW-01_SDI32_VIDsend_0002_IPLASRF</v>
      </c>
      <c r="C706" s="96"/>
      <c r="D706" s="96"/>
      <c r="E706" s="96"/>
      <c r="F706" s="93" t="str">
        <f>IFERROR(VLOOKUP(Tabelle32[[#This Row],[Device ID]],BOM!$B$3:$BQ$35,16,FALSE),"")</f>
        <v>MVW</v>
      </c>
      <c r="G706" s="66">
        <f>VLOOKUP(Tabelle32[[#This Row],[SDI Interface]],BOM!$A$4:$B$35,2,FALSE)</f>
        <v>32</v>
      </c>
      <c r="H706" s="93" t="str">
        <f>BOM!$C$4</f>
        <v>VGW-01</v>
      </c>
      <c r="I706" s="93">
        <f>IFERROR(VLOOKUP(Tabelle32[[#This Row],[Device ID]],BOM!$B$3:$BQ$35,12,FALSE),"")</f>
        <v>0</v>
      </c>
      <c r="J706" s="93" t="str">
        <f>IFERROR(VLOOKUP(Tabelle32[[#This Row],[Device ID]],BOM!$B$3:$BQ$35,13,FALSE),"")</f>
        <v>TC.U1.223 | MDC</v>
      </c>
      <c r="K706" s="93" t="str">
        <f>IFERROR(VLOOKUP(Tabelle32[[#This Row],[Device ID]],BOM!$B$3:$BQ$35,14,FALSE),"")</f>
        <v>Imagine Comunications</v>
      </c>
      <c r="L706" s="93" t="str">
        <f>IFERROR(VLOOKUP(Tabelle32[[#This Row],[Device ID]],BOM!$B$3:$BQ$35,16,FALSE),"")</f>
        <v>MVW</v>
      </c>
      <c r="M706" s="93">
        <f>IFERROR(VLOOKUP(Tabelle32[[#This Row],[Device ID]],BOM!$B$3:$BQ$35,17,FALSE),"")</f>
        <v>0</v>
      </c>
      <c r="N706" s="93">
        <f>IFERROR(VLOOKUP(Tabelle32[[#This Row],[Device ID]],BOM!$B$3:$BQ$35,18,FALSE),"")</f>
        <v>0</v>
      </c>
      <c r="O706" s="64"/>
      <c r="P706" s="64"/>
      <c r="Q706" s="64"/>
      <c r="R706" s="64"/>
      <c r="S706" s="64"/>
      <c r="T706" s="64"/>
      <c r="U706" s="93">
        <f>IFERROR(VLOOKUP(Tabelle32[[#This Row],[Device ID]],BOM!$B$3:$BQ$35,25,FALSE),"")</f>
        <v>0</v>
      </c>
      <c r="V706" s="94" t="str">
        <f>IFERROR(VLOOKUP(Tabelle32[[#This Row],[Device ID]],BOM!$B$3:$BQ$35,26,FALSE),"")</f>
        <v>x</v>
      </c>
      <c r="W706" s="94" t="str">
        <f>IFERROR(VLOOKUP(Tabelle32[[#This Row],[Device ID]],BOM!$B$3:$BQ$35,27,FALSE),"")</f>
        <v>x</v>
      </c>
      <c r="X706" s="94" t="str">
        <f>IFERROR(VLOOKUP(Tabelle32[[#This Row],[Device ID]],BOM!$B$3:$BQ$35,28,FALSE),"")</f>
        <v>x</v>
      </c>
      <c r="Y706" s="94" t="str">
        <f>IFERROR(VLOOKUP(Tabelle32[[#This Row],[Device ID]],BOM!$B$3:$BQ$35,29,FALSE),"")</f>
        <v>x</v>
      </c>
      <c r="Z706" s="94" t="str">
        <f>IFERROR(VLOOKUP(Tabelle32[[#This Row],[Device ID]],BOM!$B$3:$BQ$35,30,FALSE),"")</f>
        <v>x</v>
      </c>
      <c r="AA706" s="94" t="str">
        <f>IFERROR(VLOOKUP(Tabelle32[[#This Row],[Device ID]],BOM!$B$3:$BQ$35,31,FALSE),"")</f>
        <v>x</v>
      </c>
      <c r="AB706" s="94" t="str">
        <f>IFERROR(VLOOKUP(Tabelle32[[#This Row],[Device ID]],BOM!$B$3:$BQ$35,32,FALSE),"")</f>
        <v>x</v>
      </c>
      <c r="AC706" s="94" t="str">
        <f>IFERROR(VLOOKUP(Tabelle32[[#This Row],[Device ID]],BOM!$B$3:$BQ$35,33,FALSE),"")</f>
        <v>x</v>
      </c>
      <c r="AD706" s="94" t="str">
        <f>IFERROR(VLOOKUP(Tabelle32[[#This Row],[Device ID]],BOM!$B$3:$BQ$35,34,FALSE),"")</f>
        <v>x</v>
      </c>
      <c r="AE706" s="94" t="str">
        <f>IFERROR(VLOOKUP(Tabelle32[[#This Row],[Device ID]],BOM!$B$3:$BQ$35,35,FALSE),"")</f>
        <v>x</v>
      </c>
      <c r="AF706" s="94" t="str">
        <f>IFERROR(VLOOKUP(Tabelle32[[#This Row],[Device ID]],BOM!$B$3:$BQ$35,36,FALSE),"")</f>
        <v>x</v>
      </c>
      <c r="AG706" s="94" t="str">
        <f>IFERROR(VLOOKUP(Tabelle32[[#This Row],[Device ID]],BOM!$B$3:$BQ$35,37,FALSE),"")</f>
        <v>x</v>
      </c>
      <c r="AH706" s="59"/>
      <c r="AI706" s="59"/>
      <c r="AJ706" s="59"/>
      <c r="AK706" s="59"/>
      <c r="AL706" s="93" t="str">
        <f>IFERROR(VLOOKUP(Tabelle32[[#This Row],[Device ID]],BOM!$B$3:$BQ$35,42,FALSE),"")</f>
        <v>Imagine Communications SNP</v>
      </c>
      <c r="AM706" s="59" t="str">
        <f>IFERROR(VLOOKUP(Tabelle32[[#This Row],[Device ID]],BOM!$B$3:$BQ$35,43,FALSE),"")</f>
        <v>no</v>
      </c>
      <c r="AN706" s="93" t="str">
        <f>IFERROR(VLOOKUP(Tabelle32[[#This Row],[Device ID]],BOM!$B$3:$BQ$35,44,FALSE),"")</f>
        <v>yes</v>
      </c>
      <c r="AO706" s="59" t="str">
        <f>IFERROR(VLOOKUP(Tabelle32[[#This Row],[Device ID]],BOM!$B$3:$BQ$35,45,FALSE),"")</f>
        <v>no</v>
      </c>
      <c r="AP706" s="93" t="str">
        <f>IFERROR(CONCATENATE(Tabelle32[[#This Row],[Family
GFX-Unit]]," | ",Tabelle32[[#This Row],[Label 1
GFX-Unit]]," | ",Tabelle32[[#This Row],[Attached Device if Gateway]]),"")</f>
        <v xml:space="preserve"> |  | MVW</v>
      </c>
      <c r="AQ706" s="28" t="s">
        <v>96</v>
      </c>
      <c r="AR706" s="90"/>
      <c r="AS706" s="90"/>
      <c r="AT706" s="90"/>
      <c r="AU706" s="90"/>
      <c r="AV706" s="90"/>
      <c r="AW706" s="90"/>
      <c r="AX706" s="90"/>
      <c r="AY706" s="90"/>
      <c r="AZ706" s="90"/>
      <c r="BA706" s="90"/>
      <c r="BB706" s="90"/>
      <c r="BC706" s="90"/>
      <c r="BD706" s="90"/>
      <c r="BE706" s="90"/>
      <c r="BF706" s="90"/>
      <c r="BG706" s="66"/>
      <c r="BH706" s="30" t="str">
        <f>IF(COUNTA(Tabelle32[[#This Row],[Type:Vid_1080i50]:[Type:Anc_Prot]])&gt;0,"x","")</f>
        <v>x</v>
      </c>
      <c r="BI706" s="93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Type:Vid_1080i50,#SNP</v>
      </c>
      <c r="BJ706" s="59"/>
      <c r="BK706" s="59"/>
      <c r="BL706" s="63"/>
      <c r="BM706" s="63"/>
      <c r="BN706" s="90"/>
      <c r="BO706" s="90"/>
      <c r="BP706" s="75">
        <f>LEN(Tabelle32[[#This Row],[Label 1
GFX-Unit]])</f>
        <v>0</v>
      </c>
      <c r="BQ706" s="63"/>
      <c r="BR706" s="63"/>
      <c r="BS706" s="59"/>
      <c r="BT706" s="59"/>
      <c r="BU706" s="59" t="s">
        <v>215</v>
      </c>
      <c r="BV706" s="59" t="s">
        <v>215</v>
      </c>
      <c r="BW706" s="97" t="s">
        <v>916</v>
      </c>
      <c r="BX706" s="97">
        <v>32</v>
      </c>
    </row>
  </sheetData>
  <sheetProtection formatCells="0" formatColumns="0" formatRows="0" sort="0" autoFilter="0"/>
  <protectedRanges>
    <protectedRange algorithmName="SHA-512" hashValue="DmiGFg4T1mXjD8nQOI9xfAm4r11TBhQ3CbrTpWnyk2RftdZjPuxCxUyxEieFtz/jIl3zZaXhxqW7DXxZHK6oRA==" saltValue="G2+GgwhcVk/JV5hPidDW3A==" spinCount="100000" sqref="A3:E674 B675:E675 A675:A706" name="Bereich1" securityDescriptor="O:WDG:WDD:(A;;CC;;;S-1-5-21-600833887-2581495124-4064593129-453065)"/>
  </protectedRanges>
  <mergeCells count="1">
    <mergeCell ref="G1:J1"/>
  </mergeCells>
  <phoneticPr fontId="11" type="noConversion"/>
  <conditionalFormatting sqref="B1:B1048576">
    <cfRule type="containsText" dxfId="116" priority="1" operator="containsText" text="ERROR">
      <formula>NOT(ISERROR(SEARCH("ERROR",B1)))</formula>
    </cfRule>
    <cfRule type="duplicateValues" dxfId="115" priority="2"/>
  </conditionalFormatting>
  <dataValidations count="1">
    <dataValidation type="list" allowBlank="1" showInputMessage="1" showErrorMessage="1" errorTitle="Error" error="bitte Daten im Sharepoint erfassen" sqref="M3:M706" xr:uid="{02537CEF-13CE-41EB-B0C3-716555E1E757}">
      <formula1>workplace_usage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F386-D99B-4794-BFFB-9B0E0C0BB9A2}">
  <dimension ref="A1:Y651"/>
  <sheetViews>
    <sheetView tabSelected="1" workbookViewId="0">
      <selection activeCell="H11" sqref="H11"/>
    </sheetView>
  </sheetViews>
  <sheetFormatPr baseColWidth="10" defaultColWidth="11.42578125" defaultRowHeight="12.75" x14ac:dyDescent="0.2"/>
  <cols>
    <col min="2" max="2" width="36.140625" bestFit="1" customWidth="1"/>
    <col min="24" max="24" width="23.85546875" customWidth="1"/>
  </cols>
  <sheetData>
    <row r="1" spans="1:25" x14ac:dyDescent="0.2">
      <c r="A1" t="s">
        <v>917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  <c r="H1" t="s">
        <v>924</v>
      </c>
      <c r="I1" t="s">
        <v>925</v>
      </c>
      <c r="J1" t="s">
        <v>926</v>
      </c>
      <c r="K1" t="s">
        <v>927</v>
      </c>
      <c r="L1" t="s">
        <v>928</v>
      </c>
      <c r="M1" t="s">
        <v>929</v>
      </c>
      <c r="N1" t="s">
        <v>930</v>
      </c>
      <c r="O1" t="s">
        <v>931</v>
      </c>
      <c r="P1" t="s">
        <v>932</v>
      </c>
      <c r="Q1" t="s">
        <v>933</v>
      </c>
      <c r="R1" t="s">
        <v>934</v>
      </c>
      <c r="S1" t="s">
        <v>935</v>
      </c>
      <c r="T1" t="s">
        <v>936</v>
      </c>
      <c r="U1" t="s">
        <v>937</v>
      </c>
      <c r="V1" t="s">
        <v>938</v>
      </c>
      <c r="W1" t="s">
        <v>939</v>
      </c>
      <c r="X1" t="s">
        <v>940</v>
      </c>
      <c r="Y1" t="s">
        <v>941</v>
      </c>
    </row>
    <row r="2" spans="1:25" x14ac:dyDescent="0.2">
      <c r="A2" t="s">
        <v>942</v>
      </c>
      <c r="B2" t="str">
        <f>CONCATENATE(BOM!$C$4,"_",_xlfn.XLOOKUP(Nevion!G2,'SNP Lookup'!A:A,'SNP Lookup'!C:C,"",0,1),"_IPLASRF")</f>
        <v>VGW-01_SDI01_VIDsend_0001_IPLASRF</v>
      </c>
      <c r="C2" t="str">
        <f>IFERROR(VLOOKUP(B2,'Sender-Receiver'!$B$3:$BQ$1500,IF('Sender-Receiver'!$AQ$2="Type:Vid_720p50",62,60),FALSE),"")</f>
        <v>Type:Vid_1080i50,Type:Vid_1080p25,Type:Vid_1080p50,Type:Vid_2160p50,Type:Vid_1080p60,#SNP</v>
      </c>
      <c r="D2" t="str">
        <f>IFERROR(VLOOKUP(B2,'Sender-Receiver'!$B$3:$BP$1500,41,FALSE),"")</f>
        <v xml:space="preserve"> |  | VKS (12G)</v>
      </c>
      <c r="E2" t="s">
        <v>3817</v>
      </c>
      <c r="F2">
        <v>1</v>
      </c>
      <c r="G2" t="s">
        <v>963</v>
      </c>
      <c r="M2" t="str">
        <f>IF(OR(BOM!$AE$4=FALSE,BOM!$AE$4="-"),IF(ISERROR(SEARCH("send",B2)),"",IF(ISERROR(SEARCH("Embrionix",BOM!$M$4)),"pool:TPC",IF(ISERROR(SEARCH("Quadsplit",BOM!$N$4)),"pool:TPC|pool:TPC","pool:TPC"))),IF(ISERROR(SEARCH("send",B2)),"","pool:TPC|pool:TPC"))</f>
        <v>pool:TPC|pool:TPC</v>
      </c>
      <c r="S2" t="str">
        <f>IFERROR(IF(VLOOKUP(B2,'Sender-Receiver'!$B$3:$BS$1259,IF('Sender-Receiver'!$AQ$2="Type:Vid_720p50",61,59),FALSE)="x","true","false"),"false")</f>
        <v>true</v>
      </c>
      <c r="T2" t="str">
        <f t="shared" ref="T2:T65" si="0">IF(S2="true","full","off")</f>
        <v>full</v>
      </c>
      <c r="Y2" t="str">
        <f>IF(OR(BOM!$AE$4=FALSE,BOM!$AE$4="-"),IF(ISERROR(SEARCH("Embrionix",BOM!$M$4)),"none",IF(ISERROR(SEARCH("Quadsplit",BOM!$N$4)),IF(ISERROR(SEARCH("rec",B2)),IF(ISERROR(SEARCH("send",B2)),"none","split"),"merge"),"none")),IF(ISERROR(SEARCH("rec",B2)),"split","merge"))</f>
        <v>split</v>
      </c>
    </row>
    <row r="3" spans="1:25" x14ac:dyDescent="0.2">
      <c r="A3" t="s">
        <v>942</v>
      </c>
      <c r="B3" t="str">
        <f>CONCATENATE(BOM!$C$4,"_",_xlfn.XLOOKUP(Nevion!G3,'SNP Lookup'!A:A,'SNP Lookup'!C:C,"",0,1),"_IPLASRF")</f>
        <v>VGW-01_SDI01_VIDsend_0002_IPLASRF</v>
      </c>
      <c r="C3" t="str">
        <f>IFERROR(VLOOKUP(B3,'Sender-Receiver'!$B$3:$BQ$1500,IF('Sender-Receiver'!$AQ$2="Type:Vid_720p50",62,60),FALSE),"")</f>
        <v>Type:Vid_1080i50,#SNP</v>
      </c>
      <c r="D3" t="str">
        <f>IFERROR(VLOOKUP(B3,'Sender-Receiver'!$B$3:$BP$1500,41,FALSE),"")</f>
        <v xml:space="preserve"> |  | VKS (12G)</v>
      </c>
      <c r="E3" t="s">
        <v>3817</v>
      </c>
      <c r="F3">
        <v>1</v>
      </c>
      <c r="G3" t="s">
        <v>964</v>
      </c>
      <c r="M3" t="str">
        <f>IF(OR(BOM!$AE$4=FALSE,BOM!$AE$4="-"),IF(ISERROR(SEARCH("send",B3)),"",IF(ISERROR(SEARCH("Embrionix",BOM!$M$4)),"pool:TPC",IF(ISERROR(SEARCH("Quadsplit",BOM!$N$4)),"pool:TPC|pool:TPC","pool:TPC"))),IF(ISERROR(SEARCH("send",B3)),"","pool:TPC|pool:TPC"))</f>
        <v>pool:TPC|pool:TPC</v>
      </c>
      <c r="S3" t="str">
        <f>IFERROR(IF(VLOOKUP(B3,'Sender-Receiver'!$B$3:$BS$1259,IF('Sender-Receiver'!$AQ$2="Type:Vid_720p50",61,59),FALSE)="x","true","false"),"false")</f>
        <v>true</v>
      </c>
      <c r="T3" t="str">
        <f t="shared" si="0"/>
        <v>full</v>
      </c>
      <c r="Y3" t="str">
        <f>IF(OR(BOM!$AE$4=FALSE,BOM!$AE$4="-"),IF(ISERROR(SEARCH("Embrionix",BOM!$M$4)),"none",IF(ISERROR(SEARCH("Quadsplit",BOM!$N$4)),IF(ISERROR(SEARCH("rec",B3)),IF(ISERROR(SEARCH("send",B3)),"none","split"),"merge"),"none")),IF(ISERROR(SEARCH("rec",B3)),"split","merge"))</f>
        <v>split</v>
      </c>
    </row>
    <row r="4" spans="1:25" x14ac:dyDescent="0.2">
      <c r="A4" t="s">
        <v>942</v>
      </c>
      <c r="B4" t="str">
        <f>CONCATENATE(BOM!$C$4,"_",_xlfn.XLOOKUP(Nevion!G4,'SNP Lookup'!A:A,'SNP Lookup'!C:C,"",0,1),"_IPLASRF")</f>
        <v>VGW-01_SDI01_AUDsend_0001_IPLASRF</v>
      </c>
      <c r="C4" t="str">
        <f>IFERROR(VLOOKUP(B4,'Sender-Receiver'!$B$3:$BQ$1500,IF('Sender-Receiver'!$AQ$2="Type:Vid_720p50",62,60),FALSE),"")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" t="str">
        <f>IFERROR(VLOOKUP(B4,'Sender-Receiver'!$B$3:$BP$1500,41,FALSE),"")</f>
        <v xml:space="preserve"> |  | VKS (12G)</v>
      </c>
      <c r="E4" t="s">
        <v>3817</v>
      </c>
      <c r="F4">
        <v>1</v>
      </c>
      <c r="G4" t="s">
        <v>947</v>
      </c>
      <c r="M4" t="str">
        <f>IF(OR(BOM!$AE$4=FALSE,BOM!$AE$4="-"),IF(ISERROR(SEARCH("send",B4)),"",IF(ISERROR(SEARCH("Embrionix",BOM!$M$4)),"pool:TPC",IF(ISERROR(SEARCH("Quadsplit",BOM!$N$4)),"pool:TPC|pool:TPC","pool:TPC"))),IF(ISERROR(SEARCH("send",B4)),"","pool:TPC|pool:TPC"))</f>
        <v>pool:TPC|pool:TPC</v>
      </c>
      <c r="S4" t="str">
        <f>IFERROR(IF(VLOOKUP(B4,'Sender-Receiver'!$B$3:$BS$1259,IF('Sender-Receiver'!$AQ$2="Type:Vid_720p50",61,59),FALSE)="x","true","false"),"false")</f>
        <v>true</v>
      </c>
      <c r="T4" t="str">
        <f t="shared" si="0"/>
        <v>full</v>
      </c>
      <c r="Y4" t="str">
        <f>IF(OR(BOM!$AE$4=FALSE,BOM!$AE$4="-"),IF(ISERROR(SEARCH("Embrionix",BOM!$M$4)),"none",IF(ISERROR(SEARCH("Quadsplit",BOM!$N$4)),IF(ISERROR(SEARCH("rec",B4)),IF(ISERROR(SEARCH("send",B4)),"none","split"),"merge"),"none")),IF(ISERROR(SEARCH("rec",B4)),"split","merge"))</f>
        <v>split</v>
      </c>
    </row>
    <row r="5" spans="1:25" x14ac:dyDescent="0.2">
      <c r="A5" t="s">
        <v>942</v>
      </c>
      <c r="B5" t="str">
        <f>CONCATENATE(BOM!$C$4,"_",_xlfn.XLOOKUP(Nevion!G5,'SNP Lookup'!A:A,'SNP Lookup'!C:C,"",0,1),"_IPLASRF")</f>
        <v>VGW-01_SDI01_AUDsend_0002_IPLASRF</v>
      </c>
      <c r="C5" t="str">
        <f>IFERROR(VLOOKUP(B5,'Sender-Receiver'!$B$3:$BQ$1500,IF('Sender-Receiver'!$AQ$2="Type:Vid_720p50",62,60),FALSE),"")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" t="str">
        <f>IFERROR(VLOOKUP(B5,'Sender-Receiver'!$B$3:$BP$1500,41,FALSE),"")</f>
        <v xml:space="preserve"> |  | VKS (12G)</v>
      </c>
      <c r="E5" t="s">
        <v>3817</v>
      </c>
      <c r="F5">
        <v>1</v>
      </c>
      <c r="G5" t="s">
        <v>948</v>
      </c>
      <c r="M5" t="str">
        <f>IF(OR(BOM!$AE$4=FALSE,BOM!$AE$4="-"),IF(ISERROR(SEARCH("send",B5)),"",IF(ISERROR(SEARCH("Embrionix",BOM!$M$4)),"pool:TPC",IF(ISERROR(SEARCH("Quadsplit",BOM!$N$4)),"pool:TPC|pool:TPC","pool:TPC"))),IF(ISERROR(SEARCH("send",B5)),"","pool:TPC|pool:TPC"))</f>
        <v>pool:TPC|pool:TPC</v>
      </c>
      <c r="S5" t="str">
        <f>IFERROR(IF(VLOOKUP(B5,'Sender-Receiver'!$B$3:$BS$1259,IF('Sender-Receiver'!$AQ$2="Type:Vid_720p50",61,59),FALSE)="x","true","false"),"false")</f>
        <v>true</v>
      </c>
      <c r="T5" t="str">
        <f t="shared" si="0"/>
        <v>full</v>
      </c>
      <c r="Y5" t="str">
        <f>IF(OR(BOM!$AE$4=FALSE,BOM!$AE$4="-"),IF(ISERROR(SEARCH("Embrionix",BOM!$M$4)),"none",IF(ISERROR(SEARCH("Quadsplit",BOM!$N$4)),IF(ISERROR(SEARCH("rec",B5)),IF(ISERROR(SEARCH("send",B5)),"none","split"),"merge"),"none")),IF(ISERROR(SEARCH("rec",B5)),"split","merge"))</f>
        <v>split</v>
      </c>
    </row>
    <row r="6" spans="1:25" x14ac:dyDescent="0.2">
      <c r="A6" t="s">
        <v>942</v>
      </c>
      <c r="B6" t="str">
        <f>CONCATENATE(BOM!$C$4,"_",_xlfn.XLOOKUP(Nevion!G6,'SNP Lookup'!A:A,'SNP Lookup'!C:C,"",0,1),"_IPLASRF")</f>
        <v>VGW-01_SDI01_AUDsend_0003_IPLASRF</v>
      </c>
      <c r="C6" t="str">
        <f>IFERROR(VLOOKUP(B6,'Sender-Receiver'!$B$3:$BQ$1500,IF('Sender-Receiver'!$AQ$2="Type:Vid_720p50",62,60),FALSE),"")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" t="str">
        <f>IFERROR(VLOOKUP(B6,'Sender-Receiver'!$B$3:$BP$1500,41,FALSE),"")</f>
        <v xml:space="preserve"> |  | VKS (12G)</v>
      </c>
      <c r="E6" t="s">
        <v>3817</v>
      </c>
      <c r="F6">
        <v>1</v>
      </c>
      <c r="G6" t="s">
        <v>949</v>
      </c>
      <c r="M6" t="str">
        <f>IF(OR(BOM!$AE$4=FALSE,BOM!$AE$4="-"),IF(ISERROR(SEARCH("send",B6)),"",IF(ISERROR(SEARCH("Embrionix",BOM!$M$4)),"pool:TPC",IF(ISERROR(SEARCH("Quadsplit",BOM!$N$4)),"pool:TPC|pool:TPC","pool:TPC"))),IF(ISERROR(SEARCH("send",B6)),"","pool:TPC|pool:TPC"))</f>
        <v>pool:TPC|pool:TPC</v>
      </c>
      <c r="S6" t="str">
        <f>IFERROR(IF(VLOOKUP(B6,'Sender-Receiver'!$B$3:$BS$1259,IF('Sender-Receiver'!$AQ$2="Type:Vid_720p50",61,59),FALSE)="x","true","false"),"false")</f>
        <v>true</v>
      </c>
      <c r="T6" t="str">
        <f t="shared" si="0"/>
        <v>full</v>
      </c>
      <c r="Y6" t="str">
        <f>IF(OR(BOM!$AE$4=FALSE,BOM!$AE$4="-"),IF(ISERROR(SEARCH("Embrionix",BOM!$M$4)),"none",IF(ISERROR(SEARCH("Quadsplit",BOM!$N$4)),IF(ISERROR(SEARCH("rec",B6)),IF(ISERROR(SEARCH("send",B6)),"none","split"),"merge"),"none")),IF(ISERROR(SEARCH("rec",B6)),"split","merge"))</f>
        <v>split</v>
      </c>
    </row>
    <row r="7" spans="1:25" x14ac:dyDescent="0.2">
      <c r="A7" t="s">
        <v>942</v>
      </c>
      <c r="B7" t="str">
        <f>CONCATENATE(BOM!$C$4,"_",_xlfn.XLOOKUP(Nevion!G7,'SNP Lookup'!A:A,'SNP Lookup'!C:C,"",0,1),"_IPLASRF")</f>
        <v>VGW-01_SDI01_AUDsend_0004_IPLASRF</v>
      </c>
      <c r="C7" t="str">
        <f>IFERROR(VLOOKUP(B7,'Sender-Receiver'!$B$3:$BQ$1500,IF('Sender-Receiver'!$AQ$2="Type:Vid_720p50",62,60),FALSE),"")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7" t="str">
        <f>IFERROR(VLOOKUP(B7,'Sender-Receiver'!$B$3:$BP$1500,41,FALSE),"")</f>
        <v xml:space="preserve"> |  | VKS (12G)</v>
      </c>
      <c r="E7" t="s">
        <v>3817</v>
      </c>
      <c r="F7">
        <v>1</v>
      </c>
      <c r="G7" t="s">
        <v>950</v>
      </c>
      <c r="M7" t="str">
        <f>IF(OR(BOM!$AE$4=FALSE,BOM!$AE$4="-"),IF(ISERROR(SEARCH("send",B7)),"",IF(ISERROR(SEARCH("Embrionix",BOM!$M$4)),"pool:TPC",IF(ISERROR(SEARCH("Quadsplit",BOM!$N$4)),"pool:TPC|pool:TPC","pool:TPC"))),IF(ISERROR(SEARCH("send",B7)),"","pool:TPC|pool:TPC"))</f>
        <v>pool:TPC|pool:TPC</v>
      </c>
      <c r="S7" t="str">
        <f>IFERROR(IF(VLOOKUP(B7,'Sender-Receiver'!$B$3:$BS$1259,IF('Sender-Receiver'!$AQ$2="Type:Vid_720p50",61,59),FALSE)="x","true","false"),"false")</f>
        <v>true</v>
      </c>
      <c r="T7" t="str">
        <f t="shared" si="0"/>
        <v>full</v>
      </c>
      <c r="Y7" t="str">
        <f>IF(OR(BOM!$AE$4=FALSE,BOM!$AE$4="-"),IF(ISERROR(SEARCH("Embrionix",BOM!$M$4)),"none",IF(ISERROR(SEARCH("Quadsplit",BOM!$N$4)),IF(ISERROR(SEARCH("rec",B7)),IF(ISERROR(SEARCH("send",B7)),"none","split"),"merge"),"none")),IF(ISERROR(SEARCH("rec",B7)),"split","merge"))</f>
        <v>split</v>
      </c>
    </row>
    <row r="8" spans="1:25" x14ac:dyDescent="0.2">
      <c r="A8" t="s">
        <v>942</v>
      </c>
      <c r="B8" t="str">
        <f>CONCATENATE(BOM!$C$4,"_",_xlfn.XLOOKUP(Nevion!G8,'SNP Lookup'!A:A,'SNP Lookup'!C:C,"",0,1),"_IPLASRF")</f>
        <v>VGW-01_SDI01_AUDsend_0005_IPLASRF</v>
      </c>
      <c r="C8" t="str">
        <f>IFERROR(VLOOKUP(B8,'Sender-Receiver'!$B$3:$BQ$1500,IF('Sender-Receiver'!$AQ$2="Type:Vid_720p50",62,60),FALSE),"")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8" t="str">
        <f>IFERROR(VLOOKUP(B8,'Sender-Receiver'!$B$3:$BP$1500,41,FALSE),"")</f>
        <v xml:space="preserve"> |  | VKS (12G)</v>
      </c>
      <c r="E8" t="s">
        <v>3817</v>
      </c>
      <c r="F8">
        <v>1</v>
      </c>
      <c r="G8" t="s">
        <v>951</v>
      </c>
      <c r="M8" t="str">
        <f>IF(OR(BOM!$AE$4=FALSE,BOM!$AE$4="-"),IF(ISERROR(SEARCH("send",B8)),"",IF(ISERROR(SEARCH("Embrionix",BOM!$M$4)),"pool:TPC",IF(ISERROR(SEARCH("Quadsplit",BOM!$N$4)),"pool:TPC|pool:TPC","pool:TPC"))),IF(ISERROR(SEARCH("send",B8)),"","pool:TPC|pool:TPC"))</f>
        <v>pool:TPC|pool:TPC</v>
      </c>
      <c r="S8" t="str">
        <f>IFERROR(IF(VLOOKUP(B8,'Sender-Receiver'!$B$3:$BS$1259,IF('Sender-Receiver'!$AQ$2="Type:Vid_720p50",61,59),FALSE)="x","true","false"),"false")</f>
        <v>true</v>
      </c>
      <c r="T8" t="str">
        <f t="shared" si="0"/>
        <v>full</v>
      </c>
      <c r="Y8" t="str">
        <f>IF(OR(BOM!$AE$4=FALSE,BOM!$AE$4="-"),IF(ISERROR(SEARCH("Embrionix",BOM!$M$4)),"none",IF(ISERROR(SEARCH("Quadsplit",BOM!$N$4)),IF(ISERROR(SEARCH("rec",B8)),IF(ISERROR(SEARCH("send",B8)),"none","split"),"merge"),"none")),IF(ISERROR(SEARCH("rec",B8)),"split","merge"))</f>
        <v>split</v>
      </c>
    </row>
    <row r="9" spans="1:25" x14ac:dyDescent="0.2">
      <c r="A9" t="s">
        <v>942</v>
      </c>
      <c r="B9" t="str">
        <f>CONCATENATE(BOM!$C$4,"_",_xlfn.XLOOKUP(Nevion!G9,'SNP Lookup'!A:A,'SNP Lookup'!C:C,"",0,1),"_IPLASRF")</f>
        <v>VGW-01_SDI01_AUDsend_0006_IPLASRF</v>
      </c>
      <c r="C9" t="str">
        <f>IFERROR(VLOOKUP(B9,'Sender-Receiver'!$B$3:$BQ$1500,IF('Sender-Receiver'!$AQ$2="Type:Vid_720p50",62,60),FALSE),"")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9" t="str">
        <f>IFERROR(VLOOKUP(B9,'Sender-Receiver'!$B$3:$BP$1500,41,FALSE),"")</f>
        <v xml:space="preserve"> |  | VKS (12G)</v>
      </c>
      <c r="E9" t="s">
        <v>3817</v>
      </c>
      <c r="F9">
        <v>1</v>
      </c>
      <c r="G9" t="s">
        <v>952</v>
      </c>
      <c r="M9" t="str">
        <f>IF(OR(BOM!$AE$4=FALSE,BOM!$AE$4="-"),IF(ISERROR(SEARCH("send",B9)),"",IF(ISERROR(SEARCH("Embrionix",BOM!$M$4)),"pool:TPC",IF(ISERROR(SEARCH("Quadsplit",BOM!$N$4)),"pool:TPC|pool:TPC","pool:TPC"))),IF(ISERROR(SEARCH("send",B9)),"","pool:TPC|pool:TPC"))</f>
        <v>pool:TPC|pool:TPC</v>
      </c>
      <c r="S9" t="str">
        <f>IFERROR(IF(VLOOKUP(B9,'Sender-Receiver'!$B$3:$BS$1259,IF('Sender-Receiver'!$AQ$2="Type:Vid_720p50",61,59),FALSE)="x","true","false"),"false")</f>
        <v>true</v>
      </c>
      <c r="T9" t="str">
        <f t="shared" si="0"/>
        <v>full</v>
      </c>
      <c r="Y9" t="str">
        <f>IF(OR(BOM!$AE$4=FALSE,BOM!$AE$4="-"),IF(ISERROR(SEARCH("Embrionix",BOM!$M$4)),"none",IF(ISERROR(SEARCH("Quadsplit",BOM!$N$4)),IF(ISERROR(SEARCH("rec",B9)),IF(ISERROR(SEARCH("send",B9)),"none","split"),"merge"),"none")),IF(ISERROR(SEARCH("rec",B9)),"split","merge"))</f>
        <v>split</v>
      </c>
    </row>
    <row r="10" spans="1:25" x14ac:dyDescent="0.2">
      <c r="A10" t="s">
        <v>942</v>
      </c>
      <c r="B10" t="str">
        <f>CONCATENATE(BOM!$C$4,"_",_xlfn.XLOOKUP(Nevion!G10,'SNP Lookup'!A:A,'SNP Lookup'!C:C,"",0,1),"_IPLASRF")</f>
        <v>VGW-01_SDI01_AUDsend_0007_IPLASRF</v>
      </c>
      <c r="C10" t="str">
        <f>IFERROR(VLOOKUP(B10,'Sender-Receiver'!$B$3:$BQ$1500,IF('Sender-Receiver'!$AQ$2="Type:Vid_720p50",62,60),FALSE),"")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0" t="str">
        <f>IFERROR(VLOOKUP(B10,'Sender-Receiver'!$B$3:$BP$1500,41,FALSE),"")</f>
        <v xml:space="preserve"> |  | VKS (12G)</v>
      </c>
      <c r="E10" t="s">
        <v>3817</v>
      </c>
      <c r="F10">
        <v>1</v>
      </c>
      <c r="G10" t="s">
        <v>953</v>
      </c>
      <c r="M10" t="str">
        <f>IF(OR(BOM!$AE$4=FALSE,BOM!$AE$4="-"),IF(ISERROR(SEARCH("send",B10)),"",IF(ISERROR(SEARCH("Embrionix",BOM!$M$4)),"pool:TPC",IF(ISERROR(SEARCH("Quadsplit",BOM!$N$4)),"pool:TPC|pool:TPC","pool:TPC"))),IF(ISERROR(SEARCH("send",B10)),"","pool:TPC|pool:TPC"))</f>
        <v>pool:TPC|pool:TPC</v>
      </c>
      <c r="S10" t="str">
        <f>IFERROR(IF(VLOOKUP(B10,'Sender-Receiver'!$B$3:$BS$1259,IF('Sender-Receiver'!$AQ$2="Type:Vid_720p50",61,59),FALSE)="x","true","false"),"false")</f>
        <v>true</v>
      </c>
      <c r="T10" t="str">
        <f t="shared" si="0"/>
        <v>full</v>
      </c>
      <c r="Y10" t="str">
        <f>IF(OR(BOM!$AE$4=FALSE,BOM!$AE$4="-"),IF(ISERROR(SEARCH("Embrionix",BOM!$M$4)),"none",IF(ISERROR(SEARCH("Quadsplit",BOM!$N$4)),IF(ISERROR(SEARCH("rec",B10)),IF(ISERROR(SEARCH("send",B10)),"none","split"),"merge"),"none")),IF(ISERROR(SEARCH("rec",B10)),"split","merge"))</f>
        <v>split</v>
      </c>
    </row>
    <row r="11" spans="1:25" x14ac:dyDescent="0.2">
      <c r="A11" t="s">
        <v>942</v>
      </c>
      <c r="B11" t="str">
        <f>CONCATENATE(BOM!$C$4,"_",_xlfn.XLOOKUP(Nevion!G11,'SNP Lookup'!A:A,'SNP Lookup'!C:C,"",0,1),"_IPLASRF")</f>
        <v>VGW-01_SDI01_AUDsend_0008_IPLASRF</v>
      </c>
      <c r="C11" t="str">
        <f>IFERROR(VLOOKUP(B11,'Sender-Receiver'!$B$3:$BQ$1500,IF('Sender-Receiver'!$AQ$2="Type:Vid_720p50",62,60),FALSE),"")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1" t="str">
        <f>IFERROR(VLOOKUP(B11,'Sender-Receiver'!$B$3:$BP$1500,41,FALSE),"")</f>
        <v xml:space="preserve"> |  | VKS (12G)</v>
      </c>
      <c r="E11" t="s">
        <v>3817</v>
      </c>
      <c r="F11">
        <v>1</v>
      </c>
      <c r="G11" t="s">
        <v>954</v>
      </c>
      <c r="M11" t="str">
        <f>IF(OR(BOM!$AE$4=FALSE,BOM!$AE$4="-"),IF(ISERROR(SEARCH("send",B11)),"",IF(ISERROR(SEARCH("Embrionix",BOM!$M$4)),"pool:TPC",IF(ISERROR(SEARCH("Quadsplit",BOM!$N$4)),"pool:TPC|pool:TPC","pool:TPC"))),IF(ISERROR(SEARCH("send",B11)),"","pool:TPC|pool:TPC"))</f>
        <v>pool:TPC|pool:TPC</v>
      </c>
      <c r="S11" t="str">
        <f>IFERROR(IF(VLOOKUP(B11,'Sender-Receiver'!$B$3:$BS$1259,IF('Sender-Receiver'!$AQ$2="Type:Vid_720p50",61,59),FALSE)="x","true","false"),"false")</f>
        <v>true</v>
      </c>
      <c r="T11" t="str">
        <f t="shared" si="0"/>
        <v>full</v>
      </c>
      <c r="Y11" t="str">
        <f>IF(OR(BOM!$AE$4=FALSE,BOM!$AE$4="-"),IF(ISERROR(SEARCH("Embrionix",BOM!$M$4)),"none",IF(ISERROR(SEARCH("Quadsplit",BOM!$N$4)),IF(ISERROR(SEARCH("rec",B11)),IF(ISERROR(SEARCH("send",B11)),"none","split"),"merge"),"none")),IF(ISERROR(SEARCH("rec",B11)),"split","merge"))</f>
        <v>split</v>
      </c>
    </row>
    <row r="12" spans="1:25" x14ac:dyDescent="0.2">
      <c r="A12" t="s">
        <v>942</v>
      </c>
      <c r="B12" t="str">
        <f>CONCATENATE(BOM!$C$4,"_",_xlfn.XLOOKUP(Nevion!G12,'SNP Lookup'!A:A,'SNP Lookup'!C:C,"",0,1),"_IPLASRF")</f>
        <v>VGW-01_SDI01_AUDsend_0009_IPLASRF</v>
      </c>
      <c r="C12" t="str">
        <f>IFERROR(VLOOKUP(B12,'Sender-Receiver'!$B$3:$BQ$1500,IF('Sender-Receiver'!$AQ$2="Type:Vid_720p50",62,60),FALSE),"")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2" t="str">
        <f>IFERROR(VLOOKUP(B12,'Sender-Receiver'!$B$3:$BP$1500,41,FALSE),"")</f>
        <v xml:space="preserve"> |  | VKS (12G)</v>
      </c>
      <c r="E12" t="s">
        <v>3817</v>
      </c>
      <c r="F12">
        <v>1</v>
      </c>
      <c r="G12" t="s">
        <v>955</v>
      </c>
      <c r="M12" t="str">
        <f>IF(OR(BOM!$AE$4=FALSE,BOM!$AE$4="-"),IF(ISERROR(SEARCH("send",B12)),"",IF(ISERROR(SEARCH("Embrionix",BOM!$M$4)),"pool:TPC",IF(ISERROR(SEARCH("Quadsplit",BOM!$N$4)),"pool:TPC|pool:TPC","pool:TPC"))),IF(ISERROR(SEARCH("send",B12)),"","pool:TPC|pool:TPC"))</f>
        <v>pool:TPC|pool:TPC</v>
      </c>
      <c r="S12" t="str">
        <f>IFERROR(IF(VLOOKUP(B12,'Sender-Receiver'!$B$3:$BS$1259,IF('Sender-Receiver'!$AQ$2="Type:Vid_720p50",61,59),FALSE)="x","true","false"),"false")</f>
        <v>true</v>
      </c>
      <c r="T12" t="str">
        <f t="shared" si="0"/>
        <v>full</v>
      </c>
      <c r="Y12" t="str">
        <f>IF(OR(BOM!$AE$4=FALSE,BOM!$AE$4="-"),IF(ISERROR(SEARCH("Embrionix",BOM!$M$4)),"none",IF(ISERROR(SEARCH("Quadsplit",BOM!$N$4)),IF(ISERROR(SEARCH("rec",B12)),IF(ISERROR(SEARCH("send",B12)),"none","split"),"merge"),"none")),IF(ISERROR(SEARCH("rec",B12)),"split","merge"))</f>
        <v>split</v>
      </c>
    </row>
    <row r="13" spans="1:25" x14ac:dyDescent="0.2">
      <c r="A13" t="s">
        <v>942</v>
      </c>
      <c r="B13" t="str">
        <f>CONCATENATE(BOM!$C$4,"_",_xlfn.XLOOKUP(Nevion!G13,'SNP Lookup'!A:A,'SNP Lookup'!C:C,"",0,1),"_IPLASRF")</f>
        <v>VGW-01_SDI01_AUDsend_0010_IPLASRF</v>
      </c>
      <c r="C13" t="str">
        <f>IFERROR(VLOOKUP(B13,'Sender-Receiver'!$B$3:$BQ$1500,IF('Sender-Receiver'!$AQ$2="Type:Vid_720p50",62,60),FALSE),"")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3" t="str">
        <f>IFERROR(VLOOKUP(B13,'Sender-Receiver'!$B$3:$BP$1500,41,FALSE),"")</f>
        <v xml:space="preserve"> |  | VKS (12G)</v>
      </c>
      <c r="E13" t="s">
        <v>3817</v>
      </c>
      <c r="F13">
        <v>1</v>
      </c>
      <c r="G13" t="s">
        <v>956</v>
      </c>
      <c r="M13" t="str">
        <f>IF(OR(BOM!$AE$4=FALSE,BOM!$AE$4="-"),IF(ISERROR(SEARCH("send",B13)),"",IF(ISERROR(SEARCH("Embrionix",BOM!$M$4)),"pool:TPC",IF(ISERROR(SEARCH("Quadsplit",BOM!$N$4)),"pool:TPC|pool:TPC","pool:TPC"))),IF(ISERROR(SEARCH("send",B13)),"","pool:TPC|pool:TPC"))</f>
        <v>pool:TPC|pool:TPC</v>
      </c>
      <c r="S13" t="str">
        <f>IFERROR(IF(VLOOKUP(B13,'Sender-Receiver'!$B$3:$BS$1259,IF('Sender-Receiver'!$AQ$2="Type:Vid_720p50",61,59),FALSE)="x","true","false"),"false")</f>
        <v>true</v>
      </c>
      <c r="T13" t="str">
        <f t="shared" si="0"/>
        <v>full</v>
      </c>
      <c r="Y13" t="str">
        <f>IF(OR(BOM!$AE$4=FALSE,BOM!$AE$4="-"),IF(ISERROR(SEARCH("Embrionix",BOM!$M$4)),"none",IF(ISERROR(SEARCH("Quadsplit",BOM!$N$4)),IF(ISERROR(SEARCH("rec",B13)),IF(ISERROR(SEARCH("send",B13)),"none","split"),"merge"),"none")),IF(ISERROR(SEARCH("rec",B13)),"split","merge"))</f>
        <v>split</v>
      </c>
    </row>
    <row r="14" spans="1:25" x14ac:dyDescent="0.2">
      <c r="A14" t="s">
        <v>942</v>
      </c>
      <c r="B14" t="str">
        <f>CONCATENATE(BOM!$C$4,"_",_xlfn.XLOOKUP(Nevion!G14,'SNP Lookup'!A:A,'SNP Lookup'!C:C,"",0,1),"_IPLASRF")</f>
        <v>VGW-01_SDI01_AUDsend_0011_IPLASRF</v>
      </c>
      <c r="C14" t="str">
        <f>IFERROR(VLOOKUP(B14,'Sender-Receiver'!$B$3:$BQ$1500,IF('Sender-Receiver'!$AQ$2="Type:Vid_720p50",62,60),FALSE),"")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4" t="str">
        <f>IFERROR(VLOOKUP(B14,'Sender-Receiver'!$B$3:$BP$1500,41,FALSE),"")</f>
        <v xml:space="preserve"> |  | VKS (12G)</v>
      </c>
      <c r="E14" t="s">
        <v>3817</v>
      </c>
      <c r="F14">
        <v>1</v>
      </c>
      <c r="G14" t="s">
        <v>957</v>
      </c>
      <c r="M14" t="str">
        <f>IF(OR(BOM!$AE$4=FALSE,BOM!$AE$4="-"),IF(ISERROR(SEARCH("send",B14)),"",IF(ISERROR(SEARCH("Embrionix",BOM!$M$4)),"pool:TPC",IF(ISERROR(SEARCH("Quadsplit",BOM!$N$4)),"pool:TPC|pool:TPC","pool:TPC"))),IF(ISERROR(SEARCH("send",B14)),"","pool:TPC|pool:TPC"))</f>
        <v>pool:TPC|pool:TPC</v>
      </c>
      <c r="S14" t="str">
        <f>IFERROR(IF(VLOOKUP(B14,'Sender-Receiver'!$B$3:$BS$1259,IF('Sender-Receiver'!$AQ$2="Type:Vid_720p50",61,59),FALSE)="x","true","false"),"false")</f>
        <v>true</v>
      </c>
      <c r="T14" t="str">
        <f t="shared" si="0"/>
        <v>full</v>
      </c>
      <c r="Y14" t="str">
        <f>IF(OR(BOM!$AE$4=FALSE,BOM!$AE$4="-"),IF(ISERROR(SEARCH("Embrionix",BOM!$M$4)),"none",IF(ISERROR(SEARCH("Quadsplit",BOM!$N$4)),IF(ISERROR(SEARCH("rec",B14)),IF(ISERROR(SEARCH("send",B14)),"none","split"),"merge"),"none")),IF(ISERROR(SEARCH("rec",B14)),"split","merge"))</f>
        <v>split</v>
      </c>
    </row>
    <row r="15" spans="1:25" x14ac:dyDescent="0.2">
      <c r="A15" t="s">
        <v>942</v>
      </c>
      <c r="B15" t="str">
        <f>CONCATENATE(BOM!$C$4,"_",_xlfn.XLOOKUP(Nevion!G15,'SNP Lookup'!A:A,'SNP Lookup'!C:C,"",0,1),"_IPLASRF")</f>
        <v>VGW-01_SDI01_AUDsend_0012_IPLASRF</v>
      </c>
      <c r="C15" t="str">
        <f>IFERROR(VLOOKUP(B15,'Sender-Receiver'!$B$3:$BQ$1500,IF('Sender-Receiver'!$AQ$2="Type:Vid_720p50",62,60),FALSE),"")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5" t="str">
        <f>IFERROR(VLOOKUP(B15,'Sender-Receiver'!$B$3:$BP$1500,41,FALSE),"")</f>
        <v xml:space="preserve"> |  | VKS (12G)</v>
      </c>
      <c r="E15" t="s">
        <v>3817</v>
      </c>
      <c r="F15">
        <v>1</v>
      </c>
      <c r="G15" t="s">
        <v>958</v>
      </c>
      <c r="M15" t="str">
        <f>IF(OR(BOM!$AE$4=FALSE,BOM!$AE$4="-"),IF(ISERROR(SEARCH("send",B15)),"",IF(ISERROR(SEARCH("Embrionix",BOM!$M$4)),"pool:TPC",IF(ISERROR(SEARCH("Quadsplit",BOM!$N$4)),"pool:TPC|pool:TPC","pool:TPC"))),IF(ISERROR(SEARCH("send",B15)),"","pool:TPC|pool:TPC"))</f>
        <v>pool:TPC|pool:TPC</v>
      </c>
      <c r="S15" t="str">
        <f>IFERROR(IF(VLOOKUP(B15,'Sender-Receiver'!$B$3:$BS$1259,IF('Sender-Receiver'!$AQ$2="Type:Vid_720p50",61,59),FALSE)="x","true","false"),"false")</f>
        <v>true</v>
      </c>
      <c r="T15" t="str">
        <f t="shared" si="0"/>
        <v>full</v>
      </c>
      <c r="Y15" t="str">
        <f>IF(OR(BOM!$AE$4=FALSE,BOM!$AE$4="-"),IF(ISERROR(SEARCH("Embrionix",BOM!$M$4)),"none",IF(ISERROR(SEARCH("Quadsplit",BOM!$N$4)),IF(ISERROR(SEARCH("rec",B15)),IF(ISERROR(SEARCH("send",B15)),"none","split"),"merge"),"none")),IF(ISERROR(SEARCH("rec",B15)),"split","merge"))</f>
        <v>split</v>
      </c>
    </row>
    <row r="16" spans="1:25" x14ac:dyDescent="0.2">
      <c r="A16" t="s">
        <v>942</v>
      </c>
      <c r="B16" t="str">
        <f>CONCATENATE(BOM!$C$4,"_",_xlfn.XLOOKUP(Nevion!G16,'SNP Lookup'!A:A,'SNP Lookup'!C:C,"",0,1),"_IPLASRF")</f>
        <v>VGW-01_SDI01_AUDsend_0013_IPLASRF</v>
      </c>
      <c r="C16" t="str">
        <f>IFERROR(VLOOKUP(B16,'Sender-Receiver'!$B$3:$BQ$1500,IF('Sender-Receiver'!$AQ$2="Type:Vid_720p50",62,60),FALSE),"")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6" t="str">
        <f>IFERROR(VLOOKUP(B16,'Sender-Receiver'!$B$3:$BP$1500,41,FALSE),"")</f>
        <v xml:space="preserve"> |  | VKS (12G)</v>
      </c>
      <c r="E16" t="s">
        <v>3817</v>
      </c>
      <c r="F16">
        <v>1</v>
      </c>
      <c r="G16" t="s">
        <v>959</v>
      </c>
      <c r="M16" t="str">
        <f>IF(OR(BOM!$AE$4=FALSE,BOM!$AE$4="-"),IF(ISERROR(SEARCH("send",B16)),"",IF(ISERROR(SEARCH("Embrionix",BOM!$M$4)),"pool:TPC",IF(ISERROR(SEARCH("Quadsplit",BOM!$N$4)),"pool:TPC|pool:TPC","pool:TPC"))),IF(ISERROR(SEARCH("send",B16)),"","pool:TPC|pool:TPC"))</f>
        <v>pool:TPC|pool:TPC</v>
      </c>
      <c r="S16" t="str">
        <f>IFERROR(IF(VLOOKUP(B16,'Sender-Receiver'!$B$3:$BS$1259,IF('Sender-Receiver'!$AQ$2="Type:Vid_720p50",61,59),FALSE)="x","true","false"),"false")</f>
        <v>true</v>
      </c>
      <c r="T16" t="str">
        <f t="shared" si="0"/>
        <v>full</v>
      </c>
      <c r="Y16" t="str">
        <f>IF(OR(BOM!$AE$4=FALSE,BOM!$AE$4="-"),IF(ISERROR(SEARCH("Embrionix",BOM!$M$4)),"none",IF(ISERROR(SEARCH("Quadsplit",BOM!$N$4)),IF(ISERROR(SEARCH("rec",B16)),IF(ISERROR(SEARCH("send",B16)),"none","split"),"merge"),"none")),IF(ISERROR(SEARCH("rec",B16)),"split","merge"))</f>
        <v>split</v>
      </c>
    </row>
    <row r="17" spans="1:25" x14ac:dyDescent="0.2">
      <c r="A17" t="s">
        <v>942</v>
      </c>
      <c r="B17" t="str">
        <f>CONCATENATE(BOM!$C$4,"_",_xlfn.XLOOKUP(Nevion!G17,'SNP Lookup'!A:A,'SNP Lookup'!C:C,"",0,1),"_IPLASRF")</f>
        <v>VGW-01_SDI01_AUDsend_0014_IPLASRF</v>
      </c>
      <c r="C17" t="str">
        <f>IFERROR(VLOOKUP(B17,'Sender-Receiver'!$B$3:$BQ$1500,IF('Sender-Receiver'!$AQ$2="Type:Vid_720p50",62,60),FALSE),"")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7" t="str">
        <f>IFERROR(VLOOKUP(B17,'Sender-Receiver'!$B$3:$BP$1500,41,FALSE),"")</f>
        <v xml:space="preserve"> |  | VKS (12G)</v>
      </c>
      <c r="E17" t="s">
        <v>3817</v>
      </c>
      <c r="F17">
        <v>1</v>
      </c>
      <c r="G17" t="s">
        <v>960</v>
      </c>
      <c r="M17" t="str">
        <f>IF(OR(BOM!$AE$4=FALSE,BOM!$AE$4="-"),IF(ISERROR(SEARCH("send",B17)),"",IF(ISERROR(SEARCH("Embrionix",BOM!$M$4)),"pool:TPC",IF(ISERROR(SEARCH("Quadsplit",BOM!$N$4)),"pool:TPC|pool:TPC","pool:TPC"))),IF(ISERROR(SEARCH("send",B17)),"","pool:TPC|pool:TPC"))</f>
        <v>pool:TPC|pool:TPC</v>
      </c>
      <c r="S17" t="str">
        <f>IFERROR(IF(VLOOKUP(B17,'Sender-Receiver'!$B$3:$BS$1259,IF('Sender-Receiver'!$AQ$2="Type:Vid_720p50",61,59),FALSE)="x","true","false"),"false")</f>
        <v>true</v>
      </c>
      <c r="T17" t="str">
        <f t="shared" si="0"/>
        <v>full</v>
      </c>
      <c r="Y17" t="str">
        <f>IF(OR(BOM!$AE$4=FALSE,BOM!$AE$4="-"),IF(ISERROR(SEARCH("Embrionix",BOM!$M$4)),"none",IF(ISERROR(SEARCH("Quadsplit",BOM!$N$4)),IF(ISERROR(SEARCH("rec",B17)),IF(ISERROR(SEARCH("send",B17)),"none","split"),"merge"),"none")),IF(ISERROR(SEARCH("rec",B17)),"split","merge"))</f>
        <v>split</v>
      </c>
    </row>
    <row r="18" spans="1:25" x14ac:dyDescent="0.2">
      <c r="A18" t="s">
        <v>942</v>
      </c>
      <c r="B18" t="str">
        <f>CONCATENATE(BOM!$C$4,"_",_xlfn.XLOOKUP(Nevion!G18,'SNP Lookup'!A:A,'SNP Lookup'!C:C,"",0,1),"_IPLASRF")</f>
        <v>VGW-01_SDI01_AUDsend_0015_IPLASRF</v>
      </c>
      <c r="C18" t="str">
        <f>IFERROR(VLOOKUP(B18,'Sender-Receiver'!$B$3:$BQ$1500,IF('Sender-Receiver'!$AQ$2="Type:Vid_720p50",62,60),FALSE),"")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8" t="str">
        <f>IFERROR(VLOOKUP(B18,'Sender-Receiver'!$B$3:$BP$1500,41,FALSE),"")</f>
        <v xml:space="preserve"> |  | VKS (12G)</v>
      </c>
      <c r="E18" t="s">
        <v>3817</v>
      </c>
      <c r="F18">
        <v>1</v>
      </c>
      <c r="G18" t="s">
        <v>961</v>
      </c>
      <c r="M18" t="str">
        <f>IF(OR(BOM!$AE$4=FALSE,BOM!$AE$4="-"),IF(ISERROR(SEARCH("send",B18)),"",IF(ISERROR(SEARCH("Embrionix",BOM!$M$4)),"pool:TPC",IF(ISERROR(SEARCH("Quadsplit",BOM!$N$4)),"pool:TPC|pool:TPC","pool:TPC"))),IF(ISERROR(SEARCH("send",B18)),"","pool:TPC|pool:TPC"))</f>
        <v>pool:TPC|pool:TPC</v>
      </c>
      <c r="S18" t="str">
        <f>IFERROR(IF(VLOOKUP(B18,'Sender-Receiver'!$B$3:$BS$1259,IF('Sender-Receiver'!$AQ$2="Type:Vid_720p50",61,59),FALSE)="x","true","false"),"false")</f>
        <v>true</v>
      </c>
      <c r="T18" t="str">
        <f t="shared" si="0"/>
        <v>full</v>
      </c>
      <c r="Y18" t="str">
        <f>IF(OR(BOM!$AE$4=FALSE,BOM!$AE$4="-"),IF(ISERROR(SEARCH("Embrionix",BOM!$M$4)),"none",IF(ISERROR(SEARCH("Quadsplit",BOM!$N$4)),IF(ISERROR(SEARCH("rec",B18)),IF(ISERROR(SEARCH("send",B18)),"none","split"),"merge"),"none")),IF(ISERROR(SEARCH("rec",B18)),"split","merge"))</f>
        <v>split</v>
      </c>
    </row>
    <row r="19" spans="1:25" x14ac:dyDescent="0.2">
      <c r="A19" t="s">
        <v>942</v>
      </c>
      <c r="B19" t="str">
        <f>CONCATENATE(BOM!$C$4,"_",_xlfn.XLOOKUP(Nevion!G19,'SNP Lookup'!A:A,'SNP Lookup'!C:C,"",0,1),"_IPLASRF")</f>
        <v>VGW-01_SDI01_AUDsend_0016_IPLASRF</v>
      </c>
      <c r="C19" t="str">
        <f>IFERROR(VLOOKUP(B19,'Sender-Receiver'!$B$3:$BQ$1500,IF('Sender-Receiver'!$AQ$2="Type:Vid_720p50",62,60),FALSE),"")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9" t="str">
        <f>IFERROR(VLOOKUP(B19,'Sender-Receiver'!$B$3:$BP$1500,41,FALSE),"")</f>
        <v xml:space="preserve"> |  | VKS (12G)</v>
      </c>
      <c r="E19" t="s">
        <v>3817</v>
      </c>
      <c r="F19">
        <v>1</v>
      </c>
      <c r="G19" t="s">
        <v>962</v>
      </c>
      <c r="M19" t="str">
        <f>IF(OR(BOM!$AE$4=FALSE,BOM!$AE$4="-"),IF(ISERROR(SEARCH("send",B19)),"",IF(ISERROR(SEARCH("Embrionix",BOM!$M$4)),"pool:TPC",IF(ISERROR(SEARCH("Quadsplit",BOM!$N$4)),"pool:TPC|pool:TPC","pool:TPC"))),IF(ISERROR(SEARCH("send",B19)),"","pool:TPC|pool:TPC"))</f>
        <v>pool:TPC|pool:TPC</v>
      </c>
      <c r="S19" t="str">
        <f>IFERROR(IF(VLOOKUP(B19,'Sender-Receiver'!$B$3:$BS$1259,IF('Sender-Receiver'!$AQ$2="Type:Vid_720p50",61,59),FALSE)="x","true","false"),"false")</f>
        <v>true</v>
      </c>
      <c r="T19" t="str">
        <f t="shared" si="0"/>
        <v>full</v>
      </c>
      <c r="Y19" t="str">
        <f>IF(OR(BOM!$AE$4=FALSE,BOM!$AE$4="-"),IF(ISERROR(SEARCH("Embrionix",BOM!$M$4)),"none",IF(ISERROR(SEARCH("Quadsplit",BOM!$N$4)),IF(ISERROR(SEARCH("rec",B19)),IF(ISERROR(SEARCH("send",B19)),"none","split"),"merge"),"none")),IF(ISERROR(SEARCH("rec",B19)),"split","merge"))</f>
        <v>split</v>
      </c>
    </row>
    <row r="20" spans="1:25" x14ac:dyDescent="0.2">
      <c r="A20" t="s">
        <v>942</v>
      </c>
      <c r="B20" t="str">
        <f>CONCATENATE(BOM!$C$4,"_",_xlfn.XLOOKUP(Nevion!G20,'SNP Lookup'!A:A,'SNP Lookup'!C:C,"",0,1),"_IPLASRF")</f>
        <v>VGW-01_SDI01_ANCsend_0001_IPLASRF</v>
      </c>
      <c r="C20" t="str">
        <f>IFERROR(VLOOKUP(B20,'Sender-Receiver'!$B$3:$BQ$1500,IF('Sender-Receiver'!$AQ$2="Type:Vid_720p50",62,60),FALSE),"")</f>
        <v>Type:Anc_Prot,#SNP</v>
      </c>
      <c r="D20" t="str">
        <f>IFERROR(VLOOKUP(B20,'Sender-Receiver'!$B$3:$BP$1500,41,FALSE),"")</f>
        <v xml:space="preserve"> |  | VKS (12G)</v>
      </c>
      <c r="E20" t="s">
        <v>3817</v>
      </c>
      <c r="F20">
        <v>1</v>
      </c>
      <c r="G20" t="s">
        <v>943</v>
      </c>
      <c r="M20" t="str">
        <f>IF(OR(BOM!$AE$4=FALSE,BOM!$AE$4="-"),IF(ISERROR(SEARCH("send",B20)),"",IF(ISERROR(SEARCH("Embrionix",BOM!$M$4)),"pool:TPC",IF(ISERROR(SEARCH("Quadsplit",BOM!$N$4)),"pool:TPC|pool:TPC","pool:TPC"))),IF(ISERROR(SEARCH("send",B20)),"","pool:TPC|pool:TPC"))</f>
        <v>pool:TPC|pool:TPC</v>
      </c>
      <c r="S20" t="str">
        <f>IFERROR(IF(VLOOKUP(B20,'Sender-Receiver'!$B$3:$BS$1259,IF('Sender-Receiver'!$AQ$2="Type:Vid_720p50",61,59),FALSE)="x","true","false"),"false")</f>
        <v>true</v>
      </c>
      <c r="T20" t="str">
        <f t="shared" si="0"/>
        <v>full</v>
      </c>
      <c r="Y20" t="str">
        <f>IF(OR(BOM!$AE$4=FALSE,BOM!$AE$4="-"),IF(ISERROR(SEARCH("Embrionix",BOM!$M$4)),"none",IF(ISERROR(SEARCH("Quadsplit",BOM!$N$4)),IF(ISERROR(SEARCH("rec",B20)),IF(ISERROR(SEARCH("send",B20)),"none","split"),"merge"),"none")),IF(ISERROR(SEARCH("rec",B20)),"split","merge"))</f>
        <v>split</v>
      </c>
    </row>
    <row r="21" spans="1:25" x14ac:dyDescent="0.2">
      <c r="A21" t="s">
        <v>942</v>
      </c>
      <c r="B21" t="str">
        <f>CONCATENATE(BOM!$C$4,"_",_xlfn.XLOOKUP(Nevion!G21,'SNP Lookup'!A:A,'SNP Lookup'!C:C,"",0,1),"_IPLASRF")</f>
        <v>VGW-01_SDI01_ANCsend_0002_IPLASRF</v>
      </c>
      <c r="C21" t="str">
        <f>IFERROR(VLOOKUP(B21,'Sender-Receiver'!$B$3:$BQ$1500,IF('Sender-Receiver'!$AQ$2="Type:Vid_720p50",62,60),FALSE),"")</f>
        <v>#SNP</v>
      </c>
      <c r="D21" t="str">
        <f>IFERROR(VLOOKUP(B21,'Sender-Receiver'!$B$3:$BP$1500,41,FALSE),"")</f>
        <v xml:space="preserve"> |  | VKS (12G)</v>
      </c>
      <c r="E21" t="s">
        <v>3817</v>
      </c>
      <c r="F21">
        <v>1</v>
      </c>
      <c r="G21" t="s">
        <v>944</v>
      </c>
      <c r="M21" t="str">
        <f>IF(OR(BOM!$AE$4=FALSE,BOM!$AE$4="-"),IF(ISERROR(SEARCH("send",B21)),"",IF(ISERROR(SEARCH("Embrionix",BOM!$M$4)),"pool:TPC",IF(ISERROR(SEARCH("Quadsplit",BOM!$N$4)),"pool:TPC|pool:TPC","pool:TPC"))),IF(ISERROR(SEARCH("send",B21)),"","pool:TPC|pool:TPC"))</f>
        <v>pool:TPC|pool:TPC</v>
      </c>
      <c r="S21" t="str">
        <f>IFERROR(IF(VLOOKUP(B21,'Sender-Receiver'!$B$3:$BS$1259,IF('Sender-Receiver'!$AQ$2="Type:Vid_720p50",61,59),FALSE)="x","true","false"),"false")</f>
        <v>false</v>
      </c>
      <c r="T21" t="str">
        <f t="shared" si="0"/>
        <v>off</v>
      </c>
      <c r="Y21" t="str">
        <f>IF(OR(BOM!$AE$4=FALSE,BOM!$AE$4="-"),IF(ISERROR(SEARCH("Embrionix",BOM!$M$4)),"none",IF(ISERROR(SEARCH("Quadsplit",BOM!$N$4)),IF(ISERROR(SEARCH("rec",B21)),IF(ISERROR(SEARCH("send",B21)),"none","split"),"merge"),"none")),IF(ISERROR(SEARCH("rec",B21)),"split","merge"))</f>
        <v>split</v>
      </c>
    </row>
    <row r="22" spans="1:25" x14ac:dyDescent="0.2">
      <c r="A22" t="s">
        <v>942</v>
      </c>
      <c r="B22" t="str">
        <f>CONCATENATE(BOM!$C$4,"_",_xlfn.XLOOKUP(Nevion!G22,'SNP Lookup'!A:A,'SNP Lookup'!C:C,"",0,1),"_IPLASRF")</f>
        <v>VGW-01_SDI01_ANCsend_0003_IPLASRF</v>
      </c>
      <c r="C22" t="str">
        <f>IFERROR(VLOOKUP(B22,'Sender-Receiver'!$B$3:$BQ$1500,IF('Sender-Receiver'!$AQ$2="Type:Vid_720p50",62,60),FALSE),"")</f>
        <v>#SNP</v>
      </c>
      <c r="D22" t="str">
        <f>IFERROR(VLOOKUP(B22,'Sender-Receiver'!$B$3:$BP$1500,41,FALSE),"")</f>
        <v xml:space="preserve"> |  | VKS (12G)</v>
      </c>
      <c r="E22" t="s">
        <v>3817</v>
      </c>
      <c r="F22">
        <v>1</v>
      </c>
      <c r="G22" t="s">
        <v>945</v>
      </c>
      <c r="M22" t="str">
        <f>IF(OR(BOM!$AE$4=FALSE,BOM!$AE$4="-"),IF(ISERROR(SEARCH("send",B22)),"",IF(ISERROR(SEARCH("Embrionix",BOM!$M$4)),"pool:TPC",IF(ISERROR(SEARCH("Quadsplit",BOM!$N$4)),"pool:TPC|pool:TPC","pool:TPC"))),IF(ISERROR(SEARCH("send",B22)),"","pool:TPC|pool:TPC"))</f>
        <v>pool:TPC|pool:TPC</v>
      </c>
      <c r="S22" t="str">
        <f>IFERROR(IF(VLOOKUP(B22,'Sender-Receiver'!$B$3:$BS$1259,IF('Sender-Receiver'!$AQ$2="Type:Vid_720p50",61,59),FALSE)="x","true","false"),"false")</f>
        <v>false</v>
      </c>
      <c r="T22" t="str">
        <f t="shared" si="0"/>
        <v>off</v>
      </c>
      <c r="Y22" t="str">
        <f>IF(OR(BOM!$AE$4=FALSE,BOM!$AE$4="-"),IF(ISERROR(SEARCH("Embrionix",BOM!$M$4)),"none",IF(ISERROR(SEARCH("Quadsplit",BOM!$N$4)),IF(ISERROR(SEARCH("rec",B22)),IF(ISERROR(SEARCH("send",B22)),"none","split"),"merge"),"none")),IF(ISERROR(SEARCH("rec",B22)),"split","merge"))</f>
        <v>split</v>
      </c>
    </row>
    <row r="23" spans="1:25" x14ac:dyDescent="0.2">
      <c r="A23" t="s">
        <v>942</v>
      </c>
      <c r="B23" t="str">
        <f>CONCATENATE(BOM!$C$4,"_",_xlfn.XLOOKUP(Nevion!G23,'SNP Lookup'!A:A,'SNP Lookup'!C:C,"",0,1),"_IPLASRF")</f>
        <v>VGW-01_SDI01_ANCsend_0004_IPLASRF</v>
      </c>
      <c r="C23" t="str">
        <f>IFERROR(VLOOKUP(B23,'Sender-Receiver'!$B$3:$BQ$1500,IF('Sender-Receiver'!$AQ$2="Type:Vid_720p50",62,60),FALSE),"")</f>
        <v>#SNP</v>
      </c>
      <c r="D23" t="str">
        <f>IFERROR(VLOOKUP(B23,'Sender-Receiver'!$B$3:$BP$1500,41,FALSE),"")</f>
        <v xml:space="preserve"> |  | VKS (12G)</v>
      </c>
      <c r="E23" t="s">
        <v>3817</v>
      </c>
      <c r="F23">
        <v>1</v>
      </c>
      <c r="G23" t="s">
        <v>946</v>
      </c>
      <c r="M23" t="str">
        <f>IF(OR(BOM!$AE$4=FALSE,BOM!$AE$4="-"),IF(ISERROR(SEARCH("send",B23)),"",IF(ISERROR(SEARCH("Embrionix",BOM!$M$4)),"pool:TPC",IF(ISERROR(SEARCH("Quadsplit",BOM!$N$4)),"pool:TPC|pool:TPC","pool:TPC"))),IF(ISERROR(SEARCH("send",B23)),"","pool:TPC|pool:TPC"))</f>
        <v>pool:TPC|pool:TPC</v>
      </c>
      <c r="S23" t="str">
        <f>IFERROR(IF(VLOOKUP(B23,'Sender-Receiver'!$B$3:$BS$1259,IF('Sender-Receiver'!$AQ$2="Type:Vid_720p50",61,59),FALSE)="x","true","false"),"false")</f>
        <v>false</v>
      </c>
      <c r="T23" t="str">
        <f t="shared" si="0"/>
        <v>off</v>
      </c>
      <c r="Y23" t="str">
        <f>IF(OR(BOM!$AE$4=FALSE,BOM!$AE$4="-"),IF(ISERROR(SEARCH("Embrionix",BOM!$M$4)),"none",IF(ISERROR(SEARCH("Quadsplit",BOM!$N$4)),IF(ISERROR(SEARCH("rec",B23)),IF(ISERROR(SEARCH("send",B23)),"none","split"),"merge"),"none")),IF(ISERROR(SEARCH("rec",B23)),"split","merge"))</f>
        <v>split</v>
      </c>
    </row>
    <row r="24" spans="1:25" x14ac:dyDescent="0.2">
      <c r="A24" t="s">
        <v>942</v>
      </c>
      <c r="B24" t="str">
        <f>CONCATENATE(BOM!$C$4,"_",_xlfn.XLOOKUP(Nevion!G24,'SNP Lookup'!A:A,'SNP Lookup'!C:C,"",0,1),"_IPLASRF")</f>
        <v>VGW-01_SDI02_VIDsend_0001_IPLASRF</v>
      </c>
      <c r="C24" t="str">
        <f>IFERROR(VLOOKUP(B24,'Sender-Receiver'!$B$3:$BQ$1500,IF('Sender-Receiver'!$AQ$2="Type:Vid_720p50",62,60),FALSE),"")</f>
        <v>Type:Vid_1080i50,Type:Vid_1080p25,Type:Vid_1080p50,Type:Vid_2160p50,Type:Vid_1080p60,#SNP</v>
      </c>
      <c r="D24" t="str">
        <f>IFERROR(VLOOKUP(B24,'Sender-Receiver'!$B$3:$BP$1500,41,FALSE),"")</f>
        <v xml:space="preserve"> |  | Player-03</v>
      </c>
      <c r="E24" t="s">
        <v>3817</v>
      </c>
      <c r="F24">
        <v>2</v>
      </c>
      <c r="G24" t="s">
        <v>985</v>
      </c>
      <c r="M24" t="str">
        <f>IF(OR(BOM!$AE$4=FALSE,BOM!$AE$4="-"),IF(ISERROR(SEARCH("send",B24)),"",IF(ISERROR(SEARCH("Embrionix",BOM!$M$4)),"pool:TPC",IF(ISERROR(SEARCH("Quadsplit",BOM!$N$4)),"pool:TPC|pool:TPC","pool:TPC"))),IF(ISERROR(SEARCH("send",B24)),"","pool:TPC|pool:TPC"))</f>
        <v>pool:TPC|pool:TPC</v>
      </c>
      <c r="S24" t="str">
        <f>IFERROR(IF(VLOOKUP(B24,'Sender-Receiver'!$B$3:$BS$1259,IF('Sender-Receiver'!$AQ$2="Type:Vid_720p50",61,59),FALSE)="x","true","false"),"false")</f>
        <v>true</v>
      </c>
      <c r="T24" t="str">
        <f t="shared" si="0"/>
        <v>full</v>
      </c>
      <c r="Y24" t="str">
        <f>IF(OR(BOM!$AE$4=FALSE,BOM!$AE$4="-"),IF(ISERROR(SEARCH("Embrionix",BOM!$M$4)),"none",IF(ISERROR(SEARCH("Quadsplit",BOM!$N$4)),IF(ISERROR(SEARCH("rec",B24)),IF(ISERROR(SEARCH("send",B24)),"none","split"),"merge"),"none")),IF(ISERROR(SEARCH("rec",B24)),"split","merge"))</f>
        <v>split</v>
      </c>
    </row>
    <row r="25" spans="1:25" x14ac:dyDescent="0.2">
      <c r="A25" t="s">
        <v>942</v>
      </c>
      <c r="B25" t="str">
        <f>CONCATENATE(BOM!$C$4,"_",_xlfn.XLOOKUP(Nevion!G25,'SNP Lookup'!A:A,'SNP Lookup'!C:C,"",0,1),"_IPLASRF")</f>
        <v>VGW-01_SDI02_VIDsend_0002_IPLASRF</v>
      </c>
      <c r="C25" t="str">
        <f>IFERROR(VLOOKUP(B25,'Sender-Receiver'!$B$3:$BQ$1500,IF('Sender-Receiver'!$AQ$2="Type:Vid_720p50",62,60),FALSE),"")</f>
        <v>Type:Vid_1080i50,#SNP</v>
      </c>
      <c r="D25" t="str">
        <f>IFERROR(VLOOKUP(B25,'Sender-Receiver'!$B$3:$BP$1500,41,FALSE),"")</f>
        <v xml:space="preserve"> |  | Player-03</v>
      </c>
      <c r="E25" t="s">
        <v>3817</v>
      </c>
      <c r="F25">
        <v>2</v>
      </c>
      <c r="G25" t="s">
        <v>986</v>
      </c>
      <c r="M25" t="str">
        <f>IF(OR(BOM!$AE$4=FALSE,BOM!$AE$4="-"),IF(ISERROR(SEARCH("send",B25)),"",IF(ISERROR(SEARCH("Embrionix",BOM!$M$4)),"pool:TPC",IF(ISERROR(SEARCH("Quadsplit",BOM!$N$4)),"pool:TPC|pool:TPC","pool:TPC"))),IF(ISERROR(SEARCH("send",B25)),"","pool:TPC|pool:TPC"))</f>
        <v>pool:TPC|pool:TPC</v>
      </c>
      <c r="S25" t="str">
        <f>IFERROR(IF(VLOOKUP(B25,'Sender-Receiver'!$B$3:$BS$1259,IF('Sender-Receiver'!$AQ$2="Type:Vid_720p50",61,59),FALSE)="x","true","false"),"false")</f>
        <v>true</v>
      </c>
      <c r="T25" t="str">
        <f t="shared" si="0"/>
        <v>full</v>
      </c>
      <c r="Y25" t="str">
        <f>IF(OR(BOM!$AE$4=FALSE,BOM!$AE$4="-"),IF(ISERROR(SEARCH("Embrionix",BOM!$M$4)),"none",IF(ISERROR(SEARCH("Quadsplit",BOM!$N$4)),IF(ISERROR(SEARCH("rec",B25)),IF(ISERROR(SEARCH("send",B25)),"none","split"),"merge"),"none")),IF(ISERROR(SEARCH("rec",B25)),"split","merge"))</f>
        <v>split</v>
      </c>
    </row>
    <row r="26" spans="1:25" x14ac:dyDescent="0.2">
      <c r="A26" t="s">
        <v>942</v>
      </c>
      <c r="B26" t="str">
        <f>CONCATENATE(BOM!$C$4,"_",_xlfn.XLOOKUP(Nevion!G26,'SNP Lookup'!A:A,'SNP Lookup'!C:C,"",0,1),"_IPLASRF")</f>
        <v>VGW-01_SDI02_AUDsend_0001_IPLASRF</v>
      </c>
      <c r="C26" t="str">
        <f>IFERROR(VLOOKUP(B26,'Sender-Receiver'!$B$3:$BQ$1500,IF('Sender-Receiver'!$AQ$2="Type:Vid_720p50",62,60),FALSE),"")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6" t="str">
        <f>IFERROR(VLOOKUP(B26,'Sender-Receiver'!$B$3:$BP$1500,41,FALSE),"")</f>
        <v xml:space="preserve"> |  | Player-03</v>
      </c>
      <c r="E26" t="s">
        <v>3817</v>
      </c>
      <c r="F26">
        <v>2</v>
      </c>
      <c r="G26" t="s">
        <v>969</v>
      </c>
      <c r="M26" t="str">
        <f>IF(OR(BOM!$AE$4=FALSE,BOM!$AE$4="-"),IF(ISERROR(SEARCH("send",B26)),"",IF(ISERROR(SEARCH("Embrionix",BOM!$M$4)),"pool:TPC",IF(ISERROR(SEARCH("Quadsplit",BOM!$N$4)),"pool:TPC|pool:TPC","pool:TPC"))),IF(ISERROR(SEARCH("send",B26)),"","pool:TPC|pool:TPC"))</f>
        <v>pool:TPC|pool:TPC</v>
      </c>
      <c r="S26" t="str">
        <f>IFERROR(IF(VLOOKUP(B26,'Sender-Receiver'!$B$3:$BS$1259,IF('Sender-Receiver'!$AQ$2="Type:Vid_720p50",61,59),FALSE)="x","true","false"),"false")</f>
        <v>true</v>
      </c>
      <c r="T26" t="str">
        <f t="shared" si="0"/>
        <v>full</v>
      </c>
      <c r="Y26" t="str">
        <f>IF(OR(BOM!$AE$4=FALSE,BOM!$AE$4="-"),IF(ISERROR(SEARCH("Embrionix",BOM!$M$4)),"none",IF(ISERROR(SEARCH("Quadsplit",BOM!$N$4)),IF(ISERROR(SEARCH("rec",B26)),IF(ISERROR(SEARCH("send",B26)),"none","split"),"merge"),"none")),IF(ISERROR(SEARCH("rec",B26)),"split","merge"))</f>
        <v>split</v>
      </c>
    </row>
    <row r="27" spans="1:25" x14ac:dyDescent="0.2">
      <c r="A27" t="s">
        <v>942</v>
      </c>
      <c r="B27" t="str">
        <f>CONCATENATE(BOM!$C$4,"_",_xlfn.XLOOKUP(Nevion!G27,'SNP Lookup'!A:A,'SNP Lookup'!C:C,"",0,1),"_IPLASRF")</f>
        <v>VGW-01_SDI02_AUDsend_0002_IPLASRF</v>
      </c>
      <c r="C27" t="str">
        <f>IFERROR(VLOOKUP(B27,'Sender-Receiver'!$B$3:$BQ$1500,IF('Sender-Receiver'!$AQ$2="Type:Vid_720p50",62,60),FALSE),"")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7" t="str">
        <f>IFERROR(VLOOKUP(B27,'Sender-Receiver'!$B$3:$BP$1500,41,FALSE),"")</f>
        <v xml:space="preserve"> |  | Player-03</v>
      </c>
      <c r="E27" t="s">
        <v>3817</v>
      </c>
      <c r="F27">
        <v>2</v>
      </c>
      <c r="G27" t="s">
        <v>970</v>
      </c>
      <c r="M27" t="str">
        <f>IF(OR(BOM!$AE$4=FALSE,BOM!$AE$4="-"),IF(ISERROR(SEARCH("send",B27)),"",IF(ISERROR(SEARCH("Embrionix",BOM!$M$4)),"pool:TPC",IF(ISERROR(SEARCH("Quadsplit",BOM!$N$4)),"pool:TPC|pool:TPC","pool:TPC"))),IF(ISERROR(SEARCH("send",B27)),"","pool:TPC|pool:TPC"))</f>
        <v>pool:TPC|pool:TPC</v>
      </c>
      <c r="S27" t="str">
        <f>IFERROR(IF(VLOOKUP(B27,'Sender-Receiver'!$B$3:$BS$1259,IF('Sender-Receiver'!$AQ$2="Type:Vid_720p50",61,59),FALSE)="x","true","false"),"false")</f>
        <v>true</v>
      </c>
      <c r="T27" t="str">
        <f t="shared" si="0"/>
        <v>full</v>
      </c>
      <c r="Y27" t="str">
        <f>IF(OR(BOM!$AE$4=FALSE,BOM!$AE$4="-"),IF(ISERROR(SEARCH("Embrionix",BOM!$M$4)),"none",IF(ISERROR(SEARCH("Quadsplit",BOM!$N$4)),IF(ISERROR(SEARCH("rec",B27)),IF(ISERROR(SEARCH("send",B27)),"none","split"),"merge"),"none")),IF(ISERROR(SEARCH("rec",B27)),"split","merge"))</f>
        <v>split</v>
      </c>
    </row>
    <row r="28" spans="1:25" x14ac:dyDescent="0.2">
      <c r="A28" t="s">
        <v>942</v>
      </c>
      <c r="B28" t="str">
        <f>CONCATENATE(BOM!$C$4,"_",_xlfn.XLOOKUP(Nevion!G28,'SNP Lookup'!A:A,'SNP Lookup'!C:C,"",0,1),"_IPLASRF")</f>
        <v>VGW-01_SDI02_AUDsend_0003_IPLASRF</v>
      </c>
      <c r="C28" t="str">
        <f>IFERROR(VLOOKUP(B28,'Sender-Receiver'!$B$3:$BQ$1500,IF('Sender-Receiver'!$AQ$2="Type:Vid_720p50",62,60),FALSE),"")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8" t="str">
        <f>IFERROR(VLOOKUP(B28,'Sender-Receiver'!$B$3:$BP$1500,41,FALSE),"")</f>
        <v xml:space="preserve"> |  | Player-03</v>
      </c>
      <c r="E28" t="s">
        <v>3817</v>
      </c>
      <c r="F28">
        <v>2</v>
      </c>
      <c r="G28" t="s">
        <v>971</v>
      </c>
      <c r="M28" t="str">
        <f>IF(OR(BOM!$AE$4=FALSE,BOM!$AE$4="-"),IF(ISERROR(SEARCH("send",B28)),"",IF(ISERROR(SEARCH("Embrionix",BOM!$M$4)),"pool:TPC",IF(ISERROR(SEARCH("Quadsplit",BOM!$N$4)),"pool:TPC|pool:TPC","pool:TPC"))),IF(ISERROR(SEARCH("send",B28)),"","pool:TPC|pool:TPC"))</f>
        <v>pool:TPC|pool:TPC</v>
      </c>
      <c r="S28" t="str">
        <f>IFERROR(IF(VLOOKUP(B28,'Sender-Receiver'!$B$3:$BS$1259,IF('Sender-Receiver'!$AQ$2="Type:Vid_720p50",61,59),FALSE)="x","true","false"),"false")</f>
        <v>true</v>
      </c>
      <c r="T28" t="str">
        <f t="shared" si="0"/>
        <v>full</v>
      </c>
      <c r="Y28" t="str">
        <f>IF(OR(BOM!$AE$4=FALSE,BOM!$AE$4="-"),IF(ISERROR(SEARCH("Embrionix",BOM!$M$4)),"none",IF(ISERROR(SEARCH("Quadsplit",BOM!$N$4)),IF(ISERROR(SEARCH("rec",B28)),IF(ISERROR(SEARCH("send",B28)),"none","split"),"merge"),"none")),IF(ISERROR(SEARCH("rec",B28)),"split","merge"))</f>
        <v>split</v>
      </c>
    </row>
    <row r="29" spans="1:25" x14ac:dyDescent="0.2">
      <c r="A29" t="s">
        <v>942</v>
      </c>
      <c r="B29" t="str">
        <f>CONCATENATE(BOM!$C$4,"_",_xlfn.XLOOKUP(Nevion!G29,'SNP Lookup'!A:A,'SNP Lookup'!C:C,"",0,1),"_IPLASRF")</f>
        <v>VGW-01_SDI02_AUDsend_0004_IPLASRF</v>
      </c>
      <c r="C29" t="str">
        <f>IFERROR(VLOOKUP(B29,'Sender-Receiver'!$B$3:$BQ$1500,IF('Sender-Receiver'!$AQ$2="Type:Vid_720p50",62,60),FALSE),"")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9" t="str">
        <f>IFERROR(VLOOKUP(B29,'Sender-Receiver'!$B$3:$BP$1500,41,FALSE),"")</f>
        <v xml:space="preserve"> |  | Player-03</v>
      </c>
      <c r="E29" t="s">
        <v>3817</v>
      </c>
      <c r="F29">
        <v>2</v>
      </c>
      <c r="G29" t="s">
        <v>972</v>
      </c>
      <c r="M29" t="str">
        <f>IF(OR(BOM!$AE$4=FALSE,BOM!$AE$4="-"),IF(ISERROR(SEARCH("send",B29)),"",IF(ISERROR(SEARCH("Embrionix",BOM!$M$4)),"pool:TPC",IF(ISERROR(SEARCH("Quadsplit",BOM!$N$4)),"pool:TPC|pool:TPC","pool:TPC"))),IF(ISERROR(SEARCH("send",B29)),"","pool:TPC|pool:TPC"))</f>
        <v>pool:TPC|pool:TPC</v>
      </c>
      <c r="S29" t="str">
        <f>IFERROR(IF(VLOOKUP(B29,'Sender-Receiver'!$B$3:$BS$1259,IF('Sender-Receiver'!$AQ$2="Type:Vid_720p50",61,59),FALSE)="x","true","false"),"false")</f>
        <v>true</v>
      </c>
      <c r="T29" t="str">
        <f t="shared" si="0"/>
        <v>full</v>
      </c>
      <c r="Y29" t="str">
        <f>IF(OR(BOM!$AE$4=FALSE,BOM!$AE$4="-"),IF(ISERROR(SEARCH("Embrionix",BOM!$M$4)),"none",IF(ISERROR(SEARCH("Quadsplit",BOM!$N$4)),IF(ISERROR(SEARCH("rec",B29)),IF(ISERROR(SEARCH("send",B29)),"none","split"),"merge"),"none")),IF(ISERROR(SEARCH("rec",B29)),"split","merge"))</f>
        <v>split</v>
      </c>
    </row>
    <row r="30" spans="1:25" x14ac:dyDescent="0.2">
      <c r="A30" t="s">
        <v>942</v>
      </c>
      <c r="B30" t="str">
        <f>CONCATENATE(BOM!$C$4,"_",_xlfn.XLOOKUP(Nevion!G30,'SNP Lookup'!A:A,'SNP Lookup'!C:C,"",0,1),"_IPLASRF")</f>
        <v>VGW-01_SDI02_AUDsend_0005_IPLASRF</v>
      </c>
      <c r="C30" t="str">
        <f>IFERROR(VLOOKUP(B30,'Sender-Receiver'!$B$3:$BQ$1500,IF('Sender-Receiver'!$AQ$2="Type:Vid_720p50",62,60),FALSE),"")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0" t="str">
        <f>IFERROR(VLOOKUP(B30,'Sender-Receiver'!$B$3:$BP$1500,41,FALSE),"")</f>
        <v xml:space="preserve"> |  | Player-03</v>
      </c>
      <c r="E30" t="s">
        <v>3817</v>
      </c>
      <c r="F30">
        <v>2</v>
      </c>
      <c r="G30" t="s">
        <v>973</v>
      </c>
      <c r="M30" t="str">
        <f>IF(OR(BOM!$AE$4=FALSE,BOM!$AE$4="-"),IF(ISERROR(SEARCH("send",B30)),"",IF(ISERROR(SEARCH("Embrionix",BOM!$M$4)),"pool:TPC",IF(ISERROR(SEARCH("Quadsplit",BOM!$N$4)),"pool:TPC|pool:TPC","pool:TPC"))),IF(ISERROR(SEARCH("send",B30)),"","pool:TPC|pool:TPC"))</f>
        <v>pool:TPC|pool:TPC</v>
      </c>
      <c r="S30" t="str">
        <f>IFERROR(IF(VLOOKUP(B30,'Sender-Receiver'!$B$3:$BS$1259,IF('Sender-Receiver'!$AQ$2="Type:Vid_720p50",61,59),FALSE)="x","true","false"),"false")</f>
        <v>true</v>
      </c>
      <c r="T30" t="str">
        <f t="shared" si="0"/>
        <v>full</v>
      </c>
      <c r="Y30" t="str">
        <f>IF(OR(BOM!$AE$4=FALSE,BOM!$AE$4="-"),IF(ISERROR(SEARCH("Embrionix",BOM!$M$4)),"none",IF(ISERROR(SEARCH("Quadsplit",BOM!$N$4)),IF(ISERROR(SEARCH("rec",B30)),IF(ISERROR(SEARCH("send",B30)),"none","split"),"merge"),"none")),IF(ISERROR(SEARCH("rec",B30)),"split","merge"))</f>
        <v>split</v>
      </c>
    </row>
    <row r="31" spans="1:25" x14ac:dyDescent="0.2">
      <c r="A31" t="s">
        <v>942</v>
      </c>
      <c r="B31" t="str">
        <f>CONCATENATE(BOM!$C$4,"_",_xlfn.XLOOKUP(Nevion!G31,'SNP Lookup'!A:A,'SNP Lookup'!C:C,"",0,1),"_IPLASRF")</f>
        <v>VGW-01_SDI02_AUDsend_0006_IPLASRF</v>
      </c>
      <c r="C31" t="str">
        <f>IFERROR(VLOOKUP(B31,'Sender-Receiver'!$B$3:$BQ$1500,IF('Sender-Receiver'!$AQ$2="Type:Vid_720p50",62,60),FALSE),"")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1" t="str">
        <f>IFERROR(VLOOKUP(B31,'Sender-Receiver'!$B$3:$BP$1500,41,FALSE),"")</f>
        <v xml:space="preserve"> |  | Player-03</v>
      </c>
      <c r="E31" t="s">
        <v>3817</v>
      </c>
      <c r="F31">
        <v>2</v>
      </c>
      <c r="G31" t="s">
        <v>974</v>
      </c>
      <c r="M31" t="str">
        <f>IF(OR(BOM!$AE$4=FALSE,BOM!$AE$4="-"),IF(ISERROR(SEARCH("send",B31)),"",IF(ISERROR(SEARCH("Embrionix",BOM!$M$4)),"pool:TPC",IF(ISERROR(SEARCH("Quadsplit",BOM!$N$4)),"pool:TPC|pool:TPC","pool:TPC"))),IF(ISERROR(SEARCH("send",B31)),"","pool:TPC|pool:TPC"))</f>
        <v>pool:TPC|pool:TPC</v>
      </c>
      <c r="S31" t="str">
        <f>IFERROR(IF(VLOOKUP(B31,'Sender-Receiver'!$B$3:$BS$1259,IF('Sender-Receiver'!$AQ$2="Type:Vid_720p50",61,59),FALSE)="x","true","false"),"false")</f>
        <v>true</v>
      </c>
      <c r="T31" t="str">
        <f t="shared" si="0"/>
        <v>full</v>
      </c>
      <c r="Y31" t="str">
        <f>IF(OR(BOM!$AE$4=FALSE,BOM!$AE$4="-"),IF(ISERROR(SEARCH("Embrionix",BOM!$M$4)),"none",IF(ISERROR(SEARCH("Quadsplit",BOM!$N$4)),IF(ISERROR(SEARCH("rec",B31)),IF(ISERROR(SEARCH("send",B31)),"none","split"),"merge"),"none")),IF(ISERROR(SEARCH("rec",B31)),"split","merge"))</f>
        <v>split</v>
      </c>
    </row>
    <row r="32" spans="1:25" x14ac:dyDescent="0.2">
      <c r="A32" t="s">
        <v>942</v>
      </c>
      <c r="B32" t="str">
        <f>CONCATENATE(BOM!$C$4,"_",_xlfn.XLOOKUP(Nevion!G32,'SNP Lookup'!A:A,'SNP Lookup'!C:C,"",0,1),"_IPLASRF")</f>
        <v>VGW-01_SDI02_AUDsend_0007_IPLASRF</v>
      </c>
      <c r="C32" t="str">
        <f>IFERROR(VLOOKUP(B32,'Sender-Receiver'!$B$3:$BQ$1500,IF('Sender-Receiver'!$AQ$2="Type:Vid_720p50",62,60),FALSE),"")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2" t="str">
        <f>IFERROR(VLOOKUP(B32,'Sender-Receiver'!$B$3:$BP$1500,41,FALSE),"")</f>
        <v xml:space="preserve"> |  | Player-03</v>
      </c>
      <c r="E32" t="s">
        <v>3817</v>
      </c>
      <c r="F32">
        <v>2</v>
      </c>
      <c r="G32" t="s">
        <v>975</v>
      </c>
      <c r="M32" t="str">
        <f>IF(OR(BOM!$AE$4=FALSE,BOM!$AE$4="-"),IF(ISERROR(SEARCH("send",B32)),"",IF(ISERROR(SEARCH("Embrionix",BOM!$M$4)),"pool:TPC",IF(ISERROR(SEARCH("Quadsplit",BOM!$N$4)),"pool:TPC|pool:TPC","pool:TPC"))),IF(ISERROR(SEARCH("send",B32)),"","pool:TPC|pool:TPC"))</f>
        <v>pool:TPC|pool:TPC</v>
      </c>
      <c r="S32" t="str">
        <f>IFERROR(IF(VLOOKUP(B32,'Sender-Receiver'!$B$3:$BS$1259,IF('Sender-Receiver'!$AQ$2="Type:Vid_720p50",61,59),FALSE)="x","true","false"),"false")</f>
        <v>true</v>
      </c>
      <c r="T32" t="str">
        <f t="shared" si="0"/>
        <v>full</v>
      </c>
      <c r="Y32" t="str">
        <f>IF(OR(BOM!$AE$4=FALSE,BOM!$AE$4="-"),IF(ISERROR(SEARCH("Embrionix",BOM!$M$4)),"none",IF(ISERROR(SEARCH("Quadsplit",BOM!$N$4)),IF(ISERROR(SEARCH("rec",B32)),IF(ISERROR(SEARCH("send",B32)),"none","split"),"merge"),"none")),IF(ISERROR(SEARCH("rec",B32)),"split","merge"))</f>
        <v>split</v>
      </c>
    </row>
    <row r="33" spans="1:25" x14ac:dyDescent="0.2">
      <c r="A33" t="s">
        <v>942</v>
      </c>
      <c r="B33" t="str">
        <f>CONCATENATE(BOM!$C$4,"_",_xlfn.XLOOKUP(Nevion!G33,'SNP Lookup'!A:A,'SNP Lookup'!C:C,"",0,1),"_IPLASRF")</f>
        <v>VGW-01_SDI02_AUDsend_0008_IPLASRF</v>
      </c>
      <c r="C33" t="str">
        <f>IFERROR(VLOOKUP(B33,'Sender-Receiver'!$B$3:$BQ$1500,IF('Sender-Receiver'!$AQ$2="Type:Vid_720p50",62,60),FALSE),"")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3" t="str">
        <f>IFERROR(VLOOKUP(B33,'Sender-Receiver'!$B$3:$BP$1500,41,FALSE),"")</f>
        <v xml:space="preserve"> |  | Player-03</v>
      </c>
      <c r="E33" t="s">
        <v>3817</v>
      </c>
      <c r="F33">
        <v>2</v>
      </c>
      <c r="G33" t="s">
        <v>976</v>
      </c>
      <c r="M33" t="str">
        <f>IF(OR(BOM!$AE$4=FALSE,BOM!$AE$4="-"),IF(ISERROR(SEARCH("send",B33)),"",IF(ISERROR(SEARCH("Embrionix",BOM!$M$4)),"pool:TPC",IF(ISERROR(SEARCH("Quadsplit",BOM!$N$4)),"pool:TPC|pool:TPC","pool:TPC"))),IF(ISERROR(SEARCH("send",B33)),"","pool:TPC|pool:TPC"))</f>
        <v>pool:TPC|pool:TPC</v>
      </c>
      <c r="S33" t="str">
        <f>IFERROR(IF(VLOOKUP(B33,'Sender-Receiver'!$B$3:$BS$1259,IF('Sender-Receiver'!$AQ$2="Type:Vid_720p50",61,59),FALSE)="x","true","false"),"false")</f>
        <v>true</v>
      </c>
      <c r="T33" t="str">
        <f t="shared" si="0"/>
        <v>full</v>
      </c>
      <c r="Y33" t="str">
        <f>IF(OR(BOM!$AE$4=FALSE,BOM!$AE$4="-"),IF(ISERROR(SEARCH("Embrionix",BOM!$M$4)),"none",IF(ISERROR(SEARCH("Quadsplit",BOM!$N$4)),IF(ISERROR(SEARCH("rec",B33)),IF(ISERROR(SEARCH("send",B33)),"none","split"),"merge"),"none")),IF(ISERROR(SEARCH("rec",B33)),"split","merge"))</f>
        <v>split</v>
      </c>
    </row>
    <row r="34" spans="1:25" x14ac:dyDescent="0.2">
      <c r="A34" t="s">
        <v>942</v>
      </c>
      <c r="B34" t="str">
        <f>CONCATENATE(BOM!$C$4,"_",_xlfn.XLOOKUP(Nevion!G34,'SNP Lookup'!A:A,'SNP Lookup'!C:C,"",0,1),"_IPLASRF")</f>
        <v>VGW-01_SDI02_AUDsend_0009_IPLASRF</v>
      </c>
      <c r="C34" t="str">
        <f>IFERROR(VLOOKUP(B34,'Sender-Receiver'!$B$3:$BQ$1500,IF('Sender-Receiver'!$AQ$2="Type:Vid_720p50",62,60),FALSE),"")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4" t="str">
        <f>IFERROR(VLOOKUP(B34,'Sender-Receiver'!$B$3:$BP$1500,41,FALSE),"")</f>
        <v xml:space="preserve"> |  | Player-03</v>
      </c>
      <c r="E34" t="s">
        <v>3817</v>
      </c>
      <c r="F34">
        <v>2</v>
      </c>
      <c r="G34" t="s">
        <v>977</v>
      </c>
      <c r="M34" t="str">
        <f>IF(OR(BOM!$AE$4=FALSE,BOM!$AE$4="-"),IF(ISERROR(SEARCH("send",B34)),"",IF(ISERROR(SEARCH("Embrionix",BOM!$M$4)),"pool:TPC",IF(ISERROR(SEARCH("Quadsplit",BOM!$N$4)),"pool:TPC|pool:TPC","pool:TPC"))),IF(ISERROR(SEARCH("send",B34)),"","pool:TPC|pool:TPC"))</f>
        <v>pool:TPC|pool:TPC</v>
      </c>
      <c r="S34" t="str">
        <f>IFERROR(IF(VLOOKUP(B34,'Sender-Receiver'!$B$3:$BS$1259,IF('Sender-Receiver'!$AQ$2="Type:Vid_720p50",61,59),FALSE)="x","true","false"),"false")</f>
        <v>true</v>
      </c>
      <c r="T34" t="str">
        <f t="shared" si="0"/>
        <v>full</v>
      </c>
      <c r="Y34" t="str">
        <f>IF(OR(BOM!$AE$4=FALSE,BOM!$AE$4="-"),IF(ISERROR(SEARCH("Embrionix",BOM!$M$4)),"none",IF(ISERROR(SEARCH("Quadsplit",BOM!$N$4)),IF(ISERROR(SEARCH("rec",B34)),IF(ISERROR(SEARCH("send",B34)),"none","split"),"merge"),"none")),IF(ISERROR(SEARCH("rec",B34)),"split","merge"))</f>
        <v>split</v>
      </c>
    </row>
    <row r="35" spans="1:25" x14ac:dyDescent="0.2">
      <c r="A35" t="s">
        <v>942</v>
      </c>
      <c r="B35" t="str">
        <f>CONCATENATE(BOM!$C$4,"_",_xlfn.XLOOKUP(Nevion!G35,'SNP Lookup'!A:A,'SNP Lookup'!C:C,"",0,1),"_IPLASRF")</f>
        <v>VGW-01_SDI02_AUDsend_0010_IPLASRF</v>
      </c>
      <c r="C35" t="str">
        <f>IFERROR(VLOOKUP(B35,'Sender-Receiver'!$B$3:$BQ$1500,IF('Sender-Receiver'!$AQ$2="Type:Vid_720p50",62,60),FALSE),"")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5" t="str">
        <f>IFERROR(VLOOKUP(B35,'Sender-Receiver'!$B$3:$BP$1500,41,FALSE),"")</f>
        <v xml:space="preserve"> |  | Player-03</v>
      </c>
      <c r="E35" t="s">
        <v>3817</v>
      </c>
      <c r="F35">
        <v>2</v>
      </c>
      <c r="G35" t="s">
        <v>978</v>
      </c>
      <c r="M35" t="str">
        <f>IF(OR(BOM!$AE$4=FALSE,BOM!$AE$4="-"),IF(ISERROR(SEARCH("send",B35)),"",IF(ISERROR(SEARCH("Embrionix",BOM!$M$4)),"pool:TPC",IF(ISERROR(SEARCH("Quadsplit",BOM!$N$4)),"pool:TPC|pool:TPC","pool:TPC"))),IF(ISERROR(SEARCH("send",B35)),"","pool:TPC|pool:TPC"))</f>
        <v>pool:TPC|pool:TPC</v>
      </c>
      <c r="S35" t="str">
        <f>IFERROR(IF(VLOOKUP(B35,'Sender-Receiver'!$B$3:$BS$1259,IF('Sender-Receiver'!$AQ$2="Type:Vid_720p50",61,59),FALSE)="x","true","false"),"false")</f>
        <v>true</v>
      </c>
      <c r="T35" t="str">
        <f t="shared" si="0"/>
        <v>full</v>
      </c>
      <c r="Y35" t="str">
        <f>IF(OR(BOM!$AE$4=FALSE,BOM!$AE$4="-"),IF(ISERROR(SEARCH("Embrionix",BOM!$M$4)),"none",IF(ISERROR(SEARCH("Quadsplit",BOM!$N$4)),IF(ISERROR(SEARCH("rec",B35)),IF(ISERROR(SEARCH("send",B35)),"none","split"),"merge"),"none")),IF(ISERROR(SEARCH("rec",B35)),"split","merge"))</f>
        <v>split</v>
      </c>
    </row>
    <row r="36" spans="1:25" x14ac:dyDescent="0.2">
      <c r="A36" t="s">
        <v>942</v>
      </c>
      <c r="B36" t="str">
        <f>CONCATENATE(BOM!$C$4,"_",_xlfn.XLOOKUP(Nevion!G36,'SNP Lookup'!A:A,'SNP Lookup'!C:C,"",0,1),"_IPLASRF")</f>
        <v>VGW-01_SDI02_AUDsend_0011_IPLASRF</v>
      </c>
      <c r="C36" t="str">
        <f>IFERROR(VLOOKUP(B36,'Sender-Receiver'!$B$3:$BQ$1500,IF('Sender-Receiver'!$AQ$2="Type:Vid_720p50",62,60),FALSE),"")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6" t="str">
        <f>IFERROR(VLOOKUP(B36,'Sender-Receiver'!$B$3:$BP$1500,41,FALSE),"")</f>
        <v xml:space="preserve"> |  | Player-03</v>
      </c>
      <c r="E36" t="s">
        <v>3817</v>
      </c>
      <c r="F36">
        <v>2</v>
      </c>
      <c r="G36" t="s">
        <v>979</v>
      </c>
      <c r="M36" t="str">
        <f>IF(OR(BOM!$AE$4=FALSE,BOM!$AE$4="-"),IF(ISERROR(SEARCH("send",B36)),"",IF(ISERROR(SEARCH("Embrionix",BOM!$M$4)),"pool:TPC",IF(ISERROR(SEARCH("Quadsplit",BOM!$N$4)),"pool:TPC|pool:TPC","pool:TPC"))),IF(ISERROR(SEARCH("send",B36)),"","pool:TPC|pool:TPC"))</f>
        <v>pool:TPC|pool:TPC</v>
      </c>
      <c r="S36" t="str">
        <f>IFERROR(IF(VLOOKUP(B36,'Sender-Receiver'!$B$3:$BS$1259,IF('Sender-Receiver'!$AQ$2="Type:Vid_720p50",61,59),FALSE)="x","true","false"),"false")</f>
        <v>true</v>
      </c>
      <c r="T36" t="str">
        <f t="shared" si="0"/>
        <v>full</v>
      </c>
      <c r="Y36" t="str">
        <f>IF(OR(BOM!$AE$4=FALSE,BOM!$AE$4="-"),IF(ISERROR(SEARCH("Embrionix",BOM!$M$4)),"none",IF(ISERROR(SEARCH("Quadsplit",BOM!$N$4)),IF(ISERROR(SEARCH("rec",B36)),IF(ISERROR(SEARCH("send",B36)),"none","split"),"merge"),"none")),IF(ISERROR(SEARCH("rec",B36)),"split","merge"))</f>
        <v>split</v>
      </c>
    </row>
    <row r="37" spans="1:25" x14ac:dyDescent="0.2">
      <c r="A37" t="s">
        <v>942</v>
      </c>
      <c r="B37" t="str">
        <f>CONCATENATE(BOM!$C$4,"_",_xlfn.XLOOKUP(Nevion!G37,'SNP Lookup'!A:A,'SNP Lookup'!C:C,"",0,1),"_IPLASRF")</f>
        <v>VGW-01_SDI02_AUDsend_0012_IPLASRF</v>
      </c>
      <c r="C37" t="str">
        <f>IFERROR(VLOOKUP(B37,'Sender-Receiver'!$B$3:$BQ$1500,IF('Sender-Receiver'!$AQ$2="Type:Vid_720p50",62,60),FALSE),"")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7" t="str">
        <f>IFERROR(VLOOKUP(B37,'Sender-Receiver'!$B$3:$BP$1500,41,FALSE),"")</f>
        <v xml:space="preserve"> |  | Player-03</v>
      </c>
      <c r="E37" t="s">
        <v>3817</v>
      </c>
      <c r="F37">
        <v>2</v>
      </c>
      <c r="G37" t="s">
        <v>980</v>
      </c>
      <c r="M37" t="str">
        <f>IF(OR(BOM!$AE$4=FALSE,BOM!$AE$4="-"),IF(ISERROR(SEARCH("send",B37)),"",IF(ISERROR(SEARCH("Embrionix",BOM!$M$4)),"pool:TPC",IF(ISERROR(SEARCH("Quadsplit",BOM!$N$4)),"pool:TPC|pool:TPC","pool:TPC"))),IF(ISERROR(SEARCH("send",B37)),"","pool:TPC|pool:TPC"))</f>
        <v>pool:TPC|pool:TPC</v>
      </c>
      <c r="S37" t="str">
        <f>IFERROR(IF(VLOOKUP(B37,'Sender-Receiver'!$B$3:$BS$1259,IF('Sender-Receiver'!$AQ$2="Type:Vid_720p50",61,59),FALSE)="x","true","false"),"false")</f>
        <v>true</v>
      </c>
      <c r="T37" t="str">
        <f t="shared" si="0"/>
        <v>full</v>
      </c>
      <c r="Y37" t="str">
        <f>IF(OR(BOM!$AE$4=FALSE,BOM!$AE$4="-"),IF(ISERROR(SEARCH("Embrionix",BOM!$M$4)),"none",IF(ISERROR(SEARCH("Quadsplit",BOM!$N$4)),IF(ISERROR(SEARCH("rec",B37)),IF(ISERROR(SEARCH("send",B37)),"none","split"),"merge"),"none")),IF(ISERROR(SEARCH("rec",B37)),"split","merge"))</f>
        <v>split</v>
      </c>
    </row>
    <row r="38" spans="1:25" x14ac:dyDescent="0.2">
      <c r="A38" t="s">
        <v>942</v>
      </c>
      <c r="B38" t="str">
        <f>CONCATENATE(BOM!$C$4,"_",_xlfn.XLOOKUP(Nevion!G38,'SNP Lookup'!A:A,'SNP Lookup'!C:C,"",0,1),"_IPLASRF")</f>
        <v>VGW-01_SDI02_AUDsend_0013_IPLASRF</v>
      </c>
      <c r="C38" t="str">
        <f>IFERROR(VLOOKUP(B38,'Sender-Receiver'!$B$3:$BQ$1500,IF('Sender-Receiver'!$AQ$2="Type:Vid_720p50",62,60),FALSE),"")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8" t="str">
        <f>IFERROR(VLOOKUP(B38,'Sender-Receiver'!$B$3:$BP$1500,41,FALSE),"")</f>
        <v xml:space="preserve"> |  | Player-03</v>
      </c>
      <c r="E38" t="s">
        <v>3817</v>
      </c>
      <c r="F38">
        <v>2</v>
      </c>
      <c r="G38" t="s">
        <v>981</v>
      </c>
      <c r="M38" t="str">
        <f>IF(OR(BOM!$AE$4=FALSE,BOM!$AE$4="-"),IF(ISERROR(SEARCH("send",B38)),"",IF(ISERROR(SEARCH("Embrionix",BOM!$M$4)),"pool:TPC",IF(ISERROR(SEARCH("Quadsplit",BOM!$N$4)),"pool:TPC|pool:TPC","pool:TPC"))),IF(ISERROR(SEARCH("send",B38)),"","pool:TPC|pool:TPC"))</f>
        <v>pool:TPC|pool:TPC</v>
      </c>
      <c r="S38" t="str">
        <f>IFERROR(IF(VLOOKUP(B38,'Sender-Receiver'!$B$3:$BS$1259,IF('Sender-Receiver'!$AQ$2="Type:Vid_720p50",61,59),FALSE)="x","true","false"),"false")</f>
        <v>true</v>
      </c>
      <c r="T38" t="str">
        <f t="shared" si="0"/>
        <v>full</v>
      </c>
      <c r="Y38" t="str">
        <f>IF(OR(BOM!$AE$4=FALSE,BOM!$AE$4="-"),IF(ISERROR(SEARCH("Embrionix",BOM!$M$4)),"none",IF(ISERROR(SEARCH("Quadsplit",BOM!$N$4)),IF(ISERROR(SEARCH("rec",B38)),IF(ISERROR(SEARCH("send",B38)),"none","split"),"merge"),"none")),IF(ISERROR(SEARCH("rec",B38)),"split","merge"))</f>
        <v>split</v>
      </c>
    </row>
    <row r="39" spans="1:25" x14ac:dyDescent="0.2">
      <c r="A39" t="s">
        <v>942</v>
      </c>
      <c r="B39" t="str">
        <f>CONCATENATE(BOM!$C$4,"_",_xlfn.XLOOKUP(Nevion!G39,'SNP Lookup'!A:A,'SNP Lookup'!C:C,"",0,1),"_IPLASRF")</f>
        <v>VGW-01_SDI02_AUDsend_0014_IPLASRF</v>
      </c>
      <c r="C39" t="str">
        <f>IFERROR(VLOOKUP(B39,'Sender-Receiver'!$B$3:$BQ$1500,IF('Sender-Receiver'!$AQ$2="Type:Vid_720p50",62,60),FALSE),"")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9" t="str">
        <f>IFERROR(VLOOKUP(B39,'Sender-Receiver'!$B$3:$BP$1500,41,FALSE),"")</f>
        <v xml:space="preserve"> |  | Player-03</v>
      </c>
      <c r="E39" t="s">
        <v>3817</v>
      </c>
      <c r="F39">
        <v>2</v>
      </c>
      <c r="G39" t="s">
        <v>982</v>
      </c>
      <c r="M39" t="str">
        <f>IF(OR(BOM!$AE$4=FALSE,BOM!$AE$4="-"),IF(ISERROR(SEARCH("send",B39)),"",IF(ISERROR(SEARCH("Embrionix",BOM!$M$4)),"pool:TPC",IF(ISERROR(SEARCH("Quadsplit",BOM!$N$4)),"pool:TPC|pool:TPC","pool:TPC"))),IF(ISERROR(SEARCH("send",B39)),"","pool:TPC|pool:TPC"))</f>
        <v>pool:TPC|pool:TPC</v>
      </c>
      <c r="S39" t="str">
        <f>IFERROR(IF(VLOOKUP(B39,'Sender-Receiver'!$B$3:$BS$1259,IF('Sender-Receiver'!$AQ$2="Type:Vid_720p50",61,59),FALSE)="x","true","false"),"false")</f>
        <v>true</v>
      </c>
      <c r="T39" t="str">
        <f t="shared" si="0"/>
        <v>full</v>
      </c>
      <c r="Y39" t="str">
        <f>IF(OR(BOM!$AE$4=FALSE,BOM!$AE$4="-"),IF(ISERROR(SEARCH("Embrionix",BOM!$M$4)),"none",IF(ISERROR(SEARCH("Quadsplit",BOM!$N$4)),IF(ISERROR(SEARCH("rec",B39)),IF(ISERROR(SEARCH("send",B39)),"none","split"),"merge"),"none")),IF(ISERROR(SEARCH("rec",B39)),"split","merge"))</f>
        <v>split</v>
      </c>
    </row>
    <row r="40" spans="1:25" x14ac:dyDescent="0.2">
      <c r="A40" t="s">
        <v>942</v>
      </c>
      <c r="B40" t="str">
        <f>CONCATENATE(BOM!$C$4,"_",_xlfn.XLOOKUP(Nevion!G40,'SNP Lookup'!A:A,'SNP Lookup'!C:C,"",0,1),"_IPLASRF")</f>
        <v>VGW-01_SDI02_AUDsend_0015_IPLASRF</v>
      </c>
      <c r="C40" t="str">
        <f>IFERROR(VLOOKUP(B40,'Sender-Receiver'!$B$3:$BQ$1500,IF('Sender-Receiver'!$AQ$2="Type:Vid_720p50",62,60),FALSE),"")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0" t="str">
        <f>IFERROR(VLOOKUP(B40,'Sender-Receiver'!$B$3:$BP$1500,41,FALSE),"")</f>
        <v xml:space="preserve"> |  | Player-03</v>
      </c>
      <c r="E40" t="s">
        <v>3817</v>
      </c>
      <c r="F40">
        <v>2</v>
      </c>
      <c r="G40" t="s">
        <v>983</v>
      </c>
      <c r="M40" t="str">
        <f>IF(OR(BOM!$AE$4=FALSE,BOM!$AE$4="-"),IF(ISERROR(SEARCH("send",B40)),"",IF(ISERROR(SEARCH("Embrionix",BOM!$M$4)),"pool:TPC",IF(ISERROR(SEARCH("Quadsplit",BOM!$N$4)),"pool:TPC|pool:TPC","pool:TPC"))),IF(ISERROR(SEARCH("send",B40)),"","pool:TPC|pool:TPC"))</f>
        <v>pool:TPC|pool:TPC</v>
      </c>
      <c r="S40" t="str">
        <f>IFERROR(IF(VLOOKUP(B40,'Sender-Receiver'!$B$3:$BS$1259,IF('Sender-Receiver'!$AQ$2="Type:Vid_720p50",61,59),FALSE)="x","true","false"),"false")</f>
        <v>true</v>
      </c>
      <c r="T40" t="str">
        <f t="shared" si="0"/>
        <v>full</v>
      </c>
      <c r="Y40" t="str">
        <f>IF(OR(BOM!$AE$4=FALSE,BOM!$AE$4="-"),IF(ISERROR(SEARCH("Embrionix",BOM!$M$4)),"none",IF(ISERROR(SEARCH("Quadsplit",BOM!$N$4)),IF(ISERROR(SEARCH("rec",B40)),IF(ISERROR(SEARCH("send",B40)),"none","split"),"merge"),"none")),IF(ISERROR(SEARCH("rec",B40)),"split","merge"))</f>
        <v>split</v>
      </c>
    </row>
    <row r="41" spans="1:25" x14ac:dyDescent="0.2">
      <c r="A41" t="s">
        <v>942</v>
      </c>
      <c r="B41" t="str">
        <f>CONCATENATE(BOM!$C$4,"_",_xlfn.XLOOKUP(Nevion!G41,'SNP Lookup'!A:A,'SNP Lookup'!C:C,"",0,1),"_IPLASRF")</f>
        <v>VGW-01_SDI02_AUDsend_0016_IPLASRF</v>
      </c>
      <c r="C41" t="str">
        <f>IFERROR(VLOOKUP(B41,'Sender-Receiver'!$B$3:$BQ$1500,IF('Sender-Receiver'!$AQ$2="Type:Vid_720p50",62,60),FALSE),"")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1" t="str">
        <f>IFERROR(VLOOKUP(B41,'Sender-Receiver'!$B$3:$BP$1500,41,FALSE),"")</f>
        <v xml:space="preserve"> |  | Player-03</v>
      </c>
      <c r="E41" t="s">
        <v>3817</v>
      </c>
      <c r="F41">
        <v>2</v>
      </c>
      <c r="G41" t="s">
        <v>984</v>
      </c>
      <c r="M41" t="str">
        <f>IF(OR(BOM!$AE$4=FALSE,BOM!$AE$4="-"),IF(ISERROR(SEARCH("send",B41)),"",IF(ISERROR(SEARCH("Embrionix",BOM!$M$4)),"pool:TPC",IF(ISERROR(SEARCH("Quadsplit",BOM!$N$4)),"pool:TPC|pool:TPC","pool:TPC"))),IF(ISERROR(SEARCH("send",B41)),"","pool:TPC|pool:TPC"))</f>
        <v>pool:TPC|pool:TPC</v>
      </c>
      <c r="S41" t="str">
        <f>IFERROR(IF(VLOOKUP(B41,'Sender-Receiver'!$B$3:$BS$1259,IF('Sender-Receiver'!$AQ$2="Type:Vid_720p50",61,59),FALSE)="x","true","false"),"false")</f>
        <v>true</v>
      </c>
      <c r="T41" t="str">
        <f t="shared" si="0"/>
        <v>full</v>
      </c>
      <c r="Y41" t="str">
        <f>IF(OR(BOM!$AE$4=FALSE,BOM!$AE$4="-"),IF(ISERROR(SEARCH("Embrionix",BOM!$M$4)),"none",IF(ISERROR(SEARCH("Quadsplit",BOM!$N$4)),IF(ISERROR(SEARCH("rec",B41)),IF(ISERROR(SEARCH("send",B41)),"none","split"),"merge"),"none")),IF(ISERROR(SEARCH("rec",B41)),"split","merge"))</f>
        <v>split</v>
      </c>
    </row>
    <row r="42" spans="1:25" x14ac:dyDescent="0.2">
      <c r="A42" t="s">
        <v>942</v>
      </c>
      <c r="B42" t="str">
        <f>CONCATENATE(BOM!$C$4,"_",_xlfn.XLOOKUP(Nevion!G42,'SNP Lookup'!A:A,'SNP Lookup'!C:C,"",0,1),"_IPLASRF")</f>
        <v>VGW-01_SDI02_ANCsend_0001_IPLASRF</v>
      </c>
      <c r="C42" t="str">
        <f>IFERROR(VLOOKUP(B42,'Sender-Receiver'!$B$3:$BQ$1500,IF('Sender-Receiver'!$AQ$2="Type:Vid_720p50",62,60),FALSE),"")</f>
        <v>Type:Anc_Prot,#SNP</v>
      </c>
      <c r="D42" t="str">
        <f>IFERROR(VLOOKUP(B42,'Sender-Receiver'!$B$3:$BP$1500,41,FALSE),"")</f>
        <v xml:space="preserve"> |  | Player-03</v>
      </c>
      <c r="E42" t="s">
        <v>3817</v>
      </c>
      <c r="F42">
        <v>2</v>
      </c>
      <c r="G42" t="s">
        <v>965</v>
      </c>
      <c r="M42" t="str">
        <f>IF(OR(BOM!$AE$4=FALSE,BOM!$AE$4="-"),IF(ISERROR(SEARCH("send",B42)),"",IF(ISERROR(SEARCH("Embrionix",BOM!$M$4)),"pool:TPC",IF(ISERROR(SEARCH("Quadsplit",BOM!$N$4)),"pool:TPC|pool:TPC","pool:TPC"))),IF(ISERROR(SEARCH("send",B42)),"","pool:TPC|pool:TPC"))</f>
        <v>pool:TPC|pool:TPC</v>
      </c>
      <c r="S42" t="str">
        <f>IFERROR(IF(VLOOKUP(B42,'Sender-Receiver'!$B$3:$BS$1259,IF('Sender-Receiver'!$AQ$2="Type:Vid_720p50",61,59),FALSE)="x","true","false"),"false")</f>
        <v>true</v>
      </c>
      <c r="T42" t="str">
        <f t="shared" si="0"/>
        <v>full</v>
      </c>
      <c r="Y42" t="str">
        <f>IF(OR(BOM!$AE$4=FALSE,BOM!$AE$4="-"),IF(ISERROR(SEARCH("Embrionix",BOM!$M$4)),"none",IF(ISERROR(SEARCH("Quadsplit",BOM!$N$4)),IF(ISERROR(SEARCH("rec",B42)),IF(ISERROR(SEARCH("send",B42)),"none","split"),"merge"),"none")),IF(ISERROR(SEARCH("rec",B42)),"split","merge"))</f>
        <v>split</v>
      </c>
    </row>
    <row r="43" spans="1:25" x14ac:dyDescent="0.2">
      <c r="A43" t="s">
        <v>942</v>
      </c>
      <c r="B43" t="str">
        <f>CONCATENATE(BOM!$C$4,"_",_xlfn.XLOOKUP(Nevion!G43,'SNP Lookup'!A:A,'SNP Lookup'!C:C,"",0,1),"_IPLASRF")</f>
        <v>VGW-01_SDI02_ANCsend_0002_IPLASRF</v>
      </c>
      <c r="C43" t="str">
        <f>IFERROR(VLOOKUP(B43,'Sender-Receiver'!$B$3:$BQ$1500,IF('Sender-Receiver'!$AQ$2="Type:Vid_720p50",62,60),FALSE),"")</f>
        <v>#SNP</v>
      </c>
      <c r="D43" t="str">
        <f>IFERROR(VLOOKUP(B43,'Sender-Receiver'!$B$3:$BP$1500,41,FALSE),"")</f>
        <v xml:space="preserve"> |  | Player-03</v>
      </c>
      <c r="E43" t="s">
        <v>3817</v>
      </c>
      <c r="F43">
        <v>2</v>
      </c>
      <c r="G43" t="s">
        <v>966</v>
      </c>
      <c r="M43" t="str">
        <f>IF(OR(BOM!$AE$4=FALSE,BOM!$AE$4="-"),IF(ISERROR(SEARCH("send",B43)),"",IF(ISERROR(SEARCH("Embrionix",BOM!$M$4)),"pool:TPC",IF(ISERROR(SEARCH("Quadsplit",BOM!$N$4)),"pool:TPC|pool:TPC","pool:TPC"))),IF(ISERROR(SEARCH("send",B43)),"","pool:TPC|pool:TPC"))</f>
        <v>pool:TPC|pool:TPC</v>
      </c>
      <c r="S43" t="str">
        <f>IFERROR(IF(VLOOKUP(B43,'Sender-Receiver'!$B$3:$BS$1259,IF('Sender-Receiver'!$AQ$2="Type:Vid_720p50",61,59),FALSE)="x","true","false"),"false")</f>
        <v>false</v>
      </c>
      <c r="T43" t="str">
        <f t="shared" si="0"/>
        <v>off</v>
      </c>
      <c r="Y43" t="str">
        <f>IF(OR(BOM!$AE$4=FALSE,BOM!$AE$4="-"),IF(ISERROR(SEARCH("Embrionix",BOM!$M$4)),"none",IF(ISERROR(SEARCH("Quadsplit",BOM!$N$4)),IF(ISERROR(SEARCH("rec",B43)),IF(ISERROR(SEARCH("send",B43)),"none","split"),"merge"),"none")),IF(ISERROR(SEARCH("rec",B43)),"split","merge"))</f>
        <v>split</v>
      </c>
    </row>
    <row r="44" spans="1:25" x14ac:dyDescent="0.2">
      <c r="A44" t="s">
        <v>942</v>
      </c>
      <c r="B44" t="str">
        <f>CONCATENATE(BOM!$C$4,"_",_xlfn.XLOOKUP(Nevion!G44,'SNP Lookup'!A:A,'SNP Lookup'!C:C,"",0,1),"_IPLASRF")</f>
        <v>VGW-01_SDI02_ANCsend_0003_IPLASRF</v>
      </c>
      <c r="C44" t="str">
        <f>IFERROR(VLOOKUP(B44,'Sender-Receiver'!$B$3:$BQ$1500,IF('Sender-Receiver'!$AQ$2="Type:Vid_720p50",62,60),FALSE),"")</f>
        <v>#SNP</v>
      </c>
      <c r="D44" t="str">
        <f>IFERROR(VLOOKUP(B44,'Sender-Receiver'!$B$3:$BP$1500,41,FALSE),"")</f>
        <v xml:space="preserve"> |  | Player-03</v>
      </c>
      <c r="E44" t="s">
        <v>3817</v>
      </c>
      <c r="F44">
        <v>2</v>
      </c>
      <c r="G44" t="s">
        <v>967</v>
      </c>
      <c r="M44" t="str">
        <f>IF(OR(BOM!$AE$4=FALSE,BOM!$AE$4="-"),IF(ISERROR(SEARCH("send",B44)),"",IF(ISERROR(SEARCH("Embrionix",BOM!$M$4)),"pool:TPC",IF(ISERROR(SEARCH("Quadsplit",BOM!$N$4)),"pool:TPC|pool:TPC","pool:TPC"))),IF(ISERROR(SEARCH("send",B44)),"","pool:TPC|pool:TPC"))</f>
        <v>pool:TPC|pool:TPC</v>
      </c>
      <c r="S44" t="str">
        <f>IFERROR(IF(VLOOKUP(B44,'Sender-Receiver'!$B$3:$BS$1259,IF('Sender-Receiver'!$AQ$2="Type:Vid_720p50",61,59),FALSE)="x","true","false"),"false")</f>
        <v>false</v>
      </c>
      <c r="T44" t="str">
        <f t="shared" si="0"/>
        <v>off</v>
      </c>
      <c r="Y44" t="str">
        <f>IF(OR(BOM!$AE$4=FALSE,BOM!$AE$4="-"),IF(ISERROR(SEARCH("Embrionix",BOM!$M$4)),"none",IF(ISERROR(SEARCH("Quadsplit",BOM!$N$4)),IF(ISERROR(SEARCH("rec",B44)),IF(ISERROR(SEARCH("send",B44)),"none","split"),"merge"),"none")),IF(ISERROR(SEARCH("rec",B44)),"split","merge"))</f>
        <v>split</v>
      </c>
    </row>
    <row r="45" spans="1:25" x14ac:dyDescent="0.2">
      <c r="A45" t="s">
        <v>942</v>
      </c>
      <c r="B45" t="str">
        <f>CONCATENATE(BOM!$C$4,"_",_xlfn.XLOOKUP(Nevion!G45,'SNP Lookup'!A:A,'SNP Lookup'!C:C,"",0,1),"_IPLASRF")</f>
        <v>VGW-01_SDI02_ANCsend_0004_IPLASRF</v>
      </c>
      <c r="C45" t="str">
        <f>IFERROR(VLOOKUP(B45,'Sender-Receiver'!$B$3:$BQ$1500,IF('Sender-Receiver'!$AQ$2="Type:Vid_720p50",62,60),FALSE),"")</f>
        <v>#SNP</v>
      </c>
      <c r="D45" t="str">
        <f>IFERROR(VLOOKUP(B45,'Sender-Receiver'!$B$3:$BP$1500,41,FALSE),"")</f>
        <v xml:space="preserve"> |  | Player-03</v>
      </c>
      <c r="E45" t="s">
        <v>3817</v>
      </c>
      <c r="F45">
        <v>2</v>
      </c>
      <c r="G45" t="s">
        <v>968</v>
      </c>
      <c r="M45" t="str">
        <f>IF(OR(BOM!$AE$4=FALSE,BOM!$AE$4="-"),IF(ISERROR(SEARCH("send",B45)),"",IF(ISERROR(SEARCH("Embrionix",BOM!$M$4)),"pool:TPC",IF(ISERROR(SEARCH("Quadsplit",BOM!$N$4)),"pool:TPC|pool:TPC","pool:TPC"))),IF(ISERROR(SEARCH("send",B45)),"","pool:TPC|pool:TPC"))</f>
        <v>pool:TPC|pool:TPC</v>
      </c>
      <c r="S45" t="str">
        <f>IFERROR(IF(VLOOKUP(B45,'Sender-Receiver'!$B$3:$BS$1259,IF('Sender-Receiver'!$AQ$2="Type:Vid_720p50",61,59),FALSE)="x","true","false"),"false")</f>
        <v>false</v>
      </c>
      <c r="T45" t="str">
        <f t="shared" si="0"/>
        <v>off</v>
      </c>
      <c r="Y45" t="str">
        <f>IF(OR(BOM!$AE$4=FALSE,BOM!$AE$4="-"),IF(ISERROR(SEARCH("Embrionix",BOM!$M$4)),"none",IF(ISERROR(SEARCH("Quadsplit",BOM!$N$4)),IF(ISERROR(SEARCH("rec",B45)),IF(ISERROR(SEARCH("send",B45)),"none","split"),"merge"),"none")),IF(ISERROR(SEARCH("rec",B45)),"split","merge"))</f>
        <v>split</v>
      </c>
    </row>
    <row r="46" spans="1:25" x14ac:dyDescent="0.2">
      <c r="A46" t="s">
        <v>942</v>
      </c>
      <c r="B46" t="str">
        <f>CONCATENATE(BOM!$C$4,"_",_xlfn.XLOOKUP(Nevion!G46,'SNP Lookup'!A:A,'SNP Lookup'!C:C,"",0,1),"_IPLASRF")</f>
        <v>VGW-01_SDI03_VIDsend_0001_IPLASRF</v>
      </c>
      <c r="C46" t="str">
        <f>IFERROR(VLOOKUP(B46,'Sender-Receiver'!$B$3:$BQ$1500,IF('Sender-Receiver'!$AQ$2="Type:Vid_720p50",62,60),FALSE),"")</f>
        <v>Type:Vid_1080i50,Type:Vid_1080p25,Type:Vid_1080p50,Type:Vid_2160p50,Type:Vid_1080p60,#SNP</v>
      </c>
      <c r="D46" t="str">
        <f>IFERROR(VLOOKUP(B46,'Sender-Receiver'!$B$3:$BP$1500,41,FALSE),"")</f>
        <v xml:space="preserve"> |  | Player-04</v>
      </c>
      <c r="E46" t="s">
        <v>3817</v>
      </c>
      <c r="F46">
        <v>3</v>
      </c>
      <c r="G46" t="s">
        <v>1007</v>
      </c>
      <c r="M46" t="str">
        <f>IF(OR(BOM!$AE$4=FALSE,BOM!$AE$4="-"),IF(ISERROR(SEARCH("send",B46)),"",IF(ISERROR(SEARCH("Embrionix",BOM!$M$4)),"pool:TPC",IF(ISERROR(SEARCH("Quadsplit",BOM!$N$4)),"pool:TPC|pool:TPC","pool:TPC"))),IF(ISERROR(SEARCH("send",B46)),"","pool:TPC|pool:TPC"))</f>
        <v>pool:TPC|pool:TPC</v>
      </c>
      <c r="S46" t="str">
        <f>IFERROR(IF(VLOOKUP(B46,'Sender-Receiver'!$B$3:$BS$1259,IF('Sender-Receiver'!$AQ$2="Type:Vid_720p50",61,59),FALSE)="x","true","false"),"false")</f>
        <v>true</v>
      </c>
      <c r="T46" t="str">
        <f t="shared" si="0"/>
        <v>full</v>
      </c>
      <c r="Y46" t="str">
        <f>IF(OR(BOM!$AE$4=FALSE,BOM!$AE$4="-"),IF(ISERROR(SEARCH("Embrionix",BOM!$M$4)),"none",IF(ISERROR(SEARCH("Quadsplit",BOM!$N$4)),IF(ISERROR(SEARCH("rec",B46)),IF(ISERROR(SEARCH("send",B46)),"none","split"),"merge"),"none")),IF(ISERROR(SEARCH("rec",B46)),"split","merge"))</f>
        <v>split</v>
      </c>
    </row>
    <row r="47" spans="1:25" x14ac:dyDescent="0.2">
      <c r="A47" t="s">
        <v>942</v>
      </c>
      <c r="B47" t="str">
        <f>CONCATENATE(BOM!$C$4,"_",_xlfn.XLOOKUP(Nevion!G47,'SNP Lookup'!A:A,'SNP Lookup'!C:C,"",0,1),"_IPLASRF")</f>
        <v>VGW-01_SDI03_VIDsend_0002_IPLASRF</v>
      </c>
      <c r="C47" t="str">
        <f>IFERROR(VLOOKUP(B47,'Sender-Receiver'!$B$3:$BQ$1500,IF('Sender-Receiver'!$AQ$2="Type:Vid_720p50",62,60),FALSE),"")</f>
        <v>Type:Vid_1080i50,#SNP</v>
      </c>
      <c r="D47" t="str">
        <f>IFERROR(VLOOKUP(B47,'Sender-Receiver'!$B$3:$BP$1500,41,FALSE),"")</f>
        <v xml:space="preserve"> |  | Player-04</v>
      </c>
      <c r="E47" t="s">
        <v>3817</v>
      </c>
      <c r="F47">
        <v>3</v>
      </c>
      <c r="G47" t="s">
        <v>1008</v>
      </c>
      <c r="M47" t="str">
        <f>IF(OR(BOM!$AE$4=FALSE,BOM!$AE$4="-"),IF(ISERROR(SEARCH("send",B47)),"",IF(ISERROR(SEARCH("Embrionix",BOM!$M$4)),"pool:TPC",IF(ISERROR(SEARCH("Quadsplit",BOM!$N$4)),"pool:TPC|pool:TPC","pool:TPC"))),IF(ISERROR(SEARCH("send",B47)),"","pool:TPC|pool:TPC"))</f>
        <v>pool:TPC|pool:TPC</v>
      </c>
      <c r="S47" t="str">
        <f>IFERROR(IF(VLOOKUP(B47,'Sender-Receiver'!$B$3:$BS$1259,IF('Sender-Receiver'!$AQ$2="Type:Vid_720p50",61,59),FALSE)="x","true","false"),"false")</f>
        <v>true</v>
      </c>
      <c r="T47" t="str">
        <f t="shared" si="0"/>
        <v>full</v>
      </c>
      <c r="Y47" t="str">
        <f>IF(OR(BOM!$AE$4=FALSE,BOM!$AE$4="-"),IF(ISERROR(SEARCH("Embrionix",BOM!$M$4)),"none",IF(ISERROR(SEARCH("Quadsplit",BOM!$N$4)),IF(ISERROR(SEARCH("rec",B47)),IF(ISERROR(SEARCH("send",B47)),"none","split"),"merge"),"none")),IF(ISERROR(SEARCH("rec",B47)),"split","merge"))</f>
        <v>split</v>
      </c>
    </row>
    <row r="48" spans="1:25" x14ac:dyDescent="0.2">
      <c r="A48" t="s">
        <v>942</v>
      </c>
      <c r="B48" t="str">
        <f>CONCATENATE(BOM!$C$4,"_",_xlfn.XLOOKUP(Nevion!G48,'SNP Lookup'!A:A,'SNP Lookup'!C:C,"",0,1),"_IPLASRF")</f>
        <v>VGW-01_SDI03_AUDsend_0001_IPLASRF</v>
      </c>
      <c r="C48" t="str">
        <f>IFERROR(VLOOKUP(B48,'Sender-Receiver'!$B$3:$BQ$1500,IF('Sender-Receiver'!$AQ$2="Type:Vid_720p50",62,60),FALSE),"")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8" t="str">
        <f>IFERROR(VLOOKUP(B48,'Sender-Receiver'!$B$3:$BP$1500,41,FALSE),"")</f>
        <v xml:space="preserve"> |  | Player-04</v>
      </c>
      <c r="E48" t="s">
        <v>3817</v>
      </c>
      <c r="F48">
        <v>3</v>
      </c>
      <c r="G48" t="s">
        <v>991</v>
      </c>
      <c r="M48" t="str">
        <f>IF(OR(BOM!$AE$4=FALSE,BOM!$AE$4="-"),IF(ISERROR(SEARCH("send",B48)),"",IF(ISERROR(SEARCH("Embrionix",BOM!$M$4)),"pool:TPC",IF(ISERROR(SEARCH("Quadsplit",BOM!$N$4)),"pool:TPC|pool:TPC","pool:TPC"))),IF(ISERROR(SEARCH("send",B48)),"","pool:TPC|pool:TPC"))</f>
        <v>pool:TPC|pool:TPC</v>
      </c>
      <c r="S48" t="str">
        <f>IFERROR(IF(VLOOKUP(B48,'Sender-Receiver'!$B$3:$BS$1259,IF('Sender-Receiver'!$AQ$2="Type:Vid_720p50",61,59),FALSE)="x","true","false"),"false")</f>
        <v>true</v>
      </c>
      <c r="T48" t="str">
        <f t="shared" si="0"/>
        <v>full</v>
      </c>
      <c r="Y48" t="str">
        <f>IF(OR(BOM!$AE$4=FALSE,BOM!$AE$4="-"),IF(ISERROR(SEARCH("Embrionix",BOM!$M$4)),"none",IF(ISERROR(SEARCH("Quadsplit",BOM!$N$4)),IF(ISERROR(SEARCH("rec",B48)),IF(ISERROR(SEARCH("send",B48)),"none","split"),"merge"),"none")),IF(ISERROR(SEARCH("rec",B48)),"split","merge"))</f>
        <v>split</v>
      </c>
    </row>
    <row r="49" spans="1:25" x14ac:dyDescent="0.2">
      <c r="A49" t="s">
        <v>942</v>
      </c>
      <c r="B49" t="str">
        <f>CONCATENATE(BOM!$C$4,"_",_xlfn.XLOOKUP(Nevion!G49,'SNP Lookup'!A:A,'SNP Lookup'!C:C,"",0,1),"_IPLASRF")</f>
        <v>VGW-01_SDI03_AUDsend_0002_IPLASRF</v>
      </c>
      <c r="C49" t="str">
        <f>IFERROR(VLOOKUP(B49,'Sender-Receiver'!$B$3:$BQ$1500,IF('Sender-Receiver'!$AQ$2="Type:Vid_720p50",62,60),FALSE),"")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9" t="str">
        <f>IFERROR(VLOOKUP(B49,'Sender-Receiver'!$B$3:$BP$1500,41,FALSE),"")</f>
        <v xml:space="preserve"> |  | Player-04</v>
      </c>
      <c r="E49" t="s">
        <v>3817</v>
      </c>
      <c r="F49">
        <v>3</v>
      </c>
      <c r="G49" t="s">
        <v>992</v>
      </c>
      <c r="M49" t="str">
        <f>IF(OR(BOM!$AE$4=FALSE,BOM!$AE$4="-"),IF(ISERROR(SEARCH("send",B49)),"",IF(ISERROR(SEARCH("Embrionix",BOM!$M$4)),"pool:TPC",IF(ISERROR(SEARCH("Quadsplit",BOM!$N$4)),"pool:TPC|pool:TPC","pool:TPC"))),IF(ISERROR(SEARCH("send",B49)),"","pool:TPC|pool:TPC"))</f>
        <v>pool:TPC|pool:TPC</v>
      </c>
      <c r="S49" t="str">
        <f>IFERROR(IF(VLOOKUP(B49,'Sender-Receiver'!$B$3:$BS$1259,IF('Sender-Receiver'!$AQ$2="Type:Vid_720p50",61,59),FALSE)="x","true","false"),"false")</f>
        <v>true</v>
      </c>
      <c r="T49" t="str">
        <f t="shared" si="0"/>
        <v>full</v>
      </c>
      <c r="Y49" t="str">
        <f>IF(OR(BOM!$AE$4=FALSE,BOM!$AE$4="-"),IF(ISERROR(SEARCH("Embrionix",BOM!$M$4)),"none",IF(ISERROR(SEARCH("Quadsplit",BOM!$N$4)),IF(ISERROR(SEARCH("rec",B49)),IF(ISERROR(SEARCH("send",B49)),"none","split"),"merge"),"none")),IF(ISERROR(SEARCH("rec",B49)),"split","merge"))</f>
        <v>split</v>
      </c>
    </row>
    <row r="50" spans="1:25" x14ac:dyDescent="0.2">
      <c r="A50" t="s">
        <v>942</v>
      </c>
      <c r="B50" t="str">
        <f>CONCATENATE(BOM!$C$4,"_",_xlfn.XLOOKUP(Nevion!G50,'SNP Lookup'!A:A,'SNP Lookup'!C:C,"",0,1),"_IPLASRF")</f>
        <v>VGW-01_SDI03_AUDsend_0003_IPLASRF</v>
      </c>
      <c r="C50" t="str">
        <f>IFERROR(VLOOKUP(B50,'Sender-Receiver'!$B$3:$BQ$1500,IF('Sender-Receiver'!$AQ$2="Type:Vid_720p50",62,60),FALSE),"")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0" t="str">
        <f>IFERROR(VLOOKUP(B50,'Sender-Receiver'!$B$3:$BP$1500,41,FALSE),"")</f>
        <v xml:space="preserve"> |  | Player-04</v>
      </c>
      <c r="E50" t="s">
        <v>3817</v>
      </c>
      <c r="F50">
        <v>3</v>
      </c>
      <c r="G50" t="s">
        <v>993</v>
      </c>
      <c r="M50" t="str">
        <f>IF(OR(BOM!$AE$4=FALSE,BOM!$AE$4="-"),IF(ISERROR(SEARCH("send",B50)),"",IF(ISERROR(SEARCH("Embrionix",BOM!$M$4)),"pool:TPC",IF(ISERROR(SEARCH("Quadsplit",BOM!$N$4)),"pool:TPC|pool:TPC","pool:TPC"))),IF(ISERROR(SEARCH("send",B50)),"","pool:TPC|pool:TPC"))</f>
        <v>pool:TPC|pool:TPC</v>
      </c>
      <c r="S50" t="str">
        <f>IFERROR(IF(VLOOKUP(B50,'Sender-Receiver'!$B$3:$BS$1259,IF('Sender-Receiver'!$AQ$2="Type:Vid_720p50",61,59),FALSE)="x","true","false"),"false")</f>
        <v>true</v>
      </c>
      <c r="T50" t="str">
        <f t="shared" si="0"/>
        <v>full</v>
      </c>
      <c r="Y50" t="str">
        <f>IF(OR(BOM!$AE$4=FALSE,BOM!$AE$4="-"),IF(ISERROR(SEARCH("Embrionix",BOM!$M$4)),"none",IF(ISERROR(SEARCH("Quadsplit",BOM!$N$4)),IF(ISERROR(SEARCH("rec",B50)),IF(ISERROR(SEARCH("send",B50)),"none","split"),"merge"),"none")),IF(ISERROR(SEARCH("rec",B50)),"split","merge"))</f>
        <v>split</v>
      </c>
    </row>
    <row r="51" spans="1:25" x14ac:dyDescent="0.2">
      <c r="A51" t="s">
        <v>942</v>
      </c>
      <c r="B51" t="str">
        <f>CONCATENATE(BOM!$C$4,"_",_xlfn.XLOOKUP(Nevion!G51,'SNP Lookup'!A:A,'SNP Lookup'!C:C,"",0,1),"_IPLASRF")</f>
        <v>VGW-01_SDI03_AUDsend_0004_IPLASRF</v>
      </c>
      <c r="C51" t="str">
        <f>IFERROR(VLOOKUP(B51,'Sender-Receiver'!$B$3:$BQ$1500,IF('Sender-Receiver'!$AQ$2="Type:Vid_720p50",62,60),FALSE),"")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1" t="str">
        <f>IFERROR(VLOOKUP(B51,'Sender-Receiver'!$B$3:$BP$1500,41,FALSE),"")</f>
        <v xml:space="preserve"> |  | Player-04</v>
      </c>
      <c r="E51" t="s">
        <v>3817</v>
      </c>
      <c r="F51">
        <v>3</v>
      </c>
      <c r="G51" t="s">
        <v>994</v>
      </c>
      <c r="M51" t="str">
        <f>IF(OR(BOM!$AE$4=FALSE,BOM!$AE$4="-"),IF(ISERROR(SEARCH("send",B51)),"",IF(ISERROR(SEARCH("Embrionix",BOM!$M$4)),"pool:TPC",IF(ISERROR(SEARCH("Quadsplit",BOM!$N$4)),"pool:TPC|pool:TPC","pool:TPC"))),IF(ISERROR(SEARCH("send",B51)),"","pool:TPC|pool:TPC"))</f>
        <v>pool:TPC|pool:TPC</v>
      </c>
      <c r="S51" t="str">
        <f>IFERROR(IF(VLOOKUP(B51,'Sender-Receiver'!$B$3:$BS$1259,IF('Sender-Receiver'!$AQ$2="Type:Vid_720p50",61,59),FALSE)="x","true","false"),"false")</f>
        <v>true</v>
      </c>
      <c r="T51" t="str">
        <f t="shared" si="0"/>
        <v>full</v>
      </c>
      <c r="Y51" t="str">
        <f>IF(OR(BOM!$AE$4=FALSE,BOM!$AE$4="-"),IF(ISERROR(SEARCH("Embrionix",BOM!$M$4)),"none",IF(ISERROR(SEARCH("Quadsplit",BOM!$N$4)),IF(ISERROR(SEARCH("rec",B51)),IF(ISERROR(SEARCH("send",B51)),"none","split"),"merge"),"none")),IF(ISERROR(SEARCH("rec",B51)),"split","merge"))</f>
        <v>split</v>
      </c>
    </row>
    <row r="52" spans="1:25" x14ac:dyDescent="0.2">
      <c r="A52" t="s">
        <v>942</v>
      </c>
      <c r="B52" t="str">
        <f>CONCATENATE(BOM!$C$4,"_",_xlfn.XLOOKUP(Nevion!G52,'SNP Lookup'!A:A,'SNP Lookup'!C:C,"",0,1),"_IPLASRF")</f>
        <v>VGW-01_SDI03_AUDsend_0005_IPLASRF</v>
      </c>
      <c r="C52" t="str">
        <f>IFERROR(VLOOKUP(B52,'Sender-Receiver'!$B$3:$BQ$1500,IF('Sender-Receiver'!$AQ$2="Type:Vid_720p50",62,60),FALSE),"")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2" t="str">
        <f>IFERROR(VLOOKUP(B52,'Sender-Receiver'!$B$3:$BP$1500,41,FALSE),"")</f>
        <v xml:space="preserve"> |  | Player-04</v>
      </c>
      <c r="E52" t="s">
        <v>3817</v>
      </c>
      <c r="F52">
        <v>3</v>
      </c>
      <c r="G52" t="s">
        <v>995</v>
      </c>
      <c r="M52" t="str">
        <f>IF(OR(BOM!$AE$4=FALSE,BOM!$AE$4="-"),IF(ISERROR(SEARCH("send",B52)),"",IF(ISERROR(SEARCH("Embrionix",BOM!$M$4)),"pool:TPC",IF(ISERROR(SEARCH("Quadsplit",BOM!$N$4)),"pool:TPC|pool:TPC","pool:TPC"))),IF(ISERROR(SEARCH("send",B52)),"","pool:TPC|pool:TPC"))</f>
        <v>pool:TPC|pool:TPC</v>
      </c>
      <c r="S52" t="str">
        <f>IFERROR(IF(VLOOKUP(B52,'Sender-Receiver'!$B$3:$BS$1259,IF('Sender-Receiver'!$AQ$2="Type:Vid_720p50",61,59),FALSE)="x","true","false"),"false")</f>
        <v>true</v>
      </c>
      <c r="T52" t="str">
        <f t="shared" si="0"/>
        <v>full</v>
      </c>
      <c r="Y52" t="str">
        <f>IF(OR(BOM!$AE$4=FALSE,BOM!$AE$4="-"),IF(ISERROR(SEARCH("Embrionix",BOM!$M$4)),"none",IF(ISERROR(SEARCH("Quadsplit",BOM!$N$4)),IF(ISERROR(SEARCH("rec",B52)),IF(ISERROR(SEARCH("send",B52)),"none","split"),"merge"),"none")),IF(ISERROR(SEARCH("rec",B52)),"split","merge"))</f>
        <v>split</v>
      </c>
    </row>
    <row r="53" spans="1:25" x14ac:dyDescent="0.2">
      <c r="A53" t="s">
        <v>942</v>
      </c>
      <c r="B53" t="str">
        <f>CONCATENATE(BOM!$C$4,"_",_xlfn.XLOOKUP(Nevion!G53,'SNP Lookup'!A:A,'SNP Lookup'!C:C,"",0,1),"_IPLASRF")</f>
        <v>VGW-01_SDI03_AUDsend_0006_IPLASRF</v>
      </c>
      <c r="C53" t="str">
        <f>IFERROR(VLOOKUP(B53,'Sender-Receiver'!$B$3:$BQ$1500,IF('Sender-Receiver'!$AQ$2="Type:Vid_720p50",62,60),FALSE),"")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3" t="str">
        <f>IFERROR(VLOOKUP(B53,'Sender-Receiver'!$B$3:$BP$1500,41,FALSE),"")</f>
        <v xml:space="preserve"> |  | Player-04</v>
      </c>
      <c r="E53" t="s">
        <v>3817</v>
      </c>
      <c r="F53">
        <v>3</v>
      </c>
      <c r="G53" t="s">
        <v>996</v>
      </c>
      <c r="M53" t="str">
        <f>IF(OR(BOM!$AE$4=FALSE,BOM!$AE$4="-"),IF(ISERROR(SEARCH("send",B53)),"",IF(ISERROR(SEARCH("Embrionix",BOM!$M$4)),"pool:TPC",IF(ISERROR(SEARCH("Quadsplit",BOM!$N$4)),"pool:TPC|pool:TPC","pool:TPC"))),IF(ISERROR(SEARCH("send",B53)),"","pool:TPC|pool:TPC"))</f>
        <v>pool:TPC|pool:TPC</v>
      </c>
      <c r="S53" t="str">
        <f>IFERROR(IF(VLOOKUP(B53,'Sender-Receiver'!$B$3:$BS$1259,IF('Sender-Receiver'!$AQ$2="Type:Vid_720p50",61,59),FALSE)="x","true","false"),"false")</f>
        <v>true</v>
      </c>
      <c r="T53" t="str">
        <f t="shared" si="0"/>
        <v>full</v>
      </c>
      <c r="Y53" t="str">
        <f>IF(OR(BOM!$AE$4=FALSE,BOM!$AE$4="-"),IF(ISERROR(SEARCH("Embrionix",BOM!$M$4)),"none",IF(ISERROR(SEARCH("Quadsplit",BOM!$N$4)),IF(ISERROR(SEARCH("rec",B53)),IF(ISERROR(SEARCH("send",B53)),"none","split"),"merge"),"none")),IF(ISERROR(SEARCH("rec",B53)),"split","merge"))</f>
        <v>split</v>
      </c>
    </row>
    <row r="54" spans="1:25" x14ac:dyDescent="0.2">
      <c r="A54" t="s">
        <v>942</v>
      </c>
      <c r="B54" t="str">
        <f>CONCATENATE(BOM!$C$4,"_",_xlfn.XLOOKUP(Nevion!G54,'SNP Lookup'!A:A,'SNP Lookup'!C:C,"",0,1),"_IPLASRF")</f>
        <v>VGW-01_SDI03_AUDsend_0007_IPLASRF</v>
      </c>
      <c r="C54" t="str">
        <f>IFERROR(VLOOKUP(B54,'Sender-Receiver'!$B$3:$BQ$1500,IF('Sender-Receiver'!$AQ$2="Type:Vid_720p50",62,60),FALSE),"")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4" t="str">
        <f>IFERROR(VLOOKUP(B54,'Sender-Receiver'!$B$3:$BP$1500,41,FALSE),"")</f>
        <v xml:space="preserve"> |  | Player-04</v>
      </c>
      <c r="E54" t="s">
        <v>3817</v>
      </c>
      <c r="F54">
        <v>3</v>
      </c>
      <c r="G54" t="s">
        <v>997</v>
      </c>
      <c r="M54" t="str">
        <f>IF(OR(BOM!$AE$4=FALSE,BOM!$AE$4="-"),IF(ISERROR(SEARCH("send",B54)),"",IF(ISERROR(SEARCH("Embrionix",BOM!$M$4)),"pool:TPC",IF(ISERROR(SEARCH("Quadsplit",BOM!$N$4)),"pool:TPC|pool:TPC","pool:TPC"))),IF(ISERROR(SEARCH("send",B54)),"","pool:TPC|pool:TPC"))</f>
        <v>pool:TPC|pool:TPC</v>
      </c>
      <c r="S54" t="str">
        <f>IFERROR(IF(VLOOKUP(B54,'Sender-Receiver'!$B$3:$BS$1259,IF('Sender-Receiver'!$AQ$2="Type:Vid_720p50",61,59),FALSE)="x","true","false"),"false")</f>
        <v>true</v>
      </c>
      <c r="T54" t="str">
        <f t="shared" si="0"/>
        <v>full</v>
      </c>
      <c r="Y54" t="str">
        <f>IF(OR(BOM!$AE$4=FALSE,BOM!$AE$4="-"),IF(ISERROR(SEARCH("Embrionix",BOM!$M$4)),"none",IF(ISERROR(SEARCH("Quadsplit",BOM!$N$4)),IF(ISERROR(SEARCH("rec",B54)),IF(ISERROR(SEARCH("send",B54)),"none","split"),"merge"),"none")),IF(ISERROR(SEARCH("rec",B54)),"split","merge"))</f>
        <v>split</v>
      </c>
    </row>
    <row r="55" spans="1:25" x14ac:dyDescent="0.2">
      <c r="A55" t="s">
        <v>942</v>
      </c>
      <c r="B55" t="str">
        <f>CONCATENATE(BOM!$C$4,"_",_xlfn.XLOOKUP(Nevion!G55,'SNP Lookup'!A:A,'SNP Lookup'!C:C,"",0,1),"_IPLASRF")</f>
        <v>VGW-01_SDI03_AUDsend_0008_IPLASRF</v>
      </c>
      <c r="C55" t="str">
        <f>IFERROR(VLOOKUP(B55,'Sender-Receiver'!$B$3:$BQ$1500,IF('Sender-Receiver'!$AQ$2="Type:Vid_720p50",62,60),FALSE),"")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5" t="str">
        <f>IFERROR(VLOOKUP(B55,'Sender-Receiver'!$B$3:$BP$1500,41,FALSE),"")</f>
        <v xml:space="preserve"> |  | Player-04</v>
      </c>
      <c r="E55" t="s">
        <v>3817</v>
      </c>
      <c r="F55">
        <v>3</v>
      </c>
      <c r="G55" t="s">
        <v>998</v>
      </c>
      <c r="M55" t="str">
        <f>IF(OR(BOM!$AE$4=FALSE,BOM!$AE$4="-"),IF(ISERROR(SEARCH("send",B55)),"",IF(ISERROR(SEARCH("Embrionix",BOM!$M$4)),"pool:TPC",IF(ISERROR(SEARCH("Quadsplit",BOM!$N$4)),"pool:TPC|pool:TPC","pool:TPC"))),IF(ISERROR(SEARCH("send",B55)),"","pool:TPC|pool:TPC"))</f>
        <v>pool:TPC|pool:TPC</v>
      </c>
      <c r="S55" t="str">
        <f>IFERROR(IF(VLOOKUP(B55,'Sender-Receiver'!$B$3:$BS$1259,IF('Sender-Receiver'!$AQ$2="Type:Vid_720p50",61,59),FALSE)="x","true","false"),"false")</f>
        <v>true</v>
      </c>
      <c r="T55" t="str">
        <f t="shared" si="0"/>
        <v>full</v>
      </c>
      <c r="Y55" t="str">
        <f>IF(OR(BOM!$AE$4=FALSE,BOM!$AE$4="-"),IF(ISERROR(SEARCH("Embrionix",BOM!$M$4)),"none",IF(ISERROR(SEARCH("Quadsplit",BOM!$N$4)),IF(ISERROR(SEARCH("rec",B55)),IF(ISERROR(SEARCH("send",B55)),"none","split"),"merge"),"none")),IF(ISERROR(SEARCH("rec",B55)),"split","merge"))</f>
        <v>split</v>
      </c>
    </row>
    <row r="56" spans="1:25" x14ac:dyDescent="0.2">
      <c r="A56" t="s">
        <v>942</v>
      </c>
      <c r="B56" t="str">
        <f>CONCATENATE(BOM!$C$4,"_",_xlfn.XLOOKUP(Nevion!G56,'SNP Lookup'!A:A,'SNP Lookup'!C:C,"",0,1),"_IPLASRF")</f>
        <v>VGW-01_SDI03_AUDsend_0009_IPLASRF</v>
      </c>
      <c r="C56" t="str">
        <f>IFERROR(VLOOKUP(B56,'Sender-Receiver'!$B$3:$BQ$1500,IF('Sender-Receiver'!$AQ$2="Type:Vid_720p50",62,60),FALSE),"")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6" t="str">
        <f>IFERROR(VLOOKUP(B56,'Sender-Receiver'!$B$3:$BP$1500,41,FALSE),"")</f>
        <v xml:space="preserve"> |  | Player-04</v>
      </c>
      <c r="E56" t="s">
        <v>3817</v>
      </c>
      <c r="F56">
        <v>3</v>
      </c>
      <c r="G56" t="s">
        <v>999</v>
      </c>
      <c r="M56" t="str">
        <f>IF(OR(BOM!$AE$4=FALSE,BOM!$AE$4="-"),IF(ISERROR(SEARCH("send",B56)),"",IF(ISERROR(SEARCH("Embrionix",BOM!$M$4)),"pool:TPC",IF(ISERROR(SEARCH("Quadsplit",BOM!$N$4)),"pool:TPC|pool:TPC","pool:TPC"))),IF(ISERROR(SEARCH("send",B56)),"","pool:TPC|pool:TPC"))</f>
        <v>pool:TPC|pool:TPC</v>
      </c>
      <c r="S56" t="str">
        <f>IFERROR(IF(VLOOKUP(B56,'Sender-Receiver'!$B$3:$BS$1259,IF('Sender-Receiver'!$AQ$2="Type:Vid_720p50",61,59),FALSE)="x","true","false"),"false")</f>
        <v>true</v>
      </c>
      <c r="T56" t="str">
        <f t="shared" si="0"/>
        <v>full</v>
      </c>
      <c r="Y56" t="str">
        <f>IF(OR(BOM!$AE$4=FALSE,BOM!$AE$4="-"),IF(ISERROR(SEARCH("Embrionix",BOM!$M$4)),"none",IF(ISERROR(SEARCH("Quadsplit",BOM!$N$4)),IF(ISERROR(SEARCH("rec",B56)),IF(ISERROR(SEARCH("send",B56)),"none","split"),"merge"),"none")),IF(ISERROR(SEARCH("rec",B56)),"split","merge"))</f>
        <v>split</v>
      </c>
    </row>
    <row r="57" spans="1:25" x14ac:dyDescent="0.2">
      <c r="A57" t="s">
        <v>942</v>
      </c>
      <c r="B57" t="str">
        <f>CONCATENATE(BOM!$C$4,"_",_xlfn.XLOOKUP(Nevion!G57,'SNP Lookup'!A:A,'SNP Lookup'!C:C,"",0,1),"_IPLASRF")</f>
        <v>VGW-01_SDI03_AUDsend_0010_IPLASRF</v>
      </c>
      <c r="C57" t="str">
        <f>IFERROR(VLOOKUP(B57,'Sender-Receiver'!$B$3:$BQ$1500,IF('Sender-Receiver'!$AQ$2="Type:Vid_720p50",62,60),FALSE),"")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7" t="str">
        <f>IFERROR(VLOOKUP(B57,'Sender-Receiver'!$B$3:$BP$1500,41,FALSE),"")</f>
        <v xml:space="preserve"> |  | Player-04</v>
      </c>
      <c r="E57" t="s">
        <v>3817</v>
      </c>
      <c r="F57">
        <v>3</v>
      </c>
      <c r="G57" t="s">
        <v>1000</v>
      </c>
      <c r="M57" t="str">
        <f>IF(OR(BOM!$AE$4=FALSE,BOM!$AE$4="-"),IF(ISERROR(SEARCH("send",B57)),"",IF(ISERROR(SEARCH("Embrionix",BOM!$M$4)),"pool:TPC",IF(ISERROR(SEARCH("Quadsplit",BOM!$N$4)),"pool:TPC|pool:TPC","pool:TPC"))),IF(ISERROR(SEARCH("send",B57)),"","pool:TPC|pool:TPC"))</f>
        <v>pool:TPC|pool:TPC</v>
      </c>
      <c r="S57" t="str">
        <f>IFERROR(IF(VLOOKUP(B57,'Sender-Receiver'!$B$3:$BS$1259,IF('Sender-Receiver'!$AQ$2="Type:Vid_720p50",61,59),FALSE)="x","true","false"),"false")</f>
        <v>true</v>
      </c>
      <c r="T57" t="str">
        <f t="shared" si="0"/>
        <v>full</v>
      </c>
      <c r="Y57" t="str">
        <f>IF(OR(BOM!$AE$4=FALSE,BOM!$AE$4="-"),IF(ISERROR(SEARCH("Embrionix",BOM!$M$4)),"none",IF(ISERROR(SEARCH("Quadsplit",BOM!$N$4)),IF(ISERROR(SEARCH("rec",B57)),IF(ISERROR(SEARCH("send",B57)),"none","split"),"merge"),"none")),IF(ISERROR(SEARCH("rec",B57)),"split","merge"))</f>
        <v>split</v>
      </c>
    </row>
    <row r="58" spans="1:25" x14ac:dyDescent="0.2">
      <c r="A58" t="s">
        <v>942</v>
      </c>
      <c r="B58" t="str">
        <f>CONCATENATE(BOM!$C$4,"_",_xlfn.XLOOKUP(Nevion!G58,'SNP Lookup'!A:A,'SNP Lookup'!C:C,"",0,1),"_IPLASRF")</f>
        <v>VGW-01_SDI03_AUDsend_0011_IPLASRF</v>
      </c>
      <c r="C58" t="str">
        <f>IFERROR(VLOOKUP(B58,'Sender-Receiver'!$B$3:$BQ$1500,IF('Sender-Receiver'!$AQ$2="Type:Vid_720p50",62,60),FALSE),"")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8" t="str">
        <f>IFERROR(VLOOKUP(B58,'Sender-Receiver'!$B$3:$BP$1500,41,FALSE),"")</f>
        <v xml:space="preserve"> |  | Player-04</v>
      </c>
      <c r="E58" t="s">
        <v>3817</v>
      </c>
      <c r="F58">
        <v>3</v>
      </c>
      <c r="G58" t="s">
        <v>1001</v>
      </c>
      <c r="M58" t="str">
        <f>IF(OR(BOM!$AE$4=FALSE,BOM!$AE$4="-"),IF(ISERROR(SEARCH("send",B58)),"",IF(ISERROR(SEARCH("Embrionix",BOM!$M$4)),"pool:TPC",IF(ISERROR(SEARCH("Quadsplit",BOM!$N$4)),"pool:TPC|pool:TPC","pool:TPC"))),IF(ISERROR(SEARCH("send",B58)),"","pool:TPC|pool:TPC"))</f>
        <v>pool:TPC|pool:TPC</v>
      </c>
      <c r="S58" t="str">
        <f>IFERROR(IF(VLOOKUP(B58,'Sender-Receiver'!$B$3:$BS$1259,IF('Sender-Receiver'!$AQ$2="Type:Vid_720p50",61,59),FALSE)="x","true","false"),"false")</f>
        <v>true</v>
      </c>
      <c r="T58" t="str">
        <f t="shared" si="0"/>
        <v>full</v>
      </c>
      <c r="Y58" t="str">
        <f>IF(OR(BOM!$AE$4=FALSE,BOM!$AE$4="-"),IF(ISERROR(SEARCH("Embrionix",BOM!$M$4)),"none",IF(ISERROR(SEARCH("Quadsplit",BOM!$N$4)),IF(ISERROR(SEARCH("rec",B58)),IF(ISERROR(SEARCH("send",B58)),"none","split"),"merge"),"none")),IF(ISERROR(SEARCH("rec",B58)),"split","merge"))</f>
        <v>split</v>
      </c>
    </row>
    <row r="59" spans="1:25" x14ac:dyDescent="0.2">
      <c r="A59" t="s">
        <v>942</v>
      </c>
      <c r="B59" t="str">
        <f>CONCATENATE(BOM!$C$4,"_",_xlfn.XLOOKUP(Nevion!G59,'SNP Lookup'!A:A,'SNP Lookup'!C:C,"",0,1),"_IPLASRF")</f>
        <v>VGW-01_SDI03_AUDsend_0012_IPLASRF</v>
      </c>
      <c r="C59" t="str">
        <f>IFERROR(VLOOKUP(B59,'Sender-Receiver'!$B$3:$BQ$1500,IF('Sender-Receiver'!$AQ$2="Type:Vid_720p50",62,60),FALSE),"")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9" t="str">
        <f>IFERROR(VLOOKUP(B59,'Sender-Receiver'!$B$3:$BP$1500,41,FALSE),"")</f>
        <v xml:space="preserve"> |  | Player-04</v>
      </c>
      <c r="E59" t="s">
        <v>3817</v>
      </c>
      <c r="F59">
        <v>3</v>
      </c>
      <c r="G59" t="s">
        <v>1002</v>
      </c>
      <c r="M59" t="str">
        <f>IF(OR(BOM!$AE$4=FALSE,BOM!$AE$4="-"),IF(ISERROR(SEARCH("send",B59)),"",IF(ISERROR(SEARCH("Embrionix",BOM!$M$4)),"pool:TPC",IF(ISERROR(SEARCH("Quadsplit",BOM!$N$4)),"pool:TPC|pool:TPC","pool:TPC"))),IF(ISERROR(SEARCH("send",B59)),"","pool:TPC|pool:TPC"))</f>
        <v>pool:TPC|pool:TPC</v>
      </c>
      <c r="S59" t="str">
        <f>IFERROR(IF(VLOOKUP(B59,'Sender-Receiver'!$B$3:$BS$1259,IF('Sender-Receiver'!$AQ$2="Type:Vid_720p50",61,59),FALSE)="x","true","false"),"false")</f>
        <v>true</v>
      </c>
      <c r="T59" t="str">
        <f t="shared" si="0"/>
        <v>full</v>
      </c>
      <c r="Y59" t="str">
        <f>IF(OR(BOM!$AE$4=FALSE,BOM!$AE$4="-"),IF(ISERROR(SEARCH("Embrionix",BOM!$M$4)),"none",IF(ISERROR(SEARCH("Quadsplit",BOM!$N$4)),IF(ISERROR(SEARCH("rec",B59)),IF(ISERROR(SEARCH("send",B59)),"none","split"),"merge"),"none")),IF(ISERROR(SEARCH("rec",B59)),"split","merge"))</f>
        <v>split</v>
      </c>
    </row>
    <row r="60" spans="1:25" x14ac:dyDescent="0.2">
      <c r="A60" t="s">
        <v>942</v>
      </c>
      <c r="B60" t="str">
        <f>CONCATENATE(BOM!$C$4,"_",_xlfn.XLOOKUP(Nevion!G60,'SNP Lookup'!A:A,'SNP Lookup'!C:C,"",0,1),"_IPLASRF")</f>
        <v>VGW-01_SDI03_AUDsend_0013_IPLASRF</v>
      </c>
      <c r="C60" t="str">
        <f>IFERROR(VLOOKUP(B60,'Sender-Receiver'!$B$3:$BQ$1500,IF('Sender-Receiver'!$AQ$2="Type:Vid_720p50",62,60),FALSE),"")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0" t="str">
        <f>IFERROR(VLOOKUP(B60,'Sender-Receiver'!$B$3:$BP$1500,41,FALSE),"")</f>
        <v xml:space="preserve"> |  | Player-04</v>
      </c>
      <c r="E60" t="s">
        <v>3817</v>
      </c>
      <c r="F60">
        <v>3</v>
      </c>
      <c r="G60" t="s">
        <v>1003</v>
      </c>
      <c r="M60" t="str">
        <f>IF(OR(BOM!$AE$4=FALSE,BOM!$AE$4="-"),IF(ISERROR(SEARCH("send",B60)),"",IF(ISERROR(SEARCH("Embrionix",BOM!$M$4)),"pool:TPC",IF(ISERROR(SEARCH("Quadsplit",BOM!$N$4)),"pool:TPC|pool:TPC","pool:TPC"))),IF(ISERROR(SEARCH("send",B60)),"","pool:TPC|pool:TPC"))</f>
        <v>pool:TPC|pool:TPC</v>
      </c>
      <c r="S60" t="str">
        <f>IFERROR(IF(VLOOKUP(B60,'Sender-Receiver'!$B$3:$BS$1259,IF('Sender-Receiver'!$AQ$2="Type:Vid_720p50",61,59),FALSE)="x","true","false"),"false")</f>
        <v>true</v>
      </c>
      <c r="T60" t="str">
        <f t="shared" si="0"/>
        <v>full</v>
      </c>
      <c r="Y60" t="str">
        <f>IF(OR(BOM!$AE$4=FALSE,BOM!$AE$4="-"),IF(ISERROR(SEARCH("Embrionix",BOM!$M$4)),"none",IF(ISERROR(SEARCH("Quadsplit",BOM!$N$4)),IF(ISERROR(SEARCH("rec",B60)),IF(ISERROR(SEARCH("send",B60)),"none","split"),"merge"),"none")),IF(ISERROR(SEARCH("rec",B60)),"split","merge"))</f>
        <v>split</v>
      </c>
    </row>
    <row r="61" spans="1:25" x14ac:dyDescent="0.2">
      <c r="A61" t="s">
        <v>942</v>
      </c>
      <c r="B61" t="str">
        <f>CONCATENATE(BOM!$C$4,"_",_xlfn.XLOOKUP(Nevion!G61,'SNP Lookup'!A:A,'SNP Lookup'!C:C,"",0,1),"_IPLASRF")</f>
        <v>VGW-01_SDI03_AUDsend_0014_IPLASRF</v>
      </c>
      <c r="C61" t="str">
        <f>IFERROR(VLOOKUP(B61,'Sender-Receiver'!$B$3:$BQ$1500,IF('Sender-Receiver'!$AQ$2="Type:Vid_720p50",62,60),FALSE),"")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1" t="str">
        <f>IFERROR(VLOOKUP(B61,'Sender-Receiver'!$B$3:$BP$1500,41,FALSE),"")</f>
        <v xml:space="preserve"> |  | Player-04</v>
      </c>
      <c r="E61" t="s">
        <v>3817</v>
      </c>
      <c r="F61">
        <v>3</v>
      </c>
      <c r="G61" t="s">
        <v>1004</v>
      </c>
      <c r="M61" t="str">
        <f>IF(OR(BOM!$AE$4=FALSE,BOM!$AE$4="-"),IF(ISERROR(SEARCH("send",B61)),"",IF(ISERROR(SEARCH("Embrionix",BOM!$M$4)),"pool:TPC",IF(ISERROR(SEARCH("Quadsplit",BOM!$N$4)),"pool:TPC|pool:TPC","pool:TPC"))),IF(ISERROR(SEARCH("send",B61)),"","pool:TPC|pool:TPC"))</f>
        <v>pool:TPC|pool:TPC</v>
      </c>
      <c r="S61" t="str">
        <f>IFERROR(IF(VLOOKUP(B61,'Sender-Receiver'!$B$3:$BS$1259,IF('Sender-Receiver'!$AQ$2="Type:Vid_720p50",61,59),FALSE)="x","true","false"),"false")</f>
        <v>true</v>
      </c>
      <c r="T61" t="str">
        <f t="shared" si="0"/>
        <v>full</v>
      </c>
      <c r="Y61" t="str">
        <f>IF(OR(BOM!$AE$4=FALSE,BOM!$AE$4="-"),IF(ISERROR(SEARCH("Embrionix",BOM!$M$4)),"none",IF(ISERROR(SEARCH("Quadsplit",BOM!$N$4)),IF(ISERROR(SEARCH("rec",B61)),IF(ISERROR(SEARCH("send",B61)),"none","split"),"merge"),"none")),IF(ISERROR(SEARCH("rec",B61)),"split","merge"))</f>
        <v>split</v>
      </c>
    </row>
    <row r="62" spans="1:25" x14ac:dyDescent="0.2">
      <c r="A62" t="s">
        <v>942</v>
      </c>
      <c r="B62" t="str">
        <f>CONCATENATE(BOM!$C$4,"_",_xlfn.XLOOKUP(Nevion!G62,'SNP Lookup'!A:A,'SNP Lookup'!C:C,"",0,1),"_IPLASRF")</f>
        <v>VGW-01_SDI03_AUDsend_0015_IPLASRF</v>
      </c>
      <c r="C62" t="str">
        <f>IFERROR(VLOOKUP(B62,'Sender-Receiver'!$B$3:$BQ$1500,IF('Sender-Receiver'!$AQ$2="Type:Vid_720p50",62,60),FALSE),"")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2" t="str">
        <f>IFERROR(VLOOKUP(B62,'Sender-Receiver'!$B$3:$BP$1500,41,FALSE),"")</f>
        <v xml:space="preserve"> |  | Player-04</v>
      </c>
      <c r="E62" t="s">
        <v>3817</v>
      </c>
      <c r="F62">
        <v>3</v>
      </c>
      <c r="G62" t="s">
        <v>1005</v>
      </c>
      <c r="M62" t="str">
        <f>IF(OR(BOM!$AE$4=FALSE,BOM!$AE$4="-"),IF(ISERROR(SEARCH("send",B62)),"",IF(ISERROR(SEARCH("Embrionix",BOM!$M$4)),"pool:TPC",IF(ISERROR(SEARCH("Quadsplit",BOM!$N$4)),"pool:TPC|pool:TPC","pool:TPC"))),IF(ISERROR(SEARCH("send",B62)),"","pool:TPC|pool:TPC"))</f>
        <v>pool:TPC|pool:TPC</v>
      </c>
      <c r="S62" t="str">
        <f>IFERROR(IF(VLOOKUP(B62,'Sender-Receiver'!$B$3:$BS$1259,IF('Sender-Receiver'!$AQ$2="Type:Vid_720p50",61,59),FALSE)="x","true","false"),"false")</f>
        <v>true</v>
      </c>
      <c r="T62" t="str">
        <f t="shared" si="0"/>
        <v>full</v>
      </c>
      <c r="Y62" t="str">
        <f>IF(OR(BOM!$AE$4=FALSE,BOM!$AE$4="-"),IF(ISERROR(SEARCH("Embrionix",BOM!$M$4)),"none",IF(ISERROR(SEARCH("Quadsplit",BOM!$N$4)),IF(ISERROR(SEARCH("rec",B62)),IF(ISERROR(SEARCH("send",B62)),"none","split"),"merge"),"none")),IF(ISERROR(SEARCH("rec",B62)),"split","merge"))</f>
        <v>split</v>
      </c>
    </row>
    <row r="63" spans="1:25" x14ac:dyDescent="0.2">
      <c r="A63" t="s">
        <v>942</v>
      </c>
      <c r="B63" t="str">
        <f>CONCATENATE(BOM!$C$4,"_",_xlfn.XLOOKUP(Nevion!G63,'SNP Lookup'!A:A,'SNP Lookup'!C:C,"",0,1),"_IPLASRF")</f>
        <v>VGW-01_SDI03_AUDsend_0016_IPLASRF</v>
      </c>
      <c r="C63" t="str">
        <f>IFERROR(VLOOKUP(B63,'Sender-Receiver'!$B$3:$BQ$1500,IF('Sender-Receiver'!$AQ$2="Type:Vid_720p50",62,60),FALSE),"")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3" t="str">
        <f>IFERROR(VLOOKUP(B63,'Sender-Receiver'!$B$3:$BP$1500,41,FALSE),"")</f>
        <v xml:space="preserve"> |  | Player-04</v>
      </c>
      <c r="E63" t="s">
        <v>3817</v>
      </c>
      <c r="F63">
        <v>3</v>
      </c>
      <c r="G63" t="s">
        <v>1006</v>
      </c>
      <c r="M63" t="str">
        <f>IF(OR(BOM!$AE$4=FALSE,BOM!$AE$4="-"),IF(ISERROR(SEARCH("send",B63)),"",IF(ISERROR(SEARCH("Embrionix",BOM!$M$4)),"pool:TPC",IF(ISERROR(SEARCH("Quadsplit",BOM!$N$4)),"pool:TPC|pool:TPC","pool:TPC"))),IF(ISERROR(SEARCH("send",B63)),"","pool:TPC|pool:TPC"))</f>
        <v>pool:TPC|pool:TPC</v>
      </c>
      <c r="S63" t="str">
        <f>IFERROR(IF(VLOOKUP(B63,'Sender-Receiver'!$B$3:$BS$1259,IF('Sender-Receiver'!$AQ$2="Type:Vid_720p50",61,59),FALSE)="x","true","false"),"false")</f>
        <v>true</v>
      </c>
      <c r="T63" t="str">
        <f t="shared" si="0"/>
        <v>full</v>
      </c>
      <c r="Y63" t="str">
        <f>IF(OR(BOM!$AE$4=FALSE,BOM!$AE$4="-"),IF(ISERROR(SEARCH("Embrionix",BOM!$M$4)),"none",IF(ISERROR(SEARCH("Quadsplit",BOM!$N$4)),IF(ISERROR(SEARCH("rec",B63)),IF(ISERROR(SEARCH("send",B63)),"none","split"),"merge"),"none")),IF(ISERROR(SEARCH("rec",B63)),"split","merge"))</f>
        <v>split</v>
      </c>
    </row>
    <row r="64" spans="1:25" x14ac:dyDescent="0.2">
      <c r="A64" t="s">
        <v>942</v>
      </c>
      <c r="B64" t="str">
        <f>CONCATENATE(BOM!$C$4,"_",_xlfn.XLOOKUP(Nevion!G64,'SNP Lookup'!A:A,'SNP Lookup'!C:C,"",0,1),"_IPLASRF")</f>
        <v>VGW-01_SDI03_ANCsend_0001_IPLASRF</v>
      </c>
      <c r="C64" t="str">
        <f>IFERROR(VLOOKUP(B64,'Sender-Receiver'!$B$3:$BQ$1500,IF('Sender-Receiver'!$AQ$2="Type:Vid_720p50",62,60),FALSE),"")</f>
        <v>Type:Anc_Prot,#SNP</v>
      </c>
      <c r="D64" t="str">
        <f>IFERROR(VLOOKUP(B64,'Sender-Receiver'!$B$3:$BP$1500,41,FALSE),"")</f>
        <v xml:space="preserve"> |  | Player-04</v>
      </c>
      <c r="E64" t="s">
        <v>3817</v>
      </c>
      <c r="F64">
        <v>3</v>
      </c>
      <c r="G64" t="s">
        <v>987</v>
      </c>
      <c r="M64" t="str">
        <f>IF(OR(BOM!$AE$4=FALSE,BOM!$AE$4="-"),IF(ISERROR(SEARCH("send",B64)),"",IF(ISERROR(SEARCH("Embrionix",BOM!$M$4)),"pool:TPC",IF(ISERROR(SEARCH("Quadsplit",BOM!$N$4)),"pool:TPC|pool:TPC","pool:TPC"))),IF(ISERROR(SEARCH("send",B64)),"","pool:TPC|pool:TPC"))</f>
        <v>pool:TPC|pool:TPC</v>
      </c>
      <c r="S64" t="str">
        <f>IFERROR(IF(VLOOKUP(B64,'Sender-Receiver'!$B$3:$BS$1259,IF('Sender-Receiver'!$AQ$2="Type:Vid_720p50",61,59),FALSE)="x","true","false"),"false")</f>
        <v>true</v>
      </c>
      <c r="T64" t="str">
        <f t="shared" si="0"/>
        <v>full</v>
      </c>
      <c r="Y64" t="str">
        <f>IF(OR(BOM!$AE$4=FALSE,BOM!$AE$4="-"),IF(ISERROR(SEARCH("Embrionix",BOM!$M$4)),"none",IF(ISERROR(SEARCH("Quadsplit",BOM!$N$4)),IF(ISERROR(SEARCH("rec",B64)),IF(ISERROR(SEARCH("send",B64)),"none","split"),"merge"),"none")),IF(ISERROR(SEARCH("rec",B64)),"split","merge"))</f>
        <v>split</v>
      </c>
    </row>
    <row r="65" spans="1:25" x14ac:dyDescent="0.2">
      <c r="A65" t="s">
        <v>942</v>
      </c>
      <c r="B65" t="str">
        <f>CONCATENATE(BOM!$C$4,"_",_xlfn.XLOOKUP(Nevion!G65,'SNP Lookup'!A:A,'SNP Lookup'!C:C,"",0,1),"_IPLASRF")</f>
        <v>VGW-01_SDI03_ANCsend_0002_IPLASRF</v>
      </c>
      <c r="C65" t="str">
        <f>IFERROR(VLOOKUP(B65,'Sender-Receiver'!$B$3:$BQ$1500,IF('Sender-Receiver'!$AQ$2="Type:Vid_720p50",62,60),FALSE),"")</f>
        <v>#SNP</v>
      </c>
      <c r="D65" t="str">
        <f>IFERROR(VLOOKUP(B65,'Sender-Receiver'!$B$3:$BP$1500,41,FALSE),"")</f>
        <v xml:space="preserve"> |  | Player-04</v>
      </c>
      <c r="E65" t="s">
        <v>3817</v>
      </c>
      <c r="F65">
        <v>3</v>
      </c>
      <c r="G65" t="s">
        <v>988</v>
      </c>
      <c r="M65" t="str">
        <f>IF(OR(BOM!$AE$4=FALSE,BOM!$AE$4="-"),IF(ISERROR(SEARCH("send",B65)),"",IF(ISERROR(SEARCH("Embrionix",BOM!$M$4)),"pool:TPC",IF(ISERROR(SEARCH("Quadsplit",BOM!$N$4)),"pool:TPC|pool:TPC","pool:TPC"))),IF(ISERROR(SEARCH("send",B65)),"","pool:TPC|pool:TPC"))</f>
        <v>pool:TPC|pool:TPC</v>
      </c>
      <c r="S65" t="str">
        <f>IFERROR(IF(VLOOKUP(B65,'Sender-Receiver'!$B$3:$BS$1259,IF('Sender-Receiver'!$AQ$2="Type:Vid_720p50",61,59),FALSE)="x","true","false"),"false")</f>
        <v>false</v>
      </c>
      <c r="T65" t="str">
        <f t="shared" si="0"/>
        <v>off</v>
      </c>
      <c r="Y65" t="str">
        <f>IF(OR(BOM!$AE$4=FALSE,BOM!$AE$4="-"),IF(ISERROR(SEARCH("Embrionix",BOM!$M$4)),"none",IF(ISERROR(SEARCH("Quadsplit",BOM!$N$4)),IF(ISERROR(SEARCH("rec",B65)),IF(ISERROR(SEARCH("send",B65)),"none","split"),"merge"),"none")),IF(ISERROR(SEARCH("rec",B65)),"split","merge"))</f>
        <v>split</v>
      </c>
    </row>
    <row r="66" spans="1:25" x14ac:dyDescent="0.2">
      <c r="A66" t="s">
        <v>942</v>
      </c>
      <c r="B66" t="str">
        <f>CONCATENATE(BOM!$C$4,"_",_xlfn.XLOOKUP(Nevion!G66,'SNP Lookup'!A:A,'SNP Lookup'!C:C,"",0,1),"_IPLASRF")</f>
        <v>VGW-01_SDI03_ANCsend_0003_IPLASRF</v>
      </c>
      <c r="C66" t="str">
        <f>IFERROR(VLOOKUP(B66,'Sender-Receiver'!$B$3:$BQ$1500,IF('Sender-Receiver'!$AQ$2="Type:Vid_720p50",62,60),FALSE),"")</f>
        <v>#SNP</v>
      </c>
      <c r="D66" t="str">
        <f>IFERROR(VLOOKUP(B66,'Sender-Receiver'!$B$3:$BP$1500,41,FALSE),"")</f>
        <v xml:space="preserve"> |  | Player-04</v>
      </c>
      <c r="E66" t="s">
        <v>3817</v>
      </c>
      <c r="F66">
        <v>3</v>
      </c>
      <c r="G66" t="s">
        <v>989</v>
      </c>
      <c r="M66" t="str">
        <f>IF(OR(BOM!$AE$4=FALSE,BOM!$AE$4="-"),IF(ISERROR(SEARCH("send",B66)),"",IF(ISERROR(SEARCH("Embrionix",BOM!$M$4)),"pool:TPC",IF(ISERROR(SEARCH("Quadsplit",BOM!$N$4)),"pool:TPC|pool:TPC","pool:TPC"))),IF(ISERROR(SEARCH("send",B66)),"","pool:TPC|pool:TPC"))</f>
        <v>pool:TPC|pool:TPC</v>
      </c>
      <c r="S66" t="str">
        <f>IFERROR(IF(VLOOKUP(B66,'Sender-Receiver'!$B$3:$BS$1259,IF('Sender-Receiver'!$AQ$2="Type:Vid_720p50",61,59),FALSE)="x","true","false"),"false")</f>
        <v>false</v>
      </c>
      <c r="T66" t="str">
        <f t="shared" ref="T66:T129" si="1">IF(S66="true","full","off")</f>
        <v>off</v>
      </c>
      <c r="Y66" t="str">
        <f>IF(OR(BOM!$AE$4=FALSE,BOM!$AE$4="-"),IF(ISERROR(SEARCH("Embrionix",BOM!$M$4)),"none",IF(ISERROR(SEARCH("Quadsplit",BOM!$N$4)),IF(ISERROR(SEARCH("rec",B66)),IF(ISERROR(SEARCH("send",B66)),"none","split"),"merge"),"none")),IF(ISERROR(SEARCH("rec",B66)),"split","merge"))</f>
        <v>split</v>
      </c>
    </row>
    <row r="67" spans="1:25" x14ac:dyDescent="0.2">
      <c r="A67" t="s">
        <v>942</v>
      </c>
      <c r="B67" t="str">
        <f>CONCATENATE(BOM!$C$4,"_",_xlfn.XLOOKUP(Nevion!G67,'SNP Lookup'!A:A,'SNP Lookup'!C:C,"",0,1),"_IPLASRF")</f>
        <v>VGW-01_SDI03_ANCsend_0004_IPLASRF</v>
      </c>
      <c r="C67" t="str">
        <f>IFERROR(VLOOKUP(B67,'Sender-Receiver'!$B$3:$BQ$1500,IF('Sender-Receiver'!$AQ$2="Type:Vid_720p50",62,60),FALSE),"")</f>
        <v>#SNP</v>
      </c>
      <c r="D67" t="str">
        <f>IFERROR(VLOOKUP(B67,'Sender-Receiver'!$B$3:$BP$1500,41,FALSE),"")</f>
        <v xml:space="preserve"> |  | Player-04</v>
      </c>
      <c r="E67" t="s">
        <v>3817</v>
      </c>
      <c r="F67">
        <v>3</v>
      </c>
      <c r="G67" t="s">
        <v>990</v>
      </c>
      <c r="M67" t="str">
        <f>IF(OR(BOM!$AE$4=FALSE,BOM!$AE$4="-"),IF(ISERROR(SEARCH("send",B67)),"",IF(ISERROR(SEARCH("Embrionix",BOM!$M$4)),"pool:TPC",IF(ISERROR(SEARCH("Quadsplit",BOM!$N$4)),"pool:TPC|pool:TPC","pool:TPC"))),IF(ISERROR(SEARCH("send",B67)),"","pool:TPC|pool:TPC"))</f>
        <v>pool:TPC|pool:TPC</v>
      </c>
      <c r="S67" t="str">
        <f>IFERROR(IF(VLOOKUP(B67,'Sender-Receiver'!$B$3:$BS$1259,IF('Sender-Receiver'!$AQ$2="Type:Vid_720p50",61,59),FALSE)="x","true","false"),"false")</f>
        <v>false</v>
      </c>
      <c r="T67" t="str">
        <f t="shared" si="1"/>
        <v>off</v>
      </c>
      <c r="Y67" t="str">
        <f>IF(OR(BOM!$AE$4=FALSE,BOM!$AE$4="-"),IF(ISERROR(SEARCH("Embrionix",BOM!$M$4)),"none",IF(ISERROR(SEARCH("Quadsplit",BOM!$N$4)),IF(ISERROR(SEARCH("rec",B67)),IF(ISERROR(SEARCH("send",B67)),"none","split"),"merge"),"none")),IF(ISERROR(SEARCH("rec",B67)),"split","merge"))</f>
        <v>split</v>
      </c>
    </row>
    <row r="68" spans="1:25" x14ac:dyDescent="0.2">
      <c r="A68" t="s">
        <v>942</v>
      </c>
      <c r="B68" t="str">
        <f>CONCATENATE(BOM!$C$4,"_",_xlfn.XLOOKUP(Nevion!G68,'SNP Lookup'!A:A,'SNP Lookup'!C:C,"",0,1),"_IPLASRF")</f>
        <v>VGW-01_SDI04_VIDsend_0001_IPLASRF</v>
      </c>
      <c r="C68" t="str">
        <f>IFERROR(VLOOKUP(B68,'Sender-Receiver'!$B$3:$BQ$1500,IF('Sender-Receiver'!$AQ$2="Type:Vid_720p50",62,60),FALSE),"")</f>
        <v>Type:Vid_1080i50,Type:Vid_1080p25,Type:Vid_1080p50,Type:Vid_2160p50,Type:Vid_1080p60,#SNP</v>
      </c>
      <c r="D68" t="str">
        <f>IFERROR(VLOOKUP(B68,'Sender-Receiver'!$B$3:$BP$1500,41,FALSE),"")</f>
        <v xml:space="preserve"> |  | Player-05</v>
      </c>
      <c r="E68" t="s">
        <v>3817</v>
      </c>
      <c r="F68">
        <v>4</v>
      </c>
      <c r="G68" t="s">
        <v>1029</v>
      </c>
      <c r="M68" t="str">
        <f>IF(OR(BOM!$AE$4=FALSE,BOM!$AE$4="-"),IF(ISERROR(SEARCH("send",B68)),"",IF(ISERROR(SEARCH("Embrionix",BOM!$M$4)),"pool:TPC",IF(ISERROR(SEARCH("Quadsplit",BOM!$N$4)),"pool:TPC|pool:TPC","pool:TPC"))),IF(ISERROR(SEARCH("send",B68)),"","pool:TPC|pool:TPC"))</f>
        <v>pool:TPC|pool:TPC</v>
      </c>
      <c r="S68" t="str">
        <f>IFERROR(IF(VLOOKUP(B68,'Sender-Receiver'!$B$3:$BS$1259,IF('Sender-Receiver'!$AQ$2="Type:Vid_720p50",61,59),FALSE)="x","true","false"),"false")</f>
        <v>true</v>
      </c>
      <c r="T68" t="str">
        <f t="shared" si="1"/>
        <v>full</v>
      </c>
      <c r="Y68" t="str">
        <f>IF(OR(BOM!$AE$4=FALSE,BOM!$AE$4="-"),IF(ISERROR(SEARCH("Embrionix",BOM!$M$4)),"none",IF(ISERROR(SEARCH("Quadsplit",BOM!$N$4)),IF(ISERROR(SEARCH("rec",B68)),IF(ISERROR(SEARCH("send",B68)),"none","split"),"merge"),"none")),IF(ISERROR(SEARCH("rec",B68)),"split","merge"))</f>
        <v>split</v>
      </c>
    </row>
    <row r="69" spans="1:25" x14ac:dyDescent="0.2">
      <c r="A69" t="s">
        <v>942</v>
      </c>
      <c r="B69" t="str">
        <f>CONCATENATE(BOM!$C$4,"_",_xlfn.XLOOKUP(Nevion!G69,'SNP Lookup'!A:A,'SNP Lookup'!C:C,"",0,1),"_IPLASRF")</f>
        <v>VGW-01_SDI04_VIDsend_0002_IPLASRF</v>
      </c>
      <c r="C69" t="str">
        <f>IFERROR(VLOOKUP(B69,'Sender-Receiver'!$B$3:$BQ$1500,IF('Sender-Receiver'!$AQ$2="Type:Vid_720p50",62,60),FALSE),"")</f>
        <v>Type:Vid_1080i50,#SNP</v>
      </c>
      <c r="D69" t="str">
        <f>IFERROR(VLOOKUP(B69,'Sender-Receiver'!$B$3:$BP$1500,41,FALSE),"")</f>
        <v xml:space="preserve"> |  | Player-05</v>
      </c>
      <c r="E69" t="s">
        <v>3817</v>
      </c>
      <c r="F69">
        <v>4</v>
      </c>
      <c r="G69" t="s">
        <v>1030</v>
      </c>
      <c r="M69" t="str">
        <f>IF(OR(BOM!$AE$4=FALSE,BOM!$AE$4="-"),IF(ISERROR(SEARCH("send",B69)),"",IF(ISERROR(SEARCH("Embrionix",BOM!$M$4)),"pool:TPC",IF(ISERROR(SEARCH("Quadsplit",BOM!$N$4)),"pool:TPC|pool:TPC","pool:TPC"))),IF(ISERROR(SEARCH("send",B69)),"","pool:TPC|pool:TPC"))</f>
        <v>pool:TPC|pool:TPC</v>
      </c>
      <c r="S69" t="str">
        <f>IFERROR(IF(VLOOKUP(B69,'Sender-Receiver'!$B$3:$BS$1259,IF('Sender-Receiver'!$AQ$2="Type:Vid_720p50",61,59),FALSE)="x","true","false"),"false")</f>
        <v>true</v>
      </c>
      <c r="T69" t="str">
        <f t="shared" si="1"/>
        <v>full</v>
      </c>
      <c r="Y69" t="str">
        <f>IF(OR(BOM!$AE$4=FALSE,BOM!$AE$4="-"),IF(ISERROR(SEARCH("Embrionix",BOM!$M$4)),"none",IF(ISERROR(SEARCH("Quadsplit",BOM!$N$4)),IF(ISERROR(SEARCH("rec",B69)),IF(ISERROR(SEARCH("send",B69)),"none","split"),"merge"),"none")),IF(ISERROR(SEARCH("rec",B69)),"split","merge"))</f>
        <v>split</v>
      </c>
    </row>
    <row r="70" spans="1:25" x14ac:dyDescent="0.2">
      <c r="A70" t="s">
        <v>942</v>
      </c>
      <c r="B70" t="str">
        <f>CONCATENATE(BOM!$C$4,"_",_xlfn.XLOOKUP(Nevion!G70,'SNP Lookup'!A:A,'SNP Lookup'!C:C,"",0,1),"_IPLASRF")</f>
        <v>VGW-01_SDI04_AUDsend_0001_IPLASRF</v>
      </c>
      <c r="C70" t="str">
        <f>IFERROR(VLOOKUP(B70,'Sender-Receiver'!$B$3:$BQ$1500,IF('Sender-Receiver'!$AQ$2="Type:Vid_720p50",62,60),FALSE),"")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70" t="str">
        <f>IFERROR(VLOOKUP(B70,'Sender-Receiver'!$B$3:$BP$1500,41,FALSE),"")</f>
        <v xml:space="preserve"> |  | Player-05</v>
      </c>
      <c r="E70" t="s">
        <v>3817</v>
      </c>
      <c r="F70">
        <v>4</v>
      </c>
      <c r="G70" t="s">
        <v>1013</v>
      </c>
      <c r="M70" t="str">
        <f>IF(OR(BOM!$AE$4=FALSE,BOM!$AE$4="-"),IF(ISERROR(SEARCH("send",B70)),"",IF(ISERROR(SEARCH("Embrionix",BOM!$M$4)),"pool:TPC",IF(ISERROR(SEARCH("Quadsplit",BOM!$N$4)),"pool:TPC|pool:TPC","pool:TPC"))),IF(ISERROR(SEARCH("send",B70)),"","pool:TPC|pool:TPC"))</f>
        <v>pool:TPC|pool:TPC</v>
      </c>
      <c r="S70" t="str">
        <f>IFERROR(IF(VLOOKUP(B70,'Sender-Receiver'!$B$3:$BS$1259,IF('Sender-Receiver'!$AQ$2="Type:Vid_720p50",61,59),FALSE)="x","true","false"),"false")</f>
        <v>true</v>
      </c>
      <c r="T70" t="str">
        <f t="shared" si="1"/>
        <v>full</v>
      </c>
      <c r="Y70" t="str">
        <f>IF(OR(BOM!$AE$4=FALSE,BOM!$AE$4="-"),IF(ISERROR(SEARCH("Embrionix",BOM!$M$4)),"none",IF(ISERROR(SEARCH("Quadsplit",BOM!$N$4)),IF(ISERROR(SEARCH("rec",B70)),IF(ISERROR(SEARCH("send",B70)),"none","split"),"merge"),"none")),IF(ISERROR(SEARCH("rec",B70)),"split","merge"))</f>
        <v>split</v>
      </c>
    </row>
    <row r="71" spans="1:25" x14ac:dyDescent="0.2">
      <c r="A71" t="s">
        <v>942</v>
      </c>
      <c r="B71" t="str">
        <f>CONCATENATE(BOM!$C$4,"_",_xlfn.XLOOKUP(Nevion!G71,'SNP Lookup'!A:A,'SNP Lookup'!C:C,"",0,1),"_IPLASRF")</f>
        <v>VGW-01_SDI04_AUDsend_0002_IPLASRF</v>
      </c>
      <c r="C71" t="str">
        <f>IFERROR(VLOOKUP(B71,'Sender-Receiver'!$B$3:$BQ$1500,IF('Sender-Receiver'!$AQ$2="Type:Vid_720p50",62,60),FALSE),"")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71" t="str">
        <f>IFERROR(VLOOKUP(B71,'Sender-Receiver'!$B$3:$BP$1500,41,FALSE),"")</f>
        <v xml:space="preserve"> |  | Player-05</v>
      </c>
      <c r="E71" t="s">
        <v>3817</v>
      </c>
      <c r="F71">
        <v>4</v>
      </c>
      <c r="G71" t="s">
        <v>1014</v>
      </c>
      <c r="M71" t="str">
        <f>IF(OR(BOM!$AE$4=FALSE,BOM!$AE$4="-"),IF(ISERROR(SEARCH("send",B71)),"",IF(ISERROR(SEARCH("Embrionix",BOM!$M$4)),"pool:TPC",IF(ISERROR(SEARCH("Quadsplit",BOM!$N$4)),"pool:TPC|pool:TPC","pool:TPC"))),IF(ISERROR(SEARCH("send",B71)),"","pool:TPC|pool:TPC"))</f>
        <v>pool:TPC|pool:TPC</v>
      </c>
      <c r="S71" t="str">
        <f>IFERROR(IF(VLOOKUP(B71,'Sender-Receiver'!$B$3:$BS$1259,IF('Sender-Receiver'!$AQ$2="Type:Vid_720p50",61,59),FALSE)="x","true","false"),"false")</f>
        <v>true</v>
      </c>
      <c r="T71" t="str">
        <f t="shared" si="1"/>
        <v>full</v>
      </c>
      <c r="Y71" t="str">
        <f>IF(OR(BOM!$AE$4=FALSE,BOM!$AE$4="-"),IF(ISERROR(SEARCH("Embrionix",BOM!$M$4)),"none",IF(ISERROR(SEARCH("Quadsplit",BOM!$N$4)),IF(ISERROR(SEARCH("rec",B71)),IF(ISERROR(SEARCH("send",B71)),"none","split"),"merge"),"none")),IF(ISERROR(SEARCH("rec",B71)),"split","merge"))</f>
        <v>split</v>
      </c>
    </row>
    <row r="72" spans="1:25" x14ac:dyDescent="0.2">
      <c r="A72" t="s">
        <v>942</v>
      </c>
      <c r="B72" t="str">
        <f>CONCATENATE(BOM!$C$4,"_",_xlfn.XLOOKUP(Nevion!G72,'SNP Lookup'!A:A,'SNP Lookup'!C:C,"",0,1),"_IPLASRF")</f>
        <v>VGW-01_SDI04_AUDsend_0003_IPLASRF</v>
      </c>
      <c r="C72" t="str">
        <f>IFERROR(VLOOKUP(B72,'Sender-Receiver'!$B$3:$BQ$1500,IF('Sender-Receiver'!$AQ$2="Type:Vid_720p50",62,60),FALSE),"")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72" t="str">
        <f>IFERROR(VLOOKUP(B72,'Sender-Receiver'!$B$3:$BP$1500,41,FALSE),"")</f>
        <v xml:space="preserve"> |  | Player-05</v>
      </c>
      <c r="E72" t="s">
        <v>3817</v>
      </c>
      <c r="F72">
        <v>4</v>
      </c>
      <c r="G72" t="s">
        <v>1015</v>
      </c>
      <c r="M72" t="str">
        <f>IF(OR(BOM!$AE$4=FALSE,BOM!$AE$4="-"),IF(ISERROR(SEARCH("send",B72)),"",IF(ISERROR(SEARCH("Embrionix",BOM!$M$4)),"pool:TPC",IF(ISERROR(SEARCH("Quadsplit",BOM!$N$4)),"pool:TPC|pool:TPC","pool:TPC"))),IF(ISERROR(SEARCH("send",B72)),"","pool:TPC|pool:TPC"))</f>
        <v>pool:TPC|pool:TPC</v>
      </c>
      <c r="S72" t="str">
        <f>IFERROR(IF(VLOOKUP(B72,'Sender-Receiver'!$B$3:$BS$1259,IF('Sender-Receiver'!$AQ$2="Type:Vid_720p50",61,59),FALSE)="x","true","false"),"false")</f>
        <v>true</v>
      </c>
      <c r="T72" t="str">
        <f t="shared" si="1"/>
        <v>full</v>
      </c>
      <c r="Y72" t="str">
        <f>IF(OR(BOM!$AE$4=FALSE,BOM!$AE$4="-"),IF(ISERROR(SEARCH("Embrionix",BOM!$M$4)),"none",IF(ISERROR(SEARCH("Quadsplit",BOM!$N$4)),IF(ISERROR(SEARCH("rec",B72)),IF(ISERROR(SEARCH("send",B72)),"none","split"),"merge"),"none")),IF(ISERROR(SEARCH("rec",B72)),"split","merge"))</f>
        <v>split</v>
      </c>
    </row>
    <row r="73" spans="1:25" x14ac:dyDescent="0.2">
      <c r="A73" t="s">
        <v>942</v>
      </c>
      <c r="B73" t="str">
        <f>CONCATENATE(BOM!$C$4,"_",_xlfn.XLOOKUP(Nevion!G73,'SNP Lookup'!A:A,'SNP Lookup'!C:C,"",0,1),"_IPLASRF")</f>
        <v>VGW-01_SDI04_AUDsend_0004_IPLASRF</v>
      </c>
      <c r="C73" t="str">
        <f>IFERROR(VLOOKUP(B73,'Sender-Receiver'!$B$3:$BQ$1500,IF('Sender-Receiver'!$AQ$2="Type:Vid_720p50",62,60),FALSE),"")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73" t="str">
        <f>IFERROR(VLOOKUP(B73,'Sender-Receiver'!$B$3:$BP$1500,41,FALSE),"")</f>
        <v xml:space="preserve"> |  | Player-05</v>
      </c>
      <c r="E73" t="s">
        <v>3817</v>
      </c>
      <c r="F73">
        <v>4</v>
      </c>
      <c r="G73" t="s">
        <v>1016</v>
      </c>
      <c r="M73" t="str">
        <f>IF(OR(BOM!$AE$4=FALSE,BOM!$AE$4="-"),IF(ISERROR(SEARCH("send",B73)),"",IF(ISERROR(SEARCH("Embrionix",BOM!$M$4)),"pool:TPC",IF(ISERROR(SEARCH("Quadsplit",BOM!$N$4)),"pool:TPC|pool:TPC","pool:TPC"))),IF(ISERROR(SEARCH("send",B73)),"","pool:TPC|pool:TPC"))</f>
        <v>pool:TPC|pool:TPC</v>
      </c>
      <c r="S73" t="str">
        <f>IFERROR(IF(VLOOKUP(B73,'Sender-Receiver'!$B$3:$BS$1259,IF('Sender-Receiver'!$AQ$2="Type:Vid_720p50",61,59),FALSE)="x","true","false"),"false")</f>
        <v>true</v>
      </c>
      <c r="T73" t="str">
        <f t="shared" si="1"/>
        <v>full</v>
      </c>
      <c r="Y73" t="str">
        <f>IF(OR(BOM!$AE$4=FALSE,BOM!$AE$4="-"),IF(ISERROR(SEARCH("Embrionix",BOM!$M$4)),"none",IF(ISERROR(SEARCH("Quadsplit",BOM!$N$4)),IF(ISERROR(SEARCH("rec",B73)),IF(ISERROR(SEARCH("send",B73)),"none","split"),"merge"),"none")),IF(ISERROR(SEARCH("rec",B73)),"split","merge"))</f>
        <v>split</v>
      </c>
    </row>
    <row r="74" spans="1:25" x14ac:dyDescent="0.2">
      <c r="A74" t="s">
        <v>942</v>
      </c>
      <c r="B74" t="str">
        <f>CONCATENATE(BOM!$C$4,"_",_xlfn.XLOOKUP(Nevion!G74,'SNP Lookup'!A:A,'SNP Lookup'!C:C,"",0,1),"_IPLASRF")</f>
        <v>VGW-01_SDI04_AUDsend_0005_IPLASRF</v>
      </c>
      <c r="C74" t="str">
        <f>IFERROR(VLOOKUP(B74,'Sender-Receiver'!$B$3:$BQ$1500,IF('Sender-Receiver'!$AQ$2="Type:Vid_720p50",62,60),FALSE),"")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74" t="str">
        <f>IFERROR(VLOOKUP(B74,'Sender-Receiver'!$B$3:$BP$1500,41,FALSE),"")</f>
        <v xml:space="preserve"> |  | Player-05</v>
      </c>
      <c r="E74" t="s">
        <v>3817</v>
      </c>
      <c r="F74">
        <v>4</v>
      </c>
      <c r="G74" t="s">
        <v>1017</v>
      </c>
      <c r="M74" t="str">
        <f>IF(OR(BOM!$AE$4=FALSE,BOM!$AE$4="-"),IF(ISERROR(SEARCH("send",B74)),"",IF(ISERROR(SEARCH("Embrionix",BOM!$M$4)),"pool:TPC",IF(ISERROR(SEARCH("Quadsplit",BOM!$N$4)),"pool:TPC|pool:TPC","pool:TPC"))),IF(ISERROR(SEARCH("send",B74)),"","pool:TPC|pool:TPC"))</f>
        <v>pool:TPC|pool:TPC</v>
      </c>
      <c r="S74" t="str">
        <f>IFERROR(IF(VLOOKUP(B74,'Sender-Receiver'!$B$3:$BS$1259,IF('Sender-Receiver'!$AQ$2="Type:Vid_720p50",61,59),FALSE)="x","true","false"),"false")</f>
        <v>true</v>
      </c>
      <c r="T74" t="str">
        <f t="shared" si="1"/>
        <v>full</v>
      </c>
      <c r="Y74" t="str">
        <f>IF(OR(BOM!$AE$4=FALSE,BOM!$AE$4="-"),IF(ISERROR(SEARCH("Embrionix",BOM!$M$4)),"none",IF(ISERROR(SEARCH("Quadsplit",BOM!$N$4)),IF(ISERROR(SEARCH("rec",B74)),IF(ISERROR(SEARCH("send",B74)),"none","split"),"merge"),"none")),IF(ISERROR(SEARCH("rec",B74)),"split","merge"))</f>
        <v>split</v>
      </c>
    </row>
    <row r="75" spans="1:25" x14ac:dyDescent="0.2">
      <c r="A75" t="s">
        <v>942</v>
      </c>
      <c r="B75" t="str">
        <f>CONCATENATE(BOM!$C$4,"_",_xlfn.XLOOKUP(Nevion!G75,'SNP Lookup'!A:A,'SNP Lookup'!C:C,"",0,1),"_IPLASRF")</f>
        <v>VGW-01_SDI04_AUDsend_0006_IPLASRF</v>
      </c>
      <c r="C75" t="str">
        <f>IFERROR(VLOOKUP(B75,'Sender-Receiver'!$B$3:$BQ$1500,IF('Sender-Receiver'!$AQ$2="Type:Vid_720p50",62,60),FALSE),"")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75" t="str">
        <f>IFERROR(VLOOKUP(B75,'Sender-Receiver'!$B$3:$BP$1500,41,FALSE),"")</f>
        <v xml:space="preserve"> |  | Player-05</v>
      </c>
      <c r="E75" t="s">
        <v>3817</v>
      </c>
      <c r="F75">
        <v>4</v>
      </c>
      <c r="G75" t="s">
        <v>1018</v>
      </c>
      <c r="M75" t="str">
        <f>IF(OR(BOM!$AE$4=FALSE,BOM!$AE$4="-"),IF(ISERROR(SEARCH("send",B75)),"",IF(ISERROR(SEARCH("Embrionix",BOM!$M$4)),"pool:TPC",IF(ISERROR(SEARCH("Quadsplit",BOM!$N$4)),"pool:TPC|pool:TPC","pool:TPC"))),IF(ISERROR(SEARCH("send",B75)),"","pool:TPC|pool:TPC"))</f>
        <v>pool:TPC|pool:TPC</v>
      </c>
      <c r="S75" t="str">
        <f>IFERROR(IF(VLOOKUP(B75,'Sender-Receiver'!$B$3:$BS$1259,IF('Sender-Receiver'!$AQ$2="Type:Vid_720p50",61,59),FALSE)="x","true","false"),"false")</f>
        <v>true</v>
      </c>
      <c r="T75" t="str">
        <f t="shared" si="1"/>
        <v>full</v>
      </c>
      <c r="Y75" t="str">
        <f>IF(OR(BOM!$AE$4=FALSE,BOM!$AE$4="-"),IF(ISERROR(SEARCH("Embrionix",BOM!$M$4)),"none",IF(ISERROR(SEARCH("Quadsplit",BOM!$N$4)),IF(ISERROR(SEARCH("rec",B75)),IF(ISERROR(SEARCH("send",B75)),"none","split"),"merge"),"none")),IF(ISERROR(SEARCH("rec",B75)),"split","merge"))</f>
        <v>split</v>
      </c>
    </row>
    <row r="76" spans="1:25" x14ac:dyDescent="0.2">
      <c r="A76" t="s">
        <v>942</v>
      </c>
      <c r="B76" t="str">
        <f>CONCATENATE(BOM!$C$4,"_",_xlfn.XLOOKUP(Nevion!G76,'SNP Lookup'!A:A,'SNP Lookup'!C:C,"",0,1),"_IPLASRF")</f>
        <v>VGW-01_SDI04_AUDsend_0007_IPLASRF</v>
      </c>
      <c r="C76" t="str">
        <f>IFERROR(VLOOKUP(B76,'Sender-Receiver'!$B$3:$BQ$1500,IF('Sender-Receiver'!$AQ$2="Type:Vid_720p50",62,60),FALSE),"")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76" t="str">
        <f>IFERROR(VLOOKUP(B76,'Sender-Receiver'!$B$3:$BP$1500,41,FALSE),"")</f>
        <v xml:space="preserve"> |  | Player-05</v>
      </c>
      <c r="E76" t="s">
        <v>3817</v>
      </c>
      <c r="F76">
        <v>4</v>
      </c>
      <c r="G76" t="s">
        <v>1019</v>
      </c>
      <c r="M76" t="str">
        <f>IF(OR(BOM!$AE$4=FALSE,BOM!$AE$4="-"),IF(ISERROR(SEARCH("send",B76)),"",IF(ISERROR(SEARCH("Embrionix",BOM!$M$4)),"pool:TPC",IF(ISERROR(SEARCH("Quadsplit",BOM!$N$4)),"pool:TPC|pool:TPC","pool:TPC"))),IF(ISERROR(SEARCH("send",B76)),"","pool:TPC|pool:TPC"))</f>
        <v>pool:TPC|pool:TPC</v>
      </c>
      <c r="S76" t="str">
        <f>IFERROR(IF(VLOOKUP(B76,'Sender-Receiver'!$B$3:$BS$1259,IF('Sender-Receiver'!$AQ$2="Type:Vid_720p50",61,59),FALSE)="x","true","false"),"false")</f>
        <v>true</v>
      </c>
      <c r="T76" t="str">
        <f t="shared" si="1"/>
        <v>full</v>
      </c>
      <c r="Y76" t="str">
        <f>IF(OR(BOM!$AE$4=FALSE,BOM!$AE$4="-"),IF(ISERROR(SEARCH("Embrionix",BOM!$M$4)),"none",IF(ISERROR(SEARCH("Quadsplit",BOM!$N$4)),IF(ISERROR(SEARCH("rec",B76)),IF(ISERROR(SEARCH("send",B76)),"none","split"),"merge"),"none")),IF(ISERROR(SEARCH("rec",B76)),"split","merge"))</f>
        <v>split</v>
      </c>
    </row>
    <row r="77" spans="1:25" x14ac:dyDescent="0.2">
      <c r="A77" t="s">
        <v>942</v>
      </c>
      <c r="B77" t="str">
        <f>CONCATENATE(BOM!$C$4,"_",_xlfn.XLOOKUP(Nevion!G77,'SNP Lookup'!A:A,'SNP Lookup'!C:C,"",0,1),"_IPLASRF")</f>
        <v>VGW-01_SDI04_AUDsend_0008_IPLASRF</v>
      </c>
      <c r="C77" t="str">
        <f>IFERROR(VLOOKUP(B77,'Sender-Receiver'!$B$3:$BQ$1500,IF('Sender-Receiver'!$AQ$2="Type:Vid_720p50",62,60),FALSE),"")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77" t="str">
        <f>IFERROR(VLOOKUP(B77,'Sender-Receiver'!$B$3:$BP$1500,41,FALSE),"")</f>
        <v xml:space="preserve"> |  | Player-05</v>
      </c>
      <c r="E77" t="s">
        <v>3817</v>
      </c>
      <c r="F77">
        <v>4</v>
      </c>
      <c r="G77" t="s">
        <v>1020</v>
      </c>
      <c r="M77" t="str">
        <f>IF(OR(BOM!$AE$4=FALSE,BOM!$AE$4="-"),IF(ISERROR(SEARCH("send",B77)),"",IF(ISERROR(SEARCH("Embrionix",BOM!$M$4)),"pool:TPC",IF(ISERROR(SEARCH("Quadsplit",BOM!$N$4)),"pool:TPC|pool:TPC","pool:TPC"))),IF(ISERROR(SEARCH("send",B77)),"","pool:TPC|pool:TPC"))</f>
        <v>pool:TPC|pool:TPC</v>
      </c>
      <c r="S77" t="str">
        <f>IFERROR(IF(VLOOKUP(B77,'Sender-Receiver'!$B$3:$BS$1259,IF('Sender-Receiver'!$AQ$2="Type:Vid_720p50",61,59),FALSE)="x","true","false"),"false")</f>
        <v>true</v>
      </c>
      <c r="T77" t="str">
        <f t="shared" si="1"/>
        <v>full</v>
      </c>
      <c r="Y77" t="str">
        <f>IF(OR(BOM!$AE$4=FALSE,BOM!$AE$4="-"),IF(ISERROR(SEARCH("Embrionix",BOM!$M$4)),"none",IF(ISERROR(SEARCH("Quadsplit",BOM!$N$4)),IF(ISERROR(SEARCH("rec",B77)),IF(ISERROR(SEARCH("send",B77)),"none","split"),"merge"),"none")),IF(ISERROR(SEARCH("rec",B77)),"split","merge"))</f>
        <v>split</v>
      </c>
    </row>
    <row r="78" spans="1:25" x14ac:dyDescent="0.2">
      <c r="A78" t="s">
        <v>942</v>
      </c>
      <c r="B78" t="str">
        <f>CONCATENATE(BOM!$C$4,"_",_xlfn.XLOOKUP(Nevion!G78,'SNP Lookup'!A:A,'SNP Lookup'!C:C,"",0,1),"_IPLASRF")</f>
        <v>VGW-01_SDI04_AUDsend_0009_IPLASRF</v>
      </c>
      <c r="C78" t="str">
        <f>IFERROR(VLOOKUP(B78,'Sender-Receiver'!$B$3:$BQ$1500,IF('Sender-Receiver'!$AQ$2="Type:Vid_720p50",62,60),FALSE),"")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78" t="str">
        <f>IFERROR(VLOOKUP(B78,'Sender-Receiver'!$B$3:$BP$1500,41,FALSE),"")</f>
        <v xml:space="preserve"> |  | Player-05</v>
      </c>
      <c r="E78" t="s">
        <v>3817</v>
      </c>
      <c r="F78">
        <v>4</v>
      </c>
      <c r="G78" t="s">
        <v>1021</v>
      </c>
      <c r="M78" t="str">
        <f>IF(OR(BOM!$AE$4=FALSE,BOM!$AE$4="-"),IF(ISERROR(SEARCH("send",B78)),"",IF(ISERROR(SEARCH("Embrionix",BOM!$M$4)),"pool:TPC",IF(ISERROR(SEARCH("Quadsplit",BOM!$N$4)),"pool:TPC|pool:TPC","pool:TPC"))),IF(ISERROR(SEARCH("send",B78)),"","pool:TPC|pool:TPC"))</f>
        <v>pool:TPC|pool:TPC</v>
      </c>
      <c r="S78" t="str">
        <f>IFERROR(IF(VLOOKUP(B78,'Sender-Receiver'!$B$3:$BS$1259,IF('Sender-Receiver'!$AQ$2="Type:Vid_720p50",61,59),FALSE)="x","true","false"),"false")</f>
        <v>true</v>
      </c>
      <c r="T78" t="str">
        <f t="shared" si="1"/>
        <v>full</v>
      </c>
      <c r="Y78" t="str">
        <f>IF(OR(BOM!$AE$4=FALSE,BOM!$AE$4="-"),IF(ISERROR(SEARCH("Embrionix",BOM!$M$4)),"none",IF(ISERROR(SEARCH("Quadsplit",BOM!$N$4)),IF(ISERROR(SEARCH("rec",B78)),IF(ISERROR(SEARCH("send",B78)),"none","split"),"merge"),"none")),IF(ISERROR(SEARCH("rec",B78)),"split","merge"))</f>
        <v>split</v>
      </c>
    </row>
    <row r="79" spans="1:25" x14ac:dyDescent="0.2">
      <c r="A79" t="s">
        <v>942</v>
      </c>
      <c r="B79" t="str">
        <f>CONCATENATE(BOM!$C$4,"_",_xlfn.XLOOKUP(Nevion!G79,'SNP Lookup'!A:A,'SNP Lookup'!C:C,"",0,1),"_IPLASRF")</f>
        <v>VGW-01_SDI04_AUDsend_0010_IPLASRF</v>
      </c>
      <c r="C79" t="str">
        <f>IFERROR(VLOOKUP(B79,'Sender-Receiver'!$B$3:$BQ$1500,IF('Sender-Receiver'!$AQ$2="Type:Vid_720p50",62,60),FALSE),"")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79" t="str">
        <f>IFERROR(VLOOKUP(B79,'Sender-Receiver'!$B$3:$BP$1500,41,FALSE),"")</f>
        <v xml:space="preserve"> |  | Player-05</v>
      </c>
      <c r="E79" t="s">
        <v>3817</v>
      </c>
      <c r="F79">
        <v>4</v>
      </c>
      <c r="G79" t="s">
        <v>1022</v>
      </c>
      <c r="M79" t="str">
        <f>IF(OR(BOM!$AE$4=FALSE,BOM!$AE$4="-"),IF(ISERROR(SEARCH("send",B79)),"",IF(ISERROR(SEARCH("Embrionix",BOM!$M$4)),"pool:TPC",IF(ISERROR(SEARCH("Quadsplit",BOM!$N$4)),"pool:TPC|pool:TPC","pool:TPC"))),IF(ISERROR(SEARCH("send",B79)),"","pool:TPC|pool:TPC"))</f>
        <v>pool:TPC|pool:TPC</v>
      </c>
      <c r="S79" t="str">
        <f>IFERROR(IF(VLOOKUP(B79,'Sender-Receiver'!$B$3:$BS$1259,IF('Sender-Receiver'!$AQ$2="Type:Vid_720p50",61,59),FALSE)="x","true","false"),"false")</f>
        <v>true</v>
      </c>
      <c r="T79" t="str">
        <f t="shared" si="1"/>
        <v>full</v>
      </c>
      <c r="Y79" t="str">
        <f>IF(OR(BOM!$AE$4=FALSE,BOM!$AE$4="-"),IF(ISERROR(SEARCH("Embrionix",BOM!$M$4)),"none",IF(ISERROR(SEARCH("Quadsplit",BOM!$N$4)),IF(ISERROR(SEARCH("rec",B79)),IF(ISERROR(SEARCH("send",B79)),"none","split"),"merge"),"none")),IF(ISERROR(SEARCH("rec",B79)),"split","merge"))</f>
        <v>split</v>
      </c>
    </row>
    <row r="80" spans="1:25" x14ac:dyDescent="0.2">
      <c r="A80" t="s">
        <v>942</v>
      </c>
      <c r="B80" t="str">
        <f>CONCATENATE(BOM!$C$4,"_",_xlfn.XLOOKUP(Nevion!G80,'SNP Lookup'!A:A,'SNP Lookup'!C:C,"",0,1),"_IPLASRF")</f>
        <v>VGW-01_SDI04_AUDsend_0011_IPLASRF</v>
      </c>
      <c r="C80" t="str">
        <f>IFERROR(VLOOKUP(B80,'Sender-Receiver'!$B$3:$BQ$1500,IF('Sender-Receiver'!$AQ$2="Type:Vid_720p50",62,60),FALSE),"")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80" t="str">
        <f>IFERROR(VLOOKUP(B80,'Sender-Receiver'!$B$3:$BP$1500,41,FALSE),"")</f>
        <v xml:space="preserve"> |  | Player-05</v>
      </c>
      <c r="E80" t="s">
        <v>3817</v>
      </c>
      <c r="F80">
        <v>4</v>
      </c>
      <c r="G80" t="s">
        <v>1023</v>
      </c>
      <c r="M80" t="str">
        <f>IF(OR(BOM!$AE$4=FALSE,BOM!$AE$4="-"),IF(ISERROR(SEARCH("send",B80)),"",IF(ISERROR(SEARCH("Embrionix",BOM!$M$4)),"pool:TPC",IF(ISERROR(SEARCH("Quadsplit",BOM!$N$4)),"pool:TPC|pool:TPC","pool:TPC"))),IF(ISERROR(SEARCH("send",B80)),"","pool:TPC|pool:TPC"))</f>
        <v>pool:TPC|pool:TPC</v>
      </c>
      <c r="S80" t="str">
        <f>IFERROR(IF(VLOOKUP(B80,'Sender-Receiver'!$B$3:$BS$1259,IF('Sender-Receiver'!$AQ$2="Type:Vid_720p50",61,59),FALSE)="x","true","false"),"false")</f>
        <v>true</v>
      </c>
      <c r="T80" t="str">
        <f t="shared" si="1"/>
        <v>full</v>
      </c>
      <c r="Y80" t="str">
        <f>IF(OR(BOM!$AE$4=FALSE,BOM!$AE$4="-"),IF(ISERROR(SEARCH("Embrionix",BOM!$M$4)),"none",IF(ISERROR(SEARCH("Quadsplit",BOM!$N$4)),IF(ISERROR(SEARCH("rec",B80)),IF(ISERROR(SEARCH("send",B80)),"none","split"),"merge"),"none")),IF(ISERROR(SEARCH("rec",B80)),"split","merge"))</f>
        <v>split</v>
      </c>
    </row>
    <row r="81" spans="1:25" x14ac:dyDescent="0.2">
      <c r="A81" t="s">
        <v>942</v>
      </c>
      <c r="B81" t="str">
        <f>CONCATENATE(BOM!$C$4,"_",_xlfn.XLOOKUP(Nevion!G81,'SNP Lookup'!A:A,'SNP Lookup'!C:C,"",0,1),"_IPLASRF")</f>
        <v>VGW-01_SDI04_AUDsend_0012_IPLASRF</v>
      </c>
      <c r="C81" t="str">
        <f>IFERROR(VLOOKUP(B81,'Sender-Receiver'!$B$3:$BQ$1500,IF('Sender-Receiver'!$AQ$2="Type:Vid_720p50",62,60),FALSE),"")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81" t="str">
        <f>IFERROR(VLOOKUP(B81,'Sender-Receiver'!$B$3:$BP$1500,41,FALSE),"")</f>
        <v xml:space="preserve"> |  | Player-05</v>
      </c>
      <c r="E81" t="s">
        <v>3817</v>
      </c>
      <c r="F81">
        <v>4</v>
      </c>
      <c r="G81" t="s">
        <v>1024</v>
      </c>
      <c r="M81" t="str">
        <f>IF(OR(BOM!$AE$4=FALSE,BOM!$AE$4="-"),IF(ISERROR(SEARCH("send",B81)),"",IF(ISERROR(SEARCH("Embrionix",BOM!$M$4)),"pool:TPC",IF(ISERROR(SEARCH("Quadsplit",BOM!$N$4)),"pool:TPC|pool:TPC","pool:TPC"))),IF(ISERROR(SEARCH("send",B81)),"","pool:TPC|pool:TPC"))</f>
        <v>pool:TPC|pool:TPC</v>
      </c>
      <c r="S81" t="str">
        <f>IFERROR(IF(VLOOKUP(B81,'Sender-Receiver'!$B$3:$BS$1259,IF('Sender-Receiver'!$AQ$2="Type:Vid_720p50",61,59),FALSE)="x","true","false"),"false")</f>
        <v>true</v>
      </c>
      <c r="T81" t="str">
        <f t="shared" si="1"/>
        <v>full</v>
      </c>
      <c r="Y81" t="str">
        <f>IF(OR(BOM!$AE$4=FALSE,BOM!$AE$4="-"),IF(ISERROR(SEARCH("Embrionix",BOM!$M$4)),"none",IF(ISERROR(SEARCH("Quadsplit",BOM!$N$4)),IF(ISERROR(SEARCH("rec",B81)),IF(ISERROR(SEARCH("send",B81)),"none","split"),"merge"),"none")),IF(ISERROR(SEARCH("rec",B81)),"split","merge"))</f>
        <v>split</v>
      </c>
    </row>
    <row r="82" spans="1:25" x14ac:dyDescent="0.2">
      <c r="A82" t="s">
        <v>942</v>
      </c>
      <c r="B82" t="str">
        <f>CONCATENATE(BOM!$C$4,"_",_xlfn.XLOOKUP(Nevion!G82,'SNP Lookup'!A:A,'SNP Lookup'!C:C,"",0,1),"_IPLASRF")</f>
        <v>VGW-01_SDI04_AUDsend_0013_IPLASRF</v>
      </c>
      <c r="C82" t="str">
        <f>IFERROR(VLOOKUP(B82,'Sender-Receiver'!$B$3:$BQ$1500,IF('Sender-Receiver'!$AQ$2="Type:Vid_720p50",62,60),FALSE),"")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82" t="str">
        <f>IFERROR(VLOOKUP(B82,'Sender-Receiver'!$B$3:$BP$1500,41,FALSE),"")</f>
        <v xml:space="preserve"> |  | Player-05</v>
      </c>
      <c r="E82" t="s">
        <v>3817</v>
      </c>
      <c r="F82">
        <v>4</v>
      </c>
      <c r="G82" t="s">
        <v>1025</v>
      </c>
      <c r="M82" t="str">
        <f>IF(OR(BOM!$AE$4=FALSE,BOM!$AE$4="-"),IF(ISERROR(SEARCH("send",B82)),"",IF(ISERROR(SEARCH("Embrionix",BOM!$M$4)),"pool:TPC",IF(ISERROR(SEARCH("Quadsplit",BOM!$N$4)),"pool:TPC|pool:TPC","pool:TPC"))),IF(ISERROR(SEARCH("send",B82)),"","pool:TPC|pool:TPC"))</f>
        <v>pool:TPC|pool:TPC</v>
      </c>
      <c r="S82" t="str">
        <f>IFERROR(IF(VLOOKUP(B82,'Sender-Receiver'!$B$3:$BS$1259,IF('Sender-Receiver'!$AQ$2="Type:Vid_720p50",61,59),FALSE)="x","true","false"),"false")</f>
        <v>true</v>
      </c>
      <c r="T82" t="str">
        <f t="shared" si="1"/>
        <v>full</v>
      </c>
      <c r="Y82" t="str">
        <f>IF(OR(BOM!$AE$4=FALSE,BOM!$AE$4="-"),IF(ISERROR(SEARCH("Embrionix",BOM!$M$4)),"none",IF(ISERROR(SEARCH("Quadsplit",BOM!$N$4)),IF(ISERROR(SEARCH("rec",B82)),IF(ISERROR(SEARCH("send",B82)),"none","split"),"merge"),"none")),IF(ISERROR(SEARCH("rec",B82)),"split","merge"))</f>
        <v>split</v>
      </c>
    </row>
    <row r="83" spans="1:25" x14ac:dyDescent="0.2">
      <c r="A83" t="s">
        <v>942</v>
      </c>
      <c r="B83" t="str">
        <f>CONCATENATE(BOM!$C$4,"_",_xlfn.XLOOKUP(Nevion!G83,'SNP Lookup'!A:A,'SNP Lookup'!C:C,"",0,1),"_IPLASRF")</f>
        <v>VGW-01_SDI04_AUDsend_0014_IPLASRF</v>
      </c>
      <c r="C83" t="str">
        <f>IFERROR(VLOOKUP(B83,'Sender-Receiver'!$B$3:$BQ$1500,IF('Sender-Receiver'!$AQ$2="Type:Vid_720p50",62,60),FALSE),"")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83" t="str">
        <f>IFERROR(VLOOKUP(B83,'Sender-Receiver'!$B$3:$BP$1500,41,FALSE),"")</f>
        <v xml:space="preserve"> |  | Player-05</v>
      </c>
      <c r="E83" t="s">
        <v>3817</v>
      </c>
      <c r="F83">
        <v>4</v>
      </c>
      <c r="G83" t="s">
        <v>1026</v>
      </c>
      <c r="M83" t="str">
        <f>IF(OR(BOM!$AE$4=FALSE,BOM!$AE$4="-"),IF(ISERROR(SEARCH("send",B83)),"",IF(ISERROR(SEARCH("Embrionix",BOM!$M$4)),"pool:TPC",IF(ISERROR(SEARCH("Quadsplit",BOM!$N$4)),"pool:TPC|pool:TPC","pool:TPC"))),IF(ISERROR(SEARCH("send",B83)),"","pool:TPC|pool:TPC"))</f>
        <v>pool:TPC|pool:TPC</v>
      </c>
      <c r="S83" t="str">
        <f>IFERROR(IF(VLOOKUP(B83,'Sender-Receiver'!$B$3:$BS$1259,IF('Sender-Receiver'!$AQ$2="Type:Vid_720p50",61,59),FALSE)="x","true","false"),"false")</f>
        <v>true</v>
      </c>
      <c r="T83" t="str">
        <f t="shared" si="1"/>
        <v>full</v>
      </c>
      <c r="Y83" t="str">
        <f>IF(OR(BOM!$AE$4=FALSE,BOM!$AE$4="-"),IF(ISERROR(SEARCH("Embrionix",BOM!$M$4)),"none",IF(ISERROR(SEARCH("Quadsplit",BOM!$N$4)),IF(ISERROR(SEARCH("rec",B83)),IF(ISERROR(SEARCH("send",B83)),"none","split"),"merge"),"none")),IF(ISERROR(SEARCH("rec",B83)),"split","merge"))</f>
        <v>split</v>
      </c>
    </row>
    <row r="84" spans="1:25" x14ac:dyDescent="0.2">
      <c r="A84" t="s">
        <v>942</v>
      </c>
      <c r="B84" t="str">
        <f>CONCATENATE(BOM!$C$4,"_",_xlfn.XLOOKUP(Nevion!G84,'SNP Lookup'!A:A,'SNP Lookup'!C:C,"",0,1),"_IPLASRF")</f>
        <v>VGW-01_SDI04_AUDsend_0015_IPLASRF</v>
      </c>
      <c r="C84" t="str">
        <f>IFERROR(VLOOKUP(B84,'Sender-Receiver'!$B$3:$BQ$1500,IF('Sender-Receiver'!$AQ$2="Type:Vid_720p50",62,60),FALSE),"")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84" t="str">
        <f>IFERROR(VLOOKUP(B84,'Sender-Receiver'!$B$3:$BP$1500,41,FALSE),"")</f>
        <v xml:space="preserve"> |  | Player-05</v>
      </c>
      <c r="E84" t="s">
        <v>3817</v>
      </c>
      <c r="F84">
        <v>4</v>
      </c>
      <c r="G84" t="s">
        <v>1027</v>
      </c>
      <c r="M84" t="str">
        <f>IF(OR(BOM!$AE$4=FALSE,BOM!$AE$4="-"),IF(ISERROR(SEARCH("send",B84)),"",IF(ISERROR(SEARCH("Embrionix",BOM!$M$4)),"pool:TPC",IF(ISERROR(SEARCH("Quadsplit",BOM!$N$4)),"pool:TPC|pool:TPC","pool:TPC"))),IF(ISERROR(SEARCH("send",B84)),"","pool:TPC|pool:TPC"))</f>
        <v>pool:TPC|pool:TPC</v>
      </c>
      <c r="S84" t="str">
        <f>IFERROR(IF(VLOOKUP(B84,'Sender-Receiver'!$B$3:$BS$1259,IF('Sender-Receiver'!$AQ$2="Type:Vid_720p50",61,59),FALSE)="x","true","false"),"false")</f>
        <v>true</v>
      </c>
      <c r="T84" t="str">
        <f t="shared" si="1"/>
        <v>full</v>
      </c>
      <c r="Y84" t="str">
        <f>IF(OR(BOM!$AE$4=FALSE,BOM!$AE$4="-"),IF(ISERROR(SEARCH("Embrionix",BOM!$M$4)),"none",IF(ISERROR(SEARCH("Quadsplit",BOM!$N$4)),IF(ISERROR(SEARCH("rec",B84)),IF(ISERROR(SEARCH("send",B84)),"none","split"),"merge"),"none")),IF(ISERROR(SEARCH("rec",B84)),"split","merge"))</f>
        <v>split</v>
      </c>
    </row>
    <row r="85" spans="1:25" x14ac:dyDescent="0.2">
      <c r="A85" t="s">
        <v>942</v>
      </c>
      <c r="B85" t="str">
        <f>CONCATENATE(BOM!$C$4,"_",_xlfn.XLOOKUP(Nevion!G85,'SNP Lookup'!A:A,'SNP Lookup'!C:C,"",0,1),"_IPLASRF")</f>
        <v>VGW-01_SDI04_AUDsend_0016_IPLASRF</v>
      </c>
      <c r="C85" t="str">
        <f>IFERROR(VLOOKUP(B85,'Sender-Receiver'!$B$3:$BQ$1500,IF('Sender-Receiver'!$AQ$2="Type:Vid_720p50",62,60),FALSE),"")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85" t="str">
        <f>IFERROR(VLOOKUP(B85,'Sender-Receiver'!$B$3:$BP$1500,41,FALSE),"")</f>
        <v xml:space="preserve"> |  | Player-05</v>
      </c>
      <c r="E85" t="s">
        <v>3817</v>
      </c>
      <c r="F85">
        <v>4</v>
      </c>
      <c r="G85" t="s">
        <v>1028</v>
      </c>
      <c r="M85" t="str">
        <f>IF(OR(BOM!$AE$4=FALSE,BOM!$AE$4="-"),IF(ISERROR(SEARCH("send",B85)),"",IF(ISERROR(SEARCH("Embrionix",BOM!$M$4)),"pool:TPC",IF(ISERROR(SEARCH("Quadsplit",BOM!$N$4)),"pool:TPC|pool:TPC","pool:TPC"))),IF(ISERROR(SEARCH("send",B85)),"","pool:TPC|pool:TPC"))</f>
        <v>pool:TPC|pool:TPC</v>
      </c>
      <c r="S85" t="str">
        <f>IFERROR(IF(VLOOKUP(B85,'Sender-Receiver'!$B$3:$BS$1259,IF('Sender-Receiver'!$AQ$2="Type:Vid_720p50",61,59),FALSE)="x","true","false"),"false")</f>
        <v>true</v>
      </c>
      <c r="T85" t="str">
        <f t="shared" si="1"/>
        <v>full</v>
      </c>
      <c r="Y85" t="str">
        <f>IF(OR(BOM!$AE$4=FALSE,BOM!$AE$4="-"),IF(ISERROR(SEARCH("Embrionix",BOM!$M$4)),"none",IF(ISERROR(SEARCH("Quadsplit",BOM!$N$4)),IF(ISERROR(SEARCH("rec",B85)),IF(ISERROR(SEARCH("send",B85)),"none","split"),"merge"),"none")),IF(ISERROR(SEARCH("rec",B85)),"split","merge"))</f>
        <v>split</v>
      </c>
    </row>
    <row r="86" spans="1:25" x14ac:dyDescent="0.2">
      <c r="A86" t="s">
        <v>942</v>
      </c>
      <c r="B86" t="str">
        <f>CONCATENATE(BOM!$C$4,"_",_xlfn.XLOOKUP(Nevion!G86,'SNP Lookup'!A:A,'SNP Lookup'!C:C,"",0,1),"_IPLASRF")</f>
        <v>VGW-01_SDI04_ANCsend_0001_IPLASRF</v>
      </c>
      <c r="C86" t="str">
        <f>IFERROR(VLOOKUP(B86,'Sender-Receiver'!$B$3:$BQ$1500,IF('Sender-Receiver'!$AQ$2="Type:Vid_720p50",62,60),FALSE),"")</f>
        <v>Type:Anc_Prot,#SNP</v>
      </c>
      <c r="D86" t="str">
        <f>IFERROR(VLOOKUP(B86,'Sender-Receiver'!$B$3:$BP$1500,41,FALSE),"")</f>
        <v xml:space="preserve"> |  | Player-05</v>
      </c>
      <c r="E86" t="s">
        <v>3817</v>
      </c>
      <c r="F86">
        <v>4</v>
      </c>
      <c r="G86" t="s">
        <v>1009</v>
      </c>
      <c r="M86" t="str">
        <f>IF(OR(BOM!$AE$4=FALSE,BOM!$AE$4="-"),IF(ISERROR(SEARCH("send",B86)),"",IF(ISERROR(SEARCH("Embrionix",BOM!$M$4)),"pool:TPC",IF(ISERROR(SEARCH("Quadsplit",BOM!$N$4)),"pool:TPC|pool:TPC","pool:TPC"))),IF(ISERROR(SEARCH("send",B86)),"","pool:TPC|pool:TPC"))</f>
        <v>pool:TPC|pool:TPC</v>
      </c>
      <c r="S86" t="str">
        <f>IFERROR(IF(VLOOKUP(B86,'Sender-Receiver'!$B$3:$BS$1259,IF('Sender-Receiver'!$AQ$2="Type:Vid_720p50",61,59),FALSE)="x","true","false"),"false")</f>
        <v>true</v>
      </c>
      <c r="T86" t="str">
        <f t="shared" si="1"/>
        <v>full</v>
      </c>
      <c r="Y86" t="str">
        <f>IF(OR(BOM!$AE$4=FALSE,BOM!$AE$4="-"),IF(ISERROR(SEARCH("Embrionix",BOM!$M$4)),"none",IF(ISERROR(SEARCH("Quadsplit",BOM!$N$4)),IF(ISERROR(SEARCH("rec",B86)),IF(ISERROR(SEARCH("send",B86)),"none","split"),"merge"),"none")),IF(ISERROR(SEARCH("rec",B86)),"split","merge"))</f>
        <v>split</v>
      </c>
    </row>
    <row r="87" spans="1:25" x14ac:dyDescent="0.2">
      <c r="A87" t="s">
        <v>942</v>
      </c>
      <c r="B87" t="str">
        <f>CONCATENATE(BOM!$C$4,"_",_xlfn.XLOOKUP(Nevion!G87,'SNP Lookup'!A:A,'SNP Lookup'!C:C,"",0,1),"_IPLASRF")</f>
        <v>VGW-01_SDI04_ANCsend_0002_IPLASRF</v>
      </c>
      <c r="C87" t="str">
        <f>IFERROR(VLOOKUP(B87,'Sender-Receiver'!$B$3:$BQ$1500,IF('Sender-Receiver'!$AQ$2="Type:Vid_720p50",62,60),FALSE),"")</f>
        <v>#SNP</v>
      </c>
      <c r="D87" t="str">
        <f>IFERROR(VLOOKUP(B87,'Sender-Receiver'!$B$3:$BP$1500,41,FALSE),"")</f>
        <v xml:space="preserve"> |  | Player-05</v>
      </c>
      <c r="E87" t="s">
        <v>3817</v>
      </c>
      <c r="F87">
        <v>4</v>
      </c>
      <c r="G87" t="s">
        <v>1010</v>
      </c>
      <c r="M87" t="str">
        <f>IF(OR(BOM!$AE$4=FALSE,BOM!$AE$4="-"),IF(ISERROR(SEARCH("send",B87)),"",IF(ISERROR(SEARCH("Embrionix",BOM!$M$4)),"pool:TPC",IF(ISERROR(SEARCH("Quadsplit",BOM!$N$4)),"pool:TPC|pool:TPC","pool:TPC"))),IF(ISERROR(SEARCH("send",B87)),"","pool:TPC|pool:TPC"))</f>
        <v>pool:TPC|pool:TPC</v>
      </c>
      <c r="S87" t="str">
        <f>IFERROR(IF(VLOOKUP(B87,'Sender-Receiver'!$B$3:$BS$1259,IF('Sender-Receiver'!$AQ$2="Type:Vid_720p50",61,59),FALSE)="x","true","false"),"false")</f>
        <v>false</v>
      </c>
      <c r="T87" t="str">
        <f t="shared" si="1"/>
        <v>off</v>
      </c>
      <c r="Y87" t="str">
        <f>IF(OR(BOM!$AE$4=FALSE,BOM!$AE$4="-"),IF(ISERROR(SEARCH("Embrionix",BOM!$M$4)),"none",IF(ISERROR(SEARCH("Quadsplit",BOM!$N$4)),IF(ISERROR(SEARCH("rec",B87)),IF(ISERROR(SEARCH("send",B87)),"none","split"),"merge"),"none")),IF(ISERROR(SEARCH("rec",B87)),"split","merge"))</f>
        <v>split</v>
      </c>
    </row>
    <row r="88" spans="1:25" x14ac:dyDescent="0.2">
      <c r="A88" t="s">
        <v>942</v>
      </c>
      <c r="B88" t="str">
        <f>CONCATENATE(BOM!$C$4,"_",_xlfn.XLOOKUP(Nevion!G88,'SNP Lookup'!A:A,'SNP Lookup'!C:C,"",0,1),"_IPLASRF")</f>
        <v>VGW-01_SDI04_ANCsend_0003_IPLASRF</v>
      </c>
      <c r="C88" t="str">
        <f>IFERROR(VLOOKUP(B88,'Sender-Receiver'!$B$3:$BQ$1500,IF('Sender-Receiver'!$AQ$2="Type:Vid_720p50",62,60),FALSE),"")</f>
        <v>#SNP</v>
      </c>
      <c r="D88" t="str">
        <f>IFERROR(VLOOKUP(B88,'Sender-Receiver'!$B$3:$BP$1500,41,FALSE),"")</f>
        <v xml:space="preserve"> |  | Player-05</v>
      </c>
      <c r="E88" t="s">
        <v>3817</v>
      </c>
      <c r="F88">
        <v>4</v>
      </c>
      <c r="G88" t="s">
        <v>1011</v>
      </c>
      <c r="M88" t="str">
        <f>IF(OR(BOM!$AE$4=FALSE,BOM!$AE$4="-"),IF(ISERROR(SEARCH("send",B88)),"",IF(ISERROR(SEARCH("Embrionix",BOM!$M$4)),"pool:TPC",IF(ISERROR(SEARCH("Quadsplit",BOM!$N$4)),"pool:TPC|pool:TPC","pool:TPC"))),IF(ISERROR(SEARCH("send",B88)),"","pool:TPC|pool:TPC"))</f>
        <v>pool:TPC|pool:TPC</v>
      </c>
      <c r="S88" t="str">
        <f>IFERROR(IF(VLOOKUP(B88,'Sender-Receiver'!$B$3:$BS$1259,IF('Sender-Receiver'!$AQ$2="Type:Vid_720p50",61,59),FALSE)="x","true","false"),"false")</f>
        <v>false</v>
      </c>
      <c r="T88" t="str">
        <f t="shared" si="1"/>
        <v>off</v>
      </c>
      <c r="Y88" t="str">
        <f>IF(OR(BOM!$AE$4=FALSE,BOM!$AE$4="-"),IF(ISERROR(SEARCH("Embrionix",BOM!$M$4)),"none",IF(ISERROR(SEARCH("Quadsplit",BOM!$N$4)),IF(ISERROR(SEARCH("rec",B88)),IF(ISERROR(SEARCH("send",B88)),"none","split"),"merge"),"none")),IF(ISERROR(SEARCH("rec",B88)),"split","merge"))</f>
        <v>split</v>
      </c>
    </row>
    <row r="89" spans="1:25" x14ac:dyDescent="0.2">
      <c r="A89" t="s">
        <v>942</v>
      </c>
      <c r="B89" t="str">
        <f>CONCATENATE(BOM!$C$4,"_",_xlfn.XLOOKUP(Nevion!G89,'SNP Lookup'!A:A,'SNP Lookup'!C:C,"",0,1),"_IPLASRF")</f>
        <v>VGW-01_SDI04_ANCsend_0004_IPLASRF</v>
      </c>
      <c r="C89" t="str">
        <f>IFERROR(VLOOKUP(B89,'Sender-Receiver'!$B$3:$BQ$1500,IF('Sender-Receiver'!$AQ$2="Type:Vid_720p50",62,60),FALSE),"")</f>
        <v>#SNP</v>
      </c>
      <c r="D89" t="str">
        <f>IFERROR(VLOOKUP(B89,'Sender-Receiver'!$B$3:$BP$1500,41,FALSE),"")</f>
        <v xml:space="preserve"> |  | Player-05</v>
      </c>
      <c r="E89" t="s">
        <v>3817</v>
      </c>
      <c r="F89">
        <v>4</v>
      </c>
      <c r="G89" t="s">
        <v>1012</v>
      </c>
      <c r="M89" t="str">
        <f>IF(OR(BOM!$AE$4=FALSE,BOM!$AE$4="-"),IF(ISERROR(SEARCH("send",B89)),"",IF(ISERROR(SEARCH("Embrionix",BOM!$M$4)),"pool:TPC",IF(ISERROR(SEARCH("Quadsplit",BOM!$N$4)),"pool:TPC|pool:TPC","pool:TPC"))),IF(ISERROR(SEARCH("send",B89)),"","pool:TPC|pool:TPC"))</f>
        <v>pool:TPC|pool:TPC</v>
      </c>
      <c r="S89" t="str">
        <f>IFERROR(IF(VLOOKUP(B89,'Sender-Receiver'!$B$3:$BS$1259,IF('Sender-Receiver'!$AQ$2="Type:Vid_720p50",61,59),FALSE)="x","true","false"),"false")</f>
        <v>false</v>
      </c>
      <c r="T89" t="str">
        <f t="shared" si="1"/>
        <v>off</v>
      </c>
      <c r="Y89" t="str">
        <f>IF(OR(BOM!$AE$4=FALSE,BOM!$AE$4="-"),IF(ISERROR(SEARCH("Embrionix",BOM!$M$4)),"none",IF(ISERROR(SEARCH("Quadsplit",BOM!$N$4)),IF(ISERROR(SEARCH("rec",B89)),IF(ISERROR(SEARCH("send",B89)),"none","split"),"merge"),"none")),IF(ISERROR(SEARCH("rec",B89)),"split","merge"))</f>
        <v>split</v>
      </c>
    </row>
    <row r="90" spans="1:25" x14ac:dyDescent="0.2">
      <c r="A90" t="s">
        <v>942</v>
      </c>
      <c r="B90" t="str">
        <f>CONCATENATE(BOM!$C$4,"_",_xlfn.XLOOKUP(Nevion!G90,'SNP Lookup'!A:A,'SNP Lookup'!C:C,"",0,1),"_IPLASRF")</f>
        <v>VGW-01_SDI05_VIDsend_0001_IPLASRF</v>
      </c>
      <c r="C90" t="str">
        <f>IFERROR(VLOOKUP(B90,'Sender-Receiver'!$B$3:$BQ$1500,IF('Sender-Receiver'!$AQ$2="Type:Vid_720p50",62,60),FALSE),"")</f>
        <v>Type:Vid_1080i50,Type:Vid_1080p25,Type:Vid_1080p50,Type:Vid_2160p50,Type:Vid_1080p60,#SNP</v>
      </c>
      <c r="D90" t="str">
        <f>IFERROR(VLOOKUP(B90,'Sender-Receiver'!$B$3:$BP$1500,41,FALSE),"")</f>
        <v xml:space="preserve"> |  | VKS (12G)</v>
      </c>
      <c r="E90" t="s">
        <v>3817</v>
      </c>
      <c r="F90">
        <v>5</v>
      </c>
      <c r="G90" t="s">
        <v>1051</v>
      </c>
      <c r="M90" t="str">
        <f>IF(OR(BOM!$AE$4=FALSE,BOM!$AE$4="-"),IF(ISERROR(SEARCH("send",B90)),"",IF(ISERROR(SEARCH("Embrionix",BOM!$M$4)),"pool:TPC",IF(ISERROR(SEARCH("Quadsplit",BOM!$N$4)),"pool:TPC|pool:TPC","pool:TPC"))),IF(ISERROR(SEARCH("send",B90)),"","pool:TPC|pool:TPC"))</f>
        <v>pool:TPC|pool:TPC</v>
      </c>
      <c r="S90" t="str">
        <f>IFERROR(IF(VLOOKUP(B90,'Sender-Receiver'!$B$3:$BS$1259,IF('Sender-Receiver'!$AQ$2="Type:Vid_720p50",61,59),FALSE)="x","true","false"),"false")</f>
        <v>true</v>
      </c>
      <c r="T90" t="str">
        <f t="shared" si="1"/>
        <v>full</v>
      </c>
      <c r="Y90" t="str">
        <f>IF(OR(BOM!$AE$4=FALSE,BOM!$AE$4="-"),IF(ISERROR(SEARCH("Embrionix",BOM!$M$4)),"none",IF(ISERROR(SEARCH("Quadsplit",BOM!$N$4)),IF(ISERROR(SEARCH("rec",B90)),IF(ISERROR(SEARCH("send",B90)),"none","split"),"merge"),"none")),IF(ISERROR(SEARCH("rec",B90)),"split","merge"))</f>
        <v>split</v>
      </c>
    </row>
    <row r="91" spans="1:25" x14ac:dyDescent="0.2">
      <c r="A91" t="s">
        <v>942</v>
      </c>
      <c r="B91" t="str">
        <f>CONCATENATE(BOM!$C$4,"_",_xlfn.XLOOKUP(Nevion!G91,'SNP Lookup'!A:A,'SNP Lookup'!C:C,"",0,1),"_IPLASRF")</f>
        <v>VGW-01_SDI05_VIDsend_0002_IPLASRF</v>
      </c>
      <c r="C91" t="str">
        <f>IFERROR(VLOOKUP(B91,'Sender-Receiver'!$B$3:$BQ$1500,IF('Sender-Receiver'!$AQ$2="Type:Vid_720p50",62,60),FALSE),"")</f>
        <v>Type:Vid_1080i50,#SNP</v>
      </c>
      <c r="D91" t="str">
        <f>IFERROR(VLOOKUP(B91,'Sender-Receiver'!$B$3:$BP$1500,41,FALSE),"")</f>
        <v xml:space="preserve"> |  | VKS (12G)</v>
      </c>
      <c r="E91" t="s">
        <v>3817</v>
      </c>
      <c r="F91">
        <v>5</v>
      </c>
      <c r="G91" t="s">
        <v>1052</v>
      </c>
      <c r="M91" t="str">
        <f>IF(OR(BOM!$AE$4=FALSE,BOM!$AE$4="-"),IF(ISERROR(SEARCH("send",B91)),"",IF(ISERROR(SEARCH("Embrionix",BOM!$M$4)),"pool:TPC",IF(ISERROR(SEARCH("Quadsplit",BOM!$N$4)),"pool:TPC|pool:TPC","pool:TPC"))),IF(ISERROR(SEARCH("send",B91)),"","pool:TPC|pool:TPC"))</f>
        <v>pool:TPC|pool:TPC</v>
      </c>
      <c r="S91" t="str">
        <f>IFERROR(IF(VLOOKUP(B91,'Sender-Receiver'!$B$3:$BS$1259,IF('Sender-Receiver'!$AQ$2="Type:Vid_720p50",61,59),FALSE)="x","true","false"),"false")</f>
        <v>true</v>
      </c>
      <c r="T91" t="str">
        <f t="shared" si="1"/>
        <v>full</v>
      </c>
      <c r="Y91" t="str">
        <f>IF(OR(BOM!$AE$4=FALSE,BOM!$AE$4="-"),IF(ISERROR(SEARCH("Embrionix",BOM!$M$4)),"none",IF(ISERROR(SEARCH("Quadsplit",BOM!$N$4)),IF(ISERROR(SEARCH("rec",B91)),IF(ISERROR(SEARCH("send",B91)),"none","split"),"merge"),"none")),IF(ISERROR(SEARCH("rec",B91)),"split","merge"))</f>
        <v>split</v>
      </c>
    </row>
    <row r="92" spans="1:25" x14ac:dyDescent="0.2">
      <c r="A92" t="s">
        <v>942</v>
      </c>
      <c r="B92" t="str">
        <f>CONCATENATE(BOM!$C$4,"_",_xlfn.XLOOKUP(Nevion!G92,'SNP Lookup'!A:A,'SNP Lookup'!C:C,"",0,1),"_IPLASRF")</f>
        <v>VGW-01_SDI05_AUDsend_0001_IPLASRF</v>
      </c>
      <c r="C92" t="str">
        <f>IFERROR(VLOOKUP(B92,'Sender-Receiver'!$B$3:$BQ$1500,IF('Sender-Receiver'!$AQ$2="Type:Vid_720p50",62,60),FALSE),"")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92" t="str">
        <f>IFERROR(VLOOKUP(B92,'Sender-Receiver'!$B$3:$BP$1500,41,FALSE),"")</f>
        <v xml:space="preserve"> |  | VKS (12G)</v>
      </c>
      <c r="E92" t="s">
        <v>3817</v>
      </c>
      <c r="F92">
        <v>5</v>
      </c>
      <c r="G92" t="s">
        <v>1035</v>
      </c>
      <c r="M92" t="str">
        <f>IF(OR(BOM!$AE$4=FALSE,BOM!$AE$4="-"),IF(ISERROR(SEARCH("send",B92)),"",IF(ISERROR(SEARCH("Embrionix",BOM!$M$4)),"pool:TPC",IF(ISERROR(SEARCH("Quadsplit",BOM!$N$4)),"pool:TPC|pool:TPC","pool:TPC"))),IF(ISERROR(SEARCH("send",B92)),"","pool:TPC|pool:TPC"))</f>
        <v>pool:TPC|pool:TPC</v>
      </c>
      <c r="S92" t="str">
        <f>IFERROR(IF(VLOOKUP(B92,'Sender-Receiver'!$B$3:$BS$1259,IF('Sender-Receiver'!$AQ$2="Type:Vid_720p50",61,59),FALSE)="x","true","false"),"false")</f>
        <v>true</v>
      </c>
      <c r="T92" t="str">
        <f t="shared" si="1"/>
        <v>full</v>
      </c>
      <c r="Y92" t="str">
        <f>IF(OR(BOM!$AE$4=FALSE,BOM!$AE$4="-"),IF(ISERROR(SEARCH("Embrionix",BOM!$M$4)),"none",IF(ISERROR(SEARCH("Quadsplit",BOM!$N$4)),IF(ISERROR(SEARCH("rec",B92)),IF(ISERROR(SEARCH("send",B92)),"none","split"),"merge"),"none")),IF(ISERROR(SEARCH("rec",B92)),"split","merge"))</f>
        <v>split</v>
      </c>
    </row>
    <row r="93" spans="1:25" x14ac:dyDescent="0.2">
      <c r="A93" t="s">
        <v>942</v>
      </c>
      <c r="B93" t="str">
        <f>CONCATENATE(BOM!$C$4,"_",_xlfn.XLOOKUP(Nevion!G93,'SNP Lookup'!A:A,'SNP Lookup'!C:C,"",0,1),"_IPLASRF")</f>
        <v>VGW-01_SDI05_AUDsend_0002_IPLASRF</v>
      </c>
      <c r="C93" t="str">
        <f>IFERROR(VLOOKUP(B93,'Sender-Receiver'!$B$3:$BQ$1500,IF('Sender-Receiver'!$AQ$2="Type:Vid_720p50",62,60),FALSE),"")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93" t="str">
        <f>IFERROR(VLOOKUP(B93,'Sender-Receiver'!$B$3:$BP$1500,41,FALSE),"")</f>
        <v xml:space="preserve"> |  | VKS (12G)</v>
      </c>
      <c r="E93" t="s">
        <v>3817</v>
      </c>
      <c r="F93">
        <v>5</v>
      </c>
      <c r="G93" t="s">
        <v>1036</v>
      </c>
      <c r="M93" t="str">
        <f>IF(OR(BOM!$AE$4=FALSE,BOM!$AE$4="-"),IF(ISERROR(SEARCH("send",B93)),"",IF(ISERROR(SEARCH("Embrionix",BOM!$M$4)),"pool:TPC",IF(ISERROR(SEARCH("Quadsplit",BOM!$N$4)),"pool:TPC|pool:TPC","pool:TPC"))),IF(ISERROR(SEARCH("send",B93)),"","pool:TPC|pool:TPC"))</f>
        <v>pool:TPC|pool:TPC</v>
      </c>
      <c r="S93" t="str">
        <f>IFERROR(IF(VLOOKUP(B93,'Sender-Receiver'!$B$3:$BS$1259,IF('Sender-Receiver'!$AQ$2="Type:Vid_720p50",61,59),FALSE)="x","true","false"),"false")</f>
        <v>true</v>
      </c>
      <c r="T93" t="str">
        <f t="shared" si="1"/>
        <v>full</v>
      </c>
      <c r="Y93" t="str">
        <f>IF(OR(BOM!$AE$4=FALSE,BOM!$AE$4="-"),IF(ISERROR(SEARCH("Embrionix",BOM!$M$4)),"none",IF(ISERROR(SEARCH("Quadsplit",BOM!$N$4)),IF(ISERROR(SEARCH("rec",B93)),IF(ISERROR(SEARCH("send",B93)),"none","split"),"merge"),"none")),IF(ISERROR(SEARCH("rec",B93)),"split","merge"))</f>
        <v>split</v>
      </c>
    </row>
    <row r="94" spans="1:25" x14ac:dyDescent="0.2">
      <c r="A94" t="s">
        <v>942</v>
      </c>
      <c r="B94" t="str">
        <f>CONCATENATE(BOM!$C$4,"_",_xlfn.XLOOKUP(Nevion!G94,'SNP Lookup'!A:A,'SNP Lookup'!C:C,"",0,1),"_IPLASRF")</f>
        <v>VGW-01_SDI05_AUDsend_0003_IPLASRF</v>
      </c>
      <c r="C94" t="str">
        <f>IFERROR(VLOOKUP(B94,'Sender-Receiver'!$B$3:$BQ$1500,IF('Sender-Receiver'!$AQ$2="Type:Vid_720p50",62,60),FALSE),"")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94" t="str">
        <f>IFERROR(VLOOKUP(B94,'Sender-Receiver'!$B$3:$BP$1500,41,FALSE),"")</f>
        <v xml:space="preserve"> |  | VKS (12G)</v>
      </c>
      <c r="E94" t="s">
        <v>3817</v>
      </c>
      <c r="F94">
        <v>5</v>
      </c>
      <c r="G94" t="s">
        <v>1037</v>
      </c>
      <c r="M94" t="str">
        <f>IF(OR(BOM!$AE$4=FALSE,BOM!$AE$4="-"),IF(ISERROR(SEARCH("send",B94)),"",IF(ISERROR(SEARCH("Embrionix",BOM!$M$4)),"pool:TPC",IF(ISERROR(SEARCH("Quadsplit",BOM!$N$4)),"pool:TPC|pool:TPC","pool:TPC"))),IF(ISERROR(SEARCH("send",B94)),"","pool:TPC|pool:TPC"))</f>
        <v>pool:TPC|pool:TPC</v>
      </c>
      <c r="S94" t="str">
        <f>IFERROR(IF(VLOOKUP(B94,'Sender-Receiver'!$B$3:$BS$1259,IF('Sender-Receiver'!$AQ$2="Type:Vid_720p50",61,59),FALSE)="x","true","false"),"false")</f>
        <v>true</v>
      </c>
      <c r="T94" t="str">
        <f t="shared" si="1"/>
        <v>full</v>
      </c>
      <c r="Y94" t="str">
        <f>IF(OR(BOM!$AE$4=FALSE,BOM!$AE$4="-"),IF(ISERROR(SEARCH("Embrionix",BOM!$M$4)),"none",IF(ISERROR(SEARCH("Quadsplit",BOM!$N$4)),IF(ISERROR(SEARCH("rec",B94)),IF(ISERROR(SEARCH("send",B94)),"none","split"),"merge"),"none")),IF(ISERROR(SEARCH("rec",B94)),"split","merge"))</f>
        <v>split</v>
      </c>
    </row>
    <row r="95" spans="1:25" x14ac:dyDescent="0.2">
      <c r="A95" t="s">
        <v>942</v>
      </c>
      <c r="B95" t="str">
        <f>CONCATENATE(BOM!$C$4,"_",_xlfn.XLOOKUP(Nevion!G95,'SNP Lookup'!A:A,'SNP Lookup'!C:C,"",0,1),"_IPLASRF")</f>
        <v>VGW-01_SDI05_AUDsend_0004_IPLASRF</v>
      </c>
      <c r="C95" t="str">
        <f>IFERROR(VLOOKUP(B95,'Sender-Receiver'!$B$3:$BQ$1500,IF('Sender-Receiver'!$AQ$2="Type:Vid_720p50",62,60),FALSE),"")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95" t="str">
        <f>IFERROR(VLOOKUP(B95,'Sender-Receiver'!$B$3:$BP$1500,41,FALSE),"")</f>
        <v xml:space="preserve"> |  | VKS (12G)</v>
      </c>
      <c r="E95" t="s">
        <v>3817</v>
      </c>
      <c r="F95">
        <v>5</v>
      </c>
      <c r="G95" t="s">
        <v>1038</v>
      </c>
      <c r="M95" t="str">
        <f>IF(OR(BOM!$AE$4=FALSE,BOM!$AE$4="-"),IF(ISERROR(SEARCH("send",B95)),"",IF(ISERROR(SEARCH("Embrionix",BOM!$M$4)),"pool:TPC",IF(ISERROR(SEARCH("Quadsplit",BOM!$N$4)),"pool:TPC|pool:TPC","pool:TPC"))),IF(ISERROR(SEARCH("send",B95)),"","pool:TPC|pool:TPC"))</f>
        <v>pool:TPC|pool:TPC</v>
      </c>
      <c r="S95" t="str">
        <f>IFERROR(IF(VLOOKUP(B95,'Sender-Receiver'!$B$3:$BS$1259,IF('Sender-Receiver'!$AQ$2="Type:Vid_720p50",61,59),FALSE)="x","true","false"),"false")</f>
        <v>true</v>
      </c>
      <c r="T95" t="str">
        <f t="shared" si="1"/>
        <v>full</v>
      </c>
      <c r="Y95" t="str">
        <f>IF(OR(BOM!$AE$4=FALSE,BOM!$AE$4="-"),IF(ISERROR(SEARCH("Embrionix",BOM!$M$4)),"none",IF(ISERROR(SEARCH("Quadsplit",BOM!$N$4)),IF(ISERROR(SEARCH("rec",B95)),IF(ISERROR(SEARCH("send",B95)),"none","split"),"merge"),"none")),IF(ISERROR(SEARCH("rec",B95)),"split","merge"))</f>
        <v>split</v>
      </c>
    </row>
    <row r="96" spans="1:25" x14ac:dyDescent="0.2">
      <c r="A96" t="s">
        <v>942</v>
      </c>
      <c r="B96" t="str">
        <f>CONCATENATE(BOM!$C$4,"_",_xlfn.XLOOKUP(Nevion!G96,'SNP Lookup'!A:A,'SNP Lookup'!C:C,"",0,1),"_IPLASRF")</f>
        <v>VGW-01_SDI05_AUDsend_0005_IPLASRF</v>
      </c>
      <c r="C96" t="str">
        <f>IFERROR(VLOOKUP(B96,'Sender-Receiver'!$B$3:$BQ$1500,IF('Sender-Receiver'!$AQ$2="Type:Vid_720p50",62,60),FALSE),"")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96" t="str">
        <f>IFERROR(VLOOKUP(B96,'Sender-Receiver'!$B$3:$BP$1500,41,FALSE),"")</f>
        <v xml:space="preserve"> |  | VKS (12G)</v>
      </c>
      <c r="E96" t="s">
        <v>3817</v>
      </c>
      <c r="F96">
        <v>5</v>
      </c>
      <c r="G96" t="s">
        <v>1039</v>
      </c>
      <c r="M96" t="str">
        <f>IF(OR(BOM!$AE$4=FALSE,BOM!$AE$4="-"),IF(ISERROR(SEARCH("send",B96)),"",IF(ISERROR(SEARCH("Embrionix",BOM!$M$4)),"pool:TPC",IF(ISERROR(SEARCH("Quadsplit",BOM!$N$4)),"pool:TPC|pool:TPC","pool:TPC"))),IF(ISERROR(SEARCH("send",B96)),"","pool:TPC|pool:TPC"))</f>
        <v>pool:TPC|pool:TPC</v>
      </c>
      <c r="S96" t="str">
        <f>IFERROR(IF(VLOOKUP(B96,'Sender-Receiver'!$B$3:$BS$1259,IF('Sender-Receiver'!$AQ$2="Type:Vid_720p50",61,59),FALSE)="x","true","false"),"false")</f>
        <v>true</v>
      </c>
      <c r="T96" t="str">
        <f t="shared" si="1"/>
        <v>full</v>
      </c>
      <c r="Y96" t="str">
        <f>IF(OR(BOM!$AE$4=FALSE,BOM!$AE$4="-"),IF(ISERROR(SEARCH("Embrionix",BOM!$M$4)),"none",IF(ISERROR(SEARCH("Quadsplit",BOM!$N$4)),IF(ISERROR(SEARCH("rec",B96)),IF(ISERROR(SEARCH("send",B96)),"none","split"),"merge"),"none")),IF(ISERROR(SEARCH("rec",B96)),"split","merge"))</f>
        <v>split</v>
      </c>
    </row>
    <row r="97" spans="1:25" x14ac:dyDescent="0.2">
      <c r="A97" t="s">
        <v>942</v>
      </c>
      <c r="B97" t="str">
        <f>CONCATENATE(BOM!$C$4,"_",_xlfn.XLOOKUP(Nevion!G97,'SNP Lookup'!A:A,'SNP Lookup'!C:C,"",0,1),"_IPLASRF")</f>
        <v>VGW-01_SDI05_AUDsend_0006_IPLASRF</v>
      </c>
      <c r="C97" t="str">
        <f>IFERROR(VLOOKUP(B97,'Sender-Receiver'!$B$3:$BQ$1500,IF('Sender-Receiver'!$AQ$2="Type:Vid_720p50",62,60),FALSE),"")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97" t="str">
        <f>IFERROR(VLOOKUP(B97,'Sender-Receiver'!$B$3:$BP$1500,41,FALSE),"")</f>
        <v xml:space="preserve"> |  | VKS (12G)</v>
      </c>
      <c r="E97" t="s">
        <v>3817</v>
      </c>
      <c r="F97">
        <v>5</v>
      </c>
      <c r="G97" t="s">
        <v>1040</v>
      </c>
      <c r="M97" t="str">
        <f>IF(OR(BOM!$AE$4=FALSE,BOM!$AE$4="-"),IF(ISERROR(SEARCH("send",B97)),"",IF(ISERROR(SEARCH("Embrionix",BOM!$M$4)),"pool:TPC",IF(ISERROR(SEARCH("Quadsplit",BOM!$N$4)),"pool:TPC|pool:TPC","pool:TPC"))),IF(ISERROR(SEARCH("send",B97)),"","pool:TPC|pool:TPC"))</f>
        <v>pool:TPC|pool:TPC</v>
      </c>
      <c r="S97" t="str">
        <f>IFERROR(IF(VLOOKUP(B97,'Sender-Receiver'!$B$3:$BS$1259,IF('Sender-Receiver'!$AQ$2="Type:Vid_720p50",61,59),FALSE)="x","true","false"),"false")</f>
        <v>true</v>
      </c>
      <c r="T97" t="str">
        <f t="shared" si="1"/>
        <v>full</v>
      </c>
      <c r="Y97" t="str">
        <f>IF(OR(BOM!$AE$4=FALSE,BOM!$AE$4="-"),IF(ISERROR(SEARCH("Embrionix",BOM!$M$4)),"none",IF(ISERROR(SEARCH("Quadsplit",BOM!$N$4)),IF(ISERROR(SEARCH("rec",B97)),IF(ISERROR(SEARCH("send",B97)),"none","split"),"merge"),"none")),IF(ISERROR(SEARCH("rec",B97)),"split","merge"))</f>
        <v>split</v>
      </c>
    </row>
    <row r="98" spans="1:25" x14ac:dyDescent="0.2">
      <c r="A98" t="s">
        <v>942</v>
      </c>
      <c r="B98" t="str">
        <f>CONCATENATE(BOM!$C$4,"_",_xlfn.XLOOKUP(Nevion!G98,'SNP Lookup'!A:A,'SNP Lookup'!C:C,"",0,1),"_IPLASRF")</f>
        <v>VGW-01_SDI05_AUDsend_0007_IPLASRF</v>
      </c>
      <c r="C98" t="str">
        <f>IFERROR(VLOOKUP(B98,'Sender-Receiver'!$B$3:$BQ$1500,IF('Sender-Receiver'!$AQ$2="Type:Vid_720p50",62,60),FALSE),"")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98" t="str">
        <f>IFERROR(VLOOKUP(B98,'Sender-Receiver'!$B$3:$BP$1500,41,FALSE),"")</f>
        <v xml:space="preserve"> |  | VKS (12G)</v>
      </c>
      <c r="E98" t="s">
        <v>3817</v>
      </c>
      <c r="F98">
        <v>5</v>
      </c>
      <c r="G98" t="s">
        <v>1041</v>
      </c>
      <c r="M98" t="str">
        <f>IF(OR(BOM!$AE$4=FALSE,BOM!$AE$4="-"),IF(ISERROR(SEARCH("send",B98)),"",IF(ISERROR(SEARCH("Embrionix",BOM!$M$4)),"pool:TPC",IF(ISERROR(SEARCH("Quadsplit",BOM!$N$4)),"pool:TPC|pool:TPC","pool:TPC"))),IF(ISERROR(SEARCH("send",B98)),"","pool:TPC|pool:TPC"))</f>
        <v>pool:TPC|pool:TPC</v>
      </c>
      <c r="S98" t="str">
        <f>IFERROR(IF(VLOOKUP(B98,'Sender-Receiver'!$B$3:$BS$1259,IF('Sender-Receiver'!$AQ$2="Type:Vid_720p50",61,59),FALSE)="x","true","false"),"false")</f>
        <v>true</v>
      </c>
      <c r="T98" t="str">
        <f t="shared" si="1"/>
        <v>full</v>
      </c>
      <c r="Y98" t="str">
        <f>IF(OR(BOM!$AE$4=FALSE,BOM!$AE$4="-"),IF(ISERROR(SEARCH("Embrionix",BOM!$M$4)),"none",IF(ISERROR(SEARCH("Quadsplit",BOM!$N$4)),IF(ISERROR(SEARCH("rec",B98)),IF(ISERROR(SEARCH("send",B98)),"none","split"),"merge"),"none")),IF(ISERROR(SEARCH("rec",B98)),"split","merge"))</f>
        <v>split</v>
      </c>
    </row>
    <row r="99" spans="1:25" x14ac:dyDescent="0.2">
      <c r="A99" t="s">
        <v>942</v>
      </c>
      <c r="B99" t="str">
        <f>CONCATENATE(BOM!$C$4,"_",_xlfn.XLOOKUP(Nevion!G99,'SNP Lookup'!A:A,'SNP Lookup'!C:C,"",0,1),"_IPLASRF")</f>
        <v>VGW-01_SDI05_AUDsend_0008_IPLASRF</v>
      </c>
      <c r="C99" t="str">
        <f>IFERROR(VLOOKUP(B99,'Sender-Receiver'!$B$3:$BQ$1500,IF('Sender-Receiver'!$AQ$2="Type:Vid_720p50",62,60),FALSE),"")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99" t="str">
        <f>IFERROR(VLOOKUP(B99,'Sender-Receiver'!$B$3:$BP$1500,41,FALSE),"")</f>
        <v xml:space="preserve"> |  | VKS (12G)</v>
      </c>
      <c r="E99" t="s">
        <v>3817</v>
      </c>
      <c r="F99">
        <v>5</v>
      </c>
      <c r="G99" t="s">
        <v>1042</v>
      </c>
      <c r="M99" t="str">
        <f>IF(OR(BOM!$AE$4=FALSE,BOM!$AE$4="-"),IF(ISERROR(SEARCH("send",B99)),"",IF(ISERROR(SEARCH("Embrionix",BOM!$M$4)),"pool:TPC",IF(ISERROR(SEARCH("Quadsplit",BOM!$N$4)),"pool:TPC|pool:TPC","pool:TPC"))),IF(ISERROR(SEARCH("send",B99)),"","pool:TPC|pool:TPC"))</f>
        <v>pool:TPC|pool:TPC</v>
      </c>
      <c r="S99" t="str">
        <f>IFERROR(IF(VLOOKUP(B99,'Sender-Receiver'!$B$3:$BS$1259,IF('Sender-Receiver'!$AQ$2="Type:Vid_720p50",61,59),FALSE)="x","true","false"),"false")</f>
        <v>true</v>
      </c>
      <c r="T99" t="str">
        <f t="shared" si="1"/>
        <v>full</v>
      </c>
      <c r="Y99" t="str">
        <f>IF(OR(BOM!$AE$4=FALSE,BOM!$AE$4="-"),IF(ISERROR(SEARCH("Embrionix",BOM!$M$4)),"none",IF(ISERROR(SEARCH("Quadsplit",BOM!$N$4)),IF(ISERROR(SEARCH("rec",B99)),IF(ISERROR(SEARCH("send",B99)),"none","split"),"merge"),"none")),IF(ISERROR(SEARCH("rec",B99)),"split","merge"))</f>
        <v>split</v>
      </c>
    </row>
    <row r="100" spans="1:25" x14ac:dyDescent="0.2">
      <c r="A100" t="s">
        <v>942</v>
      </c>
      <c r="B100" t="str">
        <f>CONCATENATE(BOM!$C$4,"_",_xlfn.XLOOKUP(Nevion!G100,'SNP Lookup'!A:A,'SNP Lookup'!C:C,"",0,1),"_IPLASRF")</f>
        <v>VGW-01_SDI05_AUDsend_0009_IPLASRF</v>
      </c>
      <c r="C100" t="str">
        <f>IFERROR(VLOOKUP(B100,'Sender-Receiver'!$B$3:$BQ$1500,IF('Sender-Receiver'!$AQ$2="Type:Vid_720p50",62,60),FALSE),"")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00" t="str">
        <f>IFERROR(VLOOKUP(B100,'Sender-Receiver'!$B$3:$BP$1500,41,FALSE),"")</f>
        <v xml:space="preserve"> |  | VKS (12G)</v>
      </c>
      <c r="E100" t="s">
        <v>3817</v>
      </c>
      <c r="F100">
        <v>5</v>
      </c>
      <c r="G100" t="s">
        <v>1043</v>
      </c>
      <c r="M100" t="str">
        <f>IF(OR(BOM!$AE$4=FALSE,BOM!$AE$4="-"),IF(ISERROR(SEARCH("send",B100)),"",IF(ISERROR(SEARCH("Embrionix",BOM!$M$4)),"pool:TPC",IF(ISERROR(SEARCH("Quadsplit",BOM!$N$4)),"pool:TPC|pool:TPC","pool:TPC"))),IF(ISERROR(SEARCH("send",B100)),"","pool:TPC|pool:TPC"))</f>
        <v>pool:TPC|pool:TPC</v>
      </c>
      <c r="S100" t="str">
        <f>IFERROR(IF(VLOOKUP(B100,'Sender-Receiver'!$B$3:$BS$1259,IF('Sender-Receiver'!$AQ$2="Type:Vid_720p50",61,59),FALSE)="x","true","false"),"false")</f>
        <v>true</v>
      </c>
      <c r="T100" t="str">
        <f t="shared" si="1"/>
        <v>full</v>
      </c>
      <c r="Y100" t="str">
        <f>IF(OR(BOM!$AE$4=FALSE,BOM!$AE$4="-"),IF(ISERROR(SEARCH("Embrionix",BOM!$M$4)),"none",IF(ISERROR(SEARCH("Quadsplit",BOM!$N$4)),IF(ISERROR(SEARCH("rec",B100)),IF(ISERROR(SEARCH("send",B100)),"none","split"),"merge"),"none")),IF(ISERROR(SEARCH("rec",B100)),"split","merge"))</f>
        <v>split</v>
      </c>
    </row>
    <row r="101" spans="1:25" x14ac:dyDescent="0.2">
      <c r="A101" t="s">
        <v>942</v>
      </c>
      <c r="B101" t="str">
        <f>CONCATENATE(BOM!$C$4,"_",_xlfn.XLOOKUP(Nevion!G101,'SNP Lookup'!A:A,'SNP Lookup'!C:C,"",0,1),"_IPLASRF")</f>
        <v>VGW-01_SDI05_AUDsend_0010_IPLASRF</v>
      </c>
      <c r="C101" t="str">
        <f>IFERROR(VLOOKUP(B101,'Sender-Receiver'!$B$3:$BQ$1500,IF('Sender-Receiver'!$AQ$2="Type:Vid_720p50",62,60),FALSE),"")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01" t="str">
        <f>IFERROR(VLOOKUP(B101,'Sender-Receiver'!$B$3:$BP$1500,41,FALSE),"")</f>
        <v xml:space="preserve"> |  | VKS (12G)</v>
      </c>
      <c r="E101" t="s">
        <v>3817</v>
      </c>
      <c r="F101">
        <v>5</v>
      </c>
      <c r="G101" t="s">
        <v>1044</v>
      </c>
      <c r="M101" t="str">
        <f>IF(OR(BOM!$AE$4=FALSE,BOM!$AE$4="-"),IF(ISERROR(SEARCH("send",B101)),"",IF(ISERROR(SEARCH("Embrionix",BOM!$M$4)),"pool:TPC",IF(ISERROR(SEARCH("Quadsplit",BOM!$N$4)),"pool:TPC|pool:TPC","pool:TPC"))),IF(ISERROR(SEARCH("send",B101)),"","pool:TPC|pool:TPC"))</f>
        <v>pool:TPC|pool:TPC</v>
      </c>
      <c r="S101" t="str">
        <f>IFERROR(IF(VLOOKUP(B101,'Sender-Receiver'!$B$3:$BS$1259,IF('Sender-Receiver'!$AQ$2="Type:Vid_720p50",61,59),FALSE)="x","true","false"),"false")</f>
        <v>true</v>
      </c>
      <c r="T101" t="str">
        <f t="shared" si="1"/>
        <v>full</v>
      </c>
      <c r="Y101" t="str">
        <f>IF(OR(BOM!$AE$4=FALSE,BOM!$AE$4="-"),IF(ISERROR(SEARCH("Embrionix",BOM!$M$4)),"none",IF(ISERROR(SEARCH("Quadsplit",BOM!$N$4)),IF(ISERROR(SEARCH("rec",B101)),IF(ISERROR(SEARCH("send",B101)),"none","split"),"merge"),"none")),IF(ISERROR(SEARCH("rec",B101)),"split","merge"))</f>
        <v>split</v>
      </c>
    </row>
    <row r="102" spans="1:25" x14ac:dyDescent="0.2">
      <c r="A102" t="s">
        <v>942</v>
      </c>
      <c r="B102" t="str">
        <f>CONCATENATE(BOM!$C$4,"_",_xlfn.XLOOKUP(Nevion!G102,'SNP Lookup'!A:A,'SNP Lookup'!C:C,"",0,1),"_IPLASRF")</f>
        <v>VGW-01_SDI05_AUDsend_0011_IPLASRF</v>
      </c>
      <c r="C102" t="str">
        <f>IFERROR(VLOOKUP(B102,'Sender-Receiver'!$B$3:$BQ$1500,IF('Sender-Receiver'!$AQ$2="Type:Vid_720p50",62,60),FALSE),"")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02" t="str">
        <f>IFERROR(VLOOKUP(B102,'Sender-Receiver'!$B$3:$BP$1500,41,FALSE),"")</f>
        <v xml:space="preserve"> |  | VKS (12G)</v>
      </c>
      <c r="E102" t="s">
        <v>3817</v>
      </c>
      <c r="F102">
        <v>5</v>
      </c>
      <c r="G102" t="s">
        <v>1045</v>
      </c>
      <c r="M102" t="str">
        <f>IF(OR(BOM!$AE$4=FALSE,BOM!$AE$4="-"),IF(ISERROR(SEARCH("send",B102)),"",IF(ISERROR(SEARCH("Embrionix",BOM!$M$4)),"pool:TPC",IF(ISERROR(SEARCH("Quadsplit",BOM!$N$4)),"pool:TPC|pool:TPC","pool:TPC"))),IF(ISERROR(SEARCH("send",B102)),"","pool:TPC|pool:TPC"))</f>
        <v>pool:TPC|pool:TPC</v>
      </c>
      <c r="S102" t="str">
        <f>IFERROR(IF(VLOOKUP(B102,'Sender-Receiver'!$B$3:$BS$1259,IF('Sender-Receiver'!$AQ$2="Type:Vid_720p50",61,59),FALSE)="x","true","false"),"false")</f>
        <v>true</v>
      </c>
      <c r="T102" t="str">
        <f t="shared" si="1"/>
        <v>full</v>
      </c>
      <c r="Y102" t="str">
        <f>IF(OR(BOM!$AE$4=FALSE,BOM!$AE$4="-"),IF(ISERROR(SEARCH("Embrionix",BOM!$M$4)),"none",IF(ISERROR(SEARCH("Quadsplit",BOM!$N$4)),IF(ISERROR(SEARCH("rec",B102)),IF(ISERROR(SEARCH("send",B102)),"none","split"),"merge"),"none")),IF(ISERROR(SEARCH("rec",B102)),"split","merge"))</f>
        <v>split</v>
      </c>
    </row>
    <row r="103" spans="1:25" x14ac:dyDescent="0.2">
      <c r="A103" t="s">
        <v>942</v>
      </c>
      <c r="B103" t="str">
        <f>CONCATENATE(BOM!$C$4,"_",_xlfn.XLOOKUP(Nevion!G103,'SNP Lookup'!A:A,'SNP Lookup'!C:C,"",0,1),"_IPLASRF")</f>
        <v>VGW-01_SDI05_AUDsend_0012_IPLASRF</v>
      </c>
      <c r="C103" t="str">
        <f>IFERROR(VLOOKUP(B103,'Sender-Receiver'!$B$3:$BQ$1500,IF('Sender-Receiver'!$AQ$2="Type:Vid_720p50",62,60),FALSE),"")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03" t="str">
        <f>IFERROR(VLOOKUP(B103,'Sender-Receiver'!$B$3:$BP$1500,41,FALSE),"")</f>
        <v xml:space="preserve"> |  | VKS (12G)</v>
      </c>
      <c r="E103" t="s">
        <v>3817</v>
      </c>
      <c r="F103">
        <v>5</v>
      </c>
      <c r="G103" t="s">
        <v>1046</v>
      </c>
      <c r="M103" t="str">
        <f>IF(OR(BOM!$AE$4=FALSE,BOM!$AE$4="-"),IF(ISERROR(SEARCH("send",B103)),"",IF(ISERROR(SEARCH("Embrionix",BOM!$M$4)),"pool:TPC",IF(ISERROR(SEARCH("Quadsplit",BOM!$N$4)),"pool:TPC|pool:TPC","pool:TPC"))),IF(ISERROR(SEARCH("send",B103)),"","pool:TPC|pool:TPC"))</f>
        <v>pool:TPC|pool:TPC</v>
      </c>
      <c r="S103" t="str">
        <f>IFERROR(IF(VLOOKUP(B103,'Sender-Receiver'!$B$3:$BS$1259,IF('Sender-Receiver'!$AQ$2="Type:Vid_720p50",61,59),FALSE)="x","true","false"),"false")</f>
        <v>true</v>
      </c>
      <c r="T103" t="str">
        <f t="shared" si="1"/>
        <v>full</v>
      </c>
      <c r="Y103" t="str">
        <f>IF(OR(BOM!$AE$4=FALSE,BOM!$AE$4="-"),IF(ISERROR(SEARCH("Embrionix",BOM!$M$4)),"none",IF(ISERROR(SEARCH("Quadsplit",BOM!$N$4)),IF(ISERROR(SEARCH("rec",B103)),IF(ISERROR(SEARCH("send",B103)),"none","split"),"merge"),"none")),IF(ISERROR(SEARCH("rec",B103)),"split","merge"))</f>
        <v>split</v>
      </c>
    </row>
    <row r="104" spans="1:25" x14ac:dyDescent="0.2">
      <c r="A104" t="s">
        <v>942</v>
      </c>
      <c r="B104" t="str">
        <f>CONCATENATE(BOM!$C$4,"_",_xlfn.XLOOKUP(Nevion!G104,'SNP Lookup'!A:A,'SNP Lookup'!C:C,"",0,1),"_IPLASRF")</f>
        <v>VGW-01_SDI05_AUDsend_0013_IPLASRF</v>
      </c>
      <c r="C104" t="str">
        <f>IFERROR(VLOOKUP(B104,'Sender-Receiver'!$B$3:$BQ$1500,IF('Sender-Receiver'!$AQ$2="Type:Vid_720p50",62,60),FALSE),"")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04" t="str">
        <f>IFERROR(VLOOKUP(B104,'Sender-Receiver'!$B$3:$BP$1500,41,FALSE),"")</f>
        <v xml:space="preserve"> |  | VKS (12G)</v>
      </c>
      <c r="E104" t="s">
        <v>3817</v>
      </c>
      <c r="F104">
        <v>5</v>
      </c>
      <c r="G104" t="s">
        <v>1047</v>
      </c>
      <c r="M104" t="str">
        <f>IF(OR(BOM!$AE$4=FALSE,BOM!$AE$4="-"),IF(ISERROR(SEARCH("send",B104)),"",IF(ISERROR(SEARCH("Embrionix",BOM!$M$4)),"pool:TPC",IF(ISERROR(SEARCH("Quadsplit",BOM!$N$4)),"pool:TPC|pool:TPC","pool:TPC"))),IF(ISERROR(SEARCH("send",B104)),"","pool:TPC|pool:TPC"))</f>
        <v>pool:TPC|pool:TPC</v>
      </c>
      <c r="S104" t="str">
        <f>IFERROR(IF(VLOOKUP(B104,'Sender-Receiver'!$B$3:$BS$1259,IF('Sender-Receiver'!$AQ$2="Type:Vid_720p50",61,59),FALSE)="x","true","false"),"false")</f>
        <v>true</v>
      </c>
      <c r="T104" t="str">
        <f t="shared" si="1"/>
        <v>full</v>
      </c>
      <c r="Y104" t="str">
        <f>IF(OR(BOM!$AE$4=FALSE,BOM!$AE$4="-"),IF(ISERROR(SEARCH("Embrionix",BOM!$M$4)),"none",IF(ISERROR(SEARCH("Quadsplit",BOM!$N$4)),IF(ISERROR(SEARCH("rec",B104)),IF(ISERROR(SEARCH("send",B104)),"none","split"),"merge"),"none")),IF(ISERROR(SEARCH("rec",B104)),"split","merge"))</f>
        <v>split</v>
      </c>
    </row>
    <row r="105" spans="1:25" x14ac:dyDescent="0.2">
      <c r="A105" t="s">
        <v>942</v>
      </c>
      <c r="B105" t="str">
        <f>CONCATENATE(BOM!$C$4,"_",_xlfn.XLOOKUP(Nevion!G105,'SNP Lookup'!A:A,'SNP Lookup'!C:C,"",0,1),"_IPLASRF")</f>
        <v>VGW-01_SDI05_AUDsend_0014_IPLASRF</v>
      </c>
      <c r="C105" t="str">
        <f>IFERROR(VLOOKUP(B105,'Sender-Receiver'!$B$3:$BQ$1500,IF('Sender-Receiver'!$AQ$2="Type:Vid_720p50",62,60),FALSE),"")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05" t="str">
        <f>IFERROR(VLOOKUP(B105,'Sender-Receiver'!$B$3:$BP$1500,41,FALSE),"")</f>
        <v xml:space="preserve"> |  | VKS (12G)</v>
      </c>
      <c r="E105" t="s">
        <v>3817</v>
      </c>
      <c r="F105">
        <v>5</v>
      </c>
      <c r="G105" t="s">
        <v>1048</v>
      </c>
      <c r="M105" t="str">
        <f>IF(OR(BOM!$AE$4=FALSE,BOM!$AE$4="-"),IF(ISERROR(SEARCH("send",B105)),"",IF(ISERROR(SEARCH("Embrionix",BOM!$M$4)),"pool:TPC",IF(ISERROR(SEARCH("Quadsplit",BOM!$N$4)),"pool:TPC|pool:TPC","pool:TPC"))),IF(ISERROR(SEARCH("send",B105)),"","pool:TPC|pool:TPC"))</f>
        <v>pool:TPC|pool:TPC</v>
      </c>
      <c r="S105" t="str">
        <f>IFERROR(IF(VLOOKUP(B105,'Sender-Receiver'!$B$3:$BS$1259,IF('Sender-Receiver'!$AQ$2="Type:Vid_720p50",61,59),FALSE)="x","true","false"),"false")</f>
        <v>true</v>
      </c>
      <c r="T105" t="str">
        <f t="shared" si="1"/>
        <v>full</v>
      </c>
      <c r="Y105" t="str">
        <f>IF(OR(BOM!$AE$4=FALSE,BOM!$AE$4="-"),IF(ISERROR(SEARCH("Embrionix",BOM!$M$4)),"none",IF(ISERROR(SEARCH("Quadsplit",BOM!$N$4)),IF(ISERROR(SEARCH("rec",B105)),IF(ISERROR(SEARCH("send",B105)),"none","split"),"merge"),"none")),IF(ISERROR(SEARCH("rec",B105)),"split","merge"))</f>
        <v>split</v>
      </c>
    </row>
    <row r="106" spans="1:25" x14ac:dyDescent="0.2">
      <c r="A106" t="s">
        <v>942</v>
      </c>
      <c r="B106" t="str">
        <f>CONCATENATE(BOM!$C$4,"_",_xlfn.XLOOKUP(Nevion!G106,'SNP Lookup'!A:A,'SNP Lookup'!C:C,"",0,1),"_IPLASRF")</f>
        <v>VGW-01_SDI05_AUDsend_0015_IPLASRF</v>
      </c>
      <c r="C106" t="str">
        <f>IFERROR(VLOOKUP(B106,'Sender-Receiver'!$B$3:$BQ$1500,IF('Sender-Receiver'!$AQ$2="Type:Vid_720p50",62,60),FALSE),"")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06" t="str">
        <f>IFERROR(VLOOKUP(B106,'Sender-Receiver'!$B$3:$BP$1500,41,FALSE),"")</f>
        <v xml:space="preserve"> |  | VKS (12G)</v>
      </c>
      <c r="E106" t="s">
        <v>3817</v>
      </c>
      <c r="F106">
        <v>5</v>
      </c>
      <c r="G106" t="s">
        <v>1049</v>
      </c>
      <c r="M106" t="str">
        <f>IF(OR(BOM!$AE$4=FALSE,BOM!$AE$4="-"),IF(ISERROR(SEARCH("send",B106)),"",IF(ISERROR(SEARCH("Embrionix",BOM!$M$4)),"pool:TPC",IF(ISERROR(SEARCH("Quadsplit",BOM!$N$4)),"pool:TPC|pool:TPC","pool:TPC"))),IF(ISERROR(SEARCH("send",B106)),"","pool:TPC|pool:TPC"))</f>
        <v>pool:TPC|pool:TPC</v>
      </c>
      <c r="S106" t="str">
        <f>IFERROR(IF(VLOOKUP(B106,'Sender-Receiver'!$B$3:$BS$1259,IF('Sender-Receiver'!$AQ$2="Type:Vid_720p50",61,59),FALSE)="x","true","false"),"false")</f>
        <v>true</v>
      </c>
      <c r="T106" t="str">
        <f t="shared" si="1"/>
        <v>full</v>
      </c>
      <c r="Y106" t="str">
        <f>IF(OR(BOM!$AE$4=FALSE,BOM!$AE$4="-"),IF(ISERROR(SEARCH("Embrionix",BOM!$M$4)),"none",IF(ISERROR(SEARCH("Quadsplit",BOM!$N$4)),IF(ISERROR(SEARCH("rec",B106)),IF(ISERROR(SEARCH("send",B106)),"none","split"),"merge"),"none")),IF(ISERROR(SEARCH("rec",B106)),"split","merge"))</f>
        <v>split</v>
      </c>
    </row>
    <row r="107" spans="1:25" x14ac:dyDescent="0.2">
      <c r="A107" t="s">
        <v>942</v>
      </c>
      <c r="B107" t="str">
        <f>CONCATENATE(BOM!$C$4,"_",_xlfn.XLOOKUP(Nevion!G107,'SNP Lookup'!A:A,'SNP Lookup'!C:C,"",0,1),"_IPLASRF")</f>
        <v>VGW-01_SDI05_AUDsend_0016_IPLASRF</v>
      </c>
      <c r="C107" t="str">
        <f>IFERROR(VLOOKUP(B107,'Sender-Receiver'!$B$3:$BQ$1500,IF('Sender-Receiver'!$AQ$2="Type:Vid_720p50",62,60),FALSE),"")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07" t="str">
        <f>IFERROR(VLOOKUP(B107,'Sender-Receiver'!$B$3:$BP$1500,41,FALSE),"")</f>
        <v xml:space="preserve"> |  | VKS (12G)</v>
      </c>
      <c r="E107" t="s">
        <v>3817</v>
      </c>
      <c r="F107">
        <v>5</v>
      </c>
      <c r="G107" t="s">
        <v>1050</v>
      </c>
      <c r="M107" t="str">
        <f>IF(OR(BOM!$AE$4=FALSE,BOM!$AE$4="-"),IF(ISERROR(SEARCH("send",B107)),"",IF(ISERROR(SEARCH("Embrionix",BOM!$M$4)),"pool:TPC",IF(ISERROR(SEARCH("Quadsplit",BOM!$N$4)),"pool:TPC|pool:TPC","pool:TPC"))),IF(ISERROR(SEARCH("send",B107)),"","pool:TPC|pool:TPC"))</f>
        <v>pool:TPC|pool:TPC</v>
      </c>
      <c r="S107" t="str">
        <f>IFERROR(IF(VLOOKUP(B107,'Sender-Receiver'!$B$3:$BS$1259,IF('Sender-Receiver'!$AQ$2="Type:Vid_720p50",61,59),FALSE)="x","true","false"),"false")</f>
        <v>true</v>
      </c>
      <c r="T107" t="str">
        <f t="shared" si="1"/>
        <v>full</v>
      </c>
      <c r="Y107" t="str">
        <f>IF(OR(BOM!$AE$4=FALSE,BOM!$AE$4="-"),IF(ISERROR(SEARCH("Embrionix",BOM!$M$4)),"none",IF(ISERROR(SEARCH("Quadsplit",BOM!$N$4)),IF(ISERROR(SEARCH("rec",B107)),IF(ISERROR(SEARCH("send",B107)),"none","split"),"merge"),"none")),IF(ISERROR(SEARCH("rec",B107)),"split","merge"))</f>
        <v>split</v>
      </c>
    </row>
    <row r="108" spans="1:25" x14ac:dyDescent="0.2">
      <c r="A108" t="s">
        <v>942</v>
      </c>
      <c r="B108" t="str">
        <f>CONCATENATE(BOM!$C$4,"_",_xlfn.XLOOKUP(Nevion!G108,'SNP Lookup'!A:A,'SNP Lookup'!C:C,"",0,1),"_IPLASRF")</f>
        <v>VGW-01_SDI05_ANCsend_0001_IPLASRF</v>
      </c>
      <c r="C108" t="str">
        <f>IFERROR(VLOOKUP(B108,'Sender-Receiver'!$B$3:$BQ$1500,IF('Sender-Receiver'!$AQ$2="Type:Vid_720p50",62,60),FALSE),"")</f>
        <v>Type:Anc_Prot,#SNP</v>
      </c>
      <c r="D108" t="str">
        <f>IFERROR(VLOOKUP(B108,'Sender-Receiver'!$B$3:$BP$1500,41,FALSE),"")</f>
        <v xml:space="preserve"> |  | VKS (12G)</v>
      </c>
      <c r="E108" t="s">
        <v>3817</v>
      </c>
      <c r="F108">
        <v>5</v>
      </c>
      <c r="G108" t="s">
        <v>1031</v>
      </c>
      <c r="M108" t="str">
        <f>IF(OR(BOM!$AE$4=FALSE,BOM!$AE$4="-"),IF(ISERROR(SEARCH("send",B108)),"",IF(ISERROR(SEARCH("Embrionix",BOM!$M$4)),"pool:TPC",IF(ISERROR(SEARCH("Quadsplit",BOM!$N$4)),"pool:TPC|pool:TPC","pool:TPC"))),IF(ISERROR(SEARCH("send",B108)),"","pool:TPC|pool:TPC"))</f>
        <v>pool:TPC|pool:TPC</v>
      </c>
      <c r="S108" t="str">
        <f>IFERROR(IF(VLOOKUP(B108,'Sender-Receiver'!$B$3:$BS$1259,IF('Sender-Receiver'!$AQ$2="Type:Vid_720p50",61,59),FALSE)="x","true","false"),"false")</f>
        <v>true</v>
      </c>
      <c r="T108" t="str">
        <f t="shared" si="1"/>
        <v>full</v>
      </c>
      <c r="Y108" t="str">
        <f>IF(OR(BOM!$AE$4=FALSE,BOM!$AE$4="-"),IF(ISERROR(SEARCH("Embrionix",BOM!$M$4)),"none",IF(ISERROR(SEARCH("Quadsplit",BOM!$N$4)),IF(ISERROR(SEARCH("rec",B108)),IF(ISERROR(SEARCH("send",B108)),"none","split"),"merge"),"none")),IF(ISERROR(SEARCH("rec",B108)),"split","merge"))</f>
        <v>split</v>
      </c>
    </row>
    <row r="109" spans="1:25" x14ac:dyDescent="0.2">
      <c r="A109" t="s">
        <v>942</v>
      </c>
      <c r="B109" t="str">
        <f>CONCATENATE(BOM!$C$4,"_",_xlfn.XLOOKUP(Nevion!G109,'SNP Lookup'!A:A,'SNP Lookup'!C:C,"",0,1),"_IPLASRF")</f>
        <v>VGW-01_SDI05_ANCsend_0002_IPLASRF</v>
      </c>
      <c r="C109" t="str">
        <f>IFERROR(VLOOKUP(B109,'Sender-Receiver'!$B$3:$BQ$1500,IF('Sender-Receiver'!$AQ$2="Type:Vid_720p50",62,60),FALSE),"")</f>
        <v>#SNP</v>
      </c>
      <c r="D109" t="str">
        <f>IFERROR(VLOOKUP(B109,'Sender-Receiver'!$B$3:$BP$1500,41,FALSE),"")</f>
        <v xml:space="preserve"> |  | VKS (12G)</v>
      </c>
      <c r="E109" t="s">
        <v>3817</v>
      </c>
      <c r="F109">
        <v>5</v>
      </c>
      <c r="G109" t="s">
        <v>1032</v>
      </c>
      <c r="M109" t="str">
        <f>IF(OR(BOM!$AE$4=FALSE,BOM!$AE$4="-"),IF(ISERROR(SEARCH("send",B109)),"",IF(ISERROR(SEARCH("Embrionix",BOM!$M$4)),"pool:TPC",IF(ISERROR(SEARCH("Quadsplit",BOM!$N$4)),"pool:TPC|pool:TPC","pool:TPC"))),IF(ISERROR(SEARCH("send",B109)),"","pool:TPC|pool:TPC"))</f>
        <v>pool:TPC|pool:TPC</v>
      </c>
      <c r="S109" t="str">
        <f>IFERROR(IF(VLOOKUP(B109,'Sender-Receiver'!$B$3:$BS$1259,IF('Sender-Receiver'!$AQ$2="Type:Vid_720p50",61,59),FALSE)="x","true","false"),"false")</f>
        <v>false</v>
      </c>
      <c r="T109" t="str">
        <f t="shared" si="1"/>
        <v>off</v>
      </c>
      <c r="Y109" t="str">
        <f>IF(OR(BOM!$AE$4=FALSE,BOM!$AE$4="-"),IF(ISERROR(SEARCH("Embrionix",BOM!$M$4)),"none",IF(ISERROR(SEARCH("Quadsplit",BOM!$N$4)),IF(ISERROR(SEARCH("rec",B109)),IF(ISERROR(SEARCH("send",B109)),"none","split"),"merge"),"none")),IF(ISERROR(SEARCH("rec",B109)),"split","merge"))</f>
        <v>split</v>
      </c>
    </row>
    <row r="110" spans="1:25" x14ac:dyDescent="0.2">
      <c r="A110" t="s">
        <v>942</v>
      </c>
      <c r="B110" t="str">
        <f>CONCATENATE(BOM!$C$4,"_",_xlfn.XLOOKUP(Nevion!G110,'SNP Lookup'!A:A,'SNP Lookup'!C:C,"",0,1),"_IPLASRF")</f>
        <v>VGW-01_SDI05_ANCsend_0003_IPLASRF</v>
      </c>
      <c r="C110" t="str">
        <f>IFERROR(VLOOKUP(B110,'Sender-Receiver'!$B$3:$BQ$1500,IF('Sender-Receiver'!$AQ$2="Type:Vid_720p50",62,60),FALSE),"")</f>
        <v>#SNP</v>
      </c>
      <c r="D110" t="str">
        <f>IFERROR(VLOOKUP(B110,'Sender-Receiver'!$B$3:$BP$1500,41,FALSE),"")</f>
        <v xml:space="preserve"> |  | VKS (12G)</v>
      </c>
      <c r="E110" t="s">
        <v>3817</v>
      </c>
      <c r="F110">
        <v>5</v>
      </c>
      <c r="G110" t="s">
        <v>1033</v>
      </c>
      <c r="M110" t="str">
        <f>IF(OR(BOM!$AE$4=FALSE,BOM!$AE$4="-"),IF(ISERROR(SEARCH("send",B110)),"",IF(ISERROR(SEARCH("Embrionix",BOM!$M$4)),"pool:TPC",IF(ISERROR(SEARCH("Quadsplit",BOM!$N$4)),"pool:TPC|pool:TPC","pool:TPC"))),IF(ISERROR(SEARCH("send",B110)),"","pool:TPC|pool:TPC"))</f>
        <v>pool:TPC|pool:TPC</v>
      </c>
      <c r="S110" t="str">
        <f>IFERROR(IF(VLOOKUP(B110,'Sender-Receiver'!$B$3:$BS$1259,IF('Sender-Receiver'!$AQ$2="Type:Vid_720p50",61,59),FALSE)="x","true","false"),"false")</f>
        <v>false</v>
      </c>
      <c r="T110" t="str">
        <f t="shared" si="1"/>
        <v>off</v>
      </c>
      <c r="Y110" t="str">
        <f>IF(OR(BOM!$AE$4=FALSE,BOM!$AE$4="-"),IF(ISERROR(SEARCH("Embrionix",BOM!$M$4)),"none",IF(ISERROR(SEARCH("Quadsplit",BOM!$N$4)),IF(ISERROR(SEARCH("rec",B110)),IF(ISERROR(SEARCH("send",B110)),"none","split"),"merge"),"none")),IF(ISERROR(SEARCH("rec",B110)),"split","merge"))</f>
        <v>split</v>
      </c>
    </row>
    <row r="111" spans="1:25" x14ac:dyDescent="0.2">
      <c r="A111" t="s">
        <v>942</v>
      </c>
      <c r="B111" t="str">
        <f>CONCATENATE(BOM!$C$4,"_",_xlfn.XLOOKUP(Nevion!G111,'SNP Lookup'!A:A,'SNP Lookup'!C:C,"",0,1),"_IPLASRF")</f>
        <v>VGW-01_SDI05_ANCsend_0004_IPLASRF</v>
      </c>
      <c r="C111" t="str">
        <f>IFERROR(VLOOKUP(B111,'Sender-Receiver'!$B$3:$BQ$1500,IF('Sender-Receiver'!$AQ$2="Type:Vid_720p50",62,60),FALSE),"")</f>
        <v>#SNP</v>
      </c>
      <c r="D111" t="str">
        <f>IFERROR(VLOOKUP(B111,'Sender-Receiver'!$B$3:$BP$1500,41,FALSE),"")</f>
        <v xml:space="preserve"> |  | VKS (12G)</v>
      </c>
      <c r="E111" t="s">
        <v>3817</v>
      </c>
      <c r="F111">
        <v>5</v>
      </c>
      <c r="G111" t="s">
        <v>1034</v>
      </c>
      <c r="M111" t="str">
        <f>IF(OR(BOM!$AE$4=FALSE,BOM!$AE$4="-"),IF(ISERROR(SEARCH("send",B111)),"",IF(ISERROR(SEARCH("Embrionix",BOM!$M$4)),"pool:TPC",IF(ISERROR(SEARCH("Quadsplit",BOM!$N$4)),"pool:TPC|pool:TPC","pool:TPC"))),IF(ISERROR(SEARCH("send",B111)),"","pool:TPC|pool:TPC"))</f>
        <v>pool:TPC|pool:TPC</v>
      </c>
      <c r="S111" t="str">
        <f>IFERROR(IF(VLOOKUP(B111,'Sender-Receiver'!$B$3:$BS$1259,IF('Sender-Receiver'!$AQ$2="Type:Vid_720p50",61,59),FALSE)="x","true","false"),"false")</f>
        <v>false</v>
      </c>
      <c r="T111" t="str">
        <f t="shared" si="1"/>
        <v>off</v>
      </c>
      <c r="Y111" t="str">
        <f>IF(OR(BOM!$AE$4=FALSE,BOM!$AE$4="-"),IF(ISERROR(SEARCH("Embrionix",BOM!$M$4)),"none",IF(ISERROR(SEARCH("Quadsplit",BOM!$N$4)),IF(ISERROR(SEARCH("rec",B111)),IF(ISERROR(SEARCH("send",B111)),"none","split"),"merge"),"none")),IF(ISERROR(SEARCH("rec",B111)),"split","merge"))</f>
        <v>split</v>
      </c>
    </row>
    <row r="112" spans="1:25" x14ac:dyDescent="0.2">
      <c r="A112" t="s">
        <v>942</v>
      </c>
      <c r="B112" t="str">
        <f>CONCATENATE(BOM!$C$4,"_",_xlfn.XLOOKUP(Nevion!G112,'SNP Lookup'!A:A,'SNP Lookup'!C:C,"",0,1),"_IPLASRF")</f>
        <v>VGW-01_SDI06_VIDsend_0001_IPLASRF</v>
      </c>
      <c r="C112" t="str">
        <f>IFERROR(VLOOKUP(B112,'Sender-Receiver'!$B$3:$BQ$1500,IF('Sender-Receiver'!$AQ$2="Type:Vid_720p50",62,60),FALSE),"")</f>
        <v>Type:Vid_1080i50,Type:Vid_1080p25,Type:Vid_1080p50,Type:Vid_2160p50,Type:Vid_1080p60,#SNP</v>
      </c>
      <c r="D112" t="str">
        <f>IFERROR(VLOOKUP(B112,'Sender-Receiver'!$B$3:$BP$1500,41,FALSE),"")</f>
        <v>SNP | TG-01/a | TG-01/a</v>
      </c>
      <c r="E112" t="s">
        <v>3817</v>
      </c>
      <c r="F112">
        <v>6</v>
      </c>
      <c r="G112" t="s">
        <v>1073</v>
      </c>
      <c r="M112" t="str">
        <f>IF(OR(BOM!$AE$4=FALSE,BOM!$AE$4="-"),IF(ISERROR(SEARCH("send",B112)),"",IF(ISERROR(SEARCH("Embrionix",BOM!$M$4)),"pool:TPC",IF(ISERROR(SEARCH("Quadsplit",BOM!$N$4)),"pool:TPC|pool:TPC","pool:TPC"))),IF(ISERROR(SEARCH("send",B112)),"","pool:TPC|pool:TPC"))</f>
        <v>pool:TPC|pool:TPC</v>
      </c>
      <c r="S112" t="str">
        <f>IFERROR(IF(VLOOKUP(B112,'Sender-Receiver'!$B$3:$BS$1259,IF('Sender-Receiver'!$AQ$2="Type:Vid_720p50",61,59),FALSE)="x","true","false"),"false")</f>
        <v>true</v>
      </c>
      <c r="T112" t="str">
        <f t="shared" si="1"/>
        <v>full</v>
      </c>
      <c r="Y112" t="str">
        <f>IF(OR(BOM!$AE$4=FALSE,BOM!$AE$4="-"),IF(ISERROR(SEARCH("Embrionix",BOM!$M$4)),"none",IF(ISERROR(SEARCH("Quadsplit",BOM!$N$4)),IF(ISERROR(SEARCH("rec",B112)),IF(ISERROR(SEARCH("send",B112)),"none","split"),"merge"),"none")),IF(ISERROR(SEARCH("rec",B112)),"split","merge"))</f>
        <v>split</v>
      </c>
    </row>
    <row r="113" spans="1:25" x14ac:dyDescent="0.2">
      <c r="A113" t="s">
        <v>942</v>
      </c>
      <c r="B113" t="str">
        <f>CONCATENATE(BOM!$C$4,"_",_xlfn.XLOOKUP(Nevion!G113,'SNP Lookup'!A:A,'SNP Lookup'!C:C,"",0,1),"_IPLASRF")</f>
        <v>VGW-01_SDI06_VIDsend_0002_IPLASRF</v>
      </c>
      <c r="C113" t="str">
        <f>IFERROR(VLOOKUP(B113,'Sender-Receiver'!$B$3:$BQ$1500,IF('Sender-Receiver'!$AQ$2="Type:Vid_720p50",62,60),FALSE),"")</f>
        <v>Type:Vid_1080i50,#SNP</v>
      </c>
      <c r="D113" t="str">
        <f>IFERROR(VLOOKUP(B113,'Sender-Receiver'!$B$3:$BP$1500,41,FALSE),"")</f>
        <v xml:space="preserve"> |  | TG-01/a</v>
      </c>
      <c r="E113" t="s">
        <v>3817</v>
      </c>
      <c r="F113">
        <v>6</v>
      </c>
      <c r="G113" t="s">
        <v>1074</v>
      </c>
      <c r="M113" t="str">
        <f>IF(OR(BOM!$AE$4=FALSE,BOM!$AE$4="-"),IF(ISERROR(SEARCH("send",B113)),"",IF(ISERROR(SEARCH("Embrionix",BOM!$M$4)),"pool:TPC",IF(ISERROR(SEARCH("Quadsplit",BOM!$N$4)),"pool:TPC|pool:TPC","pool:TPC"))),IF(ISERROR(SEARCH("send",B113)),"","pool:TPC|pool:TPC"))</f>
        <v>pool:TPC|pool:TPC</v>
      </c>
      <c r="S113" t="str">
        <f>IFERROR(IF(VLOOKUP(B113,'Sender-Receiver'!$B$3:$BS$1259,IF('Sender-Receiver'!$AQ$2="Type:Vid_720p50",61,59),FALSE)="x","true","false"),"false")</f>
        <v>true</v>
      </c>
      <c r="T113" t="str">
        <f t="shared" si="1"/>
        <v>full</v>
      </c>
      <c r="Y113" t="str">
        <f>IF(OR(BOM!$AE$4=FALSE,BOM!$AE$4="-"),IF(ISERROR(SEARCH("Embrionix",BOM!$M$4)),"none",IF(ISERROR(SEARCH("Quadsplit",BOM!$N$4)),IF(ISERROR(SEARCH("rec",B113)),IF(ISERROR(SEARCH("send",B113)),"none","split"),"merge"),"none")),IF(ISERROR(SEARCH("rec",B113)),"split","merge"))</f>
        <v>split</v>
      </c>
    </row>
    <row r="114" spans="1:25" x14ac:dyDescent="0.2">
      <c r="A114" t="s">
        <v>942</v>
      </c>
      <c r="B114" t="str">
        <f>CONCATENATE(BOM!$C$4,"_",_xlfn.XLOOKUP(Nevion!G114,'SNP Lookup'!A:A,'SNP Lookup'!C:C,"",0,1),"_IPLASRF")</f>
        <v>VGW-01_SDI06_AUDsend_0001_IPLASRF</v>
      </c>
      <c r="C114" t="str">
        <f>IFERROR(VLOOKUP(B114,'Sender-Receiver'!$B$3:$BQ$1500,IF('Sender-Receiver'!$AQ$2="Type:Vid_720p50",62,60),FALSE),"")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14" t="str">
        <f>IFERROR(VLOOKUP(B114,'Sender-Receiver'!$B$3:$BP$1500,41,FALSE),"")</f>
        <v>SNP | TG-01/a-01 | TG-01/a</v>
      </c>
      <c r="E114" t="s">
        <v>3817</v>
      </c>
      <c r="F114">
        <v>6</v>
      </c>
      <c r="G114" t="s">
        <v>1057</v>
      </c>
      <c r="M114" t="str">
        <f>IF(OR(BOM!$AE$4=FALSE,BOM!$AE$4="-"),IF(ISERROR(SEARCH("send",B114)),"",IF(ISERROR(SEARCH("Embrionix",BOM!$M$4)),"pool:TPC",IF(ISERROR(SEARCH("Quadsplit",BOM!$N$4)),"pool:TPC|pool:TPC","pool:TPC"))),IF(ISERROR(SEARCH("send",B114)),"","pool:TPC|pool:TPC"))</f>
        <v>pool:TPC|pool:TPC</v>
      </c>
      <c r="S114" t="str">
        <f>IFERROR(IF(VLOOKUP(B114,'Sender-Receiver'!$B$3:$BS$1259,IF('Sender-Receiver'!$AQ$2="Type:Vid_720p50",61,59),FALSE)="x","true","false"),"false")</f>
        <v>true</v>
      </c>
      <c r="T114" t="str">
        <f t="shared" si="1"/>
        <v>full</v>
      </c>
      <c r="Y114" t="str">
        <f>IF(OR(BOM!$AE$4=FALSE,BOM!$AE$4="-"),IF(ISERROR(SEARCH("Embrionix",BOM!$M$4)),"none",IF(ISERROR(SEARCH("Quadsplit",BOM!$N$4)),IF(ISERROR(SEARCH("rec",B114)),IF(ISERROR(SEARCH("send",B114)),"none","split"),"merge"),"none")),IF(ISERROR(SEARCH("rec",B114)),"split","merge"))</f>
        <v>split</v>
      </c>
    </row>
    <row r="115" spans="1:25" x14ac:dyDescent="0.2">
      <c r="A115" t="s">
        <v>942</v>
      </c>
      <c r="B115" t="str">
        <f>CONCATENATE(BOM!$C$4,"_",_xlfn.XLOOKUP(Nevion!G115,'SNP Lookup'!A:A,'SNP Lookup'!C:C,"",0,1),"_IPLASRF")</f>
        <v>VGW-01_SDI06_AUDsend_0002_IPLASRF</v>
      </c>
      <c r="C115" t="str">
        <f>IFERROR(VLOOKUP(B115,'Sender-Receiver'!$B$3:$BQ$1500,IF('Sender-Receiver'!$AQ$2="Type:Vid_720p50",62,60),FALSE),"")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15" t="str">
        <f>IFERROR(VLOOKUP(B115,'Sender-Receiver'!$B$3:$BP$1500,41,FALSE),"")</f>
        <v>SNP | TG-01/a-02 | TG-01/a</v>
      </c>
      <c r="E115" t="s">
        <v>3817</v>
      </c>
      <c r="F115">
        <v>6</v>
      </c>
      <c r="G115" t="s">
        <v>1058</v>
      </c>
      <c r="M115" t="str">
        <f>IF(OR(BOM!$AE$4=FALSE,BOM!$AE$4="-"),IF(ISERROR(SEARCH("send",B115)),"",IF(ISERROR(SEARCH("Embrionix",BOM!$M$4)),"pool:TPC",IF(ISERROR(SEARCH("Quadsplit",BOM!$N$4)),"pool:TPC|pool:TPC","pool:TPC"))),IF(ISERROR(SEARCH("send",B115)),"","pool:TPC|pool:TPC"))</f>
        <v>pool:TPC|pool:TPC</v>
      </c>
      <c r="S115" t="str">
        <f>IFERROR(IF(VLOOKUP(B115,'Sender-Receiver'!$B$3:$BS$1259,IF('Sender-Receiver'!$AQ$2="Type:Vid_720p50",61,59),FALSE)="x","true","false"),"false")</f>
        <v>true</v>
      </c>
      <c r="T115" t="str">
        <f t="shared" si="1"/>
        <v>full</v>
      </c>
      <c r="Y115" t="str">
        <f>IF(OR(BOM!$AE$4=FALSE,BOM!$AE$4="-"),IF(ISERROR(SEARCH("Embrionix",BOM!$M$4)),"none",IF(ISERROR(SEARCH("Quadsplit",BOM!$N$4)),IF(ISERROR(SEARCH("rec",B115)),IF(ISERROR(SEARCH("send",B115)),"none","split"),"merge"),"none")),IF(ISERROR(SEARCH("rec",B115)),"split","merge"))</f>
        <v>split</v>
      </c>
    </row>
    <row r="116" spans="1:25" x14ac:dyDescent="0.2">
      <c r="A116" t="s">
        <v>942</v>
      </c>
      <c r="B116" t="str">
        <f>CONCATENATE(BOM!$C$4,"_",_xlfn.XLOOKUP(Nevion!G116,'SNP Lookup'!A:A,'SNP Lookup'!C:C,"",0,1),"_IPLASRF")</f>
        <v>VGW-01_SDI06_AUDsend_0003_IPLASRF</v>
      </c>
      <c r="C116" t="str">
        <f>IFERROR(VLOOKUP(B116,'Sender-Receiver'!$B$3:$BQ$1500,IF('Sender-Receiver'!$AQ$2="Type:Vid_720p50",62,60),FALSE),"")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16" t="str">
        <f>IFERROR(VLOOKUP(B116,'Sender-Receiver'!$B$3:$BP$1500,41,FALSE),"")</f>
        <v>SNP | TG-01/a-03 | TG-01/a</v>
      </c>
      <c r="E116" t="s">
        <v>3817</v>
      </c>
      <c r="F116">
        <v>6</v>
      </c>
      <c r="G116" t="s">
        <v>1059</v>
      </c>
      <c r="M116" t="str">
        <f>IF(OR(BOM!$AE$4=FALSE,BOM!$AE$4="-"),IF(ISERROR(SEARCH("send",B116)),"",IF(ISERROR(SEARCH("Embrionix",BOM!$M$4)),"pool:TPC",IF(ISERROR(SEARCH("Quadsplit",BOM!$N$4)),"pool:TPC|pool:TPC","pool:TPC"))),IF(ISERROR(SEARCH("send",B116)),"","pool:TPC|pool:TPC"))</f>
        <v>pool:TPC|pool:TPC</v>
      </c>
      <c r="S116" t="str">
        <f>IFERROR(IF(VLOOKUP(B116,'Sender-Receiver'!$B$3:$BS$1259,IF('Sender-Receiver'!$AQ$2="Type:Vid_720p50",61,59),FALSE)="x","true","false"),"false")</f>
        <v>true</v>
      </c>
      <c r="T116" t="str">
        <f t="shared" si="1"/>
        <v>full</v>
      </c>
      <c r="Y116" t="str">
        <f>IF(OR(BOM!$AE$4=FALSE,BOM!$AE$4="-"),IF(ISERROR(SEARCH("Embrionix",BOM!$M$4)),"none",IF(ISERROR(SEARCH("Quadsplit",BOM!$N$4)),IF(ISERROR(SEARCH("rec",B116)),IF(ISERROR(SEARCH("send",B116)),"none","split"),"merge"),"none")),IF(ISERROR(SEARCH("rec",B116)),"split","merge"))</f>
        <v>split</v>
      </c>
    </row>
    <row r="117" spans="1:25" x14ac:dyDescent="0.2">
      <c r="A117" t="s">
        <v>942</v>
      </c>
      <c r="B117" t="str">
        <f>CONCATENATE(BOM!$C$4,"_",_xlfn.XLOOKUP(Nevion!G117,'SNP Lookup'!A:A,'SNP Lookup'!C:C,"",0,1),"_IPLASRF")</f>
        <v>VGW-01_SDI06_AUDsend_0004_IPLASRF</v>
      </c>
      <c r="C117" t="str">
        <f>IFERROR(VLOOKUP(B117,'Sender-Receiver'!$B$3:$BQ$1500,IF('Sender-Receiver'!$AQ$2="Type:Vid_720p50",62,60),FALSE),"")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17" t="str">
        <f>IFERROR(VLOOKUP(B117,'Sender-Receiver'!$B$3:$BP$1500,41,FALSE),"")</f>
        <v>SNP | TG-01/a-04 | TG-01/a</v>
      </c>
      <c r="E117" t="s">
        <v>3817</v>
      </c>
      <c r="F117">
        <v>6</v>
      </c>
      <c r="G117" t="s">
        <v>1060</v>
      </c>
      <c r="M117" t="str">
        <f>IF(OR(BOM!$AE$4=FALSE,BOM!$AE$4="-"),IF(ISERROR(SEARCH("send",B117)),"",IF(ISERROR(SEARCH("Embrionix",BOM!$M$4)),"pool:TPC",IF(ISERROR(SEARCH("Quadsplit",BOM!$N$4)),"pool:TPC|pool:TPC","pool:TPC"))),IF(ISERROR(SEARCH("send",B117)),"","pool:TPC|pool:TPC"))</f>
        <v>pool:TPC|pool:TPC</v>
      </c>
      <c r="S117" t="str">
        <f>IFERROR(IF(VLOOKUP(B117,'Sender-Receiver'!$B$3:$BS$1259,IF('Sender-Receiver'!$AQ$2="Type:Vid_720p50",61,59),FALSE)="x","true","false"),"false")</f>
        <v>true</v>
      </c>
      <c r="T117" t="str">
        <f t="shared" si="1"/>
        <v>full</v>
      </c>
      <c r="Y117" t="str">
        <f>IF(OR(BOM!$AE$4=FALSE,BOM!$AE$4="-"),IF(ISERROR(SEARCH("Embrionix",BOM!$M$4)),"none",IF(ISERROR(SEARCH("Quadsplit",BOM!$N$4)),IF(ISERROR(SEARCH("rec",B117)),IF(ISERROR(SEARCH("send",B117)),"none","split"),"merge"),"none")),IF(ISERROR(SEARCH("rec",B117)),"split","merge"))</f>
        <v>split</v>
      </c>
    </row>
    <row r="118" spans="1:25" x14ac:dyDescent="0.2">
      <c r="A118" t="s">
        <v>942</v>
      </c>
      <c r="B118" t="str">
        <f>CONCATENATE(BOM!$C$4,"_",_xlfn.XLOOKUP(Nevion!G118,'SNP Lookup'!A:A,'SNP Lookup'!C:C,"",0,1),"_IPLASRF")</f>
        <v>VGW-01_SDI06_AUDsend_0005_IPLASRF</v>
      </c>
      <c r="C118" t="str">
        <f>IFERROR(VLOOKUP(B118,'Sender-Receiver'!$B$3:$BQ$1500,IF('Sender-Receiver'!$AQ$2="Type:Vid_720p50",62,60),FALSE),"")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18" t="str">
        <f>IFERROR(VLOOKUP(B118,'Sender-Receiver'!$B$3:$BP$1500,41,FALSE),"")</f>
        <v>SNP | TG-01/a-05 | TG-01/a</v>
      </c>
      <c r="E118" t="s">
        <v>3817</v>
      </c>
      <c r="F118">
        <v>6</v>
      </c>
      <c r="G118" t="s">
        <v>1061</v>
      </c>
      <c r="M118" t="str">
        <f>IF(OR(BOM!$AE$4=FALSE,BOM!$AE$4="-"),IF(ISERROR(SEARCH("send",B118)),"",IF(ISERROR(SEARCH("Embrionix",BOM!$M$4)),"pool:TPC",IF(ISERROR(SEARCH("Quadsplit",BOM!$N$4)),"pool:TPC|pool:TPC","pool:TPC"))),IF(ISERROR(SEARCH("send",B118)),"","pool:TPC|pool:TPC"))</f>
        <v>pool:TPC|pool:TPC</v>
      </c>
      <c r="S118" t="str">
        <f>IFERROR(IF(VLOOKUP(B118,'Sender-Receiver'!$B$3:$BS$1259,IF('Sender-Receiver'!$AQ$2="Type:Vid_720p50",61,59),FALSE)="x","true","false"),"false")</f>
        <v>true</v>
      </c>
      <c r="T118" t="str">
        <f t="shared" si="1"/>
        <v>full</v>
      </c>
      <c r="Y118" t="str">
        <f>IF(OR(BOM!$AE$4=FALSE,BOM!$AE$4="-"),IF(ISERROR(SEARCH("Embrionix",BOM!$M$4)),"none",IF(ISERROR(SEARCH("Quadsplit",BOM!$N$4)),IF(ISERROR(SEARCH("rec",B118)),IF(ISERROR(SEARCH("send",B118)),"none","split"),"merge"),"none")),IF(ISERROR(SEARCH("rec",B118)),"split","merge"))</f>
        <v>split</v>
      </c>
    </row>
    <row r="119" spans="1:25" x14ac:dyDescent="0.2">
      <c r="A119" t="s">
        <v>942</v>
      </c>
      <c r="B119" t="str">
        <f>CONCATENATE(BOM!$C$4,"_",_xlfn.XLOOKUP(Nevion!G119,'SNP Lookup'!A:A,'SNP Lookup'!C:C,"",0,1),"_IPLASRF")</f>
        <v>VGW-01_SDI06_AUDsend_0006_IPLASRF</v>
      </c>
      <c r="C119" t="str">
        <f>IFERROR(VLOOKUP(B119,'Sender-Receiver'!$B$3:$BQ$1500,IF('Sender-Receiver'!$AQ$2="Type:Vid_720p50",62,60),FALSE),"")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19" t="str">
        <f>IFERROR(VLOOKUP(B119,'Sender-Receiver'!$B$3:$BP$1500,41,FALSE),"")</f>
        <v>SNP | TG-01/a-06 | TG-01/a</v>
      </c>
      <c r="E119" t="s">
        <v>3817</v>
      </c>
      <c r="F119">
        <v>6</v>
      </c>
      <c r="G119" t="s">
        <v>1062</v>
      </c>
      <c r="M119" t="str">
        <f>IF(OR(BOM!$AE$4=FALSE,BOM!$AE$4="-"),IF(ISERROR(SEARCH("send",B119)),"",IF(ISERROR(SEARCH("Embrionix",BOM!$M$4)),"pool:TPC",IF(ISERROR(SEARCH("Quadsplit",BOM!$N$4)),"pool:TPC|pool:TPC","pool:TPC"))),IF(ISERROR(SEARCH("send",B119)),"","pool:TPC|pool:TPC"))</f>
        <v>pool:TPC|pool:TPC</v>
      </c>
      <c r="S119" t="str">
        <f>IFERROR(IF(VLOOKUP(B119,'Sender-Receiver'!$B$3:$BS$1259,IF('Sender-Receiver'!$AQ$2="Type:Vid_720p50",61,59),FALSE)="x","true","false"),"false")</f>
        <v>true</v>
      </c>
      <c r="T119" t="str">
        <f t="shared" si="1"/>
        <v>full</v>
      </c>
      <c r="Y119" t="str">
        <f>IF(OR(BOM!$AE$4=FALSE,BOM!$AE$4="-"),IF(ISERROR(SEARCH("Embrionix",BOM!$M$4)),"none",IF(ISERROR(SEARCH("Quadsplit",BOM!$N$4)),IF(ISERROR(SEARCH("rec",B119)),IF(ISERROR(SEARCH("send",B119)),"none","split"),"merge"),"none")),IF(ISERROR(SEARCH("rec",B119)),"split","merge"))</f>
        <v>split</v>
      </c>
    </row>
    <row r="120" spans="1:25" x14ac:dyDescent="0.2">
      <c r="A120" t="s">
        <v>942</v>
      </c>
      <c r="B120" t="str">
        <f>CONCATENATE(BOM!$C$4,"_",_xlfn.XLOOKUP(Nevion!G120,'SNP Lookup'!A:A,'SNP Lookup'!C:C,"",0,1),"_IPLASRF")</f>
        <v>VGW-01_SDI06_AUDsend_0007_IPLASRF</v>
      </c>
      <c r="C120" t="str">
        <f>IFERROR(VLOOKUP(B120,'Sender-Receiver'!$B$3:$BQ$1500,IF('Sender-Receiver'!$AQ$2="Type:Vid_720p50",62,60),FALSE),"")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20" t="str">
        <f>IFERROR(VLOOKUP(B120,'Sender-Receiver'!$B$3:$BP$1500,41,FALSE),"")</f>
        <v>SNP | TG-01/a-07 | TG-01/a</v>
      </c>
      <c r="E120" t="s">
        <v>3817</v>
      </c>
      <c r="F120">
        <v>6</v>
      </c>
      <c r="G120" t="s">
        <v>1063</v>
      </c>
      <c r="M120" t="str">
        <f>IF(OR(BOM!$AE$4=FALSE,BOM!$AE$4="-"),IF(ISERROR(SEARCH("send",B120)),"",IF(ISERROR(SEARCH("Embrionix",BOM!$M$4)),"pool:TPC",IF(ISERROR(SEARCH("Quadsplit",BOM!$N$4)),"pool:TPC|pool:TPC","pool:TPC"))),IF(ISERROR(SEARCH("send",B120)),"","pool:TPC|pool:TPC"))</f>
        <v>pool:TPC|pool:TPC</v>
      </c>
      <c r="S120" t="str">
        <f>IFERROR(IF(VLOOKUP(B120,'Sender-Receiver'!$B$3:$BS$1259,IF('Sender-Receiver'!$AQ$2="Type:Vid_720p50",61,59),FALSE)="x","true","false"),"false")</f>
        <v>true</v>
      </c>
      <c r="T120" t="str">
        <f t="shared" si="1"/>
        <v>full</v>
      </c>
      <c r="Y120" t="str">
        <f>IF(OR(BOM!$AE$4=FALSE,BOM!$AE$4="-"),IF(ISERROR(SEARCH("Embrionix",BOM!$M$4)),"none",IF(ISERROR(SEARCH("Quadsplit",BOM!$N$4)),IF(ISERROR(SEARCH("rec",B120)),IF(ISERROR(SEARCH("send",B120)),"none","split"),"merge"),"none")),IF(ISERROR(SEARCH("rec",B120)),"split","merge"))</f>
        <v>split</v>
      </c>
    </row>
    <row r="121" spans="1:25" x14ac:dyDescent="0.2">
      <c r="A121" t="s">
        <v>942</v>
      </c>
      <c r="B121" t="str">
        <f>CONCATENATE(BOM!$C$4,"_",_xlfn.XLOOKUP(Nevion!G121,'SNP Lookup'!A:A,'SNP Lookup'!C:C,"",0,1),"_IPLASRF")</f>
        <v>VGW-01_SDI06_AUDsend_0008_IPLASRF</v>
      </c>
      <c r="C121" t="str">
        <f>IFERROR(VLOOKUP(B121,'Sender-Receiver'!$B$3:$BQ$1500,IF('Sender-Receiver'!$AQ$2="Type:Vid_720p50",62,60),FALSE),"")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21" t="str">
        <f>IFERROR(VLOOKUP(B121,'Sender-Receiver'!$B$3:$BP$1500,41,FALSE),"")</f>
        <v>SNP | TG-01/a-08 | TG-01/a</v>
      </c>
      <c r="E121" t="s">
        <v>3817</v>
      </c>
      <c r="F121">
        <v>6</v>
      </c>
      <c r="G121" t="s">
        <v>1064</v>
      </c>
      <c r="M121" t="str">
        <f>IF(OR(BOM!$AE$4=FALSE,BOM!$AE$4="-"),IF(ISERROR(SEARCH("send",B121)),"",IF(ISERROR(SEARCH("Embrionix",BOM!$M$4)),"pool:TPC",IF(ISERROR(SEARCH("Quadsplit",BOM!$N$4)),"pool:TPC|pool:TPC","pool:TPC"))),IF(ISERROR(SEARCH("send",B121)),"","pool:TPC|pool:TPC"))</f>
        <v>pool:TPC|pool:TPC</v>
      </c>
      <c r="S121" t="str">
        <f>IFERROR(IF(VLOOKUP(B121,'Sender-Receiver'!$B$3:$BS$1259,IF('Sender-Receiver'!$AQ$2="Type:Vid_720p50",61,59),FALSE)="x","true","false"),"false")</f>
        <v>true</v>
      </c>
      <c r="T121" t="str">
        <f t="shared" si="1"/>
        <v>full</v>
      </c>
      <c r="Y121" t="str">
        <f>IF(OR(BOM!$AE$4=FALSE,BOM!$AE$4="-"),IF(ISERROR(SEARCH("Embrionix",BOM!$M$4)),"none",IF(ISERROR(SEARCH("Quadsplit",BOM!$N$4)),IF(ISERROR(SEARCH("rec",B121)),IF(ISERROR(SEARCH("send",B121)),"none","split"),"merge"),"none")),IF(ISERROR(SEARCH("rec",B121)),"split","merge"))</f>
        <v>split</v>
      </c>
    </row>
    <row r="122" spans="1:25" x14ac:dyDescent="0.2">
      <c r="A122" t="s">
        <v>942</v>
      </c>
      <c r="B122" t="str">
        <f>CONCATENATE(BOM!$C$4,"_",_xlfn.XLOOKUP(Nevion!G122,'SNP Lookup'!A:A,'SNP Lookup'!C:C,"",0,1),"_IPLASRF")</f>
        <v>VGW-01_SDI06_AUDsend_0009_IPLASRF</v>
      </c>
      <c r="C122" t="str">
        <f>IFERROR(VLOOKUP(B122,'Sender-Receiver'!$B$3:$BQ$1500,IF('Sender-Receiver'!$AQ$2="Type:Vid_720p50",62,60),FALSE),"")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22" t="str">
        <f>IFERROR(VLOOKUP(B122,'Sender-Receiver'!$B$3:$BP$1500,41,FALSE),"")</f>
        <v>SNP | TG-01/a-09 | TG-01/a</v>
      </c>
      <c r="E122" t="s">
        <v>3817</v>
      </c>
      <c r="F122">
        <v>6</v>
      </c>
      <c r="G122" t="s">
        <v>1065</v>
      </c>
      <c r="M122" t="str">
        <f>IF(OR(BOM!$AE$4=FALSE,BOM!$AE$4="-"),IF(ISERROR(SEARCH("send",B122)),"",IF(ISERROR(SEARCH("Embrionix",BOM!$M$4)),"pool:TPC",IF(ISERROR(SEARCH("Quadsplit",BOM!$N$4)),"pool:TPC|pool:TPC","pool:TPC"))),IF(ISERROR(SEARCH("send",B122)),"","pool:TPC|pool:TPC"))</f>
        <v>pool:TPC|pool:TPC</v>
      </c>
      <c r="S122" t="str">
        <f>IFERROR(IF(VLOOKUP(B122,'Sender-Receiver'!$B$3:$BS$1259,IF('Sender-Receiver'!$AQ$2="Type:Vid_720p50",61,59),FALSE)="x","true","false"),"false")</f>
        <v>true</v>
      </c>
      <c r="T122" t="str">
        <f t="shared" si="1"/>
        <v>full</v>
      </c>
      <c r="Y122" t="str">
        <f>IF(OR(BOM!$AE$4=FALSE,BOM!$AE$4="-"),IF(ISERROR(SEARCH("Embrionix",BOM!$M$4)),"none",IF(ISERROR(SEARCH("Quadsplit",BOM!$N$4)),IF(ISERROR(SEARCH("rec",B122)),IF(ISERROR(SEARCH("send",B122)),"none","split"),"merge"),"none")),IF(ISERROR(SEARCH("rec",B122)),"split","merge"))</f>
        <v>split</v>
      </c>
    </row>
    <row r="123" spans="1:25" x14ac:dyDescent="0.2">
      <c r="A123" t="s">
        <v>942</v>
      </c>
      <c r="B123" t="str">
        <f>CONCATENATE(BOM!$C$4,"_",_xlfn.XLOOKUP(Nevion!G123,'SNP Lookup'!A:A,'SNP Lookup'!C:C,"",0,1),"_IPLASRF")</f>
        <v>VGW-01_SDI06_AUDsend_0010_IPLASRF</v>
      </c>
      <c r="C123" t="str">
        <f>IFERROR(VLOOKUP(B123,'Sender-Receiver'!$B$3:$BQ$1500,IF('Sender-Receiver'!$AQ$2="Type:Vid_720p50",62,60),FALSE),"")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23" t="str">
        <f>IFERROR(VLOOKUP(B123,'Sender-Receiver'!$B$3:$BP$1500,41,FALSE),"")</f>
        <v>SNP | TG-01/a-10 | TG-01/a</v>
      </c>
      <c r="E123" t="s">
        <v>3817</v>
      </c>
      <c r="F123">
        <v>6</v>
      </c>
      <c r="G123" t="s">
        <v>1066</v>
      </c>
      <c r="M123" t="str">
        <f>IF(OR(BOM!$AE$4=FALSE,BOM!$AE$4="-"),IF(ISERROR(SEARCH("send",B123)),"",IF(ISERROR(SEARCH("Embrionix",BOM!$M$4)),"pool:TPC",IF(ISERROR(SEARCH("Quadsplit",BOM!$N$4)),"pool:TPC|pool:TPC","pool:TPC"))),IF(ISERROR(SEARCH("send",B123)),"","pool:TPC|pool:TPC"))</f>
        <v>pool:TPC|pool:TPC</v>
      </c>
      <c r="S123" t="str">
        <f>IFERROR(IF(VLOOKUP(B123,'Sender-Receiver'!$B$3:$BS$1259,IF('Sender-Receiver'!$AQ$2="Type:Vid_720p50",61,59),FALSE)="x","true","false"),"false")</f>
        <v>true</v>
      </c>
      <c r="T123" t="str">
        <f t="shared" si="1"/>
        <v>full</v>
      </c>
      <c r="Y123" t="str">
        <f>IF(OR(BOM!$AE$4=FALSE,BOM!$AE$4="-"),IF(ISERROR(SEARCH("Embrionix",BOM!$M$4)),"none",IF(ISERROR(SEARCH("Quadsplit",BOM!$N$4)),IF(ISERROR(SEARCH("rec",B123)),IF(ISERROR(SEARCH("send",B123)),"none","split"),"merge"),"none")),IF(ISERROR(SEARCH("rec",B123)),"split","merge"))</f>
        <v>split</v>
      </c>
    </row>
    <row r="124" spans="1:25" x14ac:dyDescent="0.2">
      <c r="A124" t="s">
        <v>942</v>
      </c>
      <c r="B124" t="str">
        <f>CONCATENATE(BOM!$C$4,"_",_xlfn.XLOOKUP(Nevion!G124,'SNP Lookup'!A:A,'SNP Lookup'!C:C,"",0,1),"_IPLASRF")</f>
        <v>VGW-01_SDI06_AUDsend_0011_IPLASRF</v>
      </c>
      <c r="C124" t="str">
        <f>IFERROR(VLOOKUP(B124,'Sender-Receiver'!$B$3:$BQ$1500,IF('Sender-Receiver'!$AQ$2="Type:Vid_720p50",62,60),FALSE),"")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24" t="str">
        <f>IFERROR(VLOOKUP(B124,'Sender-Receiver'!$B$3:$BP$1500,41,FALSE),"")</f>
        <v>SNP | TG-01/a-11 | TG-01/a</v>
      </c>
      <c r="E124" t="s">
        <v>3817</v>
      </c>
      <c r="F124">
        <v>6</v>
      </c>
      <c r="G124" t="s">
        <v>1067</v>
      </c>
      <c r="M124" t="str">
        <f>IF(OR(BOM!$AE$4=FALSE,BOM!$AE$4="-"),IF(ISERROR(SEARCH("send",B124)),"",IF(ISERROR(SEARCH("Embrionix",BOM!$M$4)),"pool:TPC",IF(ISERROR(SEARCH("Quadsplit",BOM!$N$4)),"pool:TPC|pool:TPC","pool:TPC"))),IF(ISERROR(SEARCH("send",B124)),"","pool:TPC|pool:TPC"))</f>
        <v>pool:TPC|pool:TPC</v>
      </c>
      <c r="S124" t="str">
        <f>IFERROR(IF(VLOOKUP(B124,'Sender-Receiver'!$B$3:$BS$1259,IF('Sender-Receiver'!$AQ$2="Type:Vid_720p50",61,59),FALSE)="x","true","false"),"false")</f>
        <v>true</v>
      </c>
      <c r="T124" t="str">
        <f t="shared" si="1"/>
        <v>full</v>
      </c>
      <c r="Y124" t="str">
        <f>IF(OR(BOM!$AE$4=FALSE,BOM!$AE$4="-"),IF(ISERROR(SEARCH("Embrionix",BOM!$M$4)),"none",IF(ISERROR(SEARCH("Quadsplit",BOM!$N$4)),IF(ISERROR(SEARCH("rec",B124)),IF(ISERROR(SEARCH("send",B124)),"none","split"),"merge"),"none")),IF(ISERROR(SEARCH("rec",B124)),"split","merge"))</f>
        <v>split</v>
      </c>
    </row>
    <row r="125" spans="1:25" x14ac:dyDescent="0.2">
      <c r="A125" t="s">
        <v>942</v>
      </c>
      <c r="B125" t="str">
        <f>CONCATENATE(BOM!$C$4,"_",_xlfn.XLOOKUP(Nevion!G125,'SNP Lookup'!A:A,'SNP Lookup'!C:C,"",0,1),"_IPLASRF")</f>
        <v>VGW-01_SDI06_AUDsend_0012_IPLASRF</v>
      </c>
      <c r="C125" t="str">
        <f>IFERROR(VLOOKUP(B125,'Sender-Receiver'!$B$3:$BQ$1500,IF('Sender-Receiver'!$AQ$2="Type:Vid_720p50",62,60),FALSE),"")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25" t="str">
        <f>IFERROR(VLOOKUP(B125,'Sender-Receiver'!$B$3:$BP$1500,41,FALSE),"")</f>
        <v>SNP | TG-01/a-12 | TG-01/a</v>
      </c>
      <c r="E125" t="s">
        <v>3817</v>
      </c>
      <c r="F125">
        <v>6</v>
      </c>
      <c r="G125" t="s">
        <v>1068</v>
      </c>
      <c r="M125" t="str">
        <f>IF(OR(BOM!$AE$4=FALSE,BOM!$AE$4="-"),IF(ISERROR(SEARCH("send",B125)),"",IF(ISERROR(SEARCH("Embrionix",BOM!$M$4)),"pool:TPC",IF(ISERROR(SEARCH("Quadsplit",BOM!$N$4)),"pool:TPC|pool:TPC","pool:TPC"))),IF(ISERROR(SEARCH("send",B125)),"","pool:TPC|pool:TPC"))</f>
        <v>pool:TPC|pool:TPC</v>
      </c>
      <c r="S125" t="str">
        <f>IFERROR(IF(VLOOKUP(B125,'Sender-Receiver'!$B$3:$BS$1259,IF('Sender-Receiver'!$AQ$2="Type:Vid_720p50",61,59),FALSE)="x","true","false"),"false")</f>
        <v>true</v>
      </c>
      <c r="T125" t="str">
        <f t="shared" si="1"/>
        <v>full</v>
      </c>
      <c r="Y125" t="str">
        <f>IF(OR(BOM!$AE$4=FALSE,BOM!$AE$4="-"),IF(ISERROR(SEARCH("Embrionix",BOM!$M$4)),"none",IF(ISERROR(SEARCH("Quadsplit",BOM!$N$4)),IF(ISERROR(SEARCH("rec",B125)),IF(ISERROR(SEARCH("send",B125)),"none","split"),"merge"),"none")),IF(ISERROR(SEARCH("rec",B125)),"split","merge"))</f>
        <v>split</v>
      </c>
    </row>
    <row r="126" spans="1:25" x14ac:dyDescent="0.2">
      <c r="A126" t="s">
        <v>942</v>
      </c>
      <c r="B126" t="str">
        <f>CONCATENATE(BOM!$C$4,"_",_xlfn.XLOOKUP(Nevion!G126,'SNP Lookup'!A:A,'SNP Lookup'!C:C,"",0,1),"_IPLASRF")</f>
        <v>VGW-01_SDI06_AUDsend_0013_IPLASRF</v>
      </c>
      <c r="C126" t="str">
        <f>IFERROR(VLOOKUP(B126,'Sender-Receiver'!$B$3:$BQ$1500,IF('Sender-Receiver'!$AQ$2="Type:Vid_720p50",62,60),FALSE),"")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26" t="str">
        <f>IFERROR(VLOOKUP(B126,'Sender-Receiver'!$B$3:$BP$1500,41,FALSE),"")</f>
        <v>SNP | TG-01/a-13 | TG-01/a</v>
      </c>
      <c r="E126" t="s">
        <v>3817</v>
      </c>
      <c r="F126">
        <v>6</v>
      </c>
      <c r="G126" t="s">
        <v>1069</v>
      </c>
      <c r="M126" t="str">
        <f>IF(OR(BOM!$AE$4=FALSE,BOM!$AE$4="-"),IF(ISERROR(SEARCH("send",B126)),"",IF(ISERROR(SEARCH("Embrionix",BOM!$M$4)),"pool:TPC",IF(ISERROR(SEARCH("Quadsplit",BOM!$N$4)),"pool:TPC|pool:TPC","pool:TPC"))),IF(ISERROR(SEARCH("send",B126)),"","pool:TPC|pool:TPC"))</f>
        <v>pool:TPC|pool:TPC</v>
      </c>
      <c r="S126" t="str">
        <f>IFERROR(IF(VLOOKUP(B126,'Sender-Receiver'!$B$3:$BS$1259,IF('Sender-Receiver'!$AQ$2="Type:Vid_720p50",61,59),FALSE)="x","true","false"),"false")</f>
        <v>true</v>
      </c>
      <c r="T126" t="str">
        <f t="shared" si="1"/>
        <v>full</v>
      </c>
      <c r="Y126" t="str">
        <f>IF(OR(BOM!$AE$4=FALSE,BOM!$AE$4="-"),IF(ISERROR(SEARCH("Embrionix",BOM!$M$4)),"none",IF(ISERROR(SEARCH("Quadsplit",BOM!$N$4)),IF(ISERROR(SEARCH("rec",B126)),IF(ISERROR(SEARCH("send",B126)),"none","split"),"merge"),"none")),IF(ISERROR(SEARCH("rec",B126)),"split","merge"))</f>
        <v>split</v>
      </c>
    </row>
    <row r="127" spans="1:25" x14ac:dyDescent="0.2">
      <c r="A127" t="s">
        <v>942</v>
      </c>
      <c r="B127" t="str">
        <f>CONCATENATE(BOM!$C$4,"_",_xlfn.XLOOKUP(Nevion!G127,'SNP Lookup'!A:A,'SNP Lookup'!C:C,"",0,1),"_IPLASRF")</f>
        <v>VGW-01_SDI06_AUDsend_0014_IPLASRF</v>
      </c>
      <c r="C127" t="str">
        <f>IFERROR(VLOOKUP(B127,'Sender-Receiver'!$B$3:$BQ$1500,IF('Sender-Receiver'!$AQ$2="Type:Vid_720p50",62,60),FALSE),"")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27" t="str">
        <f>IFERROR(VLOOKUP(B127,'Sender-Receiver'!$B$3:$BP$1500,41,FALSE),"")</f>
        <v>SNP | TG-01/a-14 | TG-01/a</v>
      </c>
      <c r="E127" t="s">
        <v>3817</v>
      </c>
      <c r="F127">
        <v>6</v>
      </c>
      <c r="G127" t="s">
        <v>1070</v>
      </c>
      <c r="M127" t="str">
        <f>IF(OR(BOM!$AE$4=FALSE,BOM!$AE$4="-"),IF(ISERROR(SEARCH("send",B127)),"",IF(ISERROR(SEARCH("Embrionix",BOM!$M$4)),"pool:TPC",IF(ISERROR(SEARCH("Quadsplit",BOM!$N$4)),"pool:TPC|pool:TPC","pool:TPC"))),IF(ISERROR(SEARCH("send",B127)),"","pool:TPC|pool:TPC"))</f>
        <v>pool:TPC|pool:TPC</v>
      </c>
      <c r="S127" t="str">
        <f>IFERROR(IF(VLOOKUP(B127,'Sender-Receiver'!$B$3:$BS$1259,IF('Sender-Receiver'!$AQ$2="Type:Vid_720p50",61,59),FALSE)="x","true","false"),"false")</f>
        <v>true</v>
      </c>
      <c r="T127" t="str">
        <f t="shared" si="1"/>
        <v>full</v>
      </c>
      <c r="Y127" t="str">
        <f>IF(OR(BOM!$AE$4=FALSE,BOM!$AE$4="-"),IF(ISERROR(SEARCH("Embrionix",BOM!$M$4)),"none",IF(ISERROR(SEARCH("Quadsplit",BOM!$N$4)),IF(ISERROR(SEARCH("rec",B127)),IF(ISERROR(SEARCH("send",B127)),"none","split"),"merge"),"none")),IF(ISERROR(SEARCH("rec",B127)),"split","merge"))</f>
        <v>split</v>
      </c>
    </row>
    <row r="128" spans="1:25" x14ac:dyDescent="0.2">
      <c r="A128" t="s">
        <v>942</v>
      </c>
      <c r="B128" t="str">
        <f>CONCATENATE(BOM!$C$4,"_",_xlfn.XLOOKUP(Nevion!G128,'SNP Lookup'!A:A,'SNP Lookup'!C:C,"",0,1),"_IPLASRF")</f>
        <v>VGW-01_SDI06_AUDsend_0015_IPLASRF</v>
      </c>
      <c r="C128" t="str">
        <f>IFERROR(VLOOKUP(B128,'Sender-Receiver'!$B$3:$BQ$1500,IF('Sender-Receiver'!$AQ$2="Type:Vid_720p50",62,60),FALSE),"")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28" t="str">
        <f>IFERROR(VLOOKUP(B128,'Sender-Receiver'!$B$3:$BP$1500,41,FALSE),"")</f>
        <v>SNP | TG-01/a-15 | TG-01/a</v>
      </c>
      <c r="E128" t="s">
        <v>3817</v>
      </c>
      <c r="F128">
        <v>6</v>
      </c>
      <c r="G128" t="s">
        <v>1071</v>
      </c>
      <c r="M128" t="str">
        <f>IF(OR(BOM!$AE$4=FALSE,BOM!$AE$4="-"),IF(ISERROR(SEARCH("send",B128)),"",IF(ISERROR(SEARCH("Embrionix",BOM!$M$4)),"pool:TPC",IF(ISERROR(SEARCH("Quadsplit",BOM!$N$4)),"pool:TPC|pool:TPC","pool:TPC"))),IF(ISERROR(SEARCH("send",B128)),"","pool:TPC|pool:TPC"))</f>
        <v>pool:TPC|pool:TPC</v>
      </c>
      <c r="S128" t="str">
        <f>IFERROR(IF(VLOOKUP(B128,'Sender-Receiver'!$B$3:$BS$1259,IF('Sender-Receiver'!$AQ$2="Type:Vid_720p50",61,59),FALSE)="x","true","false"),"false")</f>
        <v>true</v>
      </c>
      <c r="T128" t="str">
        <f t="shared" si="1"/>
        <v>full</v>
      </c>
      <c r="Y128" t="str">
        <f>IF(OR(BOM!$AE$4=FALSE,BOM!$AE$4="-"),IF(ISERROR(SEARCH("Embrionix",BOM!$M$4)),"none",IF(ISERROR(SEARCH("Quadsplit",BOM!$N$4)),IF(ISERROR(SEARCH("rec",B128)),IF(ISERROR(SEARCH("send",B128)),"none","split"),"merge"),"none")),IF(ISERROR(SEARCH("rec",B128)),"split","merge"))</f>
        <v>split</v>
      </c>
    </row>
    <row r="129" spans="1:25" x14ac:dyDescent="0.2">
      <c r="A129" t="s">
        <v>942</v>
      </c>
      <c r="B129" t="str">
        <f>CONCATENATE(BOM!$C$4,"_",_xlfn.XLOOKUP(Nevion!G129,'SNP Lookup'!A:A,'SNP Lookup'!C:C,"",0,1),"_IPLASRF")</f>
        <v>VGW-01_SDI06_AUDsend_0016_IPLASRF</v>
      </c>
      <c r="C129" t="str">
        <f>IFERROR(VLOOKUP(B129,'Sender-Receiver'!$B$3:$BQ$1500,IF('Sender-Receiver'!$AQ$2="Type:Vid_720p50",62,60),FALSE),"")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29" t="str">
        <f>IFERROR(VLOOKUP(B129,'Sender-Receiver'!$B$3:$BP$1500,41,FALSE),"")</f>
        <v>SNP | TG-01/a-16 | TG-01/a</v>
      </c>
      <c r="E129" t="s">
        <v>3817</v>
      </c>
      <c r="F129">
        <v>6</v>
      </c>
      <c r="G129" t="s">
        <v>1072</v>
      </c>
      <c r="M129" t="str">
        <f>IF(OR(BOM!$AE$4=FALSE,BOM!$AE$4="-"),IF(ISERROR(SEARCH("send",B129)),"",IF(ISERROR(SEARCH("Embrionix",BOM!$M$4)),"pool:TPC",IF(ISERROR(SEARCH("Quadsplit",BOM!$N$4)),"pool:TPC|pool:TPC","pool:TPC"))),IF(ISERROR(SEARCH("send",B129)),"","pool:TPC|pool:TPC"))</f>
        <v>pool:TPC|pool:TPC</v>
      </c>
      <c r="S129" t="str">
        <f>IFERROR(IF(VLOOKUP(B129,'Sender-Receiver'!$B$3:$BS$1259,IF('Sender-Receiver'!$AQ$2="Type:Vid_720p50",61,59),FALSE)="x","true","false"),"false")</f>
        <v>true</v>
      </c>
      <c r="T129" t="str">
        <f t="shared" si="1"/>
        <v>full</v>
      </c>
      <c r="Y129" t="str">
        <f>IF(OR(BOM!$AE$4=FALSE,BOM!$AE$4="-"),IF(ISERROR(SEARCH("Embrionix",BOM!$M$4)),"none",IF(ISERROR(SEARCH("Quadsplit",BOM!$N$4)),IF(ISERROR(SEARCH("rec",B129)),IF(ISERROR(SEARCH("send",B129)),"none","split"),"merge"),"none")),IF(ISERROR(SEARCH("rec",B129)),"split","merge"))</f>
        <v>split</v>
      </c>
    </row>
    <row r="130" spans="1:25" x14ac:dyDescent="0.2">
      <c r="A130" t="s">
        <v>942</v>
      </c>
      <c r="B130" t="str">
        <f>CONCATENATE(BOM!$C$4,"_",_xlfn.XLOOKUP(Nevion!G130,'SNP Lookup'!A:A,'SNP Lookup'!C:C,"",0,1),"_IPLASRF")</f>
        <v>VGW-01_SDI06_ANCsend_0001_IPLASRF</v>
      </c>
      <c r="C130" t="str">
        <f>IFERROR(VLOOKUP(B130,'Sender-Receiver'!$B$3:$BQ$1500,IF('Sender-Receiver'!$AQ$2="Type:Vid_720p50",62,60),FALSE),"")</f>
        <v>Type:Anc_Prot,#SNP</v>
      </c>
      <c r="D130" t="str">
        <f>IFERROR(VLOOKUP(B130,'Sender-Receiver'!$B$3:$BP$1500,41,FALSE),"")</f>
        <v>SNP | TG-01/a-01 | TG-01/a</v>
      </c>
      <c r="E130" t="s">
        <v>3817</v>
      </c>
      <c r="F130">
        <v>6</v>
      </c>
      <c r="G130" t="s">
        <v>1053</v>
      </c>
      <c r="M130" t="str">
        <f>IF(OR(BOM!$AE$4=FALSE,BOM!$AE$4="-"),IF(ISERROR(SEARCH("send",B130)),"",IF(ISERROR(SEARCH("Embrionix",BOM!$M$4)),"pool:TPC",IF(ISERROR(SEARCH("Quadsplit",BOM!$N$4)),"pool:TPC|pool:TPC","pool:TPC"))),IF(ISERROR(SEARCH("send",B130)),"","pool:TPC|pool:TPC"))</f>
        <v>pool:TPC|pool:TPC</v>
      </c>
      <c r="S130" t="str">
        <f>IFERROR(IF(VLOOKUP(B130,'Sender-Receiver'!$B$3:$BS$1259,IF('Sender-Receiver'!$AQ$2="Type:Vid_720p50",61,59),FALSE)="x","true","false"),"false")</f>
        <v>true</v>
      </c>
      <c r="T130" t="str">
        <f t="shared" ref="T130:T193" si="2">IF(S130="true","full","off")</f>
        <v>full</v>
      </c>
      <c r="Y130" t="str">
        <f>IF(OR(BOM!$AE$4=FALSE,BOM!$AE$4="-"),IF(ISERROR(SEARCH("Embrionix",BOM!$M$4)),"none",IF(ISERROR(SEARCH("Quadsplit",BOM!$N$4)),IF(ISERROR(SEARCH("rec",B130)),IF(ISERROR(SEARCH("send",B130)),"none","split"),"merge"),"none")),IF(ISERROR(SEARCH("rec",B130)),"split","merge"))</f>
        <v>split</v>
      </c>
    </row>
    <row r="131" spans="1:25" x14ac:dyDescent="0.2">
      <c r="A131" t="s">
        <v>942</v>
      </c>
      <c r="B131" t="str">
        <f>CONCATENATE(BOM!$C$4,"_",_xlfn.XLOOKUP(Nevion!G131,'SNP Lookup'!A:A,'SNP Lookup'!C:C,"",0,1),"_IPLASRF")</f>
        <v>VGW-01_SDI06_ANCsend_0002_IPLASRF</v>
      </c>
      <c r="C131" t="str">
        <f>IFERROR(VLOOKUP(B131,'Sender-Receiver'!$B$3:$BQ$1500,IF('Sender-Receiver'!$AQ$2="Type:Vid_720p50",62,60),FALSE),"")</f>
        <v>#SNP</v>
      </c>
      <c r="D131" t="str">
        <f>IFERROR(VLOOKUP(B131,'Sender-Receiver'!$B$3:$BP$1500,41,FALSE),"")</f>
        <v xml:space="preserve"> |  | TG-01/a</v>
      </c>
      <c r="E131" t="s">
        <v>3817</v>
      </c>
      <c r="F131">
        <v>6</v>
      </c>
      <c r="G131" t="s">
        <v>1054</v>
      </c>
      <c r="M131" t="str">
        <f>IF(OR(BOM!$AE$4=FALSE,BOM!$AE$4="-"),IF(ISERROR(SEARCH("send",B131)),"",IF(ISERROR(SEARCH("Embrionix",BOM!$M$4)),"pool:TPC",IF(ISERROR(SEARCH("Quadsplit",BOM!$N$4)),"pool:TPC|pool:TPC","pool:TPC"))),IF(ISERROR(SEARCH("send",B131)),"","pool:TPC|pool:TPC"))</f>
        <v>pool:TPC|pool:TPC</v>
      </c>
      <c r="S131" t="str">
        <f>IFERROR(IF(VLOOKUP(B131,'Sender-Receiver'!$B$3:$BS$1259,IF('Sender-Receiver'!$AQ$2="Type:Vid_720p50",61,59),FALSE)="x","true","false"),"false")</f>
        <v>false</v>
      </c>
      <c r="T131" t="str">
        <f t="shared" si="2"/>
        <v>off</v>
      </c>
      <c r="Y131" t="str">
        <f>IF(OR(BOM!$AE$4=FALSE,BOM!$AE$4="-"),IF(ISERROR(SEARCH("Embrionix",BOM!$M$4)),"none",IF(ISERROR(SEARCH("Quadsplit",BOM!$N$4)),IF(ISERROR(SEARCH("rec",B131)),IF(ISERROR(SEARCH("send",B131)),"none","split"),"merge"),"none")),IF(ISERROR(SEARCH("rec",B131)),"split","merge"))</f>
        <v>split</v>
      </c>
    </row>
    <row r="132" spans="1:25" x14ac:dyDescent="0.2">
      <c r="A132" t="s">
        <v>942</v>
      </c>
      <c r="B132" t="str">
        <f>CONCATENATE(BOM!$C$4,"_",_xlfn.XLOOKUP(Nevion!G132,'SNP Lookup'!A:A,'SNP Lookup'!C:C,"",0,1),"_IPLASRF")</f>
        <v>VGW-01_SDI06_ANCsend_0003_IPLASRF</v>
      </c>
      <c r="C132" t="str">
        <f>IFERROR(VLOOKUP(B132,'Sender-Receiver'!$B$3:$BQ$1500,IF('Sender-Receiver'!$AQ$2="Type:Vid_720p50",62,60),FALSE),"")</f>
        <v>#SNP</v>
      </c>
      <c r="D132" t="str">
        <f>IFERROR(VLOOKUP(B132,'Sender-Receiver'!$B$3:$BP$1500,41,FALSE),"")</f>
        <v xml:space="preserve"> |  | TG-01/a</v>
      </c>
      <c r="E132" t="s">
        <v>3817</v>
      </c>
      <c r="F132">
        <v>6</v>
      </c>
      <c r="G132" t="s">
        <v>1055</v>
      </c>
      <c r="M132" t="str">
        <f>IF(OR(BOM!$AE$4=FALSE,BOM!$AE$4="-"),IF(ISERROR(SEARCH("send",B132)),"",IF(ISERROR(SEARCH("Embrionix",BOM!$M$4)),"pool:TPC",IF(ISERROR(SEARCH("Quadsplit",BOM!$N$4)),"pool:TPC|pool:TPC","pool:TPC"))),IF(ISERROR(SEARCH("send",B132)),"","pool:TPC|pool:TPC"))</f>
        <v>pool:TPC|pool:TPC</v>
      </c>
      <c r="S132" t="str">
        <f>IFERROR(IF(VLOOKUP(B132,'Sender-Receiver'!$B$3:$BS$1259,IF('Sender-Receiver'!$AQ$2="Type:Vid_720p50",61,59),FALSE)="x","true","false"),"false")</f>
        <v>false</v>
      </c>
      <c r="T132" t="str">
        <f t="shared" si="2"/>
        <v>off</v>
      </c>
      <c r="Y132" t="str">
        <f>IF(OR(BOM!$AE$4=FALSE,BOM!$AE$4="-"),IF(ISERROR(SEARCH("Embrionix",BOM!$M$4)),"none",IF(ISERROR(SEARCH("Quadsplit",BOM!$N$4)),IF(ISERROR(SEARCH("rec",B132)),IF(ISERROR(SEARCH("send",B132)),"none","split"),"merge"),"none")),IF(ISERROR(SEARCH("rec",B132)),"split","merge"))</f>
        <v>split</v>
      </c>
    </row>
    <row r="133" spans="1:25" x14ac:dyDescent="0.2">
      <c r="A133" t="s">
        <v>942</v>
      </c>
      <c r="B133" t="str">
        <f>CONCATENATE(BOM!$C$4,"_",_xlfn.XLOOKUP(Nevion!G133,'SNP Lookup'!A:A,'SNP Lookup'!C:C,"",0,1),"_IPLASRF")</f>
        <v>VGW-01_SDI06_ANCsend_0004_IPLASRF</v>
      </c>
      <c r="C133" t="str">
        <f>IFERROR(VLOOKUP(B133,'Sender-Receiver'!$B$3:$BQ$1500,IF('Sender-Receiver'!$AQ$2="Type:Vid_720p50",62,60),FALSE),"")</f>
        <v>#SNP</v>
      </c>
      <c r="D133" t="str">
        <f>IFERROR(VLOOKUP(B133,'Sender-Receiver'!$B$3:$BP$1500,41,FALSE),"")</f>
        <v xml:space="preserve"> |  | TG-01/a</v>
      </c>
      <c r="E133" t="s">
        <v>3817</v>
      </c>
      <c r="F133">
        <v>6</v>
      </c>
      <c r="G133" t="s">
        <v>1056</v>
      </c>
      <c r="M133" t="str">
        <f>IF(OR(BOM!$AE$4=FALSE,BOM!$AE$4="-"),IF(ISERROR(SEARCH("send",B133)),"",IF(ISERROR(SEARCH("Embrionix",BOM!$M$4)),"pool:TPC",IF(ISERROR(SEARCH("Quadsplit",BOM!$N$4)),"pool:TPC|pool:TPC","pool:TPC"))),IF(ISERROR(SEARCH("send",B133)),"","pool:TPC|pool:TPC"))</f>
        <v>pool:TPC|pool:TPC</v>
      </c>
      <c r="S133" t="str">
        <f>IFERROR(IF(VLOOKUP(B133,'Sender-Receiver'!$B$3:$BS$1259,IF('Sender-Receiver'!$AQ$2="Type:Vid_720p50",61,59),FALSE)="x","true","false"),"false")</f>
        <v>false</v>
      </c>
      <c r="T133" t="str">
        <f t="shared" si="2"/>
        <v>off</v>
      </c>
      <c r="Y133" t="str">
        <f>IF(OR(BOM!$AE$4=FALSE,BOM!$AE$4="-"),IF(ISERROR(SEARCH("Embrionix",BOM!$M$4)),"none",IF(ISERROR(SEARCH("Quadsplit",BOM!$N$4)),IF(ISERROR(SEARCH("rec",B133)),IF(ISERROR(SEARCH("send",B133)),"none","split"),"merge"),"none")),IF(ISERROR(SEARCH("rec",B133)),"split","merge"))</f>
        <v>split</v>
      </c>
    </row>
    <row r="134" spans="1:25" x14ac:dyDescent="0.2">
      <c r="A134" t="s">
        <v>942</v>
      </c>
      <c r="B134" t="str">
        <f>CONCATENATE(BOM!$C$4,"_",_xlfn.XLOOKUP(Nevion!G134,'SNP Lookup'!A:A,'SNP Lookup'!C:C,"",0,1),"_IPLASRF")</f>
        <v>VGW-01_SDI07_VIDsend_0001_IPLASRF</v>
      </c>
      <c r="C134" t="str">
        <f>IFERROR(VLOOKUP(B134,'Sender-Receiver'!$B$3:$BQ$1500,IF('Sender-Receiver'!$AQ$2="Type:Vid_720p50",62,60),FALSE),"")</f>
        <v>Type:Vid_1080i50,Type:Vid_1080p25,Type:Vid_1080p50,Type:Vid_2160p50,Type:Vid_1080p60,#SNP</v>
      </c>
      <c r="D134" t="str">
        <f>IFERROR(VLOOKUP(B134,'Sender-Receiver'!$B$3:$BP$1500,41,FALSE),"")</f>
        <v xml:space="preserve"> |  | Schaltraum 1</v>
      </c>
      <c r="E134" t="s">
        <v>3817</v>
      </c>
      <c r="F134">
        <v>7</v>
      </c>
      <c r="G134" t="s">
        <v>1095</v>
      </c>
      <c r="M134" t="str">
        <f>IF(OR(BOM!$AE$4=FALSE,BOM!$AE$4="-"),IF(ISERROR(SEARCH("send",B134)),"",IF(ISERROR(SEARCH("Embrionix",BOM!$M$4)),"pool:TPC",IF(ISERROR(SEARCH("Quadsplit",BOM!$N$4)),"pool:TPC|pool:TPC","pool:TPC"))),IF(ISERROR(SEARCH("send",B134)),"","pool:TPC|pool:TPC"))</f>
        <v>pool:TPC|pool:TPC</v>
      </c>
      <c r="S134" t="str">
        <f>IFERROR(IF(VLOOKUP(B134,'Sender-Receiver'!$B$3:$BS$1259,IF('Sender-Receiver'!$AQ$2="Type:Vid_720p50",61,59),FALSE)="x","true","false"),"false")</f>
        <v>true</v>
      </c>
      <c r="T134" t="str">
        <f t="shared" si="2"/>
        <v>full</v>
      </c>
      <c r="Y134" t="str">
        <f>IF(OR(BOM!$AE$4=FALSE,BOM!$AE$4="-"),IF(ISERROR(SEARCH("Embrionix",BOM!$M$4)),"none",IF(ISERROR(SEARCH("Quadsplit",BOM!$N$4)),IF(ISERROR(SEARCH("rec",B134)),IF(ISERROR(SEARCH("send",B134)),"none","split"),"merge"),"none")),IF(ISERROR(SEARCH("rec",B134)),"split","merge"))</f>
        <v>split</v>
      </c>
    </row>
    <row r="135" spans="1:25" x14ac:dyDescent="0.2">
      <c r="A135" t="s">
        <v>942</v>
      </c>
      <c r="B135" t="str">
        <f>CONCATENATE(BOM!$C$4,"_",_xlfn.XLOOKUP(Nevion!G135,'SNP Lookup'!A:A,'SNP Lookup'!C:C,"",0,1),"_IPLASRF")</f>
        <v>VGW-01_SDI07_VIDsend_0002_IPLASRF</v>
      </c>
      <c r="C135" t="str">
        <f>IFERROR(VLOOKUP(B135,'Sender-Receiver'!$B$3:$BQ$1500,IF('Sender-Receiver'!$AQ$2="Type:Vid_720p50",62,60),FALSE),"")</f>
        <v>Type:Vid_1080i50,#SNP</v>
      </c>
      <c r="D135" t="str">
        <f>IFERROR(VLOOKUP(B135,'Sender-Receiver'!$B$3:$BP$1500,41,FALSE),"")</f>
        <v xml:space="preserve"> |  | Schaltraum 1</v>
      </c>
      <c r="E135" t="s">
        <v>3817</v>
      </c>
      <c r="F135">
        <v>7</v>
      </c>
      <c r="G135" t="s">
        <v>1096</v>
      </c>
      <c r="M135" t="str">
        <f>IF(OR(BOM!$AE$4=FALSE,BOM!$AE$4="-"),IF(ISERROR(SEARCH("send",B135)),"",IF(ISERROR(SEARCH("Embrionix",BOM!$M$4)),"pool:TPC",IF(ISERROR(SEARCH("Quadsplit",BOM!$N$4)),"pool:TPC|pool:TPC","pool:TPC"))),IF(ISERROR(SEARCH("send",B135)),"","pool:TPC|pool:TPC"))</f>
        <v>pool:TPC|pool:TPC</v>
      </c>
      <c r="S135" t="str">
        <f>IFERROR(IF(VLOOKUP(B135,'Sender-Receiver'!$B$3:$BS$1259,IF('Sender-Receiver'!$AQ$2="Type:Vid_720p50",61,59),FALSE)="x","true","false"),"false")</f>
        <v>true</v>
      </c>
      <c r="T135" t="str">
        <f t="shared" si="2"/>
        <v>full</v>
      </c>
      <c r="Y135" t="str">
        <f>IF(OR(BOM!$AE$4=FALSE,BOM!$AE$4="-"),IF(ISERROR(SEARCH("Embrionix",BOM!$M$4)),"none",IF(ISERROR(SEARCH("Quadsplit",BOM!$N$4)),IF(ISERROR(SEARCH("rec",B135)),IF(ISERROR(SEARCH("send",B135)),"none","split"),"merge"),"none")),IF(ISERROR(SEARCH("rec",B135)),"split","merge"))</f>
        <v>split</v>
      </c>
    </row>
    <row r="136" spans="1:25" x14ac:dyDescent="0.2">
      <c r="A136" t="s">
        <v>942</v>
      </c>
      <c r="B136" t="str">
        <f>CONCATENATE(BOM!$C$4,"_",_xlfn.XLOOKUP(Nevion!G136,'SNP Lookup'!A:A,'SNP Lookup'!C:C,"",0,1),"_IPLASRF")</f>
        <v>VGW-01_SDI07_AUDsend_0001_IPLASRF</v>
      </c>
      <c r="C136" t="str">
        <f>IFERROR(VLOOKUP(B136,'Sender-Receiver'!$B$3:$BQ$1500,IF('Sender-Receiver'!$AQ$2="Type:Vid_720p50",62,60),FALSE),"")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36" t="str">
        <f>IFERROR(VLOOKUP(B136,'Sender-Receiver'!$B$3:$BP$1500,41,FALSE),"")</f>
        <v xml:space="preserve"> |  | Schaltraum 1</v>
      </c>
      <c r="E136" t="s">
        <v>3817</v>
      </c>
      <c r="F136">
        <v>7</v>
      </c>
      <c r="G136" t="s">
        <v>1079</v>
      </c>
      <c r="M136" t="str">
        <f>IF(OR(BOM!$AE$4=FALSE,BOM!$AE$4="-"),IF(ISERROR(SEARCH("send",B136)),"",IF(ISERROR(SEARCH("Embrionix",BOM!$M$4)),"pool:TPC",IF(ISERROR(SEARCH("Quadsplit",BOM!$N$4)),"pool:TPC|pool:TPC","pool:TPC"))),IF(ISERROR(SEARCH("send",B136)),"","pool:TPC|pool:TPC"))</f>
        <v>pool:TPC|pool:TPC</v>
      </c>
      <c r="S136" t="str">
        <f>IFERROR(IF(VLOOKUP(B136,'Sender-Receiver'!$B$3:$BS$1259,IF('Sender-Receiver'!$AQ$2="Type:Vid_720p50",61,59),FALSE)="x","true","false"),"false")</f>
        <v>true</v>
      </c>
      <c r="T136" t="str">
        <f t="shared" si="2"/>
        <v>full</v>
      </c>
      <c r="Y136" t="str">
        <f>IF(OR(BOM!$AE$4=FALSE,BOM!$AE$4="-"),IF(ISERROR(SEARCH("Embrionix",BOM!$M$4)),"none",IF(ISERROR(SEARCH("Quadsplit",BOM!$N$4)),IF(ISERROR(SEARCH("rec",B136)),IF(ISERROR(SEARCH("send",B136)),"none","split"),"merge"),"none")),IF(ISERROR(SEARCH("rec",B136)),"split","merge"))</f>
        <v>split</v>
      </c>
    </row>
    <row r="137" spans="1:25" x14ac:dyDescent="0.2">
      <c r="A137" t="s">
        <v>942</v>
      </c>
      <c r="B137" t="str">
        <f>CONCATENATE(BOM!$C$4,"_",_xlfn.XLOOKUP(Nevion!G137,'SNP Lookup'!A:A,'SNP Lookup'!C:C,"",0,1),"_IPLASRF")</f>
        <v>VGW-01_SDI07_AUDsend_0002_IPLASRF</v>
      </c>
      <c r="C137" t="str">
        <f>IFERROR(VLOOKUP(B137,'Sender-Receiver'!$B$3:$BQ$1500,IF('Sender-Receiver'!$AQ$2="Type:Vid_720p50",62,60),FALSE),"")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37" t="str">
        <f>IFERROR(VLOOKUP(B137,'Sender-Receiver'!$B$3:$BP$1500,41,FALSE),"")</f>
        <v xml:space="preserve"> |  | Schaltraum 1</v>
      </c>
      <c r="E137" t="s">
        <v>3817</v>
      </c>
      <c r="F137">
        <v>7</v>
      </c>
      <c r="G137" t="s">
        <v>1080</v>
      </c>
      <c r="M137" t="str">
        <f>IF(OR(BOM!$AE$4=FALSE,BOM!$AE$4="-"),IF(ISERROR(SEARCH("send",B137)),"",IF(ISERROR(SEARCH("Embrionix",BOM!$M$4)),"pool:TPC",IF(ISERROR(SEARCH("Quadsplit",BOM!$N$4)),"pool:TPC|pool:TPC","pool:TPC"))),IF(ISERROR(SEARCH("send",B137)),"","pool:TPC|pool:TPC"))</f>
        <v>pool:TPC|pool:TPC</v>
      </c>
      <c r="S137" t="str">
        <f>IFERROR(IF(VLOOKUP(B137,'Sender-Receiver'!$B$3:$BS$1259,IF('Sender-Receiver'!$AQ$2="Type:Vid_720p50",61,59),FALSE)="x","true","false"),"false")</f>
        <v>true</v>
      </c>
      <c r="T137" t="str">
        <f t="shared" si="2"/>
        <v>full</v>
      </c>
      <c r="Y137" t="str">
        <f>IF(OR(BOM!$AE$4=FALSE,BOM!$AE$4="-"),IF(ISERROR(SEARCH("Embrionix",BOM!$M$4)),"none",IF(ISERROR(SEARCH("Quadsplit",BOM!$N$4)),IF(ISERROR(SEARCH("rec",B137)),IF(ISERROR(SEARCH("send",B137)),"none","split"),"merge"),"none")),IF(ISERROR(SEARCH("rec",B137)),"split","merge"))</f>
        <v>split</v>
      </c>
    </row>
    <row r="138" spans="1:25" x14ac:dyDescent="0.2">
      <c r="A138" t="s">
        <v>942</v>
      </c>
      <c r="B138" t="str">
        <f>CONCATENATE(BOM!$C$4,"_",_xlfn.XLOOKUP(Nevion!G138,'SNP Lookup'!A:A,'SNP Lookup'!C:C,"",0,1),"_IPLASRF")</f>
        <v>VGW-01_SDI07_AUDsend_0003_IPLASRF</v>
      </c>
      <c r="C138" t="str">
        <f>IFERROR(VLOOKUP(B138,'Sender-Receiver'!$B$3:$BQ$1500,IF('Sender-Receiver'!$AQ$2="Type:Vid_720p50",62,60),FALSE),"")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38" t="str">
        <f>IFERROR(VLOOKUP(B138,'Sender-Receiver'!$B$3:$BP$1500,41,FALSE),"")</f>
        <v xml:space="preserve"> |  | mbb</v>
      </c>
      <c r="E138" t="s">
        <v>3817</v>
      </c>
      <c r="F138">
        <v>7</v>
      </c>
      <c r="G138" t="s">
        <v>1081</v>
      </c>
      <c r="M138" t="str">
        <f>IF(OR(BOM!$AE$4=FALSE,BOM!$AE$4="-"),IF(ISERROR(SEARCH("send",B138)),"",IF(ISERROR(SEARCH("Embrionix",BOM!$M$4)),"pool:TPC",IF(ISERROR(SEARCH("Quadsplit",BOM!$N$4)),"pool:TPC|pool:TPC","pool:TPC"))),IF(ISERROR(SEARCH("send",B138)),"","pool:TPC|pool:TPC"))</f>
        <v>pool:TPC|pool:TPC</v>
      </c>
      <c r="S138" t="str">
        <f>IFERROR(IF(VLOOKUP(B138,'Sender-Receiver'!$B$3:$BS$1259,IF('Sender-Receiver'!$AQ$2="Type:Vid_720p50",61,59),FALSE)="x","true","false"),"false")</f>
        <v>true</v>
      </c>
      <c r="T138" t="str">
        <f t="shared" si="2"/>
        <v>full</v>
      </c>
      <c r="Y138" t="str">
        <f>IF(OR(BOM!$AE$4=FALSE,BOM!$AE$4="-"),IF(ISERROR(SEARCH("Embrionix",BOM!$M$4)),"none",IF(ISERROR(SEARCH("Quadsplit",BOM!$N$4)),IF(ISERROR(SEARCH("rec",B138)),IF(ISERROR(SEARCH("send",B138)),"none","split"),"merge"),"none")),IF(ISERROR(SEARCH("rec",B138)),"split","merge"))</f>
        <v>split</v>
      </c>
    </row>
    <row r="139" spans="1:25" x14ac:dyDescent="0.2">
      <c r="A139" t="s">
        <v>942</v>
      </c>
      <c r="B139" t="str">
        <f>CONCATENATE(BOM!$C$4,"_",_xlfn.XLOOKUP(Nevion!G139,'SNP Lookup'!A:A,'SNP Lookup'!C:C,"",0,1),"_IPLASRF")</f>
        <v>VGW-01_SDI07_AUDsend_0004_IPLASRF</v>
      </c>
      <c r="C139" t="str">
        <f>IFERROR(VLOOKUP(B139,'Sender-Receiver'!$B$3:$BQ$1500,IF('Sender-Receiver'!$AQ$2="Type:Vid_720p50",62,60),FALSE),"")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39" t="str">
        <f>IFERROR(VLOOKUP(B139,'Sender-Receiver'!$B$3:$BP$1500,41,FALSE),"")</f>
        <v xml:space="preserve"> |  | Schaltraum 1</v>
      </c>
      <c r="E139" t="s">
        <v>3817</v>
      </c>
      <c r="F139">
        <v>7</v>
      </c>
      <c r="G139" t="s">
        <v>1082</v>
      </c>
      <c r="M139" t="str">
        <f>IF(OR(BOM!$AE$4=FALSE,BOM!$AE$4="-"),IF(ISERROR(SEARCH("send",B139)),"",IF(ISERROR(SEARCH("Embrionix",BOM!$M$4)),"pool:TPC",IF(ISERROR(SEARCH("Quadsplit",BOM!$N$4)),"pool:TPC|pool:TPC","pool:TPC"))),IF(ISERROR(SEARCH("send",B139)),"","pool:TPC|pool:TPC"))</f>
        <v>pool:TPC|pool:TPC</v>
      </c>
      <c r="S139" t="str">
        <f>IFERROR(IF(VLOOKUP(B139,'Sender-Receiver'!$B$3:$BS$1259,IF('Sender-Receiver'!$AQ$2="Type:Vid_720p50",61,59),FALSE)="x","true","false"),"false")</f>
        <v>true</v>
      </c>
      <c r="T139" t="str">
        <f t="shared" si="2"/>
        <v>full</v>
      </c>
      <c r="Y139" t="str">
        <f>IF(OR(BOM!$AE$4=FALSE,BOM!$AE$4="-"),IF(ISERROR(SEARCH("Embrionix",BOM!$M$4)),"none",IF(ISERROR(SEARCH("Quadsplit",BOM!$N$4)),IF(ISERROR(SEARCH("rec",B139)),IF(ISERROR(SEARCH("send",B139)),"none","split"),"merge"),"none")),IF(ISERROR(SEARCH("rec",B139)),"split","merge"))</f>
        <v>split</v>
      </c>
    </row>
    <row r="140" spans="1:25" x14ac:dyDescent="0.2">
      <c r="A140" t="s">
        <v>942</v>
      </c>
      <c r="B140" t="str">
        <f>CONCATENATE(BOM!$C$4,"_",_xlfn.XLOOKUP(Nevion!G140,'SNP Lookup'!A:A,'SNP Lookup'!C:C,"",0,1),"_IPLASRF")</f>
        <v>VGW-01_SDI07_AUDsend_0005_IPLASRF</v>
      </c>
      <c r="C140" t="str">
        <f>IFERROR(VLOOKUP(B140,'Sender-Receiver'!$B$3:$BQ$1500,IF('Sender-Receiver'!$AQ$2="Type:Vid_720p50",62,60),FALSE),"")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40" t="str">
        <f>IFERROR(VLOOKUP(B140,'Sender-Receiver'!$B$3:$BP$1500,41,FALSE),"")</f>
        <v xml:space="preserve"> |  | Schaltraum 1</v>
      </c>
      <c r="E140" t="s">
        <v>3817</v>
      </c>
      <c r="F140">
        <v>7</v>
      </c>
      <c r="G140" t="s">
        <v>1083</v>
      </c>
      <c r="M140" t="str">
        <f>IF(OR(BOM!$AE$4=FALSE,BOM!$AE$4="-"),IF(ISERROR(SEARCH("send",B140)),"",IF(ISERROR(SEARCH("Embrionix",BOM!$M$4)),"pool:TPC",IF(ISERROR(SEARCH("Quadsplit",BOM!$N$4)),"pool:TPC|pool:TPC","pool:TPC"))),IF(ISERROR(SEARCH("send",B140)),"","pool:TPC|pool:TPC"))</f>
        <v>pool:TPC|pool:TPC</v>
      </c>
      <c r="S140" t="str">
        <f>IFERROR(IF(VLOOKUP(B140,'Sender-Receiver'!$B$3:$BS$1259,IF('Sender-Receiver'!$AQ$2="Type:Vid_720p50",61,59),FALSE)="x","true","false"),"false")</f>
        <v>true</v>
      </c>
      <c r="T140" t="str">
        <f t="shared" si="2"/>
        <v>full</v>
      </c>
      <c r="Y140" t="str">
        <f>IF(OR(BOM!$AE$4=FALSE,BOM!$AE$4="-"),IF(ISERROR(SEARCH("Embrionix",BOM!$M$4)),"none",IF(ISERROR(SEARCH("Quadsplit",BOM!$N$4)),IF(ISERROR(SEARCH("rec",B140)),IF(ISERROR(SEARCH("send",B140)),"none","split"),"merge"),"none")),IF(ISERROR(SEARCH("rec",B140)),"split","merge"))</f>
        <v>split</v>
      </c>
    </row>
    <row r="141" spans="1:25" x14ac:dyDescent="0.2">
      <c r="A141" t="s">
        <v>942</v>
      </c>
      <c r="B141" t="str">
        <f>CONCATENATE(BOM!$C$4,"_",_xlfn.XLOOKUP(Nevion!G141,'SNP Lookup'!A:A,'SNP Lookup'!C:C,"",0,1),"_IPLASRF")</f>
        <v>VGW-01_SDI07_AUDsend_0006_IPLASRF</v>
      </c>
      <c r="C141" t="str">
        <f>IFERROR(VLOOKUP(B141,'Sender-Receiver'!$B$3:$BQ$1500,IF('Sender-Receiver'!$AQ$2="Type:Vid_720p50",62,60),FALSE),"")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41" t="str">
        <f>IFERROR(VLOOKUP(B141,'Sender-Receiver'!$B$3:$BP$1500,41,FALSE),"")</f>
        <v xml:space="preserve"> |  | Schaltraum 1</v>
      </c>
      <c r="E141" t="s">
        <v>3817</v>
      </c>
      <c r="F141">
        <v>7</v>
      </c>
      <c r="G141" t="s">
        <v>1084</v>
      </c>
      <c r="M141" t="str">
        <f>IF(OR(BOM!$AE$4=FALSE,BOM!$AE$4="-"),IF(ISERROR(SEARCH("send",B141)),"",IF(ISERROR(SEARCH("Embrionix",BOM!$M$4)),"pool:TPC",IF(ISERROR(SEARCH("Quadsplit",BOM!$N$4)),"pool:TPC|pool:TPC","pool:TPC"))),IF(ISERROR(SEARCH("send",B141)),"","pool:TPC|pool:TPC"))</f>
        <v>pool:TPC|pool:TPC</v>
      </c>
      <c r="S141" t="str">
        <f>IFERROR(IF(VLOOKUP(B141,'Sender-Receiver'!$B$3:$BS$1259,IF('Sender-Receiver'!$AQ$2="Type:Vid_720p50",61,59),FALSE)="x","true","false"),"false")</f>
        <v>true</v>
      </c>
      <c r="T141" t="str">
        <f t="shared" si="2"/>
        <v>full</v>
      </c>
      <c r="Y141" t="str">
        <f>IF(OR(BOM!$AE$4=FALSE,BOM!$AE$4="-"),IF(ISERROR(SEARCH("Embrionix",BOM!$M$4)),"none",IF(ISERROR(SEARCH("Quadsplit",BOM!$N$4)),IF(ISERROR(SEARCH("rec",B141)),IF(ISERROR(SEARCH("send",B141)),"none","split"),"merge"),"none")),IF(ISERROR(SEARCH("rec",B141)),"split","merge"))</f>
        <v>split</v>
      </c>
    </row>
    <row r="142" spans="1:25" x14ac:dyDescent="0.2">
      <c r="A142" t="s">
        <v>942</v>
      </c>
      <c r="B142" t="str">
        <f>CONCATENATE(BOM!$C$4,"_",_xlfn.XLOOKUP(Nevion!G142,'SNP Lookup'!A:A,'SNP Lookup'!C:C,"",0,1),"_IPLASRF")</f>
        <v>VGW-01_SDI07_AUDsend_0007_IPLASRF</v>
      </c>
      <c r="C142" t="str">
        <f>IFERROR(VLOOKUP(B142,'Sender-Receiver'!$B$3:$BQ$1500,IF('Sender-Receiver'!$AQ$2="Type:Vid_720p50",62,60),FALSE),"")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42" t="str">
        <f>IFERROR(VLOOKUP(B142,'Sender-Receiver'!$B$3:$BP$1500,41,FALSE),"")</f>
        <v xml:space="preserve"> |  | Schaltraum 1</v>
      </c>
      <c r="E142" t="s">
        <v>3817</v>
      </c>
      <c r="F142">
        <v>7</v>
      </c>
      <c r="G142" t="s">
        <v>1085</v>
      </c>
      <c r="M142" t="str">
        <f>IF(OR(BOM!$AE$4=FALSE,BOM!$AE$4="-"),IF(ISERROR(SEARCH("send",B142)),"",IF(ISERROR(SEARCH("Embrionix",BOM!$M$4)),"pool:TPC",IF(ISERROR(SEARCH("Quadsplit",BOM!$N$4)),"pool:TPC|pool:TPC","pool:TPC"))),IF(ISERROR(SEARCH("send",B142)),"","pool:TPC|pool:TPC"))</f>
        <v>pool:TPC|pool:TPC</v>
      </c>
      <c r="S142" t="str">
        <f>IFERROR(IF(VLOOKUP(B142,'Sender-Receiver'!$B$3:$BS$1259,IF('Sender-Receiver'!$AQ$2="Type:Vid_720p50",61,59),FALSE)="x","true","false"),"false")</f>
        <v>true</v>
      </c>
      <c r="T142" t="str">
        <f t="shared" si="2"/>
        <v>full</v>
      </c>
      <c r="Y142" t="str">
        <f>IF(OR(BOM!$AE$4=FALSE,BOM!$AE$4="-"),IF(ISERROR(SEARCH("Embrionix",BOM!$M$4)),"none",IF(ISERROR(SEARCH("Quadsplit",BOM!$N$4)),IF(ISERROR(SEARCH("rec",B142)),IF(ISERROR(SEARCH("send",B142)),"none","split"),"merge"),"none")),IF(ISERROR(SEARCH("rec",B142)),"split","merge"))</f>
        <v>split</v>
      </c>
    </row>
    <row r="143" spans="1:25" x14ac:dyDescent="0.2">
      <c r="A143" t="s">
        <v>942</v>
      </c>
      <c r="B143" t="str">
        <f>CONCATENATE(BOM!$C$4,"_",_xlfn.XLOOKUP(Nevion!G143,'SNP Lookup'!A:A,'SNP Lookup'!C:C,"",0,1),"_IPLASRF")</f>
        <v>VGW-01_SDI07_AUDsend_0008_IPLASRF</v>
      </c>
      <c r="C143" t="str">
        <f>IFERROR(VLOOKUP(B143,'Sender-Receiver'!$B$3:$BQ$1500,IF('Sender-Receiver'!$AQ$2="Type:Vid_720p50",62,60),FALSE),"")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43" t="str">
        <f>IFERROR(VLOOKUP(B143,'Sender-Receiver'!$B$3:$BP$1500,41,FALSE),"")</f>
        <v xml:space="preserve"> |  | Schaltraum 1</v>
      </c>
      <c r="E143" t="s">
        <v>3817</v>
      </c>
      <c r="F143">
        <v>7</v>
      </c>
      <c r="G143" t="s">
        <v>1086</v>
      </c>
      <c r="M143" t="str">
        <f>IF(OR(BOM!$AE$4=FALSE,BOM!$AE$4="-"),IF(ISERROR(SEARCH("send",B143)),"",IF(ISERROR(SEARCH("Embrionix",BOM!$M$4)),"pool:TPC",IF(ISERROR(SEARCH("Quadsplit",BOM!$N$4)),"pool:TPC|pool:TPC","pool:TPC"))),IF(ISERROR(SEARCH("send",B143)),"","pool:TPC|pool:TPC"))</f>
        <v>pool:TPC|pool:TPC</v>
      </c>
      <c r="S143" t="str">
        <f>IFERROR(IF(VLOOKUP(B143,'Sender-Receiver'!$B$3:$BS$1259,IF('Sender-Receiver'!$AQ$2="Type:Vid_720p50",61,59),FALSE)="x","true","false"),"false")</f>
        <v>true</v>
      </c>
      <c r="T143" t="str">
        <f t="shared" si="2"/>
        <v>full</v>
      </c>
      <c r="Y143" t="str">
        <f>IF(OR(BOM!$AE$4=FALSE,BOM!$AE$4="-"),IF(ISERROR(SEARCH("Embrionix",BOM!$M$4)),"none",IF(ISERROR(SEARCH("Quadsplit",BOM!$N$4)),IF(ISERROR(SEARCH("rec",B143)),IF(ISERROR(SEARCH("send",B143)),"none","split"),"merge"),"none")),IF(ISERROR(SEARCH("rec",B143)),"split","merge"))</f>
        <v>split</v>
      </c>
    </row>
    <row r="144" spans="1:25" x14ac:dyDescent="0.2">
      <c r="A144" t="s">
        <v>942</v>
      </c>
      <c r="B144" t="str">
        <f>CONCATENATE(BOM!$C$4,"_",_xlfn.XLOOKUP(Nevion!G144,'SNP Lookup'!A:A,'SNP Lookup'!C:C,"",0,1),"_IPLASRF")</f>
        <v>VGW-01_SDI07_AUDsend_0009_IPLASRF</v>
      </c>
      <c r="C144" t="str">
        <f>IFERROR(VLOOKUP(B144,'Sender-Receiver'!$B$3:$BQ$1500,IF('Sender-Receiver'!$AQ$2="Type:Vid_720p50",62,60),FALSE),"")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44" t="str">
        <f>IFERROR(VLOOKUP(B144,'Sender-Receiver'!$B$3:$BP$1500,41,FALSE),"")</f>
        <v xml:space="preserve"> |  | Schaltraum 1</v>
      </c>
      <c r="E144" t="s">
        <v>3817</v>
      </c>
      <c r="F144">
        <v>7</v>
      </c>
      <c r="G144" t="s">
        <v>1087</v>
      </c>
      <c r="M144" t="str">
        <f>IF(OR(BOM!$AE$4=FALSE,BOM!$AE$4="-"),IF(ISERROR(SEARCH("send",B144)),"",IF(ISERROR(SEARCH("Embrionix",BOM!$M$4)),"pool:TPC",IF(ISERROR(SEARCH("Quadsplit",BOM!$N$4)),"pool:TPC|pool:TPC","pool:TPC"))),IF(ISERROR(SEARCH("send",B144)),"","pool:TPC|pool:TPC"))</f>
        <v>pool:TPC|pool:TPC</v>
      </c>
      <c r="S144" t="str">
        <f>IFERROR(IF(VLOOKUP(B144,'Sender-Receiver'!$B$3:$BS$1259,IF('Sender-Receiver'!$AQ$2="Type:Vid_720p50",61,59),FALSE)="x","true","false"),"false")</f>
        <v>true</v>
      </c>
      <c r="T144" t="str">
        <f t="shared" si="2"/>
        <v>full</v>
      </c>
      <c r="Y144" t="str">
        <f>IF(OR(BOM!$AE$4=FALSE,BOM!$AE$4="-"),IF(ISERROR(SEARCH("Embrionix",BOM!$M$4)),"none",IF(ISERROR(SEARCH("Quadsplit",BOM!$N$4)),IF(ISERROR(SEARCH("rec",B144)),IF(ISERROR(SEARCH("send",B144)),"none","split"),"merge"),"none")),IF(ISERROR(SEARCH("rec",B144)),"split","merge"))</f>
        <v>split</v>
      </c>
    </row>
    <row r="145" spans="1:25" x14ac:dyDescent="0.2">
      <c r="A145" t="s">
        <v>942</v>
      </c>
      <c r="B145" t="str">
        <f>CONCATENATE(BOM!$C$4,"_",_xlfn.XLOOKUP(Nevion!G145,'SNP Lookup'!A:A,'SNP Lookup'!C:C,"",0,1),"_IPLASRF")</f>
        <v>VGW-01_SDI07_AUDsend_0010_IPLASRF</v>
      </c>
      <c r="C145" t="str">
        <f>IFERROR(VLOOKUP(B145,'Sender-Receiver'!$B$3:$BQ$1500,IF('Sender-Receiver'!$AQ$2="Type:Vid_720p50",62,60),FALSE),"")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45" t="str">
        <f>IFERROR(VLOOKUP(B145,'Sender-Receiver'!$B$3:$BP$1500,41,FALSE),"")</f>
        <v xml:space="preserve"> |  | Schaltraum 1</v>
      </c>
      <c r="E145" t="s">
        <v>3817</v>
      </c>
      <c r="F145">
        <v>7</v>
      </c>
      <c r="G145" t="s">
        <v>1088</v>
      </c>
      <c r="M145" t="str">
        <f>IF(OR(BOM!$AE$4=FALSE,BOM!$AE$4="-"),IF(ISERROR(SEARCH("send",B145)),"",IF(ISERROR(SEARCH("Embrionix",BOM!$M$4)),"pool:TPC",IF(ISERROR(SEARCH("Quadsplit",BOM!$N$4)),"pool:TPC|pool:TPC","pool:TPC"))),IF(ISERROR(SEARCH("send",B145)),"","pool:TPC|pool:TPC"))</f>
        <v>pool:TPC|pool:TPC</v>
      </c>
      <c r="S145" t="str">
        <f>IFERROR(IF(VLOOKUP(B145,'Sender-Receiver'!$B$3:$BS$1259,IF('Sender-Receiver'!$AQ$2="Type:Vid_720p50",61,59),FALSE)="x","true","false"),"false")</f>
        <v>true</v>
      </c>
      <c r="T145" t="str">
        <f t="shared" si="2"/>
        <v>full</v>
      </c>
      <c r="Y145" t="str">
        <f>IF(OR(BOM!$AE$4=FALSE,BOM!$AE$4="-"),IF(ISERROR(SEARCH("Embrionix",BOM!$M$4)),"none",IF(ISERROR(SEARCH("Quadsplit",BOM!$N$4)),IF(ISERROR(SEARCH("rec",B145)),IF(ISERROR(SEARCH("send",B145)),"none","split"),"merge"),"none")),IF(ISERROR(SEARCH("rec",B145)),"split","merge"))</f>
        <v>split</v>
      </c>
    </row>
    <row r="146" spans="1:25" x14ac:dyDescent="0.2">
      <c r="A146" t="s">
        <v>942</v>
      </c>
      <c r="B146" t="str">
        <f>CONCATENATE(BOM!$C$4,"_",_xlfn.XLOOKUP(Nevion!G146,'SNP Lookup'!A:A,'SNP Lookup'!C:C,"",0,1),"_IPLASRF")</f>
        <v>VGW-01_SDI07_AUDsend_0011_IPLASRF</v>
      </c>
      <c r="C146" t="str">
        <f>IFERROR(VLOOKUP(B146,'Sender-Receiver'!$B$3:$BQ$1500,IF('Sender-Receiver'!$AQ$2="Type:Vid_720p50",62,60),FALSE),"")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46" t="str">
        <f>IFERROR(VLOOKUP(B146,'Sender-Receiver'!$B$3:$BP$1500,41,FALSE),"")</f>
        <v xml:space="preserve"> |  | Schaltraum 1</v>
      </c>
      <c r="E146" t="s">
        <v>3817</v>
      </c>
      <c r="F146">
        <v>7</v>
      </c>
      <c r="G146" t="s">
        <v>1089</v>
      </c>
      <c r="M146" t="str">
        <f>IF(OR(BOM!$AE$4=FALSE,BOM!$AE$4="-"),IF(ISERROR(SEARCH("send",B146)),"",IF(ISERROR(SEARCH("Embrionix",BOM!$M$4)),"pool:TPC",IF(ISERROR(SEARCH("Quadsplit",BOM!$N$4)),"pool:TPC|pool:TPC","pool:TPC"))),IF(ISERROR(SEARCH("send",B146)),"","pool:TPC|pool:TPC"))</f>
        <v>pool:TPC|pool:TPC</v>
      </c>
      <c r="S146" t="str">
        <f>IFERROR(IF(VLOOKUP(B146,'Sender-Receiver'!$B$3:$BS$1259,IF('Sender-Receiver'!$AQ$2="Type:Vid_720p50",61,59),FALSE)="x","true","false"),"false")</f>
        <v>true</v>
      </c>
      <c r="T146" t="str">
        <f t="shared" si="2"/>
        <v>full</v>
      </c>
      <c r="Y146" t="str">
        <f>IF(OR(BOM!$AE$4=FALSE,BOM!$AE$4="-"),IF(ISERROR(SEARCH("Embrionix",BOM!$M$4)),"none",IF(ISERROR(SEARCH("Quadsplit",BOM!$N$4)),IF(ISERROR(SEARCH("rec",B146)),IF(ISERROR(SEARCH("send",B146)),"none","split"),"merge"),"none")),IF(ISERROR(SEARCH("rec",B146)),"split","merge"))</f>
        <v>split</v>
      </c>
    </row>
    <row r="147" spans="1:25" x14ac:dyDescent="0.2">
      <c r="A147" t="s">
        <v>942</v>
      </c>
      <c r="B147" t="str">
        <f>CONCATENATE(BOM!$C$4,"_",_xlfn.XLOOKUP(Nevion!G147,'SNP Lookup'!A:A,'SNP Lookup'!C:C,"",0,1),"_IPLASRF")</f>
        <v>VGW-01_SDI07_AUDsend_0012_IPLASRF</v>
      </c>
      <c r="C147" t="str">
        <f>IFERROR(VLOOKUP(B147,'Sender-Receiver'!$B$3:$BQ$1500,IF('Sender-Receiver'!$AQ$2="Type:Vid_720p50",62,60),FALSE),"")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47" t="str">
        <f>IFERROR(VLOOKUP(B147,'Sender-Receiver'!$B$3:$BP$1500,41,FALSE),"")</f>
        <v xml:space="preserve"> |  | Schaltraum 1</v>
      </c>
      <c r="E147" t="s">
        <v>3817</v>
      </c>
      <c r="F147">
        <v>7</v>
      </c>
      <c r="G147" t="s">
        <v>1090</v>
      </c>
      <c r="M147" t="str">
        <f>IF(OR(BOM!$AE$4=FALSE,BOM!$AE$4="-"),IF(ISERROR(SEARCH("send",B147)),"",IF(ISERROR(SEARCH("Embrionix",BOM!$M$4)),"pool:TPC",IF(ISERROR(SEARCH("Quadsplit",BOM!$N$4)),"pool:TPC|pool:TPC","pool:TPC"))),IF(ISERROR(SEARCH("send",B147)),"","pool:TPC|pool:TPC"))</f>
        <v>pool:TPC|pool:TPC</v>
      </c>
      <c r="S147" t="str">
        <f>IFERROR(IF(VLOOKUP(B147,'Sender-Receiver'!$B$3:$BS$1259,IF('Sender-Receiver'!$AQ$2="Type:Vid_720p50",61,59),FALSE)="x","true","false"),"false")</f>
        <v>true</v>
      </c>
      <c r="T147" t="str">
        <f t="shared" si="2"/>
        <v>full</v>
      </c>
      <c r="Y147" t="str">
        <f>IF(OR(BOM!$AE$4=FALSE,BOM!$AE$4="-"),IF(ISERROR(SEARCH("Embrionix",BOM!$M$4)),"none",IF(ISERROR(SEARCH("Quadsplit",BOM!$N$4)),IF(ISERROR(SEARCH("rec",B147)),IF(ISERROR(SEARCH("send",B147)),"none","split"),"merge"),"none")),IF(ISERROR(SEARCH("rec",B147)),"split","merge"))</f>
        <v>split</v>
      </c>
    </row>
    <row r="148" spans="1:25" x14ac:dyDescent="0.2">
      <c r="A148" t="s">
        <v>942</v>
      </c>
      <c r="B148" t="str">
        <f>CONCATENATE(BOM!$C$4,"_",_xlfn.XLOOKUP(Nevion!G148,'SNP Lookup'!A:A,'SNP Lookup'!C:C,"",0,1),"_IPLASRF")</f>
        <v>VGW-01_SDI07_AUDsend_0013_IPLASRF</v>
      </c>
      <c r="C148" t="str">
        <f>IFERROR(VLOOKUP(B148,'Sender-Receiver'!$B$3:$BQ$1500,IF('Sender-Receiver'!$AQ$2="Type:Vid_720p50",62,60),FALSE),"")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48" t="str">
        <f>IFERROR(VLOOKUP(B148,'Sender-Receiver'!$B$3:$BP$1500,41,FALSE),"")</f>
        <v xml:space="preserve"> |  | Schaltraum 1</v>
      </c>
      <c r="E148" t="s">
        <v>3817</v>
      </c>
      <c r="F148">
        <v>7</v>
      </c>
      <c r="G148" t="s">
        <v>1091</v>
      </c>
      <c r="M148" t="str">
        <f>IF(OR(BOM!$AE$4=FALSE,BOM!$AE$4="-"),IF(ISERROR(SEARCH("send",B148)),"",IF(ISERROR(SEARCH("Embrionix",BOM!$M$4)),"pool:TPC",IF(ISERROR(SEARCH("Quadsplit",BOM!$N$4)),"pool:TPC|pool:TPC","pool:TPC"))),IF(ISERROR(SEARCH("send",B148)),"","pool:TPC|pool:TPC"))</f>
        <v>pool:TPC|pool:TPC</v>
      </c>
      <c r="S148" t="str">
        <f>IFERROR(IF(VLOOKUP(B148,'Sender-Receiver'!$B$3:$BS$1259,IF('Sender-Receiver'!$AQ$2="Type:Vid_720p50",61,59),FALSE)="x","true","false"),"false")</f>
        <v>true</v>
      </c>
      <c r="T148" t="str">
        <f t="shared" si="2"/>
        <v>full</v>
      </c>
      <c r="Y148" t="str">
        <f>IF(OR(BOM!$AE$4=FALSE,BOM!$AE$4="-"),IF(ISERROR(SEARCH("Embrionix",BOM!$M$4)),"none",IF(ISERROR(SEARCH("Quadsplit",BOM!$N$4)),IF(ISERROR(SEARCH("rec",B148)),IF(ISERROR(SEARCH("send",B148)),"none","split"),"merge"),"none")),IF(ISERROR(SEARCH("rec",B148)),"split","merge"))</f>
        <v>split</v>
      </c>
    </row>
    <row r="149" spans="1:25" x14ac:dyDescent="0.2">
      <c r="A149" t="s">
        <v>942</v>
      </c>
      <c r="B149" t="str">
        <f>CONCATENATE(BOM!$C$4,"_",_xlfn.XLOOKUP(Nevion!G149,'SNP Lookup'!A:A,'SNP Lookup'!C:C,"",0,1),"_IPLASRF")</f>
        <v>VGW-01_SDI07_AUDsend_0014_IPLASRF</v>
      </c>
      <c r="C149" t="str">
        <f>IFERROR(VLOOKUP(B149,'Sender-Receiver'!$B$3:$BQ$1500,IF('Sender-Receiver'!$AQ$2="Type:Vid_720p50",62,60),FALSE),"")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49" t="str">
        <f>IFERROR(VLOOKUP(B149,'Sender-Receiver'!$B$3:$BP$1500,41,FALSE),"")</f>
        <v xml:space="preserve"> |  | Schaltraum 1</v>
      </c>
      <c r="E149" t="s">
        <v>3817</v>
      </c>
      <c r="F149">
        <v>7</v>
      </c>
      <c r="G149" t="s">
        <v>1092</v>
      </c>
      <c r="M149" t="str">
        <f>IF(OR(BOM!$AE$4=FALSE,BOM!$AE$4="-"),IF(ISERROR(SEARCH("send",B149)),"",IF(ISERROR(SEARCH("Embrionix",BOM!$M$4)),"pool:TPC",IF(ISERROR(SEARCH("Quadsplit",BOM!$N$4)),"pool:TPC|pool:TPC","pool:TPC"))),IF(ISERROR(SEARCH("send",B149)),"","pool:TPC|pool:TPC"))</f>
        <v>pool:TPC|pool:TPC</v>
      </c>
      <c r="S149" t="str">
        <f>IFERROR(IF(VLOOKUP(B149,'Sender-Receiver'!$B$3:$BS$1259,IF('Sender-Receiver'!$AQ$2="Type:Vid_720p50",61,59),FALSE)="x","true","false"),"false")</f>
        <v>true</v>
      </c>
      <c r="T149" t="str">
        <f t="shared" si="2"/>
        <v>full</v>
      </c>
      <c r="Y149" t="str">
        <f>IF(OR(BOM!$AE$4=FALSE,BOM!$AE$4="-"),IF(ISERROR(SEARCH("Embrionix",BOM!$M$4)),"none",IF(ISERROR(SEARCH("Quadsplit",BOM!$N$4)),IF(ISERROR(SEARCH("rec",B149)),IF(ISERROR(SEARCH("send",B149)),"none","split"),"merge"),"none")),IF(ISERROR(SEARCH("rec",B149)),"split","merge"))</f>
        <v>split</v>
      </c>
    </row>
    <row r="150" spans="1:25" x14ac:dyDescent="0.2">
      <c r="A150" t="s">
        <v>942</v>
      </c>
      <c r="B150" t="str">
        <f>CONCATENATE(BOM!$C$4,"_",_xlfn.XLOOKUP(Nevion!G150,'SNP Lookup'!A:A,'SNP Lookup'!C:C,"",0,1),"_IPLASRF")</f>
        <v>VGW-01_SDI07_AUDsend_0015_IPLASRF</v>
      </c>
      <c r="C150" t="str">
        <f>IFERROR(VLOOKUP(B150,'Sender-Receiver'!$B$3:$BQ$1500,IF('Sender-Receiver'!$AQ$2="Type:Vid_720p50",62,60),FALSE),"")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50" t="str">
        <f>IFERROR(VLOOKUP(B150,'Sender-Receiver'!$B$3:$BP$1500,41,FALSE),"")</f>
        <v xml:space="preserve"> |  | Schaltraum 1</v>
      </c>
      <c r="E150" t="s">
        <v>3817</v>
      </c>
      <c r="F150">
        <v>7</v>
      </c>
      <c r="G150" t="s">
        <v>1093</v>
      </c>
      <c r="M150" t="str">
        <f>IF(OR(BOM!$AE$4=FALSE,BOM!$AE$4="-"),IF(ISERROR(SEARCH("send",B150)),"",IF(ISERROR(SEARCH("Embrionix",BOM!$M$4)),"pool:TPC",IF(ISERROR(SEARCH("Quadsplit",BOM!$N$4)),"pool:TPC|pool:TPC","pool:TPC"))),IF(ISERROR(SEARCH("send",B150)),"","pool:TPC|pool:TPC"))</f>
        <v>pool:TPC|pool:TPC</v>
      </c>
      <c r="S150" t="str">
        <f>IFERROR(IF(VLOOKUP(B150,'Sender-Receiver'!$B$3:$BS$1259,IF('Sender-Receiver'!$AQ$2="Type:Vid_720p50",61,59),FALSE)="x","true","false"),"false")</f>
        <v>true</v>
      </c>
      <c r="T150" t="str">
        <f t="shared" si="2"/>
        <v>full</v>
      </c>
      <c r="Y150" t="str">
        <f>IF(OR(BOM!$AE$4=FALSE,BOM!$AE$4="-"),IF(ISERROR(SEARCH("Embrionix",BOM!$M$4)),"none",IF(ISERROR(SEARCH("Quadsplit",BOM!$N$4)),IF(ISERROR(SEARCH("rec",B150)),IF(ISERROR(SEARCH("send",B150)),"none","split"),"merge"),"none")),IF(ISERROR(SEARCH("rec",B150)),"split","merge"))</f>
        <v>split</v>
      </c>
    </row>
    <row r="151" spans="1:25" x14ac:dyDescent="0.2">
      <c r="A151" t="s">
        <v>942</v>
      </c>
      <c r="B151" t="str">
        <f>CONCATENATE(BOM!$C$4,"_",_xlfn.XLOOKUP(Nevion!G151,'SNP Lookup'!A:A,'SNP Lookup'!C:C,"",0,1),"_IPLASRF")</f>
        <v>VGW-01_SDI07_AUDsend_0016_IPLASRF</v>
      </c>
      <c r="C151" t="str">
        <f>IFERROR(VLOOKUP(B151,'Sender-Receiver'!$B$3:$BQ$1500,IF('Sender-Receiver'!$AQ$2="Type:Vid_720p50",62,60),FALSE),"")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51" t="str">
        <f>IFERROR(VLOOKUP(B151,'Sender-Receiver'!$B$3:$BP$1500,41,FALSE),"")</f>
        <v xml:space="preserve"> |  | Schaltraum 1</v>
      </c>
      <c r="E151" t="s">
        <v>3817</v>
      </c>
      <c r="F151">
        <v>7</v>
      </c>
      <c r="G151" t="s">
        <v>1094</v>
      </c>
      <c r="M151" t="str">
        <f>IF(OR(BOM!$AE$4=FALSE,BOM!$AE$4="-"),IF(ISERROR(SEARCH("send",B151)),"",IF(ISERROR(SEARCH("Embrionix",BOM!$M$4)),"pool:TPC",IF(ISERROR(SEARCH("Quadsplit",BOM!$N$4)),"pool:TPC|pool:TPC","pool:TPC"))),IF(ISERROR(SEARCH("send",B151)),"","pool:TPC|pool:TPC"))</f>
        <v>pool:TPC|pool:TPC</v>
      </c>
      <c r="S151" t="str">
        <f>IFERROR(IF(VLOOKUP(B151,'Sender-Receiver'!$B$3:$BS$1259,IF('Sender-Receiver'!$AQ$2="Type:Vid_720p50",61,59),FALSE)="x","true","false"),"false")</f>
        <v>true</v>
      </c>
      <c r="T151" t="str">
        <f t="shared" si="2"/>
        <v>full</v>
      </c>
      <c r="Y151" t="str">
        <f>IF(OR(BOM!$AE$4=FALSE,BOM!$AE$4="-"),IF(ISERROR(SEARCH("Embrionix",BOM!$M$4)),"none",IF(ISERROR(SEARCH("Quadsplit",BOM!$N$4)),IF(ISERROR(SEARCH("rec",B151)),IF(ISERROR(SEARCH("send",B151)),"none","split"),"merge"),"none")),IF(ISERROR(SEARCH("rec",B151)),"split","merge"))</f>
        <v>split</v>
      </c>
    </row>
    <row r="152" spans="1:25" x14ac:dyDescent="0.2">
      <c r="A152" t="s">
        <v>942</v>
      </c>
      <c r="B152" t="str">
        <f>CONCATENATE(BOM!$C$4,"_",_xlfn.XLOOKUP(Nevion!G152,'SNP Lookup'!A:A,'SNP Lookup'!C:C,"",0,1),"_IPLASRF")</f>
        <v>VGW-01_SDI07_ANCsend_0001_IPLASRF</v>
      </c>
      <c r="C152" t="str">
        <f>IFERROR(VLOOKUP(B152,'Sender-Receiver'!$B$3:$BQ$1500,IF('Sender-Receiver'!$AQ$2="Type:Vid_720p50",62,60),FALSE),"")</f>
        <v>Type:Anc_Prot,#SNP</v>
      </c>
      <c r="D152" t="str">
        <f>IFERROR(VLOOKUP(B152,'Sender-Receiver'!$B$3:$BP$1500,41,FALSE),"")</f>
        <v xml:space="preserve"> |  | Schaltraum 1</v>
      </c>
      <c r="E152" t="s">
        <v>3817</v>
      </c>
      <c r="F152">
        <v>7</v>
      </c>
      <c r="G152" t="s">
        <v>1075</v>
      </c>
      <c r="M152" t="str">
        <f>IF(OR(BOM!$AE$4=FALSE,BOM!$AE$4="-"),IF(ISERROR(SEARCH("send",B152)),"",IF(ISERROR(SEARCH("Embrionix",BOM!$M$4)),"pool:TPC",IF(ISERROR(SEARCH("Quadsplit",BOM!$N$4)),"pool:TPC|pool:TPC","pool:TPC"))),IF(ISERROR(SEARCH("send",B152)),"","pool:TPC|pool:TPC"))</f>
        <v>pool:TPC|pool:TPC</v>
      </c>
      <c r="S152" t="str">
        <f>IFERROR(IF(VLOOKUP(B152,'Sender-Receiver'!$B$3:$BS$1259,IF('Sender-Receiver'!$AQ$2="Type:Vid_720p50",61,59),FALSE)="x","true","false"),"false")</f>
        <v>true</v>
      </c>
      <c r="T152" t="str">
        <f t="shared" si="2"/>
        <v>full</v>
      </c>
      <c r="Y152" t="str">
        <f>IF(OR(BOM!$AE$4=FALSE,BOM!$AE$4="-"),IF(ISERROR(SEARCH("Embrionix",BOM!$M$4)),"none",IF(ISERROR(SEARCH("Quadsplit",BOM!$N$4)),IF(ISERROR(SEARCH("rec",B152)),IF(ISERROR(SEARCH("send",B152)),"none","split"),"merge"),"none")),IF(ISERROR(SEARCH("rec",B152)),"split","merge"))</f>
        <v>split</v>
      </c>
    </row>
    <row r="153" spans="1:25" x14ac:dyDescent="0.2">
      <c r="A153" t="s">
        <v>942</v>
      </c>
      <c r="B153" t="str">
        <f>CONCATENATE(BOM!$C$4,"_",_xlfn.XLOOKUP(Nevion!G153,'SNP Lookup'!A:A,'SNP Lookup'!C:C,"",0,1),"_IPLASRF")</f>
        <v>VGW-01_SDI07_ANCsend_0002_IPLASRF</v>
      </c>
      <c r="C153" t="str">
        <f>IFERROR(VLOOKUP(B153,'Sender-Receiver'!$B$3:$BQ$1500,IF('Sender-Receiver'!$AQ$2="Type:Vid_720p50",62,60),FALSE),"")</f>
        <v>#SNP</v>
      </c>
      <c r="D153" t="str">
        <f>IFERROR(VLOOKUP(B153,'Sender-Receiver'!$B$3:$BP$1500,41,FALSE),"")</f>
        <v xml:space="preserve"> |  | Schaltraum 1</v>
      </c>
      <c r="E153" t="s">
        <v>3817</v>
      </c>
      <c r="F153">
        <v>7</v>
      </c>
      <c r="G153" t="s">
        <v>1076</v>
      </c>
      <c r="M153" t="str">
        <f>IF(OR(BOM!$AE$4=FALSE,BOM!$AE$4="-"),IF(ISERROR(SEARCH("send",B153)),"",IF(ISERROR(SEARCH("Embrionix",BOM!$M$4)),"pool:TPC",IF(ISERROR(SEARCH("Quadsplit",BOM!$N$4)),"pool:TPC|pool:TPC","pool:TPC"))),IF(ISERROR(SEARCH("send",B153)),"","pool:TPC|pool:TPC"))</f>
        <v>pool:TPC|pool:TPC</v>
      </c>
      <c r="S153" t="str">
        <f>IFERROR(IF(VLOOKUP(B153,'Sender-Receiver'!$B$3:$BS$1259,IF('Sender-Receiver'!$AQ$2="Type:Vid_720p50",61,59),FALSE)="x","true","false"),"false")</f>
        <v>false</v>
      </c>
      <c r="T153" t="str">
        <f t="shared" si="2"/>
        <v>off</v>
      </c>
      <c r="Y153" t="str">
        <f>IF(OR(BOM!$AE$4=FALSE,BOM!$AE$4="-"),IF(ISERROR(SEARCH("Embrionix",BOM!$M$4)),"none",IF(ISERROR(SEARCH("Quadsplit",BOM!$N$4)),IF(ISERROR(SEARCH("rec",B153)),IF(ISERROR(SEARCH("send",B153)),"none","split"),"merge"),"none")),IF(ISERROR(SEARCH("rec",B153)),"split","merge"))</f>
        <v>split</v>
      </c>
    </row>
    <row r="154" spans="1:25" x14ac:dyDescent="0.2">
      <c r="A154" t="s">
        <v>942</v>
      </c>
      <c r="B154" t="str">
        <f>CONCATENATE(BOM!$C$4,"_",_xlfn.XLOOKUP(Nevion!G154,'SNP Lookup'!A:A,'SNP Lookup'!C:C,"",0,1),"_IPLASRF")</f>
        <v>VGW-01_SDI07_ANCsend_0003_IPLASRF</v>
      </c>
      <c r="C154" t="str">
        <f>IFERROR(VLOOKUP(B154,'Sender-Receiver'!$B$3:$BQ$1500,IF('Sender-Receiver'!$AQ$2="Type:Vid_720p50",62,60),FALSE),"")</f>
        <v>#SNP</v>
      </c>
      <c r="D154" t="str">
        <f>IFERROR(VLOOKUP(B154,'Sender-Receiver'!$B$3:$BP$1500,41,FALSE),"")</f>
        <v xml:space="preserve"> |  | Schaltraum 1</v>
      </c>
      <c r="E154" t="s">
        <v>3817</v>
      </c>
      <c r="F154">
        <v>7</v>
      </c>
      <c r="G154" t="s">
        <v>1077</v>
      </c>
      <c r="M154" t="str">
        <f>IF(OR(BOM!$AE$4=FALSE,BOM!$AE$4="-"),IF(ISERROR(SEARCH("send",B154)),"",IF(ISERROR(SEARCH("Embrionix",BOM!$M$4)),"pool:TPC",IF(ISERROR(SEARCH("Quadsplit",BOM!$N$4)),"pool:TPC|pool:TPC","pool:TPC"))),IF(ISERROR(SEARCH("send",B154)),"","pool:TPC|pool:TPC"))</f>
        <v>pool:TPC|pool:TPC</v>
      </c>
      <c r="S154" t="str">
        <f>IFERROR(IF(VLOOKUP(B154,'Sender-Receiver'!$B$3:$BS$1259,IF('Sender-Receiver'!$AQ$2="Type:Vid_720p50",61,59),FALSE)="x","true","false"),"false")</f>
        <v>false</v>
      </c>
      <c r="T154" t="str">
        <f t="shared" si="2"/>
        <v>off</v>
      </c>
      <c r="Y154" t="str">
        <f>IF(OR(BOM!$AE$4=FALSE,BOM!$AE$4="-"),IF(ISERROR(SEARCH("Embrionix",BOM!$M$4)),"none",IF(ISERROR(SEARCH("Quadsplit",BOM!$N$4)),IF(ISERROR(SEARCH("rec",B154)),IF(ISERROR(SEARCH("send",B154)),"none","split"),"merge"),"none")),IF(ISERROR(SEARCH("rec",B154)),"split","merge"))</f>
        <v>split</v>
      </c>
    </row>
    <row r="155" spans="1:25" x14ac:dyDescent="0.2">
      <c r="A155" t="s">
        <v>942</v>
      </c>
      <c r="B155" t="str">
        <f>CONCATENATE(BOM!$C$4,"_",_xlfn.XLOOKUP(Nevion!G155,'SNP Lookup'!A:A,'SNP Lookup'!C:C,"",0,1),"_IPLASRF")</f>
        <v>VGW-01_SDI07_ANCsend_0004_IPLASRF</v>
      </c>
      <c r="C155" t="str">
        <f>IFERROR(VLOOKUP(B155,'Sender-Receiver'!$B$3:$BQ$1500,IF('Sender-Receiver'!$AQ$2="Type:Vid_720p50",62,60),FALSE),"")</f>
        <v>#SNP</v>
      </c>
      <c r="D155" t="str">
        <f>IFERROR(VLOOKUP(B155,'Sender-Receiver'!$B$3:$BP$1500,41,FALSE),"")</f>
        <v xml:space="preserve"> |  | Schaltraum 1</v>
      </c>
      <c r="E155" t="s">
        <v>3817</v>
      </c>
      <c r="F155">
        <v>7</v>
      </c>
      <c r="G155" t="s">
        <v>1078</v>
      </c>
      <c r="M155" t="str">
        <f>IF(OR(BOM!$AE$4=FALSE,BOM!$AE$4="-"),IF(ISERROR(SEARCH("send",B155)),"",IF(ISERROR(SEARCH("Embrionix",BOM!$M$4)),"pool:TPC",IF(ISERROR(SEARCH("Quadsplit",BOM!$N$4)),"pool:TPC|pool:TPC","pool:TPC"))),IF(ISERROR(SEARCH("send",B155)),"","pool:TPC|pool:TPC"))</f>
        <v>pool:TPC|pool:TPC</v>
      </c>
      <c r="S155" t="str">
        <f>IFERROR(IF(VLOOKUP(B155,'Sender-Receiver'!$B$3:$BS$1259,IF('Sender-Receiver'!$AQ$2="Type:Vid_720p50",61,59),FALSE)="x","true","false"),"false")</f>
        <v>false</v>
      </c>
      <c r="T155" t="str">
        <f t="shared" si="2"/>
        <v>off</v>
      </c>
      <c r="Y155" t="str">
        <f>IF(OR(BOM!$AE$4=FALSE,BOM!$AE$4="-"),IF(ISERROR(SEARCH("Embrionix",BOM!$M$4)),"none",IF(ISERROR(SEARCH("Quadsplit",BOM!$N$4)),IF(ISERROR(SEARCH("rec",B155)),IF(ISERROR(SEARCH("send",B155)),"none","split"),"merge"),"none")),IF(ISERROR(SEARCH("rec",B155)),"split","merge"))</f>
        <v>split</v>
      </c>
    </row>
    <row r="156" spans="1:25" x14ac:dyDescent="0.2">
      <c r="A156" t="s">
        <v>942</v>
      </c>
      <c r="B156" t="str">
        <f>CONCATENATE(BOM!$C$4,"_",_xlfn.XLOOKUP(Nevion!G156,'SNP Lookup'!A:A,'SNP Lookup'!C:C,"",0,1),"_IPLASRF")</f>
        <v>VGW-01_SDI08_VIDsend_0001_IPLASRF</v>
      </c>
      <c r="C156" t="str">
        <f>IFERROR(VLOOKUP(B156,'Sender-Receiver'!$B$3:$BQ$1500,IF('Sender-Receiver'!$AQ$2="Type:Vid_720p50",62,60),FALSE),"")</f>
        <v>Type:Vid_1080i50,Type:Vid_1080p25,Type:Vid_1080p50,Type:Vid_2160p50,Type:Vid_1080p60,#SNP</v>
      </c>
      <c r="D156" t="str">
        <f>IFERROR(VLOOKUP(B156,'Sender-Receiver'!$B$3:$BP$1500,41,FALSE),"")</f>
        <v xml:space="preserve"> |  | Player-09</v>
      </c>
      <c r="E156" t="s">
        <v>3817</v>
      </c>
      <c r="F156">
        <v>8</v>
      </c>
      <c r="G156" t="s">
        <v>1117</v>
      </c>
      <c r="M156" t="str">
        <f>IF(OR(BOM!$AE$4=FALSE,BOM!$AE$4="-"),IF(ISERROR(SEARCH("send",B156)),"",IF(ISERROR(SEARCH("Embrionix",BOM!$M$4)),"pool:TPC",IF(ISERROR(SEARCH("Quadsplit",BOM!$N$4)),"pool:TPC|pool:TPC","pool:TPC"))),IF(ISERROR(SEARCH("send",B156)),"","pool:TPC|pool:TPC"))</f>
        <v>pool:TPC|pool:TPC</v>
      </c>
      <c r="S156" t="str">
        <f>IFERROR(IF(VLOOKUP(B156,'Sender-Receiver'!$B$3:$BS$1259,IF('Sender-Receiver'!$AQ$2="Type:Vid_720p50",61,59),FALSE)="x","true","false"),"false")</f>
        <v>true</v>
      </c>
      <c r="T156" t="str">
        <f t="shared" si="2"/>
        <v>full</v>
      </c>
      <c r="Y156" t="str">
        <f>IF(OR(BOM!$AE$4=FALSE,BOM!$AE$4="-"),IF(ISERROR(SEARCH("Embrionix",BOM!$M$4)),"none",IF(ISERROR(SEARCH("Quadsplit",BOM!$N$4)),IF(ISERROR(SEARCH("rec",B156)),IF(ISERROR(SEARCH("send",B156)),"none","split"),"merge"),"none")),IF(ISERROR(SEARCH("rec",B156)),"split","merge"))</f>
        <v>split</v>
      </c>
    </row>
    <row r="157" spans="1:25" x14ac:dyDescent="0.2">
      <c r="A157" t="s">
        <v>942</v>
      </c>
      <c r="B157" t="str">
        <f>CONCATENATE(BOM!$C$4,"_",_xlfn.XLOOKUP(Nevion!G157,'SNP Lookup'!A:A,'SNP Lookup'!C:C,"",0,1),"_IPLASRF")</f>
        <v>VGW-01_SDI08_VIDsend_0002_IPLASRF</v>
      </c>
      <c r="C157" t="str">
        <f>IFERROR(VLOOKUP(B157,'Sender-Receiver'!$B$3:$BQ$1500,IF('Sender-Receiver'!$AQ$2="Type:Vid_720p50",62,60),FALSE),"")</f>
        <v>Type:Vid_1080i50,#SNP</v>
      </c>
      <c r="D157" t="str">
        <f>IFERROR(VLOOKUP(B157,'Sender-Receiver'!$B$3:$BP$1500,41,FALSE),"")</f>
        <v xml:space="preserve"> |  | Player-09</v>
      </c>
      <c r="E157" t="s">
        <v>3817</v>
      </c>
      <c r="F157">
        <v>8</v>
      </c>
      <c r="G157" t="s">
        <v>1118</v>
      </c>
      <c r="M157" t="str">
        <f>IF(OR(BOM!$AE$4=FALSE,BOM!$AE$4="-"),IF(ISERROR(SEARCH("send",B157)),"",IF(ISERROR(SEARCH("Embrionix",BOM!$M$4)),"pool:TPC",IF(ISERROR(SEARCH("Quadsplit",BOM!$N$4)),"pool:TPC|pool:TPC","pool:TPC"))),IF(ISERROR(SEARCH("send",B157)),"","pool:TPC|pool:TPC"))</f>
        <v>pool:TPC|pool:TPC</v>
      </c>
      <c r="S157" t="str">
        <f>IFERROR(IF(VLOOKUP(B157,'Sender-Receiver'!$B$3:$BS$1259,IF('Sender-Receiver'!$AQ$2="Type:Vid_720p50",61,59),FALSE)="x","true","false"),"false")</f>
        <v>true</v>
      </c>
      <c r="T157" t="str">
        <f t="shared" si="2"/>
        <v>full</v>
      </c>
      <c r="Y157" t="str">
        <f>IF(OR(BOM!$AE$4=FALSE,BOM!$AE$4="-"),IF(ISERROR(SEARCH("Embrionix",BOM!$M$4)),"none",IF(ISERROR(SEARCH("Quadsplit",BOM!$N$4)),IF(ISERROR(SEARCH("rec",B157)),IF(ISERROR(SEARCH("send",B157)),"none","split"),"merge"),"none")),IF(ISERROR(SEARCH("rec",B157)),"split","merge"))</f>
        <v>split</v>
      </c>
    </row>
    <row r="158" spans="1:25" x14ac:dyDescent="0.2">
      <c r="A158" t="s">
        <v>942</v>
      </c>
      <c r="B158" t="str">
        <f>CONCATENATE(BOM!$C$4,"_",_xlfn.XLOOKUP(Nevion!G158,'SNP Lookup'!A:A,'SNP Lookup'!C:C,"",0,1),"_IPLASRF")</f>
        <v>VGW-01_SDI08_AUDsend_0001_IPLASRF</v>
      </c>
      <c r="C158" t="str">
        <f>IFERROR(VLOOKUP(B158,'Sender-Receiver'!$B$3:$BQ$1500,IF('Sender-Receiver'!$AQ$2="Type:Vid_720p50",62,60),FALSE),"")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58" t="str">
        <f>IFERROR(VLOOKUP(B158,'Sender-Receiver'!$B$3:$BP$1500,41,FALSE),"")</f>
        <v xml:space="preserve"> |  | Player-09</v>
      </c>
      <c r="E158" t="s">
        <v>3817</v>
      </c>
      <c r="F158">
        <v>8</v>
      </c>
      <c r="G158" t="s">
        <v>1101</v>
      </c>
      <c r="M158" t="str">
        <f>IF(OR(BOM!$AE$4=FALSE,BOM!$AE$4="-"),IF(ISERROR(SEARCH("send",B158)),"",IF(ISERROR(SEARCH("Embrionix",BOM!$M$4)),"pool:TPC",IF(ISERROR(SEARCH("Quadsplit",BOM!$N$4)),"pool:TPC|pool:TPC","pool:TPC"))),IF(ISERROR(SEARCH("send",B158)),"","pool:TPC|pool:TPC"))</f>
        <v>pool:TPC|pool:TPC</v>
      </c>
      <c r="S158" t="str">
        <f>IFERROR(IF(VLOOKUP(B158,'Sender-Receiver'!$B$3:$BS$1259,IF('Sender-Receiver'!$AQ$2="Type:Vid_720p50",61,59),FALSE)="x","true","false"),"false")</f>
        <v>true</v>
      </c>
      <c r="T158" t="str">
        <f t="shared" si="2"/>
        <v>full</v>
      </c>
      <c r="Y158" t="str">
        <f>IF(OR(BOM!$AE$4=FALSE,BOM!$AE$4="-"),IF(ISERROR(SEARCH("Embrionix",BOM!$M$4)),"none",IF(ISERROR(SEARCH("Quadsplit",BOM!$N$4)),IF(ISERROR(SEARCH("rec",B158)),IF(ISERROR(SEARCH("send",B158)),"none","split"),"merge"),"none")),IF(ISERROR(SEARCH("rec",B158)),"split","merge"))</f>
        <v>split</v>
      </c>
    </row>
    <row r="159" spans="1:25" x14ac:dyDescent="0.2">
      <c r="A159" t="s">
        <v>942</v>
      </c>
      <c r="B159" t="str">
        <f>CONCATENATE(BOM!$C$4,"_",_xlfn.XLOOKUP(Nevion!G159,'SNP Lookup'!A:A,'SNP Lookup'!C:C,"",0,1),"_IPLASRF")</f>
        <v>VGW-01_SDI08_AUDsend_0002_IPLASRF</v>
      </c>
      <c r="C159" t="str">
        <f>IFERROR(VLOOKUP(B159,'Sender-Receiver'!$B$3:$BQ$1500,IF('Sender-Receiver'!$AQ$2="Type:Vid_720p50",62,60),FALSE),"")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59" t="str">
        <f>IFERROR(VLOOKUP(B159,'Sender-Receiver'!$B$3:$BP$1500,41,FALSE),"")</f>
        <v xml:space="preserve"> |  | Player-09</v>
      </c>
      <c r="E159" t="s">
        <v>3817</v>
      </c>
      <c r="F159">
        <v>8</v>
      </c>
      <c r="G159" t="s">
        <v>1102</v>
      </c>
      <c r="M159" t="str">
        <f>IF(OR(BOM!$AE$4=FALSE,BOM!$AE$4="-"),IF(ISERROR(SEARCH("send",B159)),"",IF(ISERROR(SEARCH("Embrionix",BOM!$M$4)),"pool:TPC",IF(ISERROR(SEARCH("Quadsplit",BOM!$N$4)),"pool:TPC|pool:TPC","pool:TPC"))),IF(ISERROR(SEARCH("send",B159)),"","pool:TPC|pool:TPC"))</f>
        <v>pool:TPC|pool:TPC</v>
      </c>
      <c r="S159" t="str">
        <f>IFERROR(IF(VLOOKUP(B159,'Sender-Receiver'!$B$3:$BS$1259,IF('Sender-Receiver'!$AQ$2="Type:Vid_720p50",61,59),FALSE)="x","true","false"),"false")</f>
        <v>true</v>
      </c>
      <c r="T159" t="str">
        <f t="shared" si="2"/>
        <v>full</v>
      </c>
      <c r="Y159" t="str">
        <f>IF(OR(BOM!$AE$4=FALSE,BOM!$AE$4="-"),IF(ISERROR(SEARCH("Embrionix",BOM!$M$4)),"none",IF(ISERROR(SEARCH("Quadsplit",BOM!$N$4)),IF(ISERROR(SEARCH("rec",B159)),IF(ISERROR(SEARCH("send",B159)),"none","split"),"merge"),"none")),IF(ISERROR(SEARCH("rec",B159)),"split","merge"))</f>
        <v>split</v>
      </c>
    </row>
    <row r="160" spans="1:25" x14ac:dyDescent="0.2">
      <c r="A160" t="s">
        <v>942</v>
      </c>
      <c r="B160" t="str">
        <f>CONCATENATE(BOM!$C$4,"_",_xlfn.XLOOKUP(Nevion!G160,'SNP Lookup'!A:A,'SNP Lookup'!C:C,"",0,1),"_IPLASRF")</f>
        <v>VGW-01_SDI08_AUDsend_0003_IPLASRF</v>
      </c>
      <c r="C160" t="str">
        <f>IFERROR(VLOOKUP(B160,'Sender-Receiver'!$B$3:$BQ$1500,IF('Sender-Receiver'!$AQ$2="Type:Vid_720p50",62,60),FALSE),"")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60" t="str">
        <f>IFERROR(VLOOKUP(B160,'Sender-Receiver'!$B$3:$BP$1500,41,FALSE),"")</f>
        <v xml:space="preserve"> |  | Player-09</v>
      </c>
      <c r="E160" t="s">
        <v>3817</v>
      </c>
      <c r="F160">
        <v>8</v>
      </c>
      <c r="G160" t="s">
        <v>1103</v>
      </c>
      <c r="M160" t="str">
        <f>IF(OR(BOM!$AE$4=FALSE,BOM!$AE$4="-"),IF(ISERROR(SEARCH("send",B160)),"",IF(ISERROR(SEARCH("Embrionix",BOM!$M$4)),"pool:TPC",IF(ISERROR(SEARCH("Quadsplit",BOM!$N$4)),"pool:TPC|pool:TPC","pool:TPC"))),IF(ISERROR(SEARCH("send",B160)),"","pool:TPC|pool:TPC"))</f>
        <v>pool:TPC|pool:TPC</v>
      </c>
      <c r="S160" t="str">
        <f>IFERROR(IF(VLOOKUP(B160,'Sender-Receiver'!$B$3:$BS$1259,IF('Sender-Receiver'!$AQ$2="Type:Vid_720p50",61,59),FALSE)="x","true","false"),"false")</f>
        <v>true</v>
      </c>
      <c r="T160" t="str">
        <f t="shared" si="2"/>
        <v>full</v>
      </c>
      <c r="Y160" t="str">
        <f>IF(OR(BOM!$AE$4=FALSE,BOM!$AE$4="-"),IF(ISERROR(SEARCH("Embrionix",BOM!$M$4)),"none",IF(ISERROR(SEARCH("Quadsplit",BOM!$N$4)),IF(ISERROR(SEARCH("rec",B160)),IF(ISERROR(SEARCH("send",B160)),"none","split"),"merge"),"none")),IF(ISERROR(SEARCH("rec",B160)),"split","merge"))</f>
        <v>split</v>
      </c>
    </row>
    <row r="161" spans="1:25" x14ac:dyDescent="0.2">
      <c r="A161" t="s">
        <v>942</v>
      </c>
      <c r="B161" t="str">
        <f>CONCATENATE(BOM!$C$4,"_",_xlfn.XLOOKUP(Nevion!G161,'SNP Lookup'!A:A,'SNP Lookup'!C:C,"",0,1),"_IPLASRF")</f>
        <v>VGW-01_SDI08_AUDsend_0004_IPLASRF</v>
      </c>
      <c r="C161" t="str">
        <f>IFERROR(VLOOKUP(B161,'Sender-Receiver'!$B$3:$BQ$1500,IF('Sender-Receiver'!$AQ$2="Type:Vid_720p50",62,60),FALSE),"")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61" t="str">
        <f>IFERROR(VLOOKUP(B161,'Sender-Receiver'!$B$3:$BP$1500,41,FALSE),"")</f>
        <v xml:space="preserve"> |  | Player-09</v>
      </c>
      <c r="E161" t="s">
        <v>3817</v>
      </c>
      <c r="F161">
        <v>8</v>
      </c>
      <c r="G161" t="s">
        <v>1104</v>
      </c>
      <c r="M161" t="str">
        <f>IF(OR(BOM!$AE$4=FALSE,BOM!$AE$4="-"),IF(ISERROR(SEARCH("send",B161)),"",IF(ISERROR(SEARCH("Embrionix",BOM!$M$4)),"pool:TPC",IF(ISERROR(SEARCH("Quadsplit",BOM!$N$4)),"pool:TPC|pool:TPC","pool:TPC"))),IF(ISERROR(SEARCH("send",B161)),"","pool:TPC|pool:TPC"))</f>
        <v>pool:TPC|pool:TPC</v>
      </c>
      <c r="S161" t="str">
        <f>IFERROR(IF(VLOOKUP(B161,'Sender-Receiver'!$B$3:$BS$1259,IF('Sender-Receiver'!$AQ$2="Type:Vid_720p50",61,59),FALSE)="x","true","false"),"false")</f>
        <v>true</v>
      </c>
      <c r="T161" t="str">
        <f t="shared" si="2"/>
        <v>full</v>
      </c>
      <c r="Y161" t="str">
        <f>IF(OR(BOM!$AE$4=FALSE,BOM!$AE$4="-"),IF(ISERROR(SEARCH("Embrionix",BOM!$M$4)),"none",IF(ISERROR(SEARCH("Quadsplit",BOM!$N$4)),IF(ISERROR(SEARCH("rec",B161)),IF(ISERROR(SEARCH("send",B161)),"none","split"),"merge"),"none")),IF(ISERROR(SEARCH("rec",B161)),"split","merge"))</f>
        <v>split</v>
      </c>
    </row>
    <row r="162" spans="1:25" x14ac:dyDescent="0.2">
      <c r="A162" t="s">
        <v>942</v>
      </c>
      <c r="B162" t="str">
        <f>CONCATENATE(BOM!$C$4,"_",_xlfn.XLOOKUP(Nevion!G162,'SNP Lookup'!A:A,'SNP Lookup'!C:C,"",0,1),"_IPLASRF")</f>
        <v>VGW-01_SDI08_AUDsend_0005_IPLASRF</v>
      </c>
      <c r="C162" t="str">
        <f>IFERROR(VLOOKUP(B162,'Sender-Receiver'!$B$3:$BQ$1500,IF('Sender-Receiver'!$AQ$2="Type:Vid_720p50",62,60),FALSE),"")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62" t="str">
        <f>IFERROR(VLOOKUP(B162,'Sender-Receiver'!$B$3:$BP$1500,41,FALSE),"")</f>
        <v xml:space="preserve"> |  | Player-09</v>
      </c>
      <c r="E162" t="s">
        <v>3817</v>
      </c>
      <c r="F162">
        <v>8</v>
      </c>
      <c r="G162" t="s">
        <v>1105</v>
      </c>
      <c r="M162" t="str">
        <f>IF(OR(BOM!$AE$4=FALSE,BOM!$AE$4="-"),IF(ISERROR(SEARCH("send",B162)),"",IF(ISERROR(SEARCH("Embrionix",BOM!$M$4)),"pool:TPC",IF(ISERROR(SEARCH("Quadsplit",BOM!$N$4)),"pool:TPC|pool:TPC","pool:TPC"))),IF(ISERROR(SEARCH("send",B162)),"","pool:TPC|pool:TPC"))</f>
        <v>pool:TPC|pool:TPC</v>
      </c>
      <c r="S162" t="str">
        <f>IFERROR(IF(VLOOKUP(B162,'Sender-Receiver'!$B$3:$BS$1259,IF('Sender-Receiver'!$AQ$2="Type:Vid_720p50",61,59),FALSE)="x","true","false"),"false")</f>
        <v>true</v>
      </c>
      <c r="T162" t="str">
        <f t="shared" si="2"/>
        <v>full</v>
      </c>
      <c r="Y162" t="str">
        <f>IF(OR(BOM!$AE$4=FALSE,BOM!$AE$4="-"),IF(ISERROR(SEARCH("Embrionix",BOM!$M$4)),"none",IF(ISERROR(SEARCH("Quadsplit",BOM!$N$4)),IF(ISERROR(SEARCH("rec",B162)),IF(ISERROR(SEARCH("send",B162)),"none","split"),"merge"),"none")),IF(ISERROR(SEARCH("rec",B162)),"split","merge"))</f>
        <v>split</v>
      </c>
    </row>
    <row r="163" spans="1:25" x14ac:dyDescent="0.2">
      <c r="A163" t="s">
        <v>942</v>
      </c>
      <c r="B163" t="str">
        <f>CONCATENATE(BOM!$C$4,"_",_xlfn.XLOOKUP(Nevion!G163,'SNP Lookup'!A:A,'SNP Lookup'!C:C,"",0,1),"_IPLASRF")</f>
        <v>VGW-01_SDI08_AUDsend_0006_IPLASRF</v>
      </c>
      <c r="C163" t="str">
        <f>IFERROR(VLOOKUP(B163,'Sender-Receiver'!$B$3:$BQ$1500,IF('Sender-Receiver'!$AQ$2="Type:Vid_720p50",62,60),FALSE),"")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63" t="str">
        <f>IFERROR(VLOOKUP(B163,'Sender-Receiver'!$B$3:$BP$1500,41,FALSE),"")</f>
        <v xml:space="preserve"> |  | Player-09</v>
      </c>
      <c r="E163" t="s">
        <v>3817</v>
      </c>
      <c r="F163">
        <v>8</v>
      </c>
      <c r="G163" t="s">
        <v>1106</v>
      </c>
      <c r="M163" t="str">
        <f>IF(OR(BOM!$AE$4=FALSE,BOM!$AE$4="-"),IF(ISERROR(SEARCH("send",B163)),"",IF(ISERROR(SEARCH("Embrionix",BOM!$M$4)),"pool:TPC",IF(ISERROR(SEARCH("Quadsplit",BOM!$N$4)),"pool:TPC|pool:TPC","pool:TPC"))),IF(ISERROR(SEARCH("send",B163)),"","pool:TPC|pool:TPC"))</f>
        <v>pool:TPC|pool:TPC</v>
      </c>
      <c r="S163" t="str">
        <f>IFERROR(IF(VLOOKUP(B163,'Sender-Receiver'!$B$3:$BS$1259,IF('Sender-Receiver'!$AQ$2="Type:Vid_720p50",61,59),FALSE)="x","true","false"),"false")</f>
        <v>true</v>
      </c>
      <c r="T163" t="str">
        <f t="shared" si="2"/>
        <v>full</v>
      </c>
      <c r="Y163" t="str">
        <f>IF(OR(BOM!$AE$4=FALSE,BOM!$AE$4="-"),IF(ISERROR(SEARCH("Embrionix",BOM!$M$4)),"none",IF(ISERROR(SEARCH("Quadsplit",BOM!$N$4)),IF(ISERROR(SEARCH("rec",B163)),IF(ISERROR(SEARCH("send",B163)),"none","split"),"merge"),"none")),IF(ISERROR(SEARCH("rec",B163)),"split","merge"))</f>
        <v>split</v>
      </c>
    </row>
    <row r="164" spans="1:25" x14ac:dyDescent="0.2">
      <c r="A164" t="s">
        <v>942</v>
      </c>
      <c r="B164" t="str">
        <f>CONCATENATE(BOM!$C$4,"_",_xlfn.XLOOKUP(Nevion!G164,'SNP Lookup'!A:A,'SNP Lookup'!C:C,"",0,1),"_IPLASRF")</f>
        <v>VGW-01_SDI08_AUDsend_0007_IPLASRF</v>
      </c>
      <c r="C164" t="str">
        <f>IFERROR(VLOOKUP(B164,'Sender-Receiver'!$B$3:$BQ$1500,IF('Sender-Receiver'!$AQ$2="Type:Vid_720p50",62,60),FALSE),"")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64" t="str">
        <f>IFERROR(VLOOKUP(B164,'Sender-Receiver'!$B$3:$BP$1500,41,FALSE),"")</f>
        <v xml:space="preserve"> |  | Player-09</v>
      </c>
      <c r="E164" t="s">
        <v>3817</v>
      </c>
      <c r="F164">
        <v>8</v>
      </c>
      <c r="G164" t="s">
        <v>1107</v>
      </c>
      <c r="M164" t="str">
        <f>IF(OR(BOM!$AE$4=FALSE,BOM!$AE$4="-"),IF(ISERROR(SEARCH("send",B164)),"",IF(ISERROR(SEARCH("Embrionix",BOM!$M$4)),"pool:TPC",IF(ISERROR(SEARCH("Quadsplit",BOM!$N$4)),"pool:TPC|pool:TPC","pool:TPC"))),IF(ISERROR(SEARCH("send",B164)),"","pool:TPC|pool:TPC"))</f>
        <v>pool:TPC|pool:TPC</v>
      </c>
      <c r="S164" t="str">
        <f>IFERROR(IF(VLOOKUP(B164,'Sender-Receiver'!$B$3:$BS$1259,IF('Sender-Receiver'!$AQ$2="Type:Vid_720p50",61,59),FALSE)="x","true","false"),"false")</f>
        <v>true</v>
      </c>
      <c r="T164" t="str">
        <f t="shared" si="2"/>
        <v>full</v>
      </c>
      <c r="Y164" t="str">
        <f>IF(OR(BOM!$AE$4=FALSE,BOM!$AE$4="-"),IF(ISERROR(SEARCH("Embrionix",BOM!$M$4)),"none",IF(ISERROR(SEARCH("Quadsplit",BOM!$N$4)),IF(ISERROR(SEARCH("rec",B164)),IF(ISERROR(SEARCH("send",B164)),"none","split"),"merge"),"none")),IF(ISERROR(SEARCH("rec",B164)),"split","merge"))</f>
        <v>split</v>
      </c>
    </row>
    <row r="165" spans="1:25" x14ac:dyDescent="0.2">
      <c r="A165" t="s">
        <v>942</v>
      </c>
      <c r="B165" t="str">
        <f>CONCATENATE(BOM!$C$4,"_",_xlfn.XLOOKUP(Nevion!G165,'SNP Lookup'!A:A,'SNP Lookup'!C:C,"",0,1),"_IPLASRF")</f>
        <v>VGW-01_SDI08_AUDsend_0008_IPLASRF</v>
      </c>
      <c r="C165" t="str">
        <f>IFERROR(VLOOKUP(B165,'Sender-Receiver'!$B$3:$BQ$1500,IF('Sender-Receiver'!$AQ$2="Type:Vid_720p50",62,60),FALSE),"")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65" t="str">
        <f>IFERROR(VLOOKUP(B165,'Sender-Receiver'!$B$3:$BP$1500,41,FALSE),"")</f>
        <v xml:space="preserve"> |  | Player-09</v>
      </c>
      <c r="E165" t="s">
        <v>3817</v>
      </c>
      <c r="F165">
        <v>8</v>
      </c>
      <c r="G165" t="s">
        <v>1108</v>
      </c>
      <c r="M165" t="str">
        <f>IF(OR(BOM!$AE$4=FALSE,BOM!$AE$4="-"),IF(ISERROR(SEARCH("send",B165)),"",IF(ISERROR(SEARCH("Embrionix",BOM!$M$4)),"pool:TPC",IF(ISERROR(SEARCH("Quadsplit",BOM!$N$4)),"pool:TPC|pool:TPC","pool:TPC"))),IF(ISERROR(SEARCH("send",B165)),"","pool:TPC|pool:TPC"))</f>
        <v>pool:TPC|pool:TPC</v>
      </c>
      <c r="S165" t="str">
        <f>IFERROR(IF(VLOOKUP(B165,'Sender-Receiver'!$B$3:$BS$1259,IF('Sender-Receiver'!$AQ$2="Type:Vid_720p50",61,59),FALSE)="x","true","false"),"false")</f>
        <v>true</v>
      </c>
      <c r="T165" t="str">
        <f t="shared" si="2"/>
        <v>full</v>
      </c>
      <c r="Y165" t="str">
        <f>IF(OR(BOM!$AE$4=FALSE,BOM!$AE$4="-"),IF(ISERROR(SEARCH("Embrionix",BOM!$M$4)),"none",IF(ISERROR(SEARCH("Quadsplit",BOM!$N$4)),IF(ISERROR(SEARCH("rec",B165)),IF(ISERROR(SEARCH("send",B165)),"none","split"),"merge"),"none")),IF(ISERROR(SEARCH("rec",B165)),"split","merge"))</f>
        <v>split</v>
      </c>
    </row>
    <row r="166" spans="1:25" x14ac:dyDescent="0.2">
      <c r="A166" t="s">
        <v>942</v>
      </c>
      <c r="B166" t="str">
        <f>CONCATENATE(BOM!$C$4,"_",_xlfn.XLOOKUP(Nevion!G166,'SNP Lookup'!A:A,'SNP Lookup'!C:C,"",0,1),"_IPLASRF")</f>
        <v>VGW-01_SDI08_AUDsend_0009_IPLASRF</v>
      </c>
      <c r="C166" t="str">
        <f>IFERROR(VLOOKUP(B166,'Sender-Receiver'!$B$3:$BQ$1500,IF('Sender-Receiver'!$AQ$2="Type:Vid_720p50",62,60),FALSE),"")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66" t="str">
        <f>IFERROR(VLOOKUP(B166,'Sender-Receiver'!$B$3:$BP$1500,41,FALSE),"")</f>
        <v xml:space="preserve"> |  | Player-09</v>
      </c>
      <c r="E166" t="s">
        <v>3817</v>
      </c>
      <c r="F166">
        <v>8</v>
      </c>
      <c r="G166" t="s">
        <v>1109</v>
      </c>
      <c r="M166" t="str">
        <f>IF(OR(BOM!$AE$4=FALSE,BOM!$AE$4="-"),IF(ISERROR(SEARCH("send",B166)),"",IF(ISERROR(SEARCH("Embrionix",BOM!$M$4)),"pool:TPC",IF(ISERROR(SEARCH("Quadsplit",BOM!$N$4)),"pool:TPC|pool:TPC","pool:TPC"))),IF(ISERROR(SEARCH("send",B166)),"","pool:TPC|pool:TPC"))</f>
        <v>pool:TPC|pool:TPC</v>
      </c>
      <c r="S166" t="str">
        <f>IFERROR(IF(VLOOKUP(B166,'Sender-Receiver'!$B$3:$BS$1259,IF('Sender-Receiver'!$AQ$2="Type:Vid_720p50",61,59),FALSE)="x","true","false"),"false")</f>
        <v>true</v>
      </c>
      <c r="T166" t="str">
        <f t="shared" si="2"/>
        <v>full</v>
      </c>
      <c r="Y166" t="str">
        <f>IF(OR(BOM!$AE$4=FALSE,BOM!$AE$4="-"),IF(ISERROR(SEARCH("Embrionix",BOM!$M$4)),"none",IF(ISERROR(SEARCH("Quadsplit",BOM!$N$4)),IF(ISERROR(SEARCH("rec",B166)),IF(ISERROR(SEARCH("send",B166)),"none","split"),"merge"),"none")),IF(ISERROR(SEARCH("rec",B166)),"split","merge"))</f>
        <v>split</v>
      </c>
    </row>
    <row r="167" spans="1:25" x14ac:dyDescent="0.2">
      <c r="A167" t="s">
        <v>942</v>
      </c>
      <c r="B167" t="str">
        <f>CONCATENATE(BOM!$C$4,"_",_xlfn.XLOOKUP(Nevion!G167,'SNP Lookup'!A:A,'SNP Lookup'!C:C,"",0,1),"_IPLASRF")</f>
        <v>VGW-01_SDI08_AUDsend_0010_IPLASRF</v>
      </c>
      <c r="C167" t="str">
        <f>IFERROR(VLOOKUP(B167,'Sender-Receiver'!$B$3:$BQ$1500,IF('Sender-Receiver'!$AQ$2="Type:Vid_720p50",62,60),FALSE),"")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67" t="str">
        <f>IFERROR(VLOOKUP(B167,'Sender-Receiver'!$B$3:$BP$1500,41,FALSE),"")</f>
        <v xml:space="preserve"> |  | Player-09</v>
      </c>
      <c r="E167" t="s">
        <v>3817</v>
      </c>
      <c r="F167">
        <v>8</v>
      </c>
      <c r="G167" t="s">
        <v>1110</v>
      </c>
      <c r="M167" t="str">
        <f>IF(OR(BOM!$AE$4=FALSE,BOM!$AE$4="-"),IF(ISERROR(SEARCH("send",B167)),"",IF(ISERROR(SEARCH("Embrionix",BOM!$M$4)),"pool:TPC",IF(ISERROR(SEARCH("Quadsplit",BOM!$N$4)),"pool:TPC|pool:TPC","pool:TPC"))),IF(ISERROR(SEARCH("send",B167)),"","pool:TPC|pool:TPC"))</f>
        <v>pool:TPC|pool:TPC</v>
      </c>
      <c r="S167" t="str">
        <f>IFERROR(IF(VLOOKUP(B167,'Sender-Receiver'!$B$3:$BS$1259,IF('Sender-Receiver'!$AQ$2="Type:Vid_720p50",61,59),FALSE)="x","true","false"),"false")</f>
        <v>true</v>
      </c>
      <c r="T167" t="str">
        <f t="shared" si="2"/>
        <v>full</v>
      </c>
      <c r="Y167" t="str">
        <f>IF(OR(BOM!$AE$4=FALSE,BOM!$AE$4="-"),IF(ISERROR(SEARCH("Embrionix",BOM!$M$4)),"none",IF(ISERROR(SEARCH("Quadsplit",BOM!$N$4)),IF(ISERROR(SEARCH("rec",B167)),IF(ISERROR(SEARCH("send",B167)),"none","split"),"merge"),"none")),IF(ISERROR(SEARCH("rec",B167)),"split","merge"))</f>
        <v>split</v>
      </c>
    </row>
    <row r="168" spans="1:25" x14ac:dyDescent="0.2">
      <c r="A168" t="s">
        <v>942</v>
      </c>
      <c r="B168" t="str">
        <f>CONCATENATE(BOM!$C$4,"_",_xlfn.XLOOKUP(Nevion!G168,'SNP Lookup'!A:A,'SNP Lookup'!C:C,"",0,1),"_IPLASRF")</f>
        <v>VGW-01_SDI08_AUDsend_0011_IPLASRF</v>
      </c>
      <c r="C168" t="str">
        <f>IFERROR(VLOOKUP(B168,'Sender-Receiver'!$B$3:$BQ$1500,IF('Sender-Receiver'!$AQ$2="Type:Vid_720p50",62,60),FALSE),"")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68" t="str">
        <f>IFERROR(VLOOKUP(B168,'Sender-Receiver'!$B$3:$BP$1500,41,FALSE),"")</f>
        <v xml:space="preserve"> |  | Player-09</v>
      </c>
      <c r="E168" t="s">
        <v>3817</v>
      </c>
      <c r="F168">
        <v>8</v>
      </c>
      <c r="G168" t="s">
        <v>1111</v>
      </c>
      <c r="M168" t="str">
        <f>IF(OR(BOM!$AE$4=FALSE,BOM!$AE$4="-"),IF(ISERROR(SEARCH("send",B168)),"",IF(ISERROR(SEARCH("Embrionix",BOM!$M$4)),"pool:TPC",IF(ISERROR(SEARCH("Quadsplit",BOM!$N$4)),"pool:TPC|pool:TPC","pool:TPC"))),IF(ISERROR(SEARCH("send",B168)),"","pool:TPC|pool:TPC"))</f>
        <v>pool:TPC|pool:TPC</v>
      </c>
      <c r="S168" t="str">
        <f>IFERROR(IF(VLOOKUP(B168,'Sender-Receiver'!$B$3:$BS$1259,IF('Sender-Receiver'!$AQ$2="Type:Vid_720p50",61,59),FALSE)="x","true","false"),"false")</f>
        <v>true</v>
      </c>
      <c r="T168" t="str">
        <f t="shared" si="2"/>
        <v>full</v>
      </c>
      <c r="Y168" t="str">
        <f>IF(OR(BOM!$AE$4=FALSE,BOM!$AE$4="-"),IF(ISERROR(SEARCH("Embrionix",BOM!$M$4)),"none",IF(ISERROR(SEARCH("Quadsplit",BOM!$N$4)),IF(ISERROR(SEARCH("rec",B168)),IF(ISERROR(SEARCH("send",B168)),"none","split"),"merge"),"none")),IF(ISERROR(SEARCH("rec",B168)),"split","merge"))</f>
        <v>split</v>
      </c>
    </row>
    <row r="169" spans="1:25" x14ac:dyDescent="0.2">
      <c r="A169" t="s">
        <v>942</v>
      </c>
      <c r="B169" t="str">
        <f>CONCATENATE(BOM!$C$4,"_",_xlfn.XLOOKUP(Nevion!G169,'SNP Lookup'!A:A,'SNP Lookup'!C:C,"",0,1),"_IPLASRF")</f>
        <v>VGW-01_SDI08_AUDsend_0012_IPLASRF</v>
      </c>
      <c r="C169" t="str">
        <f>IFERROR(VLOOKUP(B169,'Sender-Receiver'!$B$3:$BQ$1500,IF('Sender-Receiver'!$AQ$2="Type:Vid_720p50",62,60),FALSE),"")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69" t="str">
        <f>IFERROR(VLOOKUP(B169,'Sender-Receiver'!$B$3:$BP$1500,41,FALSE),"")</f>
        <v xml:space="preserve"> |  | Player-09</v>
      </c>
      <c r="E169" t="s">
        <v>3817</v>
      </c>
      <c r="F169">
        <v>8</v>
      </c>
      <c r="G169" t="s">
        <v>1112</v>
      </c>
      <c r="M169" t="str">
        <f>IF(OR(BOM!$AE$4=FALSE,BOM!$AE$4="-"),IF(ISERROR(SEARCH("send",B169)),"",IF(ISERROR(SEARCH("Embrionix",BOM!$M$4)),"pool:TPC",IF(ISERROR(SEARCH("Quadsplit",BOM!$N$4)),"pool:TPC|pool:TPC","pool:TPC"))),IF(ISERROR(SEARCH("send",B169)),"","pool:TPC|pool:TPC"))</f>
        <v>pool:TPC|pool:TPC</v>
      </c>
      <c r="S169" t="str">
        <f>IFERROR(IF(VLOOKUP(B169,'Sender-Receiver'!$B$3:$BS$1259,IF('Sender-Receiver'!$AQ$2="Type:Vid_720p50",61,59),FALSE)="x","true","false"),"false")</f>
        <v>true</v>
      </c>
      <c r="T169" t="str">
        <f t="shared" si="2"/>
        <v>full</v>
      </c>
      <c r="Y169" t="str">
        <f>IF(OR(BOM!$AE$4=FALSE,BOM!$AE$4="-"),IF(ISERROR(SEARCH("Embrionix",BOM!$M$4)),"none",IF(ISERROR(SEARCH("Quadsplit",BOM!$N$4)),IF(ISERROR(SEARCH("rec",B169)),IF(ISERROR(SEARCH("send",B169)),"none","split"),"merge"),"none")),IF(ISERROR(SEARCH("rec",B169)),"split","merge"))</f>
        <v>split</v>
      </c>
    </row>
    <row r="170" spans="1:25" x14ac:dyDescent="0.2">
      <c r="A170" t="s">
        <v>942</v>
      </c>
      <c r="B170" t="str">
        <f>CONCATENATE(BOM!$C$4,"_",_xlfn.XLOOKUP(Nevion!G170,'SNP Lookup'!A:A,'SNP Lookup'!C:C,"",0,1),"_IPLASRF")</f>
        <v>VGW-01_SDI08_AUDsend_0013_IPLASRF</v>
      </c>
      <c r="C170" t="str">
        <f>IFERROR(VLOOKUP(B170,'Sender-Receiver'!$B$3:$BQ$1500,IF('Sender-Receiver'!$AQ$2="Type:Vid_720p50",62,60),FALSE),"")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70" t="str">
        <f>IFERROR(VLOOKUP(B170,'Sender-Receiver'!$B$3:$BP$1500,41,FALSE),"")</f>
        <v xml:space="preserve"> |  | Player-09</v>
      </c>
      <c r="E170" t="s">
        <v>3817</v>
      </c>
      <c r="F170">
        <v>8</v>
      </c>
      <c r="G170" t="s">
        <v>1113</v>
      </c>
      <c r="M170" t="str">
        <f>IF(OR(BOM!$AE$4=FALSE,BOM!$AE$4="-"),IF(ISERROR(SEARCH("send",B170)),"",IF(ISERROR(SEARCH("Embrionix",BOM!$M$4)),"pool:TPC",IF(ISERROR(SEARCH("Quadsplit",BOM!$N$4)),"pool:TPC|pool:TPC","pool:TPC"))),IF(ISERROR(SEARCH("send",B170)),"","pool:TPC|pool:TPC"))</f>
        <v>pool:TPC|pool:TPC</v>
      </c>
      <c r="S170" t="str">
        <f>IFERROR(IF(VLOOKUP(B170,'Sender-Receiver'!$B$3:$BS$1259,IF('Sender-Receiver'!$AQ$2="Type:Vid_720p50",61,59),FALSE)="x","true","false"),"false")</f>
        <v>true</v>
      </c>
      <c r="T170" t="str">
        <f t="shared" si="2"/>
        <v>full</v>
      </c>
      <c r="Y170" t="str">
        <f>IF(OR(BOM!$AE$4=FALSE,BOM!$AE$4="-"),IF(ISERROR(SEARCH("Embrionix",BOM!$M$4)),"none",IF(ISERROR(SEARCH("Quadsplit",BOM!$N$4)),IF(ISERROR(SEARCH("rec",B170)),IF(ISERROR(SEARCH("send",B170)),"none","split"),"merge"),"none")),IF(ISERROR(SEARCH("rec",B170)),"split","merge"))</f>
        <v>split</v>
      </c>
    </row>
    <row r="171" spans="1:25" x14ac:dyDescent="0.2">
      <c r="A171" t="s">
        <v>942</v>
      </c>
      <c r="B171" t="str">
        <f>CONCATENATE(BOM!$C$4,"_",_xlfn.XLOOKUP(Nevion!G171,'SNP Lookup'!A:A,'SNP Lookup'!C:C,"",0,1),"_IPLASRF")</f>
        <v>VGW-01_SDI08_AUDsend_0014_IPLASRF</v>
      </c>
      <c r="C171" t="str">
        <f>IFERROR(VLOOKUP(B171,'Sender-Receiver'!$B$3:$BQ$1500,IF('Sender-Receiver'!$AQ$2="Type:Vid_720p50",62,60),FALSE),"")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71" t="str">
        <f>IFERROR(VLOOKUP(B171,'Sender-Receiver'!$B$3:$BP$1500,41,FALSE),"")</f>
        <v xml:space="preserve"> |  | Player-09</v>
      </c>
      <c r="E171" t="s">
        <v>3817</v>
      </c>
      <c r="F171">
        <v>8</v>
      </c>
      <c r="G171" t="s">
        <v>1114</v>
      </c>
      <c r="M171" t="str">
        <f>IF(OR(BOM!$AE$4=FALSE,BOM!$AE$4="-"),IF(ISERROR(SEARCH("send",B171)),"",IF(ISERROR(SEARCH("Embrionix",BOM!$M$4)),"pool:TPC",IF(ISERROR(SEARCH("Quadsplit",BOM!$N$4)),"pool:TPC|pool:TPC","pool:TPC"))),IF(ISERROR(SEARCH("send",B171)),"","pool:TPC|pool:TPC"))</f>
        <v>pool:TPC|pool:TPC</v>
      </c>
      <c r="S171" t="str">
        <f>IFERROR(IF(VLOOKUP(B171,'Sender-Receiver'!$B$3:$BS$1259,IF('Sender-Receiver'!$AQ$2="Type:Vid_720p50",61,59),FALSE)="x","true","false"),"false")</f>
        <v>true</v>
      </c>
      <c r="T171" t="str">
        <f t="shared" si="2"/>
        <v>full</v>
      </c>
      <c r="Y171" t="str">
        <f>IF(OR(BOM!$AE$4=FALSE,BOM!$AE$4="-"),IF(ISERROR(SEARCH("Embrionix",BOM!$M$4)),"none",IF(ISERROR(SEARCH("Quadsplit",BOM!$N$4)),IF(ISERROR(SEARCH("rec",B171)),IF(ISERROR(SEARCH("send",B171)),"none","split"),"merge"),"none")),IF(ISERROR(SEARCH("rec",B171)),"split","merge"))</f>
        <v>split</v>
      </c>
    </row>
    <row r="172" spans="1:25" x14ac:dyDescent="0.2">
      <c r="A172" t="s">
        <v>942</v>
      </c>
      <c r="B172" t="str">
        <f>CONCATENATE(BOM!$C$4,"_",_xlfn.XLOOKUP(Nevion!G172,'SNP Lookup'!A:A,'SNP Lookup'!C:C,"",0,1),"_IPLASRF")</f>
        <v>VGW-01_SDI08_AUDsend_0015_IPLASRF</v>
      </c>
      <c r="C172" t="str">
        <f>IFERROR(VLOOKUP(B172,'Sender-Receiver'!$B$3:$BQ$1500,IF('Sender-Receiver'!$AQ$2="Type:Vid_720p50",62,60),FALSE),"")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72" t="str">
        <f>IFERROR(VLOOKUP(B172,'Sender-Receiver'!$B$3:$BP$1500,41,FALSE),"")</f>
        <v xml:space="preserve"> |  | Player-09</v>
      </c>
      <c r="E172" t="s">
        <v>3817</v>
      </c>
      <c r="F172">
        <v>8</v>
      </c>
      <c r="G172" t="s">
        <v>1115</v>
      </c>
      <c r="M172" t="str">
        <f>IF(OR(BOM!$AE$4=FALSE,BOM!$AE$4="-"),IF(ISERROR(SEARCH("send",B172)),"",IF(ISERROR(SEARCH("Embrionix",BOM!$M$4)),"pool:TPC",IF(ISERROR(SEARCH("Quadsplit",BOM!$N$4)),"pool:TPC|pool:TPC","pool:TPC"))),IF(ISERROR(SEARCH("send",B172)),"","pool:TPC|pool:TPC"))</f>
        <v>pool:TPC|pool:TPC</v>
      </c>
      <c r="S172" t="str">
        <f>IFERROR(IF(VLOOKUP(B172,'Sender-Receiver'!$B$3:$BS$1259,IF('Sender-Receiver'!$AQ$2="Type:Vid_720p50",61,59),FALSE)="x","true","false"),"false")</f>
        <v>true</v>
      </c>
      <c r="T172" t="str">
        <f t="shared" si="2"/>
        <v>full</v>
      </c>
      <c r="Y172" t="str">
        <f>IF(OR(BOM!$AE$4=FALSE,BOM!$AE$4="-"),IF(ISERROR(SEARCH("Embrionix",BOM!$M$4)),"none",IF(ISERROR(SEARCH("Quadsplit",BOM!$N$4)),IF(ISERROR(SEARCH("rec",B172)),IF(ISERROR(SEARCH("send",B172)),"none","split"),"merge"),"none")),IF(ISERROR(SEARCH("rec",B172)),"split","merge"))</f>
        <v>split</v>
      </c>
    </row>
    <row r="173" spans="1:25" x14ac:dyDescent="0.2">
      <c r="A173" t="s">
        <v>942</v>
      </c>
      <c r="B173" t="str">
        <f>CONCATENATE(BOM!$C$4,"_",_xlfn.XLOOKUP(Nevion!G173,'SNP Lookup'!A:A,'SNP Lookup'!C:C,"",0,1),"_IPLASRF")</f>
        <v>VGW-01_SDI08_AUDsend_0016_IPLASRF</v>
      </c>
      <c r="C173" t="str">
        <f>IFERROR(VLOOKUP(B173,'Sender-Receiver'!$B$3:$BQ$1500,IF('Sender-Receiver'!$AQ$2="Type:Vid_720p50",62,60),FALSE),"")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73" t="str">
        <f>IFERROR(VLOOKUP(B173,'Sender-Receiver'!$B$3:$BP$1500,41,FALSE),"")</f>
        <v xml:space="preserve"> |  | Player-09</v>
      </c>
      <c r="E173" t="s">
        <v>3817</v>
      </c>
      <c r="F173">
        <v>8</v>
      </c>
      <c r="G173" t="s">
        <v>1116</v>
      </c>
      <c r="M173" t="str">
        <f>IF(OR(BOM!$AE$4=FALSE,BOM!$AE$4="-"),IF(ISERROR(SEARCH("send",B173)),"",IF(ISERROR(SEARCH("Embrionix",BOM!$M$4)),"pool:TPC",IF(ISERROR(SEARCH("Quadsplit",BOM!$N$4)),"pool:TPC|pool:TPC","pool:TPC"))),IF(ISERROR(SEARCH("send",B173)),"","pool:TPC|pool:TPC"))</f>
        <v>pool:TPC|pool:TPC</v>
      </c>
      <c r="S173" t="str">
        <f>IFERROR(IF(VLOOKUP(B173,'Sender-Receiver'!$B$3:$BS$1259,IF('Sender-Receiver'!$AQ$2="Type:Vid_720p50",61,59),FALSE)="x","true","false"),"false")</f>
        <v>true</v>
      </c>
      <c r="T173" t="str">
        <f t="shared" si="2"/>
        <v>full</v>
      </c>
      <c r="Y173" t="str">
        <f>IF(OR(BOM!$AE$4=FALSE,BOM!$AE$4="-"),IF(ISERROR(SEARCH("Embrionix",BOM!$M$4)),"none",IF(ISERROR(SEARCH("Quadsplit",BOM!$N$4)),IF(ISERROR(SEARCH("rec",B173)),IF(ISERROR(SEARCH("send",B173)),"none","split"),"merge"),"none")),IF(ISERROR(SEARCH("rec",B173)),"split","merge"))</f>
        <v>split</v>
      </c>
    </row>
    <row r="174" spans="1:25" x14ac:dyDescent="0.2">
      <c r="A174" t="s">
        <v>942</v>
      </c>
      <c r="B174" t="str">
        <f>CONCATENATE(BOM!$C$4,"_",_xlfn.XLOOKUP(Nevion!G174,'SNP Lookup'!A:A,'SNP Lookup'!C:C,"",0,1),"_IPLASRF")</f>
        <v>VGW-01_SDI08_ANCsend_0001_IPLASRF</v>
      </c>
      <c r="C174" t="str">
        <f>IFERROR(VLOOKUP(B174,'Sender-Receiver'!$B$3:$BQ$1500,IF('Sender-Receiver'!$AQ$2="Type:Vid_720p50",62,60),FALSE),"")</f>
        <v>Type:Anc_Prot,#SNP</v>
      </c>
      <c r="D174" t="str">
        <f>IFERROR(VLOOKUP(B174,'Sender-Receiver'!$B$3:$BP$1500,41,FALSE),"")</f>
        <v xml:space="preserve"> |  | Player-09</v>
      </c>
      <c r="E174" t="s">
        <v>3817</v>
      </c>
      <c r="F174">
        <v>8</v>
      </c>
      <c r="G174" t="s">
        <v>1097</v>
      </c>
      <c r="M174" t="str">
        <f>IF(OR(BOM!$AE$4=FALSE,BOM!$AE$4="-"),IF(ISERROR(SEARCH("send",B174)),"",IF(ISERROR(SEARCH("Embrionix",BOM!$M$4)),"pool:TPC",IF(ISERROR(SEARCH("Quadsplit",BOM!$N$4)),"pool:TPC|pool:TPC","pool:TPC"))),IF(ISERROR(SEARCH("send",B174)),"","pool:TPC|pool:TPC"))</f>
        <v>pool:TPC|pool:TPC</v>
      </c>
      <c r="S174" t="str">
        <f>IFERROR(IF(VLOOKUP(B174,'Sender-Receiver'!$B$3:$BS$1259,IF('Sender-Receiver'!$AQ$2="Type:Vid_720p50",61,59),FALSE)="x","true","false"),"false")</f>
        <v>true</v>
      </c>
      <c r="T174" t="str">
        <f t="shared" si="2"/>
        <v>full</v>
      </c>
      <c r="Y174" t="str">
        <f>IF(OR(BOM!$AE$4=FALSE,BOM!$AE$4="-"),IF(ISERROR(SEARCH("Embrionix",BOM!$M$4)),"none",IF(ISERROR(SEARCH("Quadsplit",BOM!$N$4)),IF(ISERROR(SEARCH("rec",B174)),IF(ISERROR(SEARCH("send",B174)),"none","split"),"merge"),"none")),IF(ISERROR(SEARCH("rec",B174)),"split","merge"))</f>
        <v>split</v>
      </c>
    </row>
    <row r="175" spans="1:25" x14ac:dyDescent="0.2">
      <c r="A175" t="s">
        <v>942</v>
      </c>
      <c r="B175" t="str">
        <f>CONCATENATE(BOM!$C$4,"_",_xlfn.XLOOKUP(Nevion!G175,'SNP Lookup'!A:A,'SNP Lookup'!C:C,"",0,1),"_IPLASRF")</f>
        <v>VGW-01_SDI08_ANCsend_0002_IPLASRF</v>
      </c>
      <c r="C175" t="str">
        <f>IFERROR(VLOOKUP(B175,'Sender-Receiver'!$B$3:$BQ$1500,IF('Sender-Receiver'!$AQ$2="Type:Vid_720p50",62,60),FALSE),"")</f>
        <v>#SNP</v>
      </c>
      <c r="D175" t="str">
        <f>IFERROR(VLOOKUP(B175,'Sender-Receiver'!$B$3:$BP$1500,41,FALSE),"")</f>
        <v xml:space="preserve"> |  | Player-09</v>
      </c>
      <c r="E175" t="s">
        <v>3817</v>
      </c>
      <c r="F175">
        <v>8</v>
      </c>
      <c r="G175" t="s">
        <v>1098</v>
      </c>
      <c r="M175" t="str">
        <f>IF(OR(BOM!$AE$4=FALSE,BOM!$AE$4="-"),IF(ISERROR(SEARCH("send",B175)),"",IF(ISERROR(SEARCH("Embrionix",BOM!$M$4)),"pool:TPC",IF(ISERROR(SEARCH("Quadsplit",BOM!$N$4)),"pool:TPC|pool:TPC","pool:TPC"))),IF(ISERROR(SEARCH("send",B175)),"","pool:TPC|pool:TPC"))</f>
        <v>pool:TPC|pool:TPC</v>
      </c>
      <c r="S175" t="str">
        <f>IFERROR(IF(VLOOKUP(B175,'Sender-Receiver'!$B$3:$BS$1259,IF('Sender-Receiver'!$AQ$2="Type:Vid_720p50",61,59),FALSE)="x","true","false"),"false")</f>
        <v>false</v>
      </c>
      <c r="T175" t="str">
        <f t="shared" si="2"/>
        <v>off</v>
      </c>
      <c r="Y175" t="str">
        <f>IF(OR(BOM!$AE$4=FALSE,BOM!$AE$4="-"),IF(ISERROR(SEARCH("Embrionix",BOM!$M$4)),"none",IF(ISERROR(SEARCH("Quadsplit",BOM!$N$4)),IF(ISERROR(SEARCH("rec",B175)),IF(ISERROR(SEARCH("send",B175)),"none","split"),"merge"),"none")),IF(ISERROR(SEARCH("rec",B175)),"split","merge"))</f>
        <v>split</v>
      </c>
    </row>
    <row r="176" spans="1:25" x14ac:dyDescent="0.2">
      <c r="A176" t="s">
        <v>942</v>
      </c>
      <c r="B176" t="str">
        <f>CONCATENATE(BOM!$C$4,"_",_xlfn.XLOOKUP(Nevion!G176,'SNP Lookup'!A:A,'SNP Lookup'!C:C,"",0,1),"_IPLASRF")</f>
        <v>VGW-01_SDI08_ANCsend_0003_IPLASRF</v>
      </c>
      <c r="C176" t="str">
        <f>IFERROR(VLOOKUP(B176,'Sender-Receiver'!$B$3:$BQ$1500,IF('Sender-Receiver'!$AQ$2="Type:Vid_720p50",62,60),FALSE),"")</f>
        <v>#SNP</v>
      </c>
      <c r="D176" t="str">
        <f>IFERROR(VLOOKUP(B176,'Sender-Receiver'!$B$3:$BP$1500,41,FALSE),"")</f>
        <v xml:space="preserve"> |  | Player-09</v>
      </c>
      <c r="E176" t="s">
        <v>3817</v>
      </c>
      <c r="F176">
        <v>8</v>
      </c>
      <c r="G176" t="s">
        <v>1099</v>
      </c>
      <c r="M176" t="str">
        <f>IF(OR(BOM!$AE$4=FALSE,BOM!$AE$4="-"),IF(ISERROR(SEARCH("send",B176)),"",IF(ISERROR(SEARCH("Embrionix",BOM!$M$4)),"pool:TPC",IF(ISERROR(SEARCH("Quadsplit",BOM!$N$4)),"pool:TPC|pool:TPC","pool:TPC"))),IF(ISERROR(SEARCH("send",B176)),"","pool:TPC|pool:TPC"))</f>
        <v>pool:TPC|pool:TPC</v>
      </c>
      <c r="S176" t="str">
        <f>IFERROR(IF(VLOOKUP(B176,'Sender-Receiver'!$B$3:$BS$1259,IF('Sender-Receiver'!$AQ$2="Type:Vid_720p50",61,59),FALSE)="x","true","false"),"false")</f>
        <v>false</v>
      </c>
      <c r="T176" t="str">
        <f t="shared" si="2"/>
        <v>off</v>
      </c>
      <c r="Y176" t="str">
        <f>IF(OR(BOM!$AE$4=FALSE,BOM!$AE$4="-"),IF(ISERROR(SEARCH("Embrionix",BOM!$M$4)),"none",IF(ISERROR(SEARCH("Quadsplit",BOM!$N$4)),IF(ISERROR(SEARCH("rec",B176)),IF(ISERROR(SEARCH("send",B176)),"none","split"),"merge"),"none")),IF(ISERROR(SEARCH("rec",B176)),"split","merge"))</f>
        <v>split</v>
      </c>
    </row>
    <row r="177" spans="1:25" x14ac:dyDescent="0.2">
      <c r="A177" t="s">
        <v>942</v>
      </c>
      <c r="B177" t="str">
        <f>CONCATENATE(BOM!$C$4,"_",_xlfn.XLOOKUP(Nevion!G177,'SNP Lookup'!A:A,'SNP Lookup'!C:C,"",0,1),"_IPLASRF")</f>
        <v>VGW-01_SDI08_ANCsend_0004_IPLASRF</v>
      </c>
      <c r="C177" t="str">
        <f>IFERROR(VLOOKUP(B177,'Sender-Receiver'!$B$3:$BQ$1500,IF('Sender-Receiver'!$AQ$2="Type:Vid_720p50",62,60),FALSE),"")</f>
        <v>#SNP</v>
      </c>
      <c r="D177" t="str">
        <f>IFERROR(VLOOKUP(B177,'Sender-Receiver'!$B$3:$BP$1500,41,FALSE),"")</f>
        <v xml:space="preserve"> |  | Player-09</v>
      </c>
      <c r="E177" t="s">
        <v>3817</v>
      </c>
      <c r="F177">
        <v>8</v>
      </c>
      <c r="G177" t="s">
        <v>1100</v>
      </c>
      <c r="M177" t="str">
        <f>IF(OR(BOM!$AE$4=FALSE,BOM!$AE$4="-"),IF(ISERROR(SEARCH("send",B177)),"",IF(ISERROR(SEARCH("Embrionix",BOM!$M$4)),"pool:TPC",IF(ISERROR(SEARCH("Quadsplit",BOM!$N$4)),"pool:TPC|pool:TPC","pool:TPC"))),IF(ISERROR(SEARCH("send",B177)),"","pool:TPC|pool:TPC"))</f>
        <v>pool:TPC|pool:TPC</v>
      </c>
      <c r="S177" t="str">
        <f>IFERROR(IF(VLOOKUP(B177,'Sender-Receiver'!$B$3:$BS$1259,IF('Sender-Receiver'!$AQ$2="Type:Vid_720p50",61,59),FALSE)="x","true","false"),"false")</f>
        <v>false</v>
      </c>
      <c r="T177" t="str">
        <f t="shared" si="2"/>
        <v>off</v>
      </c>
      <c r="Y177" t="str">
        <f>IF(OR(BOM!$AE$4=FALSE,BOM!$AE$4="-"),IF(ISERROR(SEARCH("Embrionix",BOM!$M$4)),"none",IF(ISERROR(SEARCH("Quadsplit",BOM!$N$4)),IF(ISERROR(SEARCH("rec",B177)),IF(ISERROR(SEARCH("send",B177)),"none","split"),"merge"),"none")),IF(ISERROR(SEARCH("rec",B177)),"split","merge"))</f>
        <v>split</v>
      </c>
    </row>
    <row r="178" spans="1:25" x14ac:dyDescent="0.2">
      <c r="A178" t="s">
        <v>942</v>
      </c>
      <c r="B178" t="str">
        <f>CONCATENATE(BOM!$C$4,"_",_xlfn.XLOOKUP(Nevion!G178,'SNP Lookup'!A:A,'SNP Lookup'!C:C,"",0,1),"_IPLASRF")</f>
        <v>VGW-01_SDI09_VIDsend_0001_IPLASRF</v>
      </c>
      <c r="C178" t="str">
        <f>IFERROR(VLOOKUP(B178,'Sender-Receiver'!$B$3:$BQ$1500,IF('Sender-Receiver'!$AQ$2="Type:Vid_720p50",62,60),FALSE),"")</f>
        <v>Type:Vid_1080i50,Type:Vid_1080p25,Type:Vid_1080p50,Type:Vid_2160p50,Type:Vid_1080p60,#SNP</v>
      </c>
      <c r="D178" t="str">
        <f>IFERROR(VLOOKUP(B178,'Sender-Receiver'!$B$3:$BP$1500,41,FALSE),"")</f>
        <v xml:space="preserve"> |  | VKS (12G)</v>
      </c>
      <c r="E178" t="s">
        <v>3817</v>
      </c>
      <c r="F178">
        <v>9</v>
      </c>
      <c r="G178" t="s">
        <v>1139</v>
      </c>
      <c r="M178" t="str">
        <f>IF(OR(BOM!$AE$4=FALSE,BOM!$AE$4="-"),IF(ISERROR(SEARCH("send",B178)),"",IF(ISERROR(SEARCH("Embrionix",BOM!$M$4)),"pool:TPC",IF(ISERROR(SEARCH("Quadsplit",BOM!$N$4)),"pool:TPC|pool:TPC","pool:TPC"))),IF(ISERROR(SEARCH("send",B178)),"","pool:TPC|pool:TPC"))</f>
        <v>pool:TPC|pool:TPC</v>
      </c>
      <c r="S178" t="str">
        <f>IFERROR(IF(VLOOKUP(B178,'Sender-Receiver'!$B$3:$BS$1259,IF('Sender-Receiver'!$AQ$2="Type:Vid_720p50",61,59),FALSE)="x","true","false"),"false")</f>
        <v>true</v>
      </c>
      <c r="T178" t="str">
        <f t="shared" si="2"/>
        <v>full</v>
      </c>
      <c r="Y178" t="str">
        <f>IF(OR(BOM!$AE$4=FALSE,BOM!$AE$4="-"),IF(ISERROR(SEARCH("Embrionix",BOM!$M$4)),"none",IF(ISERROR(SEARCH("Quadsplit",BOM!$N$4)),IF(ISERROR(SEARCH("rec",B178)),IF(ISERROR(SEARCH("send",B178)),"none","split"),"merge"),"none")),IF(ISERROR(SEARCH("rec",B178)),"split","merge"))</f>
        <v>split</v>
      </c>
    </row>
    <row r="179" spans="1:25" x14ac:dyDescent="0.2">
      <c r="A179" t="s">
        <v>942</v>
      </c>
      <c r="B179" t="str">
        <f>CONCATENATE(BOM!$C$4,"_",_xlfn.XLOOKUP(Nevion!G179,'SNP Lookup'!A:A,'SNP Lookup'!C:C,"",0,1),"_IPLASRF")</f>
        <v>VGW-01_SDI09_VIDsend_0002_IPLASRF</v>
      </c>
      <c r="C179" t="str">
        <f>IFERROR(VLOOKUP(B179,'Sender-Receiver'!$B$3:$BQ$1500,IF('Sender-Receiver'!$AQ$2="Type:Vid_720p50",62,60),FALSE),"")</f>
        <v>Type:Vid_1080i50,#SNP</v>
      </c>
      <c r="D179" t="str">
        <f>IFERROR(VLOOKUP(B179,'Sender-Receiver'!$B$3:$BP$1500,41,FALSE),"")</f>
        <v xml:space="preserve"> |  | VKS (12G)</v>
      </c>
      <c r="E179" t="s">
        <v>3817</v>
      </c>
      <c r="F179">
        <v>9</v>
      </c>
      <c r="G179" t="s">
        <v>1140</v>
      </c>
      <c r="M179" t="str">
        <f>IF(OR(BOM!$AE$4=FALSE,BOM!$AE$4="-"),IF(ISERROR(SEARCH("send",B179)),"",IF(ISERROR(SEARCH("Embrionix",BOM!$M$4)),"pool:TPC",IF(ISERROR(SEARCH("Quadsplit",BOM!$N$4)),"pool:TPC|pool:TPC","pool:TPC"))),IF(ISERROR(SEARCH("send",B179)),"","pool:TPC|pool:TPC"))</f>
        <v>pool:TPC|pool:TPC</v>
      </c>
      <c r="S179" t="str">
        <f>IFERROR(IF(VLOOKUP(B179,'Sender-Receiver'!$B$3:$BS$1259,IF('Sender-Receiver'!$AQ$2="Type:Vid_720p50",61,59),FALSE)="x","true","false"),"false")</f>
        <v>true</v>
      </c>
      <c r="T179" t="str">
        <f t="shared" si="2"/>
        <v>full</v>
      </c>
      <c r="Y179" t="str">
        <f>IF(OR(BOM!$AE$4=FALSE,BOM!$AE$4="-"),IF(ISERROR(SEARCH("Embrionix",BOM!$M$4)),"none",IF(ISERROR(SEARCH("Quadsplit",BOM!$N$4)),IF(ISERROR(SEARCH("rec",B179)),IF(ISERROR(SEARCH("send",B179)),"none","split"),"merge"),"none")),IF(ISERROR(SEARCH("rec",B179)),"split","merge"))</f>
        <v>split</v>
      </c>
    </row>
    <row r="180" spans="1:25" x14ac:dyDescent="0.2">
      <c r="A180" t="s">
        <v>942</v>
      </c>
      <c r="B180" t="str">
        <f>CONCATENATE(BOM!$C$4,"_",_xlfn.XLOOKUP(Nevion!G180,'SNP Lookup'!A:A,'SNP Lookup'!C:C,"",0,1),"_IPLASRF")</f>
        <v>VGW-01_SDI09_AUDsend_0001_IPLASRF</v>
      </c>
      <c r="C180" t="str">
        <f>IFERROR(VLOOKUP(B180,'Sender-Receiver'!$B$3:$BQ$1500,IF('Sender-Receiver'!$AQ$2="Type:Vid_720p50",62,60),FALSE),"")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80" t="str">
        <f>IFERROR(VLOOKUP(B180,'Sender-Receiver'!$B$3:$BP$1500,41,FALSE),"")</f>
        <v xml:space="preserve"> |  | VKS (12G)</v>
      </c>
      <c r="E180" t="s">
        <v>3817</v>
      </c>
      <c r="F180">
        <v>9</v>
      </c>
      <c r="G180" t="s">
        <v>1123</v>
      </c>
      <c r="M180" t="str">
        <f>IF(OR(BOM!$AE$4=FALSE,BOM!$AE$4="-"),IF(ISERROR(SEARCH("send",B180)),"",IF(ISERROR(SEARCH("Embrionix",BOM!$M$4)),"pool:TPC",IF(ISERROR(SEARCH("Quadsplit",BOM!$N$4)),"pool:TPC|pool:TPC","pool:TPC"))),IF(ISERROR(SEARCH("send",B180)),"","pool:TPC|pool:TPC"))</f>
        <v>pool:TPC|pool:TPC</v>
      </c>
      <c r="S180" t="str">
        <f>IFERROR(IF(VLOOKUP(B180,'Sender-Receiver'!$B$3:$BS$1259,IF('Sender-Receiver'!$AQ$2="Type:Vid_720p50",61,59),FALSE)="x","true","false"),"false")</f>
        <v>true</v>
      </c>
      <c r="T180" t="str">
        <f t="shared" si="2"/>
        <v>full</v>
      </c>
      <c r="Y180" t="str">
        <f>IF(OR(BOM!$AE$4=FALSE,BOM!$AE$4="-"),IF(ISERROR(SEARCH("Embrionix",BOM!$M$4)),"none",IF(ISERROR(SEARCH("Quadsplit",BOM!$N$4)),IF(ISERROR(SEARCH("rec",B180)),IF(ISERROR(SEARCH("send",B180)),"none","split"),"merge"),"none")),IF(ISERROR(SEARCH("rec",B180)),"split","merge"))</f>
        <v>split</v>
      </c>
    </row>
    <row r="181" spans="1:25" x14ac:dyDescent="0.2">
      <c r="A181" t="s">
        <v>942</v>
      </c>
      <c r="B181" t="str">
        <f>CONCATENATE(BOM!$C$4,"_",_xlfn.XLOOKUP(Nevion!G181,'SNP Lookup'!A:A,'SNP Lookup'!C:C,"",0,1),"_IPLASRF")</f>
        <v>VGW-01_SDI09_AUDsend_0002_IPLASRF</v>
      </c>
      <c r="C181" t="str">
        <f>IFERROR(VLOOKUP(B181,'Sender-Receiver'!$B$3:$BQ$1500,IF('Sender-Receiver'!$AQ$2="Type:Vid_720p50",62,60),FALSE),"")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81" t="str">
        <f>IFERROR(VLOOKUP(B181,'Sender-Receiver'!$B$3:$BP$1500,41,FALSE),"")</f>
        <v xml:space="preserve"> |  | VKS (12G)</v>
      </c>
      <c r="E181" t="s">
        <v>3817</v>
      </c>
      <c r="F181">
        <v>9</v>
      </c>
      <c r="G181" t="s">
        <v>1124</v>
      </c>
      <c r="M181" t="str">
        <f>IF(OR(BOM!$AE$4=FALSE,BOM!$AE$4="-"),IF(ISERROR(SEARCH("send",B181)),"",IF(ISERROR(SEARCH("Embrionix",BOM!$M$4)),"pool:TPC",IF(ISERROR(SEARCH("Quadsplit",BOM!$N$4)),"pool:TPC|pool:TPC","pool:TPC"))),IF(ISERROR(SEARCH("send",B181)),"","pool:TPC|pool:TPC"))</f>
        <v>pool:TPC|pool:TPC</v>
      </c>
      <c r="S181" t="str">
        <f>IFERROR(IF(VLOOKUP(B181,'Sender-Receiver'!$B$3:$BS$1259,IF('Sender-Receiver'!$AQ$2="Type:Vid_720p50",61,59),FALSE)="x","true","false"),"false")</f>
        <v>true</v>
      </c>
      <c r="T181" t="str">
        <f t="shared" si="2"/>
        <v>full</v>
      </c>
      <c r="Y181" t="str">
        <f>IF(OR(BOM!$AE$4=FALSE,BOM!$AE$4="-"),IF(ISERROR(SEARCH("Embrionix",BOM!$M$4)),"none",IF(ISERROR(SEARCH("Quadsplit",BOM!$N$4)),IF(ISERROR(SEARCH("rec",B181)),IF(ISERROR(SEARCH("send",B181)),"none","split"),"merge"),"none")),IF(ISERROR(SEARCH("rec",B181)),"split","merge"))</f>
        <v>split</v>
      </c>
    </row>
    <row r="182" spans="1:25" x14ac:dyDescent="0.2">
      <c r="A182" t="s">
        <v>942</v>
      </c>
      <c r="B182" t="str">
        <f>CONCATENATE(BOM!$C$4,"_",_xlfn.XLOOKUP(Nevion!G182,'SNP Lookup'!A:A,'SNP Lookup'!C:C,"",0,1),"_IPLASRF")</f>
        <v>VGW-01_SDI09_AUDsend_0003_IPLASRF</v>
      </c>
      <c r="C182" t="str">
        <f>IFERROR(VLOOKUP(B182,'Sender-Receiver'!$B$3:$BQ$1500,IF('Sender-Receiver'!$AQ$2="Type:Vid_720p50",62,60),FALSE),"")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82" t="str">
        <f>IFERROR(VLOOKUP(B182,'Sender-Receiver'!$B$3:$BP$1500,41,FALSE),"")</f>
        <v xml:space="preserve"> |  | VKS (12G)</v>
      </c>
      <c r="E182" t="s">
        <v>3817</v>
      </c>
      <c r="F182">
        <v>9</v>
      </c>
      <c r="G182" t="s">
        <v>1125</v>
      </c>
      <c r="M182" t="str">
        <f>IF(OR(BOM!$AE$4=FALSE,BOM!$AE$4="-"),IF(ISERROR(SEARCH("send",B182)),"",IF(ISERROR(SEARCH("Embrionix",BOM!$M$4)),"pool:TPC",IF(ISERROR(SEARCH("Quadsplit",BOM!$N$4)),"pool:TPC|pool:TPC","pool:TPC"))),IF(ISERROR(SEARCH("send",B182)),"","pool:TPC|pool:TPC"))</f>
        <v>pool:TPC|pool:TPC</v>
      </c>
      <c r="S182" t="str">
        <f>IFERROR(IF(VLOOKUP(B182,'Sender-Receiver'!$B$3:$BS$1259,IF('Sender-Receiver'!$AQ$2="Type:Vid_720p50",61,59),FALSE)="x","true","false"),"false")</f>
        <v>true</v>
      </c>
      <c r="T182" t="str">
        <f t="shared" si="2"/>
        <v>full</v>
      </c>
      <c r="Y182" t="str">
        <f>IF(OR(BOM!$AE$4=FALSE,BOM!$AE$4="-"),IF(ISERROR(SEARCH("Embrionix",BOM!$M$4)),"none",IF(ISERROR(SEARCH("Quadsplit",BOM!$N$4)),IF(ISERROR(SEARCH("rec",B182)),IF(ISERROR(SEARCH("send",B182)),"none","split"),"merge"),"none")),IF(ISERROR(SEARCH("rec",B182)),"split","merge"))</f>
        <v>split</v>
      </c>
    </row>
    <row r="183" spans="1:25" x14ac:dyDescent="0.2">
      <c r="A183" t="s">
        <v>942</v>
      </c>
      <c r="B183" t="str">
        <f>CONCATENATE(BOM!$C$4,"_",_xlfn.XLOOKUP(Nevion!G183,'SNP Lookup'!A:A,'SNP Lookup'!C:C,"",0,1),"_IPLASRF")</f>
        <v>VGW-01_SDI09_AUDsend_0004_IPLASRF</v>
      </c>
      <c r="C183" t="str">
        <f>IFERROR(VLOOKUP(B183,'Sender-Receiver'!$B$3:$BQ$1500,IF('Sender-Receiver'!$AQ$2="Type:Vid_720p50",62,60),FALSE),"")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83" t="str">
        <f>IFERROR(VLOOKUP(B183,'Sender-Receiver'!$B$3:$BP$1500,41,FALSE),"")</f>
        <v xml:space="preserve"> |  | VKS (12G)</v>
      </c>
      <c r="E183" t="s">
        <v>3817</v>
      </c>
      <c r="F183">
        <v>9</v>
      </c>
      <c r="G183" t="s">
        <v>1126</v>
      </c>
      <c r="M183" t="str">
        <f>IF(OR(BOM!$AE$4=FALSE,BOM!$AE$4="-"),IF(ISERROR(SEARCH("send",B183)),"",IF(ISERROR(SEARCH("Embrionix",BOM!$M$4)),"pool:TPC",IF(ISERROR(SEARCH("Quadsplit",BOM!$N$4)),"pool:TPC|pool:TPC","pool:TPC"))),IF(ISERROR(SEARCH("send",B183)),"","pool:TPC|pool:TPC"))</f>
        <v>pool:TPC|pool:TPC</v>
      </c>
      <c r="S183" t="str">
        <f>IFERROR(IF(VLOOKUP(B183,'Sender-Receiver'!$B$3:$BS$1259,IF('Sender-Receiver'!$AQ$2="Type:Vid_720p50",61,59),FALSE)="x","true","false"),"false")</f>
        <v>true</v>
      </c>
      <c r="T183" t="str">
        <f t="shared" si="2"/>
        <v>full</v>
      </c>
      <c r="Y183" t="str">
        <f>IF(OR(BOM!$AE$4=FALSE,BOM!$AE$4="-"),IF(ISERROR(SEARCH("Embrionix",BOM!$M$4)),"none",IF(ISERROR(SEARCH("Quadsplit",BOM!$N$4)),IF(ISERROR(SEARCH("rec",B183)),IF(ISERROR(SEARCH("send",B183)),"none","split"),"merge"),"none")),IF(ISERROR(SEARCH("rec",B183)),"split","merge"))</f>
        <v>split</v>
      </c>
    </row>
    <row r="184" spans="1:25" x14ac:dyDescent="0.2">
      <c r="A184" t="s">
        <v>942</v>
      </c>
      <c r="B184" t="str">
        <f>CONCATENATE(BOM!$C$4,"_",_xlfn.XLOOKUP(Nevion!G184,'SNP Lookup'!A:A,'SNP Lookup'!C:C,"",0,1),"_IPLASRF")</f>
        <v>VGW-01_SDI09_AUDsend_0005_IPLASRF</v>
      </c>
      <c r="C184" t="str">
        <f>IFERROR(VLOOKUP(B184,'Sender-Receiver'!$B$3:$BQ$1500,IF('Sender-Receiver'!$AQ$2="Type:Vid_720p50",62,60),FALSE),"")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84" t="str">
        <f>IFERROR(VLOOKUP(B184,'Sender-Receiver'!$B$3:$BP$1500,41,FALSE),"")</f>
        <v xml:space="preserve"> |  | VKS (12G)</v>
      </c>
      <c r="E184" t="s">
        <v>3817</v>
      </c>
      <c r="F184">
        <v>9</v>
      </c>
      <c r="G184" t="s">
        <v>1127</v>
      </c>
      <c r="M184" t="str">
        <f>IF(OR(BOM!$AE$4=FALSE,BOM!$AE$4="-"),IF(ISERROR(SEARCH("send",B184)),"",IF(ISERROR(SEARCH("Embrionix",BOM!$M$4)),"pool:TPC",IF(ISERROR(SEARCH("Quadsplit",BOM!$N$4)),"pool:TPC|pool:TPC","pool:TPC"))),IF(ISERROR(SEARCH("send",B184)),"","pool:TPC|pool:TPC"))</f>
        <v>pool:TPC|pool:TPC</v>
      </c>
      <c r="S184" t="str">
        <f>IFERROR(IF(VLOOKUP(B184,'Sender-Receiver'!$B$3:$BS$1259,IF('Sender-Receiver'!$AQ$2="Type:Vid_720p50",61,59),FALSE)="x","true","false"),"false")</f>
        <v>true</v>
      </c>
      <c r="T184" t="str">
        <f t="shared" si="2"/>
        <v>full</v>
      </c>
      <c r="Y184" t="str">
        <f>IF(OR(BOM!$AE$4=FALSE,BOM!$AE$4="-"),IF(ISERROR(SEARCH("Embrionix",BOM!$M$4)),"none",IF(ISERROR(SEARCH("Quadsplit",BOM!$N$4)),IF(ISERROR(SEARCH("rec",B184)),IF(ISERROR(SEARCH("send",B184)),"none","split"),"merge"),"none")),IF(ISERROR(SEARCH("rec",B184)),"split","merge"))</f>
        <v>split</v>
      </c>
    </row>
    <row r="185" spans="1:25" x14ac:dyDescent="0.2">
      <c r="A185" t="s">
        <v>942</v>
      </c>
      <c r="B185" t="str">
        <f>CONCATENATE(BOM!$C$4,"_",_xlfn.XLOOKUP(Nevion!G185,'SNP Lookup'!A:A,'SNP Lookup'!C:C,"",0,1),"_IPLASRF")</f>
        <v>VGW-01_SDI09_AUDsend_0006_IPLASRF</v>
      </c>
      <c r="C185" t="str">
        <f>IFERROR(VLOOKUP(B185,'Sender-Receiver'!$B$3:$BQ$1500,IF('Sender-Receiver'!$AQ$2="Type:Vid_720p50",62,60),FALSE),"")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85" t="str">
        <f>IFERROR(VLOOKUP(B185,'Sender-Receiver'!$B$3:$BP$1500,41,FALSE),"")</f>
        <v xml:space="preserve"> |  | VKS (12G)</v>
      </c>
      <c r="E185" t="s">
        <v>3817</v>
      </c>
      <c r="F185">
        <v>9</v>
      </c>
      <c r="G185" t="s">
        <v>1128</v>
      </c>
      <c r="M185" t="str">
        <f>IF(OR(BOM!$AE$4=FALSE,BOM!$AE$4="-"),IF(ISERROR(SEARCH("send",B185)),"",IF(ISERROR(SEARCH("Embrionix",BOM!$M$4)),"pool:TPC",IF(ISERROR(SEARCH("Quadsplit",BOM!$N$4)),"pool:TPC|pool:TPC","pool:TPC"))),IF(ISERROR(SEARCH("send",B185)),"","pool:TPC|pool:TPC"))</f>
        <v>pool:TPC|pool:TPC</v>
      </c>
      <c r="S185" t="str">
        <f>IFERROR(IF(VLOOKUP(B185,'Sender-Receiver'!$B$3:$BS$1259,IF('Sender-Receiver'!$AQ$2="Type:Vid_720p50",61,59),FALSE)="x","true","false"),"false")</f>
        <v>true</v>
      </c>
      <c r="T185" t="str">
        <f t="shared" si="2"/>
        <v>full</v>
      </c>
      <c r="Y185" t="str">
        <f>IF(OR(BOM!$AE$4=FALSE,BOM!$AE$4="-"),IF(ISERROR(SEARCH("Embrionix",BOM!$M$4)),"none",IF(ISERROR(SEARCH("Quadsplit",BOM!$N$4)),IF(ISERROR(SEARCH("rec",B185)),IF(ISERROR(SEARCH("send",B185)),"none","split"),"merge"),"none")),IF(ISERROR(SEARCH("rec",B185)),"split","merge"))</f>
        <v>split</v>
      </c>
    </row>
    <row r="186" spans="1:25" x14ac:dyDescent="0.2">
      <c r="A186" t="s">
        <v>942</v>
      </c>
      <c r="B186" t="str">
        <f>CONCATENATE(BOM!$C$4,"_",_xlfn.XLOOKUP(Nevion!G186,'SNP Lookup'!A:A,'SNP Lookup'!C:C,"",0,1),"_IPLASRF")</f>
        <v>VGW-01_SDI09_AUDsend_0007_IPLASRF</v>
      </c>
      <c r="C186" t="str">
        <f>IFERROR(VLOOKUP(B186,'Sender-Receiver'!$B$3:$BQ$1500,IF('Sender-Receiver'!$AQ$2="Type:Vid_720p50",62,60),FALSE),"")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86" t="str">
        <f>IFERROR(VLOOKUP(B186,'Sender-Receiver'!$B$3:$BP$1500,41,FALSE),"")</f>
        <v xml:space="preserve"> |  | VKS (12G)</v>
      </c>
      <c r="E186" t="s">
        <v>3817</v>
      </c>
      <c r="F186">
        <v>9</v>
      </c>
      <c r="G186" t="s">
        <v>1129</v>
      </c>
      <c r="M186" t="str">
        <f>IF(OR(BOM!$AE$4=FALSE,BOM!$AE$4="-"),IF(ISERROR(SEARCH("send",B186)),"",IF(ISERROR(SEARCH("Embrionix",BOM!$M$4)),"pool:TPC",IF(ISERROR(SEARCH("Quadsplit",BOM!$N$4)),"pool:TPC|pool:TPC","pool:TPC"))),IF(ISERROR(SEARCH("send",B186)),"","pool:TPC|pool:TPC"))</f>
        <v>pool:TPC|pool:TPC</v>
      </c>
      <c r="S186" t="str">
        <f>IFERROR(IF(VLOOKUP(B186,'Sender-Receiver'!$B$3:$BS$1259,IF('Sender-Receiver'!$AQ$2="Type:Vid_720p50",61,59),FALSE)="x","true","false"),"false")</f>
        <v>true</v>
      </c>
      <c r="T186" t="str">
        <f t="shared" si="2"/>
        <v>full</v>
      </c>
      <c r="Y186" t="str">
        <f>IF(OR(BOM!$AE$4=FALSE,BOM!$AE$4="-"),IF(ISERROR(SEARCH("Embrionix",BOM!$M$4)),"none",IF(ISERROR(SEARCH("Quadsplit",BOM!$N$4)),IF(ISERROR(SEARCH("rec",B186)),IF(ISERROR(SEARCH("send",B186)),"none","split"),"merge"),"none")),IF(ISERROR(SEARCH("rec",B186)),"split","merge"))</f>
        <v>split</v>
      </c>
    </row>
    <row r="187" spans="1:25" x14ac:dyDescent="0.2">
      <c r="A187" t="s">
        <v>942</v>
      </c>
      <c r="B187" t="str">
        <f>CONCATENATE(BOM!$C$4,"_",_xlfn.XLOOKUP(Nevion!G187,'SNP Lookup'!A:A,'SNP Lookup'!C:C,"",0,1),"_IPLASRF")</f>
        <v>VGW-01_SDI09_AUDsend_0008_IPLASRF</v>
      </c>
      <c r="C187" t="str">
        <f>IFERROR(VLOOKUP(B187,'Sender-Receiver'!$B$3:$BQ$1500,IF('Sender-Receiver'!$AQ$2="Type:Vid_720p50",62,60),FALSE),"")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87" t="str">
        <f>IFERROR(VLOOKUP(B187,'Sender-Receiver'!$B$3:$BP$1500,41,FALSE),"")</f>
        <v xml:space="preserve"> |  | VKS (12G)</v>
      </c>
      <c r="E187" t="s">
        <v>3817</v>
      </c>
      <c r="F187">
        <v>9</v>
      </c>
      <c r="G187" t="s">
        <v>1130</v>
      </c>
      <c r="M187" t="str">
        <f>IF(OR(BOM!$AE$4=FALSE,BOM!$AE$4="-"),IF(ISERROR(SEARCH("send",B187)),"",IF(ISERROR(SEARCH("Embrionix",BOM!$M$4)),"pool:TPC",IF(ISERROR(SEARCH("Quadsplit",BOM!$N$4)),"pool:TPC|pool:TPC","pool:TPC"))),IF(ISERROR(SEARCH("send",B187)),"","pool:TPC|pool:TPC"))</f>
        <v>pool:TPC|pool:TPC</v>
      </c>
      <c r="S187" t="str">
        <f>IFERROR(IF(VLOOKUP(B187,'Sender-Receiver'!$B$3:$BS$1259,IF('Sender-Receiver'!$AQ$2="Type:Vid_720p50",61,59),FALSE)="x","true","false"),"false")</f>
        <v>true</v>
      </c>
      <c r="T187" t="str">
        <f t="shared" si="2"/>
        <v>full</v>
      </c>
      <c r="Y187" t="str">
        <f>IF(OR(BOM!$AE$4=FALSE,BOM!$AE$4="-"),IF(ISERROR(SEARCH("Embrionix",BOM!$M$4)),"none",IF(ISERROR(SEARCH("Quadsplit",BOM!$N$4)),IF(ISERROR(SEARCH("rec",B187)),IF(ISERROR(SEARCH("send",B187)),"none","split"),"merge"),"none")),IF(ISERROR(SEARCH("rec",B187)),"split","merge"))</f>
        <v>split</v>
      </c>
    </row>
    <row r="188" spans="1:25" x14ac:dyDescent="0.2">
      <c r="A188" t="s">
        <v>942</v>
      </c>
      <c r="B188" t="str">
        <f>CONCATENATE(BOM!$C$4,"_",_xlfn.XLOOKUP(Nevion!G188,'SNP Lookup'!A:A,'SNP Lookup'!C:C,"",0,1),"_IPLASRF")</f>
        <v>VGW-01_SDI09_AUDsend_0009_IPLASRF</v>
      </c>
      <c r="C188" t="str">
        <f>IFERROR(VLOOKUP(B188,'Sender-Receiver'!$B$3:$BQ$1500,IF('Sender-Receiver'!$AQ$2="Type:Vid_720p50",62,60),FALSE),"")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88" t="str">
        <f>IFERROR(VLOOKUP(B188,'Sender-Receiver'!$B$3:$BP$1500,41,FALSE),"")</f>
        <v xml:space="preserve"> |  | VKS (12G)</v>
      </c>
      <c r="E188" t="s">
        <v>3817</v>
      </c>
      <c r="F188">
        <v>9</v>
      </c>
      <c r="G188" t="s">
        <v>1131</v>
      </c>
      <c r="M188" t="str">
        <f>IF(OR(BOM!$AE$4=FALSE,BOM!$AE$4="-"),IF(ISERROR(SEARCH("send",B188)),"",IF(ISERROR(SEARCH("Embrionix",BOM!$M$4)),"pool:TPC",IF(ISERROR(SEARCH("Quadsplit",BOM!$N$4)),"pool:TPC|pool:TPC","pool:TPC"))),IF(ISERROR(SEARCH("send",B188)),"","pool:TPC|pool:TPC"))</f>
        <v>pool:TPC|pool:TPC</v>
      </c>
      <c r="S188" t="str">
        <f>IFERROR(IF(VLOOKUP(B188,'Sender-Receiver'!$B$3:$BS$1259,IF('Sender-Receiver'!$AQ$2="Type:Vid_720p50",61,59),FALSE)="x","true","false"),"false")</f>
        <v>true</v>
      </c>
      <c r="T188" t="str">
        <f t="shared" si="2"/>
        <v>full</v>
      </c>
      <c r="Y188" t="str">
        <f>IF(OR(BOM!$AE$4=FALSE,BOM!$AE$4="-"),IF(ISERROR(SEARCH("Embrionix",BOM!$M$4)),"none",IF(ISERROR(SEARCH("Quadsplit",BOM!$N$4)),IF(ISERROR(SEARCH("rec",B188)),IF(ISERROR(SEARCH("send",B188)),"none","split"),"merge"),"none")),IF(ISERROR(SEARCH("rec",B188)),"split","merge"))</f>
        <v>split</v>
      </c>
    </row>
    <row r="189" spans="1:25" x14ac:dyDescent="0.2">
      <c r="A189" t="s">
        <v>942</v>
      </c>
      <c r="B189" t="str">
        <f>CONCATENATE(BOM!$C$4,"_",_xlfn.XLOOKUP(Nevion!G189,'SNP Lookup'!A:A,'SNP Lookup'!C:C,"",0,1),"_IPLASRF")</f>
        <v>VGW-01_SDI09_AUDsend_0010_IPLASRF</v>
      </c>
      <c r="C189" t="str">
        <f>IFERROR(VLOOKUP(B189,'Sender-Receiver'!$B$3:$BQ$1500,IF('Sender-Receiver'!$AQ$2="Type:Vid_720p50",62,60),FALSE),"")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89" t="str">
        <f>IFERROR(VLOOKUP(B189,'Sender-Receiver'!$B$3:$BP$1500,41,FALSE),"")</f>
        <v xml:space="preserve"> |  | VKS (12G)</v>
      </c>
      <c r="E189" t="s">
        <v>3817</v>
      </c>
      <c r="F189">
        <v>9</v>
      </c>
      <c r="G189" t="s">
        <v>1132</v>
      </c>
      <c r="M189" t="str">
        <f>IF(OR(BOM!$AE$4=FALSE,BOM!$AE$4="-"),IF(ISERROR(SEARCH("send",B189)),"",IF(ISERROR(SEARCH("Embrionix",BOM!$M$4)),"pool:TPC",IF(ISERROR(SEARCH("Quadsplit",BOM!$N$4)),"pool:TPC|pool:TPC","pool:TPC"))),IF(ISERROR(SEARCH("send",B189)),"","pool:TPC|pool:TPC"))</f>
        <v>pool:TPC|pool:TPC</v>
      </c>
      <c r="S189" t="str">
        <f>IFERROR(IF(VLOOKUP(B189,'Sender-Receiver'!$B$3:$BS$1259,IF('Sender-Receiver'!$AQ$2="Type:Vid_720p50",61,59),FALSE)="x","true","false"),"false")</f>
        <v>true</v>
      </c>
      <c r="T189" t="str">
        <f t="shared" si="2"/>
        <v>full</v>
      </c>
      <c r="Y189" t="str">
        <f>IF(OR(BOM!$AE$4=FALSE,BOM!$AE$4="-"),IF(ISERROR(SEARCH("Embrionix",BOM!$M$4)),"none",IF(ISERROR(SEARCH("Quadsplit",BOM!$N$4)),IF(ISERROR(SEARCH("rec",B189)),IF(ISERROR(SEARCH("send",B189)),"none","split"),"merge"),"none")),IF(ISERROR(SEARCH("rec",B189)),"split","merge"))</f>
        <v>split</v>
      </c>
    </row>
    <row r="190" spans="1:25" x14ac:dyDescent="0.2">
      <c r="A190" t="s">
        <v>942</v>
      </c>
      <c r="B190" t="str">
        <f>CONCATENATE(BOM!$C$4,"_",_xlfn.XLOOKUP(Nevion!G190,'SNP Lookup'!A:A,'SNP Lookup'!C:C,"",0,1),"_IPLASRF")</f>
        <v>VGW-01_SDI09_AUDsend_0011_IPLASRF</v>
      </c>
      <c r="C190" t="str">
        <f>IFERROR(VLOOKUP(B190,'Sender-Receiver'!$B$3:$BQ$1500,IF('Sender-Receiver'!$AQ$2="Type:Vid_720p50",62,60),FALSE),"")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90" t="str">
        <f>IFERROR(VLOOKUP(B190,'Sender-Receiver'!$B$3:$BP$1500,41,FALSE),"")</f>
        <v xml:space="preserve"> |  | VKS (12G)</v>
      </c>
      <c r="E190" t="s">
        <v>3817</v>
      </c>
      <c r="F190">
        <v>9</v>
      </c>
      <c r="G190" t="s">
        <v>1133</v>
      </c>
      <c r="M190" t="str">
        <f>IF(OR(BOM!$AE$4=FALSE,BOM!$AE$4="-"),IF(ISERROR(SEARCH("send",B190)),"",IF(ISERROR(SEARCH("Embrionix",BOM!$M$4)),"pool:TPC",IF(ISERROR(SEARCH("Quadsplit",BOM!$N$4)),"pool:TPC|pool:TPC","pool:TPC"))),IF(ISERROR(SEARCH("send",B190)),"","pool:TPC|pool:TPC"))</f>
        <v>pool:TPC|pool:TPC</v>
      </c>
      <c r="S190" t="str">
        <f>IFERROR(IF(VLOOKUP(B190,'Sender-Receiver'!$B$3:$BS$1259,IF('Sender-Receiver'!$AQ$2="Type:Vid_720p50",61,59),FALSE)="x","true","false"),"false")</f>
        <v>true</v>
      </c>
      <c r="T190" t="str">
        <f t="shared" si="2"/>
        <v>full</v>
      </c>
      <c r="Y190" t="str">
        <f>IF(OR(BOM!$AE$4=FALSE,BOM!$AE$4="-"),IF(ISERROR(SEARCH("Embrionix",BOM!$M$4)),"none",IF(ISERROR(SEARCH("Quadsplit",BOM!$N$4)),IF(ISERROR(SEARCH("rec",B190)),IF(ISERROR(SEARCH("send",B190)),"none","split"),"merge"),"none")),IF(ISERROR(SEARCH("rec",B190)),"split","merge"))</f>
        <v>split</v>
      </c>
    </row>
    <row r="191" spans="1:25" x14ac:dyDescent="0.2">
      <c r="A191" t="s">
        <v>942</v>
      </c>
      <c r="B191" t="str">
        <f>CONCATENATE(BOM!$C$4,"_",_xlfn.XLOOKUP(Nevion!G191,'SNP Lookup'!A:A,'SNP Lookup'!C:C,"",0,1),"_IPLASRF")</f>
        <v>VGW-01_SDI09_AUDsend_0012_IPLASRF</v>
      </c>
      <c r="C191" t="str">
        <f>IFERROR(VLOOKUP(B191,'Sender-Receiver'!$B$3:$BQ$1500,IF('Sender-Receiver'!$AQ$2="Type:Vid_720p50",62,60),FALSE),"")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91" t="str">
        <f>IFERROR(VLOOKUP(B191,'Sender-Receiver'!$B$3:$BP$1500,41,FALSE),"")</f>
        <v xml:space="preserve"> |  | VKS (12G)</v>
      </c>
      <c r="E191" t="s">
        <v>3817</v>
      </c>
      <c r="F191">
        <v>9</v>
      </c>
      <c r="G191" t="s">
        <v>1134</v>
      </c>
      <c r="M191" t="str">
        <f>IF(OR(BOM!$AE$4=FALSE,BOM!$AE$4="-"),IF(ISERROR(SEARCH("send",B191)),"",IF(ISERROR(SEARCH("Embrionix",BOM!$M$4)),"pool:TPC",IF(ISERROR(SEARCH("Quadsplit",BOM!$N$4)),"pool:TPC|pool:TPC","pool:TPC"))),IF(ISERROR(SEARCH("send",B191)),"","pool:TPC|pool:TPC"))</f>
        <v>pool:TPC|pool:TPC</v>
      </c>
      <c r="S191" t="str">
        <f>IFERROR(IF(VLOOKUP(B191,'Sender-Receiver'!$B$3:$BS$1259,IF('Sender-Receiver'!$AQ$2="Type:Vid_720p50",61,59),FALSE)="x","true","false"),"false")</f>
        <v>true</v>
      </c>
      <c r="T191" t="str">
        <f t="shared" si="2"/>
        <v>full</v>
      </c>
      <c r="Y191" t="str">
        <f>IF(OR(BOM!$AE$4=FALSE,BOM!$AE$4="-"),IF(ISERROR(SEARCH("Embrionix",BOM!$M$4)),"none",IF(ISERROR(SEARCH("Quadsplit",BOM!$N$4)),IF(ISERROR(SEARCH("rec",B191)),IF(ISERROR(SEARCH("send",B191)),"none","split"),"merge"),"none")),IF(ISERROR(SEARCH("rec",B191)),"split","merge"))</f>
        <v>split</v>
      </c>
    </row>
    <row r="192" spans="1:25" x14ac:dyDescent="0.2">
      <c r="A192" t="s">
        <v>942</v>
      </c>
      <c r="B192" t="str">
        <f>CONCATENATE(BOM!$C$4,"_",_xlfn.XLOOKUP(Nevion!G192,'SNP Lookup'!A:A,'SNP Lookup'!C:C,"",0,1),"_IPLASRF")</f>
        <v>VGW-01_SDI09_AUDsend_0013_IPLASRF</v>
      </c>
      <c r="C192" t="str">
        <f>IFERROR(VLOOKUP(B192,'Sender-Receiver'!$B$3:$BQ$1500,IF('Sender-Receiver'!$AQ$2="Type:Vid_720p50",62,60),FALSE),"")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92" t="str">
        <f>IFERROR(VLOOKUP(B192,'Sender-Receiver'!$B$3:$BP$1500,41,FALSE),"")</f>
        <v xml:space="preserve"> |  | VKS (12G)</v>
      </c>
      <c r="E192" t="s">
        <v>3817</v>
      </c>
      <c r="F192">
        <v>9</v>
      </c>
      <c r="G192" t="s">
        <v>1135</v>
      </c>
      <c r="M192" t="str">
        <f>IF(OR(BOM!$AE$4=FALSE,BOM!$AE$4="-"),IF(ISERROR(SEARCH("send",B192)),"",IF(ISERROR(SEARCH("Embrionix",BOM!$M$4)),"pool:TPC",IF(ISERROR(SEARCH("Quadsplit",BOM!$N$4)),"pool:TPC|pool:TPC","pool:TPC"))),IF(ISERROR(SEARCH("send",B192)),"","pool:TPC|pool:TPC"))</f>
        <v>pool:TPC|pool:TPC</v>
      </c>
      <c r="S192" t="str">
        <f>IFERROR(IF(VLOOKUP(B192,'Sender-Receiver'!$B$3:$BS$1259,IF('Sender-Receiver'!$AQ$2="Type:Vid_720p50",61,59),FALSE)="x","true","false"),"false")</f>
        <v>true</v>
      </c>
      <c r="T192" t="str">
        <f t="shared" si="2"/>
        <v>full</v>
      </c>
      <c r="Y192" t="str">
        <f>IF(OR(BOM!$AE$4=FALSE,BOM!$AE$4="-"),IF(ISERROR(SEARCH("Embrionix",BOM!$M$4)),"none",IF(ISERROR(SEARCH("Quadsplit",BOM!$N$4)),IF(ISERROR(SEARCH("rec",B192)),IF(ISERROR(SEARCH("send",B192)),"none","split"),"merge"),"none")),IF(ISERROR(SEARCH("rec",B192)),"split","merge"))</f>
        <v>split</v>
      </c>
    </row>
    <row r="193" spans="1:25" x14ac:dyDescent="0.2">
      <c r="A193" t="s">
        <v>942</v>
      </c>
      <c r="B193" t="str">
        <f>CONCATENATE(BOM!$C$4,"_",_xlfn.XLOOKUP(Nevion!G193,'SNP Lookup'!A:A,'SNP Lookup'!C:C,"",0,1),"_IPLASRF")</f>
        <v>VGW-01_SDI09_AUDsend_0014_IPLASRF</v>
      </c>
      <c r="C193" t="str">
        <f>IFERROR(VLOOKUP(B193,'Sender-Receiver'!$B$3:$BQ$1500,IF('Sender-Receiver'!$AQ$2="Type:Vid_720p50",62,60),FALSE),"")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93" t="str">
        <f>IFERROR(VLOOKUP(B193,'Sender-Receiver'!$B$3:$BP$1500,41,FALSE),"")</f>
        <v xml:space="preserve"> |  | VKS (12G)</v>
      </c>
      <c r="E193" t="s">
        <v>3817</v>
      </c>
      <c r="F193">
        <v>9</v>
      </c>
      <c r="G193" t="s">
        <v>1136</v>
      </c>
      <c r="M193" t="str">
        <f>IF(OR(BOM!$AE$4=FALSE,BOM!$AE$4="-"),IF(ISERROR(SEARCH("send",B193)),"",IF(ISERROR(SEARCH("Embrionix",BOM!$M$4)),"pool:TPC",IF(ISERROR(SEARCH("Quadsplit",BOM!$N$4)),"pool:TPC|pool:TPC","pool:TPC"))),IF(ISERROR(SEARCH("send",B193)),"","pool:TPC|pool:TPC"))</f>
        <v>pool:TPC|pool:TPC</v>
      </c>
      <c r="S193" t="str">
        <f>IFERROR(IF(VLOOKUP(B193,'Sender-Receiver'!$B$3:$BS$1259,IF('Sender-Receiver'!$AQ$2="Type:Vid_720p50",61,59),FALSE)="x","true","false"),"false")</f>
        <v>true</v>
      </c>
      <c r="T193" t="str">
        <f t="shared" si="2"/>
        <v>full</v>
      </c>
      <c r="Y193" t="str">
        <f>IF(OR(BOM!$AE$4=FALSE,BOM!$AE$4="-"),IF(ISERROR(SEARCH("Embrionix",BOM!$M$4)),"none",IF(ISERROR(SEARCH("Quadsplit",BOM!$N$4)),IF(ISERROR(SEARCH("rec",B193)),IF(ISERROR(SEARCH("send",B193)),"none","split"),"merge"),"none")),IF(ISERROR(SEARCH("rec",B193)),"split","merge"))</f>
        <v>split</v>
      </c>
    </row>
    <row r="194" spans="1:25" x14ac:dyDescent="0.2">
      <c r="A194" t="s">
        <v>942</v>
      </c>
      <c r="B194" t="str">
        <f>CONCATENATE(BOM!$C$4,"_",_xlfn.XLOOKUP(Nevion!G194,'SNP Lookup'!A:A,'SNP Lookup'!C:C,"",0,1),"_IPLASRF")</f>
        <v>VGW-01_SDI09_AUDsend_0015_IPLASRF</v>
      </c>
      <c r="C194" t="str">
        <f>IFERROR(VLOOKUP(B194,'Sender-Receiver'!$B$3:$BQ$1500,IF('Sender-Receiver'!$AQ$2="Type:Vid_720p50",62,60),FALSE),"")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94" t="str">
        <f>IFERROR(VLOOKUP(B194,'Sender-Receiver'!$B$3:$BP$1500,41,FALSE),"")</f>
        <v xml:space="preserve"> |  | VKS (12G)</v>
      </c>
      <c r="E194" t="s">
        <v>3817</v>
      </c>
      <c r="F194">
        <v>9</v>
      </c>
      <c r="G194" t="s">
        <v>1137</v>
      </c>
      <c r="M194" t="str">
        <f>IF(OR(BOM!$AE$4=FALSE,BOM!$AE$4="-"),IF(ISERROR(SEARCH("send",B194)),"",IF(ISERROR(SEARCH("Embrionix",BOM!$M$4)),"pool:TPC",IF(ISERROR(SEARCH("Quadsplit",BOM!$N$4)),"pool:TPC|pool:TPC","pool:TPC"))),IF(ISERROR(SEARCH("send",B194)),"","pool:TPC|pool:TPC"))</f>
        <v>pool:TPC|pool:TPC</v>
      </c>
      <c r="S194" t="str">
        <f>IFERROR(IF(VLOOKUP(B194,'Sender-Receiver'!$B$3:$BS$1259,IF('Sender-Receiver'!$AQ$2="Type:Vid_720p50",61,59),FALSE)="x","true","false"),"false")</f>
        <v>true</v>
      </c>
      <c r="T194" t="str">
        <f t="shared" ref="T194:T257" si="3">IF(S194="true","full","off")</f>
        <v>full</v>
      </c>
      <c r="Y194" t="str">
        <f>IF(OR(BOM!$AE$4=FALSE,BOM!$AE$4="-"),IF(ISERROR(SEARCH("Embrionix",BOM!$M$4)),"none",IF(ISERROR(SEARCH("Quadsplit",BOM!$N$4)),IF(ISERROR(SEARCH("rec",B194)),IF(ISERROR(SEARCH("send",B194)),"none","split"),"merge"),"none")),IF(ISERROR(SEARCH("rec",B194)),"split","merge"))</f>
        <v>split</v>
      </c>
    </row>
    <row r="195" spans="1:25" x14ac:dyDescent="0.2">
      <c r="A195" t="s">
        <v>942</v>
      </c>
      <c r="B195" t="str">
        <f>CONCATENATE(BOM!$C$4,"_",_xlfn.XLOOKUP(Nevion!G195,'SNP Lookup'!A:A,'SNP Lookup'!C:C,"",0,1),"_IPLASRF")</f>
        <v>VGW-01_SDI09_AUDsend_0016_IPLASRF</v>
      </c>
      <c r="C195" t="str">
        <f>IFERROR(VLOOKUP(B195,'Sender-Receiver'!$B$3:$BQ$1500,IF('Sender-Receiver'!$AQ$2="Type:Vid_720p50",62,60),FALSE),"")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195" t="str">
        <f>IFERROR(VLOOKUP(B195,'Sender-Receiver'!$B$3:$BP$1500,41,FALSE),"")</f>
        <v xml:space="preserve"> |  | VKS (12G)</v>
      </c>
      <c r="E195" t="s">
        <v>3817</v>
      </c>
      <c r="F195">
        <v>9</v>
      </c>
      <c r="G195" t="s">
        <v>1138</v>
      </c>
      <c r="M195" t="str">
        <f>IF(OR(BOM!$AE$4=FALSE,BOM!$AE$4="-"),IF(ISERROR(SEARCH("send",B195)),"",IF(ISERROR(SEARCH("Embrionix",BOM!$M$4)),"pool:TPC",IF(ISERROR(SEARCH("Quadsplit",BOM!$N$4)),"pool:TPC|pool:TPC","pool:TPC"))),IF(ISERROR(SEARCH("send",B195)),"","pool:TPC|pool:TPC"))</f>
        <v>pool:TPC|pool:TPC</v>
      </c>
      <c r="S195" t="str">
        <f>IFERROR(IF(VLOOKUP(B195,'Sender-Receiver'!$B$3:$BS$1259,IF('Sender-Receiver'!$AQ$2="Type:Vid_720p50",61,59),FALSE)="x","true","false"),"false")</f>
        <v>true</v>
      </c>
      <c r="T195" t="str">
        <f t="shared" si="3"/>
        <v>full</v>
      </c>
      <c r="Y195" t="str">
        <f>IF(OR(BOM!$AE$4=FALSE,BOM!$AE$4="-"),IF(ISERROR(SEARCH("Embrionix",BOM!$M$4)),"none",IF(ISERROR(SEARCH("Quadsplit",BOM!$N$4)),IF(ISERROR(SEARCH("rec",B195)),IF(ISERROR(SEARCH("send",B195)),"none","split"),"merge"),"none")),IF(ISERROR(SEARCH("rec",B195)),"split","merge"))</f>
        <v>split</v>
      </c>
    </row>
    <row r="196" spans="1:25" x14ac:dyDescent="0.2">
      <c r="A196" t="s">
        <v>942</v>
      </c>
      <c r="B196" t="str">
        <f>CONCATENATE(BOM!$C$4,"_",_xlfn.XLOOKUP(Nevion!G196,'SNP Lookup'!A:A,'SNP Lookup'!C:C,"",0,1),"_IPLASRF")</f>
        <v>VGW-01_SDI09_ANCsend_0001_IPLASRF</v>
      </c>
      <c r="C196" t="str">
        <f>IFERROR(VLOOKUP(B196,'Sender-Receiver'!$B$3:$BQ$1500,IF('Sender-Receiver'!$AQ$2="Type:Vid_720p50",62,60),FALSE),"")</f>
        <v>Type:Anc_Prot,#SNP</v>
      </c>
      <c r="D196" t="str">
        <f>IFERROR(VLOOKUP(B196,'Sender-Receiver'!$B$3:$BP$1500,41,FALSE),"")</f>
        <v xml:space="preserve"> |  | VKS (12G)</v>
      </c>
      <c r="E196" t="s">
        <v>3817</v>
      </c>
      <c r="F196">
        <v>9</v>
      </c>
      <c r="G196" t="s">
        <v>1119</v>
      </c>
      <c r="M196" t="str">
        <f>IF(OR(BOM!$AE$4=FALSE,BOM!$AE$4="-"),IF(ISERROR(SEARCH("send",B196)),"",IF(ISERROR(SEARCH("Embrionix",BOM!$M$4)),"pool:TPC",IF(ISERROR(SEARCH("Quadsplit",BOM!$N$4)),"pool:TPC|pool:TPC","pool:TPC"))),IF(ISERROR(SEARCH("send",B196)),"","pool:TPC|pool:TPC"))</f>
        <v>pool:TPC|pool:TPC</v>
      </c>
      <c r="S196" t="str">
        <f>IFERROR(IF(VLOOKUP(B196,'Sender-Receiver'!$B$3:$BS$1259,IF('Sender-Receiver'!$AQ$2="Type:Vid_720p50",61,59),FALSE)="x","true","false"),"false")</f>
        <v>true</v>
      </c>
      <c r="T196" t="str">
        <f t="shared" si="3"/>
        <v>full</v>
      </c>
      <c r="Y196" t="str">
        <f>IF(OR(BOM!$AE$4=FALSE,BOM!$AE$4="-"),IF(ISERROR(SEARCH("Embrionix",BOM!$M$4)),"none",IF(ISERROR(SEARCH("Quadsplit",BOM!$N$4)),IF(ISERROR(SEARCH("rec",B196)),IF(ISERROR(SEARCH("send",B196)),"none","split"),"merge"),"none")),IF(ISERROR(SEARCH("rec",B196)),"split","merge"))</f>
        <v>split</v>
      </c>
    </row>
    <row r="197" spans="1:25" x14ac:dyDescent="0.2">
      <c r="A197" t="s">
        <v>942</v>
      </c>
      <c r="B197" t="str">
        <f>CONCATENATE(BOM!$C$4,"_",_xlfn.XLOOKUP(Nevion!G197,'SNP Lookup'!A:A,'SNP Lookup'!C:C,"",0,1),"_IPLASRF")</f>
        <v>VGW-01_SDI09_ANCsend_0002_IPLASRF</v>
      </c>
      <c r="C197" t="str">
        <f>IFERROR(VLOOKUP(B197,'Sender-Receiver'!$B$3:$BQ$1500,IF('Sender-Receiver'!$AQ$2="Type:Vid_720p50",62,60),FALSE),"")</f>
        <v>#SNP</v>
      </c>
      <c r="D197" t="str">
        <f>IFERROR(VLOOKUP(B197,'Sender-Receiver'!$B$3:$BP$1500,41,FALSE),"")</f>
        <v xml:space="preserve"> |  | VKS (12G)</v>
      </c>
      <c r="E197" t="s">
        <v>3817</v>
      </c>
      <c r="F197">
        <v>9</v>
      </c>
      <c r="G197" t="s">
        <v>1120</v>
      </c>
      <c r="M197" t="str">
        <f>IF(OR(BOM!$AE$4=FALSE,BOM!$AE$4="-"),IF(ISERROR(SEARCH("send",B197)),"",IF(ISERROR(SEARCH("Embrionix",BOM!$M$4)),"pool:TPC",IF(ISERROR(SEARCH("Quadsplit",BOM!$N$4)),"pool:TPC|pool:TPC","pool:TPC"))),IF(ISERROR(SEARCH("send",B197)),"","pool:TPC|pool:TPC"))</f>
        <v>pool:TPC|pool:TPC</v>
      </c>
      <c r="S197" t="str">
        <f>IFERROR(IF(VLOOKUP(B197,'Sender-Receiver'!$B$3:$BS$1259,IF('Sender-Receiver'!$AQ$2="Type:Vid_720p50",61,59),FALSE)="x","true","false"),"false")</f>
        <v>false</v>
      </c>
      <c r="T197" t="str">
        <f t="shared" si="3"/>
        <v>off</v>
      </c>
      <c r="Y197" t="str">
        <f>IF(OR(BOM!$AE$4=FALSE,BOM!$AE$4="-"),IF(ISERROR(SEARCH("Embrionix",BOM!$M$4)),"none",IF(ISERROR(SEARCH("Quadsplit",BOM!$N$4)),IF(ISERROR(SEARCH("rec",B197)),IF(ISERROR(SEARCH("send",B197)),"none","split"),"merge"),"none")),IF(ISERROR(SEARCH("rec",B197)),"split","merge"))</f>
        <v>split</v>
      </c>
    </row>
    <row r="198" spans="1:25" x14ac:dyDescent="0.2">
      <c r="A198" t="s">
        <v>942</v>
      </c>
      <c r="B198" t="str">
        <f>CONCATENATE(BOM!$C$4,"_",_xlfn.XLOOKUP(Nevion!G198,'SNP Lookup'!A:A,'SNP Lookup'!C:C,"",0,1),"_IPLASRF")</f>
        <v>VGW-01_SDI09_ANCsend_0003_IPLASRF</v>
      </c>
      <c r="C198" t="str">
        <f>IFERROR(VLOOKUP(B198,'Sender-Receiver'!$B$3:$BQ$1500,IF('Sender-Receiver'!$AQ$2="Type:Vid_720p50",62,60),FALSE),"")</f>
        <v>#SNP</v>
      </c>
      <c r="D198" t="str">
        <f>IFERROR(VLOOKUP(B198,'Sender-Receiver'!$B$3:$BP$1500,41,FALSE),"")</f>
        <v xml:space="preserve"> |  | VKS (12G)</v>
      </c>
      <c r="E198" t="s">
        <v>3817</v>
      </c>
      <c r="F198">
        <v>9</v>
      </c>
      <c r="G198" t="s">
        <v>1121</v>
      </c>
      <c r="M198" t="str">
        <f>IF(OR(BOM!$AE$4=FALSE,BOM!$AE$4="-"),IF(ISERROR(SEARCH("send",B198)),"",IF(ISERROR(SEARCH("Embrionix",BOM!$M$4)),"pool:TPC",IF(ISERROR(SEARCH("Quadsplit",BOM!$N$4)),"pool:TPC|pool:TPC","pool:TPC"))),IF(ISERROR(SEARCH("send",B198)),"","pool:TPC|pool:TPC"))</f>
        <v>pool:TPC|pool:TPC</v>
      </c>
      <c r="S198" t="str">
        <f>IFERROR(IF(VLOOKUP(B198,'Sender-Receiver'!$B$3:$BS$1259,IF('Sender-Receiver'!$AQ$2="Type:Vid_720p50",61,59),FALSE)="x","true","false"),"false")</f>
        <v>false</v>
      </c>
      <c r="T198" t="str">
        <f t="shared" si="3"/>
        <v>off</v>
      </c>
      <c r="Y198" t="str">
        <f>IF(OR(BOM!$AE$4=FALSE,BOM!$AE$4="-"),IF(ISERROR(SEARCH("Embrionix",BOM!$M$4)),"none",IF(ISERROR(SEARCH("Quadsplit",BOM!$N$4)),IF(ISERROR(SEARCH("rec",B198)),IF(ISERROR(SEARCH("send",B198)),"none","split"),"merge"),"none")),IF(ISERROR(SEARCH("rec",B198)),"split","merge"))</f>
        <v>split</v>
      </c>
    </row>
    <row r="199" spans="1:25" x14ac:dyDescent="0.2">
      <c r="A199" t="s">
        <v>942</v>
      </c>
      <c r="B199" t="str">
        <f>CONCATENATE(BOM!$C$4,"_",_xlfn.XLOOKUP(Nevion!G199,'SNP Lookup'!A:A,'SNP Lookup'!C:C,"",0,1),"_IPLASRF")</f>
        <v>VGW-01_SDI09_ANCsend_0004_IPLASRF</v>
      </c>
      <c r="C199" t="str">
        <f>IFERROR(VLOOKUP(B199,'Sender-Receiver'!$B$3:$BQ$1500,IF('Sender-Receiver'!$AQ$2="Type:Vid_720p50",62,60),FALSE),"")</f>
        <v>#SNP</v>
      </c>
      <c r="D199" t="str">
        <f>IFERROR(VLOOKUP(B199,'Sender-Receiver'!$B$3:$BP$1500,41,FALSE),"")</f>
        <v xml:space="preserve"> |  | VKS (12G)</v>
      </c>
      <c r="E199" t="s">
        <v>3817</v>
      </c>
      <c r="F199">
        <v>9</v>
      </c>
      <c r="G199" t="s">
        <v>1122</v>
      </c>
      <c r="M199" t="str">
        <f>IF(OR(BOM!$AE$4=FALSE,BOM!$AE$4="-"),IF(ISERROR(SEARCH("send",B199)),"",IF(ISERROR(SEARCH("Embrionix",BOM!$M$4)),"pool:TPC",IF(ISERROR(SEARCH("Quadsplit",BOM!$N$4)),"pool:TPC|pool:TPC","pool:TPC"))),IF(ISERROR(SEARCH("send",B199)),"","pool:TPC|pool:TPC"))</f>
        <v>pool:TPC|pool:TPC</v>
      </c>
      <c r="S199" t="str">
        <f>IFERROR(IF(VLOOKUP(B199,'Sender-Receiver'!$B$3:$BS$1259,IF('Sender-Receiver'!$AQ$2="Type:Vid_720p50",61,59),FALSE)="x","true","false"),"false")</f>
        <v>false</v>
      </c>
      <c r="T199" t="str">
        <f t="shared" si="3"/>
        <v>off</v>
      </c>
      <c r="Y199" t="str">
        <f>IF(OR(BOM!$AE$4=FALSE,BOM!$AE$4="-"),IF(ISERROR(SEARCH("Embrionix",BOM!$M$4)),"none",IF(ISERROR(SEARCH("Quadsplit",BOM!$N$4)),IF(ISERROR(SEARCH("rec",B199)),IF(ISERROR(SEARCH("send",B199)),"none","split"),"merge"),"none")),IF(ISERROR(SEARCH("rec",B199)),"split","merge"))</f>
        <v>split</v>
      </c>
    </row>
    <row r="200" spans="1:25" x14ac:dyDescent="0.2">
      <c r="A200" t="s">
        <v>942</v>
      </c>
      <c r="B200" t="str">
        <f>CONCATENATE(BOM!$C$4,"_",_xlfn.XLOOKUP(Nevion!G200,'SNP Lookup'!A:A,'SNP Lookup'!C:C,"",0,1),"_IPLASRF")</f>
        <v>VGW-01_SDI13_VIDsend_0001_IPLASRF</v>
      </c>
      <c r="C200" t="str">
        <f>IFERROR(VLOOKUP(B200,'Sender-Receiver'!$B$3:$BQ$1500,IF('Sender-Receiver'!$AQ$2="Type:Vid_720p50",62,60),FALSE),"")</f>
        <v>Type:Vid_1080i50,Type:Vid_1080p25,Type:Vid_1080p50,Type:Vid_2160p50,Type:Vid_1080p60,#SNP</v>
      </c>
      <c r="D200" t="str">
        <f>IFERROR(VLOOKUP(B200,'Sender-Receiver'!$B$3:$BP$1500,41,FALSE),"")</f>
        <v xml:space="preserve"> |  | Player-01 | 1/4</v>
      </c>
      <c r="E200" t="s">
        <v>3817</v>
      </c>
      <c r="F200">
        <v>13</v>
      </c>
      <c r="G200" t="s">
        <v>1161</v>
      </c>
      <c r="M200" t="str">
        <f>IF(OR(BOM!$AE$4=FALSE,BOM!$AE$4="-"),IF(ISERROR(SEARCH("send",B200)),"",IF(ISERROR(SEARCH("Embrionix",BOM!$M$4)),"pool:TPC",IF(ISERROR(SEARCH("Quadsplit",BOM!$N$4)),"pool:TPC|pool:TPC","pool:TPC"))),IF(ISERROR(SEARCH("send",B200)),"","pool:TPC|pool:TPC"))</f>
        <v>pool:TPC|pool:TPC</v>
      </c>
      <c r="S200" t="str">
        <f>IFERROR(IF(VLOOKUP(B200,'Sender-Receiver'!$B$3:$BS$1259,IF('Sender-Receiver'!$AQ$2="Type:Vid_720p50",61,59),FALSE)="x","true","false"),"false")</f>
        <v>true</v>
      </c>
      <c r="T200" t="str">
        <f t="shared" si="3"/>
        <v>full</v>
      </c>
      <c r="Y200" t="str">
        <f>IF(OR(BOM!$AE$4=FALSE,BOM!$AE$4="-"),IF(ISERROR(SEARCH("Embrionix",BOM!$M$4)),"none",IF(ISERROR(SEARCH("Quadsplit",BOM!$N$4)),IF(ISERROR(SEARCH("rec",B200)),IF(ISERROR(SEARCH("send",B200)),"none","split"),"merge"),"none")),IF(ISERROR(SEARCH("rec",B200)),"split","merge"))</f>
        <v>split</v>
      </c>
    </row>
    <row r="201" spans="1:25" x14ac:dyDescent="0.2">
      <c r="A201" t="s">
        <v>942</v>
      </c>
      <c r="B201" t="str">
        <f>CONCATENATE(BOM!$C$4,"_",_xlfn.XLOOKUP(Nevion!G201,'SNP Lookup'!A:A,'SNP Lookup'!C:C,"",0,1),"_IPLASRF")</f>
        <v>VGW-01_SDI13_VIDsend_0002_IPLASRF</v>
      </c>
      <c r="C201" t="str">
        <f>IFERROR(VLOOKUP(B201,'Sender-Receiver'!$B$3:$BQ$1500,IF('Sender-Receiver'!$AQ$2="Type:Vid_720p50",62,60),FALSE),"")</f>
        <v>Type:Vid_1080i50,#SNP</v>
      </c>
      <c r="D201" t="str">
        <f>IFERROR(VLOOKUP(B201,'Sender-Receiver'!$B$3:$BP$1500,41,FALSE),"")</f>
        <v xml:space="preserve"> |  | Player-01 | 1/4</v>
      </c>
      <c r="E201" t="s">
        <v>3817</v>
      </c>
      <c r="F201">
        <v>13</v>
      </c>
      <c r="G201" t="s">
        <v>1162</v>
      </c>
      <c r="M201" t="str">
        <f>IF(OR(BOM!$AE$4=FALSE,BOM!$AE$4="-"),IF(ISERROR(SEARCH("send",B201)),"",IF(ISERROR(SEARCH("Embrionix",BOM!$M$4)),"pool:TPC",IF(ISERROR(SEARCH("Quadsplit",BOM!$N$4)),"pool:TPC|pool:TPC","pool:TPC"))),IF(ISERROR(SEARCH("send",B201)),"","pool:TPC|pool:TPC"))</f>
        <v>pool:TPC|pool:TPC</v>
      </c>
      <c r="S201" t="str">
        <f>IFERROR(IF(VLOOKUP(B201,'Sender-Receiver'!$B$3:$BS$1259,IF('Sender-Receiver'!$AQ$2="Type:Vid_720p50",61,59),FALSE)="x","true","false"),"false")</f>
        <v>true</v>
      </c>
      <c r="T201" t="str">
        <f t="shared" si="3"/>
        <v>full</v>
      </c>
      <c r="Y201" t="str">
        <f>IF(OR(BOM!$AE$4=FALSE,BOM!$AE$4="-"),IF(ISERROR(SEARCH("Embrionix",BOM!$M$4)),"none",IF(ISERROR(SEARCH("Quadsplit",BOM!$N$4)),IF(ISERROR(SEARCH("rec",B201)),IF(ISERROR(SEARCH("send",B201)),"none","split"),"merge"),"none")),IF(ISERROR(SEARCH("rec",B201)),"split","merge"))</f>
        <v>split</v>
      </c>
    </row>
    <row r="202" spans="1:25" x14ac:dyDescent="0.2">
      <c r="A202" t="s">
        <v>942</v>
      </c>
      <c r="B202" t="str">
        <f>CONCATENATE(BOM!$C$4,"_",_xlfn.XLOOKUP(Nevion!G202,'SNP Lookup'!A:A,'SNP Lookup'!C:C,"",0,1),"_IPLASRF")</f>
        <v>VGW-01_SDI13_AUDsend_0001_IPLASRF</v>
      </c>
      <c r="C202" t="str">
        <f>IFERROR(VLOOKUP(B202,'Sender-Receiver'!$B$3:$BQ$1500,IF('Sender-Receiver'!$AQ$2="Type:Vid_720p50",62,60),FALSE),"")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02" t="str">
        <f>IFERROR(VLOOKUP(B202,'Sender-Receiver'!$B$3:$BP$1500,41,FALSE),"")</f>
        <v xml:space="preserve"> |  | Player-01 | 1/4</v>
      </c>
      <c r="E202" t="s">
        <v>3817</v>
      </c>
      <c r="F202">
        <v>13</v>
      </c>
      <c r="G202" t="s">
        <v>1145</v>
      </c>
      <c r="M202" t="str">
        <f>IF(OR(BOM!$AE$4=FALSE,BOM!$AE$4="-"),IF(ISERROR(SEARCH("send",B202)),"",IF(ISERROR(SEARCH("Embrionix",BOM!$M$4)),"pool:TPC",IF(ISERROR(SEARCH("Quadsplit",BOM!$N$4)),"pool:TPC|pool:TPC","pool:TPC"))),IF(ISERROR(SEARCH("send",B202)),"","pool:TPC|pool:TPC"))</f>
        <v>pool:TPC|pool:TPC</v>
      </c>
      <c r="S202" t="str">
        <f>IFERROR(IF(VLOOKUP(B202,'Sender-Receiver'!$B$3:$BS$1259,IF('Sender-Receiver'!$AQ$2="Type:Vid_720p50",61,59),FALSE)="x","true","false"),"false")</f>
        <v>true</v>
      </c>
      <c r="T202" t="str">
        <f t="shared" si="3"/>
        <v>full</v>
      </c>
      <c r="Y202" t="str">
        <f>IF(OR(BOM!$AE$4=FALSE,BOM!$AE$4="-"),IF(ISERROR(SEARCH("Embrionix",BOM!$M$4)),"none",IF(ISERROR(SEARCH("Quadsplit",BOM!$N$4)),IF(ISERROR(SEARCH("rec",B202)),IF(ISERROR(SEARCH("send",B202)),"none","split"),"merge"),"none")),IF(ISERROR(SEARCH("rec",B202)),"split","merge"))</f>
        <v>split</v>
      </c>
    </row>
    <row r="203" spans="1:25" x14ac:dyDescent="0.2">
      <c r="A203" t="s">
        <v>942</v>
      </c>
      <c r="B203" t="str">
        <f>CONCATENATE(BOM!$C$4,"_",_xlfn.XLOOKUP(Nevion!G203,'SNP Lookup'!A:A,'SNP Lookup'!C:C,"",0,1),"_IPLASRF")</f>
        <v>VGW-01_SDI13_AUDsend_0002_IPLASRF</v>
      </c>
      <c r="C203" t="str">
        <f>IFERROR(VLOOKUP(B203,'Sender-Receiver'!$B$3:$BQ$1500,IF('Sender-Receiver'!$AQ$2="Type:Vid_720p50",62,60),FALSE),"")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03" t="str">
        <f>IFERROR(VLOOKUP(B203,'Sender-Receiver'!$B$3:$BP$1500,41,FALSE),"")</f>
        <v xml:space="preserve"> |  | Player-01 | 1/4</v>
      </c>
      <c r="E203" t="s">
        <v>3817</v>
      </c>
      <c r="F203">
        <v>13</v>
      </c>
      <c r="G203" t="s">
        <v>1146</v>
      </c>
      <c r="M203" t="str">
        <f>IF(OR(BOM!$AE$4=FALSE,BOM!$AE$4="-"),IF(ISERROR(SEARCH("send",B203)),"",IF(ISERROR(SEARCH("Embrionix",BOM!$M$4)),"pool:TPC",IF(ISERROR(SEARCH("Quadsplit",BOM!$N$4)),"pool:TPC|pool:TPC","pool:TPC"))),IF(ISERROR(SEARCH("send",B203)),"","pool:TPC|pool:TPC"))</f>
        <v>pool:TPC|pool:TPC</v>
      </c>
      <c r="S203" t="str">
        <f>IFERROR(IF(VLOOKUP(B203,'Sender-Receiver'!$B$3:$BS$1259,IF('Sender-Receiver'!$AQ$2="Type:Vid_720p50",61,59),FALSE)="x","true","false"),"false")</f>
        <v>true</v>
      </c>
      <c r="T203" t="str">
        <f t="shared" si="3"/>
        <v>full</v>
      </c>
      <c r="Y203" t="str">
        <f>IF(OR(BOM!$AE$4=FALSE,BOM!$AE$4="-"),IF(ISERROR(SEARCH("Embrionix",BOM!$M$4)),"none",IF(ISERROR(SEARCH("Quadsplit",BOM!$N$4)),IF(ISERROR(SEARCH("rec",B203)),IF(ISERROR(SEARCH("send",B203)),"none","split"),"merge"),"none")),IF(ISERROR(SEARCH("rec",B203)),"split","merge"))</f>
        <v>split</v>
      </c>
    </row>
    <row r="204" spans="1:25" x14ac:dyDescent="0.2">
      <c r="A204" t="s">
        <v>942</v>
      </c>
      <c r="B204" t="str">
        <f>CONCATENATE(BOM!$C$4,"_",_xlfn.XLOOKUP(Nevion!G204,'SNP Lookup'!A:A,'SNP Lookup'!C:C,"",0,1),"_IPLASRF")</f>
        <v>VGW-01_SDI13_AUDsend_0003_IPLASRF</v>
      </c>
      <c r="C204" t="str">
        <f>IFERROR(VLOOKUP(B204,'Sender-Receiver'!$B$3:$BQ$1500,IF('Sender-Receiver'!$AQ$2="Type:Vid_720p50",62,60),FALSE),"")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04" t="str">
        <f>IFERROR(VLOOKUP(B204,'Sender-Receiver'!$B$3:$BP$1500,41,FALSE),"")</f>
        <v xml:space="preserve"> |  | Player-01 | 1/4</v>
      </c>
      <c r="E204" t="s">
        <v>3817</v>
      </c>
      <c r="F204">
        <v>13</v>
      </c>
      <c r="G204" t="s">
        <v>1147</v>
      </c>
      <c r="M204" t="str">
        <f>IF(OR(BOM!$AE$4=FALSE,BOM!$AE$4="-"),IF(ISERROR(SEARCH("send",B204)),"",IF(ISERROR(SEARCH("Embrionix",BOM!$M$4)),"pool:TPC",IF(ISERROR(SEARCH("Quadsplit",BOM!$N$4)),"pool:TPC|pool:TPC","pool:TPC"))),IF(ISERROR(SEARCH("send",B204)),"","pool:TPC|pool:TPC"))</f>
        <v>pool:TPC|pool:TPC</v>
      </c>
      <c r="S204" t="str">
        <f>IFERROR(IF(VLOOKUP(B204,'Sender-Receiver'!$B$3:$BS$1259,IF('Sender-Receiver'!$AQ$2="Type:Vid_720p50",61,59),FALSE)="x","true","false"),"false")</f>
        <v>true</v>
      </c>
      <c r="T204" t="str">
        <f t="shared" si="3"/>
        <v>full</v>
      </c>
      <c r="Y204" t="str">
        <f>IF(OR(BOM!$AE$4=FALSE,BOM!$AE$4="-"),IF(ISERROR(SEARCH("Embrionix",BOM!$M$4)),"none",IF(ISERROR(SEARCH("Quadsplit",BOM!$N$4)),IF(ISERROR(SEARCH("rec",B204)),IF(ISERROR(SEARCH("send",B204)),"none","split"),"merge"),"none")),IF(ISERROR(SEARCH("rec",B204)),"split","merge"))</f>
        <v>split</v>
      </c>
    </row>
    <row r="205" spans="1:25" x14ac:dyDescent="0.2">
      <c r="A205" t="s">
        <v>942</v>
      </c>
      <c r="B205" t="str">
        <f>CONCATENATE(BOM!$C$4,"_",_xlfn.XLOOKUP(Nevion!G205,'SNP Lookup'!A:A,'SNP Lookup'!C:C,"",0,1),"_IPLASRF")</f>
        <v>VGW-01_SDI13_AUDsend_0004_IPLASRF</v>
      </c>
      <c r="C205" t="str">
        <f>IFERROR(VLOOKUP(B205,'Sender-Receiver'!$B$3:$BQ$1500,IF('Sender-Receiver'!$AQ$2="Type:Vid_720p50",62,60),FALSE),"")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05" t="str">
        <f>IFERROR(VLOOKUP(B205,'Sender-Receiver'!$B$3:$BP$1500,41,FALSE),"")</f>
        <v xml:space="preserve"> |  | Player-01 | 1/4</v>
      </c>
      <c r="E205" t="s">
        <v>3817</v>
      </c>
      <c r="F205">
        <v>13</v>
      </c>
      <c r="G205" t="s">
        <v>1148</v>
      </c>
      <c r="M205" t="str">
        <f>IF(OR(BOM!$AE$4=FALSE,BOM!$AE$4="-"),IF(ISERROR(SEARCH("send",B205)),"",IF(ISERROR(SEARCH("Embrionix",BOM!$M$4)),"pool:TPC",IF(ISERROR(SEARCH("Quadsplit",BOM!$N$4)),"pool:TPC|pool:TPC","pool:TPC"))),IF(ISERROR(SEARCH("send",B205)),"","pool:TPC|pool:TPC"))</f>
        <v>pool:TPC|pool:TPC</v>
      </c>
      <c r="S205" t="str">
        <f>IFERROR(IF(VLOOKUP(B205,'Sender-Receiver'!$B$3:$BS$1259,IF('Sender-Receiver'!$AQ$2="Type:Vid_720p50",61,59),FALSE)="x","true","false"),"false")</f>
        <v>true</v>
      </c>
      <c r="T205" t="str">
        <f t="shared" si="3"/>
        <v>full</v>
      </c>
      <c r="Y205" t="str">
        <f>IF(OR(BOM!$AE$4=FALSE,BOM!$AE$4="-"),IF(ISERROR(SEARCH("Embrionix",BOM!$M$4)),"none",IF(ISERROR(SEARCH("Quadsplit",BOM!$N$4)),IF(ISERROR(SEARCH("rec",B205)),IF(ISERROR(SEARCH("send",B205)),"none","split"),"merge"),"none")),IF(ISERROR(SEARCH("rec",B205)),"split","merge"))</f>
        <v>split</v>
      </c>
    </row>
    <row r="206" spans="1:25" x14ac:dyDescent="0.2">
      <c r="A206" t="s">
        <v>942</v>
      </c>
      <c r="B206" t="str">
        <f>CONCATENATE(BOM!$C$4,"_",_xlfn.XLOOKUP(Nevion!G206,'SNP Lookup'!A:A,'SNP Lookup'!C:C,"",0,1),"_IPLASRF")</f>
        <v>VGW-01_SDI13_AUDsend_0005_IPLASRF</v>
      </c>
      <c r="C206" t="str">
        <f>IFERROR(VLOOKUP(B206,'Sender-Receiver'!$B$3:$BQ$1500,IF('Sender-Receiver'!$AQ$2="Type:Vid_720p50",62,60),FALSE),"")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06" t="str">
        <f>IFERROR(VLOOKUP(B206,'Sender-Receiver'!$B$3:$BP$1500,41,FALSE),"")</f>
        <v xml:space="preserve"> |  | Player-01 | 1/4</v>
      </c>
      <c r="E206" t="s">
        <v>3817</v>
      </c>
      <c r="F206">
        <v>13</v>
      </c>
      <c r="G206" t="s">
        <v>1149</v>
      </c>
      <c r="M206" t="str">
        <f>IF(OR(BOM!$AE$4=FALSE,BOM!$AE$4="-"),IF(ISERROR(SEARCH("send",B206)),"",IF(ISERROR(SEARCH("Embrionix",BOM!$M$4)),"pool:TPC",IF(ISERROR(SEARCH("Quadsplit",BOM!$N$4)),"pool:TPC|pool:TPC","pool:TPC"))),IF(ISERROR(SEARCH("send",B206)),"","pool:TPC|pool:TPC"))</f>
        <v>pool:TPC|pool:TPC</v>
      </c>
      <c r="S206" t="str">
        <f>IFERROR(IF(VLOOKUP(B206,'Sender-Receiver'!$B$3:$BS$1259,IF('Sender-Receiver'!$AQ$2="Type:Vid_720p50",61,59),FALSE)="x","true","false"),"false")</f>
        <v>true</v>
      </c>
      <c r="T206" t="str">
        <f t="shared" si="3"/>
        <v>full</v>
      </c>
      <c r="Y206" t="str">
        <f>IF(OR(BOM!$AE$4=FALSE,BOM!$AE$4="-"),IF(ISERROR(SEARCH("Embrionix",BOM!$M$4)),"none",IF(ISERROR(SEARCH("Quadsplit",BOM!$N$4)),IF(ISERROR(SEARCH("rec",B206)),IF(ISERROR(SEARCH("send",B206)),"none","split"),"merge"),"none")),IF(ISERROR(SEARCH("rec",B206)),"split","merge"))</f>
        <v>split</v>
      </c>
    </row>
    <row r="207" spans="1:25" x14ac:dyDescent="0.2">
      <c r="A207" t="s">
        <v>942</v>
      </c>
      <c r="B207" t="str">
        <f>CONCATENATE(BOM!$C$4,"_",_xlfn.XLOOKUP(Nevion!G207,'SNP Lookup'!A:A,'SNP Lookup'!C:C,"",0,1),"_IPLASRF")</f>
        <v>VGW-01_SDI13_AUDsend_0006_IPLASRF</v>
      </c>
      <c r="C207" t="str">
        <f>IFERROR(VLOOKUP(B207,'Sender-Receiver'!$B$3:$BQ$1500,IF('Sender-Receiver'!$AQ$2="Type:Vid_720p50",62,60),FALSE),"")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07" t="str">
        <f>IFERROR(VLOOKUP(B207,'Sender-Receiver'!$B$3:$BP$1500,41,FALSE),"")</f>
        <v xml:space="preserve"> |  | Player-01 | 1/4</v>
      </c>
      <c r="E207" t="s">
        <v>3817</v>
      </c>
      <c r="F207">
        <v>13</v>
      </c>
      <c r="G207" t="s">
        <v>1150</v>
      </c>
      <c r="M207" t="str">
        <f>IF(OR(BOM!$AE$4=FALSE,BOM!$AE$4="-"),IF(ISERROR(SEARCH("send",B207)),"",IF(ISERROR(SEARCH("Embrionix",BOM!$M$4)),"pool:TPC",IF(ISERROR(SEARCH("Quadsplit",BOM!$N$4)),"pool:TPC|pool:TPC","pool:TPC"))),IF(ISERROR(SEARCH("send",B207)),"","pool:TPC|pool:TPC"))</f>
        <v>pool:TPC|pool:TPC</v>
      </c>
      <c r="S207" t="str">
        <f>IFERROR(IF(VLOOKUP(B207,'Sender-Receiver'!$B$3:$BS$1259,IF('Sender-Receiver'!$AQ$2="Type:Vid_720p50",61,59),FALSE)="x","true","false"),"false")</f>
        <v>true</v>
      </c>
      <c r="T207" t="str">
        <f t="shared" si="3"/>
        <v>full</v>
      </c>
      <c r="Y207" t="str">
        <f>IF(OR(BOM!$AE$4=FALSE,BOM!$AE$4="-"),IF(ISERROR(SEARCH("Embrionix",BOM!$M$4)),"none",IF(ISERROR(SEARCH("Quadsplit",BOM!$N$4)),IF(ISERROR(SEARCH("rec",B207)),IF(ISERROR(SEARCH("send",B207)),"none","split"),"merge"),"none")),IF(ISERROR(SEARCH("rec",B207)),"split","merge"))</f>
        <v>split</v>
      </c>
    </row>
    <row r="208" spans="1:25" x14ac:dyDescent="0.2">
      <c r="A208" t="s">
        <v>942</v>
      </c>
      <c r="B208" t="str">
        <f>CONCATENATE(BOM!$C$4,"_",_xlfn.XLOOKUP(Nevion!G208,'SNP Lookup'!A:A,'SNP Lookup'!C:C,"",0,1),"_IPLASRF")</f>
        <v>VGW-01_SDI13_AUDsend_0007_IPLASRF</v>
      </c>
      <c r="C208" t="str">
        <f>IFERROR(VLOOKUP(B208,'Sender-Receiver'!$B$3:$BQ$1500,IF('Sender-Receiver'!$AQ$2="Type:Vid_720p50",62,60),FALSE),"")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08" t="str">
        <f>IFERROR(VLOOKUP(B208,'Sender-Receiver'!$B$3:$BP$1500,41,FALSE),"")</f>
        <v xml:space="preserve"> |  | Player-01 | 1/4</v>
      </c>
      <c r="E208" t="s">
        <v>3817</v>
      </c>
      <c r="F208">
        <v>13</v>
      </c>
      <c r="G208" t="s">
        <v>1151</v>
      </c>
      <c r="M208" t="str">
        <f>IF(OR(BOM!$AE$4=FALSE,BOM!$AE$4="-"),IF(ISERROR(SEARCH("send",B208)),"",IF(ISERROR(SEARCH("Embrionix",BOM!$M$4)),"pool:TPC",IF(ISERROR(SEARCH("Quadsplit",BOM!$N$4)),"pool:TPC|pool:TPC","pool:TPC"))),IF(ISERROR(SEARCH("send",B208)),"","pool:TPC|pool:TPC"))</f>
        <v>pool:TPC|pool:TPC</v>
      </c>
      <c r="S208" t="str">
        <f>IFERROR(IF(VLOOKUP(B208,'Sender-Receiver'!$B$3:$BS$1259,IF('Sender-Receiver'!$AQ$2="Type:Vid_720p50",61,59),FALSE)="x","true","false"),"false")</f>
        <v>true</v>
      </c>
      <c r="T208" t="str">
        <f t="shared" si="3"/>
        <v>full</v>
      </c>
      <c r="Y208" t="str">
        <f>IF(OR(BOM!$AE$4=FALSE,BOM!$AE$4="-"),IF(ISERROR(SEARCH("Embrionix",BOM!$M$4)),"none",IF(ISERROR(SEARCH("Quadsplit",BOM!$N$4)),IF(ISERROR(SEARCH("rec",B208)),IF(ISERROR(SEARCH("send",B208)),"none","split"),"merge"),"none")),IF(ISERROR(SEARCH("rec",B208)),"split","merge"))</f>
        <v>split</v>
      </c>
    </row>
    <row r="209" spans="1:25" x14ac:dyDescent="0.2">
      <c r="A209" t="s">
        <v>942</v>
      </c>
      <c r="B209" t="str">
        <f>CONCATENATE(BOM!$C$4,"_",_xlfn.XLOOKUP(Nevion!G209,'SNP Lookup'!A:A,'SNP Lookup'!C:C,"",0,1),"_IPLASRF")</f>
        <v>VGW-01_SDI13_AUDsend_0008_IPLASRF</v>
      </c>
      <c r="C209" t="str">
        <f>IFERROR(VLOOKUP(B209,'Sender-Receiver'!$B$3:$BQ$1500,IF('Sender-Receiver'!$AQ$2="Type:Vid_720p50",62,60),FALSE),"")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09" t="str">
        <f>IFERROR(VLOOKUP(B209,'Sender-Receiver'!$B$3:$BP$1500,41,FALSE),"")</f>
        <v xml:space="preserve"> |  | Player-01 | 1/4</v>
      </c>
      <c r="E209" t="s">
        <v>3817</v>
      </c>
      <c r="F209">
        <v>13</v>
      </c>
      <c r="G209" t="s">
        <v>1152</v>
      </c>
      <c r="M209" t="str">
        <f>IF(OR(BOM!$AE$4=FALSE,BOM!$AE$4="-"),IF(ISERROR(SEARCH("send",B209)),"",IF(ISERROR(SEARCH("Embrionix",BOM!$M$4)),"pool:TPC",IF(ISERROR(SEARCH("Quadsplit",BOM!$N$4)),"pool:TPC|pool:TPC","pool:TPC"))),IF(ISERROR(SEARCH("send",B209)),"","pool:TPC|pool:TPC"))</f>
        <v>pool:TPC|pool:TPC</v>
      </c>
      <c r="S209" t="str">
        <f>IFERROR(IF(VLOOKUP(B209,'Sender-Receiver'!$B$3:$BS$1259,IF('Sender-Receiver'!$AQ$2="Type:Vid_720p50",61,59),FALSE)="x","true","false"),"false")</f>
        <v>true</v>
      </c>
      <c r="T209" t="str">
        <f t="shared" si="3"/>
        <v>full</v>
      </c>
      <c r="Y209" t="str">
        <f>IF(OR(BOM!$AE$4=FALSE,BOM!$AE$4="-"),IF(ISERROR(SEARCH("Embrionix",BOM!$M$4)),"none",IF(ISERROR(SEARCH("Quadsplit",BOM!$N$4)),IF(ISERROR(SEARCH("rec",B209)),IF(ISERROR(SEARCH("send",B209)),"none","split"),"merge"),"none")),IF(ISERROR(SEARCH("rec",B209)),"split","merge"))</f>
        <v>split</v>
      </c>
    </row>
    <row r="210" spans="1:25" x14ac:dyDescent="0.2">
      <c r="A210" t="s">
        <v>942</v>
      </c>
      <c r="B210" t="str">
        <f>CONCATENATE(BOM!$C$4,"_",_xlfn.XLOOKUP(Nevion!G210,'SNP Lookup'!A:A,'SNP Lookup'!C:C,"",0,1),"_IPLASRF")</f>
        <v>VGW-01_SDI13_AUDsend_0009_IPLASRF</v>
      </c>
      <c r="C210" t="str">
        <f>IFERROR(VLOOKUP(B210,'Sender-Receiver'!$B$3:$BQ$1500,IF('Sender-Receiver'!$AQ$2="Type:Vid_720p50",62,60),FALSE),"")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10" t="str">
        <f>IFERROR(VLOOKUP(B210,'Sender-Receiver'!$B$3:$BP$1500,41,FALSE),"")</f>
        <v xml:space="preserve"> |  | Player-01 | 1/4</v>
      </c>
      <c r="E210" t="s">
        <v>3817</v>
      </c>
      <c r="F210">
        <v>13</v>
      </c>
      <c r="G210" t="s">
        <v>1153</v>
      </c>
      <c r="M210" t="str">
        <f>IF(OR(BOM!$AE$4=FALSE,BOM!$AE$4="-"),IF(ISERROR(SEARCH("send",B210)),"",IF(ISERROR(SEARCH("Embrionix",BOM!$M$4)),"pool:TPC",IF(ISERROR(SEARCH("Quadsplit",BOM!$N$4)),"pool:TPC|pool:TPC","pool:TPC"))),IF(ISERROR(SEARCH("send",B210)),"","pool:TPC|pool:TPC"))</f>
        <v>pool:TPC|pool:TPC</v>
      </c>
      <c r="S210" t="str">
        <f>IFERROR(IF(VLOOKUP(B210,'Sender-Receiver'!$B$3:$BS$1259,IF('Sender-Receiver'!$AQ$2="Type:Vid_720p50",61,59),FALSE)="x","true","false"),"false")</f>
        <v>true</v>
      </c>
      <c r="T210" t="str">
        <f t="shared" si="3"/>
        <v>full</v>
      </c>
      <c r="Y210" t="str">
        <f>IF(OR(BOM!$AE$4=FALSE,BOM!$AE$4="-"),IF(ISERROR(SEARCH("Embrionix",BOM!$M$4)),"none",IF(ISERROR(SEARCH("Quadsplit",BOM!$N$4)),IF(ISERROR(SEARCH("rec",B210)),IF(ISERROR(SEARCH("send",B210)),"none","split"),"merge"),"none")),IF(ISERROR(SEARCH("rec",B210)),"split","merge"))</f>
        <v>split</v>
      </c>
    </row>
    <row r="211" spans="1:25" x14ac:dyDescent="0.2">
      <c r="A211" t="s">
        <v>942</v>
      </c>
      <c r="B211" t="str">
        <f>CONCATENATE(BOM!$C$4,"_",_xlfn.XLOOKUP(Nevion!G211,'SNP Lookup'!A:A,'SNP Lookup'!C:C,"",0,1),"_IPLASRF")</f>
        <v>VGW-01_SDI13_AUDsend_0010_IPLASRF</v>
      </c>
      <c r="C211" t="str">
        <f>IFERROR(VLOOKUP(B211,'Sender-Receiver'!$B$3:$BQ$1500,IF('Sender-Receiver'!$AQ$2="Type:Vid_720p50",62,60),FALSE),"")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11" t="str">
        <f>IFERROR(VLOOKUP(B211,'Sender-Receiver'!$B$3:$BP$1500,41,FALSE),"")</f>
        <v xml:space="preserve"> |  | Player-01 | 1/4</v>
      </c>
      <c r="E211" t="s">
        <v>3817</v>
      </c>
      <c r="F211">
        <v>13</v>
      </c>
      <c r="G211" t="s">
        <v>1154</v>
      </c>
      <c r="M211" t="str">
        <f>IF(OR(BOM!$AE$4=FALSE,BOM!$AE$4="-"),IF(ISERROR(SEARCH("send",B211)),"",IF(ISERROR(SEARCH("Embrionix",BOM!$M$4)),"pool:TPC",IF(ISERROR(SEARCH("Quadsplit",BOM!$N$4)),"pool:TPC|pool:TPC","pool:TPC"))),IF(ISERROR(SEARCH("send",B211)),"","pool:TPC|pool:TPC"))</f>
        <v>pool:TPC|pool:TPC</v>
      </c>
      <c r="S211" t="str">
        <f>IFERROR(IF(VLOOKUP(B211,'Sender-Receiver'!$B$3:$BS$1259,IF('Sender-Receiver'!$AQ$2="Type:Vid_720p50",61,59),FALSE)="x","true","false"),"false")</f>
        <v>true</v>
      </c>
      <c r="T211" t="str">
        <f t="shared" si="3"/>
        <v>full</v>
      </c>
      <c r="Y211" t="str">
        <f>IF(OR(BOM!$AE$4=FALSE,BOM!$AE$4="-"),IF(ISERROR(SEARCH("Embrionix",BOM!$M$4)),"none",IF(ISERROR(SEARCH("Quadsplit",BOM!$N$4)),IF(ISERROR(SEARCH("rec",B211)),IF(ISERROR(SEARCH("send",B211)),"none","split"),"merge"),"none")),IF(ISERROR(SEARCH("rec",B211)),"split","merge"))</f>
        <v>split</v>
      </c>
    </row>
    <row r="212" spans="1:25" x14ac:dyDescent="0.2">
      <c r="A212" t="s">
        <v>942</v>
      </c>
      <c r="B212" t="str">
        <f>CONCATENATE(BOM!$C$4,"_",_xlfn.XLOOKUP(Nevion!G212,'SNP Lookup'!A:A,'SNP Lookup'!C:C,"",0,1),"_IPLASRF")</f>
        <v>VGW-01_SDI13_AUDsend_0011_IPLASRF</v>
      </c>
      <c r="C212" t="str">
        <f>IFERROR(VLOOKUP(B212,'Sender-Receiver'!$B$3:$BQ$1500,IF('Sender-Receiver'!$AQ$2="Type:Vid_720p50",62,60),FALSE),"")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12" t="str">
        <f>IFERROR(VLOOKUP(B212,'Sender-Receiver'!$B$3:$BP$1500,41,FALSE),"")</f>
        <v xml:space="preserve"> |  | Player-01 | 1/4</v>
      </c>
      <c r="E212" t="s">
        <v>3817</v>
      </c>
      <c r="F212">
        <v>13</v>
      </c>
      <c r="G212" t="s">
        <v>1155</v>
      </c>
      <c r="M212" t="str">
        <f>IF(OR(BOM!$AE$4=FALSE,BOM!$AE$4="-"),IF(ISERROR(SEARCH("send",B212)),"",IF(ISERROR(SEARCH("Embrionix",BOM!$M$4)),"pool:TPC",IF(ISERROR(SEARCH("Quadsplit",BOM!$N$4)),"pool:TPC|pool:TPC","pool:TPC"))),IF(ISERROR(SEARCH("send",B212)),"","pool:TPC|pool:TPC"))</f>
        <v>pool:TPC|pool:TPC</v>
      </c>
      <c r="S212" t="str">
        <f>IFERROR(IF(VLOOKUP(B212,'Sender-Receiver'!$B$3:$BS$1259,IF('Sender-Receiver'!$AQ$2="Type:Vid_720p50",61,59),FALSE)="x","true","false"),"false")</f>
        <v>true</v>
      </c>
      <c r="T212" t="str">
        <f t="shared" si="3"/>
        <v>full</v>
      </c>
      <c r="Y212" t="str">
        <f>IF(OR(BOM!$AE$4=FALSE,BOM!$AE$4="-"),IF(ISERROR(SEARCH("Embrionix",BOM!$M$4)),"none",IF(ISERROR(SEARCH("Quadsplit",BOM!$N$4)),IF(ISERROR(SEARCH("rec",B212)),IF(ISERROR(SEARCH("send",B212)),"none","split"),"merge"),"none")),IF(ISERROR(SEARCH("rec",B212)),"split","merge"))</f>
        <v>split</v>
      </c>
    </row>
    <row r="213" spans="1:25" x14ac:dyDescent="0.2">
      <c r="A213" t="s">
        <v>942</v>
      </c>
      <c r="B213" t="str">
        <f>CONCATENATE(BOM!$C$4,"_",_xlfn.XLOOKUP(Nevion!G213,'SNP Lookup'!A:A,'SNP Lookup'!C:C,"",0,1),"_IPLASRF")</f>
        <v>VGW-01_SDI13_AUDsend_0012_IPLASRF</v>
      </c>
      <c r="C213" t="str">
        <f>IFERROR(VLOOKUP(B213,'Sender-Receiver'!$B$3:$BQ$1500,IF('Sender-Receiver'!$AQ$2="Type:Vid_720p50",62,60),FALSE),"")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13" t="str">
        <f>IFERROR(VLOOKUP(B213,'Sender-Receiver'!$B$3:$BP$1500,41,FALSE),"")</f>
        <v xml:space="preserve"> |  | Player-01 | 1/4</v>
      </c>
      <c r="E213" t="s">
        <v>3817</v>
      </c>
      <c r="F213">
        <v>13</v>
      </c>
      <c r="G213" t="s">
        <v>1156</v>
      </c>
      <c r="M213" t="str">
        <f>IF(OR(BOM!$AE$4=FALSE,BOM!$AE$4="-"),IF(ISERROR(SEARCH("send",B213)),"",IF(ISERROR(SEARCH("Embrionix",BOM!$M$4)),"pool:TPC",IF(ISERROR(SEARCH("Quadsplit",BOM!$N$4)),"pool:TPC|pool:TPC","pool:TPC"))),IF(ISERROR(SEARCH("send",B213)),"","pool:TPC|pool:TPC"))</f>
        <v>pool:TPC|pool:TPC</v>
      </c>
      <c r="S213" t="str">
        <f>IFERROR(IF(VLOOKUP(B213,'Sender-Receiver'!$B$3:$BS$1259,IF('Sender-Receiver'!$AQ$2="Type:Vid_720p50",61,59),FALSE)="x","true","false"),"false")</f>
        <v>true</v>
      </c>
      <c r="T213" t="str">
        <f t="shared" si="3"/>
        <v>full</v>
      </c>
      <c r="Y213" t="str">
        <f>IF(OR(BOM!$AE$4=FALSE,BOM!$AE$4="-"),IF(ISERROR(SEARCH("Embrionix",BOM!$M$4)),"none",IF(ISERROR(SEARCH("Quadsplit",BOM!$N$4)),IF(ISERROR(SEARCH("rec",B213)),IF(ISERROR(SEARCH("send",B213)),"none","split"),"merge"),"none")),IF(ISERROR(SEARCH("rec",B213)),"split","merge"))</f>
        <v>split</v>
      </c>
    </row>
    <row r="214" spans="1:25" x14ac:dyDescent="0.2">
      <c r="A214" t="s">
        <v>942</v>
      </c>
      <c r="B214" t="str">
        <f>CONCATENATE(BOM!$C$4,"_",_xlfn.XLOOKUP(Nevion!G214,'SNP Lookup'!A:A,'SNP Lookup'!C:C,"",0,1),"_IPLASRF")</f>
        <v>VGW-01_SDI13_AUDsend_0013_IPLASRF</v>
      </c>
      <c r="C214" t="str">
        <f>IFERROR(VLOOKUP(B214,'Sender-Receiver'!$B$3:$BQ$1500,IF('Sender-Receiver'!$AQ$2="Type:Vid_720p50",62,60),FALSE),"")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14" t="str">
        <f>IFERROR(VLOOKUP(B214,'Sender-Receiver'!$B$3:$BP$1500,41,FALSE),"")</f>
        <v xml:space="preserve"> |  | Player-01 | 1/4</v>
      </c>
      <c r="E214" t="s">
        <v>3817</v>
      </c>
      <c r="F214">
        <v>13</v>
      </c>
      <c r="G214" t="s">
        <v>1157</v>
      </c>
      <c r="M214" t="str">
        <f>IF(OR(BOM!$AE$4=FALSE,BOM!$AE$4="-"),IF(ISERROR(SEARCH("send",B214)),"",IF(ISERROR(SEARCH("Embrionix",BOM!$M$4)),"pool:TPC",IF(ISERROR(SEARCH("Quadsplit",BOM!$N$4)),"pool:TPC|pool:TPC","pool:TPC"))),IF(ISERROR(SEARCH("send",B214)),"","pool:TPC|pool:TPC"))</f>
        <v>pool:TPC|pool:TPC</v>
      </c>
      <c r="S214" t="str">
        <f>IFERROR(IF(VLOOKUP(B214,'Sender-Receiver'!$B$3:$BS$1259,IF('Sender-Receiver'!$AQ$2="Type:Vid_720p50",61,59),FALSE)="x","true","false"),"false")</f>
        <v>true</v>
      </c>
      <c r="T214" t="str">
        <f t="shared" si="3"/>
        <v>full</v>
      </c>
      <c r="Y214" t="str">
        <f>IF(OR(BOM!$AE$4=FALSE,BOM!$AE$4="-"),IF(ISERROR(SEARCH("Embrionix",BOM!$M$4)),"none",IF(ISERROR(SEARCH("Quadsplit",BOM!$N$4)),IF(ISERROR(SEARCH("rec",B214)),IF(ISERROR(SEARCH("send",B214)),"none","split"),"merge"),"none")),IF(ISERROR(SEARCH("rec",B214)),"split","merge"))</f>
        <v>split</v>
      </c>
    </row>
    <row r="215" spans="1:25" x14ac:dyDescent="0.2">
      <c r="A215" t="s">
        <v>942</v>
      </c>
      <c r="B215" t="str">
        <f>CONCATENATE(BOM!$C$4,"_",_xlfn.XLOOKUP(Nevion!G215,'SNP Lookup'!A:A,'SNP Lookup'!C:C,"",0,1),"_IPLASRF")</f>
        <v>VGW-01_SDI13_AUDsend_0014_IPLASRF</v>
      </c>
      <c r="C215" t="str">
        <f>IFERROR(VLOOKUP(B215,'Sender-Receiver'!$B$3:$BQ$1500,IF('Sender-Receiver'!$AQ$2="Type:Vid_720p50",62,60),FALSE),"")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15" t="str">
        <f>IFERROR(VLOOKUP(B215,'Sender-Receiver'!$B$3:$BP$1500,41,FALSE),"")</f>
        <v xml:space="preserve"> |  | Player-01 | 1/4</v>
      </c>
      <c r="E215" t="s">
        <v>3817</v>
      </c>
      <c r="F215">
        <v>13</v>
      </c>
      <c r="G215" t="s">
        <v>1158</v>
      </c>
      <c r="M215" t="str">
        <f>IF(OR(BOM!$AE$4=FALSE,BOM!$AE$4="-"),IF(ISERROR(SEARCH("send",B215)),"",IF(ISERROR(SEARCH("Embrionix",BOM!$M$4)),"pool:TPC",IF(ISERROR(SEARCH("Quadsplit",BOM!$N$4)),"pool:TPC|pool:TPC","pool:TPC"))),IF(ISERROR(SEARCH("send",B215)),"","pool:TPC|pool:TPC"))</f>
        <v>pool:TPC|pool:TPC</v>
      </c>
      <c r="S215" t="str">
        <f>IFERROR(IF(VLOOKUP(B215,'Sender-Receiver'!$B$3:$BS$1259,IF('Sender-Receiver'!$AQ$2="Type:Vid_720p50",61,59),FALSE)="x","true","false"),"false")</f>
        <v>true</v>
      </c>
      <c r="T215" t="str">
        <f t="shared" si="3"/>
        <v>full</v>
      </c>
      <c r="Y215" t="str">
        <f>IF(OR(BOM!$AE$4=FALSE,BOM!$AE$4="-"),IF(ISERROR(SEARCH("Embrionix",BOM!$M$4)),"none",IF(ISERROR(SEARCH("Quadsplit",BOM!$N$4)),IF(ISERROR(SEARCH("rec",B215)),IF(ISERROR(SEARCH("send",B215)),"none","split"),"merge"),"none")),IF(ISERROR(SEARCH("rec",B215)),"split","merge"))</f>
        <v>split</v>
      </c>
    </row>
    <row r="216" spans="1:25" x14ac:dyDescent="0.2">
      <c r="A216" t="s">
        <v>942</v>
      </c>
      <c r="B216" t="str">
        <f>CONCATENATE(BOM!$C$4,"_",_xlfn.XLOOKUP(Nevion!G216,'SNP Lookup'!A:A,'SNP Lookup'!C:C,"",0,1),"_IPLASRF")</f>
        <v>VGW-01_SDI13_AUDsend_0015_IPLASRF</v>
      </c>
      <c r="C216" t="str">
        <f>IFERROR(VLOOKUP(B216,'Sender-Receiver'!$B$3:$BQ$1500,IF('Sender-Receiver'!$AQ$2="Type:Vid_720p50",62,60),FALSE),"")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16" t="str">
        <f>IFERROR(VLOOKUP(B216,'Sender-Receiver'!$B$3:$BP$1500,41,FALSE),"")</f>
        <v xml:space="preserve"> |  | Player-01 | 1/4</v>
      </c>
      <c r="E216" t="s">
        <v>3817</v>
      </c>
      <c r="F216">
        <v>13</v>
      </c>
      <c r="G216" t="s">
        <v>1159</v>
      </c>
      <c r="M216" t="str">
        <f>IF(OR(BOM!$AE$4=FALSE,BOM!$AE$4="-"),IF(ISERROR(SEARCH("send",B216)),"",IF(ISERROR(SEARCH("Embrionix",BOM!$M$4)),"pool:TPC",IF(ISERROR(SEARCH("Quadsplit",BOM!$N$4)),"pool:TPC|pool:TPC","pool:TPC"))),IF(ISERROR(SEARCH("send",B216)),"","pool:TPC|pool:TPC"))</f>
        <v>pool:TPC|pool:TPC</v>
      </c>
      <c r="S216" t="str">
        <f>IFERROR(IF(VLOOKUP(B216,'Sender-Receiver'!$B$3:$BS$1259,IF('Sender-Receiver'!$AQ$2="Type:Vid_720p50",61,59),FALSE)="x","true","false"),"false")</f>
        <v>true</v>
      </c>
      <c r="T216" t="str">
        <f t="shared" si="3"/>
        <v>full</v>
      </c>
      <c r="Y216" t="str">
        <f>IF(OR(BOM!$AE$4=FALSE,BOM!$AE$4="-"),IF(ISERROR(SEARCH("Embrionix",BOM!$M$4)),"none",IF(ISERROR(SEARCH("Quadsplit",BOM!$N$4)),IF(ISERROR(SEARCH("rec",B216)),IF(ISERROR(SEARCH("send",B216)),"none","split"),"merge"),"none")),IF(ISERROR(SEARCH("rec",B216)),"split","merge"))</f>
        <v>split</v>
      </c>
    </row>
    <row r="217" spans="1:25" x14ac:dyDescent="0.2">
      <c r="A217" t="s">
        <v>942</v>
      </c>
      <c r="B217" t="str">
        <f>CONCATENATE(BOM!$C$4,"_",_xlfn.XLOOKUP(Nevion!G217,'SNP Lookup'!A:A,'SNP Lookup'!C:C,"",0,1),"_IPLASRF")</f>
        <v>VGW-01_SDI13_AUDsend_0016_IPLASRF</v>
      </c>
      <c r="C217" t="str">
        <f>IFERROR(VLOOKUP(B217,'Sender-Receiver'!$B$3:$BQ$1500,IF('Sender-Receiver'!$AQ$2="Type:Vid_720p50",62,60),FALSE),"")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17" t="str">
        <f>IFERROR(VLOOKUP(B217,'Sender-Receiver'!$B$3:$BP$1500,41,FALSE),"")</f>
        <v xml:space="preserve"> |  | Player-01 | 1/4</v>
      </c>
      <c r="E217" t="s">
        <v>3817</v>
      </c>
      <c r="F217">
        <v>13</v>
      </c>
      <c r="G217" t="s">
        <v>1160</v>
      </c>
      <c r="M217" t="str">
        <f>IF(OR(BOM!$AE$4=FALSE,BOM!$AE$4="-"),IF(ISERROR(SEARCH("send",B217)),"",IF(ISERROR(SEARCH("Embrionix",BOM!$M$4)),"pool:TPC",IF(ISERROR(SEARCH("Quadsplit",BOM!$N$4)),"pool:TPC|pool:TPC","pool:TPC"))),IF(ISERROR(SEARCH("send",B217)),"","pool:TPC|pool:TPC"))</f>
        <v>pool:TPC|pool:TPC</v>
      </c>
      <c r="S217" t="str">
        <f>IFERROR(IF(VLOOKUP(B217,'Sender-Receiver'!$B$3:$BS$1259,IF('Sender-Receiver'!$AQ$2="Type:Vid_720p50",61,59),FALSE)="x","true","false"),"false")</f>
        <v>true</v>
      </c>
      <c r="T217" t="str">
        <f t="shared" si="3"/>
        <v>full</v>
      </c>
      <c r="Y217" t="str">
        <f>IF(OR(BOM!$AE$4=FALSE,BOM!$AE$4="-"),IF(ISERROR(SEARCH("Embrionix",BOM!$M$4)),"none",IF(ISERROR(SEARCH("Quadsplit",BOM!$N$4)),IF(ISERROR(SEARCH("rec",B217)),IF(ISERROR(SEARCH("send",B217)),"none","split"),"merge"),"none")),IF(ISERROR(SEARCH("rec",B217)),"split","merge"))</f>
        <v>split</v>
      </c>
    </row>
    <row r="218" spans="1:25" x14ac:dyDescent="0.2">
      <c r="A218" t="s">
        <v>942</v>
      </c>
      <c r="B218" t="str">
        <f>CONCATENATE(BOM!$C$4,"_",_xlfn.XLOOKUP(Nevion!G218,'SNP Lookup'!A:A,'SNP Lookup'!C:C,"",0,1),"_IPLASRF")</f>
        <v>VGW-01_SDI13_ANCsend_0001_IPLASRF</v>
      </c>
      <c r="C218" t="str">
        <f>IFERROR(VLOOKUP(B218,'Sender-Receiver'!$B$3:$BQ$1500,IF('Sender-Receiver'!$AQ$2="Type:Vid_720p50",62,60),FALSE),"")</f>
        <v>Type:Anc_Prot,#SNP</v>
      </c>
      <c r="D218" t="str">
        <f>IFERROR(VLOOKUP(B218,'Sender-Receiver'!$B$3:$BP$1500,41,FALSE),"")</f>
        <v xml:space="preserve"> |  | Player-01 | 1/4</v>
      </c>
      <c r="E218" t="s">
        <v>3817</v>
      </c>
      <c r="F218">
        <v>13</v>
      </c>
      <c r="G218" t="s">
        <v>1141</v>
      </c>
      <c r="M218" t="str">
        <f>IF(OR(BOM!$AE$4=FALSE,BOM!$AE$4="-"),IF(ISERROR(SEARCH("send",B218)),"",IF(ISERROR(SEARCH("Embrionix",BOM!$M$4)),"pool:TPC",IF(ISERROR(SEARCH("Quadsplit",BOM!$N$4)),"pool:TPC|pool:TPC","pool:TPC"))),IF(ISERROR(SEARCH("send",B218)),"","pool:TPC|pool:TPC"))</f>
        <v>pool:TPC|pool:TPC</v>
      </c>
      <c r="S218" t="str">
        <f>IFERROR(IF(VLOOKUP(B218,'Sender-Receiver'!$B$3:$BS$1259,IF('Sender-Receiver'!$AQ$2="Type:Vid_720p50",61,59),FALSE)="x","true","false"),"false")</f>
        <v>true</v>
      </c>
      <c r="T218" t="str">
        <f t="shared" si="3"/>
        <v>full</v>
      </c>
      <c r="Y218" t="str">
        <f>IF(OR(BOM!$AE$4=FALSE,BOM!$AE$4="-"),IF(ISERROR(SEARCH("Embrionix",BOM!$M$4)),"none",IF(ISERROR(SEARCH("Quadsplit",BOM!$N$4)),IF(ISERROR(SEARCH("rec",B218)),IF(ISERROR(SEARCH("send",B218)),"none","split"),"merge"),"none")),IF(ISERROR(SEARCH("rec",B218)),"split","merge"))</f>
        <v>split</v>
      </c>
    </row>
    <row r="219" spans="1:25" x14ac:dyDescent="0.2">
      <c r="A219" t="s">
        <v>942</v>
      </c>
      <c r="B219" t="str">
        <f>CONCATENATE(BOM!$C$4,"_",_xlfn.XLOOKUP(Nevion!G219,'SNP Lookup'!A:A,'SNP Lookup'!C:C,"",0,1),"_IPLASRF")</f>
        <v>VGW-01_SDI13_ANCsend_0002_IPLASRF</v>
      </c>
      <c r="C219" t="str">
        <f>IFERROR(VLOOKUP(B219,'Sender-Receiver'!$B$3:$BQ$1500,IF('Sender-Receiver'!$AQ$2="Type:Vid_720p50",62,60),FALSE),"")</f>
        <v>#SNP</v>
      </c>
      <c r="D219" t="str">
        <f>IFERROR(VLOOKUP(B219,'Sender-Receiver'!$B$3:$BP$1500,41,FALSE),"")</f>
        <v xml:space="preserve"> |  | Player-01 | 1/4</v>
      </c>
      <c r="E219" t="s">
        <v>3817</v>
      </c>
      <c r="F219">
        <v>13</v>
      </c>
      <c r="G219" t="s">
        <v>1142</v>
      </c>
      <c r="M219" t="str">
        <f>IF(OR(BOM!$AE$4=FALSE,BOM!$AE$4="-"),IF(ISERROR(SEARCH("send",B219)),"",IF(ISERROR(SEARCH("Embrionix",BOM!$M$4)),"pool:TPC",IF(ISERROR(SEARCH("Quadsplit",BOM!$N$4)),"pool:TPC|pool:TPC","pool:TPC"))),IF(ISERROR(SEARCH("send",B219)),"","pool:TPC|pool:TPC"))</f>
        <v>pool:TPC|pool:TPC</v>
      </c>
      <c r="S219" t="str">
        <f>IFERROR(IF(VLOOKUP(B219,'Sender-Receiver'!$B$3:$BS$1259,IF('Sender-Receiver'!$AQ$2="Type:Vid_720p50",61,59),FALSE)="x","true","false"),"false")</f>
        <v>false</v>
      </c>
      <c r="T219" t="str">
        <f t="shared" si="3"/>
        <v>off</v>
      </c>
      <c r="Y219" t="str">
        <f>IF(OR(BOM!$AE$4=FALSE,BOM!$AE$4="-"),IF(ISERROR(SEARCH("Embrionix",BOM!$M$4)),"none",IF(ISERROR(SEARCH("Quadsplit",BOM!$N$4)),IF(ISERROR(SEARCH("rec",B219)),IF(ISERROR(SEARCH("send",B219)),"none","split"),"merge"),"none")),IF(ISERROR(SEARCH("rec",B219)),"split","merge"))</f>
        <v>split</v>
      </c>
    </row>
    <row r="220" spans="1:25" x14ac:dyDescent="0.2">
      <c r="A220" t="s">
        <v>942</v>
      </c>
      <c r="B220" t="str">
        <f>CONCATENATE(BOM!$C$4,"_",_xlfn.XLOOKUP(Nevion!G220,'SNP Lookup'!A:A,'SNP Lookup'!C:C,"",0,1),"_IPLASRF")</f>
        <v>VGW-01_SDI13_ANCsend_0003_IPLASRF</v>
      </c>
      <c r="C220" t="str">
        <f>IFERROR(VLOOKUP(B220,'Sender-Receiver'!$B$3:$BQ$1500,IF('Sender-Receiver'!$AQ$2="Type:Vid_720p50",62,60),FALSE),"")</f>
        <v>#SNP</v>
      </c>
      <c r="D220" t="str">
        <f>IFERROR(VLOOKUP(B220,'Sender-Receiver'!$B$3:$BP$1500,41,FALSE),"")</f>
        <v xml:space="preserve"> |  | Player-01 | 1/4</v>
      </c>
      <c r="E220" t="s">
        <v>3817</v>
      </c>
      <c r="F220">
        <v>13</v>
      </c>
      <c r="G220" t="s">
        <v>1143</v>
      </c>
      <c r="M220" t="str">
        <f>IF(OR(BOM!$AE$4=FALSE,BOM!$AE$4="-"),IF(ISERROR(SEARCH("send",B220)),"",IF(ISERROR(SEARCH("Embrionix",BOM!$M$4)),"pool:TPC",IF(ISERROR(SEARCH("Quadsplit",BOM!$N$4)),"pool:TPC|pool:TPC","pool:TPC"))),IF(ISERROR(SEARCH("send",B220)),"","pool:TPC|pool:TPC"))</f>
        <v>pool:TPC|pool:TPC</v>
      </c>
      <c r="S220" t="str">
        <f>IFERROR(IF(VLOOKUP(B220,'Sender-Receiver'!$B$3:$BS$1259,IF('Sender-Receiver'!$AQ$2="Type:Vid_720p50",61,59),FALSE)="x","true","false"),"false")</f>
        <v>false</v>
      </c>
      <c r="T220" t="str">
        <f t="shared" si="3"/>
        <v>off</v>
      </c>
      <c r="Y220" t="str">
        <f>IF(OR(BOM!$AE$4=FALSE,BOM!$AE$4="-"),IF(ISERROR(SEARCH("Embrionix",BOM!$M$4)),"none",IF(ISERROR(SEARCH("Quadsplit",BOM!$N$4)),IF(ISERROR(SEARCH("rec",B220)),IF(ISERROR(SEARCH("send",B220)),"none","split"),"merge"),"none")),IF(ISERROR(SEARCH("rec",B220)),"split","merge"))</f>
        <v>split</v>
      </c>
    </row>
    <row r="221" spans="1:25" x14ac:dyDescent="0.2">
      <c r="A221" t="s">
        <v>942</v>
      </c>
      <c r="B221" t="str">
        <f>CONCATENATE(BOM!$C$4,"_",_xlfn.XLOOKUP(Nevion!G221,'SNP Lookup'!A:A,'SNP Lookup'!C:C,"",0,1),"_IPLASRF")</f>
        <v>VGW-01_SDI13_ANCsend_0004_IPLASRF</v>
      </c>
      <c r="C221" t="str">
        <f>IFERROR(VLOOKUP(B221,'Sender-Receiver'!$B$3:$BQ$1500,IF('Sender-Receiver'!$AQ$2="Type:Vid_720p50",62,60),FALSE),"")</f>
        <v>#SNP</v>
      </c>
      <c r="D221" t="str">
        <f>IFERROR(VLOOKUP(B221,'Sender-Receiver'!$B$3:$BP$1500,41,FALSE),"")</f>
        <v xml:space="preserve"> |  | Player-01 | 1/4</v>
      </c>
      <c r="E221" t="s">
        <v>3817</v>
      </c>
      <c r="F221">
        <v>13</v>
      </c>
      <c r="G221" t="s">
        <v>1144</v>
      </c>
      <c r="M221" t="str">
        <f>IF(OR(BOM!$AE$4=FALSE,BOM!$AE$4="-"),IF(ISERROR(SEARCH("send",B221)),"",IF(ISERROR(SEARCH("Embrionix",BOM!$M$4)),"pool:TPC",IF(ISERROR(SEARCH("Quadsplit",BOM!$N$4)),"pool:TPC|pool:TPC","pool:TPC"))),IF(ISERROR(SEARCH("send",B221)),"","pool:TPC|pool:TPC"))</f>
        <v>pool:TPC|pool:TPC</v>
      </c>
      <c r="S221" t="str">
        <f>IFERROR(IF(VLOOKUP(B221,'Sender-Receiver'!$B$3:$BS$1259,IF('Sender-Receiver'!$AQ$2="Type:Vid_720p50",61,59),FALSE)="x","true","false"),"false")</f>
        <v>false</v>
      </c>
      <c r="T221" t="str">
        <f t="shared" si="3"/>
        <v>off</v>
      </c>
      <c r="Y221" t="str">
        <f>IF(OR(BOM!$AE$4=FALSE,BOM!$AE$4="-"),IF(ISERROR(SEARCH("Embrionix",BOM!$M$4)),"none",IF(ISERROR(SEARCH("Quadsplit",BOM!$N$4)),IF(ISERROR(SEARCH("rec",B221)),IF(ISERROR(SEARCH("send",B221)),"none","split"),"merge"),"none")),IF(ISERROR(SEARCH("rec",B221)),"split","merge"))</f>
        <v>split</v>
      </c>
    </row>
    <row r="222" spans="1:25" x14ac:dyDescent="0.2">
      <c r="A222" t="s">
        <v>942</v>
      </c>
      <c r="B222" t="str">
        <f>CONCATENATE(BOM!$C$4,"_",_xlfn.XLOOKUP(Nevion!G222,'SNP Lookup'!A:A,'SNP Lookup'!C:C,"",0,1),"_IPLASRF")</f>
        <v>VGW-01_SDI17_VIDrec_0001_IPLASRF</v>
      </c>
      <c r="C222" t="str">
        <f>IFERROR(VLOOKUP(B222,'Sender-Receiver'!$B$3:$BQ$1500,IF('Sender-Receiver'!$AQ$2="Type:Vid_720p50",62,60),FALSE),"")</f>
        <v>Type:Vid_1080i50,Type:Vid_1080p25,Type:Vid_1080p50,Type:Vid_2160p50,Type:Vid_1080p60,#SNP</v>
      </c>
      <c r="D222" t="str">
        <f>IFERROR(VLOOKUP(B222,'Sender-Receiver'!$B$3:$BP$1500,41,FALSE),"")</f>
        <v xml:space="preserve"> |  | MVW</v>
      </c>
      <c r="E222" t="s">
        <v>3817</v>
      </c>
      <c r="F222">
        <v>17</v>
      </c>
      <c r="G222" t="s">
        <v>1183</v>
      </c>
      <c r="M222" t="str">
        <f>IF(OR(BOM!$AE$4=FALSE,BOM!$AE$4="-"),IF(ISERROR(SEARCH("send",B222)),"",IF(ISERROR(SEARCH("Embrionix",BOM!$M$4)),"pool:TPC",IF(ISERROR(SEARCH("Quadsplit",BOM!$N$4)),"pool:TPC|pool:TPC","pool:TPC"))),IF(ISERROR(SEARCH("send",B222)),"","pool:TPC|pool:TPC"))</f>
        <v/>
      </c>
      <c r="S222" t="str">
        <f>IFERROR(IF(VLOOKUP(B222,'Sender-Receiver'!$B$3:$BS$1259,IF('Sender-Receiver'!$AQ$2="Type:Vid_720p50",61,59),FALSE)="x","true","false"),"false")</f>
        <v>true</v>
      </c>
      <c r="T222" t="str">
        <f t="shared" si="3"/>
        <v>full</v>
      </c>
      <c r="X222" t="s">
        <v>1184</v>
      </c>
      <c r="Y222" t="str">
        <f>IF(OR(BOM!$AE$4=FALSE,BOM!$AE$4="-"),IF(ISERROR(SEARCH("Embrionix",BOM!$M$4)),"none",IF(ISERROR(SEARCH("Quadsplit",BOM!$N$4)),IF(ISERROR(SEARCH("rec",B222)),IF(ISERROR(SEARCH("send",B222)),"none","split"),"merge"),"none")),IF(ISERROR(SEARCH("rec",B222)),"split","merge"))</f>
        <v>merge</v>
      </c>
    </row>
    <row r="223" spans="1:25" x14ac:dyDescent="0.2">
      <c r="A223" t="s">
        <v>942</v>
      </c>
      <c r="B223" t="str">
        <f>CONCATENATE(BOM!$C$4,"_",_xlfn.XLOOKUP(Nevion!G223,'SNP Lookup'!A:A,'SNP Lookup'!C:C,"",0,1),"_IPLASRF")</f>
        <v>VGW-01_SDI17_VIDsend_0001_IPLASRF</v>
      </c>
      <c r="C223" t="str">
        <f>IFERROR(VLOOKUP(B223,'Sender-Receiver'!$B$3:$BQ$1500,IF('Sender-Receiver'!$AQ$2="Type:Vid_720p50",62,60),FALSE),"")</f>
        <v/>
      </c>
      <c r="D223" t="str">
        <f>IFERROR(VLOOKUP(B223,'Sender-Receiver'!$B$3:$BP$1500,41,FALSE),"")</f>
        <v/>
      </c>
      <c r="E223" t="s">
        <v>3817</v>
      </c>
      <c r="F223">
        <v>17</v>
      </c>
      <c r="G223" t="s">
        <v>1185</v>
      </c>
      <c r="M223" t="str">
        <f>IF(OR(BOM!$AE$4=FALSE,BOM!$AE$4="-"),IF(ISERROR(SEARCH("send",B223)),"",IF(ISERROR(SEARCH("Embrionix",BOM!$M$4)),"pool:TPC",IF(ISERROR(SEARCH("Quadsplit",BOM!$N$4)),"pool:TPC|pool:TPC","pool:TPC"))),IF(ISERROR(SEARCH("send",B223)),"","pool:TPC|pool:TPC"))</f>
        <v>pool:TPC|pool:TPC</v>
      </c>
      <c r="S223" t="str">
        <f>IFERROR(IF(VLOOKUP(B223,'Sender-Receiver'!$B$3:$BS$1259,IF('Sender-Receiver'!$AQ$2="Type:Vid_720p50",61,59),FALSE)="x","true","false"),"false")</f>
        <v>false</v>
      </c>
      <c r="T223" t="str">
        <f t="shared" si="3"/>
        <v>off</v>
      </c>
      <c r="Y223" t="str">
        <f>IF(OR(BOM!$AE$4=FALSE,BOM!$AE$4="-"),IF(ISERROR(SEARCH("Embrionix",BOM!$M$4)),"none",IF(ISERROR(SEARCH("Quadsplit",BOM!$N$4)),IF(ISERROR(SEARCH("rec",B223)),IF(ISERROR(SEARCH("send",B223)),"none","split"),"merge"),"none")),IF(ISERROR(SEARCH("rec",B223)),"split","merge"))</f>
        <v>split</v>
      </c>
    </row>
    <row r="224" spans="1:25" x14ac:dyDescent="0.2">
      <c r="A224" t="s">
        <v>942</v>
      </c>
      <c r="B224" t="str">
        <f>CONCATENATE(BOM!$C$4,"_",_xlfn.XLOOKUP(Nevion!G224,'SNP Lookup'!A:A,'SNP Lookup'!C:C,"",0,1),"_IPLASRF")</f>
        <v>VGW-01_SDI17_VIDsend_0002_IPLASRF</v>
      </c>
      <c r="C224" t="str">
        <f>IFERROR(VLOOKUP(B224,'Sender-Receiver'!$B$3:$BQ$1500,IF('Sender-Receiver'!$AQ$2="Type:Vid_720p50",62,60),FALSE),"")</f>
        <v>Type:Vid_1080i50,#SNP</v>
      </c>
      <c r="D224" t="str">
        <f>IFERROR(VLOOKUP(B224,'Sender-Receiver'!$B$3:$BP$1500,41,FALSE),"")</f>
        <v xml:space="preserve"> |  | MVW</v>
      </c>
      <c r="E224" t="s">
        <v>3817</v>
      </c>
      <c r="F224">
        <v>17</v>
      </c>
      <c r="G224" t="s">
        <v>1186</v>
      </c>
      <c r="M224" t="str">
        <f>IF(OR(BOM!$AE$4=FALSE,BOM!$AE$4="-"),IF(ISERROR(SEARCH("send",B224)),"",IF(ISERROR(SEARCH("Embrionix",BOM!$M$4)),"pool:TPC",IF(ISERROR(SEARCH("Quadsplit",BOM!$N$4)),"pool:TPC|pool:TPC","pool:TPC"))),IF(ISERROR(SEARCH("send",B224)),"","pool:TPC|pool:TPC"))</f>
        <v>pool:TPC|pool:TPC</v>
      </c>
      <c r="S224" t="str">
        <f>IFERROR(IF(VLOOKUP(B224,'Sender-Receiver'!$B$3:$BS$1259,IF('Sender-Receiver'!$AQ$2="Type:Vid_720p50",61,59),FALSE)="x","true","false"),"false")</f>
        <v>true</v>
      </c>
      <c r="T224" t="str">
        <f t="shared" si="3"/>
        <v>full</v>
      </c>
      <c r="Y224" t="str">
        <f>IF(OR(BOM!$AE$4=FALSE,BOM!$AE$4="-"),IF(ISERROR(SEARCH("Embrionix",BOM!$M$4)),"none",IF(ISERROR(SEARCH("Quadsplit",BOM!$N$4)),IF(ISERROR(SEARCH("rec",B224)),IF(ISERROR(SEARCH("send",B224)),"none","split"),"merge"),"none")),IF(ISERROR(SEARCH("rec",B224)),"split","merge"))</f>
        <v>split</v>
      </c>
    </row>
    <row r="225" spans="1:25" x14ac:dyDescent="0.2">
      <c r="A225" t="s">
        <v>942</v>
      </c>
      <c r="B225" t="str">
        <f>CONCATENATE(BOM!$C$4,"_",_xlfn.XLOOKUP(Nevion!G225,'SNP Lookup'!A:A,'SNP Lookup'!C:C,"",0,1),"_IPLASRF")</f>
        <v>VGW-01_SDI17_AUDrec_0001_IPLASRF</v>
      </c>
      <c r="C225" t="str">
        <f>IFERROR(VLOOKUP(B225,'Sender-Receiver'!$B$3:$BQ$1500,IF('Sender-Receiver'!$AQ$2="Type:Vid_720p50",62,60),FALSE),"")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25" t="str">
        <f>IFERROR(VLOOKUP(B225,'Sender-Receiver'!$B$3:$BP$1500,41,FALSE),"")</f>
        <v xml:space="preserve"> |  | MVW</v>
      </c>
      <c r="E225" t="s">
        <v>3817</v>
      </c>
      <c r="F225">
        <v>17</v>
      </c>
      <c r="G225" t="s">
        <v>1167</v>
      </c>
      <c r="M225" t="str">
        <f>IF(OR(BOM!$AE$4=FALSE,BOM!$AE$4="-"),IF(ISERROR(SEARCH("send",B225)),"",IF(ISERROR(SEARCH("Embrionix",BOM!$M$4)),"pool:TPC",IF(ISERROR(SEARCH("Quadsplit",BOM!$N$4)),"pool:TPC|pool:TPC","pool:TPC"))),IF(ISERROR(SEARCH("send",B225)),"","pool:TPC|pool:TPC"))</f>
        <v/>
      </c>
      <c r="S225" t="str">
        <f>IFERROR(IF(VLOOKUP(B225,'Sender-Receiver'!$B$3:$BS$1259,IF('Sender-Receiver'!$AQ$2="Type:Vid_720p50",61,59),FALSE)="x","true","false"),"false")</f>
        <v>true</v>
      </c>
      <c r="T225" t="str">
        <f t="shared" si="3"/>
        <v>full</v>
      </c>
      <c r="Y225" t="str">
        <f>IF(OR(BOM!$AE$4=FALSE,BOM!$AE$4="-"),IF(ISERROR(SEARCH("Embrionix",BOM!$M$4)),"none",IF(ISERROR(SEARCH("Quadsplit",BOM!$N$4)),IF(ISERROR(SEARCH("rec",B225)),IF(ISERROR(SEARCH("send",B225)),"none","split"),"merge"),"none")),IF(ISERROR(SEARCH("rec",B225)),"split","merge"))</f>
        <v>merge</v>
      </c>
    </row>
    <row r="226" spans="1:25" x14ac:dyDescent="0.2">
      <c r="A226" t="s">
        <v>942</v>
      </c>
      <c r="B226" t="str">
        <f>CONCATENATE(BOM!$C$4,"_",_xlfn.XLOOKUP(Nevion!G226,'SNP Lookup'!A:A,'SNP Lookup'!C:C,"",0,1),"_IPLASRF")</f>
        <v>VGW-01_SDI17_AUDsend_0001_IPLASRF</v>
      </c>
      <c r="C226" t="str">
        <f>IFERROR(VLOOKUP(B226,'Sender-Receiver'!$B$3:$BQ$1500,IF('Sender-Receiver'!$AQ$2="Type:Vid_720p50",62,60),FALSE),"")</f>
        <v/>
      </c>
      <c r="D226" t="str">
        <f>IFERROR(VLOOKUP(B226,'Sender-Receiver'!$B$3:$BP$1500,41,FALSE),"")</f>
        <v/>
      </c>
      <c r="E226" t="s">
        <v>3817</v>
      </c>
      <c r="F226">
        <v>17</v>
      </c>
      <c r="G226" t="s">
        <v>1426</v>
      </c>
      <c r="M226" t="str">
        <f>IF(OR(BOM!$AE$4=FALSE,BOM!$AE$4="-"),IF(ISERROR(SEARCH("send",B226)),"",IF(ISERROR(SEARCH("Embrionix",BOM!$M$4)),"pool:TPC",IF(ISERROR(SEARCH("Quadsplit",BOM!$N$4)),"pool:TPC|pool:TPC","pool:TPC"))),IF(ISERROR(SEARCH("send",B226)),"","pool:TPC|pool:TPC"))</f>
        <v>pool:TPC|pool:TPC</v>
      </c>
      <c r="S226" t="str">
        <f>IFERROR(IF(VLOOKUP(B226,'Sender-Receiver'!$B$3:$BS$1259,IF('Sender-Receiver'!$AQ$2="Type:Vid_720p50",61,59),FALSE)="x","true","false"),"false")</f>
        <v>false</v>
      </c>
      <c r="T226" t="str">
        <f t="shared" si="3"/>
        <v>off</v>
      </c>
      <c r="Y226" t="str">
        <f>IF(OR(BOM!$AE$4=FALSE,BOM!$AE$4="-"),IF(ISERROR(SEARCH("Embrionix",BOM!$M$4)),"none",IF(ISERROR(SEARCH("Quadsplit",BOM!$N$4)),IF(ISERROR(SEARCH("rec",B226)),IF(ISERROR(SEARCH("send",B226)),"none","split"),"merge"),"none")),IF(ISERROR(SEARCH("rec",B226)),"split","merge"))</f>
        <v>split</v>
      </c>
    </row>
    <row r="227" spans="1:25" x14ac:dyDescent="0.2">
      <c r="A227" t="s">
        <v>942</v>
      </c>
      <c r="B227" t="str">
        <f>CONCATENATE(BOM!$C$4,"_",_xlfn.XLOOKUP(Nevion!G227,'SNP Lookup'!A:A,'SNP Lookup'!C:C,"",0,1),"_IPLASRF")</f>
        <v>VGW-01_SDI17_AUDrec_0002_IPLASRF</v>
      </c>
      <c r="C227" t="str">
        <f>IFERROR(VLOOKUP(B227,'Sender-Receiver'!$B$3:$BQ$1500,IF('Sender-Receiver'!$AQ$2="Type:Vid_720p50",62,60),FALSE),"")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27" t="str">
        <f>IFERROR(VLOOKUP(B227,'Sender-Receiver'!$B$3:$BP$1500,41,FALSE),"")</f>
        <v xml:space="preserve"> |  | MVW</v>
      </c>
      <c r="E227" t="s">
        <v>3817</v>
      </c>
      <c r="F227">
        <v>17</v>
      </c>
      <c r="G227" t="s">
        <v>1168</v>
      </c>
      <c r="M227" t="str">
        <f>IF(OR(BOM!$AE$4=FALSE,BOM!$AE$4="-"),IF(ISERROR(SEARCH("send",B227)),"",IF(ISERROR(SEARCH("Embrionix",BOM!$M$4)),"pool:TPC",IF(ISERROR(SEARCH("Quadsplit",BOM!$N$4)),"pool:TPC|pool:TPC","pool:TPC"))),IF(ISERROR(SEARCH("send",B227)),"","pool:TPC|pool:TPC"))</f>
        <v/>
      </c>
      <c r="S227" t="str">
        <f>IFERROR(IF(VLOOKUP(B227,'Sender-Receiver'!$B$3:$BS$1259,IF('Sender-Receiver'!$AQ$2="Type:Vid_720p50",61,59),FALSE)="x","true","false"),"false")</f>
        <v>true</v>
      </c>
      <c r="T227" t="str">
        <f t="shared" si="3"/>
        <v>full</v>
      </c>
      <c r="Y227" t="str">
        <f>IF(OR(BOM!$AE$4=FALSE,BOM!$AE$4="-"),IF(ISERROR(SEARCH("Embrionix",BOM!$M$4)),"none",IF(ISERROR(SEARCH("Quadsplit",BOM!$N$4)),IF(ISERROR(SEARCH("rec",B227)),IF(ISERROR(SEARCH("send",B227)),"none","split"),"merge"),"none")),IF(ISERROR(SEARCH("rec",B227)),"split","merge"))</f>
        <v>merge</v>
      </c>
    </row>
    <row r="228" spans="1:25" x14ac:dyDescent="0.2">
      <c r="A228" t="s">
        <v>942</v>
      </c>
      <c r="B228" t="str">
        <f>CONCATENATE(BOM!$C$4,"_",_xlfn.XLOOKUP(Nevion!G228,'SNP Lookup'!A:A,'SNP Lookup'!C:C,"",0,1),"_IPLASRF")</f>
        <v>VGW-01_SDI17_AUDsend_0002_IPLASRF</v>
      </c>
      <c r="C228" t="str">
        <f>IFERROR(VLOOKUP(B228,'Sender-Receiver'!$B$3:$BQ$1500,IF('Sender-Receiver'!$AQ$2="Type:Vid_720p50",62,60),FALSE),"")</f>
        <v/>
      </c>
      <c r="D228" t="str">
        <f>IFERROR(VLOOKUP(B228,'Sender-Receiver'!$B$3:$BP$1500,41,FALSE),"")</f>
        <v/>
      </c>
      <c r="E228" t="s">
        <v>3817</v>
      </c>
      <c r="F228">
        <v>17</v>
      </c>
      <c r="G228" t="s">
        <v>1434</v>
      </c>
      <c r="M228" t="str">
        <f>IF(OR(BOM!$AE$4=FALSE,BOM!$AE$4="-"),IF(ISERROR(SEARCH("send",B228)),"",IF(ISERROR(SEARCH("Embrionix",BOM!$M$4)),"pool:TPC",IF(ISERROR(SEARCH("Quadsplit",BOM!$N$4)),"pool:TPC|pool:TPC","pool:TPC"))),IF(ISERROR(SEARCH("send",B228)),"","pool:TPC|pool:TPC"))</f>
        <v>pool:TPC|pool:TPC</v>
      </c>
      <c r="S228" t="str">
        <f>IFERROR(IF(VLOOKUP(B228,'Sender-Receiver'!$B$3:$BS$1259,IF('Sender-Receiver'!$AQ$2="Type:Vid_720p50",61,59),FALSE)="x","true","false"),"false")</f>
        <v>false</v>
      </c>
      <c r="T228" t="str">
        <f t="shared" si="3"/>
        <v>off</v>
      </c>
      <c r="Y228" t="str">
        <f>IF(OR(BOM!$AE$4=FALSE,BOM!$AE$4="-"),IF(ISERROR(SEARCH("Embrionix",BOM!$M$4)),"none",IF(ISERROR(SEARCH("Quadsplit",BOM!$N$4)),IF(ISERROR(SEARCH("rec",B228)),IF(ISERROR(SEARCH("send",B228)),"none","split"),"merge"),"none")),IF(ISERROR(SEARCH("rec",B228)),"split","merge"))</f>
        <v>split</v>
      </c>
    </row>
    <row r="229" spans="1:25" x14ac:dyDescent="0.2">
      <c r="A229" t="s">
        <v>942</v>
      </c>
      <c r="B229" t="str">
        <f>CONCATENATE(BOM!$C$4,"_",_xlfn.XLOOKUP(Nevion!G229,'SNP Lookup'!A:A,'SNP Lookup'!C:C,"",0,1),"_IPLASRF")</f>
        <v>VGW-01_SDI17_AUDrec_0003_IPLASRF</v>
      </c>
      <c r="C229" t="str">
        <f>IFERROR(VLOOKUP(B229,'Sender-Receiver'!$B$3:$BQ$1500,IF('Sender-Receiver'!$AQ$2="Type:Vid_720p50",62,60),FALSE),"")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29" t="str">
        <f>IFERROR(VLOOKUP(B229,'Sender-Receiver'!$B$3:$BP$1500,41,FALSE),"")</f>
        <v xml:space="preserve"> |  | MVW</v>
      </c>
      <c r="E229" t="s">
        <v>3817</v>
      </c>
      <c r="F229">
        <v>17</v>
      </c>
      <c r="G229" t="s">
        <v>1169</v>
      </c>
      <c r="M229" t="str">
        <f>IF(OR(BOM!$AE$4=FALSE,BOM!$AE$4="-"),IF(ISERROR(SEARCH("send",B229)),"",IF(ISERROR(SEARCH("Embrionix",BOM!$M$4)),"pool:TPC",IF(ISERROR(SEARCH("Quadsplit",BOM!$N$4)),"pool:TPC|pool:TPC","pool:TPC"))),IF(ISERROR(SEARCH("send",B229)),"","pool:TPC|pool:TPC"))</f>
        <v/>
      </c>
      <c r="S229" t="str">
        <f>IFERROR(IF(VLOOKUP(B229,'Sender-Receiver'!$B$3:$BS$1259,IF('Sender-Receiver'!$AQ$2="Type:Vid_720p50",61,59),FALSE)="x","true","false"),"false")</f>
        <v>true</v>
      </c>
      <c r="T229" t="str">
        <f t="shared" si="3"/>
        <v>full</v>
      </c>
      <c r="Y229" t="str">
        <f>IF(OR(BOM!$AE$4=FALSE,BOM!$AE$4="-"),IF(ISERROR(SEARCH("Embrionix",BOM!$M$4)),"none",IF(ISERROR(SEARCH("Quadsplit",BOM!$N$4)),IF(ISERROR(SEARCH("rec",B229)),IF(ISERROR(SEARCH("send",B229)),"none","split"),"merge"),"none")),IF(ISERROR(SEARCH("rec",B229)),"split","merge"))</f>
        <v>merge</v>
      </c>
    </row>
    <row r="230" spans="1:25" x14ac:dyDescent="0.2">
      <c r="A230" t="s">
        <v>942</v>
      </c>
      <c r="B230" t="str">
        <f>CONCATENATE(BOM!$C$4,"_",_xlfn.XLOOKUP(Nevion!G230,'SNP Lookup'!A:A,'SNP Lookup'!C:C,"",0,1),"_IPLASRF")</f>
        <v>VGW-01_SDI17_AUDsend_0003_IPLASRF</v>
      </c>
      <c r="C230" t="str">
        <f>IFERROR(VLOOKUP(B230,'Sender-Receiver'!$B$3:$BQ$1500,IF('Sender-Receiver'!$AQ$2="Type:Vid_720p50",62,60),FALSE),"")</f>
        <v/>
      </c>
      <c r="D230" t="str">
        <f>IFERROR(VLOOKUP(B230,'Sender-Receiver'!$B$3:$BP$1500,41,FALSE),"")</f>
        <v/>
      </c>
      <c r="E230" t="s">
        <v>3817</v>
      </c>
      <c r="F230">
        <v>17</v>
      </c>
      <c r="G230" t="s">
        <v>1435</v>
      </c>
      <c r="M230" t="str">
        <f>IF(OR(BOM!$AE$4=FALSE,BOM!$AE$4="-"),IF(ISERROR(SEARCH("send",B230)),"",IF(ISERROR(SEARCH("Embrionix",BOM!$M$4)),"pool:TPC",IF(ISERROR(SEARCH("Quadsplit",BOM!$N$4)),"pool:TPC|pool:TPC","pool:TPC"))),IF(ISERROR(SEARCH("send",B230)),"","pool:TPC|pool:TPC"))</f>
        <v>pool:TPC|pool:TPC</v>
      </c>
      <c r="S230" t="str">
        <f>IFERROR(IF(VLOOKUP(B230,'Sender-Receiver'!$B$3:$BS$1259,IF('Sender-Receiver'!$AQ$2="Type:Vid_720p50",61,59),FALSE)="x","true","false"),"false")</f>
        <v>false</v>
      </c>
      <c r="T230" t="str">
        <f t="shared" si="3"/>
        <v>off</v>
      </c>
      <c r="Y230" t="str">
        <f>IF(OR(BOM!$AE$4=FALSE,BOM!$AE$4="-"),IF(ISERROR(SEARCH("Embrionix",BOM!$M$4)),"none",IF(ISERROR(SEARCH("Quadsplit",BOM!$N$4)),IF(ISERROR(SEARCH("rec",B230)),IF(ISERROR(SEARCH("send",B230)),"none","split"),"merge"),"none")),IF(ISERROR(SEARCH("rec",B230)),"split","merge"))</f>
        <v>split</v>
      </c>
    </row>
    <row r="231" spans="1:25" x14ac:dyDescent="0.2">
      <c r="A231" t="s">
        <v>942</v>
      </c>
      <c r="B231" t="str">
        <f>CONCATENATE(BOM!$C$4,"_",_xlfn.XLOOKUP(Nevion!G231,'SNP Lookup'!A:A,'SNP Lookup'!C:C,"",0,1),"_IPLASRF")</f>
        <v>VGW-01_SDI17_AUDrec_0004_IPLASRF</v>
      </c>
      <c r="C231" t="str">
        <f>IFERROR(VLOOKUP(B231,'Sender-Receiver'!$B$3:$BQ$1500,IF('Sender-Receiver'!$AQ$2="Type:Vid_720p50",62,60),FALSE),"")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31" t="str">
        <f>IFERROR(VLOOKUP(B231,'Sender-Receiver'!$B$3:$BP$1500,41,FALSE),"")</f>
        <v xml:space="preserve"> |  | MVW</v>
      </c>
      <c r="E231" t="s">
        <v>3817</v>
      </c>
      <c r="F231">
        <v>17</v>
      </c>
      <c r="G231" t="s">
        <v>1170</v>
      </c>
      <c r="M231" t="str">
        <f>IF(OR(BOM!$AE$4=FALSE,BOM!$AE$4="-"),IF(ISERROR(SEARCH("send",B231)),"",IF(ISERROR(SEARCH("Embrionix",BOM!$M$4)),"pool:TPC",IF(ISERROR(SEARCH("Quadsplit",BOM!$N$4)),"pool:TPC|pool:TPC","pool:TPC"))),IF(ISERROR(SEARCH("send",B231)),"","pool:TPC|pool:TPC"))</f>
        <v/>
      </c>
      <c r="S231" t="str">
        <f>IFERROR(IF(VLOOKUP(B231,'Sender-Receiver'!$B$3:$BS$1259,IF('Sender-Receiver'!$AQ$2="Type:Vid_720p50",61,59),FALSE)="x","true","false"),"false")</f>
        <v>true</v>
      </c>
      <c r="T231" t="str">
        <f t="shared" si="3"/>
        <v>full</v>
      </c>
      <c r="Y231" t="str">
        <f>IF(OR(BOM!$AE$4=FALSE,BOM!$AE$4="-"),IF(ISERROR(SEARCH("Embrionix",BOM!$M$4)),"none",IF(ISERROR(SEARCH("Quadsplit",BOM!$N$4)),IF(ISERROR(SEARCH("rec",B231)),IF(ISERROR(SEARCH("send",B231)),"none","split"),"merge"),"none")),IF(ISERROR(SEARCH("rec",B231)),"split","merge"))</f>
        <v>merge</v>
      </c>
    </row>
    <row r="232" spans="1:25" x14ac:dyDescent="0.2">
      <c r="A232" t="s">
        <v>942</v>
      </c>
      <c r="B232" t="str">
        <f>CONCATENATE(BOM!$C$4,"_",_xlfn.XLOOKUP(Nevion!G232,'SNP Lookup'!A:A,'SNP Lookup'!C:C,"",0,1),"_IPLASRF")</f>
        <v>VGW-01_SDI17_AUDsend_0004_IPLASRF</v>
      </c>
      <c r="C232" t="str">
        <f>IFERROR(VLOOKUP(B232,'Sender-Receiver'!$B$3:$BQ$1500,IF('Sender-Receiver'!$AQ$2="Type:Vid_720p50",62,60),FALSE),"")</f>
        <v/>
      </c>
      <c r="D232" t="str">
        <f>IFERROR(VLOOKUP(B232,'Sender-Receiver'!$B$3:$BP$1500,41,FALSE),"")</f>
        <v/>
      </c>
      <c r="E232" t="s">
        <v>3817</v>
      </c>
      <c r="F232">
        <v>17</v>
      </c>
      <c r="G232" t="s">
        <v>1436</v>
      </c>
      <c r="M232" t="str">
        <f>IF(OR(BOM!$AE$4=FALSE,BOM!$AE$4="-"),IF(ISERROR(SEARCH("send",B232)),"",IF(ISERROR(SEARCH("Embrionix",BOM!$M$4)),"pool:TPC",IF(ISERROR(SEARCH("Quadsplit",BOM!$N$4)),"pool:TPC|pool:TPC","pool:TPC"))),IF(ISERROR(SEARCH("send",B232)),"","pool:TPC|pool:TPC"))</f>
        <v>pool:TPC|pool:TPC</v>
      </c>
      <c r="S232" t="str">
        <f>IFERROR(IF(VLOOKUP(B232,'Sender-Receiver'!$B$3:$BS$1259,IF('Sender-Receiver'!$AQ$2="Type:Vid_720p50",61,59),FALSE)="x","true","false"),"false")</f>
        <v>false</v>
      </c>
      <c r="T232" t="str">
        <f t="shared" si="3"/>
        <v>off</v>
      </c>
      <c r="Y232" t="str">
        <f>IF(OR(BOM!$AE$4=FALSE,BOM!$AE$4="-"),IF(ISERROR(SEARCH("Embrionix",BOM!$M$4)),"none",IF(ISERROR(SEARCH("Quadsplit",BOM!$N$4)),IF(ISERROR(SEARCH("rec",B232)),IF(ISERROR(SEARCH("send",B232)),"none","split"),"merge"),"none")),IF(ISERROR(SEARCH("rec",B232)),"split","merge"))</f>
        <v>split</v>
      </c>
    </row>
    <row r="233" spans="1:25" x14ac:dyDescent="0.2">
      <c r="A233" t="s">
        <v>942</v>
      </c>
      <c r="B233" t="str">
        <f>CONCATENATE(BOM!$C$4,"_",_xlfn.XLOOKUP(Nevion!G233,'SNP Lookup'!A:A,'SNP Lookup'!C:C,"",0,1),"_IPLASRF")</f>
        <v>VGW-01_SDI17_AUDrec_0005_IPLASRF</v>
      </c>
      <c r="C233" t="str">
        <f>IFERROR(VLOOKUP(B233,'Sender-Receiver'!$B$3:$BQ$1500,IF('Sender-Receiver'!$AQ$2="Type:Vid_720p50",62,60),FALSE),"")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33" t="str">
        <f>IFERROR(VLOOKUP(B233,'Sender-Receiver'!$B$3:$BP$1500,41,FALSE),"")</f>
        <v xml:space="preserve"> |  | MVW</v>
      </c>
      <c r="E233" t="s">
        <v>3817</v>
      </c>
      <c r="F233">
        <v>17</v>
      </c>
      <c r="G233" t="s">
        <v>1171</v>
      </c>
      <c r="M233" t="str">
        <f>IF(OR(BOM!$AE$4=FALSE,BOM!$AE$4="-"),IF(ISERROR(SEARCH("send",B233)),"",IF(ISERROR(SEARCH("Embrionix",BOM!$M$4)),"pool:TPC",IF(ISERROR(SEARCH("Quadsplit",BOM!$N$4)),"pool:TPC|pool:TPC","pool:TPC"))),IF(ISERROR(SEARCH("send",B233)),"","pool:TPC|pool:TPC"))</f>
        <v/>
      </c>
      <c r="S233" t="str">
        <f>IFERROR(IF(VLOOKUP(B233,'Sender-Receiver'!$B$3:$BS$1259,IF('Sender-Receiver'!$AQ$2="Type:Vid_720p50",61,59),FALSE)="x","true","false"),"false")</f>
        <v>true</v>
      </c>
      <c r="T233" t="str">
        <f t="shared" si="3"/>
        <v>full</v>
      </c>
      <c r="Y233" t="str">
        <f>IF(OR(BOM!$AE$4=FALSE,BOM!$AE$4="-"),IF(ISERROR(SEARCH("Embrionix",BOM!$M$4)),"none",IF(ISERROR(SEARCH("Quadsplit",BOM!$N$4)),IF(ISERROR(SEARCH("rec",B233)),IF(ISERROR(SEARCH("send",B233)),"none","split"),"merge"),"none")),IF(ISERROR(SEARCH("rec",B233)),"split","merge"))</f>
        <v>merge</v>
      </c>
    </row>
    <row r="234" spans="1:25" x14ac:dyDescent="0.2">
      <c r="A234" t="s">
        <v>942</v>
      </c>
      <c r="B234" t="str">
        <f>CONCATENATE(BOM!$C$4,"_",_xlfn.XLOOKUP(Nevion!G234,'SNP Lookup'!A:A,'SNP Lookup'!C:C,"",0,1),"_IPLASRF")</f>
        <v>VGW-01_SDI17_AUDsend_0005_IPLASRF</v>
      </c>
      <c r="C234" t="str">
        <f>IFERROR(VLOOKUP(B234,'Sender-Receiver'!$B$3:$BQ$1500,IF('Sender-Receiver'!$AQ$2="Type:Vid_720p50",62,60),FALSE),"")</f>
        <v/>
      </c>
      <c r="D234" t="str">
        <f>IFERROR(VLOOKUP(B234,'Sender-Receiver'!$B$3:$BP$1500,41,FALSE),"")</f>
        <v/>
      </c>
      <c r="E234" t="s">
        <v>3817</v>
      </c>
      <c r="F234">
        <v>17</v>
      </c>
      <c r="G234" t="s">
        <v>1437</v>
      </c>
      <c r="M234" t="str">
        <f>IF(OR(BOM!$AE$4=FALSE,BOM!$AE$4="-"),IF(ISERROR(SEARCH("send",B234)),"",IF(ISERROR(SEARCH("Embrionix",BOM!$M$4)),"pool:TPC",IF(ISERROR(SEARCH("Quadsplit",BOM!$N$4)),"pool:TPC|pool:TPC","pool:TPC"))),IF(ISERROR(SEARCH("send",B234)),"","pool:TPC|pool:TPC"))</f>
        <v>pool:TPC|pool:TPC</v>
      </c>
      <c r="S234" t="str">
        <f>IFERROR(IF(VLOOKUP(B234,'Sender-Receiver'!$B$3:$BS$1259,IF('Sender-Receiver'!$AQ$2="Type:Vid_720p50",61,59),FALSE)="x","true","false"),"false")</f>
        <v>false</v>
      </c>
      <c r="T234" t="str">
        <f t="shared" si="3"/>
        <v>off</v>
      </c>
      <c r="Y234" t="str">
        <f>IF(OR(BOM!$AE$4=FALSE,BOM!$AE$4="-"),IF(ISERROR(SEARCH("Embrionix",BOM!$M$4)),"none",IF(ISERROR(SEARCH("Quadsplit",BOM!$N$4)),IF(ISERROR(SEARCH("rec",B234)),IF(ISERROR(SEARCH("send",B234)),"none","split"),"merge"),"none")),IF(ISERROR(SEARCH("rec",B234)),"split","merge"))</f>
        <v>split</v>
      </c>
    </row>
    <row r="235" spans="1:25" x14ac:dyDescent="0.2">
      <c r="A235" t="s">
        <v>942</v>
      </c>
      <c r="B235" t="str">
        <f>CONCATENATE(BOM!$C$4,"_",_xlfn.XLOOKUP(Nevion!G235,'SNP Lookup'!A:A,'SNP Lookup'!C:C,"",0,1),"_IPLASRF")</f>
        <v>VGW-01_SDI17_AUDrec_0006_IPLASRF</v>
      </c>
      <c r="C235" t="str">
        <f>IFERROR(VLOOKUP(B235,'Sender-Receiver'!$B$3:$BQ$1500,IF('Sender-Receiver'!$AQ$2="Type:Vid_720p50",62,60),FALSE),"")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35" t="str">
        <f>IFERROR(VLOOKUP(B235,'Sender-Receiver'!$B$3:$BP$1500,41,FALSE),"")</f>
        <v xml:space="preserve"> |  | MVW</v>
      </c>
      <c r="E235" t="s">
        <v>3817</v>
      </c>
      <c r="F235">
        <v>17</v>
      </c>
      <c r="G235" t="s">
        <v>1172</v>
      </c>
      <c r="M235" t="str">
        <f>IF(OR(BOM!$AE$4=FALSE,BOM!$AE$4="-"),IF(ISERROR(SEARCH("send",B235)),"",IF(ISERROR(SEARCH("Embrionix",BOM!$M$4)),"pool:TPC",IF(ISERROR(SEARCH("Quadsplit",BOM!$N$4)),"pool:TPC|pool:TPC","pool:TPC"))),IF(ISERROR(SEARCH("send",B235)),"","pool:TPC|pool:TPC"))</f>
        <v/>
      </c>
      <c r="S235" t="str">
        <f>IFERROR(IF(VLOOKUP(B235,'Sender-Receiver'!$B$3:$BS$1259,IF('Sender-Receiver'!$AQ$2="Type:Vid_720p50",61,59),FALSE)="x","true","false"),"false")</f>
        <v>true</v>
      </c>
      <c r="T235" t="str">
        <f t="shared" si="3"/>
        <v>full</v>
      </c>
      <c r="Y235" t="str">
        <f>IF(OR(BOM!$AE$4=FALSE,BOM!$AE$4="-"),IF(ISERROR(SEARCH("Embrionix",BOM!$M$4)),"none",IF(ISERROR(SEARCH("Quadsplit",BOM!$N$4)),IF(ISERROR(SEARCH("rec",B235)),IF(ISERROR(SEARCH("send",B235)),"none","split"),"merge"),"none")),IF(ISERROR(SEARCH("rec",B235)),"split","merge"))</f>
        <v>merge</v>
      </c>
    </row>
    <row r="236" spans="1:25" x14ac:dyDescent="0.2">
      <c r="A236" t="s">
        <v>942</v>
      </c>
      <c r="B236" t="str">
        <f>CONCATENATE(BOM!$C$4,"_",_xlfn.XLOOKUP(Nevion!G236,'SNP Lookup'!A:A,'SNP Lookup'!C:C,"",0,1),"_IPLASRF")</f>
        <v>VGW-01_SDI17_AUDsend_0006_IPLASRF</v>
      </c>
      <c r="C236" t="str">
        <f>IFERROR(VLOOKUP(B236,'Sender-Receiver'!$B$3:$BQ$1500,IF('Sender-Receiver'!$AQ$2="Type:Vid_720p50",62,60),FALSE),"")</f>
        <v/>
      </c>
      <c r="D236" t="str">
        <f>IFERROR(VLOOKUP(B236,'Sender-Receiver'!$B$3:$BP$1500,41,FALSE),"")</f>
        <v/>
      </c>
      <c r="E236" t="s">
        <v>3817</v>
      </c>
      <c r="F236">
        <v>17</v>
      </c>
      <c r="G236" t="s">
        <v>1438</v>
      </c>
      <c r="M236" t="str">
        <f>IF(OR(BOM!$AE$4=FALSE,BOM!$AE$4="-"),IF(ISERROR(SEARCH("send",B236)),"",IF(ISERROR(SEARCH("Embrionix",BOM!$M$4)),"pool:TPC",IF(ISERROR(SEARCH("Quadsplit",BOM!$N$4)),"pool:TPC|pool:TPC","pool:TPC"))),IF(ISERROR(SEARCH("send",B236)),"","pool:TPC|pool:TPC"))</f>
        <v>pool:TPC|pool:TPC</v>
      </c>
      <c r="S236" t="str">
        <f>IFERROR(IF(VLOOKUP(B236,'Sender-Receiver'!$B$3:$BS$1259,IF('Sender-Receiver'!$AQ$2="Type:Vid_720p50",61,59),FALSE)="x","true","false"),"false")</f>
        <v>false</v>
      </c>
      <c r="T236" t="str">
        <f t="shared" si="3"/>
        <v>off</v>
      </c>
      <c r="Y236" t="str">
        <f>IF(OR(BOM!$AE$4=FALSE,BOM!$AE$4="-"),IF(ISERROR(SEARCH("Embrionix",BOM!$M$4)),"none",IF(ISERROR(SEARCH("Quadsplit",BOM!$N$4)),IF(ISERROR(SEARCH("rec",B236)),IF(ISERROR(SEARCH("send",B236)),"none","split"),"merge"),"none")),IF(ISERROR(SEARCH("rec",B236)),"split","merge"))</f>
        <v>split</v>
      </c>
    </row>
    <row r="237" spans="1:25" x14ac:dyDescent="0.2">
      <c r="A237" t="s">
        <v>942</v>
      </c>
      <c r="B237" t="str">
        <f>CONCATENATE(BOM!$C$4,"_",_xlfn.XLOOKUP(Nevion!G237,'SNP Lookup'!A:A,'SNP Lookup'!C:C,"",0,1),"_IPLASRF")</f>
        <v>VGW-01_SDI17_AUDrec_0007_IPLASRF</v>
      </c>
      <c r="C237" t="str">
        <f>IFERROR(VLOOKUP(B237,'Sender-Receiver'!$B$3:$BQ$1500,IF('Sender-Receiver'!$AQ$2="Type:Vid_720p50",62,60),FALSE),"")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37" t="str">
        <f>IFERROR(VLOOKUP(B237,'Sender-Receiver'!$B$3:$BP$1500,41,FALSE),"")</f>
        <v xml:space="preserve"> |  | MVW</v>
      </c>
      <c r="E237" t="s">
        <v>3817</v>
      </c>
      <c r="F237">
        <v>17</v>
      </c>
      <c r="G237" t="s">
        <v>1173</v>
      </c>
      <c r="M237" t="str">
        <f>IF(OR(BOM!$AE$4=FALSE,BOM!$AE$4="-"),IF(ISERROR(SEARCH("send",B237)),"",IF(ISERROR(SEARCH("Embrionix",BOM!$M$4)),"pool:TPC",IF(ISERROR(SEARCH("Quadsplit",BOM!$N$4)),"pool:TPC|pool:TPC","pool:TPC"))),IF(ISERROR(SEARCH("send",B237)),"","pool:TPC|pool:TPC"))</f>
        <v/>
      </c>
      <c r="S237" t="str">
        <f>IFERROR(IF(VLOOKUP(B237,'Sender-Receiver'!$B$3:$BS$1259,IF('Sender-Receiver'!$AQ$2="Type:Vid_720p50",61,59),FALSE)="x","true","false"),"false")</f>
        <v>true</v>
      </c>
      <c r="T237" t="str">
        <f t="shared" si="3"/>
        <v>full</v>
      </c>
      <c r="Y237" t="str">
        <f>IF(OR(BOM!$AE$4=FALSE,BOM!$AE$4="-"),IF(ISERROR(SEARCH("Embrionix",BOM!$M$4)),"none",IF(ISERROR(SEARCH("Quadsplit",BOM!$N$4)),IF(ISERROR(SEARCH("rec",B237)),IF(ISERROR(SEARCH("send",B237)),"none","split"),"merge"),"none")),IF(ISERROR(SEARCH("rec",B237)),"split","merge"))</f>
        <v>merge</v>
      </c>
    </row>
    <row r="238" spans="1:25" x14ac:dyDescent="0.2">
      <c r="A238" t="s">
        <v>942</v>
      </c>
      <c r="B238" t="str">
        <f>CONCATENATE(BOM!$C$4,"_",_xlfn.XLOOKUP(Nevion!G238,'SNP Lookup'!A:A,'SNP Lookup'!C:C,"",0,1),"_IPLASRF")</f>
        <v>VGW-01_SDI17_AUDsend_0007_IPLASRF</v>
      </c>
      <c r="C238" t="str">
        <f>IFERROR(VLOOKUP(B238,'Sender-Receiver'!$B$3:$BQ$1500,IF('Sender-Receiver'!$AQ$2="Type:Vid_720p50",62,60),FALSE),"")</f>
        <v/>
      </c>
      <c r="D238" t="str">
        <f>IFERROR(VLOOKUP(B238,'Sender-Receiver'!$B$3:$BP$1500,41,FALSE),"")</f>
        <v/>
      </c>
      <c r="E238" t="s">
        <v>3817</v>
      </c>
      <c r="F238">
        <v>17</v>
      </c>
      <c r="G238" t="s">
        <v>1439</v>
      </c>
      <c r="M238" t="str">
        <f>IF(OR(BOM!$AE$4=FALSE,BOM!$AE$4="-"),IF(ISERROR(SEARCH("send",B238)),"",IF(ISERROR(SEARCH("Embrionix",BOM!$M$4)),"pool:TPC",IF(ISERROR(SEARCH("Quadsplit",BOM!$N$4)),"pool:TPC|pool:TPC","pool:TPC"))),IF(ISERROR(SEARCH("send",B238)),"","pool:TPC|pool:TPC"))</f>
        <v>pool:TPC|pool:TPC</v>
      </c>
      <c r="S238" t="str">
        <f>IFERROR(IF(VLOOKUP(B238,'Sender-Receiver'!$B$3:$BS$1259,IF('Sender-Receiver'!$AQ$2="Type:Vid_720p50",61,59),FALSE)="x","true","false"),"false")</f>
        <v>false</v>
      </c>
      <c r="T238" t="str">
        <f t="shared" si="3"/>
        <v>off</v>
      </c>
      <c r="Y238" t="str">
        <f>IF(OR(BOM!$AE$4=FALSE,BOM!$AE$4="-"),IF(ISERROR(SEARCH("Embrionix",BOM!$M$4)),"none",IF(ISERROR(SEARCH("Quadsplit",BOM!$N$4)),IF(ISERROR(SEARCH("rec",B238)),IF(ISERROR(SEARCH("send",B238)),"none","split"),"merge"),"none")),IF(ISERROR(SEARCH("rec",B238)),"split","merge"))</f>
        <v>split</v>
      </c>
    </row>
    <row r="239" spans="1:25" x14ac:dyDescent="0.2">
      <c r="A239" t="s">
        <v>942</v>
      </c>
      <c r="B239" t="str">
        <f>CONCATENATE(BOM!$C$4,"_",_xlfn.XLOOKUP(Nevion!G239,'SNP Lookup'!A:A,'SNP Lookup'!C:C,"",0,1),"_IPLASRF")</f>
        <v>VGW-01_SDI17_AUDrec_0008_IPLASRF</v>
      </c>
      <c r="C239" t="str">
        <f>IFERROR(VLOOKUP(B239,'Sender-Receiver'!$B$3:$BQ$1500,IF('Sender-Receiver'!$AQ$2="Type:Vid_720p50",62,60),FALSE),"")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39" t="str">
        <f>IFERROR(VLOOKUP(B239,'Sender-Receiver'!$B$3:$BP$1500,41,FALSE),"")</f>
        <v xml:space="preserve"> |  | MVW</v>
      </c>
      <c r="E239" t="s">
        <v>3817</v>
      </c>
      <c r="F239">
        <v>17</v>
      </c>
      <c r="G239" t="s">
        <v>1174</v>
      </c>
      <c r="M239" t="str">
        <f>IF(OR(BOM!$AE$4=FALSE,BOM!$AE$4="-"),IF(ISERROR(SEARCH("send",B239)),"",IF(ISERROR(SEARCH("Embrionix",BOM!$M$4)),"pool:TPC",IF(ISERROR(SEARCH("Quadsplit",BOM!$N$4)),"pool:TPC|pool:TPC","pool:TPC"))),IF(ISERROR(SEARCH("send",B239)),"","pool:TPC|pool:TPC"))</f>
        <v/>
      </c>
      <c r="S239" t="str">
        <f>IFERROR(IF(VLOOKUP(B239,'Sender-Receiver'!$B$3:$BS$1259,IF('Sender-Receiver'!$AQ$2="Type:Vid_720p50",61,59),FALSE)="x","true","false"),"false")</f>
        <v>true</v>
      </c>
      <c r="T239" t="str">
        <f t="shared" si="3"/>
        <v>full</v>
      </c>
      <c r="Y239" t="str">
        <f>IF(OR(BOM!$AE$4=FALSE,BOM!$AE$4="-"),IF(ISERROR(SEARCH("Embrionix",BOM!$M$4)),"none",IF(ISERROR(SEARCH("Quadsplit",BOM!$N$4)),IF(ISERROR(SEARCH("rec",B239)),IF(ISERROR(SEARCH("send",B239)),"none","split"),"merge"),"none")),IF(ISERROR(SEARCH("rec",B239)),"split","merge"))</f>
        <v>merge</v>
      </c>
    </row>
    <row r="240" spans="1:25" x14ac:dyDescent="0.2">
      <c r="A240" t="s">
        <v>942</v>
      </c>
      <c r="B240" t="str">
        <f>CONCATENATE(BOM!$C$4,"_",_xlfn.XLOOKUP(Nevion!G240,'SNP Lookup'!A:A,'SNP Lookup'!C:C,"",0,1),"_IPLASRF")</f>
        <v>VGW-01_SDI17_AUDsend_0008_IPLASRF</v>
      </c>
      <c r="C240" t="str">
        <f>IFERROR(VLOOKUP(B240,'Sender-Receiver'!$B$3:$BQ$1500,IF('Sender-Receiver'!$AQ$2="Type:Vid_720p50",62,60),FALSE),"")</f>
        <v/>
      </c>
      <c r="D240" t="str">
        <f>IFERROR(VLOOKUP(B240,'Sender-Receiver'!$B$3:$BP$1500,41,FALSE),"")</f>
        <v/>
      </c>
      <c r="E240" t="s">
        <v>3817</v>
      </c>
      <c r="F240">
        <v>17</v>
      </c>
      <c r="G240" t="s">
        <v>1440</v>
      </c>
      <c r="M240" t="str">
        <f>IF(OR(BOM!$AE$4=FALSE,BOM!$AE$4="-"),IF(ISERROR(SEARCH("send",B240)),"",IF(ISERROR(SEARCH("Embrionix",BOM!$M$4)),"pool:TPC",IF(ISERROR(SEARCH("Quadsplit",BOM!$N$4)),"pool:TPC|pool:TPC","pool:TPC"))),IF(ISERROR(SEARCH("send",B240)),"","pool:TPC|pool:TPC"))</f>
        <v>pool:TPC|pool:TPC</v>
      </c>
      <c r="S240" t="str">
        <f>IFERROR(IF(VLOOKUP(B240,'Sender-Receiver'!$B$3:$BS$1259,IF('Sender-Receiver'!$AQ$2="Type:Vid_720p50",61,59),FALSE)="x","true","false"),"false")</f>
        <v>false</v>
      </c>
      <c r="T240" t="str">
        <f t="shared" si="3"/>
        <v>off</v>
      </c>
      <c r="Y240" t="str">
        <f>IF(OR(BOM!$AE$4=FALSE,BOM!$AE$4="-"),IF(ISERROR(SEARCH("Embrionix",BOM!$M$4)),"none",IF(ISERROR(SEARCH("Quadsplit",BOM!$N$4)),IF(ISERROR(SEARCH("rec",B240)),IF(ISERROR(SEARCH("send",B240)),"none","split"),"merge"),"none")),IF(ISERROR(SEARCH("rec",B240)),"split","merge"))</f>
        <v>split</v>
      </c>
    </row>
    <row r="241" spans="1:25" x14ac:dyDescent="0.2">
      <c r="A241" t="s">
        <v>942</v>
      </c>
      <c r="B241" t="str">
        <f>CONCATENATE(BOM!$C$4,"_",_xlfn.XLOOKUP(Nevion!G241,'SNP Lookup'!A:A,'SNP Lookup'!C:C,"",0,1),"_IPLASRF")</f>
        <v>VGW-01_SDI17_AUDrec_0009_IPLASRF</v>
      </c>
      <c r="C241" t="str">
        <f>IFERROR(VLOOKUP(B241,'Sender-Receiver'!$B$3:$BQ$1500,IF('Sender-Receiver'!$AQ$2="Type:Vid_720p50",62,60),FALSE),"")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41" t="str">
        <f>IFERROR(VLOOKUP(B241,'Sender-Receiver'!$B$3:$BP$1500,41,FALSE),"")</f>
        <v xml:space="preserve"> |  | MVW</v>
      </c>
      <c r="E241" t="s">
        <v>3817</v>
      </c>
      <c r="F241">
        <v>17</v>
      </c>
      <c r="G241" t="s">
        <v>1175</v>
      </c>
      <c r="M241" t="str">
        <f>IF(OR(BOM!$AE$4=FALSE,BOM!$AE$4="-"),IF(ISERROR(SEARCH("send",B241)),"",IF(ISERROR(SEARCH("Embrionix",BOM!$M$4)),"pool:TPC",IF(ISERROR(SEARCH("Quadsplit",BOM!$N$4)),"pool:TPC|pool:TPC","pool:TPC"))),IF(ISERROR(SEARCH("send",B241)),"","pool:TPC|pool:TPC"))</f>
        <v/>
      </c>
      <c r="S241" t="str">
        <f>IFERROR(IF(VLOOKUP(B241,'Sender-Receiver'!$B$3:$BS$1259,IF('Sender-Receiver'!$AQ$2="Type:Vid_720p50",61,59),FALSE)="x","true","false"),"false")</f>
        <v>true</v>
      </c>
      <c r="T241" t="str">
        <f t="shared" si="3"/>
        <v>full</v>
      </c>
      <c r="Y241" t="str">
        <f>IF(OR(BOM!$AE$4=FALSE,BOM!$AE$4="-"),IF(ISERROR(SEARCH("Embrionix",BOM!$M$4)),"none",IF(ISERROR(SEARCH("Quadsplit",BOM!$N$4)),IF(ISERROR(SEARCH("rec",B241)),IF(ISERROR(SEARCH("send",B241)),"none","split"),"merge"),"none")),IF(ISERROR(SEARCH("rec",B241)),"split","merge"))</f>
        <v>merge</v>
      </c>
    </row>
    <row r="242" spans="1:25" x14ac:dyDescent="0.2">
      <c r="A242" t="s">
        <v>942</v>
      </c>
      <c r="B242" t="str">
        <f>CONCATENATE(BOM!$C$4,"_",_xlfn.XLOOKUP(Nevion!G242,'SNP Lookup'!A:A,'SNP Lookup'!C:C,"",0,1),"_IPLASRF")</f>
        <v>VGW-01_SDI17_AUDsend_0009_IPLASRF</v>
      </c>
      <c r="C242" t="str">
        <f>IFERROR(VLOOKUP(B242,'Sender-Receiver'!$B$3:$BQ$1500,IF('Sender-Receiver'!$AQ$2="Type:Vid_720p50",62,60),FALSE),"")</f>
        <v/>
      </c>
      <c r="D242" t="str">
        <f>IFERROR(VLOOKUP(B242,'Sender-Receiver'!$B$3:$BP$1500,41,FALSE),"")</f>
        <v/>
      </c>
      <c r="E242" t="s">
        <v>3817</v>
      </c>
      <c r="F242">
        <v>17</v>
      </c>
      <c r="G242" t="s">
        <v>1441</v>
      </c>
      <c r="M242" t="str">
        <f>IF(OR(BOM!$AE$4=FALSE,BOM!$AE$4="-"),IF(ISERROR(SEARCH("send",B242)),"",IF(ISERROR(SEARCH("Embrionix",BOM!$M$4)),"pool:TPC",IF(ISERROR(SEARCH("Quadsplit",BOM!$N$4)),"pool:TPC|pool:TPC","pool:TPC"))),IF(ISERROR(SEARCH("send",B242)),"","pool:TPC|pool:TPC"))</f>
        <v>pool:TPC|pool:TPC</v>
      </c>
      <c r="S242" t="str">
        <f>IFERROR(IF(VLOOKUP(B242,'Sender-Receiver'!$B$3:$BS$1259,IF('Sender-Receiver'!$AQ$2="Type:Vid_720p50",61,59),FALSE)="x","true","false"),"false")</f>
        <v>false</v>
      </c>
      <c r="T242" t="str">
        <f t="shared" si="3"/>
        <v>off</v>
      </c>
      <c r="Y242" t="str">
        <f>IF(OR(BOM!$AE$4=FALSE,BOM!$AE$4="-"),IF(ISERROR(SEARCH("Embrionix",BOM!$M$4)),"none",IF(ISERROR(SEARCH("Quadsplit",BOM!$N$4)),IF(ISERROR(SEARCH("rec",B242)),IF(ISERROR(SEARCH("send",B242)),"none","split"),"merge"),"none")),IF(ISERROR(SEARCH("rec",B242)),"split","merge"))</f>
        <v>split</v>
      </c>
    </row>
    <row r="243" spans="1:25" x14ac:dyDescent="0.2">
      <c r="A243" t="s">
        <v>942</v>
      </c>
      <c r="B243" t="str">
        <f>CONCATENATE(BOM!$C$4,"_",_xlfn.XLOOKUP(Nevion!G243,'SNP Lookup'!A:A,'SNP Lookup'!C:C,"",0,1),"_IPLASRF")</f>
        <v>VGW-01_SDI17_AUDrec_0010_IPLASRF</v>
      </c>
      <c r="C243" t="str">
        <f>IFERROR(VLOOKUP(B243,'Sender-Receiver'!$B$3:$BQ$1500,IF('Sender-Receiver'!$AQ$2="Type:Vid_720p50",62,60),FALSE),"")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43" t="str">
        <f>IFERROR(VLOOKUP(B243,'Sender-Receiver'!$B$3:$BP$1500,41,FALSE),"")</f>
        <v xml:space="preserve"> |  | MVW</v>
      </c>
      <c r="E243" t="s">
        <v>3817</v>
      </c>
      <c r="F243">
        <v>17</v>
      </c>
      <c r="G243" t="s">
        <v>1176</v>
      </c>
      <c r="M243" t="str">
        <f>IF(OR(BOM!$AE$4=FALSE,BOM!$AE$4="-"),IF(ISERROR(SEARCH("send",B243)),"",IF(ISERROR(SEARCH("Embrionix",BOM!$M$4)),"pool:TPC",IF(ISERROR(SEARCH("Quadsplit",BOM!$N$4)),"pool:TPC|pool:TPC","pool:TPC"))),IF(ISERROR(SEARCH("send",B243)),"","pool:TPC|pool:TPC"))</f>
        <v/>
      </c>
      <c r="S243" t="str">
        <f>IFERROR(IF(VLOOKUP(B243,'Sender-Receiver'!$B$3:$BS$1259,IF('Sender-Receiver'!$AQ$2="Type:Vid_720p50",61,59),FALSE)="x","true","false"),"false")</f>
        <v>true</v>
      </c>
      <c r="T243" t="str">
        <f t="shared" si="3"/>
        <v>full</v>
      </c>
      <c r="Y243" t="str">
        <f>IF(OR(BOM!$AE$4=FALSE,BOM!$AE$4="-"),IF(ISERROR(SEARCH("Embrionix",BOM!$M$4)),"none",IF(ISERROR(SEARCH("Quadsplit",BOM!$N$4)),IF(ISERROR(SEARCH("rec",B243)),IF(ISERROR(SEARCH("send",B243)),"none","split"),"merge"),"none")),IF(ISERROR(SEARCH("rec",B243)),"split","merge"))</f>
        <v>merge</v>
      </c>
    </row>
    <row r="244" spans="1:25" x14ac:dyDescent="0.2">
      <c r="A244" t="s">
        <v>942</v>
      </c>
      <c r="B244" t="str">
        <f>CONCATENATE(BOM!$C$4,"_",_xlfn.XLOOKUP(Nevion!G244,'SNP Lookup'!A:A,'SNP Lookup'!C:C,"",0,1),"_IPLASRF")</f>
        <v>VGW-01_SDI17_AUDsend_0010_IPLASRF</v>
      </c>
      <c r="C244" t="str">
        <f>IFERROR(VLOOKUP(B244,'Sender-Receiver'!$B$3:$BQ$1500,IF('Sender-Receiver'!$AQ$2="Type:Vid_720p50",62,60),FALSE),"")</f>
        <v/>
      </c>
      <c r="D244" t="str">
        <f>IFERROR(VLOOKUP(B244,'Sender-Receiver'!$B$3:$BP$1500,41,FALSE),"")</f>
        <v/>
      </c>
      <c r="E244" t="s">
        <v>3817</v>
      </c>
      <c r="F244">
        <v>17</v>
      </c>
      <c r="G244" t="s">
        <v>1427</v>
      </c>
      <c r="M244" t="str">
        <f>IF(OR(BOM!$AE$4=FALSE,BOM!$AE$4="-"),IF(ISERROR(SEARCH("send",B244)),"",IF(ISERROR(SEARCH("Embrionix",BOM!$M$4)),"pool:TPC",IF(ISERROR(SEARCH("Quadsplit",BOM!$N$4)),"pool:TPC|pool:TPC","pool:TPC"))),IF(ISERROR(SEARCH("send",B244)),"","pool:TPC|pool:TPC"))</f>
        <v>pool:TPC|pool:TPC</v>
      </c>
      <c r="S244" t="str">
        <f>IFERROR(IF(VLOOKUP(B244,'Sender-Receiver'!$B$3:$BS$1259,IF('Sender-Receiver'!$AQ$2="Type:Vid_720p50",61,59),FALSE)="x","true","false"),"false")</f>
        <v>false</v>
      </c>
      <c r="T244" t="str">
        <f t="shared" si="3"/>
        <v>off</v>
      </c>
      <c r="Y244" t="str">
        <f>IF(OR(BOM!$AE$4=FALSE,BOM!$AE$4="-"),IF(ISERROR(SEARCH("Embrionix",BOM!$M$4)),"none",IF(ISERROR(SEARCH("Quadsplit",BOM!$N$4)),IF(ISERROR(SEARCH("rec",B244)),IF(ISERROR(SEARCH("send",B244)),"none","split"),"merge"),"none")),IF(ISERROR(SEARCH("rec",B244)),"split","merge"))</f>
        <v>split</v>
      </c>
    </row>
    <row r="245" spans="1:25" x14ac:dyDescent="0.2">
      <c r="A245" t="s">
        <v>942</v>
      </c>
      <c r="B245" t="str">
        <f>CONCATENATE(BOM!$C$4,"_",_xlfn.XLOOKUP(Nevion!G245,'SNP Lookup'!A:A,'SNP Lookup'!C:C,"",0,1),"_IPLASRF")</f>
        <v>VGW-01_SDI17_AUDrec_0011_IPLASRF</v>
      </c>
      <c r="C245" t="str">
        <f>IFERROR(VLOOKUP(B245,'Sender-Receiver'!$B$3:$BQ$1500,IF('Sender-Receiver'!$AQ$2="Type:Vid_720p50",62,60),FALSE),"")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45" t="str">
        <f>IFERROR(VLOOKUP(B245,'Sender-Receiver'!$B$3:$BP$1500,41,FALSE),"")</f>
        <v xml:space="preserve"> |  | MVW</v>
      </c>
      <c r="E245" t="s">
        <v>3817</v>
      </c>
      <c r="F245">
        <v>17</v>
      </c>
      <c r="G245" t="s">
        <v>1177</v>
      </c>
      <c r="M245" t="str">
        <f>IF(OR(BOM!$AE$4=FALSE,BOM!$AE$4="-"),IF(ISERROR(SEARCH("send",B245)),"",IF(ISERROR(SEARCH("Embrionix",BOM!$M$4)),"pool:TPC",IF(ISERROR(SEARCH("Quadsplit",BOM!$N$4)),"pool:TPC|pool:TPC","pool:TPC"))),IF(ISERROR(SEARCH("send",B245)),"","pool:TPC|pool:TPC"))</f>
        <v/>
      </c>
      <c r="S245" t="str">
        <f>IFERROR(IF(VLOOKUP(B245,'Sender-Receiver'!$B$3:$BS$1259,IF('Sender-Receiver'!$AQ$2="Type:Vid_720p50",61,59),FALSE)="x","true","false"),"false")</f>
        <v>true</v>
      </c>
      <c r="T245" t="str">
        <f t="shared" si="3"/>
        <v>full</v>
      </c>
      <c r="Y245" t="str">
        <f>IF(OR(BOM!$AE$4=FALSE,BOM!$AE$4="-"),IF(ISERROR(SEARCH("Embrionix",BOM!$M$4)),"none",IF(ISERROR(SEARCH("Quadsplit",BOM!$N$4)),IF(ISERROR(SEARCH("rec",B245)),IF(ISERROR(SEARCH("send",B245)),"none","split"),"merge"),"none")),IF(ISERROR(SEARCH("rec",B245)),"split","merge"))</f>
        <v>merge</v>
      </c>
    </row>
    <row r="246" spans="1:25" x14ac:dyDescent="0.2">
      <c r="A246" t="s">
        <v>942</v>
      </c>
      <c r="B246" t="str">
        <f>CONCATENATE(BOM!$C$4,"_",_xlfn.XLOOKUP(Nevion!G246,'SNP Lookup'!A:A,'SNP Lookup'!C:C,"",0,1),"_IPLASRF")</f>
        <v>VGW-01_SDI17_AUDsend_0011_IPLASRF</v>
      </c>
      <c r="C246" t="str">
        <f>IFERROR(VLOOKUP(B246,'Sender-Receiver'!$B$3:$BQ$1500,IF('Sender-Receiver'!$AQ$2="Type:Vid_720p50",62,60),FALSE),"")</f>
        <v/>
      </c>
      <c r="D246" t="str">
        <f>IFERROR(VLOOKUP(B246,'Sender-Receiver'!$B$3:$BP$1500,41,FALSE),"")</f>
        <v/>
      </c>
      <c r="E246" t="s">
        <v>3817</v>
      </c>
      <c r="F246">
        <v>17</v>
      </c>
      <c r="G246" t="s">
        <v>1428</v>
      </c>
      <c r="M246" t="str">
        <f>IF(OR(BOM!$AE$4=FALSE,BOM!$AE$4="-"),IF(ISERROR(SEARCH("send",B246)),"",IF(ISERROR(SEARCH("Embrionix",BOM!$M$4)),"pool:TPC",IF(ISERROR(SEARCH("Quadsplit",BOM!$N$4)),"pool:TPC|pool:TPC","pool:TPC"))),IF(ISERROR(SEARCH("send",B246)),"","pool:TPC|pool:TPC"))</f>
        <v>pool:TPC|pool:TPC</v>
      </c>
      <c r="S246" t="str">
        <f>IFERROR(IF(VLOOKUP(B246,'Sender-Receiver'!$B$3:$BS$1259,IF('Sender-Receiver'!$AQ$2="Type:Vid_720p50",61,59),FALSE)="x","true","false"),"false")</f>
        <v>false</v>
      </c>
      <c r="T246" t="str">
        <f t="shared" si="3"/>
        <v>off</v>
      </c>
      <c r="Y246" t="str">
        <f>IF(OR(BOM!$AE$4=FALSE,BOM!$AE$4="-"),IF(ISERROR(SEARCH("Embrionix",BOM!$M$4)),"none",IF(ISERROR(SEARCH("Quadsplit",BOM!$N$4)),IF(ISERROR(SEARCH("rec",B246)),IF(ISERROR(SEARCH("send",B246)),"none","split"),"merge"),"none")),IF(ISERROR(SEARCH("rec",B246)),"split","merge"))</f>
        <v>split</v>
      </c>
    </row>
    <row r="247" spans="1:25" x14ac:dyDescent="0.2">
      <c r="A247" t="s">
        <v>942</v>
      </c>
      <c r="B247" t="str">
        <f>CONCATENATE(BOM!$C$4,"_",_xlfn.XLOOKUP(Nevion!G247,'SNP Lookup'!A:A,'SNP Lookup'!C:C,"",0,1),"_IPLASRF")</f>
        <v>VGW-01_SDI17_AUDrec_0012_IPLASRF</v>
      </c>
      <c r="C247" t="str">
        <f>IFERROR(VLOOKUP(B247,'Sender-Receiver'!$B$3:$BQ$1500,IF('Sender-Receiver'!$AQ$2="Type:Vid_720p50",62,60),FALSE),"")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47" t="str">
        <f>IFERROR(VLOOKUP(B247,'Sender-Receiver'!$B$3:$BP$1500,41,FALSE),"")</f>
        <v xml:space="preserve"> |  | MVW</v>
      </c>
      <c r="E247" t="s">
        <v>3817</v>
      </c>
      <c r="F247">
        <v>17</v>
      </c>
      <c r="G247" t="s">
        <v>1178</v>
      </c>
      <c r="M247" t="str">
        <f>IF(OR(BOM!$AE$4=FALSE,BOM!$AE$4="-"),IF(ISERROR(SEARCH("send",B247)),"",IF(ISERROR(SEARCH("Embrionix",BOM!$M$4)),"pool:TPC",IF(ISERROR(SEARCH("Quadsplit",BOM!$N$4)),"pool:TPC|pool:TPC","pool:TPC"))),IF(ISERROR(SEARCH("send",B247)),"","pool:TPC|pool:TPC"))</f>
        <v/>
      </c>
      <c r="S247" t="str">
        <f>IFERROR(IF(VLOOKUP(B247,'Sender-Receiver'!$B$3:$BS$1259,IF('Sender-Receiver'!$AQ$2="Type:Vid_720p50",61,59),FALSE)="x","true","false"),"false")</f>
        <v>true</v>
      </c>
      <c r="T247" t="str">
        <f t="shared" si="3"/>
        <v>full</v>
      </c>
      <c r="Y247" t="str">
        <f>IF(OR(BOM!$AE$4=FALSE,BOM!$AE$4="-"),IF(ISERROR(SEARCH("Embrionix",BOM!$M$4)),"none",IF(ISERROR(SEARCH("Quadsplit",BOM!$N$4)),IF(ISERROR(SEARCH("rec",B247)),IF(ISERROR(SEARCH("send",B247)),"none","split"),"merge"),"none")),IF(ISERROR(SEARCH("rec",B247)),"split","merge"))</f>
        <v>merge</v>
      </c>
    </row>
    <row r="248" spans="1:25" x14ac:dyDescent="0.2">
      <c r="A248" t="s">
        <v>942</v>
      </c>
      <c r="B248" t="str">
        <f>CONCATENATE(BOM!$C$4,"_",_xlfn.XLOOKUP(Nevion!G248,'SNP Lookup'!A:A,'SNP Lookup'!C:C,"",0,1),"_IPLASRF")</f>
        <v>VGW-01_SDI17_AUDsend_0012_IPLASRF</v>
      </c>
      <c r="C248" t="str">
        <f>IFERROR(VLOOKUP(B248,'Sender-Receiver'!$B$3:$BQ$1500,IF('Sender-Receiver'!$AQ$2="Type:Vid_720p50",62,60),FALSE),"")</f>
        <v/>
      </c>
      <c r="D248" t="str">
        <f>IFERROR(VLOOKUP(B248,'Sender-Receiver'!$B$3:$BP$1500,41,FALSE),"")</f>
        <v/>
      </c>
      <c r="E248" t="s">
        <v>3817</v>
      </c>
      <c r="F248">
        <v>17</v>
      </c>
      <c r="G248" t="s">
        <v>1429</v>
      </c>
      <c r="M248" t="str">
        <f>IF(OR(BOM!$AE$4=FALSE,BOM!$AE$4="-"),IF(ISERROR(SEARCH("send",B248)),"",IF(ISERROR(SEARCH("Embrionix",BOM!$M$4)),"pool:TPC",IF(ISERROR(SEARCH("Quadsplit",BOM!$N$4)),"pool:TPC|pool:TPC","pool:TPC"))),IF(ISERROR(SEARCH("send",B248)),"","pool:TPC|pool:TPC"))</f>
        <v>pool:TPC|pool:TPC</v>
      </c>
      <c r="S248" t="str">
        <f>IFERROR(IF(VLOOKUP(B248,'Sender-Receiver'!$B$3:$BS$1259,IF('Sender-Receiver'!$AQ$2="Type:Vid_720p50",61,59),FALSE)="x","true","false"),"false")</f>
        <v>false</v>
      </c>
      <c r="T248" t="str">
        <f t="shared" si="3"/>
        <v>off</v>
      </c>
      <c r="Y248" t="str">
        <f>IF(OR(BOM!$AE$4=FALSE,BOM!$AE$4="-"),IF(ISERROR(SEARCH("Embrionix",BOM!$M$4)),"none",IF(ISERROR(SEARCH("Quadsplit",BOM!$N$4)),IF(ISERROR(SEARCH("rec",B248)),IF(ISERROR(SEARCH("send",B248)),"none","split"),"merge"),"none")),IF(ISERROR(SEARCH("rec",B248)),"split","merge"))</f>
        <v>split</v>
      </c>
    </row>
    <row r="249" spans="1:25" x14ac:dyDescent="0.2">
      <c r="A249" t="s">
        <v>942</v>
      </c>
      <c r="B249" t="str">
        <f>CONCATENATE(BOM!$C$4,"_",_xlfn.XLOOKUP(Nevion!G249,'SNP Lookup'!A:A,'SNP Lookup'!C:C,"",0,1),"_IPLASRF")</f>
        <v>VGW-01_SDI17_AUDrec_0013_IPLASRF</v>
      </c>
      <c r="C249" t="str">
        <f>IFERROR(VLOOKUP(B249,'Sender-Receiver'!$B$3:$BQ$1500,IF('Sender-Receiver'!$AQ$2="Type:Vid_720p50",62,60),FALSE),"")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49" t="str">
        <f>IFERROR(VLOOKUP(B249,'Sender-Receiver'!$B$3:$BP$1500,41,FALSE),"")</f>
        <v xml:space="preserve"> |  | MVW</v>
      </c>
      <c r="E249" t="s">
        <v>3817</v>
      </c>
      <c r="F249">
        <v>17</v>
      </c>
      <c r="G249" t="s">
        <v>1179</v>
      </c>
      <c r="M249" t="str">
        <f>IF(OR(BOM!$AE$4=FALSE,BOM!$AE$4="-"),IF(ISERROR(SEARCH("send",B249)),"",IF(ISERROR(SEARCH("Embrionix",BOM!$M$4)),"pool:TPC",IF(ISERROR(SEARCH("Quadsplit",BOM!$N$4)),"pool:TPC|pool:TPC","pool:TPC"))),IF(ISERROR(SEARCH("send",B249)),"","pool:TPC|pool:TPC"))</f>
        <v/>
      </c>
      <c r="S249" t="str">
        <f>IFERROR(IF(VLOOKUP(B249,'Sender-Receiver'!$B$3:$BS$1259,IF('Sender-Receiver'!$AQ$2="Type:Vid_720p50",61,59),FALSE)="x","true","false"),"false")</f>
        <v>true</v>
      </c>
      <c r="T249" t="str">
        <f t="shared" si="3"/>
        <v>full</v>
      </c>
      <c r="Y249" t="str">
        <f>IF(OR(BOM!$AE$4=FALSE,BOM!$AE$4="-"),IF(ISERROR(SEARCH("Embrionix",BOM!$M$4)),"none",IF(ISERROR(SEARCH("Quadsplit",BOM!$N$4)),IF(ISERROR(SEARCH("rec",B249)),IF(ISERROR(SEARCH("send",B249)),"none","split"),"merge"),"none")),IF(ISERROR(SEARCH("rec",B249)),"split","merge"))</f>
        <v>merge</v>
      </c>
    </row>
    <row r="250" spans="1:25" x14ac:dyDescent="0.2">
      <c r="A250" t="s">
        <v>942</v>
      </c>
      <c r="B250" t="str">
        <f>CONCATENATE(BOM!$C$4,"_",_xlfn.XLOOKUP(Nevion!G250,'SNP Lookup'!A:A,'SNP Lookup'!C:C,"",0,1),"_IPLASRF")</f>
        <v>VGW-01_SDI17_AUDsend_0013_IPLASRF</v>
      </c>
      <c r="C250" t="str">
        <f>IFERROR(VLOOKUP(B250,'Sender-Receiver'!$B$3:$BQ$1500,IF('Sender-Receiver'!$AQ$2="Type:Vid_720p50",62,60),FALSE),"")</f>
        <v/>
      </c>
      <c r="D250" t="str">
        <f>IFERROR(VLOOKUP(B250,'Sender-Receiver'!$B$3:$BP$1500,41,FALSE),"")</f>
        <v/>
      </c>
      <c r="E250" t="s">
        <v>3817</v>
      </c>
      <c r="F250">
        <v>17</v>
      </c>
      <c r="G250" t="s">
        <v>1430</v>
      </c>
      <c r="M250" t="str">
        <f>IF(OR(BOM!$AE$4=FALSE,BOM!$AE$4="-"),IF(ISERROR(SEARCH("send",B250)),"",IF(ISERROR(SEARCH("Embrionix",BOM!$M$4)),"pool:TPC",IF(ISERROR(SEARCH("Quadsplit",BOM!$N$4)),"pool:TPC|pool:TPC","pool:TPC"))),IF(ISERROR(SEARCH("send",B250)),"","pool:TPC|pool:TPC"))</f>
        <v>pool:TPC|pool:TPC</v>
      </c>
      <c r="S250" t="str">
        <f>IFERROR(IF(VLOOKUP(B250,'Sender-Receiver'!$B$3:$BS$1259,IF('Sender-Receiver'!$AQ$2="Type:Vid_720p50",61,59),FALSE)="x","true","false"),"false")</f>
        <v>false</v>
      </c>
      <c r="T250" t="str">
        <f t="shared" si="3"/>
        <v>off</v>
      </c>
      <c r="Y250" t="str">
        <f>IF(OR(BOM!$AE$4=FALSE,BOM!$AE$4="-"),IF(ISERROR(SEARCH("Embrionix",BOM!$M$4)),"none",IF(ISERROR(SEARCH("Quadsplit",BOM!$N$4)),IF(ISERROR(SEARCH("rec",B250)),IF(ISERROR(SEARCH("send",B250)),"none","split"),"merge"),"none")),IF(ISERROR(SEARCH("rec",B250)),"split","merge"))</f>
        <v>split</v>
      </c>
    </row>
    <row r="251" spans="1:25" x14ac:dyDescent="0.2">
      <c r="A251" t="s">
        <v>942</v>
      </c>
      <c r="B251" t="str">
        <f>CONCATENATE(BOM!$C$4,"_",_xlfn.XLOOKUP(Nevion!G251,'SNP Lookup'!A:A,'SNP Lookup'!C:C,"",0,1),"_IPLASRF")</f>
        <v>VGW-01_SDI17_AUDrec_0014_IPLASRF</v>
      </c>
      <c r="C251" t="str">
        <f>IFERROR(VLOOKUP(B251,'Sender-Receiver'!$B$3:$BQ$1500,IF('Sender-Receiver'!$AQ$2="Type:Vid_720p50",62,60),FALSE),"")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51" t="str">
        <f>IFERROR(VLOOKUP(B251,'Sender-Receiver'!$B$3:$BP$1500,41,FALSE),"")</f>
        <v xml:space="preserve"> |  | MVW</v>
      </c>
      <c r="E251" t="s">
        <v>3817</v>
      </c>
      <c r="F251">
        <v>17</v>
      </c>
      <c r="G251" t="s">
        <v>1180</v>
      </c>
      <c r="M251" t="str">
        <f>IF(OR(BOM!$AE$4=FALSE,BOM!$AE$4="-"),IF(ISERROR(SEARCH("send",B251)),"",IF(ISERROR(SEARCH("Embrionix",BOM!$M$4)),"pool:TPC",IF(ISERROR(SEARCH("Quadsplit",BOM!$N$4)),"pool:TPC|pool:TPC","pool:TPC"))),IF(ISERROR(SEARCH("send",B251)),"","pool:TPC|pool:TPC"))</f>
        <v/>
      </c>
      <c r="S251" t="str">
        <f>IFERROR(IF(VLOOKUP(B251,'Sender-Receiver'!$B$3:$BS$1259,IF('Sender-Receiver'!$AQ$2="Type:Vid_720p50",61,59),FALSE)="x","true","false"),"false")</f>
        <v>true</v>
      </c>
      <c r="T251" t="str">
        <f t="shared" si="3"/>
        <v>full</v>
      </c>
      <c r="Y251" t="str">
        <f>IF(OR(BOM!$AE$4=FALSE,BOM!$AE$4="-"),IF(ISERROR(SEARCH("Embrionix",BOM!$M$4)),"none",IF(ISERROR(SEARCH("Quadsplit",BOM!$N$4)),IF(ISERROR(SEARCH("rec",B251)),IF(ISERROR(SEARCH("send",B251)),"none","split"),"merge"),"none")),IF(ISERROR(SEARCH("rec",B251)),"split","merge"))</f>
        <v>merge</v>
      </c>
    </row>
    <row r="252" spans="1:25" x14ac:dyDescent="0.2">
      <c r="A252" t="s">
        <v>942</v>
      </c>
      <c r="B252" t="str">
        <f>CONCATENATE(BOM!$C$4,"_",_xlfn.XLOOKUP(Nevion!G252,'SNP Lookup'!A:A,'SNP Lookup'!C:C,"",0,1),"_IPLASRF")</f>
        <v>VGW-01_SDI17_AUDsend_0014_IPLASRF</v>
      </c>
      <c r="C252" t="str">
        <f>IFERROR(VLOOKUP(B252,'Sender-Receiver'!$B$3:$BQ$1500,IF('Sender-Receiver'!$AQ$2="Type:Vid_720p50",62,60),FALSE),"")</f>
        <v/>
      </c>
      <c r="D252" t="str">
        <f>IFERROR(VLOOKUP(B252,'Sender-Receiver'!$B$3:$BP$1500,41,FALSE),"")</f>
        <v/>
      </c>
      <c r="E252" t="s">
        <v>3817</v>
      </c>
      <c r="F252">
        <v>17</v>
      </c>
      <c r="G252" t="s">
        <v>1431</v>
      </c>
      <c r="M252" t="str">
        <f>IF(OR(BOM!$AE$4=FALSE,BOM!$AE$4="-"),IF(ISERROR(SEARCH("send",B252)),"",IF(ISERROR(SEARCH("Embrionix",BOM!$M$4)),"pool:TPC",IF(ISERROR(SEARCH("Quadsplit",BOM!$N$4)),"pool:TPC|pool:TPC","pool:TPC"))),IF(ISERROR(SEARCH("send",B252)),"","pool:TPC|pool:TPC"))</f>
        <v>pool:TPC|pool:TPC</v>
      </c>
      <c r="S252" t="str">
        <f>IFERROR(IF(VLOOKUP(B252,'Sender-Receiver'!$B$3:$BS$1259,IF('Sender-Receiver'!$AQ$2="Type:Vid_720p50",61,59),FALSE)="x","true","false"),"false")</f>
        <v>false</v>
      </c>
      <c r="T252" t="str">
        <f t="shared" si="3"/>
        <v>off</v>
      </c>
      <c r="Y252" t="str">
        <f>IF(OR(BOM!$AE$4=FALSE,BOM!$AE$4="-"),IF(ISERROR(SEARCH("Embrionix",BOM!$M$4)),"none",IF(ISERROR(SEARCH("Quadsplit",BOM!$N$4)),IF(ISERROR(SEARCH("rec",B252)),IF(ISERROR(SEARCH("send",B252)),"none","split"),"merge"),"none")),IF(ISERROR(SEARCH("rec",B252)),"split","merge"))</f>
        <v>split</v>
      </c>
    </row>
    <row r="253" spans="1:25" x14ac:dyDescent="0.2">
      <c r="A253" t="s">
        <v>942</v>
      </c>
      <c r="B253" t="str">
        <f>CONCATENATE(BOM!$C$4,"_",_xlfn.XLOOKUP(Nevion!G253,'SNP Lookup'!A:A,'SNP Lookup'!C:C,"",0,1),"_IPLASRF")</f>
        <v>VGW-01_SDI17_AUDrec_0015_IPLASRF</v>
      </c>
      <c r="C253" t="str">
        <f>IFERROR(VLOOKUP(B253,'Sender-Receiver'!$B$3:$BQ$1500,IF('Sender-Receiver'!$AQ$2="Type:Vid_720p50",62,60),FALSE),"")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53" t="str">
        <f>IFERROR(VLOOKUP(B253,'Sender-Receiver'!$B$3:$BP$1500,41,FALSE),"")</f>
        <v xml:space="preserve"> |  | MVW</v>
      </c>
      <c r="E253" t="s">
        <v>3817</v>
      </c>
      <c r="F253">
        <v>17</v>
      </c>
      <c r="G253" t="s">
        <v>1181</v>
      </c>
      <c r="M253" t="str">
        <f>IF(OR(BOM!$AE$4=FALSE,BOM!$AE$4="-"),IF(ISERROR(SEARCH("send",B253)),"",IF(ISERROR(SEARCH("Embrionix",BOM!$M$4)),"pool:TPC",IF(ISERROR(SEARCH("Quadsplit",BOM!$N$4)),"pool:TPC|pool:TPC","pool:TPC"))),IF(ISERROR(SEARCH("send",B253)),"","pool:TPC|pool:TPC"))</f>
        <v/>
      </c>
      <c r="S253" t="str">
        <f>IFERROR(IF(VLOOKUP(B253,'Sender-Receiver'!$B$3:$BS$1259,IF('Sender-Receiver'!$AQ$2="Type:Vid_720p50",61,59),FALSE)="x","true","false"),"false")</f>
        <v>true</v>
      </c>
      <c r="T253" t="str">
        <f t="shared" si="3"/>
        <v>full</v>
      </c>
      <c r="Y253" t="str">
        <f>IF(OR(BOM!$AE$4=FALSE,BOM!$AE$4="-"),IF(ISERROR(SEARCH("Embrionix",BOM!$M$4)),"none",IF(ISERROR(SEARCH("Quadsplit",BOM!$N$4)),IF(ISERROR(SEARCH("rec",B253)),IF(ISERROR(SEARCH("send",B253)),"none","split"),"merge"),"none")),IF(ISERROR(SEARCH("rec",B253)),"split","merge"))</f>
        <v>merge</v>
      </c>
    </row>
    <row r="254" spans="1:25" x14ac:dyDescent="0.2">
      <c r="A254" t="s">
        <v>942</v>
      </c>
      <c r="B254" t="str">
        <f>CONCATENATE(BOM!$C$4,"_",_xlfn.XLOOKUP(Nevion!G254,'SNP Lookup'!A:A,'SNP Lookup'!C:C,"",0,1),"_IPLASRF")</f>
        <v>VGW-01_SDI17_AUDsend_0015_IPLASRF</v>
      </c>
      <c r="C254" t="str">
        <f>IFERROR(VLOOKUP(B254,'Sender-Receiver'!$B$3:$BQ$1500,IF('Sender-Receiver'!$AQ$2="Type:Vid_720p50",62,60),FALSE),"")</f>
        <v/>
      </c>
      <c r="D254" t="str">
        <f>IFERROR(VLOOKUP(B254,'Sender-Receiver'!$B$3:$BP$1500,41,FALSE),"")</f>
        <v/>
      </c>
      <c r="E254" t="s">
        <v>3817</v>
      </c>
      <c r="F254">
        <v>17</v>
      </c>
      <c r="G254" t="s">
        <v>1432</v>
      </c>
      <c r="M254" t="str">
        <f>IF(OR(BOM!$AE$4=FALSE,BOM!$AE$4="-"),IF(ISERROR(SEARCH("send",B254)),"",IF(ISERROR(SEARCH("Embrionix",BOM!$M$4)),"pool:TPC",IF(ISERROR(SEARCH("Quadsplit",BOM!$N$4)),"pool:TPC|pool:TPC","pool:TPC"))),IF(ISERROR(SEARCH("send",B254)),"","pool:TPC|pool:TPC"))</f>
        <v>pool:TPC|pool:TPC</v>
      </c>
      <c r="S254" t="str">
        <f>IFERROR(IF(VLOOKUP(B254,'Sender-Receiver'!$B$3:$BS$1259,IF('Sender-Receiver'!$AQ$2="Type:Vid_720p50",61,59),FALSE)="x","true","false"),"false")</f>
        <v>false</v>
      </c>
      <c r="T254" t="str">
        <f t="shared" si="3"/>
        <v>off</v>
      </c>
      <c r="Y254" t="str">
        <f>IF(OR(BOM!$AE$4=FALSE,BOM!$AE$4="-"),IF(ISERROR(SEARCH("Embrionix",BOM!$M$4)),"none",IF(ISERROR(SEARCH("Quadsplit",BOM!$N$4)),IF(ISERROR(SEARCH("rec",B254)),IF(ISERROR(SEARCH("send",B254)),"none","split"),"merge"),"none")),IF(ISERROR(SEARCH("rec",B254)),"split","merge"))</f>
        <v>split</v>
      </c>
    </row>
    <row r="255" spans="1:25" x14ac:dyDescent="0.2">
      <c r="A255" t="s">
        <v>942</v>
      </c>
      <c r="B255" t="str">
        <f>CONCATENATE(BOM!$C$4,"_",_xlfn.XLOOKUP(Nevion!G255,'SNP Lookup'!A:A,'SNP Lookup'!C:C,"",0,1),"_IPLASRF")</f>
        <v>VGW-01_SDI17_AUDrec_0016_IPLASRF</v>
      </c>
      <c r="C255" t="str">
        <f>IFERROR(VLOOKUP(B255,'Sender-Receiver'!$B$3:$BQ$1500,IF('Sender-Receiver'!$AQ$2="Type:Vid_720p50",62,60),FALSE),"")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55" t="str">
        <f>IFERROR(VLOOKUP(B255,'Sender-Receiver'!$B$3:$BP$1500,41,FALSE),"")</f>
        <v xml:space="preserve"> |  | MVW</v>
      </c>
      <c r="E255" t="s">
        <v>3817</v>
      </c>
      <c r="F255">
        <v>17</v>
      </c>
      <c r="G255" t="s">
        <v>1182</v>
      </c>
      <c r="M255" t="str">
        <f>IF(OR(BOM!$AE$4=FALSE,BOM!$AE$4="-"),IF(ISERROR(SEARCH("send",B255)),"",IF(ISERROR(SEARCH("Embrionix",BOM!$M$4)),"pool:TPC",IF(ISERROR(SEARCH("Quadsplit",BOM!$N$4)),"pool:TPC|pool:TPC","pool:TPC"))),IF(ISERROR(SEARCH("send",B255)),"","pool:TPC|pool:TPC"))</f>
        <v/>
      </c>
      <c r="S255" t="str">
        <f>IFERROR(IF(VLOOKUP(B255,'Sender-Receiver'!$B$3:$BS$1259,IF('Sender-Receiver'!$AQ$2="Type:Vid_720p50",61,59),FALSE)="x","true","false"),"false")</f>
        <v>true</v>
      </c>
      <c r="T255" t="str">
        <f t="shared" si="3"/>
        <v>full</v>
      </c>
      <c r="Y255" t="str">
        <f>IF(OR(BOM!$AE$4=FALSE,BOM!$AE$4="-"),IF(ISERROR(SEARCH("Embrionix",BOM!$M$4)),"none",IF(ISERROR(SEARCH("Quadsplit",BOM!$N$4)),IF(ISERROR(SEARCH("rec",B255)),IF(ISERROR(SEARCH("send",B255)),"none","split"),"merge"),"none")),IF(ISERROR(SEARCH("rec",B255)),"split","merge"))</f>
        <v>merge</v>
      </c>
    </row>
    <row r="256" spans="1:25" x14ac:dyDescent="0.2">
      <c r="A256" t="s">
        <v>942</v>
      </c>
      <c r="B256" t="str">
        <f>CONCATENATE(BOM!$C$4,"_",_xlfn.XLOOKUP(Nevion!G256,'SNP Lookup'!A:A,'SNP Lookup'!C:C,"",0,1),"_IPLASRF")</f>
        <v>VGW-01_SDI17_AUDsend_0016_IPLASRF</v>
      </c>
      <c r="C256" t="str">
        <f>IFERROR(VLOOKUP(B256,'Sender-Receiver'!$B$3:$BQ$1500,IF('Sender-Receiver'!$AQ$2="Type:Vid_720p50",62,60),FALSE),"")</f>
        <v/>
      </c>
      <c r="D256" t="str">
        <f>IFERROR(VLOOKUP(B256,'Sender-Receiver'!$B$3:$BP$1500,41,FALSE),"")</f>
        <v/>
      </c>
      <c r="E256" t="s">
        <v>3817</v>
      </c>
      <c r="F256">
        <v>17</v>
      </c>
      <c r="G256" t="s">
        <v>1433</v>
      </c>
      <c r="M256" t="str">
        <f>IF(OR(BOM!$AE$4=FALSE,BOM!$AE$4="-"),IF(ISERROR(SEARCH("send",B256)),"",IF(ISERROR(SEARCH("Embrionix",BOM!$M$4)),"pool:TPC",IF(ISERROR(SEARCH("Quadsplit",BOM!$N$4)),"pool:TPC|pool:TPC","pool:TPC"))),IF(ISERROR(SEARCH("send",B256)),"","pool:TPC|pool:TPC"))</f>
        <v>pool:TPC|pool:TPC</v>
      </c>
      <c r="S256" t="str">
        <f>IFERROR(IF(VLOOKUP(B256,'Sender-Receiver'!$B$3:$BS$1259,IF('Sender-Receiver'!$AQ$2="Type:Vid_720p50",61,59),FALSE)="x","true","false"),"false")</f>
        <v>false</v>
      </c>
      <c r="T256" t="str">
        <f t="shared" si="3"/>
        <v>off</v>
      </c>
      <c r="Y256" t="str">
        <f>IF(OR(BOM!$AE$4=FALSE,BOM!$AE$4="-"),IF(ISERROR(SEARCH("Embrionix",BOM!$M$4)),"none",IF(ISERROR(SEARCH("Quadsplit",BOM!$N$4)),IF(ISERROR(SEARCH("rec",B256)),IF(ISERROR(SEARCH("send",B256)),"none","split"),"merge"),"none")),IF(ISERROR(SEARCH("rec",B256)),"split","merge"))</f>
        <v>split</v>
      </c>
    </row>
    <row r="257" spans="1:25" x14ac:dyDescent="0.2">
      <c r="A257" t="s">
        <v>942</v>
      </c>
      <c r="B257" t="str">
        <f>CONCATENATE(BOM!$C$4,"_",_xlfn.XLOOKUP(Nevion!G257,'SNP Lookup'!A:A,'SNP Lookup'!C:C,"",0,1),"_IPLASRF")</f>
        <v>VGW-01_SDI17_ANCrec_0001_IPLASRF</v>
      </c>
      <c r="C257" t="str">
        <f>IFERROR(VLOOKUP(B257,'Sender-Receiver'!$B$3:$BQ$1500,IF('Sender-Receiver'!$AQ$2="Type:Vid_720p50",62,60),FALSE),"")</f>
        <v>Type:Anc_Prot,#SNP</v>
      </c>
      <c r="D257" t="str">
        <f>IFERROR(VLOOKUP(B257,'Sender-Receiver'!$B$3:$BP$1500,41,FALSE),"")</f>
        <v xml:space="preserve"> |  | MVW</v>
      </c>
      <c r="E257" t="s">
        <v>3817</v>
      </c>
      <c r="F257">
        <v>17</v>
      </c>
      <c r="G257" t="s">
        <v>1163</v>
      </c>
      <c r="M257" t="str">
        <f>IF(OR(BOM!$AE$4=FALSE,BOM!$AE$4="-"),IF(ISERROR(SEARCH("send",B257)),"",IF(ISERROR(SEARCH("Embrionix",BOM!$M$4)),"pool:TPC",IF(ISERROR(SEARCH("Quadsplit",BOM!$N$4)),"pool:TPC|pool:TPC","pool:TPC"))),IF(ISERROR(SEARCH("send",B257)),"","pool:TPC|pool:TPC"))</f>
        <v/>
      </c>
      <c r="S257" t="str">
        <f>IFERROR(IF(VLOOKUP(B257,'Sender-Receiver'!$B$3:$BS$1259,IF('Sender-Receiver'!$AQ$2="Type:Vid_720p50",61,59),FALSE)="x","true","false"),"false")</f>
        <v>true</v>
      </c>
      <c r="T257" t="str">
        <f t="shared" si="3"/>
        <v>full</v>
      </c>
      <c r="Y257" t="str">
        <f>IF(OR(BOM!$AE$4=FALSE,BOM!$AE$4="-"),IF(ISERROR(SEARCH("Embrionix",BOM!$M$4)),"none",IF(ISERROR(SEARCH("Quadsplit",BOM!$N$4)),IF(ISERROR(SEARCH("rec",B257)),IF(ISERROR(SEARCH("send",B257)),"none","split"),"merge"),"none")),IF(ISERROR(SEARCH("rec",B257)),"split","merge"))</f>
        <v>merge</v>
      </c>
    </row>
    <row r="258" spans="1:25" x14ac:dyDescent="0.2">
      <c r="A258" t="s">
        <v>942</v>
      </c>
      <c r="B258" t="str">
        <f>CONCATENATE(BOM!$C$4,"_",_xlfn.XLOOKUP(Nevion!G258,'SNP Lookup'!A:A,'SNP Lookup'!C:C,"",0,1),"_IPLASRF")</f>
        <v>VGW-01_SDI17_ANCsend_0001_IPLASRF</v>
      </c>
      <c r="C258" t="str">
        <f>IFERROR(VLOOKUP(B258,'Sender-Receiver'!$B$3:$BQ$1500,IF('Sender-Receiver'!$AQ$2="Type:Vid_720p50",62,60),FALSE),"")</f>
        <v/>
      </c>
      <c r="D258" t="str">
        <f>IFERROR(VLOOKUP(B258,'Sender-Receiver'!$B$3:$BP$1500,41,FALSE),"")</f>
        <v/>
      </c>
      <c r="E258" t="s">
        <v>3817</v>
      </c>
      <c r="F258">
        <v>17</v>
      </c>
      <c r="G258" t="s">
        <v>1422</v>
      </c>
      <c r="M258" t="str">
        <f>IF(OR(BOM!$AE$4=FALSE,BOM!$AE$4="-"),IF(ISERROR(SEARCH("send",B258)),"",IF(ISERROR(SEARCH("Embrionix",BOM!$M$4)),"pool:TPC",IF(ISERROR(SEARCH("Quadsplit",BOM!$N$4)),"pool:TPC|pool:TPC","pool:TPC"))),IF(ISERROR(SEARCH("send",B258)),"","pool:TPC|pool:TPC"))</f>
        <v>pool:TPC|pool:TPC</v>
      </c>
      <c r="S258" t="str">
        <f>IFERROR(IF(VLOOKUP(B258,'Sender-Receiver'!$B$3:$BS$1259,IF('Sender-Receiver'!$AQ$2="Type:Vid_720p50",61,59),FALSE)="x","true","false"),"false")</f>
        <v>false</v>
      </c>
      <c r="T258" t="str">
        <f t="shared" ref="T258:T321" si="4">IF(S258="true","full","off")</f>
        <v>off</v>
      </c>
      <c r="Y258" t="str">
        <f>IF(OR(BOM!$AE$4=FALSE,BOM!$AE$4="-"),IF(ISERROR(SEARCH("Embrionix",BOM!$M$4)),"none",IF(ISERROR(SEARCH("Quadsplit",BOM!$N$4)),IF(ISERROR(SEARCH("rec",B258)),IF(ISERROR(SEARCH("send",B258)),"none","split"),"merge"),"none")),IF(ISERROR(SEARCH("rec",B258)),"split","merge"))</f>
        <v>split</v>
      </c>
    </row>
    <row r="259" spans="1:25" x14ac:dyDescent="0.2">
      <c r="A259" t="s">
        <v>942</v>
      </c>
      <c r="B259" t="str">
        <f>CONCATENATE(BOM!$C$4,"_",_xlfn.XLOOKUP(Nevion!G259,'SNP Lookup'!A:A,'SNP Lookup'!C:C,"",0,1),"_IPLASRF")</f>
        <v>VGW-01_SDI17_ANCrec_0002_IPLASRF</v>
      </c>
      <c r="C259" t="str">
        <f>IFERROR(VLOOKUP(B259,'Sender-Receiver'!$B$3:$BQ$1500,IF('Sender-Receiver'!$AQ$2="Type:Vid_720p50",62,60),FALSE),"")</f>
        <v>#SNP</v>
      </c>
      <c r="D259" t="str">
        <f>IFERROR(VLOOKUP(B259,'Sender-Receiver'!$B$3:$BP$1500,41,FALSE),"")</f>
        <v xml:space="preserve"> |  | MVW</v>
      </c>
      <c r="E259" t="s">
        <v>3817</v>
      </c>
      <c r="F259">
        <v>17</v>
      </c>
      <c r="G259" t="s">
        <v>1164</v>
      </c>
      <c r="M259" t="str">
        <f>IF(OR(BOM!$AE$4=FALSE,BOM!$AE$4="-"),IF(ISERROR(SEARCH("send",B259)),"",IF(ISERROR(SEARCH("Embrionix",BOM!$M$4)),"pool:TPC",IF(ISERROR(SEARCH("Quadsplit",BOM!$N$4)),"pool:TPC|pool:TPC","pool:TPC"))),IF(ISERROR(SEARCH("send",B259)),"","pool:TPC|pool:TPC"))</f>
        <v/>
      </c>
      <c r="S259" t="str">
        <f>IFERROR(IF(VLOOKUP(B259,'Sender-Receiver'!$B$3:$BS$1259,IF('Sender-Receiver'!$AQ$2="Type:Vid_720p50",61,59),FALSE)="x","true","false"),"false")</f>
        <v>false</v>
      </c>
      <c r="T259" t="str">
        <f t="shared" si="4"/>
        <v>off</v>
      </c>
      <c r="Y259" t="str">
        <f>IF(OR(BOM!$AE$4=FALSE,BOM!$AE$4="-"),IF(ISERROR(SEARCH("Embrionix",BOM!$M$4)),"none",IF(ISERROR(SEARCH("Quadsplit",BOM!$N$4)),IF(ISERROR(SEARCH("rec",B259)),IF(ISERROR(SEARCH("send",B259)),"none","split"),"merge"),"none")),IF(ISERROR(SEARCH("rec",B259)),"split","merge"))</f>
        <v>merge</v>
      </c>
    </row>
    <row r="260" spans="1:25" x14ac:dyDescent="0.2">
      <c r="A260" t="s">
        <v>942</v>
      </c>
      <c r="B260" t="str">
        <f>CONCATENATE(BOM!$C$4,"_",_xlfn.XLOOKUP(Nevion!G260,'SNP Lookup'!A:A,'SNP Lookup'!C:C,"",0,1),"_IPLASRF")</f>
        <v>VGW-01_SDI17_ANCsend_0002_IPLASRF</v>
      </c>
      <c r="C260" t="str">
        <f>IFERROR(VLOOKUP(B260,'Sender-Receiver'!$B$3:$BQ$1500,IF('Sender-Receiver'!$AQ$2="Type:Vid_720p50",62,60),FALSE),"")</f>
        <v/>
      </c>
      <c r="D260" t="str">
        <f>IFERROR(VLOOKUP(B260,'Sender-Receiver'!$B$3:$BP$1500,41,FALSE),"")</f>
        <v/>
      </c>
      <c r="E260" t="s">
        <v>3817</v>
      </c>
      <c r="F260">
        <v>17</v>
      </c>
      <c r="G260" t="s">
        <v>1423</v>
      </c>
      <c r="M260" t="str">
        <f>IF(OR(BOM!$AE$4=FALSE,BOM!$AE$4="-"),IF(ISERROR(SEARCH("send",B260)),"",IF(ISERROR(SEARCH("Embrionix",BOM!$M$4)),"pool:TPC",IF(ISERROR(SEARCH("Quadsplit",BOM!$N$4)),"pool:TPC|pool:TPC","pool:TPC"))),IF(ISERROR(SEARCH("send",B260)),"","pool:TPC|pool:TPC"))</f>
        <v>pool:TPC|pool:TPC</v>
      </c>
      <c r="S260" t="str">
        <f>IFERROR(IF(VLOOKUP(B260,'Sender-Receiver'!$B$3:$BS$1259,IF('Sender-Receiver'!$AQ$2="Type:Vid_720p50",61,59),FALSE)="x","true","false"),"false")</f>
        <v>false</v>
      </c>
      <c r="T260" t="str">
        <f t="shared" si="4"/>
        <v>off</v>
      </c>
      <c r="Y260" t="str">
        <f>IF(OR(BOM!$AE$4=FALSE,BOM!$AE$4="-"),IF(ISERROR(SEARCH("Embrionix",BOM!$M$4)),"none",IF(ISERROR(SEARCH("Quadsplit",BOM!$N$4)),IF(ISERROR(SEARCH("rec",B260)),IF(ISERROR(SEARCH("send",B260)),"none","split"),"merge"),"none")),IF(ISERROR(SEARCH("rec",B260)),"split","merge"))</f>
        <v>split</v>
      </c>
    </row>
    <row r="261" spans="1:25" x14ac:dyDescent="0.2">
      <c r="A261" t="s">
        <v>942</v>
      </c>
      <c r="B261" t="str">
        <f>CONCATENATE(BOM!$C$4,"_",_xlfn.XLOOKUP(Nevion!G261,'SNP Lookup'!A:A,'SNP Lookup'!C:C,"",0,1),"_IPLASRF")</f>
        <v>VGW-01_SDI17_ANCrec_0003_IPLASRF</v>
      </c>
      <c r="C261" t="str">
        <f>IFERROR(VLOOKUP(B261,'Sender-Receiver'!$B$3:$BQ$1500,IF('Sender-Receiver'!$AQ$2="Type:Vid_720p50",62,60),FALSE),"")</f>
        <v>#SNP</v>
      </c>
      <c r="D261" t="str">
        <f>IFERROR(VLOOKUP(B261,'Sender-Receiver'!$B$3:$BP$1500,41,FALSE),"")</f>
        <v xml:space="preserve"> |  | MVW</v>
      </c>
      <c r="E261" t="s">
        <v>3817</v>
      </c>
      <c r="F261">
        <v>17</v>
      </c>
      <c r="G261" t="s">
        <v>1165</v>
      </c>
      <c r="M261" t="str">
        <f>IF(OR(BOM!$AE$4=FALSE,BOM!$AE$4="-"),IF(ISERROR(SEARCH("send",B261)),"",IF(ISERROR(SEARCH("Embrionix",BOM!$M$4)),"pool:TPC",IF(ISERROR(SEARCH("Quadsplit",BOM!$N$4)),"pool:TPC|pool:TPC","pool:TPC"))),IF(ISERROR(SEARCH("send",B261)),"","pool:TPC|pool:TPC"))</f>
        <v/>
      </c>
      <c r="S261" t="str">
        <f>IFERROR(IF(VLOOKUP(B261,'Sender-Receiver'!$B$3:$BS$1259,IF('Sender-Receiver'!$AQ$2="Type:Vid_720p50",61,59),FALSE)="x","true","false"),"false")</f>
        <v>false</v>
      </c>
      <c r="T261" t="str">
        <f t="shared" si="4"/>
        <v>off</v>
      </c>
      <c r="Y261" t="str">
        <f>IF(OR(BOM!$AE$4=FALSE,BOM!$AE$4="-"),IF(ISERROR(SEARCH("Embrionix",BOM!$M$4)),"none",IF(ISERROR(SEARCH("Quadsplit",BOM!$N$4)),IF(ISERROR(SEARCH("rec",B261)),IF(ISERROR(SEARCH("send",B261)),"none","split"),"merge"),"none")),IF(ISERROR(SEARCH("rec",B261)),"split","merge"))</f>
        <v>merge</v>
      </c>
    </row>
    <row r="262" spans="1:25" x14ac:dyDescent="0.2">
      <c r="A262" t="s">
        <v>942</v>
      </c>
      <c r="B262" t="str">
        <f>CONCATENATE(BOM!$C$4,"_",_xlfn.XLOOKUP(Nevion!G262,'SNP Lookup'!A:A,'SNP Lookup'!C:C,"",0,1),"_IPLASRF")</f>
        <v>VGW-01_SDI17_ANCsend_0003_IPLASRF</v>
      </c>
      <c r="C262" t="str">
        <f>IFERROR(VLOOKUP(B262,'Sender-Receiver'!$B$3:$BQ$1500,IF('Sender-Receiver'!$AQ$2="Type:Vid_720p50",62,60),FALSE),"")</f>
        <v/>
      </c>
      <c r="D262" t="str">
        <f>IFERROR(VLOOKUP(B262,'Sender-Receiver'!$B$3:$BP$1500,41,FALSE),"")</f>
        <v/>
      </c>
      <c r="E262" t="s">
        <v>3817</v>
      </c>
      <c r="F262">
        <v>17</v>
      </c>
      <c r="G262" t="s">
        <v>1424</v>
      </c>
      <c r="M262" t="str">
        <f>IF(OR(BOM!$AE$4=FALSE,BOM!$AE$4="-"),IF(ISERROR(SEARCH("send",B262)),"",IF(ISERROR(SEARCH("Embrionix",BOM!$M$4)),"pool:TPC",IF(ISERROR(SEARCH("Quadsplit",BOM!$N$4)),"pool:TPC|pool:TPC","pool:TPC"))),IF(ISERROR(SEARCH("send",B262)),"","pool:TPC|pool:TPC"))</f>
        <v>pool:TPC|pool:TPC</v>
      </c>
      <c r="S262" t="str">
        <f>IFERROR(IF(VLOOKUP(B262,'Sender-Receiver'!$B$3:$BS$1259,IF('Sender-Receiver'!$AQ$2="Type:Vid_720p50",61,59),FALSE)="x","true","false"),"false")</f>
        <v>false</v>
      </c>
      <c r="T262" t="str">
        <f t="shared" si="4"/>
        <v>off</v>
      </c>
      <c r="Y262" t="str">
        <f>IF(OR(BOM!$AE$4=FALSE,BOM!$AE$4="-"),IF(ISERROR(SEARCH("Embrionix",BOM!$M$4)),"none",IF(ISERROR(SEARCH("Quadsplit",BOM!$N$4)),IF(ISERROR(SEARCH("rec",B262)),IF(ISERROR(SEARCH("send",B262)),"none","split"),"merge"),"none")),IF(ISERROR(SEARCH("rec",B262)),"split","merge"))</f>
        <v>split</v>
      </c>
    </row>
    <row r="263" spans="1:25" x14ac:dyDescent="0.2">
      <c r="A263" t="s">
        <v>942</v>
      </c>
      <c r="B263" t="str">
        <f>CONCATENATE(BOM!$C$4,"_",_xlfn.XLOOKUP(Nevion!G263,'SNP Lookup'!A:A,'SNP Lookup'!C:C,"",0,1),"_IPLASRF")</f>
        <v>VGW-01_SDI17_ANCrec_0004_IPLASRF</v>
      </c>
      <c r="C263" t="str">
        <f>IFERROR(VLOOKUP(B263,'Sender-Receiver'!$B$3:$BQ$1500,IF('Sender-Receiver'!$AQ$2="Type:Vid_720p50",62,60),FALSE),"")</f>
        <v>#SNP</v>
      </c>
      <c r="D263" t="str">
        <f>IFERROR(VLOOKUP(B263,'Sender-Receiver'!$B$3:$BP$1500,41,FALSE),"")</f>
        <v xml:space="preserve"> |  | MVW</v>
      </c>
      <c r="E263" t="s">
        <v>3817</v>
      </c>
      <c r="F263">
        <v>17</v>
      </c>
      <c r="G263" t="s">
        <v>1166</v>
      </c>
      <c r="M263" t="str">
        <f>IF(OR(BOM!$AE$4=FALSE,BOM!$AE$4="-"),IF(ISERROR(SEARCH("send",B263)),"",IF(ISERROR(SEARCH("Embrionix",BOM!$M$4)),"pool:TPC",IF(ISERROR(SEARCH("Quadsplit",BOM!$N$4)),"pool:TPC|pool:TPC","pool:TPC"))),IF(ISERROR(SEARCH("send",B263)),"","pool:TPC|pool:TPC"))</f>
        <v/>
      </c>
      <c r="S263" t="str">
        <f>IFERROR(IF(VLOOKUP(B263,'Sender-Receiver'!$B$3:$BS$1259,IF('Sender-Receiver'!$AQ$2="Type:Vid_720p50",61,59),FALSE)="x","true","false"),"false")</f>
        <v>false</v>
      </c>
      <c r="T263" t="str">
        <f t="shared" si="4"/>
        <v>off</v>
      </c>
      <c r="Y263" t="str">
        <f>IF(OR(BOM!$AE$4=FALSE,BOM!$AE$4="-"),IF(ISERROR(SEARCH("Embrionix",BOM!$M$4)),"none",IF(ISERROR(SEARCH("Quadsplit",BOM!$N$4)),IF(ISERROR(SEARCH("rec",B263)),IF(ISERROR(SEARCH("send",B263)),"none","split"),"merge"),"none")),IF(ISERROR(SEARCH("rec",B263)),"split","merge"))</f>
        <v>merge</v>
      </c>
    </row>
    <row r="264" spans="1:25" x14ac:dyDescent="0.2">
      <c r="A264" t="s">
        <v>942</v>
      </c>
      <c r="B264" t="str">
        <f>CONCATENATE(BOM!$C$4,"_",_xlfn.XLOOKUP(Nevion!G264,'SNP Lookup'!A:A,'SNP Lookup'!C:C,"",0,1),"_IPLASRF")</f>
        <v>VGW-01_SDI17_ANCsend_0004_IPLASRF</v>
      </c>
      <c r="C264" t="str">
        <f>IFERROR(VLOOKUP(B264,'Sender-Receiver'!$B$3:$BQ$1500,IF('Sender-Receiver'!$AQ$2="Type:Vid_720p50",62,60),FALSE),"")</f>
        <v/>
      </c>
      <c r="D264" t="str">
        <f>IFERROR(VLOOKUP(B264,'Sender-Receiver'!$B$3:$BP$1500,41,FALSE),"")</f>
        <v/>
      </c>
      <c r="E264" t="s">
        <v>3817</v>
      </c>
      <c r="F264">
        <v>17</v>
      </c>
      <c r="G264" t="s">
        <v>1425</v>
      </c>
      <c r="M264" t="str">
        <f>IF(OR(BOM!$AE$4=FALSE,BOM!$AE$4="-"),IF(ISERROR(SEARCH("send",B264)),"",IF(ISERROR(SEARCH("Embrionix",BOM!$M$4)),"pool:TPC",IF(ISERROR(SEARCH("Quadsplit",BOM!$N$4)),"pool:TPC|pool:TPC","pool:TPC"))),IF(ISERROR(SEARCH("send",B264)),"","pool:TPC|pool:TPC"))</f>
        <v>pool:TPC|pool:TPC</v>
      </c>
      <c r="S264" t="str">
        <f>IFERROR(IF(VLOOKUP(B264,'Sender-Receiver'!$B$3:$BS$1259,IF('Sender-Receiver'!$AQ$2="Type:Vid_720p50",61,59),FALSE)="x","true","false"),"false")</f>
        <v>false</v>
      </c>
      <c r="T264" t="str">
        <f t="shared" si="4"/>
        <v>off</v>
      </c>
      <c r="Y264" t="str">
        <f>IF(OR(BOM!$AE$4=FALSE,BOM!$AE$4="-"),IF(ISERROR(SEARCH("Embrionix",BOM!$M$4)),"none",IF(ISERROR(SEARCH("Quadsplit",BOM!$N$4)),IF(ISERROR(SEARCH("rec",B264)),IF(ISERROR(SEARCH("send",B264)),"none","split"),"merge"),"none")),IF(ISERROR(SEARCH("rec",B264)),"split","merge"))</f>
        <v>split</v>
      </c>
    </row>
    <row r="265" spans="1:25" x14ac:dyDescent="0.2">
      <c r="A265" t="s">
        <v>942</v>
      </c>
      <c r="B265" t="str">
        <f>CONCATENATE(BOM!$C$4,"_",_xlfn.XLOOKUP(Nevion!G265,'SNP Lookup'!A:A,'SNP Lookup'!C:C,"",0,1),"_IPLASRF")</f>
        <v>VGW-01_SDI18_VIDrec_0001_IPLASRF</v>
      </c>
      <c r="C265" t="str">
        <f>IFERROR(VLOOKUP(B265,'Sender-Receiver'!$B$3:$BQ$1500,IF('Sender-Receiver'!$AQ$2="Type:Vid_720p50",62,60),FALSE),"")</f>
        <v>Type:Vid_1080i50,Type:Vid_1080p25,Type:Vid_1080p50,Type:Vid_2160p50,Type:Vid_1080p60,#SNP</v>
      </c>
      <c r="D265" t="str">
        <f>IFERROR(VLOOKUP(B265,'Sender-Receiver'!$B$3:$BP$1500,41,FALSE),"")</f>
        <v xml:space="preserve"> |  | MVW</v>
      </c>
      <c r="E265" t="s">
        <v>3817</v>
      </c>
      <c r="F265">
        <v>18</v>
      </c>
      <c r="G265" t="s">
        <v>1207</v>
      </c>
      <c r="M265" t="str">
        <f>IF(OR(BOM!$AE$4=FALSE,BOM!$AE$4="-"),IF(ISERROR(SEARCH("send",B265)),"",IF(ISERROR(SEARCH("Embrionix",BOM!$M$4)),"pool:TPC",IF(ISERROR(SEARCH("Quadsplit",BOM!$N$4)),"pool:TPC|pool:TPC","pool:TPC"))),IF(ISERROR(SEARCH("send",B265)),"","pool:TPC|pool:TPC"))</f>
        <v/>
      </c>
      <c r="S265" t="str">
        <f>IFERROR(IF(VLOOKUP(B265,'Sender-Receiver'!$B$3:$BS$1259,IF('Sender-Receiver'!$AQ$2="Type:Vid_720p50",61,59),FALSE)="x","true","false"),"false")</f>
        <v>true</v>
      </c>
      <c r="T265" t="str">
        <f t="shared" si="4"/>
        <v>full</v>
      </c>
      <c r="X265" t="s">
        <v>1184</v>
      </c>
      <c r="Y265" t="str">
        <f>IF(OR(BOM!$AE$4=FALSE,BOM!$AE$4="-"),IF(ISERROR(SEARCH("Embrionix",BOM!$M$4)),"none",IF(ISERROR(SEARCH("Quadsplit",BOM!$N$4)),IF(ISERROR(SEARCH("rec",B265)),IF(ISERROR(SEARCH("send",B265)),"none","split"),"merge"),"none")),IF(ISERROR(SEARCH("rec",B265)),"split","merge"))</f>
        <v>merge</v>
      </c>
    </row>
    <row r="266" spans="1:25" x14ac:dyDescent="0.2">
      <c r="A266" t="s">
        <v>942</v>
      </c>
      <c r="B266" t="str">
        <f>CONCATENATE(BOM!$C$4,"_",_xlfn.XLOOKUP(Nevion!G266,'SNP Lookup'!A:A,'SNP Lookup'!C:C,"",0,1),"_IPLASRF")</f>
        <v>VGW-01_SDI18_VIDsend_0001_IPLASRF</v>
      </c>
      <c r="C266" t="str">
        <f>IFERROR(VLOOKUP(B266,'Sender-Receiver'!$B$3:$BQ$1500,IF('Sender-Receiver'!$AQ$2="Type:Vid_720p50",62,60),FALSE),"")</f>
        <v/>
      </c>
      <c r="D266" t="str">
        <f>IFERROR(VLOOKUP(B266,'Sender-Receiver'!$B$3:$BP$1500,41,FALSE),"")</f>
        <v/>
      </c>
      <c r="E266" t="s">
        <v>3817</v>
      </c>
      <c r="F266">
        <v>18</v>
      </c>
      <c r="G266" t="s">
        <v>1463</v>
      </c>
      <c r="M266" t="str">
        <f>IF(OR(BOM!$AE$4=FALSE,BOM!$AE$4="-"),IF(ISERROR(SEARCH("send",B266)),"",IF(ISERROR(SEARCH("Embrionix",BOM!$M$4)),"pool:TPC",IF(ISERROR(SEARCH("Quadsplit",BOM!$N$4)),"pool:TPC|pool:TPC","pool:TPC"))),IF(ISERROR(SEARCH("send",B266)),"","pool:TPC|pool:TPC"))</f>
        <v>pool:TPC|pool:TPC</v>
      </c>
      <c r="S266" t="str">
        <f>IFERROR(IF(VLOOKUP(B266,'Sender-Receiver'!$B$3:$BS$1259,IF('Sender-Receiver'!$AQ$2="Type:Vid_720p50",61,59),FALSE)="x","true","false"),"false")</f>
        <v>false</v>
      </c>
      <c r="T266" t="str">
        <f t="shared" si="4"/>
        <v>off</v>
      </c>
      <c r="Y266" t="str">
        <f>IF(OR(BOM!$AE$4=FALSE,BOM!$AE$4="-"),IF(ISERROR(SEARCH("Embrionix",BOM!$M$4)),"none",IF(ISERROR(SEARCH("Quadsplit",BOM!$N$4)),IF(ISERROR(SEARCH("rec",B266)),IF(ISERROR(SEARCH("send",B266)),"none","split"),"merge"),"none")),IF(ISERROR(SEARCH("rec",B266)),"split","merge"))</f>
        <v>split</v>
      </c>
    </row>
    <row r="267" spans="1:25" x14ac:dyDescent="0.2">
      <c r="A267" t="s">
        <v>942</v>
      </c>
      <c r="B267" t="str">
        <f>CONCATENATE(BOM!$C$4,"_",_xlfn.XLOOKUP(Nevion!G267,'SNP Lookup'!A:A,'SNP Lookup'!C:C,"",0,1),"_IPLASRF")</f>
        <v>VGW-01_SDI18_VIDsend_0002_IPLASRF</v>
      </c>
      <c r="C267" t="str">
        <f>IFERROR(VLOOKUP(B267,'Sender-Receiver'!$B$3:$BQ$1500,IF('Sender-Receiver'!$AQ$2="Type:Vid_720p50",62,60),FALSE),"")</f>
        <v>Type:Vid_1080i50,#SNP</v>
      </c>
      <c r="D267" t="str">
        <f>IFERROR(VLOOKUP(B267,'Sender-Receiver'!$B$3:$BP$1500,41,FALSE),"")</f>
        <v xml:space="preserve"> |  | MVW</v>
      </c>
      <c r="E267" t="s">
        <v>3817</v>
      </c>
      <c r="F267">
        <v>18</v>
      </c>
      <c r="G267" t="s">
        <v>1462</v>
      </c>
      <c r="M267" t="str">
        <f>IF(OR(BOM!$AE$4=FALSE,BOM!$AE$4="-"),IF(ISERROR(SEARCH("send",B267)),"",IF(ISERROR(SEARCH("Embrionix",BOM!$M$4)),"pool:TPC",IF(ISERROR(SEARCH("Quadsplit",BOM!$N$4)),"pool:TPC|pool:TPC","pool:TPC"))),IF(ISERROR(SEARCH("send",B267)),"","pool:TPC|pool:TPC"))</f>
        <v>pool:TPC|pool:TPC</v>
      </c>
      <c r="S267" t="str">
        <f>IFERROR(IF(VLOOKUP(B267,'Sender-Receiver'!$B$3:$BS$1259,IF('Sender-Receiver'!$AQ$2="Type:Vid_720p50",61,59),FALSE)="x","true","false"),"false")</f>
        <v>true</v>
      </c>
      <c r="T267" t="str">
        <f t="shared" si="4"/>
        <v>full</v>
      </c>
      <c r="Y267" t="str">
        <f>IF(OR(BOM!$AE$4=FALSE,BOM!$AE$4="-"),IF(ISERROR(SEARCH("Embrionix",BOM!$M$4)),"none",IF(ISERROR(SEARCH("Quadsplit",BOM!$N$4)),IF(ISERROR(SEARCH("rec",B267)),IF(ISERROR(SEARCH("send",B267)),"none","split"),"merge"),"none")),IF(ISERROR(SEARCH("rec",B267)),"split","merge"))</f>
        <v>split</v>
      </c>
    </row>
    <row r="268" spans="1:25" x14ac:dyDescent="0.2">
      <c r="A268" t="s">
        <v>942</v>
      </c>
      <c r="B268" t="str">
        <f>CONCATENATE(BOM!$C$4,"_",_xlfn.XLOOKUP(Nevion!G268,'SNP Lookup'!A:A,'SNP Lookup'!C:C,"",0,1),"_IPLASRF")</f>
        <v>VGW-01_SDI18_AUDrec_0001_IPLASRF</v>
      </c>
      <c r="C268" t="str">
        <f>IFERROR(VLOOKUP(B268,'Sender-Receiver'!$B$3:$BQ$1500,IF('Sender-Receiver'!$AQ$2="Type:Vid_720p50",62,60),FALSE),"")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68" t="str">
        <f>IFERROR(VLOOKUP(B268,'Sender-Receiver'!$B$3:$BP$1500,41,FALSE),"")</f>
        <v xml:space="preserve"> |  | MVW</v>
      </c>
      <c r="E268" t="s">
        <v>3817</v>
      </c>
      <c r="F268">
        <v>18</v>
      </c>
      <c r="G268" t="s">
        <v>1191</v>
      </c>
      <c r="M268" t="str">
        <f>IF(OR(BOM!$AE$4=FALSE,BOM!$AE$4="-"),IF(ISERROR(SEARCH("send",B268)),"",IF(ISERROR(SEARCH("Embrionix",BOM!$M$4)),"pool:TPC",IF(ISERROR(SEARCH("Quadsplit",BOM!$N$4)),"pool:TPC|pool:TPC","pool:TPC"))),IF(ISERROR(SEARCH("send",B268)),"","pool:TPC|pool:TPC"))</f>
        <v/>
      </c>
      <c r="S268" t="str">
        <f>IFERROR(IF(VLOOKUP(B268,'Sender-Receiver'!$B$3:$BS$1259,IF('Sender-Receiver'!$AQ$2="Type:Vid_720p50",61,59),FALSE)="x","true","false"),"false")</f>
        <v>true</v>
      </c>
      <c r="T268" t="str">
        <f t="shared" si="4"/>
        <v>full</v>
      </c>
      <c r="Y268" t="str">
        <f>IF(OR(BOM!$AE$4=FALSE,BOM!$AE$4="-"),IF(ISERROR(SEARCH("Embrionix",BOM!$M$4)),"none",IF(ISERROR(SEARCH("Quadsplit",BOM!$N$4)),IF(ISERROR(SEARCH("rec",B268)),IF(ISERROR(SEARCH("send",B268)),"none","split"),"merge"),"none")),IF(ISERROR(SEARCH("rec",B268)),"split","merge"))</f>
        <v>merge</v>
      </c>
    </row>
    <row r="269" spans="1:25" x14ac:dyDescent="0.2">
      <c r="A269" t="s">
        <v>942</v>
      </c>
      <c r="B269" t="str">
        <f>CONCATENATE(BOM!$C$4,"_",_xlfn.XLOOKUP(Nevion!G269,'SNP Lookup'!A:A,'SNP Lookup'!C:C,"",0,1),"_IPLASRF")</f>
        <v>VGW-01_SDI18_AUDsend_0001_IPLASRF</v>
      </c>
      <c r="C269" t="str">
        <f>IFERROR(VLOOKUP(B269,'Sender-Receiver'!$B$3:$BQ$1500,IF('Sender-Receiver'!$AQ$2="Type:Vid_720p50",62,60),FALSE),"")</f>
        <v/>
      </c>
      <c r="D269" t="str">
        <f>IFERROR(VLOOKUP(B269,'Sender-Receiver'!$B$3:$BP$1500,41,FALSE),"")</f>
        <v/>
      </c>
      <c r="E269" t="s">
        <v>3817</v>
      </c>
      <c r="F269">
        <v>18</v>
      </c>
      <c r="G269" t="s">
        <v>1446</v>
      </c>
      <c r="M269" t="str">
        <f>IF(OR(BOM!$AE$4=FALSE,BOM!$AE$4="-"),IF(ISERROR(SEARCH("send",B269)),"",IF(ISERROR(SEARCH("Embrionix",BOM!$M$4)),"pool:TPC",IF(ISERROR(SEARCH("Quadsplit",BOM!$N$4)),"pool:TPC|pool:TPC","pool:TPC"))),IF(ISERROR(SEARCH("send",B269)),"","pool:TPC|pool:TPC"))</f>
        <v>pool:TPC|pool:TPC</v>
      </c>
      <c r="S269" t="str">
        <f>IFERROR(IF(VLOOKUP(B269,'Sender-Receiver'!$B$3:$BS$1259,IF('Sender-Receiver'!$AQ$2="Type:Vid_720p50",61,59),FALSE)="x","true","false"),"false")</f>
        <v>false</v>
      </c>
      <c r="T269" t="str">
        <f t="shared" si="4"/>
        <v>off</v>
      </c>
      <c r="Y269" t="str">
        <f>IF(OR(BOM!$AE$4=FALSE,BOM!$AE$4="-"),IF(ISERROR(SEARCH("Embrionix",BOM!$M$4)),"none",IF(ISERROR(SEARCH("Quadsplit",BOM!$N$4)),IF(ISERROR(SEARCH("rec",B269)),IF(ISERROR(SEARCH("send",B269)),"none","split"),"merge"),"none")),IF(ISERROR(SEARCH("rec",B269)),"split","merge"))</f>
        <v>split</v>
      </c>
    </row>
    <row r="270" spans="1:25" x14ac:dyDescent="0.2">
      <c r="A270" t="s">
        <v>942</v>
      </c>
      <c r="B270" t="str">
        <f>CONCATENATE(BOM!$C$4,"_",_xlfn.XLOOKUP(Nevion!G270,'SNP Lookup'!A:A,'SNP Lookup'!C:C,"",0,1),"_IPLASRF")</f>
        <v>VGW-01_SDI18_AUDrec_0002_IPLASRF</v>
      </c>
      <c r="C270" t="str">
        <f>IFERROR(VLOOKUP(B270,'Sender-Receiver'!$B$3:$BQ$1500,IF('Sender-Receiver'!$AQ$2="Type:Vid_720p50",62,60),FALSE),"")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70" t="str">
        <f>IFERROR(VLOOKUP(B270,'Sender-Receiver'!$B$3:$BP$1500,41,FALSE),"")</f>
        <v xml:space="preserve"> |  | MVW</v>
      </c>
      <c r="E270" t="s">
        <v>3817</v>
      </c>
      <c r="F270">
        <v>18</v>
      </c>
      <c r="G270" t="s">
        <v>1192</v>
      </c>
      <c r="M270" t="str">
        <f>IF(OR(BOM!$AE$4=FALSE,BOM!$AE$4="-"),IF(ISERROR(SEARCH("send",B270)),"",IF(ISERROR(SEARCH("Embrionix",BOM!$M$4)),"pool:TPC",IF(ISERROR(SEARCH("Quadsplit",BOM!$N$4)),"pool:TPC|pool:TPC","pool:TPC"))),IF(ISERROR(SEARCH("send",B270)),"","pool:TPC|pool:TPC"))</f>
        <v/>
      </c>
      <c r="S270" t="str">
        <f>IFERROR(IF(VLOOKUP(B270,'Sender-Receiver'!$B$3:$BS$1259,IF('Sender-Receiver'!$AQ$2="Type:Vid_720p50",61,59),FALSE)="x","true","false"),"false")</f>
        <v>true</v>
      </c>
      <c r="T270" t="str">
        <f t="shared" si="4"/>
        <v>full</v>
      </c>
      <c r="Y270" t="str">
        <f>IF(OR(BOM!$AE$4=FALSE,BOM!$AE$4="-"),IF(ISERROR(SEARCH("Embrionix",BOM!$M$4)),"none",IF(ISERROR(SEARCH("Quadsplit",BOM!$N$4)),IF(ISERROR(SEARCH("rec",B270)),IF(ISERROR(SEARCH("send",B270)),"none","split"),"merge"),"none")),IF(ISERROR(SEARCH("rec",B270)),"split","merge"))</f>
        <v>merge</v>
      </c>
    </row>
    <row r="271" spans="1:25" x14ac:dyDescent="0.2">
      <c r="A271" t="s">
        <v>942</v>
      </c>
      <c r="B271" t="str">
        <f>CONCATENATE(BOM!$C$4,"_",_xlfn.XLOOKUP(Nevion!G271,'SNP Lookup'!A:A,'SNP Lookup'!C:C,"",0,1),"_IPLASRF")</f>
        <v>VGW-01_SDI18_AUDsend_0002_IPLASRF</v>
      </c>
      <c r="C271" t="str">
        <f>IFERROR(VLOOKUP(B271,'Sender-Receiver'!$B$3:$BQ$1500,IF('Sender-Receiver'!$AQ$2="Type:Vid_720p50",62,60),FALSE),"")</f>
        <v/>
      </c>
      <c r="D271" t="str">
        <f>IFERROR(VLOOKUP(B271,'Sender-Receiver'!$B$3:$BP$1500,41,FALSE),"")</f>
        <v/>
      </c>
      <c r="E271" t="s">
        <v>3817</v>
      </c>
      <c r="F271">
        <v>18</v>
      </c>
      <c r="G271" t="s">
        <v>1454</v>
      </c>
      <c r="M271" t="str">
        <f>IF(OR(BOM!$AE$4=FALSE,BOM!$AE$4="-"),IF(ISERROR(SEARCH("send",B271)),"",IF(ISERROR(SEARCH("Embrionix",BOM!$M$4)),"pool:TPC",IF(ISERROR(SEARCH("Quadsplit",BOM!$N$4)),"pool:TPC|pool:TPC","pool:TPC"))),IF(ISERROR(SEARCH("send",B271)),"","pool:TPC|pool:TPC"))</f>
        <v>pool:TPC|pool:TPC</v>
      </c>
      <c r="S271" t="str">
        <f>IFERROR(IF(VLOOKUP(B271,'Sender-Receiver'!$B$3:$BS$1259,IF('Sender-Receiver'!$AQ$2="Type:Vid_720p50",61,59),FALSE)="x","true","false"),"false")</f>
        <v>false</v>
      </c>
      <c r="T271" t="str">
        <f t="shared" si="4"/>
        <v>off</v>
      </c>
      <c r="Y271" t="str">
        <f>IF(OR(BOM!$AE$4=FALSE,BOM!$AE$4="-"),IF(ISERROR(SEARCH("Embrionix",BOM!$M$4)),"none",IF(ISERROR(SEARCH("Quadsplit",BOM!$N$4)),IF(ISERROR(SEARCH("rec",B271)),IF(ISERROR(SEARCH("send",B271)),"none","split"),"merge"),"none")),IF(ISERROR(SEARCH("rec",B271)),"split","merge"))</f>
        <v>split</v>
      </c>
    </row>
    <row r="272" spans="1:25" x14ac:dyDescent="0.2">
      <c r="A272" t="s">
        <v>942</v>
      </c>
      <c r="B272" t="str">
        <f>CONCATENATE(BOM!$C$4,"_",_xlfn.XLOOKUP(Nevion!G272,'SNP Lookup'!A:A,'SNP Lookup'!C:C,"",0,1),"_IPLASRF")</f>
        <v>VGW-01_SDI18_AUDrec_0003_IPLASRF</v>
      </c>
      <c r="C272" t="str">
        <f>IFERROR(VLOOKUP(B272,'Sender-Receiver'!$B$3:$BQ$1500,IF('Sender-Receiver'!$AQ$2="Type:Vid_720p50",62,60),FALSE),"")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72" t="str">
        <f>IFERROR(VLOOKUP(B272,'Sender-Receiver'!$B$3:$BP$1500,41,FALSE),"")</f>
        <v xml:space="preserve"> |  | MVW</v>
      </c>
      <c r="E272" t="s">
        <v>3817</v>
      </c>
      <c r="F272">
        <v>18</v>
      </c>
      <c r="G272" t="s">
        <v>1193</v>
      </c>
      <c r="M272" t="str">
        <f>IF(OR(BOM!$AE$4=FALSE,BOM!$AE$4="-"),IF(ISERROR(SEARCH("send",B272)),"",IF(ISERROR(SEARCH("Embrionix",BOM!$M$4)),"pool:TPC",IF(ISERROR(SEARCH("Quadsplit",BOM!$N$4)),"pool:TPC|pool:TPC","pool:TPC"))),IF(ISERROR(SEARCH("send",B272)),"","pool:TPC|pool:TPC"))</f>
        <v/>
      </c>
      <c r="S272" t="str">
        <f>IFERROR(IF(VLOOKUP(B272,'Sender-Receiver'!$B$3:$BS$1259,IF('Sender-Receiver'!$AQ$2="Type:Vid_720p50",61,59),FALSE)="x","true","false"),"false")</f>
        <v>true</v>
      </c>
      <c r="T272" t="str">
        <f t="shared" si="4"/>
        <v>full</v>
      </c>
      <c r="Y272" t="str">
        <f>IF(OR(BOM!$AE$4=FALSE,BOM!$AE$4="-"),IF(ISERROR(SEARCH("Embrionix",BOM!$M$4)),"none",IF(ISERROR(SEARCH("Quadsplit",BOM!$N$4)),IF(ISERROR(SEARCH("rec",B272)),IF(ISERROR(SEARCH("send",B272)),"none","split"),"merge"),"none")),IF(ISERROR(SEARCH("rec",B272)),"split","merge"))</f>
        <v>merge</v>
      </c>
    </row>
    <row r="273" spans="1:25" x14ac:dyDescent="0.2">
      <c r="A273" t="s">
        <v>942</v>
      </c>
      <c r="B273" t="str">
        <f>CONCATENATE(BOM!$C$4,"_",_xlfn.XLOOKUP(Nevion!G273,'SNP Lookup'!A:A,'SNP Lookup'!C:C,"",0,1),"_IPLASRF")</f>
        <v>VGW-01_SDI18_AUDsend_0003_IPLASRF</v>
      </c>
      <c r="C273" t="str">
        <f>IFERROR(VLOOKUP(B273,'Sender-Receiver'!$B$3:$BQ$1500,IF('Sender-Receiver'!$AQ$2="Type:Vid_720p50",62,60),FALSE),"")</f>
        <v/>
      </c>
      <c r="D273" t="str">
        <f>IFERROR(VLOOKUP(B273,'Sender-Receiver'!$B$3:$BP$1500,41,FALSE),"")</f>
        <v/>
      </c>
      <c r="E273" t="s">
        <v>3817</v>
      </c>
      <c r="F273">
        <v>18</v>
      </c>
      <c r="G273" t="s">
        <v>1455</v>
      </c>
      <c r="M273" t="str">
        <f>IF(OR(BOM!$AE$4=FALSE,BOM!$AE$4="-"),IF(ISERROR(SEARCH("send",B273)),"",IF(ISERROR(SEARCH("Embrionix",BOM!$M$4)),"pool:TPC",IF(ISERROR(SEARCH("Quadsplit",BOM!$N$4)),"pool:TPC|pool:TPC","pool:TPC"))),IF(ISERROR(SEARCH("send",B273)),"","pool:TPC|pool:TPC"))</f>
        <v>pool:TPC|pool:TPC</v>
      </c>
      <c r="S273" t="str">
        <f>IFERROR(IF(VLOOKUP(B273,'Sender-Receiver'!$B$3:$BS$1259,IF('Sender-Receiver'!$AQ$2="Type:Vid_720p50",61,59),FALSE)="x","true","false"),"false")</f>
        <v>false</v>
      </c>
      <c r="T273" t="str">
        <f t="shared" si="4"/>
        <v>off</v>
      </c>
      <c r="Y273" t="str">
        <f>IF(OR(BOM!$AE$4=FALSE,BOM!$AE$4="-"),IF(ISERROR(SEARCH("Embrionix",BOM!$M$4)),"none",IF(ISERROR(SEARCH("Quadsplit",BOM!$N$4)),IF(ISERROR(SEARCH("rec",B273)),IF(ISERROR(SEARCH("send",B273)),"none","split"),"merge"),"none")),IF(ISERROR(SEARCH("rec",B273)),"split","merge"))</f>
        <v>split</v>
      </c>
    </row>
    <row r="274" spans="1:25" x14ac:dyDescent="0.2">
      <c r="A274" t="s">
        <v>942</v>
      </c>
      <c r="B274" t="str">
        <f>CONCATENATE(BOM!$C$4,"_",_xlfn.XLOOKUP(Nevion!G274,'SNP Lookup'!A:A,'SNP Lookup'!C:C,"",0,1),"_IPLASRF")</f>
        <v>VGW-01_SDI18_AUDrec_0004_IPLASRF</v>
      </c>
      <c r="C274" t="str">
        <f>IFERROR(VLOOKUP(B274,'Sender-Receiver'!$B$3:$BQ$1500,IF('Sender-Receiver'!$AQ$2="Type:Vid_720p50",62,60),FALSE),"")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74" t="str">
        <f>IFERROR(VLOOKUP(B274,'Sender-Receiver'!$B$3:$BP$1500,41,FALSE),"")</f>
        <v xml:space="preserve"> |  | MVW</v>
      </c>
      <c r="E274" t="s">
        <v>3817</v>
      </c>
      <c r="F274">
        <v>18</v>
      </c>
      <c r="G274" t="s">
        <v>1194</v>
      </c>
      <c r="M274" t="str">
        <f>IF(OR(BOM!$AE$4=FALSE,BOM!$AE$4="-"),IF(ISERROR(SEARCH("send",B274)),"",IF(ISERROR(SEARCH("Embrionix",BOM!$M$4)),"pool:TPC",IF(ISERROR(SEARCH("Quadsplit",BOM!$N$4)),"pool:TPC|pool:TPC","pool:TPC"))),IF(ISERROR(SEARCH("send",B274)),"","pool:TPC|pool:TPC"))</f>
        <v/>
      </c>
      <c r="S274" t="str">
        <f>IFERROR(IF(VLOOKUP(B274,'Sender-Receiver'!$B$3:$BS$1259,IF('Sender-Receiver'!$AQ$2="Type:Vid_720p50",61,59),FALSE)="x","true","false"),"false")</f>
        <v>true</v>
      </c>
      <c r="T274" t="str">
        <f t="shared" si="4"/>
        <v>full</v>
      </c>
      <c r="Y274" t="str">
        <f>IF(OR(BOM!$AE$4=FALSE,BOM!$AE$4="-"),IF(ISERROR(SEARCH("Embrionix",BOM!$M$4)),"none",IF(ISERROR(SEARCH("Quadsplit",BOM!$N$4)),IF(ISERROR(SEARCH("rec",B274)),IF(ISERROR(SEARCH("send",B274)),"none","split"),"merge"),"none")),IF(ISERROR(SEARCH("rec",B274)),"split","merge"))</f>
        <v>merge</v>
      </c>
    </row>
    <row r="275" spans="1:25" x14ac:dyDescent="0.2">
      <c r="A275" t="s">
        <v>942</v>
      </c>
      <c r="B275" t="str">
        <f>CONCATENATE(BOM!$C$4,"_",_xlfn.XLOOKUP(Nevion!G275,'SNP Lookup'!A:A,'SNP Lookup'!C:C,"",0,1),"_IPLASRF")</f>
        <v>VGW-01_SDI18_AUDsend_0004_IPLASRF</v>
      </c>
      <c r="C275" t="str">
        <f>IFERROR(VLOOKUP(B275,'Sender-Receiver'!$B$3:$BQ$1500,IF('Sender-Receiver'!$AQ$2="Type:Vid_720p50",62,60),FALSE),"")</f>
        <v/>
      </c>
      <c r="D275" t="str">
        <f>IFERROR(VLOOKUP(B275,'Sender-Receiver'!$B$3:$BP$1500,41,FALSE),"")</f>
        <v/>
      </c>
      <c r="E275" t="s">
        <v>3817</v>
      </c>
      <c r="F275">
        <v>18</v>
      </c>
      <c r="G275" t="s">
        <v>1456</v>
      </c>
      <c r="M275" t="str">
        <f>IF(OR(BOM!$AE$4=FALSE,BOM!$AE$4="-"),IF(ISERROR(SEARCH("send",B275)),"",IF(ISERROR(SEARCH("Embrionix",BOM!$M$4)),"pool:TPC",IF(ISERROR(SEARCH("Quadsplit",BOM!$N$4)),"pool:TPC|pool:TPC","pool:TPC"))),IF(ISERROR(SEARCH("send",B275)),"","pool:TPC|pool:TPC"))</f>
        <v>pool:TPC|pool:TPC</v>
      </c>
      <c r="S275" t="str">
        <f>IFERROR(IF(VLOOKUP(B275,'Sender-Receiver'!$B$3:$BS$1259,IF('Sender-Receiver'!$AQ$2="Type:Vid_720p50",61,59),FALSE)="x","true","false"),"false")</f>
        <v>false</v>
      </c>
      <c r="T275" t="str">
        <f t="shared" si="4"/>
        <v>off</v>
      </c>
      <c r="Y275" t="str">
        <f>IF(OR(BOM!$AE$4=FALSE,BOM!$AE$4="-"),IF(ISERROR(SEARCH("Embrionix",BOM!$M$4)),"none",IF(ISERROR(SEARCH("Quadsplit",BOM!$N$4)),IF(ISERROR(SEARCH("rec",B275)),IF(ISERROR(SEARCH("send",B275)),"none","split"),"merge"),"none")),IF(ISERROR(SEARCH("rec",B275)),"split","merge"))</f>
        <v>split</v>
      </c>
    </row>
    <row r="276" spans="1:25" x14ac:dyDescent="0.2">
      <c r="A276" t="s">
        <v>942</v>
      </c>
      <c r="B276" t="str">
        <f>CONCATENATE(BOM!$C$4,"_",_xlfn.XLOOKUP(Nevion!G276,'SNP Lookup'!A:A,'SNP Lookup'!C:C,"",0,1),"_IPLASRF")</f>
        <v>VGW-01_SDI18_AUDrec_0005_IPLASRF</v>
      </c>
      <c r="C276" t="str">
        <f>IFERROR(VLOOKUP(B276,'Sender-Receiver'!$B$3:$BQ$1500,IF('Sender-Receiver'!$AQ$2="Type:Vid_720p50",62,60),FALSE),"")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76" t="str">
        <f>IFERROR(VLOOKUP(B276,'Sender-Receiver'!$B$3:$BP$1500,41,FALSE),"")</f>
        <v xml:space="preserve"> |  | MVW</v>
      </c>
      <c r="E276" t="s">
        <v>3817</v>
      </c>
      <c r="F276">
        <v>18</v>
      </c>
      <c r="G276" t="s">
        <v>1195</v>
      </c>
      <c r="M276" t="str">
        <f>IF(OR(BOM!$AE$4=FALSE,BOM!$AE$4="-"),IF(ISERROR(SEARCH("send",B276)),"",IF(ISERROR(SEARCH("Embrionix",BOM!$M$4)),"pool:TPC",IF(ISERROR(SEARCH("Quadsplit",BOM!$N$4)),"pool:TPC|pool:TPC","pool:TPC"))),IF(ISERROR(SEARCH("send",B276)),"","pool:TPC|pool:TPC"))</f>
        <v/>
      </c>
      <c r="S276" t="str">
        <f>IFERROR(IF(VLOOKUP(B276,'Sender-Receiver'!$B$3:$BS$1259,IF('Sender-Receiver'!$AQ$2="Type:Vid_720p50",61,59),FALSE)="x","true","false"),"false")</f>
        <v>true</v>
      </c>
      <c r="T276" t="str">
        <f t="shared" si="4"/>
        <v>full</v>
      </c>
      <c r="Y276" t="str">
        <f>IF(OR(BOM!$AE$4=FALSE,BOM!$AE$4="-"),IF(ISERROR(SEARCH("Embrionix",BOM!$M$4)),"none",IF(ISERROR(SEARCH("Quadsplit",BOM!$N$4)),IF(ISERROR(SEARCH("rec",B276)),IF(ISERROR(SEARCH("send",B276)),"none","split"),"merge"),"none")),IF(ISERROR(SEARCH("rec",B276)),"split","merge"))</f>
        <v>merge</v>
      </c>
    </row>
    <row r="277" spans="1:25" x14ac:dyDescent="0.2">
      <c r="A277" t="s">
        <v>942</v>
      </c>
      <c r="B277" t="str">
        <f>CONCATENATE(BOM!$C$4,"_",_xlfn.XLOOKUP(Nevion!G277,'SNP Lookup'!A:A,'SNP Lookup'!C:C,"",0,1),"_IPLASRF")</f>
        <v>VGW-01_SDI18_AUDsend_0005_IPLASRF</v>
      </c>
      <c r="C277" t="str">
        <f>IFERROR(VLOOKUP(B277,'Sender-Receiver'!$B$3:$BQ$1500,IF('Sender-Receiver'!$AQ$2="Type:Vid_720p50",62,60),FALSE),"")</f>
        <v/>
      </c>
      <c r="D277" t="str">
        <f>IFERROR(VLOOKUP(B277,'Sender-Receiver'!$B$3:$BP$1500,41,FALSE),"")</f>
        <v/>
      </c>
      <c r="E277" t="s">
        <v>3817</v>
      </c>
      <c r="F277">
        <v>18</v>
      </c>
      <c r="G277" t="s">
        <v>1457</v>
      </c>
      <c r="M277" t="str">
        <f>IF(OR(BOM!$AE$4=FALSE,BOM!$AE$4="-"),IF(ISERROR(SEARCH("send",B277)),"",IF(ISERROR(SEARCH("Embrionix",BOM!$M$4)),"pool:TPC",IF(ISERROR(SEARCH("Quadsplit",BOM!$N$4)),"pool:TPC|pool:TPC","pool:TPC"))),IF(ISERROR(SEARCH("send",B277)),"","pool:TPC|pool:TPC"))</f>
        <v>pool:TPC|pool:TPC</v>
      </c>
      <c r="S277" t="str">
        <f>IFERROR(IF(VLOOKUP(B277,'Sender-Receiver'!$B$3:$BS$1259,IF('Sender-Receiver'!$AQ$2="Type:Vid_720p50",61,59),FALSE)="x","true","false"),"false")</f>
        <v>false</v>
      </c>
      <c r="T277" t="str">
        <f t="shared" si="4"/>
        <v>off</v>
      </c>
      <c r="Y277" t="str">
        <f>IF(OR(BOM!$AE$4=FALSE,BOM!$AE$4="-"),IF(ISERROR(SEARCH("Embrionix",BOM!$M$4)),"none",IF(ISERROR(SEARCH("Quadsplit",BOM!$N$4)),IF(ISERROR(SEARCH("rec",B277)),IF(ISERROR(SEARCH("send",B277)),"none","split"),"merge"),"none")),IF(ISERROR(SEARCH("rec",B277)),"split","merge"))</f>
        <v>split</v>
      </c>
    </row>
    <row r="278" spans="1:25" x14ac:dyDescent="0.2">
      <c r="A278" t="s">
        <v>942</v>
      </c>
      <c r="B278" t="str">
        <f>CONCATENATE(BOM!$C$4,"_",_xlfn.XLOOKUP(Nevion!G278,'SNP Lookup'!A:A,'SNP Lookup'!C:C,"",0,1),"_IPLASRF")</f>
        <v>VGW-01_SDI18_AUDrec_0006_IPLASRF</v>
      </c>
      <c r="C278" t="str">
        <f>IFERROR(VLOOKUP(B278,'Sender-Receiver'!$B$3:$BQ$1500,IF('Sender-Receiver'!$AQ$2="Type:Vid_720p50",62,60),FALSE),"")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78" t="str">
        <f>IFERROR(VLOOKUP(B278,'Sender-Receiver'!$B$3:$BP$1500,41,FALSE),"")</f>
        <v xml:space="preserve"> |  | MVW</v>
      </c>
      <c r="E278" t="s">
        <v>3817</v>
      </c>
      <c r="F278">
        <v>18</v>
      </c>
      <c r="G278" t="s">
        <v>1196</v>
      </c>
      <c r="M278" t="str">
        <f>IF(OR(BOM!$AE$4=FALSE,BOM!$AE$4="-"),IF(ISERROR(SEARCH("send",B278)),"",IF(ISERROR(SEARCH("Embrionix",BOM!$M$4)),"pool:TPC",IF(ISERROR(SEARCH("Quadsplit",BOM!$N$4)),"pool:TPC|pool:TPC","pool:TPC"))),IF(ISERROR(SEARCH("send",B278)),"","pool:TPC|pool:TPC"))</f>
        <v/>
      </c>
      <c r="S278" t="str">
        <f>IFERROR(IF(VLOOKUP(B278,'Sender-Receiver'!$B$3:$BS$1259,IF('Sender-Receiver'!$AQ$2="Type:Vid_720p50",61,59),FALSE)="x","true","false"),"false")</f>
        <v>true</v>
      </c>
      <c r="T278" t="str">
        <f t="shared" si="4"/>
        <v>full</v>
      </c>
      <c r="Y278" t="str">
        <f>IF(OR(BOM!$AE$4=FALSE,BOM!$AE$4="-"),IF(ISERROR(SEARCH("Embrionix",BOM!$M$4)),"none",IF(ISERROR(SEARCH("Quadsplit",BOM!$N$4)),IF(ISERROR(SEARCH("rec",B278)),IF(ISERROR(SEARCH("send",B278)),"none","split"),"merge"),"none")),IF(ISERROR(SEARCH("rec",B278)),"split","merge"))</f>
        <v>merge</v>
      </c>
    </row>
    <row r="279" spans="1:25" x14ac:dyDescent="0.2">
      <c r="A279" t="s">
        <v>942</v>
      </c>
      <c r="B279" t="str">
        <f>CONCATENATE(BOM!$C$4,"_",_xlfn.XLOOKUP(Nevion!G279,'SNP Lookup'!A:A,'SNP Lookup'!C:C,"",0,1),"_IPLASRF")</f>
        <v>VGW-01_SDI18_AUDsend_0006_IPLASRF</v>
      </c>
      <c r="C279" t="str">
        <f>IFERROR(VLOOKUP(B279,'Sender-Receiver'!$B$3:$BQ$1500,IF('Sender-Receiver'!$AQ$2="Type:Vid_720p50",62,60),FALSE),"")</f>
        <v/>
      </c>
      <c r="D279" t="str">
        <f>IFERROR(VLOOKUP(B279,'Sender-Receiver'!$B$3:$BP$1500,41,FALSE),"")</f>
        <v/>
      </c>
      <c r="E279" t="s">
        <v>3817</v>
      </c>
      <c r="F279">
        <v>18</v>
      </c>
      <c r="G279" t="s">
        <v>1458</v>
      </c>
      <c r="M279" t="str">
        <f>IF(OR(BOM!$AE$4=FALSE,BOM!$AE$4="-"),IF(ISERROR(SEARCH("send",B279)),"",IF(ISERROR(SEARCH("Embrionix",BOM!$M$4)),"pool:TPC",IF(ISERROR(SEARCH("Quadsplit",BOM!$N$4)),"pool:TPC|pool:TPC","pool:TPC"))),IF(ISERROR(SEARCH("send",B279)),"","pool:TPC|pool:TPC"))</f>
        <v>pool:TPC|pool:TPC</v>
      </c>
      <c r="S279" t="str">
        <f>IFERROR(IF(VLOOKUP(B279,'Sender-Receiver'!$B$3:$BS$1259,IF('Sender-Receiver'!$AQ$2="Type:Vid_720p50",61,59),FALSE)="x","true","false"),"false")</f>
        <v>false</v>
      </c>
      <c r="T279" t="str">
        <f t="shared" si="4"/>
        <v>off</v>
      </c>
      <c r="Y279" t="str">
        <f>IF(OR(BOM!$AE$4=FALSE,BOM!$AE$4="-"),IF(ISERROR(SEARCH("Embrionix",BOM!$M$4)),"none",IF(ISERROR(SEARCH("Quadsplit",BOM!$N$4)),IF(ISERROR(SEARCH("rec",B279)),IF(ISERROR(SEARCH("send",B279)),"none","split"),"merge"),"none")),IF(ISERROR(SEARCH("rec",B279)),"split","merge"))</f>
        <v>split</v>
      </c>
    </row>
    <row r="280" spans="1:25" x14ac:dyDescent="0.2">
      <c r="A280" t="s">
        <v>942</v>
      </c>
      <c r="B280" t="str">
        <f>CONCATENATE(BOM!$C$4,"_",_xlfn.XLOOKUP(Nevion!G280,'SNP Lookup'!A:A,'SNP Lookup'!C:C,"",0,1),"_IPLASRF")</f>
        <v>VGW-01_SDI18_AUDrec_0007_IPLASRF</v>
      </c>
      <c r="C280" t="str">
        <f>IFERROR(VLOOKUP(B280,'Sender-Receiver'!$B$3:$BQ$1500,IF('Sender-Receiver'!$AQ$2="Type:Vid_720p50",62,60),FALSE),"")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80" t="str">
        <f>IFERROR(VLOOKUP(B280,'Sender-Receiver'!$B$3:$BP$1500,41,FALSE),"")</f>
        <v xml:space="preserve"> |  | MVW</v>
      </c>
      <c r="E280" t="s">
        <v>3817</v>
      </c>
      <c r="F280">
        <v>18</v>
      </c>
      <c r="G280" t="s">
        <v>1197</v>
      </c>
      <c r="M280" t="str">
        <f>IF(OR(BOM!$AE$4=FALSE,BOM!$AE$4="-"),IF(ISERROR(SEARCH("send",B280)),"",IF(ISERROR(SEARCH("Embrionix",BOM!$M$4)),"pool:TPC",IF(ISERROR(SEARCH("Quadsplit",BOM!$N$4)),"pool:TPC|pool:TPC","pool:TPC"))),IF(ISERROR(SEARCH("send",B280)),"","pool:TPC|pool:TPC"))</f>
        <v/>
      </c>
      <c r="S280" t="str">
        <f>IFERROR(IF(VLOOKUP(B280,'Sender-Receiver'!$B$3:$BS$1259,IF('Sender-Receiver'!$AQ$2="Type:Vid_720p50",61,59),FALSE)="x","true","false"),"false")</f>
        <v>true</v>
      </c>
      <c r="T280" t="str">
        <f t="shared" si="4"/>
        <v>full</v>
      </c>
      <c r="Y280" t="str">
        <f>IF(OR(BOM!$AE$4=FALSE,BOM!$AE$4="-"),IF(ISERROR(SEARCH("Embrionix",BOM!$M$4)),"none",IF(ISERROR(SEARCH("Quadsplit",BOM!$N$4)),IF(ISERROR(SEARCH("rec",B280)),IF(ISERROR(SEARCH("send",B280)),"none","split"),"merge"),"none")),IF(ISERROR(SEARCH("rec",B280)),"split","merge"))</f>
        <v>merge</v>
      </c>
    </row>
    <row r="281" spans="1:25" x14ac:dyDescent="0.2">
      <c r="A281" t="s">
        <v>942</v>
      </c>
      <c r="B281" t="str">
        <f>CONCATENATE(BOM!$C$4,"_",_xlfn.XLOOKUP(Nevion!G281,'SNP Lookup'!A:A,'SNP Lookup'!C:C,"",0,1),"_IPLASRF")</f>
        <v>VGW-01_SDI18_AUDsend_0007_IPLASRF</v>
      </c>
      <c r="C281" t="str">
        <f>IFERROR(VLOOKUP(B281,'Sender-Receiver'!$B$3:$BQ$1500,IF('Sender-Receiver'!$AQ$2="Type:Vid_720p50",62,60),FALSE),"")</f>
        <v/>
      </c>
      <c r="D281" t="str">
        <f>IFERROR(VLOOKUP(B281,'Sender-Receiver'!$B$3:$BP$1500,41,FALSE),"")</f>
        <v/>
      </c>
      <c r="E281" t="s">
        <v>3817</v>
      </c>
      <c r="F281">
        <v>18</v>
      </c>
      <c r="G281" t="s">
        <v>1459</v>
      </c>
      <c r="M281" t="str">
        <f>IF(OR(BOM!$AE$4=FALSE,BOM!$AE$4="-"),IF(ISERROR(SEARCH("send",B281)),"",IF(ISERROR(SEARCH("Embrionix",BOM!$M$4)),"pool:TPC",IF(ISERROR(SEARCH("Quadsplit",BOM!$N$4)),"pool:TPC|pool:TPC","pool:TPC"))),IF(ISERROR(SEARCH("send",B281)),"","pool:TPC|pool:TPC"))</f>
        <v>pool:TPC|pool:TPC</v>
      </c>
      <c r="S281" t="str">
        <f>IFERROR(IF(VLOOKUP(B281,'Sender-Receiver'!$B$3:$BS$1259,IF('Sender-Receiver'!$AQ$2="Type:Vid_720p50",61,59),FALSE)="x","true","false"),"false")</f>
        <v>false</v>
      </c>
      <c r="T281" t="str">
        <f t="shared" si="4"/>
        <v>off</v>
      </c>
      <c r="Y281" t="str">
        <f>IF(OR(BOM!$AE$4=FALSE,BOM!$AE$4="-"),IF(ISERROR(SEARCH("Embrionix",BOM!$M$4)),"none",IF(ISERROR(SEARCH("Quadsplit",BOM!$N$4)),IF(ISERROR(SEARCH("rec",B281)),IF(ISERROR(SEARCH("send",B281)),"none","split"),"merge"),"none")),IF(ISERROR(SEARCH("rec",B281)),"split","merge"))</f>
        <v>split</v>
      </c>
    </row>
    <row r="282" spans="1:25" x14ac:dyDescent="0.2">
      <c r="A282" t="s">
        <v>942</v>
      </c>
      <c r="B282" t="str">
        <f>CONCATENATE(BOM!$C$4,"_",_xlfn.XLOOKUP(Nevion!G282,'SNP Lookup'!A:A,'SNP Lookup'!C:C,"",0,1),"_IPLASRF")</f>
        <v>VGW-01_SDI18_AUDrec_0008_IPLASRF</v>
      </c>
      <c r="C282" t="str">
        <f>IFERROR(VLOOKUP(B282,'Sender-Receiver'!$B$3:$BQ$1500,IF('Sender-Receiver'!$AQ$2="Type:Vid_720p50",62,60),FALSE),"")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82" t="str">
        <f>IFERROR(VLOOKUP(B282,'Sender-Receiver'!$B$3:$BP$1500,41,FALSE),"")</f>
        <v xml:space="preserve"> |  | MVW</v>
      </c>
      <c r="E282" t="s">
        <v>3817</v>
      </c>
      <c r="F282">
        <v>18</v>
      </c>
      <c r="G282" t="s">
        <v>1198</v>
      </c>
      <c r="M282" t="str">
        <f>IF(OR(BOM!$AE$4=FALSE,BOM!$AE$4="-"),IF(ISERROR(SEARCH("send",B282)),"",IF(ISERROR(SEARCH("Embrionix",BOM!$M$4)),"pool:TPC",IF(ISERROR(SEARCH("Quadsplit",BOM!$N$4)),"pool:TPC|pool:TPC","pool:TPC"))),IF(ISERROR(SEARCH("send",B282)),"","pool:TPC|pool:TPC"))</f>
        <v/>
      </c>
      <c r="S282" t="str">
        <f>IFERROR(IF(VLOOKUP(B282,'Sender-Receiver'!$B$3:$BS$1259,IF('Sender-Receiver'!$AQ$2="Type:Vid_720p50",61,59),FALSE)="x","true","false"),"false")</f>
        <v>true</v>
      </c>
      <c r="T282" t="str">
        <f t="shared" si="4"/>
        <v>full</v>
      </c>
      <c r="Y282" t="str">
        <f>IF(OR(BOM!$AE$4=FALSE,BOM!$AE$4="-"),IF(ISERROR(SEARCH("Embrionix",BOM!$M$4)),"none",IF(ISERROR(SEARCH("Quadsplit",BOM!$N$4)),IF(ISERROR(SEARCH("rec",B282)),IF(ISERROR(SEARCH("send",B282)),"none","split"),"merge"),"none")),IF(ISERROR(SEARCH("rec",B282)),"split","merge"))</f>
        <v>merge</v>
      </c>
    </row>
    <row r="283" spans="1:25" x14ac:dyDescent="0.2">
      <c r="A283" t="s">
        <v>942</v>
      </c>
      <c r="B283" t="str">
        <f>CONCATENATE(BOM!$C$4,"_",_xlfn.XLOOKUP(Nevion!G283,'SNP Lookup'!A:A,'SNP Lookup'!C:C,"",0,1),"_IPLASRF")</f>
        <v>VGW-01_SDI18_AUDsend_0008_IPLASRF</v>
      </c>
      <c r="C283" t="str">
        <f>IFERROR(VLOOKUP(B283,'Sender-Receiver'!$B$3:$BQ$1500,IF('Sender-Receiver'!$AQ$2="Type:Vid_720p50",62,60),FALSE),"")</f>
        <v/>
      </c>
      <c r="D283" t="str">
        <f>IFERROR(VLOOKUP(B283,'Sender-Receiver'!$B$3:$BP$1500,41,FALSE),"")</f>
        <v/>
      </c>
      <c r="E283" t="s">
        <v>3817</v>
      </c>
      <c r="F283">
        <v>18</v>
      </c>
      <c r="G283" t="s">
        <v>1460</v>
      </c>
      <c r="M283" t="str">
        <f>IF(OR(BOM!$AE$4=FALSE,BOM!$AE$4="-"),IF(ISERROR(SEARCH("send",B283)),"",IF(ISERROR(SEARCH("Embrionix",BOM!$M$4)),"pool:TPC",IF(ISERROR(SEARCH("Quadsplit",BOM!$N$4)),"pool:TPC|pool:TPC","pool:TPC"))),IF(ISERROR(SEARCH("send",B283)),"","pool:TPC|pool:TPC"))</f>
        <v>pool:TPC|pool:TPC</v>
      </c>
      <c r="S283" t="str">
        <f>IFERROR(IF(VLOOKUP(B283,'Sender-Receiver'!$B$3:$BS$1259,IF('Sender-Receiver'!$AQ$2="Type:Vid_720p50",61,59),FALSE)="x","true","false"),"false")</f>
        <v>false</v>
      </c>
      <c r="T283" t="str">
        <f t="shared" si="4"/>
        <v>off</v>
      </c>
      <c r="Y283" t="str">
        <f>IF(OR(BOM!$AE$4=FALSE,BOM!$AE$4="-"),IF(ISERROR(SEARCH("Embrionix",BOM!$M$4)),"none",IF(ISERROR(SEARCH("Quadsplit",BOM!$N$4)),IF(ISERROR(SEARCH("rec",B283)),IF(ISERROR(SEARCH("send",B283)),"none","split"),"merge"),"none")),IF(ISERROR(SEARCH("rec",B283)),"split","merge"))</f>
        <v>split</v>
      </c>
    </row>
    <row r="284" spans="1:25" x14ac:dyDescent="0.2">
      <c r="A284" t="s">
        <v>942</v>
      </c>
      <c r="B284" t="str">
        <f>CONCATENATE(BOM!$C$4,"_",_xlfn.XLOOKUP(Nevion!G284,'SNP Lookup'!A:A,'SNP Lookup'!C:C,"",0,1),"_IPLASRF")</f>
        <v>VGW-01_SDI18_AUDrec_0009_IPLASRF</v>
      </c>
      <c r="C284" t="str">
        <f>IFERROR(VLOOKUP(B284,'Sender-Receiver'!$B$3:$BQ$1500,IF('Sender-Receiver'!$AQ$2="Type:Vid_720p50",62,60),FALSE),"")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84" t="str">
        <f>IFERROR(VLOOKUP(B284,'Sender-Receiver'!$B$3:$BP$1500,41,FALSE),"")</f>
        <v xml:space="preserve"> |  | MVW</v>
      </c>
      <c r="E284" t="s">
        <v>3817</v>
      </c>
      <c r="F284">
        <v>18</v>
      </c>
      <c r="G284" t="s">
        <v>1199</v>
      </c>
      <c r="M284" t="str">
        <f>IF(OR(BOM!$AE$4=FALSE,BOM!$AE$4="-"),IF(ISERROR(SEARCH("send",B284)),"",IF(ISERROR(SEARCH("Embrionix",BOM!$M$4)),"pool:TPC",IF(ISERROR(SEARCH("Quadsplit",BOM!$N$4)),"pool:TPC|pool:TPC","pool:TPC"))),IF(ISERROR(SEARCH("send",B284)),"","pool:TPC|pool:TPC"))</f>
        <v/>
      </c>
      <c r="S284" t="str">
        <f>IFERROR(IF(VLOOKUP(B284,'Sender-Receiver'!$B$3:$BS$1259,IF('Sender-Receiver'!$AQ$2="Type:Vid_720p50",61,59),FALSE)="x","true","false"),"false")</f>
        <v>true</v>
      </c>
      <c r="T284" t="str">
        <f t="shared" si="4"/>
        <v>full</v>
      </c>
      <c r="Y284" t="str">
        <f>IF(OR(BOM!$AE$4=FALSE,BOM!$AE$4="-"),IF(ISERROR(SEARCH("Embrionix",BOM!$M$4)),"none",IF(ISERROR(SEARCH("Quadsplit",BOM!$N$4)),IF(ISERROR(SEARCH("rec",B284)),IF(ISERROR(SEARCH("send",B284)),"none","split"),"merge"),"none")),IF(ISERROR(SEARCH("rec",B284)),"split","merge"))</f>
        <v>merge</v>
      </c>
    </row>
    <row r="285" spans="1:25" x14ac:dyDescent="0.2">
      <c r="A285" t="s">
        <v>942</v>
      </c>
      <c r="B285" t="str">
        <f>CONCATENATE(BOM!$C$4,"_",_xlfn.XLOOKUP(Nevion!G285,'SNP Lookup'!A:A,'SNP Lookup'!C:C,"",0,1),"_IPLASRF")</f>
        <v>VGW-01_SDI18_AUDsend_0009_IPLASRF</v>
      </c>
      <c r="C285" t="str">
        <f>IFERROR(VLOOKUP(B285,'Sender-Receiver'!$B$3:$BQ$1500,IF('Sender-Receiver'!$AQ$2="Type:Vid_720p50",62,60),FALSE),"")</f>
        <v/>
      </c>
      <c r="D285" t="str">
        <f>IFERROR(VLOOKUP(B285,'Sender-Receiver'!$B$3:$BP$1500,41,FALSE),"")</f>
        <v/>
      </c>
      <c r="E285" t="s">
        <v>3817</v>
      </c>
      <c r="F285">
        <v>18</v>
      </c>
      <c r="G285" t="s">
        <v>1461</v>
      </c>
      <c r="M285" t="str">
        <f>IF(OR(BOM!$AE$4=FALSE,BOM!$AE$4="-"),IF(ISERROR(SEARCH("send",B285)),"",IF(ISERROR(SEARCH("Embrionix",BOM!$M$4)),"pool:TPC",IF(ISERROR(SEARCH("Quadsplit",BOM!$N$4)),"pool:TPC|pool:TPC","pool:TPC"))),IF(ISERROR(SEARCH("send",B285)),"","pool:TPC|pool:TPC"))</f>
        <v>pool:TPC|pool:TPC</v>
      </c>
      <c r="S285" t="str">
        <f>IFERROR(IF(VLOOKUP(B285,'Sender-Receiver'!$B$3:$BS$1259,IF('Sender-Receiver'!$AQ$2="Type:Vid_720p50",61,59),FALSE)="x","true","false"),"false")</f>
        <v>false</v>
      </c>
      <c r="T285" t="str">
        <f t="shared" si="4"/>
        <v>off</v>
      </c>
      <c r="Y285" t="str">
        <f>IF(OR(BOM!$AE$4=FALSE,BOM!$AE$4="-"),IF(ISERROR(SEARCH("Embrionix",BOM!$M$4)),"none",IF(ISERROR(SEARCH("Quadsplit",BOM!$N$4)),IF(ISERROR(SEARCH("rec",B285)),IF(ISERROR(SEARCH("send",B285)),"none","split"),"merge"),"none")),IF(ISERROR(SEARCH("rec",B285)),"split","merge"))</f>
        <v>split</v>
      </c>
    </row>
    <row r="286" spans="1:25" x14ac:dyDescent="0.2">
      <c r="A286" t="s">
        <v>942</v>
      </c>
      <c r="B286" t="str">
        <f>CONCATENATE(BOM!$C$4,"_",_xlfn.XLOOKUP(Nevion!G286,'SNP Lookup'!A:A,'SNP Lookup'!C:C,"",0,1),"_IPLASRF")</f>
        <v>VGW-01_SDI18_AUDrec_0010_IPLASRF</v>
      </c>
      <c r="C286" t="str">
        <f>IFERROR(VLOOKUP(B286,'Sender-Receiver'!$B$3:$BQ$1500,IF('Sender-Receiver'!$AQ$2="Type:Vid_720p50",62,60),FALSE),"")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86" t="str">
        <f>IFERROR(VLOOKUP(B286,'Sender-Receiver'!$B$3:$BP$1500,41,FALSE),"")</f>
        <v xml:space="preserve"> |  | MVW</v>
      </c>
      <c r="E286" t="s">
        <v>3817</v>
      </c>
      <c r="F286">
        <v>18</v>
      </c>
      <c r="G286" t="s">
        <v>1200</v>
      </c>
      <c r="M286" t="str">
        <f>IF(OR(BOM!$AE$4=FALSE,BOM!$AE$4="-"),IF(ISERROR(SEARCH("send",B286)),"",IF(ISERROR(SEARCH("Embrionix",BOM!$M$4)),"pool:TPC",IF(ISERROR(SEARCH("Quadsplit",BOM!$N$4)),"pool:TPC|pool:TPC","pool:TPC"))),IF(ISERROR(SEARCH("send",B286)),"","pool:TPC|pool:TPC"))</f>
        <v/>
      </c>
      <c r="S286" t="str">
        <f>IFERROR(IF(VLOOKUP(B286,'Sender-Receiver'!$B$3:$BS$1259,IF('Sender-Receiver'!$AQ$2="Type:Vid_720p50",61,59),FALSE)="x","true","false"),"false")</f>
        <v>true</v>
      </c>
      <c r="T286" t="str">
        <f t="shared" si="4"/>
        <v>full</v>
      </c>
      <c r="Y286" t="str">
        <f>IF(OR(BOM!$AE$4=FALSE,BOM!$AE$4="-"),IF(ISERROR(SEARCH("Embrionix",BOM!$M$4)),"none",IF(ISERROR(SEARCH("Quadsplit",BOM!$N$4)),IF(ISERROR(SEARCH("rec",B286)),IF(ISERROR(SEARCH("send",B286)),"none","split"),"merge"),"none")),IF(ISERROR(SEARCH("rec",B286)),"split","merge"))</f>
        <v>merge</v>
      </c>
    </row>
    <row r="287" spans="1:25" x14ac:dyDescent="0.2">
      <c r="A287" t="s">
        <v>942</v>
      </c>
      <c r="B287" t="str">
        <f>CONCATENATE(BOM!$C$4,"_",_xlfn.XLOOKUP(Nevion!G287,'SNP Lookup'!A:A,'SNP Lookup'!C:C,"",0,1),"_IPLASRF")</f>
        <v>VGW-01_SDI18_AUDsend_0010_IPLASRF</v>
      </c>
      <c r="C287" t="str">
        <f>IFERROR(VLOOKUP(B287,'Sender-Receiver'!$B$3:$BQ$1500,IF('Sender-Receiver'!$AQ$2="Type:Vid_720p50",62,60),FALSE),"")</f>
        <v/>
      </c>
      <c r="D287" t="str">
        <f>IFERROR(VLOOKUP(B287,'Sender-Receiver'!$B$3:$BP$1500,41,FALSE),"")</f>
        <v/>
      </c>
      <c r="E287" t="s">
        <v>3817</v>
      </c>
      <c r="F287">
        <v>18</v>
      </c>
      <c r="G287" t="s">
        <v>1447</v>
      </c>
      <c r="M287" t="str">
        <f>IF(OR(BOM!$AE$4=FALSE,BOM!$AE$4="-"),IF(ISERROR(SEARCH("send",B287)),"",IF(ISERROR(SEARCH("Embrionix",BOM!$M$4)),"pool:TPC",IF(ISERROR(SEARCH("Quadsplit",BOM!$N$4)),"pool:TPC|pool:TPC","pool:TPC"))),IF(ISERROR(SEARCH("send",B287)),"","pool:TPC|pool:TPC"))</f>
        <v>pool:TPC|pool:TPC</v>
      </c>
      <c r="S287" t="str">
        <f>IFERROR(IF(VLOOKUP(B287,'Sender-Receiver'!$B$3:$BS$1259,IF('Sender-Receiver'!$AQ$2="Type:Vid_720p50",61,59),FALSE)="x","true","false"),"false")</f>
        <v>false</v>
      </c>
      <c r="T287" t="str">
        <f t="shared" si="4"/>
        <v>off</v>
      </c>
      <c r="Y287" t="str">
        <f>IF(OR(BOM!$AE$4=FALSE,BOM!$AE$4="-"),IF(ISERROR(SEARCH("Embrionix",BOM!$M$4)),"none",IF(ISERROR(SEARCH("Quadsplit",BOM!$N$4)),IF(ISERROR(SEARCH("rec",B287)),IF(ISERROR(SEARCH("send",B287)),"none","split"),"merge"),"none")),IF(ISERROR(SEARCH("rec",B287)),"split","merge"))</f>
        <v>split</v>
      </c>
    </row>
    <row r="288" spans="1:25" x14ac:dyDescent="0.2">
      <c r="A288" t="s">
        <v>942</v>
      </c>
      <c r="B288" t="str">
        <f>CONCATENATE(BOM!$C$4,"_",_xlfn.XLOOKUP(Nevion!G288,'SNP Lookup'!A:A,'SNP Lookup'!C:C,"",0,1),"_IPLASRF")</f>
        <v>VGW-01_SDI18_AUDrec_0011_IPLASRF</v>
      </c>
      <c r="C288" t="str">
        <f>IFERROR(VLOOKUP(B288,'Sender-Receiver'!$B$3:$BQ$1500,IF('Sender-Receiver'!$AQ$2="Type:Vid_720p50",62,60),FALSE),"")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88" t="str">
        <f>IFERROR(VLOOKUP(B288,'Sender-Receiver'!$B$3:$BP$1500,41,FALSE),"")</f>
        <v xml:space="preserve"> |  | MVW</v>
      </c>
      <c r="E288" t="s">
        <v>3817</v>
      </c>
      <c r="F288">
        <v>18</v>
      </c>
      <c r="G288" t="s">
        <v>1201</v>
      </c>
      <c r="M288" t="str">
        <f>IF(OR(BOM!$AE$4=FALSE,BOM!$AE$4="-"),IF(ISERROR(SEARCH("send",B288)),"",IF(ISERROR(SEARCH("Embrionix",BOM!$M$4)),"pool:TPC",IF(ISERROR(SEARCH("Quadsplit",BOM!$N$4)),"pool:TPC|pool:TPC","pool:TPC"))),IF(ISERROR(SEARCH("send",B288)),"","pool:TPC|pool:TPC"))</f>
        <v/>
      </c>
      <c r="S288" t="str">
        <f>IFERROR(IF(VLOOKUP(B288,'Sender-Receiver'!$B$3:$BS$1259,IF('Sender-Receiver'!$AQ$2="Type:Vid_720p50",61,59),FALSE)="x","true","false"),"false")</f>
        <v>true</v>
      </c>
      <c r="T288" t="str">
        <f t="shared" si="4"/>
        <v>full</v>
      </c>
      <c r="Y288" t="str">
        <f>IF(OR(BOM!$AE$4=FALSE,BOM!$AE$4="-"),IF(ISERROR(SEARCH("Embrionix",BOM!$M$4)),"none",IF(ISERROR(SEARCH("Quadsplit",BOM!$N$4)),IF(ISERROR(SEARCH("rec",B288)),IF(ISERROR(SEARCH("send",B288)),"none","split"),"merge"),"none")),IF(ISERROR(SEARCH("rec",B288)),"split","merge"))</f>
        <v>merge</v>
      </c>
    </row>
    <row r="289" spans="1:25" x14ac:dyDescent="0.2">
      <c r="A289" t="s">
        <v>942</v>
      </c>
      <c r="B289" t="str">
        <f>CONCATENATE(BOM!$C$4,"_",_xlfn.XLOOKUP(Nevion!G289,'SNP Lookup'!A:A,'SNP Lookup'!C:C,"",0,1),"_IPLASRF")</f>
        <v>VGW-01_SDI18_AUDsend_0011_IPLASRF</v>
      </c>
      <c r="C289" t="str">
        <f>IFERROR(VLOOKUP(B289,'Sender-Receiver'!$B$3:$BQ$1500,IF('Sender-Receiver'!$AQ$2="Type:Vid_720p50",62,60),FALSE),"")</f>
        <v/>
      </c>
      <c r="D289" t="str">
        <f>IFERROR(VLOOKUP(B289,'Sender-Receiver'!$B$3:$BP$1500,41,FALSE),"")</f>
        <v/>
      </c>
      <c r="E289" t="s">
        <v>3817</v>
      </c>
      <c r="F289">
        <v>18</v>
      </c>
      <c r="G289" t="s">
        <v>1448</v>
      </c>
      <c r="M289" t="str">
        <f>IF(OR(BOM!$AE$4=FALSE,BOM!$AE$4="-"),IF(ISERROR(SEARCH("send",B289)),"",IF(ISERROR(SEARCH("Embrionix",BOM!$M$4)),"pool:TPC",IF(ISERROR(SEARCH("Quadsplit",BOM!$N$4)),"pool:TPC|pool:TPC","pool:TPC"))),IF(ISERROR(SEARCH("send",B289)),"","pool:TPC|pool:TPC"))</f>
        <v>pool:TPC|pool:TPC</v>
      </c>
      <c r="S289" t="str">
        <f>IFERROR(IF(VLOOKUP(B289,'Sender-Receiver'!$B$3:$BS$1259,IF('Sender-Receiver'!$AQ$2="Type:Vid_720p50",61,59),FALSE)="x","true","false"),"false")</f>
        <v>false</v>
      </c>
      <c r="T289" t="str">
        <f t="shared" si="4"/>
        <v>off</v>
      </c>
      <c r="Y289" t="str">
        <f>IF(OR(BOM!$AE$4=FALSE,BOM!$AE$4="-"),IF(ISERROR(SEARCH("Embrionix",BOM!$M$4)),"none",IF(ISERROR(SEARCH("Quadsplit",BOM!$N$4)),IF(ISERROR(SEARCH("rec",B289)),IF(ISERROR(SEARCH("send",B289)),"none","split"),"merge"),"none")),IF(ISERROR(SEARCH("rec",B289)),"split","merge"))</f>
        <v>split</v>
      </c>
    </row>
    <row r="290" spans="1:25" x14ac:dyDescent="0.2">
      <c r="A290" t="s">
        <v>942</v>
      </c>
      <c r="B290" t="str">
        <f>CONCATENATE(BOM!$C$4,"_",_xlfn.XLOOKUP(Nevion!G290,'SNP Lookup'!A:A,'SNP Lookup'!C:C,"",0,1),"_IPLASRF")</f>
        <v>VGW-01_SDI18_AUDrec_0012_IPLASRF</v>
      </c>
      <c r="C290" t="str">
        <f>IFERROR(VLOOKUP(B290,'Sender-Receiver'!$B$3:$BQ$1500,IF('Sender-Receiver'!$AQ$2="Type:Vid_720p50",62,60),FALSE),"")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90" t="str">
        <f>IFERROR(VLOOKUP(B290,'Sender-Receiver'!$B$3:$BP$1500,41,FALSE),"")</f>
        <v xml:space="preserve"> |  | MVW</v>
      </c>
      <c r="E290" t="s">
        <v>3817</v>
      </c>
      <c r="F290">
        <v>18</v>
      </c>
      <c r="G290" t="s">
        <v>1202</v>
      </c>
      <c r="M290" t="str">
        <f>IF(OR(BOM!$AE$4=FALSE,BOM!$AE$4="-"),IF(ISERROR(SEARCH("send",B290)),"",IF(ISERROR(SEARCH("Embrionix",BOM!$M$4)),"pool:TPC",IF(ISERROR(SEARCH("Quadsplit",BOM!$N$4)),"pool:TPC|pool:TPC","pool:TPC"))),IF(ISERROR(SEARCH("send",B290)),"","pool:TPC|pool:TPC"))</f>
        <v/>
      </c>
      <c r="S290" t="str">
        <f>IFERROR(IF(VLOOKUP(B290,'Sender-Receiver'!$B$3:$BS$1259,IF('Sender-Receiver'!$AQ$2="Type:Vid_720p50",61,59),FALSE)="x","true","false"),"false")</f>
        <v>true</v>
      </c>
      <c r="T290" t="str">
        <f t="shared" si="4"/>
        <v>full</v>
      </c>
      <c r="Y290" t="str">
        <f>IF(OR(BOM!$AE$4=FALSE,BOM!$AE$4="-"),IF(ISERROR(SEARCH("Embrionix",BOM!$M$4)),"none",IF(ISERROR(SEARCH("Quadsplit",BOM!$N$4)),IF(ISERROR(SEARCH("rec",B290)),IF(ISERROR(SEARCH("send",B290)),"none","split"),"merge"),"none")),IF(ISERROR(SEARCH("rec",B290)),"split","merge"))</f>
        <v>merge</v>
      </c>
    </row>
    <row r="291" spans="1:25" x14ac:dyDescent="0.2">
      <c r="A291" t="s">
        <v>942</v>
      </c>
      <c r="B291" t="str">
        <f>CONCATENATE(BOM!$C$4,"_",_xlfn.XLOOKUP(Nevion!G291,'SNP Lookup'!A:A,'SNP Lookup'!C:C,"",0,1),"_IPLASRF")</f>
        <v>VGW-01_SDI18_AUDsend_0012_IPLASRF</v>
      </c>
      <c r="C291" t="str">
        <f>IFERROR(VLOOKUP(B291,'Sender-Receiver'!$B$3:$BQ$1500,IF('Sender-Receiver'!$AQ$2="Type:Vid_720p50",62,60),FALSE),"")</f>
        <v/>
      </c>
      <c r="D291" t="str">
        <f>IFERROR(VLOOKUP(B291,'Sender-Receiver'!$B$3:$BP$1500,41,FALSE),"")</f>
        <v/>
      </c>
      <c r="E291" t="s">
        <v>3817</v>
      </c>
      <c r="F291">
        <v>18</v>
      </c>
      <c r="G291" t="s">
        <v>1449</v>
      </c>
      <c r="M291" t="str">
        <f>IF(OR(BOM!$AE$4=FALSE,BOM!$AE$4="-"),IF(ISERROR(SEARCH("send",B291)),"",IF(ISERROR(SEARCH("Embrionix",BOM!$M$4)),"pool:TPC",IF(ISERROR(SEARCH("Quadsplit",BOM!$N$4)),"pool:TPC|pool:TPC","pool:TPC"))),IF(ISERROR(SEARCH("send",B291)),"","pool:TPC|pool:TPC"))</f>
        <v>pool:TPC|pool:TPC</v>
      </c>
      <c r="S291" t="str">
        <f>IFERROR(IF(VLOOKUP(B291,'Sender-Receiver'!$B$3:$BS$1259,IF('Sender-Receiver'!$AQ$2="Type:Vid_720p50",61,59),FALSE)="x","true","false"),"false")</f>
        <v>false</v>
      </c>
      <c r="T291" t="str">
        <f t="shared" si="4"/>
        <v>off</v>
      </c>
      <c r="Y291" t="str">
        <f>IF(OR(BOM!$AE$4=FALSE,BOM!$AE$4="-"),IF(ISERROR(SEARCH("Embrionix",BOM!$M$4)),"none",IF(ISERROR(SEARCH("Quadsplit",BOM!$N$4)),IF(ISERROR(SEARCH("rec",B291)),IF(ISERROR(SEARCH("send",B291)),"none","split"),"merge"),"none")),IF(ISERROR(SEARCH("rec",B291)),"split","merge"))</f>
        <v>split</v>
      </c>
    </row>
    <row r="292" spans="1:25" x14ac:dyDescent="0.2">
      <c r="A292" t="s">
        <v>942</v>
      </c>
      <c r="B292" t="str">
        <f>CONCATENATE(BOM!$C$4,"_",_xlfn.XLOOKUP(Nevion!G292,'SNP Lookup'!A:A,'SNP Lookup'!C:C,"",0,1),"_IPLASRF")</f>
        <v>VGW-01_SDI18_AUDrec_0013_IPLASRF</v>
      </c>
      <c r="C292" t="str">
        <f>IFERROR(VLOOKUP(B292,'Sender-Receiver'!$B$3:$BQ$1500,IF('Sender-Receiver'!$AQ$2="Type:Vid_720p50",62,60),FALSE),"")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92" t="str">
        <f>IFERROR(VLOOKUP(B292,'Sender-Receiver'!$B$3:$BP$1500,41,FALSE),"")</f>
        <v xml:space="preserve"> |  | MVW</v>
      </c>
      <c r="E292" t="s">
        <v>3817</v>
      </c>
      <c r="F292">
        <v>18</v>
      </c>
      <c r="G292" t="s">
        <v>1203</v>
      </c>
      <c r="M292" t="str">
        <f>IF(OR(BOM!$AE$4=FALSE,BOM!$AE$4="-"),IF(ISERROR(SEARCH("send",B292)),"",IF(ISERROR(SEARCH("Embrionix",BOM!$M$4)),"pool:TPC",IF(ISERROR(SEARCH("Quadsplit",BOM!$N$4)),"pool:TPC|pool:TPC","pool:TPC"))),IF(ISERROR(SEARCH("send",B292)),"","pool:TPC|pool:TPC"))</f>
        <v/>
      </c>
      <c r="S292" t="str">
        <f>IFERROR(IF(VLOOKUP(B292,'Sender-Receiver'!$B$3:$BS$1259,IF('Sender-Receiver'!$AQ$2="Type:Vid_720p50",61,59),FALSE)="x","true","false"),"false")</f>
        <v>true</v>
      </c>
      <c r="T292" t="str">
        <f t="shared" si="4"/>
        <v>full</v>
      </c>
      <c r="Y292" t="str">
        <f>IF(OR(BOM!$AE$4=FALSE,BOM!$AE$4="-"),IF(ISERROR(SEARCH("Embrionix",BOM!$M$4)),"none",IF(ISERROR(SEARCH("Quadsplit",BOM!$N$4)),IF(ISERROR(SEARCH("rec",B292)),IF(ISERROR(SEARCH("send",B292)),"none","split"),"merge"),"none")),IF(ISERROR(SEARCH("rec",B292)),"split","merge"))</f>
        <v>merge</v>
      </c>
    </row>
    <row r="293" spans="1:25" x14ac:dyDescent="0.2">
      <c r="A293" t="s">
        <v>942</v>
      </c>
      <c r="B293" t="str">
        <f>CONCATENATE(BOM!$C$4,"_",_xlfn.XLOOKUP(Nevion!G293,'SNP Lookup'!A:A,'SNP Lookup'!C:C,"",0,1),"_IPLASRF")</f>
        <v>VGW-01_SDI18_AUDsend_0013_IPLASRF</v>
      </c>
      <c r="C293" t="str">
        <f>IFERROR(VLOOKUP(B293,'Sender-Receiver'!$B$3:$BQ$1500,IF('Sender-Receiver'!$AQ$2="Type:Vid_720p50",62,60),FALSE),"")</f>
        <v/>
      </c>
      <c r="D293" t="str">
        <f>IFERROR(VLOOKUP(B293,'Sender-Receiver'!$B$3:$BP$1500,41,FALSE),"")</f>
        <v/>
      </c>
      <c r="E293" t="s">
        <v>3817</v>
      </c>
      <c r="F293">
        <v>18</v>
      </c>
      <c r="G293" t="s">
        <v>1450</v>
      </c>
      <c r="M293" t="str">
        <f>IF(OR(BOM!$AE$4=FALSE,BOM!$AE$4="-"),IF(ISERROR(SEARCH("send",B293)),"",IF(ISERROR(SEARCH("Embrionix",BOM!$M$4)),"pool:TPC",IF(ISERROR(SEARCH("Quadsplit",BOM!$N$4)),"pool:TPC|pool:TPC","pool:TPC"))),IF(ISERROR(SEARCH("send",B293)),"","pool:TPC|pool:TPC"))</f>
        <v>pool:TPC|pool:TPC</v>
      </c>
      <c r="S293" t="str">
        <f>IFERROR(IF(VLOOKUP(B293,'Sender-Receiver'!$B$3:$BS$1259,IF('Sender-Receiver'!$AQ$2="Type:Vid_720p50",61,59),FALSE)="x","true","false"),"false")</f>
        <v>false</v>
      </c>
      <c r="T293" t="str">
        <f t="shared" si="4"/>
        <v>off</v>
      </c>
      <c r="Y293" t="str">
        <f>IF(OR(BOM!$AE$4=FALSE,BOM!$AE$4="-"),IF(ISERROR(SEARCH("Embrionix",BOM!$M$4)),"none",IF(ISERROR(SEARCH("Quadsplit",BOM!$N$4)),IF(ISERROR(SEARCH("rec",B293)),IF(ISERROR(SEARCH("send",B293)),"none","split"),"merge"),"none")),IF(ISERROR(SEARCH("rec",B293)),"split","merge"))</f>
        <v>split</v>
      </c>
    </row>
    <row r="294" spans="1:25" x14ac:dyDescent="0.2">
      <c r="A294" t="s">
        <v>942</v>
      </c>
      <c r="B294" t="str">
        <f>CONCATENATE(BOM!$C$4,"_",_xlfn.XLOOKUP(Nevion!G294,'SNP Lookup'!A:A,'SNP Lookup'!C:C,"",0,1),"_IPLASRF")</f>
        <v>VGW-01_SDI18_AUDrec_0014_IPLASRF</v>
      </c>
      <c r="C294" t="str">
        <f>IFERROR(VLOOKUP(B294,'Sender-Receiver'!$B$3:$BQ$1500,IF('Sender-Receiver'!$AQ$2="Type:Vid_720p50",62,60),FALSE),"")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94" t="str">
        <f>IFERROR(VLOOKUP(B294,'Sender-Receiver'!$B$3:$BP$1500,41,FALSE),"")</f>
        <v xml:space="preserve"> |  | MVW</v>
      </c>
      <c r="E294" t="s">
        <v>3817</v>
      </c>
      <c r="F294">
        <v>18</v>
      </c>
      <c r="G294" t="s">
        <v>1204</v>
      </c>
      <c r="M294" t="str">
        <f>IF(OR(BOM!$AE$4=FALSE,BOM!$AE$4="-"),IF(ISERROR(SEARCH("send",B294)),"",IF(ISERROR(SEARCH("Embrionix",BOM!$M$4)),"pool:TPC",IF(ISERROR(SEARCH("Quadsplit",BOM!$N$4)),"pool:TPC|pool:TPC","pool:TPC"))),IF(ISERROR(SEARCH("send",B294)),"","pool:TPC|pool:TPC"))</f>
        <v/>
      </c>
      <c r="S294" t="str">
        <f>IFERROR(IF(VLOOKUP(B294,'Sender-Receiver'!$B$3:$BS$1259,IF('Sender-Receiver'!$AQ$2="Type:Vid_720p50",61,59),FALSE)="x","true","false"),"false")</f>
        <v>true</v>
      </c>
      <c r="T294" t="str">
        <f t="shared" si="4"/>
        <v>full</v>
      </c>
      <c r="Y294" t="str">
        <f>IF(OR(BOM!$AE$4=FALSE,BOM!$AE$4="-"),IF(ISERROR(SEARCH("Embrionix",BOM!$M$4)),"none",IF(ISERROR(SEARCH("Quadsplit",BOM!$N$4)),IF(ISERROR(SEARCH("rec",B294)),IF(ISERROR(SEARCH("send",B294)),"none","split"),"merge"),"none")),IF(ISERROR(SEARCH("rec",B294)),"split","merge"))</f>
        <v>merge</v>
      </c>
    </row>
    <row r="295" spans="1:25" x14ac:dyDescent="0.2">
      <c r="A295" t="s">
        <v>942</v>
      </c>
      <c r="B295" t="str">
        <f>CONCATENATE(BOM!$C$4,"_",_xlfn.XLOOKUP(Nevion!G295,'SNP Lookup'!A:A,'SNP Lookup'!C:C,"",0,1),"_IPLASRF")</f>
        <v>VGW-01_SDI18_AUDsend_0014_IPLASRF</v>
      </c>
      <c r="C295" t="str">
        <f>IFERROR(VLOOKUP(B295,'Sender-Receiver'!$B$3:$BQ$1500,IF('Sender-Receiver'!$AQ$2="Type:Vid_720p50",62,60),FALSE),"")</f>
        <v/>
      </c>
      <c r="D295" t="str">
        <f>IFERROR(VLOOKUP(B295,'Sender-Receiver'!$B$3:$BP$1500,41,FALSE),"")</f>
        <v/>
      </c>
      <c r="E295" t="s">
        <v>3817</v>
      </c>
      <c r="F295">
        <v>18</v>
      </c>
      <c r="G295" t="s">
        <v>1451</v>
      </c>
      <c r="M295" t="str">
        <f>IF(OR(BOM!$AE$4=FALSE,BOM!$AE$4="-"),IF(ISERROR(SEARCH("send",B295)),"",IF(ISERROR(SEARCH("Embrionix",BOM!$M$4)),"pool:TPC",IF(ISERROR(SEARCH("Quadsplit",BOM!$N$4)),"pool:TPC|pool:TPC","pool:TPC"))),IF(ISERROR(SEARCH("send",B295)),"","pool:TPC|pool:TPC"))</f>
        <v>pool:TPC|pool:TPC</v>
      </c>
      <c r="S295" t="str">
        <f>IFERROR(IF(VLOOKUP(B295,'Sender-Receiver'!$B$3:$BS$1259,IF('Sender-Receiver'!$AQ$2="Type:Vid_720p50",61,59),FALSE)="x","true","false"),"false")</f>
        <v>false</v>
      </c>
      <c r="T295" t="str">
        <f t="shared" si="4"/>
        <v>off</v>
      </c>
      <c r="Y295" t="str">
        <f>IF(OR(BOM!$AE$4=FALSE,BOM!$AE$4="-"),IF(ISERROR(SEARCH("Embrionix",BOM!$M$4)),"none",IF(ISERROR(SEARCH("Quadsplit",BOM!$N$4)),IF(ISERROR(SEARCH("rec",B295)),IF(ISERROR(SEARCH("send",B295)),"none","split"),"merge"),"none")),IF(ISERROR(SEARCH("rec",B295)),"split","merge"))</f>
        <v>split</v>
      </c>
    </row>
    <row r="296" spans="1:25" x14ac:dyDescent="0.2">
      <c r="A296" t="s">
        <v>942</v>
      </c>
      <c r="B296" t="str">
        <f>CONCATENATE(BOM!$C$4,"_",_xlfn.XLOOKUP(Nevion!G296,'SNP Lookup'!A:A,'SNP Lookup'!C:C,"",0,1),"_IPLASRF")</f>
        <v>VGW-01_SDI18_AUDrec_0015_IPLASRF</v>
      </c>
      <c r="C296" t="str">
        <f>IFERROR(VLOOKUP(B296,'Sender-Receiver'!$B$3:$BQ$1500,IF('Sender-Receiver'!$AQ$2="Type:Vid_720p50",62,60),FALSE),"")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96" t="str">
        <f>IFERROR(VLOOKUP(B296,'Sender-Receiver'!$B$3:$BP$1500,41,FALSE),"")</f>
        <v xml:space="preserve"> |  | MVW</v>
      </c>
      <c r="E296" t="s">
        <v>3817</v>
      </c>
      <c r="F296">
        <v>18</v>
      </c>
      <c r="G296" t="s">
        <v>1205</v>
      </c>
      <c r="M296" t="str">
        <f>IF(OR(BOM!$AE$4=FALSE,BOM!$AE$4="-"),IF(ISERROR(SEARCH("send",B296)),"",IF(ISERROR(SEARCH("Embrionix",BOM!$M$4)),"pool:TPC",IF(ISERROR(SEARCH("Quadsplit",BOM!$N$4)),"pool:TPC|pool:TPC","pool:TPC"))),IF(ISERROR(SEARCH("send",B296)),"","pool:TPC|pool:TPC"))</f>
        <v/>
      </c>
      <c r="S296" t="str">
        <f>IFERROR(IF(VLOOKUP(B296,'Sender-Receiver'!$B$3:$BS$1259,IF('Sender-Receiver'!$AQ$2="Type:Vid_720p50",61,59),FALSE)="x","true","false"),"false")</f>
        <v>true</v>
      </c>
      <c r="T296" t="str">
        <f t="shared" si="4"/>
        <v>full</v>
      </c>
      <c r="Y296" t="str">
        <f>IF(OR(BOM!$AE$4=FALSE,BOM!$AE$4="-"),IF(ISERROR(SEARCH("Embrionix",BOM!$M$4)),"none",IF(ISERROR(SEARCH("Quadsplit",BOM!$N$4)),IF(ISERROR(SEARCH("rec",B296)),IF(ISERROR(SEARCH("send",B296)),"none","split"),"merge"),"none")),IF(ISERROR(SEARCH("rec",B296)),"split","merge"))</f>
        <v>merge</v>
      </c>
    </row>
    <row r="297" spans="1:25" x14ac:dyDescent="0.2">
      <c r="A297" t="s">
        <v>942</v>
      </c>
      <c r="B297" t="str">
        <f>CONCATENATE(BOM!$C$4,"_",_xlfn.XLOOKUP(Nevion!G297,'SNP Lookup'!A:A,'SNP Lookup'!C:C,"",0,1),"_IPLASRF")</f>
        <v>VGW-01_SDI18_AUDsend_0015_IPLASRF</v>
      </c>
      <c r="C297" t="str">
        <f>IFERROR(VLOOKUP(B297,'Sender-Receiver'!$B$3:$BQ$1500,IF('Sender-Receiver'!$AQ$2="Type:Vid_720p50",62,60),FALSE),"")</f>
        <v/>
      </c>
      <c r="D297" t="str">
        <f>IFERROR(VLOOKUP(B297,'Sender-Receiver'!$B$3:$BP$1500,41,FALSE),"")</f>
        <v/>
      </c>
      <c r="E297" t="s">
        <v>3817</v>
      </c>
      <c r="F297">
        <v>18</v>
      </c>
      <c r="G297" t="s">
        <v>1452</v>
      </c>
      <c r="M297" t="str">
        <f>IF(OR(BOM!$AE$4=FALSE,BOM!$AE$4="-"),IF(ISERROR(SEARCH("send",B297)),"",IF(ISERROR(SEARCH("Embrionix",BOM!$M$4)),"pool:TPC",IF(ISERROR(SEARCH("Quadsplit",BOM!$N$4)),"pool:TPC|pool:TPC","pool:TPC"))),IF(ISERROR(SEARCH("send",B297)),"","pool:TPC|pool:TPC"))</f>
        <v>pool:TPC|pool:TPC</v>
      </c>
      <c r="S297" t="str">
        <f>IFERROR(IF(VLOOKUP(B297,'Sender-Receiver'!$B$3:$BS$1259,IF('Sender-Receiver'!$AQ$2="Type:Vid_720p50",61,59),FALSE)="x","true","false"),"false")</f>
        <v>false</v>
      </c>
      <c r="T297" t="str">
        <f t="shared" si="4"/>
        <v>off</v>
      </c>
      <c r="Y297" t="str">
        <f>IF(OR(BOM!$AE$4=FALSE,BOM!$AE$4="-"),IF(ISERROR(SEARCH("Embrionix",BOM!$M$4)),"none",IF(ISERROR(SEARCH("Quadsplit",BOM!$N$4)),IF(ISERROR(SEARCH("rec",B297)),IF(ISERROR(SEARCH("send",B297)),"none","split"),"merge"),"none")),IF(ISERROR(SEARCH("rec",B297)),"split","merge"))</f>
        <v>split</v>
      </c>
    </row>
    <row r="298" spans="1:25" x14ac:dyDescent="0.2">
      <c r="A298" t="s">
        <v>942</v>
      </c>
      <c r="B298" t="str">
        <f>CONCATENATE(BOM!$C$4,"_",_xlfn.XLOOKUP(Nevion!G298,'SNP Lookup'!A:A,'SNP Lookup'!C:C,"",0,1),"_IPLASRF")</f>
        <v>VGW-01_SDI18_AUDrec_0016_IPLASRF</v>
      </c>
      <c r="C298" t="str">
        <f>IFERROR(VLOOKUP(B298,'Sender-Receiver'!$B$3:$BQ$1500,IF('Sender-Receiver'!$AQ$2="Type:Vid_720p50",62,60),FALSE),"")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298" t="str">
        <f>IFERROR(VLOOKUP(B298,'Sender-Receiver'!$B$3:$BP$1500,41,FALSE),"")</f>
        <v xml:space="preserve"> |  | MVW</v>
      </c>
      <c r="E298" t="s">
        <v>3817</v>
      </c>
      <c r="F298">
        <v>18</v>
      </c>
      <c r="G298" t="s">
        <v>1206</v>
      </c>
      <c r="M298" t="str">
        <f>IF(OR(BOM!$AE$4=FALSE,BOM!$AE$4="-"),IF(ISERROR(SEARCH("send",B298)),"",IF(ISERROR(SEARCH("Embrionix",BOM!$M$4)),"pool:TPC",IF(ISERROR(SEARCH("Quadsplit",BOM!$N$4)),"pool:TPC|pool:TPC","pool:TPC"))),IF(ISERROR(SEARCH("send",B298)),"","pool:TPC|pool:TPC"))</f>
        <v/>
      </c>
      <c r="S298" t="str">
        <f>IFERROR(IF(VLOOKUP(B298,'Sender-Receiver'!$B$3:$BS$1259,IF('Sender-Receiver'!$AQ$2="Type:Vid_720p50",61,59),FALSE)="x","true","false"),"false")</f>
        <v>true</v>
      </c>
      <c r="T298" t="str">
        <f t="shared" si="4"/>
        <v>full</v>
      </c>
      <c r="Y298" t="str">
        <f>IF(OR(BOM!$AE$4=FALSE,BOM!$AE$4="-"),IF(ISERROR(SEARCH("Embrionix",BOM!$M$4)),"none",IF(ISERROR(SEARCH("Quadsplit",BOM!$N$4)),IF(ISERROR(SEARCH("rec",B298)),IF(ISERROR(SEARCH("send",B298)),"none","split"),"merge"),"none")),IF(ISERROR(SEARCH("rec",B298)),"split","merge"))</f>
        <v>merge</v>
      </c>
    </row>
    <row r="299" spans="1:25" x14ac:dyDescent="0.2">
      <c r="A299" t="s">
        <v>942</v>
      </c>
      <c r="B299" t="str">
        <f>CONCATENATE(BOM!$C$4,"_",_xlfn.XLOOKUP(Nevion!G299,'SNP Lookup'!A:A,'SNP Lookup'!C:C,"",0,1),"_IPLASRF")</f>
        <v>VGW-01_SDI18_AUDsend_0016_IPLASRF</v>
      </c>
      <c r="C299" t="str">
        <f>IFERROR(VLOOKUP(B299,'Sender-Receiver'!$B$3:$BQ$1500,IF('Sender-Receiver'!$AQ$2="Type:Vid_720p50",62,60),FALSE),"")</f>
        <v/>
      </c>
      <c r="D299" t="str">
        <f>IFERROR(VLOOKUP(B299,'Sender-Receiver'!$B$3:$BP$1500,41,FALSE),"")</f>
        <v/>
      </c>
      <c r="E299" t="s">
        <v>3817</v>
      </c>
      <c r="F299">
        <v>18</v>
      </c>
      <c r="G299" t="s">
        <v>1453</v>
      </c>
      <c r="M299" t="str">
        <f>IF(OR(BOM!$AE$4=FALSE,BOM!$AE$4="-"),IF(ISERROR(SEARCH("send",B299)),"",IF(ISERROR(SEARCH("Embrionix",BOM!$M$4)),"pool:TPC",IF(ISERROR(SEARCH("Quadsplit",BOM!$N$4)),"pool:TPC|pool:TPC","pool:TPC"))),IF(ISERROR(SEARCH("send",B299)),"","pool:TPC|pool:TPC"))</f>
        <v>pool:TPC|pool:TPC</v>
      </c>
      <c r="S299" t="str">
        <f>IFERROR(IF(VLOOKUP(B299,'Sender-Receiver'!$B$3:$BS$1259,IF('Sender-Receiver'!$AQ$2="Type:Vid_720p50",61,59),FALSE)="x","true","false"),"false")</f>
        <v>false</v>
      </c>
      <c r="T299" t="str">
        <f t="shared" si="4"/>
        <v>off</v>
      </c>
      <c r="Y299" t="str">
        <f>IF(OR(BOM!$AE$4=FALSE,BOM!$AE$4="-"),IF(ISERROR(SEARCH("Embrionix",BOM!$M$4)),"none",IF(ISERROR(SEARCH("Quadsplit",BOM!$N$4)),IF(ISERROR(SEARCH("rec",B299)),IF(ISERROR(SEARCH("send",B299)),"none","split"),"merge"),"none")),IF(ISERROR(SEARCH("rec",B299)),"split","merge"))</f>
        <v>split</v>
      </c>
    </row>
    <row r="300" spans="1:25" x14ac:dyDescent="0.2">
      <c r="A300" t="s">
        <v>942</v>
      </c>
      <c r="B300" t="str">
        <f>CONCATENATE(BOM!$C$4,"_",_xlfn.XLOOKUP(Nevion!G300,'SNP Lookup'!A:A,'SNP Lookup'!C:C,"",0,1),"_IPLASRF")</f>
        <v>VGW-01_SDI18_ANCrec_0001_IPLASRF</v>
      </c>
      <c r="C300" t="str">
        <f>IFERROR(VLOOKUP(B300,'Sender-Receiver'!$B$3:$BQ$1500,IF('Sender-Receiver'!$AQ$2="Type:Vid_720p50",62,60),FALSE),"")</f>
        <v>Type:Anc_Prot,#SNP</v>
      </c>
      <c r="D300" t="str">
        <f>IFERROR(VLOOKUP(B300,'Sender-Receiver'!$B$3:$BP$1500,41,FALSE),"")</f>
        <v xml:space="preserve"> |  | MVW</v>
      </c>
      <c r="E300" t="s">
        <v>3817</v>
      </c>
      <c r="F300">
        <v>18</v>
      </c>
      <c r="G300" t="s">
        <v>1187</v>
      </c>
      <c r="M300" t="str">
        <f>IF(OR(BOM!$AE$4=FALSE,BOM!$AE$4="-"),IF(ISERROR(SEARCH("send",B300)),"",IF(ISERROR(SEARCH("Embrionix",BOM!$M$4)),"pool:TPC",IF(ISERROR(SEARCH("Quadsplit",BOM!$N$4)),"pool:TPC|pool:TPC","pool:TPC"))),IF(ISERROR(SEARCH("send",B300)),"","pool:TPC|pool:TPC"))</f>
        <v/>
      </c>
      <c r="S300" t="str">
        <f>IFERROR(IF(VLOOKUP(B300,'Sender-Receiver'!$B$3:$BS$1259,IF('Sender-Receiver'!$AQ$2="Type:Vid_720p50",61,59),FALSE)="x","true","false"),"false")</f>
        <v>true</v>
      </c>
      <c r="T300" t="str">
        <f t="shared" si="4"/>
        <v>full</v>
      </c>
      <c r="Y300" t="str">
        <f>IF(OR(BOM!$AE$4=FALSE,BOM!$AE$4="-"),IF(ISERROR(SEARCH("Embrionix",BOM!$M$4)),"none",IF(ISERROR(SEARCH("Quadsplit",BOM!$N$4)),IF(ISERROR(SEARCH("rec",B300)),IF(ISERROR(SEARCH("send",B300)),"none","split"),"merge"),"none")),IF(ISERROR(SEARCH("rec",B300)),"split","merge"))</f>
        <v>merge</v>
      </c>
    </row>
    <row r="301" spans="1:25" x14ac:dyDescent="0.2">
      <c r="A301" t="s">
        <v>942</v>
      </c>
      <c r="B301" t="str">
        <f>CONCATENATE(BOM!$C$4,"_",_xlfn.XLOOKUP(Nevion!G301,'SNP Lookup'!A:A,'SNP Lookup'!C:C,"",0,1),"_IPLASRF")</f>
        <v>VGW-01_SDI18_ANCsend_0001_IPLASRF</v>
      </c>
      <c r="C301" t="str">
        <f>IFERROR(VLOOKUP(B301,'Sender-Receiver'!$B$3:$BQ$1500,IF('Sender-Receiver'!$AQ$2="Type:Vid_720p50",62,60),FALSE),"")</f>
        <v/>
      </c>
      <c r="D301" t="str">
        <f>IFERROR(VLOOKUP(B301,'Sender-Receiver'!$B$3:$BP$1500,41,FALSE),"")</f>
        <v/>
      </c>
      <c r="E301" t="s">
        <v>3817</v>
      </c>
      <c r="F301">
        <v>18</v>
      </c>
      <c r="G301" t="s">
        <v>1442</v>
      </c>
      <c r="M301" t="str">
        <f>IF(OR(BOM!$AE$4=FALSE,BOM!$AE$4="-"),IF(ISERROR(SEARCH("send",B301)),"",IF(ISERROR(SEARCH("Embrionix",BOM!$M$4)),"pool:TPC",IF(ISERROR(SEARCH("Quadsplit",BOM!$N$4)),"pool:TPC|pool:TPC","pool:TPC"))),IF(ISERROR(SEARCH("send",B301)),"","pool:TPC|pool:TPC"))</f>
        <v>pool:TPC|pool:TPC</v>
      </c>
      <c r="S301" t="str">
        <f>IFERROR(IF(VLOOKUP(B301,'Sender-Receiver'!$B$3:$BS$1259,IF('Sender-Receiver'!$AQ$2="Type:Vid_720p50",61,59),FALSE)="x","true","false"),"false")</f>
        <v>false</v>
      </c>
      <c r="T301" t="str">
        <f t="shared" si="4"/>
        <v>off</v>
      </c>
      <c r="Y301" t="str">
        <f>IF(OR(BOM!$AE$4=FALSE,BOM!$AE$4="-"),IF(ISERROR(SEARCH("Embrionix",BOM!$M$4)),"none",IF(ISERROR(SEARCH("Quadsplit",BOM!$N$4)),IF(ISERROR(SEARCH("rec",B301)),IF(ISERROR(SEARCH("send",B301)),"none","split"),"merge"),"none")),IF(ISERROR(SEARCH("rec",B301)),"split","merge"))</f>
        <v>split</v>
      </c>
    </row>
    <row r="302" spans="1:25" x14ac:dyDescent="0.2">
      <c r="A302" t="s">
        <v>942</v>
      </c>
      <c r="B302" t="str">
        <f>CONCATENATE(BOM!$C$4,"_",_xlfn.XLOOKUP(Nevion!G302,'SNP Lookup'!A:A,'SNP Lookup'!C:C,"",0,1),"_IPLASRF")</f>
        <v>VGW-01_SDI18_ANCrec_0002_IPLASRF</v>
      </c>
      <c r="C302" t="str">
        <f>IFERROR(VLOOKUP(B302,'Sender-Receiver'!$B$3:$BQ$1500,IF('Sender-Receiver'!$AQ$2="Type:Vid_720p50",62,60),FALSE),"")</f>
        <v>#SNP</v>
      </c>
      <c r="D302" t="str">
        <f>IFERROR(VLOOKUP(B302,'Sender-Receiver'!$B$3:$BP$1500,41,FALSE),"")</f>
        <v xml:space="preserve"> |  | MVW</v>
      </c>
      <c r="E302" t="s">
        <v>3817</v>
      </c>
      <c r="F302">
        <v>18</v>
      </c>
      <c r="G302" t="s">
        <v>1188</v>
      </c>
      <c r="M302" t="str">
        <f>IF(OR(BOM!$AE$4=FALSE,BOM!$AE$4="-"),IF(ISERROR(SEARCH("send",B302)),"",IF(ISERROR(SEARCH("Embrionix",BOM!$M$4)),"pool:TPC",IF(ISERROR(SEARCH("Quadsplit",BOM!$N$4)),"pool:TPC|pool:TPC","pool:TPC"))),IF(ISERROR(SEARCH("send",B302)),"","pool:TPC|pool:TPC"))</f>
        <v/>
      </c>
      <c r="S302" t="str">
        <f>IFERROR(IF(VLOOKUP(B302,'Sender-Receiver'!$B$3:$BS$1259,IF('Sender-Receiver'!$AQ$2="Type:Vid_720p50",61,59),FALSE)="x","true","false"),"false")</f>
        <v>false</v>
      </c>
      <c r="T302" t="str">
        <f t="shared" si="4"/>
        <v>off</v>
      </c>
      <c r="Y302" t="str">
        <f>IF(OR(BOM!$AE$4=FALSE,BOM!$AE$4="-"),IF(ISERROR(SEARCH("Embrionix",BOM!$M$4)),"none",IF(ISERROR(SEARCH("Quadsplit",BOM!$N$4)),IF(ISERROR(SEARCH("rec",B302)),IF(ISERROR(SEARCH("send",B302)),"none","split"),"merge"),"none")),IF(ISERROR(SEARCH("rec",B302)),"split","merge"))</f>
        <v>merge</v>
      </c>
    </row>
    <row r="303" spans="1:25" x14ac:dyDescent="0.2">
      <c r="A303" t="s">
        <v>942</v>
      </c>
      <c r="B303" t="str">
        <f>CONCATENATE(BOM!$C$4,"_",_xlfn.XLOOKUP(Nevion!G303,'SNP Lookup'!A:A,'SNP Lookup'!C:C,"",0,1),"_IPLASRF")</f>
        <v>VGW-01_SDI18_ANCsend_0002_IPLASRF</v>
      </c>
      <c r="C303" t="str">
        <f>IFERROR(VLOOKUP(B303,'Sender-Receiver'!$B$3:$BQ$1500,IF('Sender-Receiver'!$AQ$2="Type:Vid_720p50",62,60),FALSE),"")</f>
        <v/>
      </c>
      <c r="D303" t="str">
        <f>IFERROR(VLOOKUP(B303,'Sender-Receiver'!$B$3:$BP$1500,41,FALSE),"")</f>
        <v/>
      </c>
      <c r="E303" t="s">
        <v>3817</v>
      </c>
      <c r="F303">
        <v>18</v>
      </c>
      <c r="G303" t="s">
        <v>1443</v>
      </c>
      <c r="M303" t="str">
        <f>IF(OR(BOM!$AE$4=FALSE,BOM!$AE$4="-"),IF(ISERROR(SEARCH("send",B303)),"",IF(ISERROR(SEARCH("Embrionix",BOM!$M$4)),"pool:TPC",IF(ISERROR(SEARCH("Quadsplit",BOM!$N$4)),"pool:TPC|pool:TPC","pool:TPC"))),IF(ISERROR(SEARCH("send",B303)),"","pool:TPC|pool:TPC"))</f>
        <v>pool:TPC|pool:TPC</v>
      </c>
      <c r="S303" t="str">
        <f>IFERROR(IF(VLOOKUP(B303,'Sender-Receiver'!$B$3:$BS$1259,IF('Sender-Receiver'!$AQ$2="Type:Vid_720p50",61,59),FALSE)="x","true","false"),"false")</f>
        <v>false</v>
      </c>
      <c r="T303" t="str">
        <f t="shared" si="4"/>
        <v>off</v>
      </c>
      <c r="Y303" t="str">
        <f>IF(OR(BOM!$AE$4=FALSE,BOM!$AE$4="-"),IF(ISERROR(SEARCH("Embrionix",BOM!$M$4)),"none",IF(ISERROR(SEARCH("Quadsplit",BOM!$N$4)),IF(ISERROR(SEARCH("rec",B303)),IF(ISERROR(SEARCH("send",B303)),"none","split"),"merge"),"none")),IF(ISERROR(SEARCH("rec",B303)),"split","merge"))</f>
        <v>split</v>
      </c>
    </row>
    <row r="304" spans="1:25" x14ac:dyDescent="0.2">
      <c r="A304" t="s">
        <v>942</v>
      </c>
      <c r="B304" t="str">
        <f>CONCATENATE(BOM!$C$4,"_",_xlfn.XLOOKUP(Nevion!G304,'SNP Lookup'!A:A,'SNP Lookup'!C:C,"",0,1),"_IPLASRF")</f>
        <v>VGW-01_SDI18_ANCrec_0003_IPLASRF</v>
      </c>
      <c r="C304" t="str">
        <f>IFERROR(VLOOKUP(B304,'Sender-Receiver'!$B$3:$BQ$1500,IF('Sender-Receiver'!$AQ$2="Type:Vid_720p50",62,60),FALSE),"")</f>
        <v>#SNP</v>
      </c>
      <c r="D304" t="str">
        <f>IFERROR(VLOOKUP(B304,'Sender-Receiver'!$B$3:$BP$1500,41,FALSE),"")</f>
        <v xml:space="preserve"> |  | MVW</v>
      </c>
      <c r="E304" t="s">
        <v>3817</v>
      </c>
      <c r="F304">
        <v>18</v>
      </c>
      <c r="G304" t="s">
        <v>1189</v>
      </c>
      <c r="M304" t="str">
        <f>IF(OR(BOM!$AE$4=FALSE,BOM!$AE$4="-"),IF(ISERROR(SEARCH("send",B304)),"",IF(ISERROR(SEARCH("Embrionix",BOM!$M$4)),"pool:TPC",IF(ISERROR(SEARCH("Quadsplit",BOM!$N$4)),"pool:TPC|pool:TPC","pool:TPC"))),IF(ISERROR(SEARCH("send",B304)),"","pool:TPC|pool:TPC"))</f>
        <v/>
      </c>
      <c r="S304" t="str">
        <f>IFERROR(IF(VLOOKUP(B304,'Sender-Receiver'!$B$3:$BS$1259,IF('Sender-Receiver'!$AQ$2="Type:Vid_720p50",61,59),FALSE)="x","true","false"),"false")</f>
        <v>false</v>
      </c>
      <c r="T304" t="str">
        <f t="shared" si="4"/>
        <v>off</v>
      </c>
      <c r="Y304" t="str">
        <f>IF(OR(BOM!$AE$4=FALSE,BOM!$AE$4="-"),IF(ISERROR(SEARCH("Embrionix",BOM!$M$4)),"none",IF(ISERROR(SEARCH("Quadsplit",BOM!$N$4)),IF(ISERROR(SEARCH("rec",B304)),IF(ISERROR(SEARCH("send",B304)),"none","split"),"merge"),"none")),IF(ISERROR(SEARCH("rec",B304)),"split","merge"))</f>
        <v>merge</v>
      </c>
    </row>
    <row r="305" spans="1:25" x14ac:dyDescent="0.2">
      <c r="A305" t="s">
        <v>942</v>
      </c>
      <c r="B305" t="str">
        <f>CONCATENATE(BOM!$C$4,"_",_xlfn.XLOOKUP(Nevion!G305,'SNP Lookup'!A:A,'SNP Lookup'!C:C,"",0,1),"_IPLASRF")</f>
        <v>VGW-01_SDI18_ANCsend_0003_IPLASRF</v>
      </c>
      <c r="C305" t="str">
        <f>IFERROR(VLOOKUP(B305,'Sender-Receiver'!$B$3:$BQ$1500,IF('Sender-Receiver'!$AQ$2="Type:Vid_720p50",62,60),FALSE),"")</f>
        <v/>
      </c>
      <c r="D305" t="str">
        <f>IFERROR(VLOOKUP(B305,'Sender-Receiver'!$B$3:$BP$1500,41,FALSE),"")</f>
        <v/>
      </c>
      <c r="E305" t="s">
        <v>3817</v>
      </c>
      <c r="F305">
        <v>18</v>
      </c>
      <c r="G305" t="s">
        <v>1444</v>
      </c>
      <c r="M305" t="str">
        <f>IF(OR(BOM!$AE$4=FALSE,BOM!$AE$4="-"),IF(ISERROR(SEARCH("send",B305)),"",IF(ISERROR(SEARCH("Embrionix",BOM!$M$4)),"pool:TPC",IF(ISERROR(SEARCH("Quadsplit",BOM!$N$4)),"pool:TPC|pool:TPC","pool:TPC"))),IF(ISERROR(SEARCH("send",B305)),"","pool:TPC|pool:TPC"))</f>
        <v>pool:TPC|pool:TPC</v>
      </c>
      <c r="S305" t="str">
        <f>IFERROR(IF(VLOOKUP(B305,'Sender-Receiver'!$B$3:$BS$1259,IF('Sender-Receiver'!$AQ$2="Type:Vid_720p50",61,59),FALSE)="x","true","false"),"false")</f>
        <v>false</v>
      </c>
      <c r="T305" t="str">
        <f t="shared" si="4"/>
        <v>off</v>
      </c>
      <c r="Y305" t="str">
        <f>IF(OR(BOM!$AE$4=FALSE,BOM!$AE$4="-"),IF(ISERROR(SEARCH("Embrionix",BOM!$M$4)),"none",IF(ISERROR(SEARCH("Quadsplit",BOM!$N$4)),IF(ISERROR(SEARCH("rec",B305)),IF(ISERROR(SEARCH("send",B305)),"none","split"),"merge"),"none")),IF(ISERROR(SEARCH("rec",B305)),"split","merge"))</f>
        <v>split</v>
      </c>
    </row>
    <row r="306" spans="1:25" x14ac:dyDescent="0.2">
      <c r="A306" t="s">
        <v>942</v>
      </c>
      <c r="B306" t="str">
        <f>CONCATENATE(BOM!$C$4,"_",_xlfn.XLOOKUP(Nevion!G306,'SNP Lookup'!A:A,'SNP Lookup'!C:C,"",0,1),"_IPLASRF")</f>
        <v>VGW-01_SDI18_ANCrec_0004_IPLASRF</v>
      </c>
      <c r="C306" t="str">
        <f>IFERROR(VLOOKUP(B306,'Sender-Receiver'!$B$3:$BQ$1500,IF('Sender-Receiver'!$AQ$2="Type:Vid_720p50",62,60),FALSE),"")</f>
        <v>#SNP</v>
      </c>
      <c r="D306" t="str">
        <f>IFERROR(VLOOKUP(B306,'Sender-Receiver'!$B$3:$BP$1500,41,FALSE),"")</f>
        <v xml:space="preserve"> |  | MVW</v>
      </c>
      <c r="E306" t="s">
        <v>3817</v>
      </c>
      <c r="F306">
        <v>18</v>
      </c>
      <c r="G306" t="s">
        <v>1190</v>
      </c>
      <c r="M306" t="str">
        <f>IF(OR(BOM!$AE$4=FALSE,BOM!$AE$4="-"),IF(ISERROR(SEARCH("send",B306)),"",IF(ISERROR(SEARCH("Embrionix",BOM!$M$4)),"pool:TPC",IF(ISERROR(SEARCH("Quadsplit",BOM!$N$4)),"pool:TPC|pool:TPC","pool:TPC"))),IF(ISERROR(SEARCH("send",B306)),"","pool:TPC|pool:TPC"))</f>
        <v/>
      </c>
      <c r="S306" t="str">
        <f>IFERROR(IF(VLOOKUP(B306,'Sender-Receiver'!$B$3:$BS$1259,IF('Sender-Receiver'!$AQ$2="Type:Vid_720p50",61,59),FALSE)="x","true","false"),"false")</f>
        <v>false</v>
      </c>
      <c r="T306" t="str">
        <f t="shared" si="4"/>
        <v>off</v>
      </c>
      <c r="Y306" t="str">
        <f>IF(OR(BOM!$AE$4=FALSE,BOM!$AE$4="-"),IF(ISERROR(SEARCH("Embrionix",BOM!$M$4)),"none",IF(ISERROR(SEARCH("Quadsplit",BOM!$N$4)),IF(ISERROR(SEARCH("rec",B306)),IF(ISERROR(SEARCH("send",B306)),"none","split"),"merge"),"none")),IF(ISERROR(SEARCH("rec",B306)),"split","merge"))</f>
        <v>merge</v>
      </c>
    </row>
    <row r="307" spans="1:25" x14ac:dyDescent="0.2">
      <c r="A307" t="s">
        <v>942</v>
      </c>
      <c r="B307" t="str">
        <f>CONCATENATE(BOM!$C$4,"_",_xlfn.XLOOKUP(Nevion!G307,'SNP Lookup'!A:A,'SNP Lookup'!C:C,"",0,1),"_IPLASRF")</f>
        <v>VGW-01_SDI18_ANCsend_0004_IPLASRF</v>
      </c>
      <c r="C307" t="str">
        <f>IFERROR(VLOOKUP(B307,'Sender-Receiver'!$B$3:$BQ$1500,IF('Sender-Receiver'!$AQ$2="Type:Vid_720p50",62,60),FALSE),"")</f>
        <v/>
      </c>
      <c r="D307" t="str">
        <f>IFERROR(VLOOKUP(B307,'Sender-Receiver'!$B$3:$BP$1500,41,FALSE),"")</f>
        <v/>
      </c>
      <c r="E307" t="s">
        <v>3817</v>
      </c>
      <c r="F307">
        <v>18</v>
      </c>
      <c r="G307" t="s">
        <v>1445</v>
      </c>
      <c r="M307" t="str">
        <f>IF(OR(BOM!$AE$4=FALSE,BOM!$AE$4="-"),IF(ISERROR(SEARCH("send",B307)),"",IF(ISERROR(SEARCH("Embrionix",BOM!$M$4)),"pool:TPC",IF(ISERROR(SEARCH("Quadsplit",BOM!$N$4)),"pool:TPC|pool:TPC","pool:TPC"))),IF(ISERROR(SEARCH("send",B307)),"","pool:TPC|pool:TPC"))</f>
        <v>pool:TPC|pool:TPC</v>
      </c>
      <c r="S307" t="str">
        <f>IFERROR(IF(VLOOKUP(B307,'Sender-Receiver'!$B$3:$BS$1259,IF('Sender-Receiver'!$AQ$2="Type:Vid_720p50",61,59),FALSE)="x","true","false"),"false")</f>
        <v>false</v>
      </c>
      <c r="T307" t="str">
        <f t="shared" si="4"/>
        <v>off</v>
      </c>
      <c r="Y307" t="str">
        <f>IF(OR(BOM!$AE$4=FALSE,BOM!$AE$4="-"),IF(ISERROR(SEARCH("Embrionix",BOM!$M$4)),"none",IF(ISERROR(SEARCH("Quadsplit",BOM!$N$4)),IF(ISERROR(SEARCH("rec",B307)),IF(ISERROR(SEARCH("send",B307)),"none","split"),"merge"),"none")),IF(ISERROR(SEARCH("rec",B307)),"split","merge"))</f>
        <v>split</v>
      </c>
    </row>
    <row r="308" spans="1:25" x14ac:dyDescent="0.2">
      <c r="A308" t="s">
        <v>942</v>
      </c>
      <c r="B308" t="str">
        <f>CONCATENATE(BOM!$C$4,"_",_xlfn.XLOOKUP(Nevion!G308,'SNP Lookup'!A:A,'SNP Lookup'!C:C,"",0,1),"_IPLASRF")</f>
        <v>VGW-01_SDI19_VIDrec_0001_IPLASRF</v>
      </c>
      <c r="C308" t="str">
        <f>IFERROR(VLOOKUP(B308,'Sender-Receiver'!$B$3:$BQ$1500,IF('Sender-Receiver'!$AQ$2="Type:Vid_720p50",62,60),FALSE),"")</f>
        <v>Type:Vid_1080i50,Type:Vid_1080p25,Type:Vid_1080p50,Type:Vid_2160p50,Type:Vid_1080p60,#SNP</v>
      </c>
      <c r="D308" t="str">
        <f>IFERROR(VLOOKUP(B308,'Sender-Receiver'!$B$3:$BP$1500,41,FALSE),"")</f>
        <v xml:space="preserve"> |  | MVW</v>
      </c>
      <c r="E308" t="s">
        <v>3817</v>
      </c>
      <c r="F308">
        <v>19</v>
      </c>
      <c r="G308" t="s">
        <v>1228</v>
      </c>
      <c r="M308" t="str">
        <f>IF(OR(BOM!$AE$4=FALSE,BOM!$AE$4="-"),IF(ISERROR(SEARCH("send",B308)),"",IF(ISERROR(SEARCH("Embrionix",BOM!$M$4)),"pool:TPC",IF(ISERROR(SEARCH("Quadsplit",BOM!$N$4)),"pool:TPC|pool:TPC","pool:TPC"))),IF(ISERROR(SEARCH("send",B308)),"","pool:TPC|pool:TPC"))</f>
        <v/>
      </c>
      <c r="S308" t="str">
        <f>IFERROR(IF(VLOOKUP(B308,'Sender-Receiver'!$B$3:$BS$1259,IF('Sender-Receiver'!$AQ$2="Type:Vid_720p50",61,59),FALSE)="x","true","false"),"false")</f>
        <v>true</v>
      </c>
      <c r="T308" t="str">
        <f t="shared" si="4"/>
        <v>full</v>
      </c>
      <c r="X308" t="s">
        <v>1184</v>
      </c>
      <c r="Y308" t="str">
        <f>IF(OR(BOM!$AE$4=FALSE,BOM!$AE$4="-"),IF(ISERROR(SEARCH("Embrionix",BOM!$M$4)),"none",IF(ISERROR(SEARCH("Quadsplit",BOM!$N$4)),IF(ISERROR(SEARCH("rec",B308)),IF(ISERROR(SEARCH("send",B308)),"none","split"),"merge"),"none")),IF(ISERROR(SEARCH("rec",B308)),"split","merge"))</f>
        <v>merge</v>
      </c>
    </row>
    <row r="309" spans="1:25" x14ac:dyDescent="0.2">
      <c r="A309" t="s">
        <v>942</v>
      </c>
      <c r="B309" t="str">
        <f>CONCATENATE(BOM!$C$4,"_",_xlfn.XLOOKUP(Nevion!G309,'SNP Lookup'!A:A,'SNP Lookup'!C:C,"",0,1),"_IPLASRF")</f>
        <v>VGW-01_SDI19_VIDsend_0001_IPLASRF</v>
      </c>
      <c r="C309" t="str">
        <f>IFERROR(VLOOKUP(B309,'Sender-Receiver'!$B$3:$BQ$1500,IF('Sender-Receiver'!$AQ$2="Type:Vid_720p50",62,60),FALSE),"")</f>
        <v/>
      </c>
      <c r="D309" t="str">
        <f>IFERROR(VLOOKUP(B309,'Sender-Receiver'!$B$3:$BP$1500,41,FALSE),"")</f>
        <v/>
      </c>
      <c r="E309" t="s">
        <v>3817</v>
      </c>
      <c r="F309">
        <v>19</v>
      </c>
      <c r="G309" t="s">
        <v>1485</v>
      </c>
      <c r="M309" t="str">
        <f>IF(OR(BOM!$AE$4=FALSE,BOM!$AE$4="-"),IF(ISERROR(SEARCH("send",B309)),"",IF(ISERROR(SEARCH("Embrionix",BOM!$M$4)),"pool:TPC",IF(ISERROR(SEARCH("Quadsplit",BOM!$N$4)),"pool:TPC|pool:TPC","pool:TPC"))),IF(ISERROR(SEARCH("send",B309)),"","pool:TPC|pool:TPC"))</f>
        <v>pool:TPC|pool:TPC</v>
      </c>
      <c r="S309" t="str">
        <f>IFERROR(IF(VLOOKUP(B309,'Sender-Receiver'!$B$3:$BS$1259,IF('Sender-Receiver'!$AQ$2="Type:Vid_720p50",61,59),FALSE)="x","true","false"),"false")</f>
        <v>false</v>
      </c>
      <c r="T309" t="str">
        <f t="shared" si="4"/>
        <v>off</v>
      </c>
      <c r="Y309" t="str">
        <f>IF(OR(BOM!$AE$4=FALSE,BOM!$AE$4="-"),IF(ISERROR(SEARCH("Embrionix",BOM!$M$4)),"none",IF(ISERROR(SEARCH("Quadsplit",BOM!$N$4)),IF(ISERROR(SEARCH("rec",B309)),IF(ISERROR(SEARCH("send",B309)),"none","split"),"merge"),"none")),IF(ISERROR(SEARCH("rec",B309)),"split","merge"))</f>
        <v>split</v>
      </c>
    </row>
    <row r="310" spans="1:25" x14ac:dyDescent="0.2">
      <c r="A310" t="s">
        <v>942</v>
      </c>
      <c r="B310" t="str">
        <f>CONCATENATE(BOM!$C$4,"_",_xlfn.XLOOKUP(Nevion!G310,'SNP Lookup'!A:A,'SNP Lookup'!C:C,"",0,1),"_IPLASRF")</f>
        <v>VGW-01_SDI19_VIDsend_0002_IPLASRF</v>
      </c>
      <c r="C310" t="str">
        <f>IFERROR(VLOOKUP(B310,'Sender-Receiver'!$B$3:$BQ$1500,IF('Sender-Receiver'!$AQ$2="Type:Vid_720p50",62,60),FALSE),"")</f>
        <v>Type:Vid_1080i50,#SNP</v>
      </c>
      <c r="D310" t="str">
        <f>IFERROR(VLOOKUP(B310,'Sender-Receiver'!$B$3:$BP$1500,41,FALSE),"")</f>
        <v xml:space="preserve"> |  | MVW</v>
      </c>
      <c r="E310" t="s">
        <v>3817</v>
      </c>
      <c r="F310">
        <v>19</v>
      </c>
      <c r="G310" t="s">
        <v>1484</v>
      </c>
      <c r="M310" t="str">
        <f>IF(OR(BOM!$AE$4=FALSE,BOM!$AE$4="-"),IF(ISERROR(SEARCH("send",B310)),"",IF(ISERROR(SEARCH("Embrionix",BOM!$M$4)),"pool:TPC",IF(ISERROR(SEARCH("Quadsplit",BOM!$N$4)),"pool:TPC|pool:TPC","pool:TPC"))),IF(ISERROR(SEARCH("send",B310)),"","pool:TPC|pool:TPC"))</f>
        <v>pool:TPC|pool:TPC</v>
      </c>
      <c r="S310" t="str">
        <f>IFERROR(IF(VLOOKUP(B310,'Sender-Receiver'!$B$3:$BS$1259,IF('Sender-Receiver'!$AQ$2="Type:Vid_720p50",61,59),FALSE)="x","true","false"),"false")</f>
        <v>true</v>
      </c>
      <c r="T310" t="str">
        <f t="shared" si="4"/>
        <v>full</v>
      </c>
      <c r="Y310" t="str">
        <f>IF(OR(BOM!$AE$4=FALSE,BOM!$AE$4="-"),IF(ISERROR(SEARCH("Embrionix",BOM!$M$4)),"none",IF(ISERROR(SEARCH("Quadsplit",BOM!$N$4)),IF(ISERROR(SEARCH("rec",B310)),IF(ISERROR(SEARCH("send",B310)),"none","split"),"merge"),"none")),IF(ISERROR(SEARCH("rec",B310)),"split","merge"))</f>
        <v>split</v>
      </c>
    </row>
    <row r="311" spans="1:25" x14ac:dyDescent="0.2">
      <c r="A311" t="s">
        <v>942</v>
      </c>
      <c r="B311" t="str">
        <f>CONCATENATE(BOM!$C$4,"_",_xlfn.XLOOKUP(Nevion!G311,'SNP Lookup'!A:A,'SNP Lookup'!C:C,"",0,1),"_IPLASRF")</f>
        <v>VGW-01_SDI19_AUDrec_0001_IPLASRF</v>
      </c>
      <c r="C311" t="str">
        <f>IFERROR(VLOOKUP(B311,'Sender-Receiver'!$B$3:$BQ$1500,IF('Sender-Receiver'!$AQ$2="Type:Vid_720p50",62,60),FALSE),"")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11" t="str">
        <f>IFERROR(VLOOKUP(B311,'Sender-Receiver'!$B$3:$BP$1500,41,FALSE),"")</f>
        <v xml:space="preserve"> |  | MVW</v>
      </c>
      <c r="E311" t="s">
        <v>3817</v>
      </c>
      <c r="F311">
        <v>19</v>
      </c>
      <c r="G311" t="s">
        <v>1212</v>
      </c>
      <c r="M311" t="str">
        <f>IF(OR(BOM!$AE$4=FALSE,BOM!$AE$4="-"),IF(ISERROR(SEARCH("send",B311)),"",IF(ISERROR(SEARCH("Embrionix",BOM!$M$4)),"pool:TPC",IF(ISERROR(SEARCH("Quadsplit",BOM!$N$4)),"pool:TPC|pool:TPC","pool:TPC"))),IF(ISERROR(SEARCH("send",B311)),"","pool:TPC|pool:TPC"))</f>
        <v/>
      </c>
      <c r="S311" t="str">
        <f>IFERROR(IF(VLOOKUP(B311,'Sender-Receiver'!$B$3:$BS$1259,IF('Sender-Receiver'!$AQ$2="Type:Vid_720p50",61,59),FALSE)="x","true","false"),"false")</f>
        <v>true</v>
      </c>
      <c r="T311" t="str">
        <f t="shared" si="4"/>
        <v>full</v>
      </c>
      <c r="Y311" t="str">
        <f>IF(OR(BOM!$AE$4=FALSE,BOM!$AE$4="-"),IF(ISERROR(SEARCH("Embrionix",BOM!$M$4)),"none",IF(ISERROR(SEARCH("Quadsplit",BOM!$N$4)),IF(ISERROR(SEARCH("rec",B311)),IF(ISERROR(SEARCH("send",B311)),"none","split"),"merge"),"none")),IF(ISERROR(SEARCH("rec",B311)),"split","merge"))</f>
        <v>merge</v>
      </c>
    </row>
    <row r="312" spans="1:25" x14ac:dyDescent="0.2">
      <c r="A312" t="s">
        <v>942</v>
      </c>
      <c r="B312" t="str">
        <f>CONCATENATE(BOM!$C$4,"_",_xlfn.XLOOKUP(Nevion!G312,'SNP Lookup'!A:A,'SNP Lookup'!C:C,"",0,1),"_IPLASRF")</f>
        <v>VGW-01_SDI19_AUDsend_0001_IPLASRF</v>
      </c>
      <c r="C312" t="str">
        <f>IFERROR(VLOOKUP(B312,'Sender-Receiver'!$B$3:$BQ$1500,IF('Sender-Receiver'!$AQ$2="Type:Vid_720p50",62,60),FALSE),"")</f>
        <v/>
      </c>
      <c r="D312" t="str">
        <f>IFERROR(VLOOKUP(B312,'Sender-Receiver'!$B$3:$BP$1500,41,FALSE),"")</f>
        <v/>
      </c>
      <c r="E312" t="s">
        <v>3817</v>
      </c>
      <c r="F312">
        <v>19</v>
      </c>
      <c r="G312" t="s">
        <v>1468</v>
      </c>
      <c r="M312" t="str">
        <f>IF(OR(BOM!$AE$4=FALSE,BOM!$AE$4="-"),IF(ISERROR(SEARCH("send",B312)),"",IF(ISERROR(SEARCH("Embrionix",BOM!$M$4)),"pool:TPC",IF(ISERROR(SEARCH("Quadsplit",BOM!$N$4)),"pool:TPC|pool:TPC","pool:TPC"))),IF(ISERROR(SEARCH("send",B312)),"","pool:TPC|pool:TPC"))</f>
        <v>pool:TPC|pool:TPC</v>
      </c>
      <c r="S312" t="str">
        <f>IFERROR(IF(VLOOKUP(B312,'Sender-Receiver'!$B$3:$BS$1259,IF('Sender-Receiver'!$AQ$2="Type:Vid_720p50",61,59),FALSE)="x","true","false"),"false")</f>
        <v>false</v>
      </c>
      <c r="T312" t="str">
        <f t="shared" si="4"/>
        <v>off</v>
      </c>
      <c r="Y312" t="str">
        <f>IF(OR(BOM!$AE$4=FALSE,BOM!$AE$4="-"),IF(ISERROR(SEARCH("Embrionix",BOM!$M$4)),"none",IF(ISERROR(SEARCH("Quadsplit",BOM!$N$4)),IF(ISERROR(SEARCH("rec",B312)),IF(ISERROR(SEARCH("send",B312)),"none","split"),"merge"),"none")),IF(ISERROR(SEARCH("rec",B312)),"split","merge"))</f>
        <v>split</v>
      </c>
    </row>
    <row r="313" spans="1:25" x14ac:dyDescent="0.2">
      <c r="A313" t="s">
        <v>942</v>
      </c>
      <c r="B313" t="str">
        <f>CONCATENATE(BOM!$C$4,"_",_xlfn.XLOOKUP(Nevion!G313,'SNP Lookup'!A:A,'SNP Lookup'!C:C,"",0,1),"_IPLASRF")</f>
        <v>VGW-01_SDI19_AUDrec_0002_IPLASRF</v>
      </c>
      <c r="C313" t="str">
        <f>IFERROR(VLOOKUP(B313,'Sender-Receiver'!$B$3:$BQ$1500,IF('Sender-Receiver'!$AQ$2="Type:Vid_720p50",62,60),FALSE),"")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13" t="str">
        <f>IFERROR(VLOOKUP(B313,'Sender-Receiver'!$B$3:$BP$1500,41,FALSE),"")</f>
        <v xml:space="preserve"> |  | MVW</v>
      </c>
      <c r="E313" t="s">
        <v>3817</v>
      </c>
      <c r="F313">
        <v>19</v>
      </c>
      <c r="G313" t="s">
        <v>1213</v>
      </c>
      <c r="M313" t="str">
        <f>IF(OR(BOM!$AE$4=FALSE,BOM!$AE$4="-"),IF(ISERROR(SEARCH("send",B313)),"",IF(ISERROR(SEARCH("Embrionix",BOM!$M$4)),"pool:TPC",IF(ISERROR(SEARCH("Quadsplit",BOM!$N$4)),"pool:TPC|pool:TPC","pool:TPC"))),IF(ISERROR(SEARCH("send",B313)),"","pool:TPC|pool:TPC"))</f>
        <v/>
      </c>
      <c r="S313" t="str">
        <f>IFERROR(IF(VLOOKUP(B313,'Sender-Receiver'!$B$3:$BS$1259,IF('Sender-Receiver'!$AQ$2="Type:Vid_720p50",61,59),FALSE)="x","true","false"),"false")</f>
        <v>true</v>
      </c>
      <c r="T313" t="str">
        <f t="shared" si="4"/>
        <v>full</v>
      </c>
      <c r="Y313" t="str">
        <f>IF(OR(BOM!$AE$4=FALSE,BOM!$AE$4="-"),IF(ISERROR(SEARCH("Embrionix",BOM!$M$4)),"none",IF(ISERROR(SEARCH("Quadsplit",BOM!$N$4)),IF(ISERROR(SEARCH("rec",B313)),IF(ISERROR(SEARCH("send",B313)),"none","split"),"merge"),"none")),IF(ISERROR(SEARCH("rec",B313)),"split","merge"))</f>
        <v>merge</v>
      </c>
    </row>
    <row r="314" spans="1:25" x14ac:dyDescent="0.2">
      <c r="A314" t="s">
        <v>942</v>
      </c>
      <c r="B314" t="str">
        <f>CONCATENATE(BOM!$C$4,"_",_xlfn.XLOOKUP(Nevion!G314,'SNP Lookup'!A:A,'SNP Lookup'!C:C,"",0,1),"_IPLASRF")</f>
        <v>VGW-01_SDI19_AUDsend_0002_IPLASRF</v>
      </c>
      <c r="C314" t="str">
        <f>IFERROR(VLOOKUP(B314,'Sender-Receiver'!$B$3:$BQ$1500,IF('Sender-Receiver'!$AQ$2="Type:Vid_720p50",62,60),FALSE),"")</f>
        <v/>
      </c>
      <c r="D314" t="str">
        <f>IFERROR(VLOOKUP(B314,'Sender-Receiver'!$B$3:$BP$1500,41,FALSE),"")</f>
        <v/>
      </c>
      <c r="E314" t="s">
        <v>3817</v>
      </c>
      <c r="F314">
        <v>19</v>
      </c>
      <c r="G314" t="s">
        <v>1476</v>
      </c>
      <c r="M314" t="str">
        <f>IF(OR(BOM!$AE$4=FALSE,BOM!$AE$4="-"),IF(ISERROR(SEARCH("send",B314)),"",IF(ISERROR(SEARCH("Embrionix",BOM!$M$4)),"pool:TPC",IF(ISERROR(SEARCH("Quadsplit",BOM!$N$4)),"pool:TPC|pool:TPC","pool:TPC"))),IF(ISERROR(SEARCH("send",B314)),"","pool:TPC|pool:TPC"))</f>
        <v>pool:TPC|pool:TPC</v>
      </c>
      <c r="S314" t="str">
        <f>IFERROR(IF(VLOOKUP(B314,'Sender-Receiver'!$B$3:$BS$1259,IF('Sender-Receiver'!$AQ$2="Type:Vid_720p50",61,59),FALSE)="x","true","false"),"false")</f>
        <v>false</v>
      </c>
      <c r="T314" t="str">
        <f t="shared" si="4"/>
        <v>off</v>
      </c>
      <c r="Y314" t="str">
        <f>IF(OR(BOM!$AE$4=FALSE,BOM!$AE$4="-"),IF(ISERROR(SEARCH("Embrionix",BOM!$M$4)),"none",IF(ISERROR(SEARCH("Quadsplit",BOM!$N$4)),IF(ISERROR(SEARCH("rec",B314)),IF(ISERROR(SEARCH("send",B314)),"none","split"),"merge"),"none")),IF(ISERROR(SEARCH("rec",B314)),"split","merge"))</f>
        <v>split</v>
      </c>
    </row>
    <row r="315" spans="1:25" x14ac:dyDescent="0.2">
      <c r="A315" t="s">
        <v>942</v>
      </c>
      <c r="B315" t="str">
        <f>CONCATENATE(BOM!$C$4,"_",_xlfn.XLOOKUP(Nevion!G315,'SNP Lookup'!A:A,'SNP Lookup'!C:C,"",0,1),"_IPLASRF")</f>
        <v>VGW-01_SDI19_AUDrec_0003_IPLASRF</v>
      </c>
      <c r="C315" t="str">
        <f>IFERROR(VLOOKUP(B315,'Sender-Receiver'!$B$3:$BQ$1500,IF('Sender-Receiver'!$AQ$2="Type:Vid_720p50",62,60),FALSE),"")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15" t="str">
        <f>IFERROR(VLOOKUP(B315,'Sender-Receiver'!$B$3:$BP$1500,41,FALSE),"")</f>
        <v xml:space="preserve"> |  | MVW</v>
      </c>
      <c r="E315" t="s">
        <v>3817</v>
      </c>
      <c r="F315">
        <v>19</v>
      </c>
      <c r="G315" t="s">
        <v>1214</v>
      </c>
      <c r="M315" t="str">
        <f>IF(OR(BOM!$AE$4=FALSE,BOM!$AE$4="-"),IF(ISERROR(SEARCH("send",B315)),"",IF(ISERROR(SEARCH("Embrionix",BOM!$M$4)),"pool:TPC",IF(ISERROR(SEARCH("Quadsplit",BOM!$N$4)),"pool:TPC|pool:TPC","pool:TPC"))),IF(ISERROR(SEARCH("send",B315)),"","pool:TPC|pool:TPC"))</f>
        <v/>
      </c>
      <c r="S315" t="str">
        <f>IFERROR(IF(VLOOKUP(B315,'Sender-Receiver'!$B$3:$BS$1259,IF('Sender-Receiver'!$AQ$2="Type:Vid_720p50",61,59),FALSE)="x","true","false"),"false")</f>
        <v>true</v>
      </c>
      <c r="T315" t="str">
        <f t="shared" si="4"/>
        <v>full</v>
      </c>
      <c r="Y315" t="str">
        <f>IF(OR(BOM!$AE$4=FALSE,BOM!$AE$4="-"),IF(ISERROR(SEARCH("Embrionix",BOM!$M$4)),"none",IF(ISERROR(SEARCH("Quadsplit",BOM!$N$4)),IF(ISERROR(SEARCH("rec",B315)),IF(ISERROR(SEARCH("send",B315)),"none","split"),"merge"),"none")),IF(ISERROR(SEARCH("rec",B315)),"split","merge"))</f>
        <v>merge</v>
      </c>
    </row>
    <row r="316" spans="1:25" x14ac:dyDescent="0.2">
      <c r="A316" t="s">
        <v>942</v>
      </c>
      <c r="B316" t="str">
        <f>CONCATENATE(BOM!$C$4,"_",_xlfn.XLOOKUP(Nevion!G316,'SNP Lookup'!A:A,'SNP Lookup'!C:C,"",0,1),"_IPLASRF")</f>
        <v>VGW-01_SDI19_AUDsend_0003_IPLASRF</v>
      </c>
      <c r="C316" t="str">
        <f>IFERROR(VLOOKUP(B316,'Sender-Receiver'!$B$3:$BQ$1500,IF('Sender-Receiver'!$AQ$2="Type:Vid_720p50",62,60),FALSE),"")</f>
        <v/>
      </c>
      <c r="D316" t="str">
        <f>IFERROR(VLOOKUP(B316,'Sender-Receiver'!$B$3:$BP$1500,41,FALSE),"")</f>
        <v/>
      </c>
      <c r="E316" t="s">
        <v>3817</v>
      </c>
      <c r="F316">
        <v>19</v>
      </c>
      <c r="G316" t="s">
        <v>1477</v>
      </c>
      <c r="M316" t="str">
        <f>IF(OR(BOM!$AE$4=FALSE,BOM!$AE$4="-"),IF(ISERROR(SEARCH("send",B316)),"",IF(ISERROR(SEARCH("Embrionix",BOM!$M$4)),"pool:TPC",IF(ISERROR(SEARCH("Quadsplit",BOM!$N$4)),"pool:TPC|pool:TPC","pool:TPC"))),IF(ISERROR(SEARCH("send",B316)),"","pool:TPC|pool:TPC"))</f>
        <v>pool:TPC|pool:TPC</v>
      </c>
      <c r="S316" t="str">
        <f>IFERROR(IF(VLOOKUP(B316,'Sender-Receiver'!$B$3:$BS$1259,IF('Sender-Receiver'!$AQ$2="Type:Vid_720p50",61,59),FALSE)="x","true","false"),"false")</f>
        <v>false</v>
      </c>
      <c r="T316" t="str">
        <f t="shared" si="4"/>
        <v>off</v>
      </c>
      <c r="Y316" t="str">
        <f>IF(OR(BOM!$AE$4=FALSE,BOM!$AE$4="-"),IF(ISERROR(SEARCH("Embrionix",BOM!$M$4)),"none",IF(ISERROR(SEARCH("Quadsplit",BOM!$N$4)),IF(ISERROR(SEARCH("rec",B316)),IF(ISERROR(SEARCH("send",B316)),"none","split"),"merge"),"none")),IF(ISERROR(SEARCH("rec",B316)),"split","merge"))</f>
        <v>split</v>
      </c>
    </row>
    <row r="317" spans="1:25" x14ac:dyDescent="0.2">
      <c r="A317" t="s">
        <v>942</v>
      </c>
      <c r="B317" t="str">
        <f>CONCATENATE(BOM!$C$4,"_",_xlfn.XLOOKUP(Nevion!G317,'SNP Lookup'!A:A,'SNP Lookup'!C:C,"",0,1),"_IPLASRF")</f>
        <v>VGW-01_SDI19_AUDrec_0004_IPLASRF</v>
      </c>
      <c r="C317" t="str">
        <f>IFERROR(VLOOKUP(B317,'Sender-Receiver'!$B$3:$BQ$1500,IF('Sender-Receiver'!$AQ$2="Type:Vid_720p50",62,60),FALSE),"")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17" t="str">
        <f>IFERROR(VLOOKUP(B317,'Sender-Receiver'!$B$3:$BP$1500,41,FALSE),"")</f>
        <v xml:space="preserve"> |  | MVW</v>
      </c>
      <c r="E317" t="s">
        <v>3817</v>
      </c>
      <c r="F317">
        <v>19</v>
      </c>
      <c r="G317" t="s">
        <v>1215</v>
      </c>
      <c r="M317" t="str">
        <f>IF(OR(BOM!$AE$4=FALSE,BOM!$AE$4="-"),IF(ISERROR(SEARCH("send",B317)),"",IF(ISERROR(SEARCH("Embrionix",BOM!$M$4)),"pool:TPC",IF(ISERROR(SEARCH("Quadsplit",BOM!$N$4)),"pool:TPC|pool:TPC","pool:TPC"))),IF(ISERROR(SEARCH("send",B317)),"","pool:TPC|pool:TPC"))</f>
        <v/>
      </c>
      <c r="S317" t="str">
        <f>IFERROR(IF(VLOOKUP(B317,'Sender-Receiver'!$B$3:$BS$1259,IF('Sender-Receiver'!$AQ$2="Type:Vid_720p50",61,59),FALSE)="x","true","false"),"false")</f>
        <v>true</v>
      </c>
      <c r="T317" t="str">
        <f t="shared" si="4"/>
        <v>full</v>
      </c>
      <c r="Y317" t="str">
        <f>IF(OR(BOM!$AE$4=FALSE,BOM!$AE$4="-"),IF(ISERROR(SEARCH("Embrionix",BOM!$M$4)),"none",IF(ISERROR(SEARCH("Quadsplit",BOM!$N$4)),IF(ISERROR(SEARCH("rec",B317)),IF(ISERROR(SEARCH("send",B317)),"none","split"),"merge"),"none")),IF(ISERROR(SEARCH("rec",B317)),"split","merge"))</f>
        <v>merge</v>
      </c>
    </row>
    <row r="318" spans="1:25" x14ac:dyDescent="0.2">
      <c r="A318" t="s">
        <v>942</v>
      </c>
      <c r="B318" t="str">
        <f>CONCATENATE(BOM!$C$4,"_",_xlfn.XLOOKUP(Nevion!G318,'SNP Lookup'!A:A,'SNP Lookup'!C:C,"",0,1),"_IPLASRF")</f>
        <v>VGW-01_SDI19_AUDsend_0004_IPLASRF</v>
      </c>
      <c r="C318" t="str">
        <f>IFERROR(VLOOKUP(B318,'Sender-Receiver'!$B$3:$BQ$1500,IF('Sender-Receiver'!$AQ$2="Type:Vid_720p50",62,60),FALSE),"")</f>
        <v/>
      </c>
      <c r="D318" t="str">
        <f>IFERROR(VLOOKUP(B318,'Sender-Receiver'!$B$3:$BP$1500,41,FALSE),"")</f>
        <v/>
      </c>
      <c r="E318" t="s">
        <v>3817</v>
      </c>
      <c r="F318">
        <v>19</v>
      </c>
      <c r="G318" t="s">
        <v>1478</v>
      </c>
      <c r="M318" t="str">
        <f>IF(OR(BOM!$AE$4=FALSE,BOM!$AE$4="-"),IF(ISERROR(SEARCH("send",B318)),"",IF(ISERROR(SEARCH("Embrionix",BOM!$M$4)),"pool:TPC",IF(ISERROR(SEARCH("Quadsplit",BOM!$N$4)),"pool:TPC|pool:TPC","pool:TPC"))),IF(ISERROR(SEARCH("send",B318)),"","pool:TPC|pool:TPC"))</f>
        <v>pool:TPC|pool:TPC</v>
      </c>
      <c r="S318" t="str">
        <f>IFERROR(IF(VLOOKUP(B318,'Sender-Receiver'!$B$3:$BS$1259,IF('Sender-Receiver'!$AQ$2="Type:Vid_720p50",61,59),FALSE)="x","true","false"),"false")</f>
        <v>false</v>
      </c>
      <c r="T318" t="str">
        <f t="shared" si="4"/>
        <v>off</v>
      </c>
      <c r="Y318" t="str">
        <f>IF(OR(BOM!$AE$4=FALSE,BOM!$AE$4="-"),IF(ISERROR(SEARCH("Embrionix",BOM!$M$4)),"none",IF(ISERROR(SEARCH("Quadsplit",BOM!$N$4)),IF(ISERROR(SEARCH("rec",B318)),IF(ISERROR(SEARCH("send",B318)),"none","split"),"merge"),"none")),IF(ISERROR(SEARCH("rec",B318)),"split","merge"))</f>
        <v>split</v>
      </c>
    </row>
    <row r="319" spans="1:25" x14ac:dyDescent="0.2">
      <c r="A319" t="s">
        <v>942</v>
      </c>
      <c r="B319" t="str">
        <f>CONCATENATE(BOM!$C$4,"_",_xlfn.XLOOKUP(Nevion!G319,'SNP Lookup'!A:A,'SNP Lookup'!C:C,"",0,1),"_IPLASRF")</f>
        <v>VGW-01_SDI19_AUDrec_0005_IPLASRF</v>
      </c>
      <c r="C319" t="str">
        <f>IFERROR(VLOOKUP(B319,'Sender-Receiver'!$B$3:$BQ$1500,IF('Sender-Receiver'!$AQ$2="Type:Vid_720p50",62,60),FALSE),"")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19" t="str">
        <f>IFERROR(VLOOKUP(B319,'Sender-Receiver'!$B$3:$BP$1500,41,FALSE),"")</f>
        <v xml:space="preserve"> |  | MVW</v>
      </c>
      <c r="E319" t="s">
        <v>3817</v>
      </c>
      <c r="F319">
        <v>19</v>
      </c>
      <c r="G319" t="s">
        <v>1216</v>
      </c>
      <c r="M319" t="str">
        <f>IF(OR(BOM!$AE$4=FALSE,BOM!$AE$4="-"),IF(ISERROR(SEARCH("send",B319)),"",IF(ISERROR(SEARCH("Embrionix",BOM!$M$4)),"pool:TPC",IF(ISERROR(SEARCH("Quadsplit",BOM!$N$4)),"pool:TPC|pool:TPC","pool:TPC"))),IF(ISERROR(SEARCH("send",B319)),"","pool:TPC|pool:TPC"))</f>
        <v/>
      </c>
      <c r="S319" t="str">
        <f>IFERROR(IF(VLOOKUP(B319,'Sender-Receiver'!$B$3:$BS$1259,IF('Sender-Receiver'!$AQ$2="Type:Vid_720p50",61,59),FALSE)="x","true","false"),"false")</f>
        <v>true</v>
      </c>
      <c r="T319" t="str">
        <f t="shared" si="4"/>
        <v>full</v>
      </c>
      <c r="Y319" t="str">
        <f>IF(OR(BOM!$AE$4=FALSE,BOM!$AE$4="-"),IF(ISERROR(SEARCH("Embrionix",BOM!$M$4)),"none",IF(ISERROR(SEARCH("Quadsplit",BOM!$N$4)),IF(ISERROR(SEARCH("rec",B319)),IF(ISERROR(SEARCH("send",B319)),"none","split"),"merge"),"none")),IF(ISERROR(SEARCH("rec",B319)),"split","merge"))</f>
        <v>merge</v>
      </c>
    </row>
    <row r="320" spans="1:25" x14ac:dyDescent="0.2">
      <c r="A320" t="s">
        <v>942</v>
      </c>
      <c r="B320" t="str">
        <f>CONCATENATE(BOM!$C$4,"_",_xlfn.XLOOKUP(Nevion!G320,'SNP Lookup'!A:A,'SNP Lookup'!C:C,"",0,1),"_IPLASRF")</f>
        <v>VGW-01_SDI19_AUDsend_0005_IPLASRF</v>
      </c>
      <c r="C320" t="str">
        <f>IFERROR(VLOOKUP(B320,'Sender-Receiver'!$B$3:$BQ$1500,IF('Sender-Receiver'!$AQ$2="Type:Vid_720p50",62,60),FALSE),"")</f>
        <v/>
      </c>
      <c r="D320" t="str">
        <f>IFERROR(VLOOKUP(B320,'Sender-Receiver'!$B$3:$BP$1500,41,FALSE),"")</f>
        <v/>
      </c>
      <c r="E320" t="s">
        <v>3817</v>
      </c>
      <c r="F320">
        <v>19</v>
      </c>
      <c r="G320" t="s">
        <v>1479</v>
      </c>
      <c r="M320" t="str">
        <f>IF(OR(BOM!$AE$4=FALSE,BOM!$AE$4="-"),IF(ISERROR(SEARCH("send",B320)),"",IF(ISERROR(SEARCH("Embrionix",BOM!$M$4)),"pool:TPC",IF(ISERROR(SEARCH("Quadsplit",BOM!$N$4)),"pool:TPC|pool:TPC","pool:TPC"))),IF(ISERROR(SEARCH("send",B320)),"","pool:TPC|pool:TPC"))</f>
        <v>pool:TPC|pool:TPC</v>
      </c>
      <c r="S320" t="str">
        <f>IFERROR(IF(VLOOKUP(B320,'Sender-Receiver'!$B$3:$BS$1259,IF('Sender-Receiver'!$AQ$2="Type:Vid_720p50",61,59),FALSE)="x","true","false"),"false")</f>
        <v>false</v>
      </c>
      <c r="T320" t="str">
        <f t="shared" si="4"/>
        <v>off</v>
      </c>
      <c r="Y320" t="str">
        <f>IF(OR(BOM!$AE$4=FALSE,BOM!$AE$4="-"),IF(ISERROR(SEARCH("Embrionix",BOM!$M$4)),"none",IF(ISERROR(SEARCH("Quadsplit",BOM!$N$4)),IF(ISERROR(SEARCH("rec",B320)),IF(ISERROR(SEARCH("send",B320)),"none","split"),"merge"),"none")),IF(ISERROR(SEARCH("rec",B320)),"split","merge"))</f>
        <v>split</v>
      </c>
    </row>
    <row r="321" spans="1:25" x14ac:dyDescent="0.2">
      <c r="A321" t="s">
        <v>942</v>
      </c>
      <c r="B321" t="str">
        <f>CONCATENATE(BOM!$C$4,"_",_xlfn.XLOOKUP(Nevion!G321,'SNP Lookup'!A:A,'SNP Lookup'!C:C,"",0,1),"_IPLASRF")</f>
        <v>VGW-01_SDI19_AUDrec_0006_IPLASRF</v>
      </c>
      <c r="C321" t="str">
        <f>IFERROR(VLOOKUP(B321,'Sender-Receiver'!$B$3:$BQ$1500,IF('Sender-Receiver'!$AQ$2="Type:Vid_720p50",62,60),FALSE),"")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21" t="str">
        <f>IFERROR(VLOOKUP(B321,'Sender-Receiver'!$B$3:$BP$1500,41,FALSE),"")</f>
        <v xml:space="preserve"> |  | MVW</v>
      </c>
      <c r="E321" t="s">
        <v>3817</v>
      </c>
      <c r="F321">
        <v>19</v>
      </c>
      <c r="G321" t="s">
        <v>1217</v>
      </c>
      <c r="M321" t="str">
        <f>IF(OR(BOM!$AE$4=FALSE,BOM!$AE$4="-"),IF(ISERROR(SEARCH("send",B321)),"",IF(ISERROR(SEARCH("Embrionix",BOM!$M$4)),"pool:TPC",IF(ISERROR(SEARCH("Quadsplit",BOM!$N$4)),"pool:TPC|pool:TPC","pool:TPC"))),IF(ISERROR(SEARCH("send",B321)),"","pool:TPC|pool:TPC"))</f>
        <v/>
      </c>
      <c r="S321" t="str">
        <f>IFERROR(IF(VLOOKUP(B321,'Sender-Receiver'!$B$3:$BS$1259,IF('Sender-Receiver'!$AQ$2="Type:Vid_720p50",61,59),FALSE)="x","true","false"),"false")</f>
        <v>true</v>
      </c>
      <c r="T321" t="str">
        <f t="shared" si="4"/>
        <v>full</v>
      </c>
      <c r="Y321" t="str">
        <f>IF(OR(BOM!$AE$4=FALSE,BOM!$AE$4="-"),IF(ISERROR(SEARCH("Embrionix",BOM!$M$4)),"none",IF(ISERROR(SEARCH("Quadsplit",BOM!$N$4)),IF(ISERROR(SEARCH("rec",B321)),IF(ISERROR(SEARCH("send",B321)),"none","split"),"merge"),"none")),IF(ISERROR(SEARCH("rec",B321)),"split","merge"))</f>
        <v>merge</v>
      </c>
    </row>
    <row r="322" spans="1:25" x14ac:dyDescent="0.2">
      <c r="A322" t="s">
        <v>942</v>
      </c>
      <c r="B322" t="str">
        <f>CONCATENATE(BOM!$C$4,"_",_xlfn.XLOOKUP(Nevion!G322,'SNP Lookup'!A:A,'SNP Lookup'!C:C,"",0,1),"_IPLASRF")</f>
        <v>VGW-01_SDI19_AUDsend_0006_IPLASRF</v>
      </c>
      <c r="C322" t="str">
        <f>IFERROR(VLOOKUP(B322,'Sender-Receiver'!$B$3:$BQ$1500,IF('Sender-Receiver'!$AQ$2="Type:Vid_720p50",62,60),FALSE),"")</f>
        <v/>
      </c>
      <c r="D322" t="str">
        <f>IFERROR(VLOOKUP(B322,'Sender-Receiver'!$B$3:$BP$1500,41,FALSE),"")</f>
        <v/>
      </c>
      <c r="E322" t="s">
        <v>3817</v>
      </c>
      <c r="F322">
        <v>19</v>
      </c>
      <c r="G322" t="s">
        <v>1480</v>
      </c>
      <c r="M322" t="str">
        <f>IF(OR(BOM!$AE$4=FALSE,BOM!$AE$4="-"),IF(ISERROR(SEARCH("send",B322)),"",IF(ISERROR(SEARCH("Embrionix",BOM!$M$4)),"pool:TPC",IF(ISERROR(SEARCH("Quadsplit",BOM!$N$4)),"pool:TPC|pool:TPC","pool:TPC"))),IF(ISERROR(SEARCH("send",B322)),"","pool:TPC|pool:TPC"))</f>
        <v>pool:TPC|pool:TPC</v>
      </c>
      <c r="S322" t="str">
        <f>IFERROR(IF(VLOOKUP(B322,'Sender-Receiver'!$B$3:$BS$1259,IF('Sender-Receiver'!$AQ$2="Type:Vid_720p50",61,59),FALSE)="x","true","false"),"false")</f>
        <v>false</v>
      </c>
      <c r="T322" t="str">
        <f t="shared" ref="T322:T385" si="5">IF(S322="true","full","off")</f>
        <v>off</v>
      </c>
      <c r="Y322" t="str">
        <f>IF(OR(BOM!$AE$4=FALSE,BOM!$AE$4="-"),IF(ISERROR(SEARCH("Embrionix",BOM!$M$4)),"none",IF(ISERROR(SEARCH("Quadsplit",BOM!$N$4)),IF(ISERROR(SEARCH("rec",B322)),IF(ISERROR(SEARCH("send",B322)),"none","split"),"merge"),"none")),IF(ISERROR(SEARCH("rec",B322)),"split","merge"))</f>
        <v>split</v>
      </c>
    </row>
    <row r="323" spans="1:25" x14ac:dyDescent="0.2">
      <c r="A323" t="s">
        <v>942</v>
      </c>
      <c r="B323" t="str">
        <f>CONCATENATE(BOM!$C$4,"_",_xlfn.XLOOKUP(Nevion!G323,'SNP Lookup'!A:A,'SNP Lookup'!C:C,"",0,1),"_IPLASRF")</f>
        <v>VGW-01_SDI19_AUDrec_0007_IPLASRF</v>
      </c>
      <c r="C323" t="str">
        <f>IFERROR(VLOOKUP(B323,'Sender-Receiver'!$B$3:$BQ$1500,IF('Sender-Receiver'!$AQ$2="Type:Vid_720p50",62,60),FALSE),"")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23" t="str">
        <f>IFERROR(VLOOKUP(B323,'Sender-Receiver'!$B$3:$BP$1500,41,FALSE),"")</f>
        <v xml:space="preserve"> |  | MVW</v>
      </c>
      <c r="E323" t="s">
        <v>3817</v>
      </c>
      <c r="F323">
        <v>19</v>
      </c>
      <c r="G323" t="s">
        <v>1218</v>
      </c>
      <c r="M323" t="str">
        <f>IF(OR(BOM!$AE$4=FALSE,BOM!$AE$4="-"),IF(ISERROR(SEARCH("send",B323)),"",IF(ISERROR(SEARCH("Embrionix",BOM!$M$4)),"pool:TPC",IF(ISERROR(SEARCH("Quadsplit",BOM!$N$4)),"pool:TPC|pool:TPC","pool:TPC"))),IF(ISERROR(SEARCH("send",B323)),"","pool:TPC|pool:TPC"))</f>
        <v/>
      </c>
      <c r="S323" t="str">
        <f>IFERROR(IF(VLOOKUP(B323,'Sender-Receiver'!$B$3:$BS$1259,IF('Sender-Receiver'!$AQ$2="Type:Vid_720p50",61,59),FALSE)="x","true","false"),"false")</f>
        <v>true</v>
      </c>
      <c r="T323" t="str">
        <f t="shared" si="5"/>
        <v>full</v>
      </c>
      <c r="Y323" t="str">
        <f>IF(OR(BOM!$AE$4=FALSE,BOM!$AE$4="-"),IF(ISERROR(SEARCH("Embrionix",BOM!$M$4)),"none",IF(ISERROR(SEARCH("Quadsplit",BOM!$N$4)),IF(ISERROR(SEARCH("rec",B323)),IF(ISERROR(SEARCH("send",B323)),"none","split"),"merge"),"none")),IF(ISERROR(SEARCH("rec",B323)),"split","merge"))</f>
        <v>merge</v>
      </c>
    </row>
    <row r="324" spans="1:25" x14ac:dyDescent="0.2">
      <c r="A324" t="s">
        <v>942</v>
      </c>
      <c r="B324" t="str">
        <f>CONCATENATE(BOM!$C$4,"_",_xlfn.XLOOKUP(Nevion!G324,'SNP Lookup'!A:A,'SNP Lookup'!C:C,"",0,1),"_IPLASRF")</f>
        <v>VGW-01_SDI19_AUDsend_0007_IPLASRF</v>
      </c>
      <c r="C324" t="str">
        <f>IFERROR(VLOOKUP(B324,'Sender-Receiver'!$B$3:$BQ$1500,IF('Sender-Receiver'!$AQ$2="Type:Vid_720p50",62,60),FALSE),"")</f>
        <v/>
      </c>
      <c r="D324" t="str">
        <f>IFERROR(VLOOKUP(B324,'Sender-Receiver'!$B$3:$BP$1500,41,FALSE),"")</f>
        <v/>
      </c>
      <c r="E324" t="s">
        <v>3817</v>
      </c>
      <c r="F324">
        <v>19</v>
      </c>
      <c r="G324" t="s">
        <v>1481</v>
      </c>
      <c r="M324" t="str">
        <f>IF(OR(BOM!$AE$4=FALSE,BOM!$AE$4="-"),IF(ISERROR(SEARCH("send",B324)),"",IF(ISERROR(SEARCH("Embrionix",BOM!$M$4)),"pool:TPC",IF(ISERROR(SEARCH("Quadsplit",BOM!$N$4)),"pool:TPC|pool:TPC","pool:TPC"))),IF(ISERROR(SEARCH("send",B324)),"","pool:TPC|pool:TPC"))</f>
        <v>pool:TPC|pool:TPC</v>
      </c>
      <c r="S324" t="str">
        <f>IFERROR(IF(VLOOKUP(B324,'Sender-Receiver'!$B$3:$BS$1259,IF('Sender-Receiver'!$AQ$2="Type:Vid_720p50",61,59),FALSE)="x","true","false"),"false")</f>
        <v>false</v>
      </c>
      <c r="T324" t="str">
        <f t="shared" si="5"/>
        <v>off</v>
      </c>
      <c r="Y324" t="str">
        <f>IF(OR(BOM!$AE$4=FALSE,BOM!$AE$4="-"),IF(ISERROR(SEARCH("Embrionix",BOM!$M$4)),"none",IF(ISERROR(SEARCH("Quadsplit",BOM!$N$4)),IF(ISERROR(SEARCH("rec",B324)),IF(ISERROR(SEARCH("send",B324)),"none","split"),"merge"),"none")),IF(ISERROR(SEARCH("rec",B324)),"split","merge"))</f>
        <v>split</v>
      </c>
    </row>
    <row r="325" spans="1:25" x14ac:dyDescent="0.2">
      <c r="A325" t="s">
        <v>942</v>
      </c>
      <c r="B325" t="str">
        <f>CONCATENATE(BOM!$C$4,"_",_xlfn.XLOOKUP(Nevion!G325,'SNP Lookup'!A:A,'SNP Lookup'!C:C,"",0,1),"_IPLASRF")</f>
        <v>VGW-01_SDI19_AUDrec_0008_IPLASRF</v>
      </c>
      <c r="C325" t="str">
        <f>IFERROR(VLOOKUP(B325,'Sender-Receiver'!$B$3:$BQ$1500,IF('Sender-Receiver'!$AQ$2="Type:Vid_720p50",62,60),FALSE),"")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25" t="str">
        <f>IFERROR(VLOOKUP(B325,'Sender-Receiver'!$B$3:$BP$1500,41,FALSE),"")</f>
        <v xml:space="preserve"> |  | MVW</v>
      </c>
      <c r="E325" t="s">
        <v>3817</v>
      </c>
      <c r="F325">
        <v>19</v>
      </c>
      <c r="G325" t="s">
        <v>1219</v>
      </c>
      <c r="M325" t="str">
        <f>IF(OR(BOM!$AE$4=FALSE,BOM!$AE$4="-"),IF(ISERROR(SEARCH("send",B325)),"",IF(ISERROR(SEARCH("Embrionix",BOM!$M$4)),"pool:TPC",IF(ISERROR(SEARCH("Quadsplit",BOM!$N$4)),"pool:TPC|pool:TPC","pool:TPC"))),IF(ISERROR(SEARCH("send",B325)),"","pool:TPC|pool:TPC"))</f>
        <v/>
      </c>
      <c r="S325" t="str">
        <f>IFERROR(IF(VLOOKUP(B325,'Sender-Receiver'!$B$3:$BS$1259,IF('Sender-Receiver'!$AQ$2="Type:Vid_720p50",61,59),FALSE)="x","true","false"),"false")</f>
        <v>true</v>
      </c>
      <c r="T325" t="str">
        <f t="shared" si="5"/>
        <v>full</v>
      </c>
      <c r="Y325" t="str">
        <f>IF(OR(BOM!$AE$4=FALSE,BOM!$AE$4="-"),IF(ISERROR(SEARCH("Embrionix",BOM!$M$4)),"none",IF(ISERROR(SEARCH("Quadsplit",BOM!$N$4)),IF(ISERROR(SEARCH("rec",B325)),IF(ISERROR(SEARCH("send",B325)),"none","split"),"merge"),"none")),IF(ISERROR(SEARCH("rec",B325)),"split","merge"))</f>
        <v>merge</v>
      </c>
    </row>
    <row r="326" spans="1:25" x14ac:dyDescent="0.2">
      <c r="A326" t="s">
        <v>942</v>
      </c>
      <c r="B326" t="str">
        <f>CONCATENATE(BOM!$C$4,"_",_xlfn.XLOOKUP(Nevion!G326,'SNP Lookup'!A:A,'SNP Lookup'!C:C,"",0,1),"_IPLASRF")</f>
        <v>VGW-01_SDI19_AUDsend_0008_IPLASRF</v>
      </c>
      <c r="C326" t="str">
        <f>IFERROR(VLOOKUP(B326,'Sender-Receiver'!$B$3:$BQ$1500,IF('Sender-Receiver'!$AQ$2="Type:Vid_720p50",62,60),FALSE),"")</f>
        <v/>
      </c>
      <c r="D326" t="str">
        <f>IFERROR(VLOOKUP(B326,'Sender-Receiver'!$B$3:$BP$1500,41,FALSE),"")</f>
        <v/>
      </c>
      <c r="E326" t="s">
        <v>3817</v>
      </c>
      <c r="F326">
        <v>19</v>
      </c>
      <c r="G326" t="s">
        <v>1482</v>
      </c>
      <c r="M326" t="str">
        <f>IF(OR(BOM!$AE$4=FALSE,BOM!$AE$4="-"),IF(ISERROR(SEARCH("send",B326)),"",IF(ISERROR(SEARCH("Embrionix",BOM!$M$4)),"pool:TPC",IF(ISERROR(SEARCH("Quadsplit",BOM!$N$4)),"pool:TPC|pool:TPC","pool:TPC"))),IF(ISERROR(SEARCH("send",B326)),"","pool:TPC|pool:TPC"))</f>
        <v>pool:TPC|pool:TPC</v>
      </c>
      <c r="S326" t="str">
        <f>IFERROR(IF(VLOOKUP(B326,'Sender-Receiver'!$B$3:$BS$1259,IF('Sender-Receiver'!$AQ$2="Type:Vid_720p50",61,59),FALSE)="x","true","false"),"false")</f>
        <v>false</v>
      </c>
      <c r="T326" t="str">
        <f t="shared" si="5"/>
        <v>off</v>
      </c>
      <c r="Y326" t="str">
        <f>IF(OR(BOM!$AE$4=FALSE,BOM!$AE$4="-"),IF(ISERROR(SEARCH("Embrionix",BOM!$M$4)),"none",IF(ISERROR(SEARCH("Quadsplit",BOM!$N$4)),IF(ISERROR(SEARCH("rec",B326)),IF(ISERROR(SEARCH("send",B326)),"none","split"),"merge"),"none")),IF(ISERROR(SEARCH("rec",B326)),"split","merge"))</f>
        <v>split</v>
      </c>
    </row>
    <row r="327" spans="1:25" x14ac:dyDescent="0.2">
      <c r="A327" t="s">
        <v>942</v>
      </c>
      <c r="B327" t="str">
        <f>CONCATENATE(BOM!$C$4,"_",_xlfn.XLOOKUP(Nevion!G327,'SNP Lookup'!A:A,'SNP Lookup'!C:C,"",0,1),"_IPLASRF")</f>
        <v>VGW-01_SDI19_AUDrec_0009_IPLASRF</v>
      </c>
      <c r="C327" t="str">
        <f>IFERROR(VLOOKUP(B327,'Sender-Receiver'!$B$3:$BQ$1500,IF('Sender-Receiver'!$AQ$2="Type:Vid_720p50",62,60),FALSE),"")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27" t="str">
        <f>IFERROR(VLOOKUP(B327,'Sender-Receiver'!$B$3:$BP$1500,41,FALSE),"")</f>
        <v xml:space="preserve"> |  | MVW</v>
      </c>
      <c r="E327" t="s">
        <v>3817</v>
      </c>
      <c r="F327">
        <v>19</v>
      </c>
      <c r="G327" t="s">
        <v>1220</v>
      </c>
      <c r="M327" t="str">
        <f>IF(OR(BOM!$AE$4=FALSE,BOM!$AE$4="-"),IF(ISERROR(SEARCH("send",B327)),"",IF(ISERROR(SEARCH("Embrionix",BOM!$M$4)),"pool:TPC",IF(ISERROR(SEARCH("Quadsplit",BOM!$N$4)),"pool:TPC|pool:TPC","pool:TPC"))),IF(ISERROR(SEARCH("send",B327)),"","pool:TPC|pool:TPC"))</f>
        <v/>
      </c>
      <c r="S327" t="str">
        <f>IFERROR(IF(VLOOKUP(B327,'Sender-Receiver'!$B$3:$BS$1259,IF('Sender-Receiver'!$AQ$2="Type:Vid_720p50",61,59),FALSE)="x","true","false"),"false")</f>
        <v>true</v>
      </c>
      <c r="T327" t="str">
        <f t="shared" si="5"/>
        <v>full</v>
      </c>
      <c r="Y327" t="str">
        <f>IF(OR(BOM!$AE$4=FALSE,BOM!$AE$4="-"),IF(ISERROR(SEARCH("Embrionix",BOM!$M$4)),"none",IF(ISERROR(SEARCH("Quadsplit",BOM!$N$4)),IF(ISERROR(SEARCH("rec",B327)),IF(ISERROR(SEARCH("send",B327)),"none","split"),"merge"),"none")),IF(ISERROR(SEARCH("rec",B327)),"split","merge"))</f>
        <v>merge</v>
      </c>
    </row>
    <row r="328" spans="1:25" x14ac:dyDescent="0.2">
      <c r="A328" t="s">
        <v>942</v>
      </c>
      <c r="B328" t="str">
        <f>CONCATENATE(BOM!$C$4,"_",_xlfn.XLOOKUP(Nevion!G328,'SNP Lookup'!A:A,'SNP Lookup'!C:C,"",0,1),"_IPLASRF")</f>
        <v>VGW-01_SDI19_AUDsend_0009_IPLASRF</v>
      </c>
      <c r="C328" t="str">
        <f>IFERROR(VLOOKUP(B328,'Sender-Receiver'!$B$3:$BQ$1500,IF('Sender-Receiver'!$AQ$2="Type:Vid_720p50",62,60),FALSE),"")</f>
        <v/>
      </c>
      <c r="D328" t="str">
        <f>IFERROR(VLOOKUP(B328,'Sender-Receiver'!$B$3:$BP$1500,41,FALSE),"")</f>
        <v/>
      </c>
      <c r="E328" t="s">
        <v>3817</v>
      </c>
      <c r="F328">
        <v>19</v>
      </c>
      <c r="G328" t="s">
        <v>1483</v>
      </c>
      <c r="M328" t="str">
        <f>IF(OR(BOM!$AE$4=FALSE,BOM!$AE$4="-"),IF(ISERROR(SEARCH("send",B328)),"",IF(ISERROR(SEARCH("Embrionix",BOM!$M$4)),"pool:TPC",IF(ISERROR(SEARCH("Quadsplit",BOM!$N$4)),"pool:TPC|pool:TPC","pool:TPC"))),IF(ISERROR(SEARCH("send",B328)),"","pool:TPC|pool:TPC"))</f>
        <v>pool:TPC|pool:TPC</v>
      </c>
      <c r="S328" t="str">
        <f>IFERROR(IF(VLOOKUP(B328,'Sender-Receiver'!$B$3:$BS$1259,IF('Sender-Receiver'!$AQ$2="Type:Vid_720p50",61,59),FALSE)="x","true","false"),"false")</f>
        <v>false</v>
      </c>
      <c r="T328" t="str">
        <f t="shared" si="5"/>
        <v>off</v>
      </c>
      <c r="Y328" t="str">
        <f>IF(OR(BOM!$AE$4=FALSE,BOM!$AE$4="-"),IF(ISERROR(SEARCH("Embrionix",BOM!$M$4)),"none",IF(ISERROR(SEARCH("Quadsplit",BOM!$N$4)),IF(ISERROR(SEARCH("rec",B328)),IF(ISERROR(SEARCH("send",B328)),"none","split"),"merge"),"none")),IF(ISERROR(SEARCH("rec",B328)),"split","merge"))</f>
        <v>split</v>
      </c>
    </row>
    <row r="329" spans="1:25" x14ac:dyDescent="0.2">
      <c r="A329" t="s">
        <v>942</v>
      </c>
      <c r="B329" t="str">
        <f>CONCATENATE(BOM!$C$4,"_",_xlfn.XLOOKUP(Nevion!G329,'SNP Lookup'!A:A,'SNP Lookup'!C:C,"",0,1),"_IPLASRF")</f>
        <v>VGW-01_SDI19_AUDrec_0010_IPLASRF</v>
      </c>
      <c r="C329" t="str">
        <f>IFERROR(VLOOKUP(B329,'Sender-Receiver'!$B$3:$BQ$1500,IF('Sender-Receiver'!$AQ$2="Type:Vid_720p50",62,60),FALSE),"")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29" t="str">
        <f>IFERROR(VLOOKUP(B329,'Sender-Receiver'!$B$3:$BP$1500,41,FALSE),"")</f>
        <v xml:space="preserve"> |  | MVW</v>
      </c>
      <c r="E329" t="s">
        <v>3817</v>
      </c>
      <c r="F329">
        <v>19</v>
      </c>
      <c r="G329" t="s">
        <v>1221</v>
      </c>
      <c r="M329" t="str">
        <f>IF(OR(BOM!$AE$4=FALSE,BOM!$AE$4="-"),IF(ISERROR(SEARCH("send",B329)),"",IF(ISERROR(SEARCH("Embrionix",BOM!$M$4)),"pool:TPC",IF(ISERROR(SEARCH("Quadsplit",BOM!$N$4)),"pool:TPC|pool:TPC","pool:TPC"))),IF(ISERROR(SEARCH("send",B329)),"","pool:TPC|pool:TPC"))</f>
        <v/>
      </c>
      <c r="S329" t="str">
        <f>IFERROR(IF(VLOOKUP(B329,'Sender-Receiver'!$B$3:$BS$1259,IF('Sender-Receiver'!$AQ$2="Type:Vid_720p50",61,59),FALSE)="x","true","false"),"false")</f>
        <v>true</v>
      </c>
      <c r="T329" t="str">
        <f t="shared" si="5"/>
        <v>full</v>
      </c>
      <c r="Y329" t="str">
        <f>IF(OR(BOM!$AE$4=FALSE,BOM!$AE$4="-"),IF(ISERROR(SEARCH("Embrionix",BOM!$M$4)),"none",IF(ISERROR(SEARCH("Quadsplit",BOM!$N$4)),IF(ISERROR(SEARCH("rec",B329)),IF(ISERROR(SEARCH("send",B329)),"none","split"),"merge"),"none")),IF(ISERROR(SEARCH("rec",B329)),"split","merge"))</f>
        <v>merge</v>
      </c>
    </row>
    <row r="330" spans="1:25" x14ac:dyDescent="0.2">
      <c r="A330" t="s">
        <v>942</v>
      </c>
      <c r="B330" t="str">
        <f>CONCATENATE(BOM!$C$4,"_",_xlfn.XLOOKUP(Nevion!G330,'SNP Lookup'!A:A,'SNP Lookup'!C:C,"",0,1),"_IPLASRF")</f>
        <v>VGW-01_SDI19_AUDsend_0010_IPLASRF</v>
      </c>
      <c r="C330" t="str">
        <f>IFERROR(VLOOKUP(B330,'Sender-Receiver'!$B$3:$BQ$1500,IF('Sender-Receiver'!$AQ$2="Type:Vid_720p50",62,60),FALSE),"")</f>
        <v/>
      </c>
      <c r="D330" t="str">
        <f>IFERROR(VLOOKUP(B330,'Sender-Receiver'!$B$3:$BP$1500,41,FALSE),"")</f>
        <v/>
      </c>
      <c r="E330" t="s">
        <v>3817</v>
      </c>
      <c r="F330">
        <v>19</v>
      </c>
      <c r="G330" t="s">
        <v>1469</v>
      </c>
      <c r="M330" t="str">
        <f>IF(OR(BOM!$AE$4=FALSE,BOM!$AE$4="-"),IF(ISERROR(SEARCH("send",B330)),"",IF(ISERROR(SEARCH("Embrionix",BOM!$M$4)),"pool:TPC",IF(ISERROR(SEARCH("Quadsplit",BOM!$N$4)),"pool:TPC|pool:TPC","pool:TPC"))),IF(ISERROR(SEARCH("send",B330)),"","pool:TPC|pool:TPC"))</f>
        <v>pool:TPC|pool:TPC</v>
      </c>
      <c r="S330" t="str">
        <f>IFERROR(IF(VLOOKUP(B330,'Sender-Receiver'!$B$3:$BS$1259,IF('Sender-Receiver'!$AQ$2="Type:Vid_720p50",61,59),FALSE)="x","true","false"),"false")</f>
        <v>false</v>
      </c>
      <c r="T330" t="str">
        <f t="shared" si="5"/>
        <v>off</v>
      </c>
      <c r="Y330" t="str">
        <f>IF(OR(BOM!$AE$4=FALSE,BOM!$AE$4="-"),IF(ISERROR(SEARCH("Embrionix",BOM!$M$4)),"none",IF(ISERROR(SEARCH("Quadsplit",BOM!$N$4)),IF(ISERROR(SEARCH("rec",B330)),IF(ISERROR(SEARCH("send",B330)),"none","split"),"merge"),"none")),IF(ISERROR(SEARCH("rec",B330)),"split","merge"))</f>
        <v>split</v>
      </c>
    </row>
    <row r="331" spans="1:25" x14ac:dyDescent="0.2">
      <c r="A331" t="s">
        <v>942</v>
      </c>
      <c r="B331" t="str">
        <f>CONCATENATE(BOM!$C$4,"_",_xlfn.XLOOKUP(Nevion!G331,'SNP Lookup'!A:A,'SNP Lookup'!C:C,"",0,1),"_IPLASRF")</f>
        <v>VGW-01_SDI19_AUDrec_0011_IPLASRF</v>
      </c>
      <c r="C331" t="str">
        <f>IFERROR(VLOOKUP(B331,'Sender-Receiver'!$B$3:$BQ$1500,IF('Sender-Receiver'!$AQ$2="Type:Vid_720p50",62,60),FALSE),"")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31" t="str">
        <f>IFERROR(VLOOKUP(B331,'Sender-Receiver'!$B$3:$BP$1500,41,FALSE),"")</f>
        <v xml:space="preserve"> |  | MVW</v>
      </c>
      <c r="E331" t="s">
        <v>3817</v>
      </c>
      <c r="F331">
        <v>19</v>
      </c>
      <c r="G331" t="s">
        <v>1222</v>
      </c>
      <c r="M331" t="str">
        <f>IF(OR(BOM!$AE$4=FALSE,BOM!$AE$4="-"),IF(ISERROR(SEARCH("send",B331)),"",IF(ISERROR(SEARCH("Embrionix",BOM!$M$4)),"pool:TPC",IF(ISERROR(SEARCH("Quadsplit",BOM!$N$4)),"pool:TPC|pool:TPC","pool:TPC"))),IF(ISERROR(SEARCH("send",B331)),"","pool:TPC|pool:TPC"))</f>
        <v/>
      </c>
      <c r="S331" t="str">
        <f>IFERROR(IF(VLOOKUP(B331,'Sender-Receiver'!$B$3:$BS$1259,IF('Sender-Receiver'!$AQ$2="Type:Vid_720p50",61,59),FALSE)="x","true","false"),"false")</f>
        <v>true</v>
      </c>
      <c r="T331" t="str">
        <f t="shared" si="5"/>
        <v>full</v>
      </c>
      <c r="Y331" t="str">
        <f>IF(OR(BOM!$AE$4=FALSE,BOM!$AE$4="-"),IF(ISERROR(SEARCH("Embrionix",BOM!$M$4)),"none",IF(ISERROR(SEARCH("Quadsplit",BOM!$N$4)),IF(ISERROR(SEARCH("rec",B331)),IF(ISERROR(SEARCH("send",B331)),"none","split"),"merge"),"none")),IF(ISERROR(SEARCH("rec",B331)),"split","merge"))</f>
        <v>merge</v>
      </c>
    </row>
    <row r="332" spans="1:25" x14ac:dyDescent="0.2">
      <c r="A332" t="s">
        <v>942</v>
      </c>
      <c r="B332" t="str">
        <f>CONCATENATE(BOM!$C$4,"_",_xlfn.XLOOKUP(Nevion!G332,'SNP Lookup'!A:A,'SNP Lookup'!C:C,"",0,1),"_IPLASRF")</f>
        <v>VGW-01_SDI19_AUDsend_0011_IPLASRF</v>
      </c>
      <c r="C332" t="str">
        <f>IFERROR(VLOOKUP(B332,'Sender-Receiver'!$B$3:$BQ$1500,IF('Sender-Receiver'!$AQ$2="Type:Vid_720p50",62,60),FALSE),"")</f>
        <v/>
      </c>
      <c r="D332" t="str">
        <f>IFERROR(VLOOKUP(B332,'Sender-Receiver'!$B$3:$BP$1500,41,FALSE),"")</f>
        <v/>
      </c>
      <c r="E332" t="s">
        <v>3817</v>
      </c>
      <c r="F332">
        <v>19</v>
      </c>
      <c r="G332" t="s">
        <v>1470</v>
      </c>
      <c r="M332" t="str">
        <f>IF(OR(BOM!$AE$4=FALSE,BOM!$AE$4="-"),IF(ISERROR(SEARCH("send",B332)),"",IF(ISERROR(SEARCH("Embrionix",BOM!$M$4)),"pool:TPC",IF(ISERROR(SEARCH("Quadsplit",BOM!$N$4)),"pool:TPC|pool:TPC","pool:TPC"))),IF(ISERROR(SEARCH("send",B332)),"","pool:TPC|pool:TPC"))</f>
        <v>pool:TPC|pool:TPC</v>
      </c>
      <c r="S332" t="str">
        <f>IFERROR(IF(VLOOKUP(B332,'Sender-Receiver'!$B$3:$BS$1259,IF('Sender-Receiver'!$AQ$2="Type:Vid_720p50",61,59),FALSE)="x","true","false"),"false")</f>
        <v>false</v>
      </c>
      <c r="T332" t="str">
        <f t="shared" si="5"/>
        <v>off</v>
      </c>
      <c r="Y332" t="str">
        <f>IF(OR(BOM!$AE$4=FALSE,BOM!$AE$4="-"),IF(ISERROR(SEARCH("Embrionix",BOM!$M$4)),"none",IF(ISERROR(SEARCH("Quadsplit",BOM!$N$4)),IF(ISERROR(SEARCH("rec",B332)),IF(ISERROR(SEARCH("send",B332)),"none","split"),"merge"),"none")),IF(ISERROR(SEARCH("rec",B332)),"split","merge"))</f>
        <v>split</v>
      </c>
    </row>
    <row r="333" spans="1:25" x14ac:dyDescent="0.2">
      <c r="A333" t="s">
        <v>942</v>
      </c>
      <c r="B333" t="str">
        <f>CONCATENATE(BOM!$C$4,"_",_xlfn.XLOOKUP(Nevion!G333,'SNP Lookup'!A:A,'SNP Lookup'!C:C,"",0,1),"_IPLASRF")</f>
        <v>VGW-01_SDI19_AUDrec_0012_IPLASRF</v>
      </c>
      <c r="C333" t="str">
        <f>IFERROR(VLOOKUP(B333,'Sender-Receiver'!$B$3:$BQ$1500,IF('Sender-Receiver'!$AQ$2="Type:Vid_720p50",62,60),FALSE),"")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33" t="str">
        <f>IFERROR(VLOOKUP(B333,'Sender-Receiver'!$B$3:$BP$1500,41,FALSE),"")</f>
        <v xml:space="preserve"> |  | MVW</v>
      </c>
      <c r="E333" t="s">
        <v>3817</v>
      </c>
      <c r="F333">
        <v>19</v>
      </c>
      <c r="G333" t="s">
        <v>1223</v>
      </c>
      <c r="M333" t="str">
        <f>IF(OR(BOM!$AE$4=FALSE,BOM!$AE$4="-"),IF(ISERROR(SEARCH("send",B333)),"",IF(ISERROR(SEARCH("Embrionix",BOM!$M$4)),"pool:TPC",IF(ISERROR(SEARCH("Quadsplit",BOM!$N$4)),"pool:TPC|pool:TPC","pool:TPC"))),IF(ISERROR(SEARCH("send",B333)),"","pool:TPC|pool:TPC"))</f>
        <v/>
      </c>
      <c r="S333" t="str">
        <f>IFERROR(IF(VLOOKUP(B333,'Sender-Receiver'!$B$3:$BS$1259,IF('Sender-Receiver'!$AQ$2="Type:Vid_720p50",61,59),FALSE)="x","true","false"),"false")</f>
        <v>true</v>
      </c>
      <c r="T333" t="str">
        <f t="shared" si="5"/>
        <v>full</v>
      </c>
      <c r="Y333" t="str">
        <f>IF(OR(BOM!$AE$4=FALSE,BOM!$AE$4="-"),IF(ISERROR(SEARCH("Embrionix",BOM!$M$4)),"none",IF(ISERROR(SEARCH("Quadsplit",BOM!$N$4)),IF(ISERROR(SEARCH("rec",B333)),IF(ISERROR(SEARCH("send",B333)),"none","split"),"merge"),"none")),IF(ISERROR(SEARCH("rec",B333)),"split","merge"))</f>
        <v>merge</v>
      </c>
    </row>
    <row r="334" spans="1:25" x14ac:dyDescent="0.2">
      <c r="A334" t="s">
        <v>942</v>
      </c>
      <c r="B334" t="str">
        <f>CONCATENATE(BOM!$C$4,"_",_xlfn.XLOOKUP(Nevion!G334,'SNP Lookup'!A:A,'SNP Lookup'!C:C,"",0,1),"_IPLASRF")</f>
        <v>VGW-01_SDI19_AUDsend_0012_IPLASRF</v>
      </c>
      <c r="C334" t="str">
        <f>IFERROR(VLOOKUP(B334,'Sender-Receiver'!$B$3:$BQ$1500,IF('Sender-Receiver'!$AQ$2="Type:Vid_720p50",62,60),FALSE),"")</f>
        <v/>
      </c>
      <c r="D334" t="str">
        <f>IFERROR(VLOOKUP(B334,'Sender-Receiver'!$B$3:$BP$1500,41,FALSE),"")</f>
        <v/>
      </c>
      <c r="E334" t="s">
        <v>3817</v>
      </c>
      <c r="F334">
        <v>19</v>
      </c>
      <c r="G334" t="s">
        <v>1471</v>
      </c>
      <c r="M334" t="str">
        <f>IF(OR(BOM!$AE$4=FALSE,BOM!$AE$4="-"),IF(ISERROR(SEARCH("send",B334)),"",IF(ISERROR(SEARCH("Embrionix",BOM!$M$4)),"pool:TPC",IF(ISERROR(SEARCH("Quadsplit",BOM!$N$4)),"pool:TPC|pool:TPC","pool:TPC"))),IF(ISERROR(SEARCH("send",B334)),"","pool:TPC|pool:TPC"))</f>
        <v>pool:TPC|pool:TPC</v>
      </c>
      <c r="S334" t="str">
        <f>IFERROR(IF(VLOOKUP(B334,'Sender-Receiver'!$B$3:$BS$1259,IF('Sender-Receiver'!$AQ$2="Type:Vid_720p50",61,59),FALSE)="x","true","false"),"false")</f>
        <v>false</v>
      </c>
      <c r="T334" t="str">
        <f t="shared" si="5"/>
        <v>off</v>
      </c>
      <c r="Y334" t="str">
        <f>IF(OR(BOM!$AE$4=FALSE,BOM!$AE$4="-"),IF(ISERROR(SEARCH("Embrionix",BOM!$M$4)),"none",IF(ISERROR(SEARCH("Quadsplit",BOM!$N$4)),IF(ISERROR(SEARCH("rec",B334)),IF(ISERROR(SEARCH("send",B334)),"none","split"),"merge"),"none")),IF(ISERROR(SEARCH("rec",B334)),"split","merge"))</f>
        <v>split</v>
      </c>
    </row>
    <row r="335" spans="1:25" x14ac:dyDescent="0.2">
      <c r="A335" t="s">
        <v>942</v>
      </c>
      <c r="B335" t="str">
        <f>CONCATENATE(BOM!$C$4,"_",_xlfn.XLOOKUP(Nevion!G335,'SNP Lookup'!A:A,'SNP Lookup'!C:C,"",0,1),"_IPLASRF")</f>
        <v>VGW-01_SDI19_AUDrec_0013_IPLASRF</v>
      </c>
      <c r="C335" t="str">
        <f>IFERROR(VLOOKUP(B335,'Sender-Receiver'!$B$3:$BQ$1500,IF('Sender-Receiver'!$AQ$2="Type:Vid_720p50",62,60),FALSE),"")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35" t="str">
        <f>IFERROR(VLOOKUP(B335,'Sender-Receiver'!$B$3:$BP$1500,41,FALSE),"")</f>
        <v xml:space="preserve"> |  | MVW</v>
      </c>
      <c r="E335" t="s">
        <v>3817</v>
      </c>
      <c r="F335">
        <v>19</v>
      </c>
      <c r="G335" t="s">
        <v>1224</v>
      </c>
      <c r="M335" t="str">
        <f>IF(OR(BOM!$AE$4=FALSE,BOM!$AE$4="-"),IF(ISERROR(SEARCH("send",B335)),"",IF(ISERROR(SEARCH("Embrionix",BOM!$M$4)),"pool:TPC",IF(ISERROR(SEARCH("Quadsplit",BOM!$N$4)),"pool:TPC|pool:TPC","pool:TPC"))),IF(ISERROR(SEARCH("send",B335)),"","pool:TPC|pool:TPC"))</f>
        <v/>
      </c>
      <c r="S335" t="str">
        <f>IFERROR(IF(VLOOKUP(B335,'Sender-Receiver'!$B$3:$BS$1259,IF('Sender-Receiver'!$AQ$2="Type:Vid_720p50",61,59),FALSE)="x","true","false"),"false")</f>
        <v>true</v>
      </c>
      <c r="T335" t="str">
        <f t="shared" si="5"/>
        <v>full</v>
      </c>
      <c r="Y335" t="str">
        <f>IF(OR(BOM!$AE$4=FALSE,BOM!$AE$4="-"),IF(ISERROR(SEARCH("Embrionix",BOM!$M$4)),"none",IF(ISERROR(SEARCH("Quadsplit",BOM!$N$4)),IF(ISERROR(SEARCH("rec",B335)),IF(ISERROR(SEARCH("send",B335)),"none","split"),"merge"),"none")),IF(ISERROR(SEARCH("rec",B335)),"split","merge"))</f>
        <v>merge</v>
      </c>
    </row>
    <row r="336" spans="1:25" x14ac:dyDescent="0.2">
      <c r="A336" t="s">
        <v>942</v>
      </c>
      <c r="B336" t="str">
        <f>CONCATENATE(BOM!$C$4,"_",_xlfn.XLOOKUP(Nevion!G336,'SNP Lookup'!A:A,'SNP Lookup'!C:C,"",0,1),"_IPLASRF")</f>
        <v>VGW-01_SDI19_AUDsend_0013_IPLASRF</v>
      </c>
      <c r="C336" t="str">
        <f>IFERROR(VLOOKUP(B336,'Sender-Receiver'!$B$3:$BQ$1500,IF('Sender-Receiver'!$AQ$2="Type:Vid_720p50",62,60),FALSE),"")</f>
        <v/>
      </c>
      <c r="D336" t="str">
        <f>IFERROR(VLOOKUP(B336,'Sender-Receiver'!$B$3:$BP$1500,41,FALSE),"")</f>
        <v/>
      </c>
      <c r="E336" t="s">
        <v>3817</v>
      </c>
      <c r="F336">
        <v>19</v>
      </c>
      <c r="G336" t="s">
        <v>1472</v>
      </c>
      <c r="M336" t="str">
        <f>IF(OR(BOM!$AE$4=FALSE,BOM!$AE$4="-"),IF(ISERROR(SEARCH("send",B336)),"",IF(ISERROR(SEARCH("Embrionix",BOM!$M$4)),"pool:TPC",IF(ISERROR(SEARCH("Quadsplit",BOM!$N$4)),"pool:TPC|pool:TPC","pool:TPC"))),IF(ISERROR(SEARCH("send",B336)),"","pool:TPC|pool:TPC"))</f>
        <v>pool:TPC|pool:TPC</v>
      </c>
      <c r="S336" t="str">
        <f>IFERROR(IF(VLOOKUP(B336,'Sender-Receiver'!$B$3:$BS$1259,IF('Sender-Receiver'!$AQ$2="Type:Vid_720p50",61,59),FALSE)="x","true","false"),"false")</f>
        <v>false</v>
      </c>
      <c r="T336" t="str">
        <f t="shared" si="5"/>
        <v>off</v>
      </c>
      <c r="Y336" t="str">
        <f>IF(OR(BOM!$AE$4=FALSE,BOM!$AE$4="-"),IF(ISERROR(SEARCH("Embrionix",BOM!$M$4)),"none",IF(ISERROR(SEARCH("Quadsplit",BOM!$N$4)),IF(ISERROR(SEARCH("rec",B336)),IF(ISERROR(SEARCH("send",B336)),"none","split"),"merge"),"none")),IF(ISERROR(SEARCH("rec",B336)),"split","merge"))</f>
        <v>split</v>
      </c>
    </row>
    <row r="337" spans="1:25" x14ac:dyDescent="0.2">
      <c r="A337" t="s">
        <v>942</v>
      </c>
      <c r="B337" t="str">
        <f>CONCATENATE(BOM!$C$4,"_",_xlfn.XLOOKUP(Nevion!G337,'SNP Lookup'!A:A,'SNP Lookup'!C:C,"",0,1),"_IPLASRF")</f>
        <v>VGW-01_SDI19_AUDrec_0014_IPLASRF</v>
      </c>
      <c r="C337" t="str">
        <f>IFERROR(VLOOKUP(B337,'Sender-Receiver'!$B$3:$BQ$1500,IF('Sender-Receiver'!$AQ$2="Type:Vid_720p50",62,60),FALSE),"")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37" t="str">
        <f>IFERROR(VLOOKUP(B337,'Sender-Receiver'!$B$3:$BP$1500,41,FALSE),"")</f>
        <v xml:space="preserve"> |  | MVW</v>
      </c>
      <c r="E337" t="s">
        <v>3817</v>
      </c>
      <c r="F337">
        <v>19</v>
      </c>
      <c r="G337" t="s">
        <v>1225</v>
      </c>
      <c r="M337" t="str">
        <f>IF(OR(BOM!$AE$4=FALSE,BOM!$AE$4="-"),IF(ISERROR(SEARCH("send",B337)),"",IF(ISERROR(SEARCH("Embrionix",BOM!$M$4)),"pool:TPC",IF(ISERROR(SEARCH("Quadsplit",BOM!$N$4)),"pool:TPC|pool:TPC","pool:TPC"))),IF(ISERROR(SEARCH("send",B337)),"","pool:TPC|pool:TPC"))</f>
        <v/>
      </c>
      <c r="S337" t="str">
        <f>IFERROR(IF(VLOOKUP(B337,'Sender-Receiver'!$B$3:$BS$1259,IF('Sender-Receiver'!$AQ$2="Type:Vid_720p50",61,59),FALSE)="x","true","false"),"false")</f>
        <v>true</v>
      </c>
      <c r="T337" t="str">
        <f t="shared" si="5"/>
        <v>full</v>
      </c>
      <c r="Y337" t="str">
        <f>IF(OR(BOM!$AE$4=FALSE,BOM!$AE$4="-"),IF(ISERROR(SEARCH("Embrionix",BOM!$M$4)),"none",IF(ISERROR(SEARCH("Quadsplit",BOM!$N$4)),IF(ISERROR(SEARCH("rec",B337)),IF(ISERROR(SEARCH("send",B337)),"none","split"),"merge"),"none")),IF(ISERROR(SEARCH("rec",B337)),"split","merge"))</f>
        <v>merge</v>
      </c>
    </row>
    <row r="338" spans="1:25" x14ac:dyDescent="0.2">
      <c r="A338" t="s">
        <v>942</v>
      </c>
      <c r="B338" t="str">
        <f>CONCATENATE(BOM!$C$4,"_",_xlfn.XLOOKUP(Nevion!G338,'SNP Lookup'!A:A,'SNP Lookup'!C:C,"",0,1),"_IPLASRF")</f>
        <v>VGW-01_SDI19_AUDsend_0014_IPLASRF</v>
      </c>
      <c r="C338" t="str">
        <f>IFERROR(VLOOKUP(B338,'Sender-Receiver'!$B$3:$BQ$1500,IF('Sender-Receiver'!$AQ$2="Type:Vid_720p50",62,60),FALSE),"")</f>
        <v/>
      </c>
      <c r="D338" t="str">
        <f>IFERROR(VLOOKUP(B338,'Sender-Receiver'!$B$3:$BP$1500,41,FALSE),"")</f>
        <v/>
      </c>
      <c r="E338" t="s">
        <v>3817</v>
      </c>
      <c r="F338">
        <v>19</v>
      </c>
      <c r="G338" t="s">
        <v>1473</v>
      </c>
      <c r="M338" t="str">
        <f>IF(OR(BOM!$AE$4=FALSE,BOM!$AE$4="-"),IF(ISERROR(SEARCH("send",B338)),"",IF(ISERROR(SEARCH("Embrionix",BOM!$M$4)),"pool:TPC",IF(ISERROR(SEARCH("Quadsplit",BOM!$N$4)),"pool:TPC|pool:TPC","pool:TPC"))),IF(ISERROR(SEARCH("send",B338)),"","pool:TPC|pool:TPC"))</f>
        <v>pool:TPC|pool:TPC</v>
      </c>
      <c r="S338" t="str">
        <f>IFERROR(IF(VLOOKUP(B338,'Sender-Receiver'!$B$3:$BS$1259,IF('Sender-Receiver'!$AQ$2="Type:Vid_720p50",61,59),FALSE)="x","true","false"),"false")</f>
        <v>false</v>
      </c>
      <c r="T338" t="str">
        <f t="shared" si="5"/>
        <v>off</v>
      </c>
      <c r="Y338" t="str">
        <f>IF(OR(BOM!$AE$4=FALSE,BOM!$AE$4="-"),IF(ISERROR(SEARCH("Embrionix",BOM!$M$4)),"none",IF(ISERROR(SEARCH("Quadsplit",BOM!$N$4)),IF(ISERROR(SEARCH("rec",B338)),IF(ISERROR(SEARCH("send",B338)),"none","split"),"merge"),"none")),IF(ISERROR(SEARCH("rec",B338)),"split","merge"))</f>
        <v>split</v>
      </c>
    </row>
    <row r="339" spans="1:25" x14ac:dyDescent="0.2">
      <c r="A339" t="s">
        <v>942</v>
      </c>
      <c r="B339" t="str">
        <f>CONCATENATE(BOM!$C$4,"_",_xlfn.XLOOKUP(Nevion!G339,'SNP Lookup'!A:A,'SNP Lookup'!C:C,"",0,1),"_IPLASRF")</f>
        <v>VGW-01_SDI19_AUDrec_0015_IPLASRF</v>
      </c>
      <c r="C339" t="str">
        <f>IFERROR(VLOOKUP(B339,'Sender-Receiver'!$B$3:$BQ$1500,IF('Sender-Receiver'!$AQ$2="Type:Vid_720p50",62,60),FALSE),"")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39" t="str">
        <f>IFERROR(VLOOKUP(B339,'Sender-Receiver'!$B$3:$BP$1500,41,FALSE),"")</f>
        <v xml:space="preserve"> |  | MVW</v>
      </c>
      <c r="E339" t="s">
        <v>3817</v>
      </c>
      <c r="F339">
        <v>19</v>
      </c>
      <c r="G339" t="s">
        <v>1226</v>
      </c>
      <c r="M339" t="str">
        <f>IF(OR(BOM!$AE$4=FALSE,BOM!$AE$4="-"),IF(ISERROR(SEARCH("send",B339)),"",IF(ISERROR(SEARCH("Embrionix",BOM!$M$4)),"pool:TPC",IF(ISERROR(SEARCH("Quadsplit",BOM!$N$4)),"pool:TPC|pool:TPC","pool:TPC"))),IF(ISERROR(SEARCH("send",B339)),"","pool:TPC|pool:TPC"))</f>
        <v/>
      </c>
      <c r="S339" t="str">
        <f>IFERROR(IF(VLOOKUP(B339,'Sender-Receiver'!$B$3:$BS$1259,IF('Sender-Receiver'!$AQ$2="Type:Vid_720p50",61,59),FALSE)="x","true","false"),"false")</f>
        <v>true</v>
      </c>
      <c r="T339" t="str">
        <f t="shared" si="5"/>
        <v>full</v>
      </c>
      <c r="Y339" t="str">
        <f>IF(OR(BOM!$AE$4=FALSE,BOM!$AE$4="-"),IF(ISERROR(SEARCH("Embrionix",BOM!$M$4)),"none",IF(ISERROR(SEARCH("Quadsplit",BOM!$N$4)),IF(ISERROR(SEARCH("rec",B339)),IF(ISERROR(SEARCH("send",B339)),"none","split"),"merge"),"none")),IF(ISERROR(SEARCH("rec",B339)),"split","merge"))</f>
        <v>merge</v>
      </c>
    </row>
    <row r="340" spans="1:25" x14ac:dyDescent="0.2">
      <c r="A340" t="s">
        <v>942</v>
      </c>
      <c r="B340" t="str">
        <f>CONCATENATE(BOM!$C$4,"_",_xlfn.XLOOKUP(Nevion!G340,'SNP Lookup'!A:A,'SNP Lookup'!C:C,"",0,1),"_IPLASRF")</f>
        <v>VGW-01_SDI19_AUDsend_0015_IPLASRF</v>
      </c>
      <c r="C340" t="str">
        <f>IFERROR(VLOOKUP(B340,'Sender-Receiver'!$B$3:$BQ$1500,IF('Sender-Receiver'!$AQ$2="Type:Vid_720p50",62,60),FALSE),"")</f>
        <v/>
      </c>
      <c r="D340" t="str">
        <f>IFERROR(VLOOKUP(B340,'Sender-Receiver'!$B$3:$BP$1500,41,FALSE),"")</f>
        <v/>
      </c>
      <c r="E340" t="s">
        <v>3817</v>
      </c>
      <c r="F340">
        <v>19</v>
      </c>
      <c r="G340" t="s">
        <v>1474</v>
      </c>
      <c r="M340" t="str">
        <f>IF(OR(BOM!$AE$4=FALSE,BOM!$AE$4="-"),IF(ISERROR(SEARCH("send",B340)),"",IF(ISERROR(SEARCH("Embrionix",BOM!$M$4)),"pool:TPC",IF(ISERROR(SEARCH("Quadsplit",BOM!$N$4)),"pool:TPC|pool:TPC","pool:TPC"))),IF(ISERROR(SEARCH("send",B340)),"","pool:TPC|pool:TPC"))</f>
        <v>pool:TPC|pool:TPC</v>
      </c>
      <c r="S340" t="str">
        <f>IFERROR(IF(VLOOKUP(B340,'Sender-Receiver'!$B$3:$BS$1259,IF('Sender-Receiver'!$AQ$2="Type:Vid_720p50",61,59),FALSE)="x","true","false"),"false")</f>
        <v>false</v>
      </c>
      <c r="T340" t="str">
        <f t="shared" si="5"/>
        <v>off</v>
      </c>
      <c r="Y340" t="str">
        <f>IF(OR(BOM!$AE$4=FALSE,BOM!$AE$4="-"),IF(ISERROR(SEARCH("Embrionix",BOM!$M$4)),"none",IF(ISERROR(SEARCH("Quadsplit",BOM!$N$4)),IF(ISERROR(SEARCH("rec",B340)),IF(ISERROR(SEARCH("send",B340)),"none","split"),"merge"),"none")),IF(ISERROR(SEARCH("rec",B340)),"split","merge"))</f>
        <v>split</v>
      </c>
    </row>
    <row r="341" spans="1:25" x14ac:dyDescent="0.2">
      <c r="A341" t="s">
        <v>942</v>
      </c>
      <c r="B341" t="str">
        <f>CONCATENATE(BOM!$C$4,"_",_xlfn.XLOOKUP(Nevion!G341,'SNP Lookup'!A:A,'SNP Lookup'!C:C,"",0,1),"_IPLASRF")</f>
        <v>VGW-01_SDI19_AUDrec_0016_IPLASRF</v>
      </c>
      <c r="C341" t="str">
        <f>IFERROR(VLOOKUP(B341,'Sender-Receiver'!$B$3:$BQ$1500,IF('Sender-Receiver'!$AQ$2="Type:Vid_720p50",62,60),FALSE),"")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41" t="str">
        <f>IFERROR(VLOOKUP(B341,'Sender-Receiver'!$B$3:$BP$1500,41,FALSE),"")</f>
        <v xml:space="preserve"> |  | MVW</v>
      </c>
      <c r="E341" t="s">
        <v>3817</v>
      </c>
      <c r="F341">
        <v>19</v>
      </c>
      <c r="G341" t="s">
        <v>1227</v>
      </c>
      <c r="M341" t="str">
        <f>IF(OR(BOM!$AE$4=FALSE,BOM!$AE$4="-"),IF(ISERROR(SEARCH("send",B341)),"",IF(ISERROR(SEARCH("Embrionix",BOM!$M$4)),"pool:TPC",IF(ISERROR(SEARCH("Quadsplit",BOM!$N$4)),"pool:TPC|pool:TPC","pool:TPC"))),IF(ISERROR(SEARCH("send",B341)),"","pool:TPC|pool:TPC"))</f>
        <v/>
      </c>
      <c r="S341" t="str">
        <f>IFERROR(IF(VLOOKUP(B341,'Sender-Receiver'!$B$3:$BS$1259,IF('Sender-Receiver'!$AQ$2="Type:Vid_720p50",61,59),FALSE)="x","true","false"),"false")</f>
        <v>true</v>
      </c>
      <c r="T341" t="str">
        <f t="shared" si="5"/>
        <v>full</v>
      </c>
      <c r="Y341" t="str">
        <f>IF(OR(BOM!$AE$4=FALSE,BOM!$AE$4="-"),IF(ISERROR(SEARCH("Embrionix",BOM!$M$4)),"none",IF(ISERROR(SEARCH("Quadsplit",BOM!$N$4)),IF(ISERROR(SEARCH("rec",B341)),IF(ISERROR(SEARCH("send",B341)),"none","split"),"merge"),"none")),IF(ISERROR(SEARCH("rec",B341)),"split","merge"))</f>
        <v>merge</v>
      </c>
    </row>
    <row r="342" spans="1:25" x14ac:dyDescent="0.2">
      <c r="A342" t="s">
        <v>942</v>
      </c>
      <c r="B342" t="str">
        <f>CONCATENATE(BOM!$C$4,"_",_xlfn.XLOOKUP(Nevion!G342,'SNP Lookup'!A:A,'SNP Lookup'!C:C,"",0,1),"_IPLASRF")</f>
        <v>VGW-01_SDI19_AUDsend_0016_IPLASRF</v>
      </c>
      <c r="C342" t="str">
        <f>IFERROR(VLOOKUP(B342,'Sender-Receiver'!$B$3:$BQ$1500,IF('Sender-Receiver'!$AQ$2="Type:Vid_720p50",62,60),FALSE),"")</f>
        <v/>
      </c>
      <c r="D342" t="str">
        <f>IFERROR(VLOOKUP(B342,'Sender-Receiver'!$B$3:$BP$1500,41,FALSE),"")</f>
        <v/>
      </c>
      <c r="E342" t="s">
        <v>3817</v>
      </c>
      <c r="F342">
        <v>19</v>
      </c>
      <c r="G342" t="s">
        <v>1475</v>
      </c>
      <c r="M342" t="str">
        <f>IF(OR(BOM!$AE$4=FALSE,BOM!$AE$4="-"),IF(ISERROR(SEARCH("send",B342)),"",IF(ISERROR(SEARCH("Embrionix",BOM!$M$4)),"pool:TPC",IF(ISERROR(SEARCH("Quadsplit",BOM!$N$4)),"pool:TPC|pool:TPC","pool:TPC"))),IF(ISERROR(SEARCH("send",B342)),"","pool:TPC|pool:TPC"))</f>
        <v>pool:TPC|pool:TPC</v>
      </c>
      <c r="S342" t="str">
        <f>IFERROR(IF(VLOOKUP(B342,'Sender-Receiver'!$B$3:$BS$1259,IF('Sender-Receiver'!$AQ$2="Type:Vid_720p50",61,59),FALSE)="x","true","false"),"false")</f>
        <v>false</v>
      </c>
      <c r="T342" t="str">
        <f t="shared" si="5"/>
        <v>off</v>
      </c>
      <c r="Y342" t="str">
        <f>IF(OR(BOM!$AE$4=FALSE,BOM!$AE$4="-"),IF(ISERROR(SEARCH("Embrionix",BOM!$M$4)),"none",IF(ISERROR(SEARCH("Quadsplit",BOM!$N$4)),IF(ISERROR(SEARCH("rec",B342)),IF(ISERROR(SEARCH("send",B342)),"none","split"),"merge"),"none")),IF(ISERROR(SEARCH("rec",B342)),"split","merge"))</f>
        <v>split</v>
      </c>
    </row>
    <row r="343" spans="1:25" x14ac:dyDescent="0.2">
      <c r="A343" t="s">
        <v>942</v>
      </c>
      <c r="B343" t="str">
        <f>CONCATENATE(BOM!$C$4,"_",_xlfn.XLOOKUP(Nevion!G343,'SNP Lookup'!A:A,'SNP Lookup'!C:C,"",0,1),"_IPLASRF")</f>
        <v>VGW-01_SDI19_ANCrec_0001_IPLASRF</v>
      </c>
      <c r="C343" t="str">
        <f>IFERROR(VLOOKUP(B343,'Sender-Receiver'!$B$3:$BQ$1500,IF('Sender-Receiver'!$AQ$2="Type:Vid_720p50",62,60),FALSE),"")</f>
        <v>Type:Anc_Prot,#SNP</v>
      </c>
      <c r="D343" t="str">
        <f>IFERROR(VLOOKUP(B343,'Sender-Receiver'!$B$3:$BP$1500,41,FALSE),"")</f>
        <v xml:space="preserve"> |  | MVW</v>
      </c>
      <c r="E343" t="s">
        <v>3817</v>
      </c>
      <c r="F343">
        <v>19</v>
      </c>
      <c r="G343" t="s">
        <v>1208</v>
      </c>
      <c r="M343" t="str">
        <f>IF(OR(BOM!$AE$4=FALSE,BOM!$AE$4="-"),IF(ISERROR(SEARCH("send",B343)),"",IF(ISERROR(SEARCH("Embrionix",BOM!$M$4)),"pool:TPC",IF(ISERROR(SEARCH("Quadsplit",BOM!$N$4)),"pool:TPC|pool:TPC","pool:TPC"))),IF(ISERROR(SEARCH("send",B343)),"","pool:TPC|pool:TPC"))</f>
        <v/>
      </c>
      <c r="S343" t="str">
        <f>IFERROR(IF(VLOOKUP(B343,'Sender-Receiver'!$B$3:$BS$1259,IF('Sender-Receiver'!$AQ$2="Type:Vid_720p50",61,59),FALSE)="x","true","false"),"false")</f>
        <v>true</v>
      </c>
      <c r="T343" t="str">
        <f t="shared" si="5"/>
        <v>full</v>
      </c>
      <c r="Y343" t="str">
        <f>IF(OR(BOM!$AE$4=FALSE,BOM!$AE$4="-"),IF(ISERROR(SEARCH("Embrionix",BOM!$M$4)),"none",IF(ISERROR(SEARCH("Quadsplit",BOM!$N$4)),IF(ISERROR(SEARCH("rec",B343)),IF(ISERROR(SEARCH("send",B343)),"none","split"),"merge"),"none")),IF(ISERROR(SEARCH("rec",B343)),"split","merge"))</f>
        <v>merge</v>
      </c>
    </row>
    <row r="344" spans="1:25" x14ac:dyDescent="0.2">
      <c r="A344" t="s">
        <v>942</v>
      </c>
      <c r="B344" t="str">
        <f>CONCATENATE(BOM!$C$4,"_",_xlfn.XLOOKUP(Nevion!G344,'SNP Lookup'!A:A,'SNP Lookup'!C:C,"",0,1),"_IPLASRF")</f>
        <v>VGW-01_SDI19_ANCsend_0001_IPLASRF</v>
      </c>
      <c r="C344" t="str">
        <f>IFERROR(VLOOKUP(B344,'Sender-Receiver'!$B$3:$BQ$1500,IF('Sender-Receiver'!$AQ$2="Type:Vid_720p50",62,60),FALSE),"")</f>
        <v/>
      </c>
      <c r="D344" t="str">
        <f>IFERROR(VLOOKUP(B344,'Sender-Receiver'!$B$3:$BP$1500,41,FALSE),"")</f>
        <v/>
      </c>
      <c r="E344" t="s">
        <v>3817</v>
      </c>
      <c r="F344">
        <v>19</v>
      </c>
      <c r="G344" t="s">
        <v>1464</v>
      </c>
      <c r="M344" t="str">
        <f>IF(OR(BOM!$AE$4=FALSE,BOM!$AE$4="-"),IF(ISERROR(SEARCH("send",B344)),"",IF(ISERROR(SEARCH("Embrionix",BOM!$M$4)),"pool:TPC",IF(ISERROR(SEARCH("Quadsplit",BOM!$N$4)),"pool:TPC|pool:TPC","pool:TPC"))),IF(ISERROR(SEARCH("send",B344)),"","pool:TPC|pool:TPC"))</f>
        <v>pool:TPC|pool:TPC</v>
      </c>
      <c r="S344" t="str">
        <f>IFERROR(IF(VLOOKUP(B344,'Sender-Receiver'!$B$3:$BS$1259,IF('Sender-Receiver'!$AQ$2="Type:Vid_720p50",61,59),FALSE)="x","true","false"),"false")</f>
        <v>false</v>
      </c>
      <c r="T344" t="str">
        <f t="shared" si="5"/>
        <v>off</v>
      </c>
      <c r="Y344" t="str">
        <f>IF(OR(BOM!$AE$4=FALSE,BOM!$AE$4="-"),IF(ISERROR(SEARCH("Embrionix",BOM!$M$4)),"none",IF(ISERROR(SEARCH("Quadsplit",BOM!$N$4)),IF(ISERROR(SEARCH("rec",B344)),IF(ISERROR(SEARCH("send",B344)),"none","split"),"merge"),"none")),IF(ISERROR(SEARCH("rec",B344)),"split","merge"))</f>
        <v>split</v>
      </c>
    </row>
    <row r="345" spans="1:25" x14ac:dyDescent="0.2">
      <c r="A345" t="s">
        <v>942</v>
      </c>
      <c r="B345" t="str">
        <f>CONCATENATE(BOM!$C$4,"_",_xlfn.XLOOKUP(Nevion!G345,'SNP Lookup'!A:A,'SNP Lookup'!C:C,"",0,1),"_IPLASRF")</f>
        <v>VGW-01_SDI19_ANCrec_0002_IPLASRF</v>
      </c>
      <c r="C345" t="str">
        <f>IFERROR(VLOOKUP(B345,'Sender-Receiver'!$B$3:$BQ$1500,IF('Sender-Receiver'!$AQ$2="Type:Vid_720p50",62,60),FALSE),"")</f>
        <v>#SNP</v>
      </c>
      <c r="D345" t="str">
        <f>IFERROR(VLOOKUP(B345,'Sender-Receiver'!$B$3:$BP$1500,41,FALSE),"")</f>
        <v xml:space="preserve"> |  | MVW</v>
      </c>
      <c r="E345" t="s">
        <v>3817</v>
      </c>
      <c r="F345">
        <v>19</v>
      </c>
      <c r="G345" t="s">
        <v>1209</v>
      </c>
      <c r="M345" t="str">
        <f>IF(OR(BOM!$AE$4=FALSE,BOM!$AE$4="-"),IF(ISERROR(SEARCH("send",B345)),"",IF(ISERROR(SEARCH("Embrionix",BOM!$M$4)),"pool:TPC",IF(ISERROR(SEARCH("Quadsplit",BOM!$N$4)),"pool:TPC|pool:TPC","pool:TPC"))),IF(ISERROR(SEARCH("send",B345)),"","pool:TPC|pool:TPC"))</f>
        <v/>
      </c>
      <c r="S345" t="str">
        <f>IFERROR(IF(VLOOKUP(B345,'Sender-Receiver'!$B$3:$BS$1259,IF('Sender-Receiver'!$AQ$2="Type:Vid_720p50",61,59),FALSE)="x","true","false"),"false")</f>
        <v>false</v>
      </c>
      <c r="T345" t="str">
        <f t="shared" si="5"/>
        <v>off</v>
      </c>
      <c r="Y345" t="str">
        <f>IF(OR(BOM!$AE$4=FALSE,BOM!$AE$4="-"),IF(ISERROR(SEARCH("Embrionix",BOM!$M$4)),"none",IF(ISERROR(SEARCH("Quadsplit",BOM!$N$4)),IF(ISERROR(SEARCH("rec",B345)),IF(ISERROR(SEARCH("send",B345)),"none","split"),"merge"),"none")),IF(ISERROR(SEARCH("rec",B345)),"split","merge"))</f>
        <v>merge</v>
      </c>
    </row>
    <row r="346" spans="1:25" x14ac:dyDescent="0.2">
      <c r="A346" t="s">
        <v>942</v>
      </c>
      <c r="B346" t="str">
        <f>CONCATENATE(BOM!$C$4,"_",_xlfn.XLOOKUP(Nevion!G346,'SNP Lookup'!A:A,'SNP Lookup'!C:C,"",0,1),"_IPLASRF")</f>
        <v>VGW-01_SDI19_ANCsend_0002_IPLASRF</v>
      </c>
      <c r="C346" t="str">
        <f>IFERROR(VLOOKUP(B346,'Sender-Receiver'!$B$3:$BQ$1500,IF('Sender-Receiver'!$AQ$2="Type:Vid_720p50",62,60),FALSE),"")</f>
        <v/>
      </c>
      <c r="D346" t="str">
        <f>IFERROR(VLOOKUP(B346,'Sender-Receiver'!$B$3:$BP$1500,41,FALSE),"")</f>
        <v/>
      </c>
      <c r="E346" t="s">
        <v>3817</v>
      </c>
      <c r="F346">
        <v>19</v>
      </c>
      <c r="G346" t="s">
        <v>1465</v>
      </c>
      <c r="M346" t="str">
        <f>IF(OR(BOM!$AE$4=FALSE,BOM!$AE$4="-"),IF(ISERROR(SEARCH("send",B346)),"",IF(ISERROR(SEARCH("Embrionix",BOM!$M$4)),"pool:TPC",IF(ISERROR(SEARCH("Quadsplit",BOM!$N$4)),"pool:TPC|pool:TPC","pool:TPC"))),IF(ISERROR(SEARCH("send",B346)),"","pool:TPC|pool:TPC"))</f>
        <v>pool:TPC|pool:TPC</v>
      </c>
      <c r="S346" t="str">
        <f>IFERROR(IF(VLOOKUP(B346,'Sender-Receiver'!$B$3:$BS$1259,IF('Sender-Receiver'!$AQ$2="Type:Vid_720p50",61,59),FALSE)="x","true","false"),"false")</f>
        <v>false</v>
      </c>
      <c r="T346" t="str">
        <f t="shared" si="5"/>
        <v>off</v>
      </c>
      <c r="Y346" t="str">
        <f>IF(OR(BOM!$AE$4=FALSE,BOM!$AE$4="-"),IF(ISERROR(SEARCH("Embrionix",BOM!$M$4)),"none",IF(ISERROR(SEARCH("Quadsplit",BOM!$N$4)),IF(ISERROR(SEARCH("rec",B346)),IF(ISERROR(SEARCH("send",B346)),"none","split"),"merge"),"none")),IF(ISERROR(SEARCH("rec",B346)),"split","merge"))</f>
        <v>split</v>
      </c>
    </row>
    <row r="347" spans="1:25" x14ac:dyDescent="0.2">
      <c r="A347" t="s">
        <v>942</v>
      </c>
      <c r="B347" t="str">
        <f>CONCATENATE(BOM!$C$4,"_",_xlfn.XLOOKUP(Nevion!G347,'SNP Lookup'!A:A,'SNP Lookup'!C:C,"",0,1),"_IPLASRF")</f>
        <v>VGW-01_SDI19_ANCrec_0003_IPLASRF</v>
      </c>
      <c r="C347" t="str">
        <f>IFERROR(VLOOKUP(B347,'Sender-Receiver'!$B$3:$BQ$1500,IF('Sender-Receiver'!$AQ$2="Type:Vid_720p50",62,60),FALSE),"")</f>
        <v>#SNP</v>
      </c>
      <c r="D347" t="str">
        <f>IFERROR(VLOOKUP(B347,'Sender-Receiver'!$B$3:$BP$1500,41,FALSE),"")</f>
        <v xml:space="preserve"> |  | MVW</v>
      </c>
      <c r="E347" t="s">
        <v>3817</v>
      </c>
      <c r="F347">
        <v>19</v>
      </c>
      <c r="G347" t="s">
        <v>1210</v>
      </c>
      <c r="M347" t="str">
        <f>IF(OR(BOM!$AE$4=FALSE,BOM!$AE$4="-"),IF(ISERROR(SEARCH("send",B347)),"",IF(ISERROR(SEARCH("Embrionix",BOM!$M$4)),"pool:TPC",IF(ISERROR(SEARCH("Quadsplit",BOM!$N$4)),"pool:TPC|pool:TPC","pool:TPC"))),IF(ISERROR(SEARCH("send",B347)),"","pool:TPC|pool:TPC"))</f>
        <v/>
      </c>
      <c r="S347" t="str">
        <f>IFERROR(IF(VLOOKUP(B347,'Sender-Receiver'!$B$3:$BS$1259,IF('Sender-Receiver'!$AQ$2="Type:Vid_720p50",61,59),FALSE)="x","true","false"),"false")</f>
        <v>false</v>
      </c>
      <c r="T347" t="str">
        <f t="shared" si="5"/>
        <v>off</v>
      </c>
      <c r="Y347" t="str">
        <f>IF(OR(BOM!$AE$4=FALSE,BOM!$AE$4="-"),IF(ISERROR(SEARCH("Embrionix",BOM!$M$4)),"none",IF(ISERROR(SEARCH("Quadsplit",BOM!$N$4)),IF(ISERROR(SEARCH("rec",B347)),IF(ISERROR(SEARCH("send",B347)),"none","split"),"merge"),"none")),IF(ISERROR(SEARCH("rec",B347)),"split","merge"))</f>
        <v>merge</v>
      </c>
    </row>
    <row r="348" spans="1:25" x14ac:dyDescent="0.2">
      <c r="A348" t="s">
        <v>942</v>
      </c>
      <c r="B348" t="str">
        <f>CONCATENATE(BOM!$C$4,"_",_xlfn.XLOOKUP(Nevion!G348,'SNP Lookup'!A:A,'SNP Lookup'!C:C,"",0,1),"_IPLASRF")</f>
        <v>VGW-01_SDI19_ANCsend_0003_IPLASRF</v>
      </c>
      <c r="C348" t="str">
        <f>IFERROR(VLOOKUP(B348,'Sender-Receiver'!$B$3:$BQ$1500,IF('Sender-Receiver'!$AQ$2="Type:Vid_720p50",62,60),FALSE),"")</f>
        <v/>
      </c>
      <c r="D348" t="str">
        <f>IFERROR(VLOOKUP(B348,'Sender-Receiver'!$B$3:$BP$1500,41,FALSE),"")</f>
        <v/>
      </c>
      <c r="E348" t="s">
        <v>3817</v>
      </c>
      <c r="F348">
        <v>19</v>
      </c>
      <c r="G348" t="s">
        <v>1466</v>
      </c>
      <c r="M348" t="str">
        <f>IF(OR(BOM!$AE$4=FALSE,BOM!$AE$4="-"),IF(ISERROR(SEARCH("send",B348)),"",IF(ISERROR(SEARCH("Embrionix",BOM!$M$4)),"pool:TPC",IF(ISERROR(SEARCH("Quadsplit",BOM!$N$4)),"pool:TPC|pool:TPC","pool:TPC"))),IF(ISERROR(SEARCH("send",B348)),"","pool:TPC|pool:TPC"))</f>
        <v>pool:TPC|pool:TPC</v>
      </c>
      <c r="S348" t="str">
        <f>IFERROR(IF(VLOOKUP(B348,'Sender-Receiver'!$B$3:$BS$1259,IF('Sender-Receiver'!$AQ$2="Type:Vid_720p50",61,59),FALSE)="x","true","false"),"false")</f>
        <v>false</v>
      </c>
      <c r="T348" t="str">
        <f t="shared" si="5"/>
        <v>off</v>
      </c>
      <c r="Y348" t="str">
        <f>IF(OR(BOM!$AE$4=FALSE,BOM!$AE$4="-"),IF(ISERROR(SEARCH("Embrionix",BOM!$M$4)),"none",IF(ISERROR(SEARCH("Quadsplit",BOM!$N$4)),IF(ISERROR(SEARCH("rec",B348)),IF(ISERROR(SEARCH("send",B348)),"none","split"),"merge"),"none")),IF(ISERROR(SEARCH("rec",B348)),"split","merge"))</f>
        <v>split</v>
      </c>
    </row>
    <row r="349" spans="1:25" x14ac:dyDescent="0.2">
      <c r="A349" t="s">
        <v>942</v>
      </c>
      <c r="B349" t="str">
        <f>CONCATENATE(BOM!$C$4,"_",_xlfn.XLOOKUP(Nevion!G349,'SNP Lookup'!A:A,'SNP Lookup'!C:C,"",0,1),"_IPLASRF")</f>
        <v>VGW-01_SDI19_ANCrec_0004_IPLASRF</v>
      </c>
      <c r="C349" t="str">
        <f>IFERROR(VLOOKUP(B349,'Sender-Receiver'!$B$3:$BQ$1500,IF('Sender-Receiver'!$AQ$2="Type:Vid_720p50",62,60),FALSE),"")</f>
        <v>#SNP</v>
      </c>
      <c r="D349" t="str">
        <f>IFERROR(VLOOKUP(B349,'Sender-Receiver'!$B$3:$BP$1500,41,FALSE),"")</f>
        <v xml:space="preserve"> |  | MVW</v>
      </c>
      <c r="E349" t="s">
        <v>3817</v>
      </c>
      <c r="F349">
        <v>19</v>
      </c>
      <c r="G349" t="s">
        <v>1211</v>
      </c>
      <c r="M349" t="str">
        <f>IF(OR(BOM!$AE$4=FALSE,BOM!$AE$4="-"),IF(ISERROR(SEARCH("send",B349)),"",IF(ISERROR(SEARCH("Embrionix",BOM!$M$4)),"pool:TPC",IF(ISERROR(SEARCH("Quadsplit",BOM!$N$4)),"pool:TPC|pool:TPC","pool:TPC"))),IF(ISERROR(SEARCH("send",B349)),"","pool:TPC|pool:TPC"))</f>
        <v/>
      </c>
      <c r="S349" t="str">
        <f>IFERROR(IF(VLOOKUP(B349,'Sender-Receiver'!$B$3:$BS$1259,IF('Sender-Receiver'!$AQ$2="Type:Vid_720p50",61,59),FALSE)="x","true","false"),"false")</f>
        <v>false</v>
      </c>
      <c r="T349" t="str">
        <f t="shared" si="5"/>
        <v>off</v>
      </c>
      <c r="Y349" t="str">
        <f>IF(OR(BOM!$AE$4=FALSE,BOM!$AE$4="-"),IF(ISERROR(SEARCH("Embrionix",BOM!$M$4)),"none",IF(ISERROR(SEARCH("Quadsplit",BOM!$N$4)),IF(ISERROR(SEARCH("rec",B349)),IF(ISERROR(SEARCH("send",B349)),"none","split"),"merge"),"none")),IF(ISERROR(SEARCH("rec",B349)),"split","merge"))</f>
        <v>merge</v>
      </c>
    </row>
    <row r="350" spans="1:25" x14ac:dyDescent="0.2">
      <c r="A350" t="s">
        <v>942</v>
      </c>
      <c r="B350" t="str">
        <f>CONCATENATE(BOM!$C$4,"_",_xlfn.XLOOKUP(Nevion!G350,'SNP Lookup'!A:A,'SNP Lookup'!C:C,"",0,1),"_IPLASRF")</f>
        <v>VGW-01_SDI19_ANCsend_0004_IPLASRF</v>
      </c>
      <c r="C350" t="str">
        <f>IFERROR(VLOOKUP(B350,'Sender-Receiver'!$B$3:$BQ$1500,IF('Sender-Receiver'!$AQ$2="Type:Vid_720p50",62,60),FALSE),"")</f>
        <v/>
      </c>
      <c r="D350" t="str">
        <f>IFERROR(VLOOKUP(B350,'Sender-Receiver'!$B$3:$BP$1500,41,FALSE),"")</f>
        <v/>
      </c>
      <c r="E350" t="s">
        <v>3817</v>
      </c>
      <c r="F350">
        <v>19</v>
      </c>
      <c r="G350" t="s">
        <v>1467</v>
      </c>
      <c r="M350" t="str">
        <f>IF(OR(BOM!$AE$4=FALSE,BOM!$AE$4="-"),IF(ISERROR(SEARCH("send",B350)),"",IF(ISERROR(SEARCH("Embrionix",BOM!$M$4)),"pool:TPC",IF(ISERROR(SEARCH("Quadsplit",BOM!$N$4)),"pool:TPC|pool:TPC","pool:TPC"))),IF(ISERROR(SEARCH("send",B350)),"","pool:TPC|pool:TPC"))</f>
        <v>pool:TPC|pool:TPC</v>
      </c>
      <c r="S350" t="str">
        <f>IFERROR(IF(VLOOKUP(B350,'Sender-Receiver'!$B$3:$BS$1259,IF('Sender-Receiver'!$AQ$2="Type:Vid_720p50",61,59),FALSE)="x","true","false"),"false")</f>
        <v>false</v>
      </c>
      <c r="T350" t="str">
        <f t="shared" si="5"/>
        <v>off</v>
      </c>
      <c r="Y350" t="str">
        <f>IF(OR(BOM!$AE$4=FALSE,BOM!$AE$4="-"),IF(ISERROR(SEARCH("Embrionix",BOM!$M$4)),"none",IF(ISERROR(SEARCH("Quadsplit",BOM!$N$4)),IF(ISERROR(SEARCH("rec",B350)),IF(ISERROR(SEARCH("send",B350)),"none","split"),"merge"),"none")),IF(ISERROR(SEARCH("rec",B350)),"split","merge"))</f>
        <v>split</v>
      </c>
    </row>
    <row r="351" spans="1:25" x14ac:dyDescent="0.2">
      <c r="A351" t="s">
        <v>942</v>
      </c>
      <c r="B351" t="str">
        <f>CONCATENATE(BOM!$C$4,"_",_xlfn.XLOOKUP(Nevion!G351,'SNP Lookup'!A:A,'SNP Lookup'!C:C,"",0,1),"_IPLASRF")</f>
        <v>VGW-01_SDI20_VIDrec_0001_IPLASRF</v>
      </c>
      <c r="C351" t="str">
        <f>IFERROR(VLOOKUP(B351,'Sender-Receiver'!$B$3:$BQ$1500,IF('Sender-Receiver'!$AQ$2="Type:Vid_720p50",62,60),FALSE),"")</f>
        <v>Type:Vid_1080i50,Type:Vid_1080p25,Type:Vid_1080p50,Type:Vid_2160p50,Type:Vid_1080p60,#SNP</v>
      </c>
      <c r="D351" t="str">
        <f>IFERROR(VLOOKUP(B351,'Sender-Receiver'!$B$3:$BP$1500,41,FALSE),"")</f>
        <v xml:space="preserve"> |  | MVW</v>
      </c>
      <c r="E351" t="s">
        <v>3817</v>
      </c>
      <c r="F351">
        <v>20</v>
      </c>
      <c r="G351" t="s">
        <v>1249</v>
      </c>
      <c r="M351" t="str">
        <f>IF(OR(BOM!$AE$4=FALSE,BOM!$AE$4="-"),IF(ISERROR(SEARCH("send",B351)),"",IF(ISERROR(SEARCH("Embrionix",BOM!$M$4)),"pool:TPC",IF(ISERROR(SEARCH("Quadsplit",BOM!$N$4)),"pool:TPC|pool:TPC","pool:TPC"))),IF(ISERROR(SEARCH("send",B351)),"","pool:TPC|pool:TPC"))</f>
        <v/>
      </c>
      <c r="S351" t="str">
        <f>IFERROR(IF(VLOOKUP(B351,'Sender-Receiver'!$B$3:$BS$1259,IF('Sender-Receiver'!$AQ$2="Type:Vid_720p50",61,59),FALSE)="x","true","false"),"false")</f>
        <v>true</v>
      </c>
      <c r="T351" t="str">
        <f t="shared" si="5"/>
        <v>full</v>
      </c>
      <c r="X351" t="s">
        <v>1184</v>
      </c>
      <c r="Y351" t="str">
        <f>IF(OR(BOM!$AE$4=FALSE,BOM!$AE$4="-"),IF(ISERROR(SEARCH("Embrionix",BOM!$M$4)),"none",IF(ISERROR(SEARCH("Quadsplit",BOM!$N$4)),IF(ISERROR(SEARCH("rec",B351)),IF(ISERROR(SEARCH("send",B351)),"none","split"),"merge"),"none")),IF(ISERROR(SEARCH("rec",B351)),"split","merge"))</f>
        <v>merge</v>
      </c>
    </row>
    <row r="352" spans="1:25" x14ac:dyDescent="0.2">
      <c r="A352" t="s">
        <v>942</v>
      </c>
      <c r="B352" t="str">
        <f>CONCATENATE(BOM!$C$4,"_",_xlfn.XLOOKUP(Nevion!G352,'SNP Lookup'!A:A,'SNP Lookup'!C:C,"",0,1),"_IPLASRF")</f>
        <v>VGW-01_SDI20_VIDsend_0001_IPLASRF</v>
      </c>
      <c r="C352" t="str">
        <f>IFERROR(VLOOKUP(B352,'Sender-Receiver'!$B$3:$BQ$1500,IF('Sender-Receiver'!$AQ$2="Type:Vid_720p50",62,60),FALSE),"")</f>
        <v/>
      </c>
      <c r="D352" t="str">
        <f>IFERROR(VLOOKUP(B352,'Sender-Receiver'!$B$3:$BP$1500,41,FALSE),"")</f>
        <v/>
      </c>
      <c r="E352" t="s">
        <v>3817</v>
      </c>
      <c r="F352">
        <v>20</v>
      </c>
      <c r="G352" t="s">
        <v>1507</v>
      </c>
      <c r="M352" t="str">
        <f>IF(OR(BOM!$AE$4=FALSE,BOM!$AE$4="-"),IF(ISERROR(SEARCH("send",B352)),"",IF(ISERROR(SEARCH("Embrionix",BOM!$M$4)),"pool:TPC",IF(ISERROR(SEARCH("Quadsplit",BOM!$N$4)),"pool:TPC|pool:TPC","pool:TPC"))),IF(ISERROR(SEARCH("send",B352)),"","pool:TPC|pool:TPC"))</f>
        <v>pool:TPC|pool:TPC</v>
      </c>
      <c r="S352" t="str">
        <f>IFERROR(IF(VLOOKUP(B352,'Sender-Receiver'!$B$3:$BS$1259,IF('Sender-Receiver'!$AQ$2="Type:Vid_720p50",61,59),FALSE)="x","true","false"),"false")</f>
        <v>false</v>
      </c>
      <c r="T352" t="str">
        <f t="shared" si="5"/>
        <v>off</v>
      </c>
      <c r="Y352" t="str">
        <f>IF(OR(BOM!$AE$4=FALSE,BOM!$AE$4="-"),IF(ISERROR(SEARCH("Embrionix",BOM!$M$4)),"none",IF(ISERROR(SEARCH("Quadsplit",BOM!$N$4)),IF(ISERROR(SEARCH("rec",B352)),IF(ISERROR(SEARCH("send",B352)),"none","split"),"merge"),"none")),IF(ISERROR(SEARCH("rec",B352)),"split","merge"))</f>
        <v>split</v>
      </c>
    </row>
    <row r="353" spans="1:25" x14ac:dyDescent="0.2">
      <c r="A353" t="s">
        <v>942</v>
      </c>
      <c r="B353" t="str">
        <f>CONCATENATE(BOM!$C$4,"_",_xlfn.XLOOKUP(Nevion!G353,'SNP Lookup'!A:A,'SNP Lookup'!C:C,"",0,1),"_IPLASRF")</f>
        <v>VGW-01_SDI20_VIDsend_0002_IPLASRF</v>
      </c>
      <c r="C353" t="str">
        <f>IFERROR(VLOOKUP(B353,'Sender-Receiver'!$B$3:$BQ$1500,IF('Sender-Receiver'!$AQ$2="Type:Vid_720p50",62,60),FALSE),"")</f>
        <v>Type:Vid_1080i50,#SNP</v>
      </c>
      <c r="D353" t="str">
        <f>IFERROR(VLOOKUP(B353,'Sender-Receiver'!$B$3:$BP$1500,41,FALSE),"")</f>
        <v xml:space="preserve"> |  | MVW</v>
      </c>
      <c r="E353" t="s">
        <v>3817</v>
      </c>
      <c r="F353">
        <v>20</v>
      </c>
      <c r="G353" t="s">
        <v>1506</v>
      </c>
      <c r="M353" t="str">
        <f>IF(OR(BOM!$AE$4=FALSE,BOM!$AE$4="-"),IF(ISERROR(SEARCH("send",B353)),"",IF(ISERROR(SEARCH("Embrionix",BOM!$M$4)),"pool:TPC",IF(ISERROR(SEARCH("Quadsplit",BOM!$N$4)),"pool:TPC|pool:TPC","pool:TPC"))),IF(ISERROR(SEARCH("send",B353)),"","pool:TPC|pool:TPC"))</f>
        <v>pool:TPC|pool:TPC</v>
      </c>
      <c r="S353" t="str">
        <f>IFERROR(IF(VLOOKUP(B353,'Sender-Receiver'!$B$3:$BS$1259,IF('Sender-Receiver'!$AQ$2="Type:Vid_720p50",61,59),FALSE)="x","true","false"),"false")</f>
        <v>true</v>
      </c>
      <c r="T353" t="str">
        <f t="shared" si="5"/>
        <v>full</v>
      </c>
      <c r="Y353" t="str">
        <f>IF(OR(BOM!$AE$4=FALSE,BOM!$AE$4="-"),IF(ISERROR(SEARCH("Embrionix",BOM!$M$4)),"none",IF(ISERROR(SEARCH("Quadsplit",BOM!$N$4)),IF(ISERROR(SEARCH("rec",B353)),IF(ISERROR(SEARCH("send",B353)),"none","split"),"merge"),"none")),IF(ISERROR(SEARCH("rec",B353)),"split","merge"))</f>
        <v>split</v>
      </c>
    </row>
    <row r="354" spans="1:25" x14ac:dyDescent="0.2">
      <c r="A354" t="s">
        <v>942</v>
      </c>
      <c r="B354" t="str">
        <f>CONCATENATE(BOM!$C$4,"_",_xlfn.XLOOKUP(Nevion!G354,'SNP Lookup'!A:A,'SNP Lookup'!C:C,"",0,1),"_IPLASRF")</f>
        <v>VGW-01_SDI20_AUDrec_0001_IPLASRF</v>
      </c>
      <c r="C354" t="str">
        <f>IFERROR(VLOOKUP(B354,'Sender-Receiver'!$B$3:$BQ$1500,IF('Sender-Receiver'!$AQ$2="Type:Vid_720p50",62,60),FALSE),"")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54" t="str">
        <f>IFERROR(VLOOKUP(B354,'Sender-Receiver'!$B$3:$BP$1500,41,FALSE),"")</f>
        <v xml:space="preserve"> |  | MVW</v>
      </c>
      <c r="E354" t="s">
        <v>3817</v>
      </c>
      <c r="F354">
        <v>20</v>
      </c>
      <c r="G354" t="s">
        <v>1233</v>
      </c>
      <c r="M354" t="str">
        <f>IF(OR(BOM!$AE$4=FALSE,BOM!$AE$4="-"),IF(ISERROR(SEARCH("send",B354)),"",IF(ISERROR(SEARCH("Embrionix",BOM!$M$4)),"pool:TPC",IF(ISERROR(SEARCH("Quadsplit",BOM!$N$4)),"pool:TPC|pool:TPC","pool:TPC"))),IF(ISERROR(SEARCH("send",B354)),"","pool:TPC|pool:TPC"))</f>
        <v/>
      </c>
      <c r="S354" t="str">
        <f>IFERROR(IF(VLOOKUP(B354,'Sender-Receiver'!$B$3:$BS$1259,IF('Sender-Receiver'!$AQ$2="Type:Vid_720p50",61,59),FALSE)="x","true","false"),"false")</f>
        <v>true</v>
      </c>
      <c r="T354" t="str">
        <f t="shared" si="5"/>
        <v>full</v>
      </c>
      <c r="Y354" t="str">
        <f>IF(OR(BOM!$AE$4=FALSE,BOM!$AE$4="-"),IF(ISERROR(SEARCH("Embrionix",BOM!$M$4)),"none",IF(ISERROR(SEARCH("Quadsplit",BOM!$N$4)),IF(ISERROR(SEARCH("rec",B354)),IF(ISERROR(SEARCH("send",B354)),"none","split"),"merge"),"none")),IF(ISERROR(SEARCH("rec",B354)),"split","merge"))</f>
        <v>merge</v>
      </c>
    </row>
    <row r="355" spans="1:25" x14ac:dyDescent="0.2">
      <c r="A355" t="s">
        <v>942</v>
      </c>
      <c r="B355" t="str">
        <f>CONCATENATE(BOM!$C$4,"_",_xlfn.XLOOKUP(Nevion!G355,'SNP Lookup'!A:A,'SNP Lookup'!C:C,"",0,1),"_IPLASRF")</f>
        <v>VGW-01_SDI20_AUDsend_0001_IPLASRF</v>
      </c>
      <c r="C355" t="str">
        <f>IFERROR(VLOOKUP(B355,'Sender-Receiver'!$B$3:$BQ$1500,IF('Sender-Receiver'!$AQ$2="Type:Vid_720p50",62,60),FALSE),"")</f>
        <v/>
      </c>
      <c r="D355" t="str">
        <f>IFERROR(VLOOKUP(B355,'Sender-Receiver'!$B$3:$BP$1500,41,FALSE),"")</f>
        <v/>
      </c>
      <c r="E355" t="s">
        <v>3817</v>
      </c>
      <c r="F355">
        <v>20</v>
      </c>
      <c r="G355" t="s">
        <v>1490</v>
      </c>
      <c r="M355" t="str">
        <f>IF(OR(BOM!$AE$4=FALSE,BOM!$AE$4="-"),IF(ISERROR(SEARCH("send",B355)),"",IF(ISERROR(SEARCH("Embrionix",BOM!$M$4)),"pool:TPC",IF(ISERROR(SEARCH("Quadsplit",BOM!$N$4)),"pool:TPC|pool:TPC","pool:TPC"))),IF(ISERROR(SEARCH("send",B355)),"","pool:TPC|pool:TPC"))</f>
        <v>pool:TPC|pool:TPC</v>
      </c>
      <c r="S355" t="str">
        <f>IFERROR(IF(VLOOKUP(B355,'Sender-Receiver'!$B$3:$BS$1259,IF('Sender-Receiver'!$AQ$2="Type:Vid_720p50",61,59),FALSE)="x","true","false"),"false")</f>
        <v>false</v>
      </c>
      <c r="T355" t="str">
        <f t="shared" si="5"/>
        <v>off</v>
      </c>
      <c r="Y355" t="str">
        <f>IF(OR(BOM!$AE$4=FALSE,BOM!$AE$4="-"),IF(ISERROR(SEARCH("Embrionix",BOM!$M$4)),"none",IF(ISERROR(SEARCH("Quadsplit",BOM!$N$4)),IF(ISERROR(SEARCH("rec",B355)),IF(ISERROR(SEARCH("send",B355)),"none","split"),"merge"),"none")),IF(ISERROR(SEARCH("rec",B355)),"split","merge"))</f>
        <v>split</v>
      </c>
    </row>
    <row r="356" spans="1:25" x14ac:dyDescent="0.2">
      <c r="A356" t="s">
        <v>942</v>
      </c>
      <c r="B356" t="str">
        <f>CONCATENATE(BOM!$C$4,"_",_xlfn.XLOOKUP(Nevion!G356,'SNP Lookup'!A:A,'SNP Lookup'!C:C,"",0,1),"_IPLASRF")</f>
        <v>VGW-01_SDI20_AUDrec_0002_IPLASRF</v>
      </c>
      <c r="C356" t="str">
        <f>IFERROR(VLOOKUP(B356,'Sender-Receiver'!$B$3:$BQ$1500,IF('Sender-Receiver'!$AQ$2="Type:Vid_720p50",62,60),FALSE),"")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56" t="str">
        <f>IFERROR(VLOOKUP(B356,'Sender-Receiver'!$B$3:$BP$1500,41,FALSE),"")</f>
        <v xml:space="preserve"> |  | MVW</v>
      </c>
      <c r="E356" t="s">
        <v>3817</v>
      </c>
      <c r="F356">
        <v>20</v>
      </c>
      <c r="G356" t="s">
        <v>1234</v>
      </c>
      <c r="M356" t="str">
        <f>IF(OR(BOM!$AE$4=FALSE,BOM!$AE$4="-"),IF(ISERROR(SEARCH("send",B356)),"",IF(ISERROR(SEARCH("Embrionix",BOM!$M$4)),"pool:TPC",IF(ISERROR(SEARCH("Quadsplit",BOM!$N$4)),"pool:TPC|pool:TPC","pool:TPC"))),IF(ISERROR(SEARCH("send",B356)),"","pool:TPC|pool:TPC"))</f>
        <v/>
      </c>
      <c r="S356" t="str">
        <f>IFERROR(IF(VLOOKUP(B356,'Sender-Receiver'!$B$3:$BS$1259,IF('Sender-Receiver'!$AQ$2="Type:Vid_720p50",61,59),FALSE)="x","true","false"),"false")</f>
        <v>true</v>
      </c>
      <c r="T356" t="str">
        <f t="shared" si="5"/>
        <v>full</v>
      </c>
      <c r="Y356" t="str">
        <f>IF(OR(BOM!$AE$4=FALSE,BOM!$AE$4="-"),IF(ISERROR(SEARCH("Embrionix",BOM!$M$4)),"none",IF(ISERROR(SEARCH("Quadsplit",BOM!$N$4)),IF(ISERROR(SEARCH("rec",B356)),IF(ISERROR(SEARCH("send",B356)),"none","split"),"merge"),"none")),IF(ISERROR(SEARCH("rec",B356)),"split","merge"))</f>
        <v>merge</v>
      </c>
    </row>
    <row r="357" spans="1:25" x14ac:dyDescent="0.2">
      <c r="A357" t="s">
        <v>942</v>
      </c>
      <c r="B357" t="str">
        <f>CONCATENATE(BOM!$C$4,"_",_xlfn.XLOOKUP(Nevion!G357,'SNP Lookup'!A:A,'SNP Lookup'!C:C,"",0,1),"_IPLASRF")</f>
        <v>VGW-01_SDI20_AUDsend_0002_IPLASRF</v>
      </c>
      <c r="C357" t="str">
        <f>IFERROR(VLOOKUP(B357,'Sender-Receiver'!$B$3:$BQ$1500,IF('Sender-Receiver'!$AQ$2="Type:Vid_720p50",62,60),FALSE),"")</f>
        <v/>
      </c>
      <c r="D357" t="str">
        <f>IFERROR(VLOOKUP(B357,'Sender-Receiver'!$B$3:$BP$1500,41,FALSE),"")</f>
        <v/>
      </c>
      <c r="E357" t="s">
        <v>3817</v>
      </c>
      <c r="F357">
        <v>20</v>
      </c>
      <c r="G357" t="s">
        <v>1498</v>
      </c>
      <c r="M357" t="str">
        <f>IF(OR(BOM!$AE$4=FALSE,BOM!$AE$4="-"),IF(ISERROR(SEARCH("send",B357)),"",IF(ISERROR(SEARCH("Embrionix",BOM!$M$4)),"pool:TPC",IF(ISERROR(SEARCH("Quadsplit",BOM!$N$4)),"pool:TPC|pool:TPC","pool:TPC"))),IF(ISERROR(SEARCH("send",B357)),"","pool:TPC|pool:TPC"))</f>
        <v>pool:TPC|pool:TPC</v>
      </c>
      <c r="S357" t="str">
        <f>IFERROR(IF(VLOOKUP(B357,'Sender-Receiver'!$B$3:$BS$1259,IF('Sender-Receiver'!$AQ$2="Type:Vid_720p50",61,59),FALSE)="x","true","false"),"false")</f>
        <v>false</v>
      </c>
      <c r="T357" t="str">
        <f t="shared" si="5"/>
        <v>off</v>
      </c>
      <c r="Y357" t="str">
        <f>IF(OR(BOM!$AE$4=FALSE,BOM!$AE$4="-"),IF(ISERROR(SEARCH("Embrionix",BOM!$M$4)),"none",IF(ISERROR(SEARCH("Quadsplit",BOM!$N$4)),IF(ISERROR(SEARCH("rec",B357)),IF(ISERROR(SEARCH("send",B357)),"none","split"),"merge"),"none")),IF(ISERROR(SEARCH("rec",B357)),"split","merge"))</f>
        <v>split</v>
      </c>
    </row>
    <row r="358" spans="1:25" x14ac:dyDescent="0.2">
      <c r="A358" t="s">
        <v>942</v>
      </c>
      <c r="B358" t="str">
        <f>CONCATENATE(BOM!$C$4,"_",_xlfn.XLOOKUP(Nevion!G358,'SNP Lookup'!A:A,'SNP Lookup'!C:C,"",0,1),"_IPLASRF")</f>
        <v>VGW-01_SDI20_AUDrec_0003_IPLASRF</v>
      </c>
      <c r="C358" t="str">
        <f>IFERROR(VLOOKUP(B358,'Sender-Receiver'!$B$3:$BQ$1500,IF('Sender-Receiver'!$AQ$2="Type:Vid_720p50",62,60),FALSE),"")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58" t="str">
        <f>IFERROR(VLOOKUP(B358,'Sender-Receiver'!$B$3:$BP$1500,41,FALSE),"")</f>
        <v xml:space="preserve"> |  | MVW</v>
      </c>
      <c r="E358" t="s">
        <v>3817</v>
      </c>
      <c r="F358">
        <v>20</v>
      </c>
      <c r="G358" t="s">
        <v>1235</v>
      </c>
      <c r="M358" t="str">
        <f>IF(OR(BOM!$AE$4=FALSE,BOM!$AE$4="-"),IF(ISERROR(SEARCH("send",B358)),"",IF(ISERROR(SEARCH("Embrionix",BOM!$M$4)),"pool:TPC",IF(ISERROR(SEARCH("Quadsplit",BOM!$N$4)),"pool:TPC|pool:TPC","pool:TPC"))),IF(ISERROR(SEARCH("send",B358)),"","pool:TPC|pool:TPC"))</f>
        <v/>
      </c>
      <c r="S358" t="str">
        <f>IFERROR(IF(VLOOKUP(B358,'Sender-Receiver'!$B$3:$BS$1259,IF('Sender-Receiver'!$AQ$2="Type:Vid_720p50",61,59),FALSE)="x","true","false"),"false")</f>
        <v>true</v>
      </c>
      <c r="T358" t="str">
        <f t="shared" si="5"/>
        <v>full</v>
      </c>
      <c r="Y358" t="str">
        <f>IF(OR(BOM!$AE$4=FALSE,BOM!$AE$4="-"),IF(ISERROR(SEARCH("Embrionix",BOM!$M$4)),"none",IF(ISERROR(SEARCH("Quadsplit",BOM!$N$4)),IF(ISERROR(SEARCH("rec",B358)),IF(ISERROR(SEARCH("send",B358)),"none","split"),"merge"),"none")),IF(ISERROR(SEARCH("rec",B358)),"split","merge"))</f>
        <v>merge</v>
      </c>
    </row>
    <row r="359" spans="1:25" x14ac:dyDescent="0.2">
      <c r="A359" t="s">
        <v>942</v>
      </c>
      <c r="B359" t="str">
        <f>CONCATENATE(BOM!$C$4,"_",_xlfn.XLOOKUP(Nevion!G359,'SNP Lookup'!A:A,'SNP Lookup'!C:C,"",0,1),"_IPLASRF")</f>
        <v>VGW-01_SDI20_AUDsend_0003_IPLASRF</v>
      </c>
      <c r="C359" t="str">
        <f>IFERROR(VLOOKUP(B359,'Sender-Receiver'!$B$3:$BQ$1500,IF('Sender-Receiver'!$AQ$2="Type:Vid_720p50",62,60),FALSE),"")</f>
        <v/>
      </c>
      <c r="D359" t="str">
        <f>IFERROR(VLOOKUP(B359,'Sender-Receiver'!$B$3:$BP$1500,41,FALSE),"")</f>
        <v/>
      </c>
      <c r="E359" t="s">
        <v>3817</v>
      </c>
      <c r="F359">
        <v>20</v>
      </c>
      <c r="G359" t="s">
        <v>1499</v>
      </c>
      <c r="M359" t="str">
        <f>IF(OR(BOM!$AE$4=FALSE,BOM!$AE$4="-"),IF(ISERROR(SEARCH("send",B359)),"",IF(ISERROR(SEARCH("Embrionix",BOM!$M$4)),"pool:TPC",IF(ISERROR(SEARCH("Quadsplit",BOM!$N$4)),"pool:TPC|pool:TPC","pool:TPC"))),IF(ISERROR(SEARCH("send",B359)),"","pool:TPC|pool:TPC"))</f>
        <v>pool:TPC|pool:TPC</v>
      </c>
      <c r="S359" t="str">
        <f>IFERROR(IF(VLOOKUP(B359,'Sender-Receiver'!$B$3:$BS$1259,IF('Sender-Receiver'!$AQ$2="Type:Vid_720p50",61,59),FALSE)="x","true","false"),"false")</f>
        <v>false</v>
      </c>
      <c r="T359" t="str">
        <f t="shared" si="5"/>
        <v>off</v>
      </c>
      <c r="Y359" t="str">
        <f>IF(OR(BOM!$AE$4=FALSE,BOM!$AE$4="-"),IF(ISERROR(SEARCH("Embrionix",BOM!$M$4)),"none",IF(ISERROR(SEARCH("Quadsplit",BOM!$N$4)),IF(ISERROR(SEARCH("rec",B359)),IF(ISERROR(SEARCH("send",B359)),"none","split"),"merge"),"none")),IF(ISERROR(SEARCH("rec",B359)),"split","merge"))</f>
        <v>split</v>
      </c>
    </row>
    <row r="360" spans="1:25" x14ac:dyDescent="0.2">
      <c r="A360" t="s">
        <v>942</v>
      </c>
      <c r="B360" t="str">
        <f>CONCATENATE(BOM!$C$4,"_",_xlfn.XLOOKUP(Nevion!G360,'SNP Lookup'!A:A,'SNP Lookup'!C:C,"",0,1),"_IPLASRF")</f>
        <v>VGW-01_SDI20_AUDrec_0004_IPLASRF</v>
      </c>
      <c r="C360" t="str">
        <f>IFERROR(VLOOKUP(B360,'Sender-Receiver'!$B$3:$BQ$1500,IF('Sender-Receiver'!$AQ$2="Type:Vid_720p50",62,60),FALSE),"")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60" t="str">
        <f>IFERROR(VLOOKUP(B360,'Sender-Receiver'!$B$3:$BP$1500,41,FALSE),"")</f>
        <v xml:space="preserve"> |  | MVW</v>
      </c>
      <c r="E360" t="s">
        <v>3817</v>
      </c>
      <c r="F360">
        <v>20</v>
      </c>
      <c r="G360" t="s">
        <v>1236</v>
      </c>
      <c r="M360" t="str">
        <f>IF(OR(BOM!$AE$4=FALSE,BOM!$AE$4="-"),IF(ISERROR(SEARCH("send",B360)),"",IF(ISERROR(SEARCH("Embrionix",BOM!$M$4)),"pool:TPC",IF(ISERROR(SEARCH("Quadsplit",BOM!$N$4)),"pool:TPC|pool:TPC","pool:TPC"))),IF(ISERROR(SEARCH("send",B360)),"","pool:TPC|pool:TPC"))</f>
        <v/>
      </c>
      <c r="S360" t="str">
        <f>IFERROR(IF(VLOOKUP(B360,'Sender-Receiver'!$B$3:$BS$1259,IF('Sender-Receiver'!$AQ$2="Type:Vid_720p50",61,59),FALSE)="x","true","false"),"false")</f>
        <v>true</v>
      </c>
      <c r="T360" t="str">
        <f t="shared" si="5"/>
        <v>full</v>
      </c>
      <c r="Y360" t="str">
        <f>IF(OR(BOM!$AE$4=FALSE,BOM!$AE$4="-"),IF(ISERROR(SEARCH("Embrionix",BOM!$M$4)),"none",IF(ISERROR(SEARCH("Quadsplit",BOM!$N$4)),IF(ISERROR(SEARCH("rec",B360)),IF(ISERROR(SEARCH("send",B360)),"none","split"),"merge"),"none")),IF(ISERROR(SEARCH("rec",B360)),"split","merge"))</f>
        <v>merge</v>
      </c>
    </row>
    <row r="361" spans="1:25" x14ac:dyDescent="0.2">
      <c r="A361" t="s">
        <v>942</v>
      </c>
      <c r="B361" t="str">
        <f>CONCATENATE(BOM!$C$4,"_",_xlfn.XLOOKUP(Nevion!G361,'SNP Lookup'!A:A,'SNP Lookup'!C:C,"",0,1),"_IPLASRF")</f>
        <v>VGW-01_SDI20_AUDsend_0004_IPLASRF</v>
      </c>
      <c r="C361" t="str">
        <f>IFERROR(VLOOKUP(B361,'Sender-Receiver'!$B$3:$BQ$1500,IF('Sender-Receiver'!$AQ$2="Type:Vid_720p50",62,60),FALSE),"")</f>
        <v/>
      </c>
      <c r="D361" t="str">
        <f>IFERROR(VLOOKUP(B361,'Sender-Receiver'!$B$3:$BP$1500,41,FALSE),"")</f>
        <v/>
      </c>
      <c r="E361" t="s">
        <v>3817</v>
      </c>
      <c r="F361">
        <v>20</v>
      </c>
      <c r="G361" t="s">
        <v>1500</v>
      </c>
      <c r="M361" t="str">
        <f>IF(OR(BOM!$AE$4=FALSE,BOM!$AE$4="-"),IF(ISERROR(SEARCH("send",B361)),"",IF(ISERROR(SEARCH("Embrionix",BOM!$M$4)),"pool:TPC",IF(ISERROR(SEARCH("Quadsplit",BOM!$N$4)),"pool:TPC|pool:TPC","pool:TPC"))),IF(ISERROR(SEARCH("send",B361)),"","pool:TPC|pool:TPC"))</f>
        <v>pool:TPC|pool:TPC</v>
      </c>
      <c r="S361" t="str">
        <f>IFERROR(IF(VLOOKUP(B361,'Sender-Receiver'!$B$3:$BS$1259,IF('Sender-Receiver'!$AQ$2="Type:Vid_720p50",61,59),FALSE)="x","true","false"),"false")</f>
        <v>false</v>
      </c>
      <c r="T361" t="str">
        <f t="shared" si="5"/>
        <v>off</v>
      </c>
      <c r="Y361" t="str">
        <f>IF(OR(BOM!$AE$4=FALSE,BOM!$AE$4="-"),IF(ISERROR(SEARCH("Embrionix",BOM!$M$4)),"none",IF(ISERROR(SEARCH("Quadsplit",BOM!$N$4)),IF(ISERROR(SEARCH("rec",B361)),IF(ISERROR(SEARCH("send",B361)),"none","split"),"merge"),"none")),IF(ISERROR(SEARCH("rec",B361)),"split","merge"))</f>
        <v>split</v>
      </c>
    </row>
    <row r="362" spans="1:25" x14ac:dyDescent="0.2">
      <c r="A362" t="s">
        <v>942</v>
      </c>
      <c r="B362" t="str">
        <f>CONCATENATE(BOM!$C$4,"_",_xlfn.XLOOKUP(Nevion!G362,'SNP Lookup'!A:A,'SNP Lookup'!C:C,"",0,1),"_IPLASRF")</f>
        <v>VGW-01_SDI20_AUDrec_0005_IPLASRF</v>
      </c>
      <c r="C362" t="str">
        <f>IFERROR(VLOOKUP(B362,'Sender-Receiver'!$B$3:$BQ$1500,IF('Sender-Receiver'!$AQ$2="Type:Vid_720p50",62,60),FALSE),"")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62" t="str">
        <f>IFERROR(VLOOKUP(B362,'Sender-Receiver'!$B$3:$BP$1500,41,FALSE),"")</f>
        <v xml:space="preserve"> |  | MVW</v>
      </c>
      <c r="E362" t="s">
        <v>3817</v>
      </c>
      <c r="F362">
        <v>20</v>
      </c>
      <c r="G362" t="s">
        <v>1237</v>
      </c>
      <c r="M362" t="str">
        <f>IF(OR(BOM!$AE$4=FALSE,BOM!$AE$4="-"),IF(ISERROR(SEARCH("send",B362)),"",IF(ISERROR(SEARCH("Embrionix",BOM!$M$4)),"pool:TPC",IF(ISERROR(SEARCH("Quadsplit",BOM!$N$4)),"pool:TPC|pool:TPC","pool:TPC"))),IF(ISERROR(SEARCH("send",B362)),"","pool:TPC|pool:TPC"))</f>
        <v/>
      </c>
      <c r="S362" t="str">
        <f>IFERROR(IF(VLOOKUP(B362,'Sender-Receiver'!$B$3:$BS$1259,IF('Sender-Receiver'!$AQ$2="Type:Vid_720p50",61,59),FALSE)="x","true","false"),"false")</f>
        <v>true</v>
      </c>
      <c r="T362" t="str">
        <f t="shared" si="5"/>
        <v>full</v>
      </c>
      <c r="Y362" t="str">
        <f>IF(OR(BOM!$AE$4=FALSE,BOM!$AE$4="-"),IF(ISERROR(SEARCH("Embrionix",BOM!$M$4)),"none",IF(ISERROR(SEARCH("Quadsplit",BOM!$N$4)),IF(ISERROR(SEARCH("rec",B362)),IF(ISERROR(SEARCH("send",B362)),"none","split"),"merge"),"none")),IF(ISERROR(SEARCH("rec",B362)),"split","merge"))</f>
        <v>merge</v>
      </c>
    </row>
    <row r="363" spans="1:25" x14ac:dyDescent="0.2">
      <c r="A363" t="s">
        <v>942</v>
      </c>
      <c r="B363" t="str">
        <f>CONCATENATE(BOM!$C$4,"_",_xlfn.XLOOKUP(Nevion!G363,'SNP Lookup'!A:A,'SNP Lookup'!C:C,"",0,1),"_IPLASRF")</f>
        <v>VGW-01_SDI20_AUDsend_0005_IPLASRF</v>
      </c>
      <c r="C363" t="str">
        <f>IFERROR(VLOOKUP(B363,'Sender-Receiver'!$B$3:$BQ$1500,IF('Sender-Receiver'!$AQ$2="Type:Vid_720p50",62,60),FALSE),"")</f>
        <v/>
      </c>
      <c r="D363" t="str">
        <f>IFERROR(VLOOKUP(B363,'Sender-Receiver'!$B$3:$BP$1500,41,FALSE),"")</f>
        <v/>
      </c>
      <c r="E363" t="s">
        <v>3817</v>
      </c>
      <c r="F363">
        <v>20</v>
      </c>
      <c r="G363" t="s">
        <v>1501</v>
      </c>
      <c r="M363" t="str">
        <f>IF(OR(BOM!$AE$4=FALSE,BOM!$AE$4="-"),IF(ISERROR(SEARCH("send",B363)),"",IF(ISERROR(SEARCH("Embrionix",BOM!$M$4)),"pool:TPC",IF(ISERROR(SEARCH("Quadsplit",BOM!$N$4)),"pool:TPC|pool:TPC","pool:TPC"))),IF(ISERROR(SEARCH("send",B363)),"","pool:TPC|pool:TPC"))</f>
        <v>pool:TPC|pool:TPC</v>
      </c>
      <c r="S363" t="str">
        <f>IFERROR(IF(VLOOKUP(B363,'Sender-Receiver'!$B$3:$BS$1259,IF('Sender-Receiver'!$AQ$2="Type:Vid_720p50",61,59),FALSE)="x","true","false"),"false")</f>
        <v>false</v>
      </c>
      <c r="T363" t="str">
        <f t="shared" si="5"/>
        <v>off</v>
      </c>
      <c r="Y363" t="str">
        <f>IF(OR(BOM!$AE$4=FALSE,BOM!$AE$4="-"),IF(ISERROR(SEARCH("Embrionix",BOM!$M$4)),"none",IF(ISERROR(SEARCH("Quadsplit",BOM!$N$4)),IF(ISERROR(SEARCH("rec",B363)),IF(ISERROR(SEARCH("send",B363)),"none","split"),"merge"),"none")),IF(ISERROR(SEARCH("rec",B363)),"split","merge"))</f>
        <v>split</v>
      </c>
    </row>
    <row r="364" spans="1:25" x14ac:dyDescent="0.2">
      <c r="A364" t="s">
        <v>942</v>
      </c>
      <c r="B364" t="str">
        <f>CONCATENATE(BOM!$C$4,"_",_xlfn.XLOOKUP(Nevion!G364,'SNP Lookup'!A:A,'SNP Lookup'!C:C,"",0,1),"_IPLASRF")</f>
        <v>VGW-01_SDI20_AUDrec_0006_IPLASRF</v>
      </c>
      <c r="C364" t="str">
        <f>IFERROR(VLOOKUP(B364,'Sender-Receiver'!$B$3:$BQ$1500,IF('Sender-Receiver'!$AQ$2="Type:Vid_720p50",62,60),FALSE),"")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64" t="str">
        <f>IFERROR(VLOOKUP(B364,'Sender-Receiver'!$B$3:$BP$1500,41,FALSE),"")</f>
        <v xml:space="preserve"> |  | MVW</v>
      </c>
      <c r="E364" t="s">
        <v>3817</v>
      </c>
      <c r="F364">
        <v>20</v>
      </c>
      <c r="G364" t="s">
        <v>1238</v>
      </c>
      <c r="M364" t="str">
        <f>IF(OR(BOM!$AE$4=FALSE,BOM!$AE$4="-"),IF(ISERROR(SEARCH("send",B364)),"",IF(ISERROR(SEARCH("Embrionix",BOM!$M$4)),"pool:TPC",IF(ISERROR(SEARCH("Quadsplit",BOM!$N$4)),"pool:TPC|pool:TPC","pool:TPC"))),IF(ISERROR(SEARCH("send",B364)),"","pool:TPC|pool:TPC"))</f>
        <v/>
      </c>
      <c r="S364" t="str">
        <f>IFERROR(IF(VLOOKUP(B364,'Sender-Receiver'!$B$3:$BS$1259,IF('Sender-Receiver'!$AQ$2="Type:Vid_720p50",61,59),FALSE)="x","true","false"),"false")</f>
        <v>true</v>
      </c>
      <c r="T364" t="str">
        <f t="shared" si="5"/>
        <v>full</v>
      </c>
      <c r="Y364" t="str">
        <f>IF(OR(BOM!$AE$4=FALSE,BOM!$AE$4="-"),IF(ISERROR(SEARCH("Embrionix",BOM!$M$4)),"none",IF(ISERROR(SEARCH("Quadsplit",BOM!$N$4)),IF(ISERROR(SEARCH("rec",B364)),IF(ISERROR(SEARCH("send",B364)),"none","split"),"merge"),"none")),IF(ISERROR(SEARCH("rec",B364)),"split","merge"))</f>
        <v>merge</v>
      </c>
    </row>
    <row r="365" spans="1:25" x14ac:dyDescent="0.2">
      <c r="A365" t="s">
        <v>942</v>
      </c>
      <c r="B365" t="str">
        <f>CONCATENATE(BOM!$C$4,"_",_xlfn.XLOOKUP(Nevion!G365,'SNP Lookup'!A:A,'SNP Lookup'!C:C,"",0,1),"_IPLASRF")</f>
        <v>VGW-01_SDI20_AUDsend_0006_IPLASRF</v>
      </c>
      <c r="C365" t="str">
        <f>IFERROR(VLOOKUP(B365,'Sender-Receiver'!$B$3:$BQ$1500,IF('Sender-Receiver'!$AQ$2="Type:Vid_720p50",62,60),FALSE),"")</f>
        <v/>
      </c>
      <c r="D365" t="str">
        <f>IFERROR(VLOOKUP(B365,'Sender-Receiver'!$B$3:$BP$1500,41,FALSE),"")</f>
        <v/>
      </c>
      <c r="E365" t="s">
        <v>3817</v>
      </c>
      <c r="F365">
        <v>20</v>
      </c>
      <c r="G365" t="s">
        <v>1502</v>
      </c>
      <c r="M365" t="str">
        <f>IF(OR(BOM!$AE$4=FALSE,BOM!$AE$4="-"),IF(ISERROR(SEARCH("send",B365)),"",IF(ISERROR(SEARCH("Embrionix",BOM!$M$4)),"pool:TPC",IF(ISERROR(SEARCH("Quadsplit",BOM!$N$4)),"pool:TPC|pool:TPC","pool:TPC"))),IF(ISERROR(SEARCH("send",B365)),"","pool:TPC|pool:TPC"))</f>
        <v>pool:TPC|pool:TPC</v>
      </c>
      <c r="S365" t="str">
        <f>IFERROR(IF(VLOOKUP(B365,'Sender-Receiver'!$B$3:$BS$1259,IF('Sender-Receiver'!$AQ$2="Type:Vid_720p50",61,59),FALSE)="x","true","false"),"false")</f>
        <v>false</v>
      </c>
      <c r="T365" t="str">
        <f t="shared" si="5"/>
        <v>off</v>
      </c>
      <c r="Y365" t="str">
        <f>IF(OR(BOM!$AE$4=FALSE,BOM!$AE$4="-"),IF(ISERROR(SEARCH("Embrionix",BOM!$M$4)),"none",IF(ISERROR(SEARCH("Quadsplit",BOM!$N$4)),IF(ISERROR(SEARCH("rec",B365)),IF(ISERROR(SEARCH("send",B365)),"none","split"),"merge"),"none")),IF(ISERROR(SEARCH("rec",B365)),"split","merge"))</f>
        <v>split</v>
      </c>
    </row>
    <row r="366" spans="1:25" x14ac:dyDescent="0.2">
      <c r="A366" t="s">
        <v>942</v>
      </c>
      <c r="B366" t="str">
        <f>CONCATENATE(BOM!$C$4,"_",_xlfn.XLOOKUP(Nevion!G366,'SNP Lookup'!A:A,'SNP Lookup'!C:C,"",0,1),"_IPLASRF")</f>
        <v>VGW-01_SDI20_AUDrec_0007_IPLASRF</v>
      </c>
      <c r="C366" t="str">
        <f>IFERROR(VLOOKUP(B366,'Sender-Receiver'!$B$3:$BQ$1500,IF('Sender-Receiver'!$AQ$2="Type:Vid_720p50",62,60),FALSE),"")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66" t="str">
        <f>IFERROR(VLOOKUP(B366,'Sender-Receiver'!$B$3:$BP$1500,41,FALSE),"")</f>
        <v xml:space="preserve"> |  | MVW</v>
      </c>
      <c r="E366" t="s">
        <v>3817</v>
      </c>
      <c r="F366">
        <v>20</v>
      </c>
      <c r="G366" t="s">
        <v>1239</v>
      </c>
      <c r="M366" t="str">
        <f>IF(OR(BOM!$AE$4=FALSE,BOM!$AE$4="-"),IF(ISERROR(SEARCH("send",B366)),"",IF(ISERROR(SEARCH("Embrionix",BOM!$M$4)),"pool:TPC",IF(ISERROR(SEARCH("Quadsplit",BOM!$N$4)),"pool:TPC|pool:TPC","pool:TPC"))),IF(ISERROR(SEARCH("send",B366)),"","pool:TPC|pool:TPC"))</f>
        <v/>
      </c>
      <c r="S366" t="str">
        <f>IFERROR(IF(VLOOKUP(B366,'Sender-Receiver'!$B$3:$BS$1259,IF('Sender-Receiver'!$AQ$2="Type:Vid_720p50",61,59),FALSE)="x","true","false"),"false")</f>
        <v>true</v>
      </c>
      <c r="T366" t="str">
        <f t="shared" si="5"/>
        <v>full</v>
      </c>
      <c r="Y366" t="str">
        <f>IF(OR(BOM!$AE$4=FALSE,BOM!$AE$4="-"),IF(ISERROR(SEARCH("Embrionix",BOM!$M$4)),"none",IF(ISERROR(SEARCH("Quadsplit",BOM!$N$4)),IF(ISERROR(SEARCH("rec",B366)),IF(ISERROR(SEARCH("send",B366)),"none","split"),"merge"),"none")),IF(ISERROR(SEARCH("rec",B366)),"split","merge"))</f>
        <v>merge</v>
      </c>
    </row>
    <row r="367" spans="1:25" x14ac:dyDescent="0.2">
      <c r="A367" t="s">
        <v>942</v>
      </c>
      <c r="B367" t="str">
        <f>CONCATENATE(BOM!$C$4,"_",_xlfn.XLOOKUP(Nevion!G367,'SNP Lookup'!A:A,'SNP Lookup'!C:C,"",0,1),"_IPLASRF")</f>
        <v>VGW-01_SDI20_AUDsend_0007_IPLASRF</v>
      </c>
      <c r="C367" t="str">
        <f>IFERROR(VLOOKUP(B367,'Sender-Receiver'!$B$3:$BQ$1500,IF('Sender-Receiver'!$AQ$2="Type:Vid_720p50",62,60),FALSE),"")</f>
        <v/>
      </c>
      <c r="D367" t="str">
        <f>IFERROR(VLOOKUP(B367,'Sender-Receiver'!$B$3:$BP$1500,41,FALSE),"")</f>
        <v/>
      </c>
      <c r="E367" t="s">
        <v>3817</v>
      </c>
      <c r="F367">
        <v>20</v>
      </c>
      <c r="G367" t="s">
        <v>1503</v>
      </c>
      <c r="M367" t="str">
        <f>IF(OR(BOM!$AE$4=FALSE,BOM!$AE$4="-"),IF(ISERROR(SEARCH("send",B367)),"",IF(ISERROR(SEARCH("Embrionix",BOM!$M$4)),"pool:TPC",IF(ISERROR(SEARCH("Quadsplit",BOM!$N$4)),"pool:TPC|pool:TPC","pool:TPC"))),IF(ISERROR(SEARCH("send",B367)),"","pool:TPC|pool:TPC"))</f>
        <v>pool:TPC|pool:TPC</v>
      </c>
      <c r="S367" t="str">
        <f>IFERROR(IF(VLOOKUP(B367,'Sender-Receiver'!$B$3:$BS$1259,IF('Sender-Receiver'!$AQ$2="Type:Vid_720p50",61,59),FALSE)="x","true","false"),"false")</f>
        <v>false</v>
      </c>
      <c r="T367" t="str">
        <f t="shared" si="5"/>
        <v>off</v>
      </c>
      <c r="Y367" t="str">
        <f>IF(OR(BOM!$AE$4=FALSE,BOM!$AE$4="-"),IF(ISERROR(SEARCH("Embrionix",BOM!$M$4)),"none",IF(ISERROR(SEARCH("Quadsplit",BOM!$N$4)),IF(ISERROR(SEARCH("rec",B367)),IF(ISERROR(SEARCH("send",B367)),"none","split"),"merge"),"none")),IF(ISERROR(SEARCH("rec",B367)),"split","merge"))</f>
        <v>split</v>
      </c>
    </row>
    <row r="368" spans="1:25" x14ac:dyDescent="0.2">
      <c r="A368" t="s">
        <v>942</v>
      </c>
      <c r="B368" t="str">
        <f>CONCATENATE(BOM!$C$4,"_",_xlfn.XLOOKUP(Nevion!G368,'SNP Lookup'!A:A,'SNP Lookup'!C:C,"",0,1),"_IPLASRF")</f>
        <v>VGW-01_SDI20_AUDrec_0008_IPLASRF</v>
      </c>
      <c r="C368" t="str">
        <f>IFERROR(VLOOKUP(B368,'Sender-Receiver'!$B$3:$BQ$1500,IF('Sender-Receiver'!$AQ$2="Type:Vid_720p50",62,60),FALSE),"")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68" t="str">
        <f>IFERROR(VLOOKUP(B368,'Sender-Receiver'!$B$3:$BP$1500,41,FALSE),"")</f>
        <v xml:space="preserve"> |  | MVW</v>
      </c>
      <c r="E368" t="s">
        <v>3817</v>
      </c>
      <c r="F368">
        <v>20</v>
      </c>
      <c r="G368" t="s">
        <v>1240</v>
      </c>
      <c r="M368" t="str">
        <f>IF(OR(BOM!$AE$4=FALSE,BOM!$AE$4="-"),IF(ISERROR(SEARCH("send",B368)),"",IF(ISERROR(SEARCH("Embrionix",BOM!$M$4)),"pool:TPC",IF(ISERROR(SEARCH("Quadsplit",BOM!$N$4)),"pool:TPC|pool:TPC","pool:TPC"))),IF(ISERROR(SEARCH("send",B368)),"","pool:TPC|pool:TPC"))</f>
        <v/>
      </c>
      <c r="S368" t="str">
        <f>IFERROR(IF(VLOOKUP(B368,'Sender-Receiver'!$B$3:$BS$1259,IF('Sender-Receiver'!$AQ$2="Type:Vid_720p50",61,59),FALSE)="x","true","false"),"false")</f>
        <v>true</v>
      </c>
      <c r="T368" t="str">
        <f t="shared" si="5"/>
        <v>full</v>
      </c>
      <c r="Y368" t="str">
        <f>IF(OR(BOM!$AE$4=FALSE,BOM!$AE$4="-"),IF(ISERROR(SEARCH("Embrionix",BOM!$M$4)),"none",IF(ISERROR(SEARCH("Quadsplit",BOM!$N$4)),IF(ISERROR(SEARCH("rec",B368)),IF(ISERROR(SEARCH("send",B368)),"none","split"),"merge"),"none")),IF(ISERROR(SEARCH("rec",B368)),"split","merge"))</f>
        <v>merge</v>
      </c>
    </row>
    <row r="369" spans="1:25" x14ac:dyDescent="0.2">
      <c r="A369" t="s">
        <v>942</v>
      </c>
      <c r="B369" t="str">
        <f>CONCATENATE(BOM!$C$4,"_",_xlfn.XLOOKUP(Nevion!G369,'SNP Lookup'!A:A,'SNP Lookup'!C:C,"",0,1),"_IPLASRF")</f>
        <v>VGW-01_SDI20_AUDsend_0008_IPLASRF</v>
      </c>
      <c r="C369" t="str">
        <f>IFERROR(VLOOKUP(B369,'Sender-Receiver'!$B$3:$BQ$1500,IF('Sender-Receiver'!$AQ$2="Type:Vid_720p50",62,60),FALSE),"")</f>
        <v/>
      </c>
      <c r="D369" t="str">
        <f>IFERROR(VLOOKUP(B369,'Sender-Receiver'!$B$3:$BP$1500,41,FALSE),"")</f>
        <v/>
      </c>
      <c r="E369" t="s">
        <v>3817</v>
      </c>
      <c r="F369">
        <v>20</v>
      </c>
      <c r="G369" t="s">
        <v>1504</v>
      </c>
      <c r="M369" t="str">
        <f>IF(OR(BOM!$AE$4=FALSE,BOM!$AE$4="-"),IF(ISERROR(SEARCH("send",B369)),"",IF(ISERROR(SEARCH("Embrionix",BOM!$M$4)),"pool:TPC",IF(ISERROR(SEARCH("Quadsplit",BOM!$N$4)),"pool:TPC|pool:TPC","pool:TPC"))),IF(ISERROR(SEARCH("send",B369)),"","pool:TPC|pool:TPC"))</f>
        <v>pool:TPC|pool:TPC</v>
      </c>
      <c r="S369" t="str">
        <f>IFERROR(IF(VLOOKUP(B369,'Sender-Receiver'!$B$3:$BS$1259,IF('Sender-Receiver'!$AQ$2="Type:Vid_720p50",61,59),FALSE)="x","true","false"),"false")</f>
        <v>false</v>
      </c>
      <c r="T369" t="str">
        <f t="shared" si="5"/>
        <v>off</v>
      </c>
      <c r="Y369" t="str">
        <f>IF(OR(BOM!$AE$4=FALSE,BOM!$AE$4="-"),IF(ISERROR(SEARCH("Embrionix",BOM!$M$4)),"none",IF(ISERROR(SEARCH("Quadsplit",BOM!$N$4)),IF(ISERROR(SEARCH("rec",B369)),IF(ISERROR(SEARCH("send",B369)),"none","split"),"merge"),"none")),IF(ISERROR(SEARCH("rec",B369)),"split","merge"))</f>
        <v>split</v>
      </c>
    </row>
    <row r="370" spans="1:25" x14ac:dyDescent="0.2">
      <c r="A370" t="s">
        <v>942</v>
      </c>
      <c r="B370" t="str">
        <f>CONCATENATE(BOM!$C$4,"_",_xlfn.XLOOKUP(Nevion!G370,'SNP Lookup'!A:A,'SNP Lookup'!C:C,"",0,1),"_IPLASRF")</f>
        <v>VGW-01_SDI20_AUDrec_0009_IPLASRF</v>
      </c>
      <c r="C370" t="str">
        <f>IFERROR(VLOOKUP(B370,'Sender-Receiver'!$B$3:$BQ$1500,IF('Sender-Receiver'!$AQ$2="Type:Vid_720p50",62,60),FALSE),"")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70" t="str">
        <f>IFERROR(VLOOKUP(B370,'Sender-Receiver'!$B$3:$BP$1500,41,FALSE),"")</f>
        <v xml:space="preserve"> |  | MVW</v>
      </c>
      <c r="E370" t="s">
        <v>3817</v>
      </c>
      <c r="F370">
        <v>20</v>
      </c>
      <c r="G370" t="s">
        <v>1241</v>
      </c>
      <c r="M370" t="str">
        <f>IF(OR(BOM!$AE$4=FALSE,BOM!$AE$4="-"),IF(ISERROR(SEARCH("send",B370)),"",IF(ISERROR(SEARCH("Embrionix",BOM!$M$4)),"pool:TPC",IF(ISERROR(SEARCH("Quadsplit",BOM!$N$4)),"pool:TPC|pool:TPC","pool:TPC"))),IF(ISERROR(SEARCH("send",B370)),"","pool:TPC|pool:TPC"))</f>
        <v/>
      </c>
      <c r="S370" t="str">
        <f>IFERROR(IF(VLOOKUP(B370,'Sender-Receiver'!$B$3:$BS$1259,IF('Sender-Receiver'!$AQ$2="Type:Vid_720p50",61,59),FALSE)="x","true","false"),"false")</f>
        <v>true</v>
      </c>
      <c r="T370" t="str">
        <f t="shared" si="5"/>
        <v>full</v>
      </c>
      <c r="Y370" t="str">
        <f>IF(OR(BOM!$AE$4=FALSE,BOM!$AE$4="-"),IF(ISERROR(SEARCH("Embrionix",BOM!$M$4)),"none",IF(ISERROR(SEARCH("Quadsplit",BOM!$N$4)),IF(ISERROR(SEARCH("rec",B370)),IF(ISERROR(SEARCH("send",B370)),"none","split"),"merge"),"none")),IF(ISERROR(SEARCH("rec",B370)),"split","merge"))</f>
        <v>merge</v>
      </c>
    </row>
    <row r="371" spans="1:25" x14ac:dyDescent="0.2">
      <c r="A371" t="s">
        <v>942</v>
      </c>
      <c r="B371" t="str">
        <f>CONCATENATE(BOM!$C$4,"_",_xlfn.XLOOKUP(Nevion!G371,'SNP Lookup'!A:A,'SNP Lookup'!C:C,"",0,1),"_IPLASRF")</f>
        <v>VGW-01_SDI20_AUDsend_0009_IPLASRF</v>
      </c>
      <c r="C371" t="str">
        <f>IFERROR(VLOOKUP(B371,'Sender-Receiver'!$B$3:$BQ$1500,IF('Sender-Receiver'!$AQ$2="Type:Vid_720p50",62,60),FALSE),"")</f>
        <v/>
      </c>
      <c r="D371" t="str">
        <f>IFERROR(VLOOKUP(B371,'Sender-Receiver'!$B$3:$BP$1500,41,FALSE),"")</f>
        <v/>
      </c>
      <c r="E371" t="s">
        <v>3817</v>
      </c>
      <c r="F371">
        <v>20</v>
      </c>
      <c r="G371" t="s">
        <v>1505</v>
      </c>
      <c r="M371" t="str">
        <f>IF(OR(BOM!$AE$4=FALSE,BOM!$AE$4="-"),IF(ISERROR(SEARCH("send",B371)),"",IF(ISERROR(SEARCH("Embrionix",BOM!$M$4)),"pool:TPC",IF(ISERROR(SEARCH("Quadsplit",BOM!$N$4)),"pool:TPC|pool:TPC","pool:TPC"))),IF(ISERROR(SEARCH("send",B371)),"","pool:TPC|pool:TPC"))</f>
        <v>pool:TPC|pool:TPC</v>
      </c>
      <c r="S371" t="str">
        <f>IFERROR(IF(VLOOKUP(B371,'Sender-Receiver'!$B$3:$BS$1259,IF('Sender-Receiver'!$AQ$2="Type:Vid_720p50",61,59),FALSE)="x","true","false"),"false")</f>
        <v>false</v>
      </c>
      <c r="T371" t="str">
        <f t="shared" si="5"/>
        <v>off</v>
      </c>
      <c r="Y371" t="str">
        <f>IF(OR(BOM!$AE$4=FALSE,BOM!$AE$4="-"),IF(ISERROR(SEARCH("Embrionix",BOM!$M$4)),"none",IF(ISERROR(SEARCH("Quadsplit",BOM!$N$4)),IF(ISERROR(SEARCH("rec",B371)),IF(ISERROR(SEARCH("send",B371)),"none","split"),"merge"),"none")),IF(ISERROR(SEARCH("rec",B371)),"split","merge"))</f>
        <v>split</v>
      </c>
    </row>
    <row r="372" spans="1:25" x14ac:dyDescent="0.2">
      <c r="A372" t="s">
        <v>942</v>
      </c>
      <c r="B372" t="str">
        <f>CONCATENATE(BOM!$C$4,"_",_xlfn.XLOOKUP(Nevion!G372,'SNP Lookup'!A:A,'SNP Lookup'!C:C,"",0,1),"_IPLASRF")</f>
        <v>VGW-01_SDI20_AUDrec_0010_IPLASRF</v>
      </c>
      <c r="C372" t="str">
        <f>IFERROR(VLOOKUP(B372,'Sender-Receiver'!$B$3:$BQ$1500,IF('Sender-Receiver'!$AQ$2="Type:Vid_720p50",62,60),FALSE),"")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72" t="str">
        <f>IFERROR(VLOOKUP(B372,'Sender-Receiver'!$B$3:$BP$1500,41,FALSE),"")</f>
        <v xml:space="preserve"> |  | MVW</v>
      </c>
      <c r="E372" t="s">
        <v>3817</v>
      </c>
      <c r="F372">
        <v>20</v>
      </c>
      <c r="G372" t="s">
        <v>1242</v>
      </c>
      <c r="M372" t="str">
        <f>IF(OR(BOM!$AE$4=FALSE,BOM!$AE$4="-"),IF(ISERROR(SEARCH("send",B372)),"",IF(ISERROR(SEARCH("Embrionix",BOM!$M$4)),"pool:TPC",IF(ISERROR(SEARCH("Quadsplit",BOM!$N$4)),"pool:TPC|pool:TPC","pool:TPC"))),IF(ISERROR(SEARCH("send",B372)),"","pool:TPC|pool:TPC"))</f>
        <v/>
      </c>
      <c r="S372" t="str">
        <f>IFERROR(IF(VLOOKUP(B372,'Sender-Receiver'!$B$3:$BS$1259,IF('Sender-Receiver'!$AQ$2="Type:Vid_720p50",61,59),FALSE)="x","true","false"),"false")</f>
        <v>true</v>
      </c>
      <c r="T372" t="str">
        <f t="shared" si="5"/>
        <v>full</v>
      </c>
      <c r="Y372" t="str">
        <f>IF(OR(BOM!$AE$4=FALSE,BOM!$AE$4="-"),IF(ISERROR(SEARCH("Embrionix",BOM!$M$4)),"none",IF(ISERROR(SEARCH("Quadsplit",BOM!$N$4)),IF(ISERROR(SEARCH("rec",B372)),IF(ISERROR(SEARCH("send",B372)),"none","split"),"merge"),"none")),IF(ISERROR(SEARCH("rec",B372)),"split","merge"))</f>
        <v>merge</v>
      </c>
    </row>
    <row r="373" spans="1:25" x14ac:dyDescent="0.2">
      <c r="A373" t="s">
        <v>942</v>
      </c>
      <c r="B373" t="str">
        <f>CONCATENATE(BOM!$C$4,"_",_xlfn.XLOOKUP(Nevion!G373,'SNP Lookup'!A:A,'SNP Lookup'!C:C,"",0,1),"_IPLASRF")</f>
        <v>VGW-01_SDI20_AUDsend_0010_IPLASRF</v>
      </c>
      <c r="C373" t="str">
        <f>IFERROR(VLOOKUP(B373,'Sender-Receiver'!$B$3:$BQ$1500,IF('Sender-Receiver'!$AQ$2="Type:Vid_720p50",62,60),FALSE),"")</f>
        <v/>
      </c>
      <c r="D373" t="str">
        <f>IFERROR(VLOOKUP(B373,'Sender-Receiver'!$B$3:$BP$1500,41,FALSE),"")</f>
        <v/>
      </c>
      <c r="E373" t="s">
        <v>3817</v>
      </c>
      <c r="F373">
        <v>20</v>
      </c>
      <c r="G373" t="s">
        <v>1491</v>
      </c>
      <c r="M373" t="str">
        <f>IF(OR(BOM!$AE$4=FALSE,BOM!$AE$4="-"),IF(ISERROR(SEARCH("send",B373)),"",IF(ISERROR(SEARCH("Embrionix",BOM!$M$4)),"pool:TPC",IF(ISERROR(SEARCH("Quadsplit",BOM!$N$4)),"pool:TPC|pool:TPC","pool:TPC"))),IF(ISERROR(SEARCH("send",B373)),"","pool:TPC|pool:TPC"))</f>
        <v>pool:TPC|pool:TPC</v>
      </c>
      <c r="S373" t="str">
        <f>IFERROR(IF(VLOOKUP(B373,'Sender-Receiver'!$B$3:$BS$1259,IF('Sender-Receiver'!$AQ$2="Type:Vid_720p50",61,59),FALSE)="x","true","false"),"false")</f>
        <v>false</v>
      </c>
      <c r="T373" t="str">
        <f t="shared" si="5"/>
        <v>off</v>
      </c>
      <c r="Y373" t="str">
        <f>IF(OR(BOM!$AE$4=FALSE,BOM!$AE$4="-"),IF(ISERROR(SEARCH("Embrionix",BOM!$M$4)),"none",IF(ISERROR(SEARCH("Quadsplit",BOM!$N$4)),IF(ISERROR(SEARCH("rec",B373)),IF(ISERROR(SEARCH("send",B373)),"none","split"),"merge"),"none")),IF(ISERROR(SEARCH("rec",B373)),"split","merge"))</f>
        <v>split</v>
      </c>
    </row>
    <row r="374" spans="1:25" x14ac:dyDescent="0.2">
      <c r="A374" t="s">
        <v>942</v>
      </c>
      <c r="B374" t="str">
        <f>CONCATENATE(BOM!$C$4,"_",_xlfn.XLOOKUP(Nevion!G374,'SNP Lookup'!A:A,'SNP Lookup'!C:C,"",0,1),"_IPLASRF")</f>
        <v>VGW-01_SDI20_AUDrec_0011_IPLASRF</v>
      </c>
      <c r="C374" t="str">
        <f>IFERROR(VLOOKUP(B374,'Sender-Receiver'!$B$3:$BQ$1500,IF('Sender-Receiver'!$AQ$2="Type:Vid_720p50",62,60),FALSE),"")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74" t="str">
        <f>IFERROR(VLOOKUP(B374,'Sender-Receiver'!$B$3:$BP$1500,41,FALSE),"")</f>
        <v xml:space="preserve"> |  | MVW</v>
      </c>
      <c r="E374" t="s">
        <v>3817</v>
      </c>
      <c r="F374">
        <v>20</v>
      </c>
      <c r="G374" t="s">
        <v>1243</v>
      </c>
      <c r="M374" t="str">
        <f>IF(OR(BOM!$AE$4=FALSE,BOM!$AE$4="-"),IF(ISERROR(SEARCH("send",B374)),"",IF(ISERROR(SEARCH("Embrionix",BOM!$M$4)),"pool:TPC",IF(ISERROR(SEARCH("Quadsplit",BOM!$N$4)),"pool:TPC|pool:TPC","pool:TPC"))),IF(ISERROR(SEARCH("send",B374)),"","pool:TPC|pool:TPC"))</f>
        <v/>
      </c>
      <c r="S374" t="str">
        <f>IFERROR(IF(VLOOKUP(B374,'Sender-Receiver'!$B$3:$BS$1259,IF('Sender-Receiver'!$AQ$2="Type:Vid_720p50",61,59),FALSE)="x","true","false"),"false")</f>
        <v>true</v>
      </c>
      <c r="T374" t="str">
        <f t="shared" si="5"/>
        <v>full</v>
      </c>
      <c r="Y374" t="str">
        <f>IF(OR(BOM!$AE$4=FALSE,BOM!$AE$4="-"),IF(ISERROR(SEARCH("Embrionix",BOM!$M$4)),"none",IF(ISERROR(SEARCH("Quadsplit",BOM!$N$4)),IF(ISERROR(SEARCH("rec",B374)),IF(ISERROR(SEARCH("send",B374)),"none","split"),"merge"),"none")),IF(ISERROR(SEARCH("rec",B374)),"split","merge"))</f>
        <v>merge</v>
      </c>
    </row>
    <row r="375" spans="1:25" x14ac:dyDescent="0.2">
      <c r="A375" t="s">
        <v>942</v>
      </c>
      <c r="B375" t="str">
        <f>CONCATENATE(BOM!$C$4,"_",_xlfn.XLOOKUP(Nevion!G375,'SNP Lookup'!A:A,'SNP Lookup'!C:C,"",0,1),"_IPLASRF")</f>
        <v>VGW-01_SDI20_AUDsend_0011_IPLASRF</v>
      </c>
      <c r="C375" t="str">
        <f>IFERROR(VLOOKUP(B375,'Sender-Receiver'!$B$3:$BQ$1500,IF('Sender-Receiver'!$AQ$2="Type:Vid_720p50",62,60),FALSE),"")</f>
        <v/>
      </c>
      <c r="D375" t="str">
        <f>IFERROR(VLOOKUP(B375,'Sender-Receiver'!$B$3:$BP$1500,41,FALSE),"")</f>
        <v/>
      </c>
      <c r="E375" t="s">
        <v>3817</v>
      </c>
      <c r="F375">
        <v>20</v>
      </c>
      <c r="G375" t="s">
        <v>1492</v>
      </c>
      <c r="M375" t="str">
        <f>IF(OR(BOM!$AE$4=FALSE,BOM!$AE$4="-"),IF(ISERROR(SEARCH("send",B375)),"",IF(ISERROR(SEARCH("Embrionix",BOM!$M$4)),"pool:TPC",IF(ISERROR(SEARCH("Quadsplit",BOM!$N$4)),"pool:TPC|pool:TPC","pool:TPC"))),IF(ISERROR(SEARCH("send",B375)),"","pool:TPC|pool:TPC"))</f>
        <v>pool:TPC|pool:TPC</v>
      </c>
      <c r="S375" t="str">
        <f>IFERROR(IF(VLOOKUP(B375,'Sender-Receiver'!$B$3:$BS$1259,IF('Sender-Receiver'!$AQ$2="Type:Vid_720p50",61,59),FALSE)="x","true","false"),"false")</f>
        <v>false</v>
      </c>
      <c r="T375" t="str">
        <f t="shared" si="5"/>
        <v>off</v>
      </c>
      <c r="Y375" t="str">
        <f>IF(OR(BOM!$AE$4=FALSE,BOM!$AE$4="-"),IF(ISERROR(SEARCH("Embrionix",BOM!$M$4)),"none",IF(ISERROR(SEARCH("Quadsplit",BOM!$N$4)),IF(ISERROR(SEARCH("rec",B375)),IF(ISERROR(SEARCH("send",B375)),"none","split"),"merge"),"none")),IF(ISERROR(SEARCH("rec",B375)),"split","merge"))</f>
        <v>split</v>
      </c>
    </row>
    <row r="376" spans="1:25" x14ac:dyDescent="0.2">
      <c r="A376" t="s">
        <v>942</v>
      </c>
      <c r="B376" t="str">
        <f>CONCATENATE(BOM!$C$4,"_",_xlfn.XLOOKUP(Nevion!G376,'SNP Lookup'!A:A,'SNP Lookup'!C:C,"",0,1),"_IPLASRF")</f>
        <v>VGW-01_SDI20_AUDrec_0012_IPLASRF</v>
      </c>
      <c r="C376" t="str">
        <f>IFERROR(VLOOKUP(B376,'Sender-Receiver'!$B$3:$BQ$1500,IF('Sender-Receiver'!$AQ$2="Type:Vid_720p50",62,60),FALSE),"")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76" t="str">
        <f>IFERROR(VLOOKUP(B376,'Sender-Receiver'!$B$3:$BP$1500,41,FALSE),"")</f>
        <v xml:space="preserve"> |  | MVW</v>
      </c>
      <c r="E376" t="s">
        <v>3817</v>
      </c>
      <c r="F376">
        <v>20</v>
      </c>
      <c r="G376" t="s">
        <v>1244</v>
      </c>
      <c r="M376" t="str">
        <f>IF(OR(BOM!$AE$4=FALSE,BOM!$AE$4="-"),IF(ISERROR(SEARCH("send",B376)),"",IF(ISERROR(SEARCH("Embrionix",BOM!$M$4)),"pool:TPC",IF(ISERROR(SEARCH("Quadsplit",BOM!$N$4)),"pool:TPC|pool:TPC","pool:TPC"))),IF(ISERROR(SEARCH("send",B376)),"","pool:TPC|pool:TPC"))</f>
        <v/>
      </c>
      <c r="S376" t="str">
        <f>IFERROR(IF(VLOOKUP(B376,'Sender-Receiver'!$B$3:$BS$1259,IF('Sender-Receiver'!$AQ$2="Type:Vid_720p50",61,59),FALSE)="x","true","false"),"false")</f>
        <v>true</v>
      </c>
      <c r="T376" t="str">
        <f t="shared" si="5"/>
        <v>full</v>
      </c>
      <c r="Y376" t="str">
        <f>IF(OR(BOM!$AE$4=FALSE,BOM!$AE$4="-"),IF(ISERROR(SEARCH("Embrionix",BOM!$M$4)),"none",IF(ISERROR(SEARCH("Quadsplit",BOM!$N$4)),IF(ISERROR(SEARCH("rec",B376)),IF(ISERROR(SEARCH("send",B376)),"none","split"),"merge"),"none")),IF(ISERROR(SEARCH("rec",B376)),"split","merge"))</f>
        <v>merge</v>
      </c>
    </row>
    <row r="377" spans="1:25" x14ac:dyDescent="0.2">
      <c r="A377" t="s">
        <v>942</v>
      </c>
      <c r="B377" t="str">
        <f>CONCATENATE(BOM!$C$4,"_",_xlfn.XLOOKUP(Nevion!G377,'SNP Lookup'!A:A,'SNP Lookup'!C:C,"",0,1),"_IPLASRF")</f>
        <v>VGW-01_SDI20_AUDsend_0012_IPLASRF</v>
      </c>
      <c r="C377" t="str">
        <f>IFERROR(VLOOKUP(B377,'Sender-Receiver'!$B$3:$BQ$1500,IF('Sender-Receiver'!$AQ$2="Type:Vid_720p50",62,60),FALSE),"")</f>
        <v/>
      </c>
      <c r="D377" t="str">
        <f>IFERROR(VLOOKUP(B377,'Sender-Receiver'!$B$3:$BP$1500,41,FALSE),"")</f>
        <v/>
      </c>
      <c r="E377" t="s">
        <v>3817</v>
      </c>
      <c r="F377">
        <v>20</v>
      </c>
      <c r="G377" t="s">
        <v>1493</v>
      </c>
      <c r="M377" t="str">
        <f>IF(OR(BOM!$AE$4=FALSE,BOM!$AE$4="-"),IF(ISERROR(SEARCH("send",B377)),"",IF(ISERROR(SEARCH("Embrionix",BOM!$M$4)),"pool:TPC",IF(ISERROR(SEARCH("Quadsplit",BOM!$N$4)),"pool:TPC|pool:TPC","pool:TPC"))),IF(ISERROR(SEARCH("send",B377)),"","pool:TPC|pool:TPC"))</f>
        <v>pool:TPC|pool:TPC</v>
      </c>
      <c r="S377" t="str">
        <f>IFERROR(IF(VLOOKUP(B377,'Sender-Receiver'!$B$3:$BS$1259,IF('Sender-Receiver'!$AQ$2="Type:Vid_720p50",61,59),FALSE)="x","true","false"),"false")</f>
        <v>false</v>
      </c>
      <c r="T377" t="str">
        <f t="shared" si="5"/>
        <v>off</v>
      </c>
      <c r="Y377" t="str">
        <f>IF(OR(BOM!$AE$4=FALSE,BOM!$AE$4="-"),IF(ISERROR(SEARCH("Embrionix",BOM!$M$4)),"none",IF(ISERROR(SEARCH("Quadsplit",BOM!$N$4)),IF(ISERROR(SEARCH("rec",B377)),IF(ISERROR(SEARCH("send",B377)),"none","split"),"merge"),"none")),IF(ISERROR(SEARCH("rec",B377)),"split","merge"))</f>
        <v>split</v>
      </c>
    </row>
    <row r="378" spans="1:25" x14ac:dyDescent="0.2">
      <c r="A378" t="s">
        <v>942</v>
      </c>
      <c r="B378" t="str">
        <f>CONCATENATE(BOM!$C$4,"_",_xlfn.XLOOKUP(Nevion!G378,'SNP Lookup'!A:A,'SNP Lookup'!C:C,"",0,1),"_IPLASRF")</f>
        <v>VGW-01_SDI20_AUDrec_0013_IPLASRF</v>
      </c>
      <c r="C378" t="str">
        <f>IFERROR(VLOOKUP(B378,'Sender-Receiver'!$B$3:$BQ$1500,IF('Sender-Receiver'!$AQ$2="Type:Vid_720p50",62,60),FALSE),"")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78" t="str">
        <f>IFERROR(VLOOKUP(B378,'Sender-Receiver'!$B$3:$BP$1500,41,FALSE),"")</f>
        <v xml:space="preserve"> |  | MVW</v>
      </c>
      <c r="E378" t="s">
        <v>3817</v>
      </c>
      <c r="F378">
        <v>20</v>
      </c>
      <c r="G378" t="s">
        <v>1245</v>
      </c>
      <c r="M378" t="str">
        <f>IF(OR(BOM!$AE$4=FALSE,BOM!$AE$4="-"),IF(ISERROR(SEARCH("send",B378)),"",IF(ISERROR(SEARCH("Embrionix",BOM!$M$4)),"pool:TPC",IF(ISERROR(SEARCH("Quadsplit",BOM!$N$4)),"pool:TPC|pool:TPC","pool:TPC"))),IF(ISERROR(SEARCH("send",B378)),"","pool:TPC|pool:TPC"))</f>
        <v/>
      </c>
      <c r="S378" t="str">
        <f>IFERROR(IF(VLOOKUP(B378,'Sender-Receiver'!$B$3:$BS$1259,IF('Sender-Receiver'!$AQ$2="Type:Vid_720p50",61,59),FALSE)="x","true","false"),"false")</f>
        <v>true</v>
      </c>
      <c r="T378" t="str">
        <f t="shared" si="5"/>
        <v>full</v>
      </c>
      <c r="Y378" t="str">
        <f>IF(OR(BOM!$AE$4=FALSE,BOM!$AE$4="-"),IF(ISERROR(SEARCH("Embrionix",BOM!$M$4)),"none",IF(ISERROR(SEARCH("Quadsplit",BOM!$N$4)),IF(ISERROR(SEARCH("rec",B378)),IF(ISERROR(SEARCH("send",B378)),"none","split"),"merge"),"none")),IF(ISERROR(SEARCH("rec",B378)),"split","merge"))</f>
        <v>merge</v>
      </c>
    </row>
    <row r="379" spans="1:25" x14ac:dyDescent="0.2">
      <c r="A379" t="s">
        <v>942</v>
      </c>
      <c r="B379" t="str">
        <f>CONCATENATE(BOM!$C$4,"_",_xlfn.XLOOKUP(Nevion!G379,'SNP Lookup'!A:A,'SNP Lookup'!C:C,"",0,1),"_IPLASRF")</f>
        <v>VGW-01_SDI20_AUDsend_0013_IPLASRF</v>
      </c>
      <c r="C379" t="str">
        <f>IFERROR(VLOOKUP(B379,'Sender-Receiver'!$B$3:$BQ$1500,IF('Sender-Receiver'!$AQ$2="Type:Vid_720p50",62,60),FALSE),"")</f>
        <v/>
      </c>
      <c r="D379" t="str">
        <f>IFERROR(VLOOKUP(B379,'Sender-Receiver'!$B$3:$BP$1500,41,FALSE),"")</f>
        <v/>
      </c>
      <c r="E379" t="s">
        <v>3817</v>
      </c>
      <c r="F379">
        <v>20</v>
      </c>
      <c r="G379" t="s">
        <v>1494</v>
      </c>
      <c r="M379" t="str">
        <f>IF(OR(BOM!$AE$4=FALSE,BOM!$AE$4="-"),IF(ISERROR(SEARCH("send",B379)),"",IF(ISERROR(SEARCH("Embrionix",BOM!$M$4)),"pool:TPC",IF(ISERROR(SEARCH("Quadsplit",BOM!$N$4)),"pool:TPC|pool:TPC","pool:TPC"))),IF(ISERROR(SEARCH("send",B379)),"","pool:TPC|pool:TPC"))</f>
        <v>pool:TPC|pool:TPC</v>
      </c>
      <c r="S379" t="str">
        <f>IFERROR(IF(VLOOKUP(B379,'Sender-Receiver'!$B$3:$BS$1259,IF('Sender-Receiver'!$AQ$2="Type:Vid_720p50",61,59),FALSE)="x","true","false"),"false")</f>
        <v>false</v>
      </c>
      <c r="T379" t="str">
        <f t="shared" si="5"/>
        <v>off</v>
      </c>
      <c r="Y379" t="str">
        <f>IF(OR(BOM!$AE$4=FALSE,BOM!$AE$4="-"),IF(ISERROR(SEARCH("Embrionix",BOM!$M$4)),"none",IF(ISERROR(SEARCH("Quadsplit",BOM!$N$4)),IF(ISERROR(SEARCH("rec",B379)),IF(ISERROR(SEARCH("send",B379)),"none","split"),"merge"),"none")),IF(ISERROR(SEARCH("rec",B379)),"split","merge"))</f>
        <v>split</v>
      </c>
    </row>
    <row r="380" spans="1:25" x14ac:dyDescent="0.2">
      <c r="A380" t="s">
        <v>942</v>
      </c>
      <c r="B380" t="str">
        <f>CONCATENATE(BOM!$C$4,"_",_xlfn.XLOOKUP(Nevion!G380,'SNP Lookup'!A:A,'SNP Lookup'!C:C,"",0,1),"_IPLASRF")</f>
        <v>VGW-01_SDI20_AUDrec_0014_IPLASRF</v>
      </c>
      <c r="C380" t="str">
        <f>IFERROR(VLOOKUP(B380,'Sender-Receiver'!$B$3:$BQ$1500,IF('Sender-Receiver'!$AQ$2="Type:Vid_720p50",62,60),FALSE),"")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80" t="str">
        <f>IFERROR(VLOOKUP(B380,'Sender-Receiver'!$B$3:$BP$1500,41,FALSE),"")</f>
        <v xml:space="preserve"> |  | MVW</v>
      </c>
      <c r="E380" t="s">
        <v>3817</v>
      </c>
      <c r="F380">
        <v>20</v>
      </c>
      <c r="G380" t="s">
        <v>1246</v>
      </c>
      <c r="M380" t="str">
        <f>IF(OR(BOM!$AE$4=FALSE,BOM!$AE$4="-"),IF(ISERROR(SEARCH("send",B380)),"",IF(ISERROR(SEARCH("Embrionix",BOM!$M$4)),"pool:TPC",IF(ISERROR(SEARCH("Quadsplit",BOM!$N$4)),"pool:TPC|pool:TPC","pool:TPC"))),IF(ISERROR(SEARCH("send",B380)),"","pool:TPC|pool:TPC"))</f>
        <v/>
      </c>
      <c r="S380" t="str">
        <f>IFERROR(IF(VLOOKUP(B380,'Sender-Receiver'!$B$3:$BS$1259,IF('Sender-Receiver'!$AQ$2="Type:Vid_720p50",61,59),FALSE)="x","true","false"),"false")</f>
        <v>true</v>
      </c>
      <c r="T380" t="str">
        <f t="shared" si="5"/>
        <v>full</v>
      </c>
      <c r="Y380" t="str">
        <f>IF(OR(BOM!$AE$4=FALSE,BOM!$AE$4="-"),IF(ISERROR(SEARCH("Embrionix",BOM!$M$4)),"none",IF(ISERROR(SEARCH("Quadsplit",BOM!$N$4)),IF(ISERROR(SEARCH("rec",B380)),IF(ISERROR(SEARCH("send",B380)),"none","split"),"merge"),"none")),IF(ISERROR(SEARCH("rec",B380)),"split","merge"))</f>
        <v>merge</v>
      </c>
    </row>
    <row r="381" spans="1:25" x14ac:dyDescent="0.2">
      <c r="A381" t="s">
        <v>942</v>
      </c>
      <c r="B381" t="str">
        <f>CONCATENATE(BOM!$C$4,"_",_xlfn.XLOOKUP(Nevion!G381,'SNP Lookup'!A:A,'SNP Lookup'!C:C,"",0,1),"_IPLASRF")</f>
        <v>VGW-01_SDI20_AUDsend_0014_IPLASRF</v>
      </c>
      <c r="C381" t="str">
        <f>IFERROR(VLOOKUP(B381,'Sender-Receiver'!$B$3:$BQ$1500,IF('Sender-Receiver'!$AQ$2="Type:Vid_720p50",62,60),FALSE),"")</f>
        <v/>
      </c>
      <c r="D381" t="str">
        <f>IFERROR(VLOOKUP(B381,'Sender-Receiver'!$B$3:$BP$1500,41,FALSE),"")</f>
        <v/>
      </c>
      <c r="E381" t="s">
        <v>3817</v>
      </c>
      <c r="F381">
        <v>20</v>
      </c>
      <c r="G381" t="s">
        <v>1495</v>
      </c>
      <c r="M381" t="str">
        <f>IF(OR(BOM!$AE$4=FALSE,BOM!$AE$4="-"),IF(ISERROR(SEARCH("send",B381)),"",IF(ISERROR(SEARCH("Embrionix",BOM!$M$4)),"pool:TPC",IF(ISERROR(SEARCH("Quadsplit",BOM!$N$4)),"pool:TPC|pool:TPC","pool:TPC"))),IF(ISERROR(SEARCH("send",B381)),"","pool:TPC|pool:TPC"))</f>
        <v>pool:TPC|pool:TPC</v>
      </c>
      <c r="S381" t="str">
        <f>IFERROR(IF(VLOOKUP(B381,'Sender-Receiver'!$B$3:$BS$1259,IF('Sender-Receiver'!$AQ$2="Type:Vid_720p50",61,59),FALSE)="x","true","false"),"false")</f>
        <v>false</v>
      </c>
      <c r="T381" t="str">
        <f t="shared" si="5"/>
        <v>off</v>
      </c>
      <c r="Y381" t="str">
        <f>IF(OR(BOM!$AE$4=FALSE,BOM!$AE$4="-"),IF(ISERROR(SEARCH("Embrionix",BOM!$M$4)),"none",IF(ISERROR(SEARCH("Quadsplit",BOM!$N$4)),IF(ISERROR(SEARCH("rec",B381)),IF(ISERROR(SEARCH("send",B381)),"none","split"),"merge"),"none")),IF(ISERROR(SEARCH("rec",B381)),"split","merge"))</f>
        <v>split</v>
      </c>
    </row>
    <row r="382" spans="1:25" x14ac:dyDescent="0.2">
      <c r="A382" t="s">
        <v>942</v>
      </c>
      <c r="B382" t="str">
        <f>CONCATENATE(BOM!$C$4,"_",_xlfn.XLOOKUP(Nevion!G382,'SNP Lookup'!A:A,'SNP Lookup'!C:C,"",0,1),"_IPLASRF")</f>
        <v>VGW-01_SDI20_AUDrec_0015_IPLASRF</v>
      </c>
      <c r="C382" t="str">
        <f>IFERROR(VLOOKUP(B382,'Sender-Receiver'!$B$3:$BQ$1500,IF('Sender-Receiver'!$AQ$2="Type:Vid_720p50",62,60),FALSE),"")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82" t="str">
        <f>IFERROR(VLOOKUP(B382,'Sender-Receiver'!$B$3:$BP$1500,41,FALSE),"")</f>
        <v xml:space="preserve"> |  | MVW</v>
      </c>
      <c r="E382" t="s">
        <v>3817</v>
      </c>
      <c r="F382">
        <v>20</v>
      </c>
      <c r="G382" t="s">
        <v>1247</v>
      </c>
      <c r="M382" t="str">
        <f>IF(OR(BOM!$AE$4=FALSE,BOM!$AE$4="-"),IF(ISERROR(SEARCH("send",B382)),"",IF(ISERROR(SEARCH("Embrionix",BOM!$M$4)),"pool:TPC",IF(ISERROR(SEARCH("Quadsplit",BOM!$N$4)),"pool:TPC|pool:TPC","pool:TPC"))),IF(ISERROR(SEARCH("send",B382)),"","pool:TPC|pool:TPC"))</f>
        <v/>
      </c>
      <c r="S382" t="str">
        <f>IFERROR(IF(VLOOKUP(B382,'Sender-Receiver'!$B$3:$BS$1259,IF('Sender-Receiver'!$AQ$2="Type:Vid_720p50",61,59),FALSE)="x","true","false"),"false")</f>
        <v>true</v>
      </c>
      <c r="T382" t="str">
        <f t="shared" si="5"/>
        <v>full</v>
      </c>
      <c r="Y382" t="str">
        <f>IF(OR(BOM!$AE$4=FALSE,BOM!$AE$4="-"),IF(ISERROR(SEARCH("Embrionix",BOM!$M$4)),"none",IF(ISERROR(SEARCH("Quadsplit",BOM!$N$4)),IF(ISERROR(SEARCH("rec",B382)),IF(ISERROR(SEARCH("send",B382)),"none","split"),"merge"),"none")),IF(ISERROR(SEARCH("rec",B382)),"split","merge"))</f>
        <v>merge</v>
      </c>
    </row>
    <row r="383" spans="1:25" x14ac:dyDescent="0.2">
      <c r="A383" t="s">
        <v>942</v>
      </c>
      <c r="B383" t="str">
        <f>CONCATENATE(BOM!$C$4,"_",_xlfn.XLOOKUP(Nevion!G383,'SNP Lookup'!A:A,'SNP Lookup'!C:C,"",0,1),"_IPLASRF")</f>
        <v>VGW-01_SDI20_AUDsend_0015_IPLASRF</v>
      </c>
      <c r="C383" t="str">
        <f>IFERROR(VLOOKUP(B383,'Sender-Receiver'!$B$3:$BQ$1500,IF('Sender-Receiver'!$AQ$2="Type:Vid_720p50",62,60),FALSE),"")</f>
        <v/>
      </c>
      <c r="D383" t="str">
        <f>IFERROR(VLOOKUP(B383,'Sender-Receiver'!$B$3:$BP$1500,41,FALSE),"")</f>
        <v/>
      </c>
      <c r="E383" t="s">
        <v>3817</v>
      </c>
      <c r="F383">
        <v>20</v>
      </c>
      <c r="G383" t="s">
        <v>1496</v>
      </c>
      <c r="M383" t="str">
        <f>IF(OR(BOM!$AE$4=FALSE,BOM!$AE$4="-"),IF(ISERROR(SEARCH("send",B383)),"",IF(ISERROR(SEARCH("Embrionix",BOM!$M$4)),"pool:TPC",IF(ISERROR(SEARCH("Quadsplit",BOM!$N$4)),"pool:TPC|pool:TPC","pool:TPC"))),IF(ISERROR(SEARCH("send",B383)),"","pool:TPC|pool:TPC"))</f>
        <v>pool:TPC|pool:TPC</v>
      </c>
      <c r="S383" t="str">
        <f>IFERROR(IF(VLOOKUP(B383,'Sender-Receiver'!$B$3:$BS$1259,IF('Sender-Receiver'!$AQ$2="Type:Vid_720p50",61,59),FALSE)="x","true","false"),"false")</f>
        <v>false</v>
      </c>
      <c r="T383" t="str">
        <f t="shared" si="5"/>
        <v>off</v>
      </c>
      <c r="Y383" t="str">
        <f>IF(OR(BOM!$AE$4=FALSE,BOM!$AE$4="-"),IF(ISERROR(SEARCH("Embrionix",BOM!$M$4)),"none",IF(ISERROR(SEARCH("Quadsplit",BOM!$N$4)),IF(ISERROR(SEARCH("rec",B383)),IF(ISERROR(SEARCH("send",B383)),"none","split"),"merge"),"none")),IF(ISERROR(SEARCH("rec",B383)),"split","merge"))</f>
        <v>split</v>
      </c>
    </row>
    <row r="384" spans="1:25" x14ac:dyDescent="0.2">
      <c r="A384" t="s">
        <v>942</v>
      </c>
      <c r="B384" t="str">
        <f>CONCATENATE(BOM!$C$4,"_",_xlfn.XLOOKUP(Nevion!G384,'SNP Lookup'!A:A,'SNP Lookup'!C:C,"",0,1),"_IPLASRF")</f>
        <v>VGW-01_SDI20_AUDrec_0016_IPLASRF</v>
      </c>
      <c r="C384" t="str">
        <f>IFERROR(VLOOKUP(B384,'Sender-Receiver'!$B$3:$BQ$1500,IF('Sender-Receiver'!$AQ$2="Type:Vid_720p50",62,60),FALSE),"")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84" t="str">
        <f>IFERROR(VLOOKUP(B384,'Sender-Receiver'!$B$3:$BP$1500,41,FALSE),"")</f>
        <v xml:space="preserve"> |  | MVW</v>
      </c>
      <c r="E384" t="s">
        <v>3817</v>
      </c>
      <c r="F384">
        <v>20</v>
      </c>
      <c r="G384" t="s">
        <v>1248</v>
      </c>
      <c r="M384" t="str">
        <f>IF(OR(BOM!$AE$4=FALSE,BOM!$AE$4="-"),IF(ISERROR(SEARCH("send",B384)),"",IF(ISERROR(SEARCH("Embrionix",BOM!$M$4)),"pool:TPC",IF(ISERROR(SEARCH("Quadsplit",BOM!$N$4)),"pool:TPC|pool:TPC","pool:TPC"))),IF(ISERROR(SEARCH("send",B384)),"","pool:TPC|pool:TPC"))</f>
        <v/>
      </c>
      <c r="S384" t="str">
        <f>IFERROR(IF(VLOOKUP(B384,'Sender-Receiver'!$B$3:$BS$1259,IF('Sender-Receiver'!$AQ$2="Type:Vid_720p50",61,59),FALSE)="x","true","false"),"false")</f>
        <v>true</v>
      </c>
      <c r="T384" t="str">
        <f t="shared" si="5"/>
        <v>full</v>
      </c>
      <c r="Y384" t="str">
        <f>IF(OR(BOM!$AE$4=FALSE,BOM!$AE$4="-"),IF(ISERROR(SEARCH("Embrionix",BOM!$M$4)),"none",IF(ISERROR(SEARCH("Quadsplit",BOM!$N$4)),IF(ISERROR(SEARCH("rec",B384)),IF(ISERROR(SEARCH("send",B384)),"none","split"),"merge"),"none")),IF(ISERROR(SEARCH("rec",B384)),"split","merge"))</f>
        <v>merge</v>
      </c>
    </row>
    <row r="385" spans="1:25" x14ac:dyDescent="0.2">
      <c r="A385" t="s">
        <v>942</v>
      </c>
      <c r="B385" t="str">
        <f>CONCATENATE(BOM!$C$4,"_",_xlfn.XLOOKUP(Nevion!G385,'SNP Lookup'!A:A,'SNP Lookup'!C:C,"",0,1),"_IPLASRF")</f>
        <v>VGW-01_SDI20_AUDsend_0016_IPLASRF</v>
      </c>
      <c r="C385" t="str">
        <f>IFERROR(VLOOKUP(B385,'Sender-Receiver'!$B$3:$BQ$1500,IF('Sender-Receiver'!$AQ$2="Type:Vid_720p50",62,60),FALSE),"")</f>
        <v/>
      </c>
      <c r="D385" t="str">
        <f>IFERROR(VLOOKUP(B385,'Sender-Receiver'!$B$3:$BP$1500,41,FALSE),"")</f>
        <v/>
      </c>
      <c r="E385" t="s">
        <v>3817</v>
      </c>
      <c r="F385">
        <v>20</v>
      </c>
      <c r="G385" t="s">
        <v>1497</v>
      </c>
      <c r="M385" t="str">
        <f>IF(OR(BOM!$AE$4=FALSE,BOM!$AE$4="-"),IF(ISERROR(SEARCH("send",B385)),"",IF(ISERROR(SEARCH("Embrionix",BOM!$M$4)),"pool:TPC",IF(ISERROR(SEARCH("Quadsplit",BOM!$N$4)),"pool:TPC|pool:TPC","pool:TPC"))),IF(ISERROR(SEARCH("send",B385)),"","pool:TPC|pool:TPC"))</f>
        <v>pool:TPC|pool:TPC</v>
      </c>
      <c r="S385" t="str">
        <f>IFERROR(IF(VLOOKUP(B385,'Sender-Receiver'!$B$3:$BS$1259,IF('Sender-Receiver'!$AQ$2="Type:Vid_720p50",61,59),FALSE)="x","true","false"),"false")</f>
        <v>false</v>
      </c>
      <c r="T385" t="str">
        <f t="shared" si="5"/>
        <v>off</v>
      </c>
      <c r="Y385" t="str">
        <f>IF(OR(BOM!$AE$4=FALSE,BOM!$AE$4="-"),IF(ISERROR(SEARCH("Embrionix",BOM!$M$4)),"none",IF(ISERROR(SEARCH("Quadsplit",BOM!$N$4)),IF(ISERROR(SEARCH("rec",B385)),IF(ISERROR(SEARCH("send",B385)),"none","split"),"merge"),"none")),IF(ISERROR(SEARCH("rec",B385)),"split","merge"))</f>
        <v>split</v>
      </c>
    </row>
    <row r="386" spans="1:25" x14ac:dyDescent="0.2">
      <c r="A386" t="s">
        <v>942</v>
      </c>
      <c r="B386" t="str">
        <f>CONCATENATE(BOM!$C$4,"_",_xlfn.XLOOKUP(Nevion!G386,'SNP Lookup'!A:A,'SNP Lookup'!C:C,"",0,1),"_IPLASRF")</f>
        <v>VGW-01_SDI20_ANCrec_0001_IPLASRF</v>
      </c>
      <c r="C386" t="str">
        <f>IFERROR(VLOOKUP(B386,'Sender-Receiver'!$B$3:$BQ$1500,IF('Sender-Receiver'!$AQ$2="Type:Vid_720p50",62,60),FALSE),"")</f>
        <v>Type:Anc_Prot,#SNP</v>
      </c>
      <c r="D386" t="str">
        <f>IFERROR(VLOOKUP(B386,'Sender-Receiver'!$B$3:$BP$1500,41,FALSE),"")</f>
        <v xml:space="preserve"> |  | MVW</v>
      </c>
      <c r="E386" t="s">
        <v>3817</v>
      </c>
      <c r="F386">
        <v>20</v>
      </c>
      <c r="G386" t="s">
        <v>1229</v>
      </c>
      <c r="M386" t="str">
        <f>IF(OR(BOM!$AE$4=FALSE,BOM!$AE$4="-"),IF(ISERROR(SEARCH("send",B386)),"",IF(ISERROR(SEARCH("Embrionix",BOM!$M$4)),"pool:TPC",IF(ISERROR(SEARCH("Quadsplit",BOM!$N$4)),"pool:TPC|pool:TPC","pool:TPC"))),IF(ISERROR(SEARCH("send",B386)),"","pool:TPC|pool:TPC"))</f>
        <v/>
      </c>
      <c r="S386" t="str">
        <f>IFERROR(IF(VLOOKUP(B386,'Sender-Receiver'!$B$3:$BS$1259,IF('Sender-Receiver'!$AQ$2="Type:Vid_720p50",61,59),FALSE)="x","true","false"),"false")</f>
        <v>true</v>
      </c>
      <c r="T386" t="str">
        <f t="shared" ref="T386:T449" si="6">IF(S386="true","full","off")</f>
        <v>full</v>
      </c>
      <c r="Y386" t="str">
        <f>IF(OR(BOM!$AE$4=FALSE,BOM!$AE$4="-"),IF(ISERROR(SEARCH("Embrionix",BOM!$M$4)),"none",IF(ISERROR(SEARCH("Quadsplit",BOM!$N$4)),IF(ISERROR(SEARCH("rec",B386)),IF(ISERROR(SEARCH("send",B386)),"none","split"),"merge"),"none")),IF(ISERROR(SEARCH("rec",B386)),"split","merge"))</f>
        <v>merge</v>
      </c>
    </row>
    <row r="387" spans="1:25" x14ac:dyDescent="0.2">
      <c r="A387" t="s">
        <v>942</v>
      </c>
      <c r="B387" t="str">
        <f>CONCATENATE(BOM!$C$4,"_",_xlfn.XLOOKUP(Nevion!G387,'SNP Lookup'!A:A,'SNP Lookup'!C:C,"",0,1),"_IPLASRF")</f>
        <v>VGW-01_SDI20_ANCsend_0001_IPLASRF</v>
      </c>
      <c r="C387" t="str">
        <f>IFERROR(VLOOKUP(B387,'Sender-Receiver'!$B$3:$BQ$1500,IF('Sender-Receiver'!$AQ$2="Type:Vid_720p50",62,60),FALSE),"")</f>
        <v/>
      </c>
      <c r="D387" t="str">
        <f>IFERROR(VLOOKUP(B387,'Sender-Receiver'!$B$3:$BP$1500,41,FALSE),"")</f>
        <v/>
      </c>
      <c r="E387" t="s">
        <v>3817</v>
      </c>
      <c r="F387">
        <v>20</v>
      </c>
      <c r="G387" t="s">
        <v>1486</v>
      </c>
      <c r="M387" t="str">
        <f>IF(OR(BOM!$AE$4=FALSE,BOM!$AE$4="-"),IF(ISERROR(SEARCH("send",B387)),"",IF(ISERROR(SEARCH("Embrionix",BOM!$M$4)),"pool:TPC",IF(ISERROR(SEARCH("Quadsplit",BOM!$N$4)),"pool:TPC|pool:TPC","pool:TPC"))),IF(ISERROR(SEARCH("send",B387)),"","pool:TPC|pool:TPC"))</f>
        <v>pool:TPC|pool:TPC</v>
      </c>
      <c r="S387" t="str">
        <f>IFERROR(IF(VLOOKUP(B387,'Sender-Receiver'!$B$3:$BS$1259,IF('Sender-Receiver'!$AQ$2="Type:Vid_720p50",61,59),FALSE)="x","true","false"),"false")</f>
        <v>false</v>
      </c>
      <c r="T387" t="str">
        <f t="shared" si="6"/>
        <v>off</v>
      </c>
      <c r="Y387" t="str">
        <f>IF(OR(BOM!$AE$4=FALSE,BOM!$AE$4="-"),IF(ISERROR(SEARCH("Embrionix",BOM!$M$4)),"none",IF(ISERROR(SEARCH("Quadsplit",BOM!$N$4)),IF(ISERROR(SEARCH("rec",B387)),IF(ISERROR(SEARCH("send",B387)),"none","split"),"merge"),"none")),IF(ISERROR(SEARCH("rec",B387)),"split","merge"))</f>
        <v>split</v>
      </c>
    </row>
    <row r="388" spans="1:25" x14ac:dyDescent="0.2">
      <c r="A388" t="s">
        <v>942</v>
      </c>
      <c r="B388" t="str">
        <f>CONCATENATE(BOM!$C$4,"_",_xlfn.XLOOKUP(Nevion!G388,'SNP Lookup'!A:A,'SNP Lookup'!C:C,"",0,1),"_IPLASRF")</f>
        <v>VGW-01_SDI20_ANCrec_0002_IPLASRF</v>
      </c>
      <c r="C388" t="str">
        <f>IFERROR(VLOOKUP(B388,'Sender-Receiver'!$B$3:$BQ$1500,IF('Sender-Receiver'!$AQ$2="Type:Vid_720p50",62,60),FALSE),"")</f>
        <v>#SNP</v>
      </c>
      <c r="D388" t="str">
        <f>IFERROR(VLOOKUP(B388,'Sender-Receiver'!$B$3:$BP$1500,41,FALSE),"")</f>
        <v xml:space="preserve"> |  | MVW</v>
      </c>
      <c r="E388" t="s">
        <v>3817</v>
      </c>
      <c r="F388">
        <v>20</v>
      </c>
      <c r="G388" t="s">
        <v>1230</v>
      </c>
      <c r="M388" t="str">
        <f>IF(OR(BOM!$AE$4=FALSE,BOM!$AE$4="-"),IF(ISERROR(SEARCH("send",B388)),"",IF(ISERROR(SEARCH("Embrionix",BOM!$M$4)),"pool:TPC",IF(ISERROR(SEARCH("Quadsplit",BOM!$N$4)),"pool:TPC|pool:TPC","pool:TPC"))),IF(ISERROR(SEARCH("send",B388)),"","pool:TPC|pool:TPC"))</f>
        <v/>
      </c>
      <c r="S388" t="str">
        <f>IFERROR(IF(VLOOKUP(B388,'Sender-Receiver'!$B$3:$BS$1259,IF('Sender-Receiver'!$AQ$2="Type:Vid_720p50",61,59),FALSE)="x","true","false"),"false")</f>
        <v>false</v>
      </c>
      <c r="T388" t="str">
        <f t="shared" si="6"/>
        <v>off</v>
      </c>
      <c r="Y388" t="str">
        <f>IF(OR(BOM!$AE$4=FALSE,BOM!$AE$4="-"),IF(ISERROR(SEARCH("Embrionix",BOM!$M$4)),"none",IF(ISERROR(SEARCH("Quadsplit",BOM!$N$4)),IF(ISERROR(SEARCH("rec",B388)),IF(ISERROR(SEARCH("send",B388)),"none","split"),"merge"),"none")),IF(ISERROR(SEARCH("rec",B388)),"split","merge"))</f>
        <v>merge</v>
      </c>
    </row>
    <row r="389" spans="1:25" x14ac:dyDescent="0.2">
      <c r="A389" t="s">
        <v>942</v>
      </c>
      <c r="B389" t="str">
        <f>CONCATENATE(BOM!$C$4,"_",_xlfn.XLOOKUP(Nevion!G389,'SNP Lookup'!A:A,'SNP Lookup'!C:C,"",0,1),"_IPLASRF")</f>
        <v>VGW-01_SDI20_ANCsend_0002_IPLASRF</v>
      </c>
      <c r="C389" t="str">
        <f>IFERROR(VLOOKUP(B389,'Sender-Receiver'!$B$3:$BQ$1500,IF('Sender-Receiver'!$AQ$2="Type:Vid_720p50",62,60),FALSE),"")</f>
        <v/>
      </c>
      <c r="D389" t="str">
        <f>IFERROR(VLOOKUP(B389,'Sender-Receiver'!$B$3:$BP$1500,41,FALSE),"")</f>
        <v/>
      </c>
      <c r="E389" t="s">
        <v>3817</v>
      </c>
      <c r="F389">
        <v>20</v>
      </c>
      <c r="G389" t="s">
        <v>1487</v>
      </c>
      <c r="M389" t="str">
        <f>IF(OR(BOM!$AE$4=FALSE,BOM!$AE$4="-"),IF(ISERROR(SEARCH("send",B389)),"",IF(ISERROR(SEARCH("Embrionix",BOM!$M$4)),"pool:TPC",IF(ISERROR(SEARCH("Quadsplit",BOM!$N$4)),"pool:TPC|pool:TPC","pool:TPC"))),IF(ISERROR(SEARCH("send",B389)),"","pool:TPC|pool:TPC"))</f>
        <v>pool:TPC|pool:TPC</v>
      </c>
      <c r="S389" t="str">
        <f>IFERROR(IF(VLOOKUP(B389,'Sender-Receiver'!$B$3:$BS$1259,IF('Sender-Receiver'!$AQ$2="Type:Vid_720p50",61,59),FALSE)="x","true","false"),"false")</f>
        <v>false</v>
      </c>
      <c r="T389" t="str">
        <f t="shared" si="6"/>
        <v>off</v>
      </c>
      <c r="Y389" t="str">
        <f>IF(OR(BOM!$AE$4=FALSE,BOM!$AE$4="-"),IF(ISERROR(SEARCH("Embrionix",BOM!$M$4)),"none",IF(ISERROR(SEARCH("Quadsplit",BOM!$N$4)),IF(ISERROR(SEARCH("rec",B389)),IF(ISERROR(SEARCH("send",B389)),"none","split"),"merge"),"none")),IF(ISERROR(SEARCH("rec",B389)),"split","merge"))</f>
        <v>split</v>
      </c>
    </row>
    <row r="390" spans="1:25" x14ac:dyDescent="0.2">
      <c r="A390" t="s">
        <v>942</v>
      </c>
      <c r="B390" t="str">
        <f>CONCATENATE(BOM!$C$4,"_",_xlfn.XLOOKUP(Nevion!G390,'SNP Lookup'!A:A,'SNP Lookup'!C:C,"",0,1),"_IPLASRF")</f>
        <v>VGW-01_SDI20_ANCrec_0003_IPLASRF</v>
      </c>
      <c r="C390" t="str">
        <f>IFERROR(VLOOKUP(B390,'Sender-Receiver'!$B$3:$BQ$1500,IF('Sender-Receiver'!$AQ$2="Type:Vid_720p50",62,60),FALSE),"")</f>
        <v>#SNP</v>
      </c>
      <c r="D390" t="str">
        <f>IFERROR(VLOOKUP(B390,'Sender-Receiver'!$B$3:$BP$1500,41,FALSE),"")</f>
        <v xml:space="preserve"> |  | MVW</v>
      </c>
      <c r="E390" t="s">
        <v>3817</v>
      </c>
      <c r="F390">
        <v>20</v>
      </c>
      <c r="G390" t="s">
        <v>1231</v>
      </c>
      <c r="M390" t="str">
        <f>IF(OR(BOM!$AE$4=FALSE,BOM!$AE$4="-"),IF(ISERROR(SEARCH("send",B390)),"",IF(ISERROR(SEARCH("Embrionix",BOM!$M$4)),"pool:TPC",IF(ISERROR(SEARCH("Quadsplit",BOM!$N$4)),"pool:TPC|pool:TPC","pool:TPC"))),IF(ISERROR(SEARCH("send",B390)),"","pool:TPC|pool:TPC"))</f>
        <v/>
      </c>
      <c r="S390" t="str">
        <f>IFERROR(IF(VLOOKUP(B390,'Sender-Receiver'!$B$3:$BS$1259,IF('Sender-Receiver'!$AQ$2="Type:Vid_720p50",61,59),FALSE)="x","true","false"),"false")</f>
        <v>false</v>
      </c>
      <c r="T390" t="str">
        <f t="shared" si="6"/>
        <v>off</v>
      </c>
      <c r="Y390" t="str">
        <f>IF(OR(BOM!$AE$4=FALSE,BOM!$AE$4="-"),IF(ISERROR(SEARCH("Embrionix",BOM!$M$4)),"none",IF(ISERROR(SEARCH("Quadsplit",BOM!$N$4)),IF(ISERROR(SEARCH("rec",B390)),IF(ISERROR(SEARCH("send",B390)),"none","split"),"merge"),"none")),IF(ISERROR(SEARCH("rec",B390)),"split","merge"))</f>
        <v>merge</v>
      </c>
    </row>
    <row r="391" spans="1:25" x14ac:dyDescent="0.2">
      <c r="A391" t="s">
        <v>942</v>
      </c>
      <c r="B391" t="str">
        <f>CONCATENATE(BOM!$C$4,"_",_xlfn.XLOOKUP(Nevion!G391,'SNP Lookup'!A:A,'SNP Lookup'!C:C,"",0,1),"_IPLASRF")</f>
        <v>VGW-01_SDI20_ANCsend_0003_IPLASRF</v>
      </c>
      <c r="C391" t="str">
        <f>IFERROR(VLOOKUP(B391,'Sender-Receiver'!$B$3:$BQ$1500,IF('Sender-Receiver'!$AQ$2="Type:Vid_720p50",62,60),FALSE),"")</f>
        <v/>
      </c>
      <c r="D391" t="str">
        <f>IFERROR(VLOOKUP(B391,'Sender-Receiver'!$B$3:$BP$1500,41,FALSE),"")</f>
        <v/>
      </c>
      <c r="E391" t="s">
        <v>3817</v>
      </c>
      <c r="F391">
        <v>20</v>
      </c>
      <c r="G391" t="s">
        <v>1488</v>
      </c>
      <c r="M391" t="str">
        <f>IF(OR(BOM!$AE$4=FALSE,BOM!$AE$4="-"),IF(ISERROR(SEARCH("send",B391)),"",IF(ISERROR(SEARCH("Embrionix",BOM!$M$4)),"pool:TPC",IF(ISERROR(SEARCH("Quadsplit",BOM!$N$4)),"pool:TPC|pool:TPC","pool:TPC"))),IF(ISERROR(SEARCH("send",B391)),"","pool:TPC|pool:TPC"))</f>
        <v>pool:TPC|pool:TPC</v>
      </c>
      <c r="S391" t="str">
        <f>IFERROR(IF(VLOOKUP(B391,'Sender-Receiver'!$B$3:$BS$1259,IF('Sender-Receiver'!$AQ$2="Type:Vid_720p50",61,59),FALSE)="x","true","false"),"false")</f>
        <v>false</v>
      </c>
      <c r="T391" t="str">
        <f t="shared" si="6"/>
        <v>off</v>
      </c>
      <c r="Y391" t="str">
        <f>IF(OR(BOM!$AE$4=FALSE,BOM!$AE$4="-"),IF(ISERROR(SEARCH("Embrionix",BOM!$M$4)),"none",IF(ISERROR(SEARCH("Quadsplit",BOM!$N$4)),IF(ISERROR(SEARCH("rec",B391)),IF(ISERROR(SEARCH("send",B391)),"none","split"),"merge"),"none")),IF(ISERROR(SEARCH("rec",B391)),"split","merge"))</f>
        <v>split</v>
      </c>
    </row>
    <row r="392" spans="1:25" x14ac:dyDescent="0.2">
      <c r="A392" t="s">
        <v>942</v>
      </c>
      <c r="B392" t="str">
        <f>CONCATENATE(BOM!$C$4,"_",_xlfn.XLOOKUP(Nevion!G392,'SNP Lookup'!A:A,'SNP Lookup'!C:C,"",0,1),"_IPLASRF")</f>
        <v>VGW-01_SDI20_ANCrec_0004_IPLASRF</v>
      </c>
      <c r="C392" t="str">
        <f>IFERROR(VLOOKUP(B392,'Sender-Receiver'!$B$3:$BQ$1500,IF('Sender-Receiver'!$AQ$2="Type:Vid_720p50",62,60),FALSE),"")</f>
        <v>#SNP</v>
      </c>
      <c r="D392" t="str">
        <f>IFERROR(VLOOKUP(B392,'Sender-Receiver'!$B$3:$BP$1500,41,FALSE),"")</f>
        <v xml:space="preserve"> |  | MVW</v>
      </c>
      <c r="E392" t="s">
        <v>3817</v>
      </c>
      <c r="F392">
        <v>20</v>
      </c>
      <c r="G392" t="s">
        <v>1232</v>
      </c>
      <c r="M392" t="str">
        <f>IF(OR(BOM!$AE$4=FALSE,BOM!$AE$4="-"),IF(ISERROR(SEARCH("send",B392)),"",IF(ISERROR(SEARCH("Embrionix",BOM!$M$4)),"pool:TPC",IF(ISERROR(SEARCH("Quadsplit",BOM!$N$4)),"pool:TPC|pool:TPC","pool:TPC"))),IF(ISERROR(SEARCH("send",B392)),"","pool:TPC|pool:TPC"))</f>
        <v/>
      </c>
      <c r="S392" t="str">
        <f>IFERROR(IF(VLOOKUP(B392,'Sender-Receiver'!$B$3:$BS$1259,IF('Sender-Receiver'!$AQ$2="Type:Vid_720p50",61,59),FALSE)="x","true","false"),"false")</f>
        <v>false</v>
      </c>
      <c r="T392" t="str">
        <f t="shared" si="6"/>
        <v>off</v>
      </c>
      <c r="Y392" t="str">
        <f>IF(OR(BOM!$AE$4=FALSE,BOM!$AE$4="-"),IF(ISERROR(SEARCH("Embrionix",BOM!$M$4)),"none",IF(ISERROR(SEARCH("Quadsplit",BOM!$N$4)),IF(ISERROR(SEARCH("rec",B392)),IF(ISERROR(SEARCH("send",B392)),"none","split"),"merge"),"none")),IF(ISERROR(SEARCH("rec",B392)),"split","merge"))</f>
        <v>merge</v>
      </c>
    </row>
    <row r="393" spans="1:25" x14ac:dyDescent="0.2">
      <c r="A393" t="s">
        <v>942</v>
      </c>
      <c r="B393" t="str">
        <f>CONCATENATE(BOM!$C$4,"_",_xlfn.XLOOKUP(Nevion!G393,'SNP Lookup'!A:A,'SNP Lookup'!C:C,"",0,1),"_IPLASRF")</f>
        <v>VGW-01_SDI20_ANCsend_0004_IPLASRF</v>
      </c>
      <c r="C393" t="str">
        <f>IFERROR(VLOOKUP(B393,'Sender-Receiver'!$B$3:$BQ$1500,IF('Sender-Receiver'!$AQ$2="Type:Vid_720p50",62,60),FALSE),"")</f>
        <v/>
      </c>
      <c r="D393" t="str">
        <f>IFERROR(VLOOKUP(B393,'Sender-Receiver'!$B$3:$BP$1500,41,FALSE),"")</f>
        <v/>
      </c>
      <c r="E393" t="s">
        <v>3817</v>
      </c>
      <c r="F393">
        <v>20</v>
      </c>
      <c r="G393" t="s">
        <v>1489</v>
      </c>
      <c r="M393" t="str">
        <f>IF(OR(BOM!$AE$4=FALSE,BOM!$AE$4="-"),IF(ISERROR(SEARCH("send",B393)),"",IF(ISERROR(SEARCH("Embrionix",BOM!$M$4)),"pool:TPC",IF(ISERROR(SEARCH("Quadsplit",BOM!$N$4)),"pool:TPC|pool:TPC","pool:TPC"))),IF(ISERROR(SEARCH("send",B393)),"","pool:TPC|pool:TPC"))</f>
        <v>pool:TPC|pool:TPC</v>
      </c>
      <c r="S393" t="str">
        <f>IFERROR(IF(VLOOKUP(B393,'Sender-Receiver'!$B$3:$BS$1259,IF('Sender-Receiver'!$AQ$2="Type:Vid_720p50",61,59),FALSE)="x","true","false"),"false")</f>
        <v>false</v>
      </c>
      <c r="T393" t="str">
        <f t="shared" si="6"/>
        <v>off</v>
      </c>
      <c r="Y393" t="str">
        <f>IF(OR(BOM!$AE$4=FALSE,BOM!$AE$4="-"),IF(ISERROR(SEARCH("Embrionix",BOM!$M$4)),"none",IF(ISERROR(SEARCH("Quadsplit",BOM!$N$4)),IF(ISERROR(SEARCH("rec",B393)),IF(ISERROR(SEARCH("send",B393)),"none","split"),"merge"),"none")),IF(ISERROR(SEARCH("rec",B393)),"split","merge"))</f>
        <v>split</v>
      </c>
    </row>
    <row r="394" spans="1:25" x14ac:dyDescent="0.2">
      <c r="A394" t="s">
        <v>942</v>
      </c>
      <c r="B394" t="str">
        <f>CONCATENATE(BOM!$C$4,"_",_xlfn.XLOOKUP(Nevion!G394,'SNP Lookup'!A:A,'SNP Lookup'!C:C,"",0,1),"_IPLASRF")</f>
        <v>VGW-01_SDI21_VIDrec_0001_IPLASRF</v>
      </c>
      <c r="C394" t="str">
        <f>IFERROR(VLOOKUP(B394,'Sender-Receiver'!$B$3:$BQ$1500,IF('Sender-Receiver'!$AQ$2="Type:Vid_720p50",62,60),FALSE),"")</f>
        <v>Type:Vid_1080i50,Type:Vid_1080p25,Type:Vid_1080p50,Type:Vid_2160p50,Type:Vid_1080p60,#SNP</v>
      </c>
      <c r="D394" t="str">
        <f>IFERROR(VLOOKUP(B394,'Sender-Receiver'!$B$3:$BP$1500,41,FALSE),"")</f>
        <v xml:space="preserve"> |  | VKS</v>
      </c>
      <c r="E394" t="s">
        <v>3817</v>
      </c>
      <c r="F394">
        <v>21</v>
      </c>
      <c r="G394" t="s">
        <v>1270</v>
      </c>
      <c r="M394" t="str">
        <f>IF(OR(BOM!$AE$4=FALSE,BOM!$AE$4="-"),IF(ISERROR(SEARCH("send",B394)),"",IF(ISERROR(SEARCH("Embrionix",BOM!$M$4)),"pool:TPC",IF(ISERROR(SEARCH("Quadsplit",BOM!$N$4)),"pool:TPC|pool:TPC","pool:TPC"))),IF(ISERROR(SEARCH("send",B394)),"","pool:TPC|pool:TPC"))</f>
        <v/>
      </c>
      <c r="S394" t="str">
        <f>IFERROR(IF(VLOOKUP(B394,'Sender-Receiver'!$B$3:$BS$1259,IF('Sender-Receiver'!$AQ$2="Type:Vid_720p50",61,59),FALSE)="x","true","false"),"false")</f>
        <v>true</v>
      </c>
      <c r="T394" t="str">
        <f t="shared" si="6"/>
        <v>full</v>
      </c>
      <c r="X394" t="s">
        <v>1184</v>
      </c>
      <c r="Y394" t="str">
        <f>IF(OR(BOM!$AE$4=FALSE,BOM!$AE$4="-"),IF(ISERROR(SEARCH("Embrionix",BOM!$M$4)),"none",IF(ISERROR(SEARCH("Quadsplit",BOM!$N$4)),IF(ISERROR(SEARCH("rec",B394)),IF(ISERROR(SEARCH("send",B394)),"none","split"),"merge"),"none")),IF(ISERROR(SEARCH("rec",B394)),"split","merge"))</f>
        <v>merge</v>
      </c>
    </row>
    <row r="395" spans="1:25" x14ac:dyDescent="0.2">
      <c r="A395" t="s">
        <v>942</v>
      </c>
      <c r="B395" t="str">
        <f>CONCATENATE(BOM!$C$4,"_",_xlfn.XLOOKUP(Nevion!G395,'SNP Lookup'!A:A,'SNP Lookup'!C:C,"",0,1),"_IPLASRF")</f>
        <v>VGW-01_SDI21_VIDsend_0001_IPLASRF</v>
      </c>
      <c r="C395" t="str">
        <f>IFERROR(VLOOKUP(B395,'Sender-Receiver'!$B$3:$BQ$1500,IF('Sender-Receiver'!$AQ$2="Type:Vid_720p50",62,60),FALSE),"")</f>
        <v/>
      </c>
      <c r="D395" t="str">
        <f>IFERROR(VLOOKUP(B395,'Sender-Receiver'!$B$3:$BP$1500,41,FALSE),"")</f>
        <v/>
      </c>
      <c r="E395" t="s">
        <v>3817</v>
      </c>
      <c r="F395">
        <v>21</v>
      </c>
      <c r="G395" t="s">
        <v>1271</v>
      </c>
      <c r="M395" t="str">
        <f>IF(OR(BOM!$AE$4=FALSE,BOM!$AE$4="-"),IF(ISERROR(SEARCH("send",B395)),"",IF(ISERROR(SEARCH("Embrionix",BOM!$M$4)),"pool:TPC",IF(ISERROR(SEARCH("Quadsplit",BOM!$N$4)),"pool:TPC|pool:TPC","pool:TPC"))),IF(ISERROR(SEARCH("send",B395)),"","pool:TPC|pool:TPC"))</f>
        <v>pool:TPC|pool:TPC</v>
      </c>
      <c r="S395" t="str">
        <f>IFERROR(IF(VLOOKUP(B395,'Sender-Receiver'!$B$3:$BS$1259,IF('Sender-Receiver'!$AQ$2="Type:Vid_720p50",61,59),FALSE)="x","true","false"),"false")</f>
        <v>false</v>
      </c>
      <c r="T395" t="str">
        <f t="shared" si="6"/>
        <v>off</v>
      </c>
      <c r="Y395" t="str">
        <f>IF(OR(BOM!$AE$4=FALSE,BOM!$AE$4="-"),IF(ISERROR(SEARCH("Embrionix",BOM!$M$4)),"none",IF(ISERROR(SEARCH("Quadsplit",BOM!$N$4)),IF(ISERROR(SEARCH("rec",B395)),IF(ISERROR(SEARCH("send",B395)),"none","split"),"merge"),"none")),IF(ISERROR(SEARCH("rec",B395)),"split","merge"))</f>
        <v>split</v>
      </c>
    </row>
    <row r="396" spans="1:25" x14ac:dyDescent="0.2">
      <c r="A396" t="s">
        <v>942</v>
      </c>
      <c r="B396" t="str">
        <f>CONCATENATE(BOM!$C$4,"_",_xlfn.XLOOKUP(Nevion!G396,'SNP Lookup'!A:A,'SNP Lookup'!C:C,"",0,1),"_IPLASRF")</f>
        <v>VGW-01_SDI21_VIDsend_0002_IPLASRF</v>
      </c>
      <c r="C396" t="str">
        <f>IFERROR(VLOOKUP(B396,'Sender-Receiver'!$B$3:$BQ$1500,IF('Sender-Receiver'!$AQ$2="Type:Vid_720p50",62,60),FALSE),"")</f>
        <v>Type:Vid_1080i50,#SNP</v>
      </c>
      <c r="D396" t="str">
        <f>IFERROR(VLOOKUP(B396,'Sender-Receiver'!$B$3:$BP$1500,41,FALSE),"")</f>
        <v xml:space="preserve"> |  | VKS</v>
      </c>
      <c r="E396" t="s">
        <v>3817</v>
      </c>
      <c r="F396">
        <v>21</v>
      </c>
      <c r="G396" t="s">
        <v>1272</v>
      </c>
      <c r="M396" t="str">
        <f>IF(OR(BOM!$AE$4=FALSE,BOM!$AE$4="-"),IF(ISERROR(SEARCH("send",B396)),"",IF(ISERROR(SEARCH("Embrionix",BOM!$M$4)),"pool:TPC",IF(ISERROR(SEARCH("Quadsplit",BOM!$N$4)),"pool:TPC|pool:TPC","pool:TPC"))),IF(ISERROR(SEARCH("send",B396)),"","pool:TPC|pool:TPC"))</f>
        <v>pool:TPC|pool:TPC</v>
      </c>
      <c r="S396" t="str">
        <f>IFERROR(IF(VLOOKUP(B396,'Sender-Receiver'!$B$3:$BS$1259,IF('Sender-Receiver'!$AQ$2="Type:Vid_720p50",61,59),FALSE)="x","true","false"),"false")</f>
        <v>true</v>
      </c>
      <c r="T396" t="str">
        <f t="shared" si="6"/>
        <v>full</v>
      </c>
      <c r="Y396" t="str">
        <f>IF(OR(BOM!$AE$4=FALSE,BOM!$AE$4="-"),IF(ISERROR(SEARCH("Embrionix",BOM!$M$4)),"none",IF(ISERROR(SEARCH("Quadsplit",BOM!$N$4)),IF(ISERROR(SEARCH("rec",B396)),IF(ISERROR(SEARCH("send",B396)),"none","split"),"merge"),"none")),IF(ISERROR(SEARCH("rec",B396)),"split","merge"))</f>
        <v>split</v>
      </c>
    </row>
    <row r="397" spans="1:25" x14ac:dyDescent="0.2">
      <c r="A397" t="s">
        <v>942</v>
      </c>
      <c r="B397" t="str">
        <f>CONCATENATE(BOM!$C$4,"_",_xlfn.XLOOKUP(Nevion!G397,'SNP Lookup'!A:A,'SNP Lookup'!C:C,"",0,1),"_IPLASRF")</f>
        <v>VGW-01_SDI21_AUDrec_0001_IPLASRF</v>
      </c>
      <c r="C397" t="str">
        <f>IFERROR(VLOOKUP(B397,'Sender-Receiver'!$B$3:$BQ$1500,IF('Sender-Receiver'!$AQ$2="Type:Vid_720p50",62,60),FALSE),"")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97" t="str">
        <f>IFERROR(VLOOKUP(B397,'Sender-Receiver'!$B$3:$BP$1500,41,FALSE),"")</f>
        <v xml:space="preserve"> |  | VKS</v>
      </c>
      <c r="E397" t="s">
        <v>3817</v>
      </c>
      <c r="F397">
        <v>21</v>
      </c>
      <c r="G397" t="s">
        <v>1254</v>
      </c>
      <c r="M397" t="str">
        <f>IF(OR(BOM!$AE$4=FALSE,BOM!$AE$4="-"),IF(ISERROR(SEARCH("send",B397)),"",IF(ISERROR(SEARCH("Embrionix",BOM!$M$4)),"pool:TPC",IF(ISERROR(SEARCH("Quadsplit",BOM!$N$4)),"pool:TPC|pool:TPC","pool:TPC"))),IF(ISERROR(SEARCH("send",B397)),"","pool:TPC|pool:TPC"))</f>
        <v/>
      </c>
      <c r="S397" t="str">
        <f>IFERROR(IF(VLOOKUP(B397,'Sender-Receiver'!$B$3:$BS$1259,IF('Sender-Receiver'!$AQ$2="Type:Vid_720p50",61,59),FALSE)="x","true","false"),"false")</f>
        <v>true</v>
      </c>
      <c r="T397" t="str">
        <f t="shared" si="6"/>
        <v>full</v>
      </c>
      <c r="Y397" t="str">
        <f>IF(OR(BOM!$AE$4=FALSE,BOM!$AE$4="-"),IF(ISERROR(SEARCH("Embrionix",BOM!$M$4)),"none",IF(ISERROR(SEARCH("Quadsplit",BOM!$N$4)),IF(ISERROR(SEARCH("rec",B397)),IF(ISERROR(SEARCH("send",B397)),"none","split"),"merge"),"none")),IF(ISERROR(SEARCH("rec",B397)),"split","merge"))</f>
        <v>merge</v>
      </c>
    </row>
    <row r="398" spans="1:25" x14ac:dyDescent="0.2">
      <c r="A398" t="s">
        <v>942</v>
      </c>
      <c r="B398" t="str">
        <f>CONCATENATE(BOM!$C$4,"_",_xlfn.XLOOKUP(Nevion!G398,'SNP Lookup'!A:A,'SNP Lookup'!C:C,"",0,1),"_IPLASRF")</f>
        <v>VGW-01_SDI21_AUDsend_0001_IPLASRF</v>
      </c>
      <c r="C398" t="str">
        <f>IFERROR(VLOOKUP(B398,'Sender-Receiver'!$B$3:$BQ$1500,IF('Sender-Receiver'!$AQ$2="Type:Vid_720p50",62,60),FALSE),"")</f>
        <v/>
      </c>
      <c r="D398" t="str">
        <f>IFERROR(VLOOKUP(B398,'Sender-Receiver'!$B$3:$BP$1500,41,FALSE),"")</f>
        <v/>
      </c>
      <c r="E398" t="s">
        <v>3817</v>
      </c>
      <c r="F398">
        <v>21</v>
      </c>
      <c r="G398" t="s">
        <v>1512</v>
      </c>
      <c r="M398" t="str">
        <f>IF(OR(BOM!$AE$4=FALSE,BOM!$AE$4="-"),IF(ISERROR(SEARCH("send",B398)),"",IF(ISERROR(SEARCH("Embrionix",BOM!$M$4)),"pool:TPC",IF(ISERROR(SEARCH("Quadsplit",BOM!$N$4)),"pool:TPC|pool:TPC","pool:TPC"))),IF(ISERROR(SEARCH("send",B398)),"","pool:TPC|pool:TPC"))</f>
        <v>pool:TPC|pool:TPC</v>
      </c>
      <c r="S398" t="str">
        <f>IFERROR(IF(VLOOKUP(B398,'Sender-Receiver'!$B$3:$BS$1259,IF('Sender-Receiver'!$AQ$2="Type:Vid_720p50",61,59),FALSE)="x","true","false"),"false")</f>
        <v>false</v>
      </c>
      <c r="T398" t="str">
        <f t="shared" si="6"/>
        <v>off</v>
      </c>
      <c r="Y398" t="str">
        <f>IF(OR(BOM!$AE$4=FALSE,BOM!$AE$4="-"),IF(ISERROR(SEARCH("Embrionix",BOM!$M$4)),"none",IF(ISERROR(SEARCH("Quadsplit",BOM!$N$4)),IF(ISERROR(SEARCH("rec",B398)),IF(ISERROR(SEARCH("send",B398)),"none","split"),"merge"),"none")),IF(ISERROR(SEARCH("rec",B398)),"split","merge"))</f>
        <v>split</v>
      </c>
    </row>
    <row r="399" spans="1:25" x14ac:dyDescent="0.2">
      <c r="A399" t="s">
        <v>942</v>
      </c>
      <c r="B399" t="str">
        <f>CONCATENATE(BOM!$C$4,"_",_xlfn.XLOOKUP(Nevion!G399,'SNP Lookup'!A:A,'SNP Lookup'!C:C,"",0,1),"_IPLASRF")</f>
        <v>VGW-01_SDI21_AUDrec_0002_IPLASRF</v>
      </c>
      <c r="C399" t="str">
        <f>IFERROR(VLOOKUP(B399,'Sender-Receiver'!$B$3:$BQ$1500,IF('Sender-Receiver'!$AQ$2="Type:Vid_720p50",62,60),FALSE),"")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399" t="str">
        <f>IFERROR(VLOOKUP(B399,'Sender-Receiver'!$B$3:$BP$1500,41,FALSE),"")</f>
        <v xml:space="preserve"> |  | VKS</v>
      </c>
      <c r="E399" t="s">
        <v>3817</v>
      </c>
      <c r="F399">
        <v>21</v>
      </c>
      <c r="G399" t="s">
        <v>1255</v>
      </c>
      <c r="M399" t="str">
        <f>IF(OR(BOM!$AE$4=FALSE,BOM!$AE$4="-"),IF(ISERROR(SEARCH("send",B399)),"",IF(ISERROR(SEARCH("Embrionix",BOM!$M$4)),"pool:TPC",IF(ISERROR(SEARCH("Quadsplit",BOM!$N$4)),"pool:TPC|pool:TPC","pool:TPC"))),IF(ISERROR(SEARCH("send",B399)),"","pool:TPC|pool:TPC"))</f>
        <v/>
      </c>
      <c r="S399" t="str">
        <f>IFERROR(IF(VLOOKUP(B399,'Sender-Receiver'!$B$3:$BS$1259,IF('Sender-Receiver'!$AQ$2="Type:Vid_720p50",61,59),FALSE)="x","true","false"),"false")</f>
        <v>true</v>
      </c>
      <c r="T399" t="str">
        <f t="shared" si="6"/>
        <v>full</v>
      </c>
      <c r="Y399" t="str">
        <f>IF(OR(BOM!$AE$4=FALSE,BOM!$AE$4="-"),IF(ISERROR(SEARCH("Embrionix",BOM!$M$4)),"none",IF(ISERROR(SEARCH("Quadsplit",BOM!$N$4)),IF(ISERROR(SEARCH("rec",B399)),IF(ISERROR(SEARCH("send",B399)),"none","split"),"merge"),"none")),IF(ISERROR(SEARCH("rec",B399)),"split","merge"))</f>
        <v>merge</v>
      </c>
    </row>
    <row r="400" spans="1:25" x14ac:dyDescent="0.2">
      <c r="A400" t="s">
        <v>942</v>
      </c>
      <c r="B400" t="str">
        <f>CONCATENATE(BOM!$C$4,"_",_xlfn.XLOOKUP(Nevion!G400,'SNP Lookup'!A:A,'SNP Lookup'!C:C,"",0,1),"_IPLASRF")</f>
        <v>VGW-01_SDI21_AUDsend_0002_IPLASRF</v>
      </c>
      <c r="C400" t="str">
        <f>IFERROR(VLOOKUP(B400,'Sender-Receiver'!$B$3:$BQ$1500,IF('Sender-Receiver'!$AQ$2="Type:Vid_720p50",62,60),FALSE),"")</f>
        <v/>
      </c>
      <c r="D400" t="str">
        <f>IFERROR(VLOOKUP(B400,'Sender-Receiver'!$B$3:$BP$1500,41,FALSE),"")</f>
        <v/>
      </c>
      <c r="E400" t="s">
        <v>3817</v>
      </c>
      <c r="F400">
        <v>21</v>
      </c>
      <c r="G400" t="s">
        <v>1520</v>
      </c>
      <c r="M400" t="str">
        <f>IF(OR(BOM!$AE$4=FALSE,BOM!$AE$4="-"),IF(ISERROR(SEARCH("send",B400)),"",IF(ISERROR(SEARCH("Embrionix",BOM!$M$4)),"pool:TPC",IF(ISERROR(SEARCH("Quadsplit",BOM!$N$4)),"pool:TPC|pool:TPC","pool:TPC"))),IF(ISERROR(SEARCH("send",B400)),"","pool:TPC|pool:TPC"))</f>
        <v>pool:TPC|pool:TPC</v>
      </c>
      <c r="S400" t="str">
        <f>IFERROR(IF(VLOOKUP(B400,'Sender-Receiver'!$B$3:$BS$1259,IF('Sender-Receiver'!$AQ$2="Type:Vid_720p50",61,59),FALSE)="x","true","false"),"false")</f>
        <v>false</v>
      </c>
      <c r="T400" t="str">
        <f t="shared" si="6"/>
        <v>off</v>
      </c>
      <c r="Y400" t="str">
        <f>IF(OR(BOM!$AE$4=FALSE,BOM!$AE$4="-"),IF(ISERROR(SEARCH("Embrionix",BOM!$M$4)),"none",IF(ISERROR(SEARCH("Quadsplit",BOM!$N$4)),IF(ISERROR(SEARCH("rec",B400)),IF(ISERROR(SEARCH("send",B400)),"none","split"),"merge"),"none")),IF(ISERROR(SEARCH("rec",B400)),"split","merge"))</f>
        <v>split</v>
      </c>
    </row>
    <row r="401" spans="1:25" x14ac:dyDescent="0.2">
      <c r="A401" t="s">
        <v>942</v>
      </c>
      <c r="B401" t="str">
        <f>CONCATENATE(BOM!$C$4,"_",_xlfn.XLOOKUP(Nevion!G401,'SNP Lookup'!A:A,'SNP Lookup'!C:C,"",0,1),"_IPLASRF")</f>
        <v>VGW-01_SDI21_AUDrec_0003_IPLASRF</v>
      </c>
      <c r="C401" t="str">
        <f>IFERROR(VLOOKUP(B401,'Sender-Receiver'!$B$3:$BQ$1500,IF('Sender-Receiver'!$AQ$2="Type:Vid_720p50",62,60),FALSE),"")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01" t="str">
        <f>IFERROR(VLOOKUP(B401,'Sender-Receiver'!$B$3:$BP$1500,41,FALSE),"")</f>
        <v xml:space="preserve"> |  | VKS</v>
      </c>
      <c r="E401" t="s">
        <v>3817</v>
      </c>
      <c r="F401">
        <v>21</v>
      </c>
      <c r="G401" t="s">
        <v>1256</v>
      </c>
      <c r="M401" t="str">
        <f>IF(OR(BOM!$AE$4=FALSE,BOM!$AE$4="-"),IF(ISERROR(SEARCH("send",B401)),"",IF(ISERROR(SEARCH("Embrionix",BOM!$M$4)),"pool:TPC",IF(ISERROR(SEARCH("Quadsplit",BOM!$N$4)),"pool:TPC|pool:TPC","pool:TPC"))),IF(ISERROR(SEARCH("send",B401)),"","pool:TPC|pool:TPC"))</f>
        <v/>
      </c>
      <c r="S401" t="str">
        <f>IFERROR(IF(VLOOKUP(B401,'Sender-Receiver'!$B$3:$BS$1259,IF('Sender-Receiver'!$AQ$2="Type:Vid_720p50",61,59),FALSE)="x","true","false"),"false")</f>
        <v>true</v>
      </c>
      <c r="T401" t="str">
        <f t="shared" si="6"/>
        <v>full</v>
      </c>
      <c r="Y401" t="str">
        <f>IF(OR(BOM!$AE$4=FALSE,BOM!$AE$4="-"),IF(ISERROR(SEARCH("Embrionix",BOM!$M$4)),"none",IF(ISERROR(SEARCH("Quadsplit",BOM!$N$4)),IF(ISERROR(SEARCH("rec",B401)),IF(ISERROR(SEARCH("send",B401)),"none","split"),"merge"),"none")),IF(ISERROR(SEARCH("rec",B401)),"split","merge"))</f>
        <v>merge</v>
      </c>
    </row>
    <row r="402" spans="1:25" x14ac:dyDescent="0.2">
      <c r="A402" t="s">
        <v>942</v>
      </c>
      <c r="B402" t="str">
        <f>CONCATENATE(BOM!$C$4,"_",_xlfn.XLOOKUP(Nevion!G402,'SNP Lookup'!A:A,'SNP Lookup'!C:C,"",0,1),"_IPLASRF")</f>
        <v>VGW-01_SDI21_AUDsend_0003_IPLASRF</v>
      </c>
      <c r="C402" t="str">
        <f>IFERROR(VLOOKUP(B402,'Sender-Receiver'!$B$3:$BQ$1500,IF('Sender-Receiver'!$AQ$2="Type:Vid_720p50",62,60),FALSE),"")</f>
        <v/>
      </c>
      <c r="D402" t="str">
        <f>IFERROR(VLOOKUP(B402,'Sender-Receiver'!$B$3:$BP$1500,41,FALSE),"")</f>
        <v/>
      </c>
      <c r="E402" t="s">
        <v>3817</v>
      </c>
      <c r="F402">
        <v>21</v>
      </c>
      <c r="G402" t="s">
        <v>1521</v>
      </c>
      <c r="M402" t="str">
        <f>IF(OR(BOM!$AE$4=FALSE,BOM!$AE$4="-"),IF(ISERROR(SEARCH("send",B402)),"",IF(ISERROR(SEARCH("Embrionix",BOM!$M$4)),"pool:TPC",IF(ISERROR(SEARCH("Quadsplit",BOM!$N$4)),"pool:TPC|pool:TPC","pool:TPC"))),IF(ISERROR(SEARCH("send",B402)),"","pool:TPC|pool:TPC"))</f>
        <v>pool:TPC|pool:TPC</v>
      </c>
      <c r="S402" t="str">
        <f>IFERROR(IF(VLOOKUP(B402,'Sender-Receiver'!$B$3:$BS$1259,IF('Sender-Receiver'!$AQ$2="Type:Vid_720p50",61,59),FALSE)="x","true","false"),"false")</f>
        <v>false</v>
      </c>
      <c r="T402" t="str">
        <f t="shared" si="6"/>
        <v>off</v>
      </c>
      <c r="Y402" t="str">
        <f>IF(OR(BOM!$AE$4=FALSE,BOM!$AE$4="-"),IF(ISERROR(SEARCH("Embrionix",BOM!$M$4)),"none",IF(ISERROR(SEARCH("Quadsplit",BOM!$N$4)),IF(ISERROR(SEARCH("rec",B402)),IF(ISERROR(SEARCH("send",B402)),"none","split"),"merge"),"none")),IF(ISERROR(SEARCH("rec",B402)),"split","merge"))</f>
        <v>split</v>
      </c>
    </row>
    <row r="403" spans="1:25" x14ac:dyDescent="0.2">
      <c r="A403" t="s">
        <v>942</v>
      </c>
      <c r="B403" t="str">
        <f>CONCATENATE(BOM!$C$4,"_",_xlfn.XLOOKUP(Nevion!G403,'SNP Lookup'!A:A,'SNP Lookup'!C:C,"",0,1),"_IPLASRF")</f>
        <v>VGW-01_SDI21_AUDrec_0004_IPLASRF</v>
      </c>
      <c r="C403" t="str">
        <f>IFERROR(VLOOKUP(B403,'Sender-Receiver'!$B$3:$BQ$1500,IF('Sender-Receiver'!$AQ$2="Type:Vid_720p50",62,60),FALSE),"")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03" t="str">
        <f>IFERROR(VLOOKUP(B403,'Sender-Receiver'!$B$3:$BP$1500,41,FALSE),"")</f>
        <v xml:space="preserve"> |  | VKS</v>
      </c>
      <c r="E403" t="s">
        <v>3817</v>
      </c>
      <c r="F403">
        <v>21</v>
      </c>
      <c r="G403" t="s">
        <v>1257</v>
      </c>
      <c r="M403" t="str">
        <f>IF(OR(BOM!$AE$4=FALSE,BOM!$AE$4="-"),IF(ISERROR(SEARCH("send",B403)),"",IF(ISERROR(SEARCH("Embrionix",BOM!$M$4)),"pool:TPC",IF(ISERROR(SEARCH("Quadsplit",BOM!$N$4)),"pool:TPC|pool:TPC","pool:TPC"))),IF(ISERROR(SEARCH("send",B403)),"","pool:TPC|pool:TPC"))</f>
        <v/>
      </c>
      <c r="S403" t="str">
        <f>IFERROR(IF(VLOOKUP(B403,'Sender-Receiver'!$B$3:$BS$1259,IF('Sender-Receiver'!$AQ$2="Type:Vid_720p50",61,59),FALSE)="x","true","false"),"false")</f>
        <v>true</v>
      </c>
      <c r="T403" t="str">
        <f t="shared" si="6"/>
        <v>full</v>
      </c>
      <c r="Y403" t="str">
        <f>IF(OR(BOM!$AE$4=FALSE,BOM!$AE$4="-"),IF(ISERROR(SEARCH("Embrionix",BOM!$M$4)),"none",IF(ISERROR(SEARCH("Quadsplit",BOM!$N$4)),IF(ISERROR(SEARCH("rec",B403)),IF(ISERROR(SEARCH("send",B403)),"none","split"),"merge"),"none")),IF(ISERROR(SEARCH("rec",B403)),"split","merge"))</f>
        <v>merge</v>
      </c>
    </row>
    <row r="404" spans="1:25" x14ac:dyDescent="0.2">
      <c r="A404" t="s">
        <v>942</v>
      </c>
      <c r="B404" t="str">
        <f>CONCATENATE(BOM!$C$4,"_",_xlfn.XLOOKUP(Nevion!G404,'SNP Lookup'!A:A,'SNP Lookup'!C:C,"",0,1),"_IPLASRF")</f>
        <v>VGW-01_SDI21_AUDsend_0004_IPLASRF</v>
      </c>
      <c r="C404" t="str">
        <f>IFERROR(VLOOKUP(B404,'Sender-Receiver'!$B$3:$BQ$1500,IF('Sender-Receiver'!$AQ$2="Type:Vid_720p50",62,60),FALSE),"")</f>
        <v/>
      </c>
      <c r="D404" t="str">
        <f>IFERROR(VLOOKUP(B404,'Sender-Receiver'!$B$3:$BP$1500,41,FALSE),"")</f>
        <v/>
      </c>
      <c r="E404" t="s">
        <v>3817</v>
      </c>
      <c r="F404">
        <v>21</v>
      </c>
      <c r="G404" t="s">
        <v>1522</v>
      </c>
      <c r="M404" t="str">
        <f>IF(OR(BOM!$AE$4=FALSE,BOM!$AE$4="-"),IF(ISERROR(SEARCH("send",B404)),"",IF(ISERROR(SEARCH("Embrionix",BOM!$M$4)),"pool:TPC",IF(ISERROR(SEARCH("Quadsplit",BOM!$N$4)),"pool:TPC|pool:TPC","pool:TPC"))),IF(ISERROR(SEARCH("send",B404)),"","pool:TPC|pool:TPC"))</f>
        <v>pool:TPC|pool:TPC</v>
      </c>
      <c r="S404" t="str">
        <f>IFERROR(IF(VLOOKUP(B404,'Sender-Receiver'!$B$3:$BS$1259,IF('Sender-Receiver'!$AQ$2="Type:Vid_720p50",61,59),FALSE)="x","true","false"),"false")</f>
        <v>false</v>
      </c>
      <c r="T404" t="str">
        <f t="shared" si="6"/>
        <v>off</v>
      </c>
      <c r="Y404" t="str">
        <f>IF(OR(BOM!$AE$4=FALSE,BOM!$AE$4="-"),IF(ISERROR(SEARCH("Embrionix",BOM!$M$4)),"none",IF(ISERROR(SEARCH("Quadsplit",BOM!$N$4)),IF(ISERROR(SEARCH("rec",B404)),IF(ISERROR(SEARCH("send",B404)),"none","split"),"merge"),"none")),IF(ISERROR(SEARCH("rec",B404)),"split","merge"))</f>
        <v>split</v>
      </c>
    </row>
    <row r="405" spans="1:25" x14ac:dyDescent="0.2">
      <c r="A405" t="s">
        <v>942</v>
      </c>
      <c r="B405" t="str">
        <f>CONCATENATE(BOM!$C$4,"_",_xlfn.XLOOKUP(Nevion!G405,'SNP Lookup'!A:A,'SNP Lookup'!C:C,"",0,1),"_IPLASRF")</f>
        <v>VGW-01_SDI21_AUDrec_0005_IPLASRF</v>
      </c>
      <c r="C405" t="str">
        <f>IFERROR(VLOOKUP(B405,'Sender-Receiver'!$B$3:$BQ$1500,IF('Sender-Receiver'!$AQ$2="Type:Vid_720p50",62,60),FALSE),"")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05" t="str">
        <f>IFERROR(VLOOKUP(B405,'Sender-Receiver'!$B$3:$BP$1500,41,FALSE),"")</f>
        <v xml:space="preserve"> |  | VKS</v>
      </c>
      <c r="E405" t="s">
        <v>3817</v>
      </c>
      <c r="F405">
        <v>21</v>
      </c>
      <c r="G405" t="s">
        <v>1258</v>
      </c>
      <c r="M405" t="str">
        <f>IF(OR(BOM!$AE$4=FALSE,BOM!$AE$4="-"),IF(ISERROR(SEARCH("send",B405)),"",IF(ISERROR(SEARCH("Embrionix",BOM!$M$4)),"pool:TPC",IF(ISERROR(SEARCH("Quadsplit",BOM!$N$4)),"pool:TPC|pool:TPC","pool:TPC"))),IF(ISERROR(SEARCH("send",B405)),"","pool:TPC|pool:TPC"))</f>
        <v/>
      </c>
      <c r="S405" t="str">
        <f>IFERROR(IF(VLOOKUP(B405,'Sender-Receiver'!$B$3:$BS$1259,IF('Sender-Receiver'!$AQ$2="Type:Vid_720p50",61,59),FALSE)="x","true","false"),"false")</f>
        <v>true</v>
      </c>
      <c r="T405" t="str">
        <f t="shared" si="6"/>
        <v>full</v>
      </c>
      <c r="Y405" t="str">
        <f>IF(OR(BOM!$AE$4=FALSE,BOM!$AE$4="-"),IF(ISERROR(SEARCH("Embrionix",BOM!$M$4)),"none",IF(ISERROR(SEARCH("Quadsplit",BOM!$N$4)),IF(ISERROR(SEARCH("rec",B405)),IF(ISERROR(SEARCH("send",B405)),"none","split"),"merge"),"none")),IF(ISERROR(SEARCH("rec",B405)),"split","merge"))</f>
        <v>merge</v>
      </c>
    </row>
    <row r="406" spans="1:25" x14ac:dyDescent="0.2">
      <c r="A406" t="s">
        <v>942</v>
      </c>
      <c r="B406" t="str">
        <f>CONCATENATE(BOM!$C$4,"_",_xlfn.XLOOKUP(Nevion!G406,'SNP Lookup'!A:A,'SNP Lookup'!C:C,"",0,1),"_IPLASRF")</f>
        <v>VGW-01_SDI21_AUDsend_0005_IPLASRF</v>
      </c>
      <c r="C406" t="str">
        <f>IFERROR(VLOOKUP(B406,'Sender-Receiver'!$B$3:$BQ$1500,IF('Sender-Receiver'!$AQ$2="Type:Vid_720p50",62,60),FALSE),"")</f>
        <v/>
      </c>
      <c r="D406" t="str">
        <f>IFERROR(VLOOKUP(B406,'Sender-Receiver'!$B$3:$BP$1500,41,FALSE),"")</f>
        <v/>
      </c>
      <c r="E406" t="s">
        <v>3817</v>
      </c>
      <c r="F406">
        <v>21</v>
      </c>
      <c r="G406" t="s">
        <v>1523</v>
      </c>
      <c r="M406" t="str">
        <f>IF(OR(BOM!$AE$4=FALSE,BOM!$AE$4="-"),IF(ISERROR(SEARCH("send",B406)),"",IF(ISERROR(SEARCH("Embrionix",BOM!$M$4)),"pool:TPC",IF(ISERROR(SEARCH("Quadsplit",BOM!$N$4)),"pool:TPC|pool:TPC","pool:TPC"))),IF(ISERROR(SEARCH("send",B406)),"","pool:TPC|pool:TPC"))</f>
        <v>pool:TPC|pool:TPC</v>
      </c>
      <c r="S406" t="str">
        <f>IFERROR(IF(VLOOKUP(B406,'Sender-Receiver'!$B$3:$BS$1259,IF('Sender-Receiver'!$AQ$2="Type:Vid_720p50",61,59),FALSE)="x","true","false"),"false")</f>
        <v>false</v>
      </c>
      <c r="T406" t="str">
        <f t="shared" si="6"/>
        <v>off</v>
      </c>
      <c r="Y406" t="str">
        <f>IF(OR(BOM!$AE$4=FALSE,BOM!$AE$4="-"),IF(ISERROR(SEARCH("Embrionix",BOM!$M$4)),"none",IF(ISERROR(SEARCH("Quadsplit",BOM!$N$4)),IF(ISERROR(SEARCH("rec",B406)),IF(ISERROR(SEARCH("send",B406)),"none","split"),"merge"),"none")),IF(ISERROR(SEARCH("rec",B406)),"split","merge"))</f>
        <v>split</v>
      </c>
    </row>
    <row r="407" spans="1:25" x14ac:dyDescent="0.2">
      <c r="A407" t="s">
        <v>942</v>
      </c>
      <c r="B407" t="str">
        <f>CONCATENATE(BOM!$C$4,"_",_xlfn.XLOOKUP(Nevion!G407,'SNP Lookup'!A:A,'SNP Lookup'!C:C,"",0,1),"_IPLASRF")</f>
        <v>VGW-01_SDI21_AUDrec_0006_IPLASRF</v>
      </c>
      <c r="C407" t="str">
        <f>IFERROR(VLOOKUP(B407,'Sender-Receiver'!$B$3:$BQ$1500,IF('Sender-Receiver'!$AQ$2="Type:Vid_720p50",62,60),FALSE),"")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07" t="str">
        <f>IFERROR(VLOOKUP(B407,'Sender-Receiver'!$B$3:$BP$1500,41,FALSE),"")</f>
        <v xml:space="preserve"> |  | VKS</v>
      </c>
      <c r="E407" t="s">
        <v>3817</v>
      </c>
      <c r="F407">
        <v>21</v>
      </c>
      <c r="G407" t="s">
        <v>1259</v>
      </c>
      <c r="M407" t="str">
        <f>IF(OR(BOM!$AE$4=FALSE,BOM!$AE$4="-"),IF(ISERROR(SEARCH("send",B407)),"",IF(ISERROR(SEARCH("Embrionix",BOM!$M$4)),"pool:TPC",IF(ISERROR(SEARCH("Quadsplit",BOM!$N$4)),"pool:TPC|pool:TPC","pool:TPC"))),IF(ISERROR(SEARCH("send",B407)),"","pool:TPC|pool:TPC"))</f>
        <v/>
      </c>
      <c r="S407" t="str">
        <f>IFERROR(IF(VLOOKUP(B407,'Sender-Receiver'!$B$3:$BS$1259,IF('Sender-Receiver'!$AQ$2="Type:Vid_720p50",61,59),FALSE)="x","true","false"),"false")</f>
        <v>true</v>
      </c>
      <c r="T407" t="str">
        <f t="shared" si="6"/>
        <v>full</v>
      </c>
      <c r="Y407" t="str">
        <f>IF(OR(BOM!$AE$4=FALSE,BOM!$AE$4="-"),IF(ISERROR(SEARCH("Embrionix",BOM!$M$4)),"none",IF(ISERROR(SEARCH("Quadsplit",BOM!$N$4)),IF(ISERROR(SEARCH("rec",B407)),IF(ISERROR(SEARCH("send",B407)),"none","split"),"merge"),"none")),IF(ISERROR(SEARCH("rec",B407)),"split","merge"))</f>
        <v>merge</v>
      </c>
    </row>
    <row r="408" spans="1:25" x14ac:dyDescent="0.2">
      <c r="A408" t="s">
        <v>942</v>
      </c>
      <c r="B408" t="str">
        <f>CONCATENATE(BOM!$C$4,"_",_xlfn.XLOOKUP(Nevion!G408,'SNP Lookup'!A:A,'SNP Lookup'!C:C,"",0,1),"_IPLASRF")</f>
        <v>VGW-01_SDI21_AUDsend_0006_IPLASRF</v>
      </c>
      <c r="C408" t="str">
        <f>IFERROR(VLOOKUP(B408,'Sender-Receiver'!$B$3:$BQ$1500,IF('Sender-Receiver'!$AQ$2="Type:Vid_720p50",62,60),FALSE),"")</f>
        <v/>
      </c>
      <c r="D408" t="str">
        <f>IFERROR(VLOOKUP(B408,'Sender-Receiver'!$B$3:$BP$1500,41,FALSE),"")</f>
        <v/>
      </c>
      <c r="E408" t="s">
        <v>3817</v>
      </c>
      <c r="F408">
        <v>21</v>
      </c>
      <c r="G408" t="s">
        <v>1524</v>
      </c>
      <c r="M408" t="str">
        <f>IF(OR(BOM!$AE$4=FALSE,BOM!$AE$4="-"),IF(ISERROR(SEARCH("send",B408)),"",IF(ISERROR(SEARCH("Embrionix",BOM!$M$4)),"pool:TPC",IF(ISERROR(SEARCH("Quadsplit",BOM!$N$4)),"pool:TPC|pool:TPC","pool:TPC"))),IF(ISERROR(SEARCH("send",B408)),"","pool:TPC|pool:TPC"))</f>
        <v>pool:TPC|pool:TPC</v>
      </c>
      <c r="S408" t="str">
        <f>IFERROR(IF(VLOOKUP(B408,'Sender-Receiver'!$B$3:$BS$1259,IF('Sender-Receiver'!$AQ$2="Type:Vid_720p50",61,59),FALSE)="x","true","false"),"false")</f>
        <v>false</v>
      </c>
      <c r="T408" t="str">
        <f t="shared" si="6"/>
        <v>off</v>
      </c>
      <c r="Y408" t="str">
        <f>IF(OR(BOM!$AE$4=FALSE,BOM!$AE$4="-"),IF(ISERROR(SEARCH("Embrionix",BOM!$M$4)),"none",IF(ISERROR(SEARCH("Quadsplit",BOM!$N$4)),IF(ISERROR(SEARCH("rec",B408)),IF(ISERROR(SEARCH("send",B408)),"none","split"),"merge"),"none")),IF(ISERROR(SEARCH("rec",B408)),"split","merge"))</f>
        <v>split</v>
      </c>
    </row>
    <row r="409" spans="1:25" x14ac:dyDescent="0.2">
      <c r="A409" t="s">
        <v>942</v>
      </c>
      <c r="B409" t="str">
        <f>CONCATENATE(BOM!$C$4,"_",_xlfn.XLOOKUP(Nevion!G409,'SNP Lookup'!A:A,'SNP Lookup'!C:C,"",0,1),"_IPLASRF")</f>
        <v>VGW-01_SDI21_AUDrec_0007_IPLASRF</v>
      </c>
      <c r="C409" t="str">
        <f>IFERROR(VLOOKUP(B409,'Sender-Receiver'!$B$3:$BQ$1500,IF('Sender-Receiver'!$AQ$2="Type:Vid_720p50",62,60),FALSE),"")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09" t="str">
        <f>IFERROR(VLOOKUP(B409,'Sender-Receiver'!$B$3:$BP$1500,41,FALSE),"")</f>
        <v xml:space="preserve"> |  | VKS</v>
      </c>
      <c r="E409" t="s">
        <v>3817</v>
      </c>
      <c r="F409">
        <v>21</v>
      </c>
      <c r="G409" t="s">
        <v>1260</v>
      </c>
      <c r="M409" t="str">
        <f>IF(OR(BOM!$AE$4=FALSE,BOM!$AE$4="-"),IF(ISERROR(SEARCH("send",B409)),"",IF(ISERROR(SEARCH("Embrionix",BOM!$M$4)),"pool:TPC",IF(ISERROR(SEARCH("Quadsplit",BOM!$N$4)),"pool:TPC|pool:TPC","pool:TPC"))),IF(ISERROR(SEARCH("send",B409)),"","pool:TPC|pool:TPC"))</f>
        <v/>
      </c>
      <c r="S409" t="str">
        <f>IFERROR(IF(VLOOKUP(B409,'Sender-Receiver'!$B$3:$BS$1259,IF('Sender-Receiver'!$AQ$2="Type:Vid_720p50",61,59),FALSE)="x","true","false"),"false")</f>
        <v>true</v>
      </c>
      <c r="T409" t="str">
        <f t="shared" si="6"/>
        <v>full</v>
      </c>
      <c r="Y409" t="str">
        <f>IF(OR(BOM!$AE$4=FALSE,BOM!$AE$4="-"),IF(ISERROR(SEARCH("Embrionix",BOM!$M$4)),"none",IF(ISERROR(SEARCH("Quadsplit",BOM!$N$4)),IF(ISERROR(SEARCH("rec",B409)),IF(ISERROR(SEARCH("send",B409)),"none","split"),"merge"),"none")),IF(ISERROR(SEARCH("rec",B409)),"split","merge"))</f>
        <v>merge</v>
      </c>
    </row>
    <row r="410" spans="1:25" x14ac:dyDescent="0.2">
      <c r="A410" t="s">
        <v>942</v>
      </c>
      <c r="B410" t="str">
        <f>CONCATENATE(BOM!$C$4,"_",_xlfn.XLOOKUP(Nevion!G410,'SNP Lookup'!A:A,'SNP Lookup'!C:C,"",0,1),"_IPLASRF")</f>
        <v>VGW-01_SDI21_AUDsend_0007_IPLASRF</v>
      </c>
      <c r="C410" t="str">
        <f>IFERROR(VLOOKUP(B410,'Sender-Receiver'!$B$3:$BQ$1500,IF('Sender-Receiver'!$AQ$2="Type:Vid_720p50",62,60),FALSE),"")</f>
        <v/>
      </c>
      <c r="D410" t="str">
        <f>IFERROR(VLOOKUP(B410,'Sender-Receiver'!$B$3:$BP$1500,41,FALSE),"")</f>
        <v/>
      </c>
      <c r="E410" t="s">
        <v>3817</v>
      </c>
      <c r="F410">
        <v>21</v>
      </c>
      <c r="G410" t="s">
        <v>1525</v>
      </c>
      <c r="M410" t="str">
        <f>IF(OR(BOM!$AE$4=FALSE,BOM!$AE$4="-"),IF(ISERROR(SEARCH("send",B410)),"",IF(ISERROR(SEARCH("Embrionix",BOM!$M$4)),"pool:TPC",IF(ISERROR(SEARCH("Quadsplit",BOM!$N$4)),"pool:TPC|pool:TPC","pool:TPC"))),IF(ISERROR(SEARCH("send",B410)),"","pool:TPC|pool:TPC"))</f>
        <v>pool:TPC|pool:TPC</v>
      </c>
      <c r="S410" t="str">
        <f>IFERROR(IF(VLOOKUP(B410,'Sender-Receiver'!$B$3:$BS$1259,IF('Sender-Receiver'!$AQ$2="Type:Vid_720p50",61,59),FALSE)="x","true","false"),"false")</f>
        <v>false</v>
      </c>
      <c r="T410" t="str">
        <f t="shared" si="6"/>
        <v>off</v>
      </c>
      <c r="Y410" t="str">
        <f>IF(OR(BOM!$AE$4=FALSE,BOM!$AE$4="-"),IF(ISERROR(SEARCH("Embrionix",BOM!$M$4)),"none",IF(ISERROR(SEARCH("Quadsplit",BOM!$N$4)),IF(ISERROR(SEARCH("rec",B410)),IF(ISERROR(SEARCH("send",B410)),"none","split"),"merge"),"none")),IF(ISERROR(SEARCH("rec",B410)),"split","merge"))</f>
        <v>split</v>
      </c>
    </row>
    <row r="411" spans="1:25" x14ac:dyDescent="0.2">
      <c r="A411" t="s">
        <v>942</v>
      </c>
      <c r="B411" t="str">
        <f>CONCATENATE(BOM!$C$4,"_",_xlfn.XLOOKUP(Nevion!G411,'SNP Lookup'!A:A,'SNP Lookup'!C:C,"",0,1),"_IPLASRF")</f>
        <v>VGW-01_SDI21_AUDrec_0008_IPLASRF</v>
      </c>
      <c r="C411" t="str">
        <f>IFERROR(VLOOKUP(B411,'Sender-Receiver'!$B$3:$BQ$1500,IF('Sender-Receiver'!$AQ$2="Type:Vid_720p50",62,60),FALSE),"")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11" t="str">
        <f>IFERROR(VLOOKUP(B411,'Sender-Receiver'!$B$3:$BP$1500,41,FALSE),"")</f>
        <v xml:space="preserve"> |  | VKS</v>
      </c>
      <c r="E411" t="s">
        <v>3817</v>
      </c>
      <c r="F411">
        <v>21</v>
      </c>
      <c r="G411" t="s">
        <v>1261</v>
      </c>
      <c r="M411" t="str">
        <f>IF(OR(BOM!$AE$4=FALSE,BOM!$AE$4="-"),IF(ISERROR(SEARCH("send",B411)),"",IF(ISERROR(SEARCH("Embrionix",BOM!$M$4)),"pool:TPC",IF(ISERROR(SEARCH("Quadsplit",BOM!$N$4)),"pool:TPC|pool:TPC","pool:TPC"))),IF(ISERROR(SEARCH("send",B411)),"","pool:TPC|pool:TPC"))</f>
        <v/>
      </c>
      <c r="S411" t="str">
        <f>IFERROR(IF(VLOOKUP(B411,'Sender-Receiver'!$B$3:$BS$1259,IF('Sender-Receiver'!$AQ$2="Type:Vid_720p50",61,59),FALSE)="x","true","false"),"false")</f>
        <v>true</v>
      </c>
      <c r="T411" t="str">
        <f t="shared" si="6"/>
        <v>full</v>
      </c>
      <c r="Y411" t="str">
        <f>IF(OR(BOM!$AE$4=FALSE,BOM!$AE$4="-"),IF(ISERROR(SEARCH("Embrionix",BOM!$M$4)),"none",IF(ISERROR(SEARCH("Quadsplit",BOM!$N$4)),IF(ISERROR(SEARCH("rec",B411)),IF(ISERROR(SEARCH("send",B411)),"none","split"),"merge"),"none")),IF(ISERROR(SEARCH("rec",B411)),"split","merge"))</f>
        <v>merge</v>
      </c>
    </row>
    <row r="412" spans="1:25" x14ac:dyDescent="0.2">
      <c r="A412" t="s">
        <v>942</v>
      </c>
      <c r="B412" t="str">
        <f>CONCATENATE(BOM!$C$4,"_",_xlfn.XLOOKUP(Nevion!G412,'SNP Lookup'!A:A,'SNP Lookup'!C:C,"",0,1),"_IPLASRF")</f>
        <v>VGW-01_SDI21_AUDsend_0008_IPLASRF</v>
      </c>
      <c r="C412" t="str">
        <f>IFERROR(VLOOKUP(B412,'Sender-Receiver'!$B$3:$BQ$1500,IF('Sender-Receiver'!$AQ$2="Type:Vid_720p50",62,60),FALSE),"")</f>
        <v/>
      </c>
      <c r="D412" t="str">
        <f>IFERROR(VLOOKUP(B412,'Sender-Receiver'!$B$3:$BP$1500,41,FALSE),"")</f>
        <v/>
      </c>
      <c r="E412" t="s">
        <v>3817</v>
      </c>
      <c r="F412">
        <v>21</v>
      </c>
      <c r="G412" t="s">
        <v>1526</v>
      </c>
      <c r="M412" t="str">
        <f>IF(OR(BOM!$AE$4=FALSE,BOM!$AE$4="-"),IF(ISERROR(SEARCH("send",B412)),"",IF(ISERROR(SEARCH("Embrionix",BOM!$M$4)),"pool:TPC",IF(ISERROR(SEARCH("Quadsplit",BOM!$N$4)),"pool:TPC|pool:TPC","pool:TPC"))),IF(ISERROR(SEARCH("send",B412)),"","pool:TPC|pool:TPC"))</f>
        <v>pool:TPC|pool:TPC</v>
      </c>
      <c r="S412" t="str">
        <f>IFERROR(IF(VLOOKUP(B412,'Sender-Receiver'!$B$3:$BS$1259,IF('Sender-Receiver'!$AQ$2="Type:Vid_720p50",61,59),FALSE)="x","true","false"),"false")</f>
        <v>false</v>
      </c>
      <c r="T412" t="str">
        <f t="shared" si="6"/>
        <v>off</v>
      </c>
      <c r="Y412" t="str">
        <f>IF(OR(BOM!$AE$4=FALSE,BOM!$AE$4="-"),IF(ISERROR(SEARCH("Embrionix",BOM!$M$4)),"none",IF(ISERROR(SEARCH("Quadsplit",BOM!$N$4)),IF(ISERROR(SEARCH("rec",B412)),IF(ISERROR(SEARCH("send",B412)),"none","split"),"merge"),"none")),IF(ISERROR(SEARCH("rec",B412)),"split","merge"))</f>
        <v>split</v>
      </c>
    </row>
    <row r="413" spans="1:25" x14ac:dyDescent="0.2">
      <c r="A413" t="s">
        <v>942</v>
      </c>
      <c r="B413" t="str">
        <f>CONCATENATE(BOM!$C$4,"_",_xlfn.XLOOKUP(Nevion!G413,'SNP Lookup'!A:A,'SNP Lookup'!C:C,"",0,1),"_IPLASRF")</f>
        <v>VGW-01_SDI21_AUDrec_0009_IPLASRF</v>
      </c>
      <c r="C413" t="str">
        <f>IFERROR(VLOOKUP(B413,'Sender-Receiver'!$B$3:$BQ$1500,IF('Sender-Receiver'!$AQ$2="Type:Vid_720p50",62,60),FALSE),"")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13" t="str">
        <f>IFERROR(VLOOKUP(B413,'Sender-Receiver'!$B$3:$BP$1500,41,FALSE),"")</f>
        <v xml:space="preserve"> |  | VKS</v>
      </c>
      <c r="E413" t="s">
        <v>3817</v>
      </c>
      <c r="F413">
        <v>21</v>
      </c>
      <c r="G413" t="s">
        <v>1262</v>
      </c>
      <c r="M413" t="str">
        <f>IF(OR(BOM!$AE$4=FALSE,BOM!$AE$4="-"),IF(ISERROR(SEARCH("send",B413)),"",IF(ISERROR(SEARCH("Embrionix",BOM!$M$4)),"pool:TPC",IF(ISERROR(SEARCH("Quadsplit",BOM!$N$4)),"pool:TPC|pool:TPC","pool:TPC"))),IF(ISERROR(SEARCH("send",B413)),"","pool:TPC|pool:TPC"))</f>
        <v/>
      </c>
      <c r="S413" t="str">
        <f>IFERROR(IF(VLOOKUP(B413,'Sender-Receiver'!$B$3:$BS$1259,IF('Sender-Receiver'!$AQ$2="Type:Vid_720p50",61,59),FALSE)="x","true","false"),"false")</f>
        <v>true</v>
      </c>
      <c r="T413" t="str">
        <f t="shared" si="6"/>
        <v>full</v>
      </c>
      <c r="Y413" t="str">
        <f>IF(OR(BOM!$AE$4=FALSE,BOM!$AE$4="-"),IF(ISERROR(SEARCH("Embrionix",BOM!$M$4)),"none",IF(ISERROR(SEARCH("Quadsplit",BOM!$N$4)),IF(ISERROR(SEARCH("rec",B413)),IF(ISERROR(SEARCH("send",B413)),"none","split"),"merge"),"none")),IF(ISERROR(SEARCH("rec",B413)),"split","merge"))</f>
        <v>merge</v>
      </c>
    </row>
    <row r="414" spans="1:25" x14ac:dyDescent="0.2">
      <c r="A414" t="s">
        <v>942</v>
      </c>
      <c r="B414" t="str">
        <f>CONCATENATE(BOM!$C$4,"_",_xlfn.XLOOKUP(Nevion!G414,'SNP Lookup'!A:A,'SNP Lookup'!C:C,"",0,1),"_IPLASRF")</f>
        <v>VGW-01_SDI21_AUDsend_0009_IPLASRF</v>
      </c>
      <c r="C414" t="str">
        <f>IFERROR(VLOOKUP(B414,'Sender-Receiver'!$B$3:$BQ$1500,IF('Sender-Receiver'!$AQ$2="Type:Vid_720p50",62,60),FALSE),"")</f>
        <v/>
      </c>
      <c r="D414" t="str">
        <f>IFERROR(VLOOKUP(B414,'Sender-Receiver'!$B$3:$BP$1500,41,FALSE),"")</f>
        <v/>
      </c>
      <c r="E414" t="s">
        <v>3817</v>
      </c>
      <c r="F414">
        <v>21</v>
      </c>
      <c r="G414" t="s">
        <v>1527</v>
      </c>
      <c r="M414" t="str">
        <f>IF(OR(BOM!$AE$4=FALSE,BOM!$AE$4="-"),IF(ISERROR(SEARCH("send",B414)),"",IF(ISERROR(SEARCH("Embrionix",BOM!$M$4)),"pool:TPC",IF(ISERROR(SEARCH("Quadsplit",BOM!$N$4)),"pool:TPC|pool:TPC","pool:TPC"))),IF(ISERROR(SEARCH("send",B414)),"","pool:TPC|pool:TPC"))</f>
        <v>pool:TPC|pool:TPC</v>
      </c>
      <c r="S414" t="str">
        <f>IFERROR(IF(VLOOKUP(B414,'Sender-Receiver'!$B$3:$BS$1259,IF('Sender-Receiver'!$AQ$2="Type:Vid_720p50",61,59),FALSE)="x","true","false"),"false")</f>
        <v>false</v>
      </c>
      <c r="T414" t="str">
        <f t="shared" si="6"/>
        <v>off</v>
      </c>
      <c r="Y414" t="str">
        <f>IF(OR(BOM!$AE$4=FALSE,BOM!$AE$4="-"),IF(ISERROR(SEARCH("Embrionix",BOM!$M$4)),"none",IF(ISERROR(SEARCH("Quadsplit",BOM!$N$4)),IF(ISERROR(SEARCH("rec",B414)),IF(ISERROR(SEARCH("send",B414)),"none","split"),"merge"),"none")),IF(ISERROR(SEARCH("rec",B414)),"split","merge"))</f>
        <v>split</v>
      </c>
    </row>
    <row r="415" spans="1:25" x14ac:dyDescent="0.2">
      <c r="A415" t="s">
        <v>942</v>
      </c>
      <c r="B415" t="str">
        <f>CONCATENATE(BOM!$C$4,"_",_xlfn.XLOOKUP(Nevion!G415,'SNP Lookup'!A:A,'SNP Lookup'!C:C,"",0,1),"_IPLASRF")</f>
        <v>VGW-01_SDI21_AUDrec_0010_IPLASRF</v>
      </c>
      <c r="C415" t="str">
        <f>IFERROR(VLOOKUP(B415,'Sender-Receiver'!$B$3:$BQ$1500,IF('Sender-Receiver'!$AQ$2="Type:Vid_720p50",62,60),FALSE),"")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15" t="str">
        <f>IFERROR(VLOOKUP(B415,'Sender-Receiver'!$B$3:$BP$1500,41,FALSE),"")</f>
        <v xml:space="preserve"> |  | VKS</v>
      </c>
      <c r="E415" t="s">
        <v>3817</v>
      </c>
      <c r="F415">
        <v>21</v>
      </c>
      <c r="G415" t="s">
        <v>1263</v>
      </c>
      <c r="M415" t="str">
        <f>IF(OR(BOM!$AE$4=FALSE,BOM!$AE$4="-"),IF(ISERROR(SEARCH("send",B415)),"",IF(ISERROR(SEARCH("Embrionix",BOM!$M$4)),"pool:TPC",IF(ISERROR(SEARCH("Quadsplit",BOM!$N$4)),"pool:TPC|pool:TPC","pool:TPC"))),IF(ISERROR(SEARCH("send",B415)),"","pool:TPC|pool:TPC"))</f>
        <v/>
      </c>
      <c r="S415" t="str">
        <f>IFERROR(IF(VLOOKUP(B415,'Sender-Receiver'!$B$3:$BS$1259,IF('Sender-Receiver'!$AQ$2="Type:Vid_720p50",61,59),FALSE)="x","true","false"),"false")</f>
        <v>true</v>
      </c>
      <c r="T415" t="str">
        <f t="shared" si="6"/>
        <v>full</v>
      </c>
      <c r="Y415" t="str">
        <f>IF(OR(BOM!$AE$4=FALSE,BOM!$AE$4="-"),IF(ISERROR(SEARCH("Embrionix",BOM!$M$4)),"none",IF(ISERROR(SEARCH("Quadsplit",BOM!$N$4)),IF(ISERROR(SEARCH("rec",B415)),IF(ISERROR(SEARCH("send",B415)),"none","split"),"merge"),"none")),IF(ISERROR(SEARCH("rec",B415)),"split","merge"))</f>
        <v>merge</v>
      </c>
    </row>
    <row r="416" spans="1:25" x14ac:dyDescent="0.2">
      <c r="A416" t="s">
        <v>942</v>
      </c>
      <c r="B416" t="str">
        <f>CONCATENATE(BOM!$C$4,"_",_xlfn.XLOOKUP(Nevion!G416,'SNP Lookup'!A:A,'SNP Lookup'!C:C,"",0,1),"_IPLASRF")</f>
        <v>VGW-01_SDI21_AUDsend_0010_IPLASRF</v>
      </c>
      <c r="C416" t="str">
        <f>IFERROR(VLOOKUP(B416,'Sender-Receiver'!$B$3:$BQ$1500,IF('Sender-Receiver'!$AQ$2="Type:Vid_720p50",62,60),FALSE),"")</f>
        <v/>
      </c>
      <c r="D416" t="str">
        <f>IFERROR(VLOOKUP(B416,'Sender-Receiver'!$B$3:$BP$1500,41,FALSE),"")</f>
        <v/>
      </c>
      <c r="E416" t="s">
        <v>3817</v>
      </c>
      <c r="F416">
        <v>21</v>
      </c>
      <c r="G416" t="s">
        <v>1513</v>
      </c>
      <c r="M416" t="str">
        <f>IF(OR(BOM!$AE$4=FALSE,BOM!$AE$4="-"),IF(ISERROR(SEARCH("send",B416)),"",IF(ISERROR(SEARCH("Embrionix",BOM!$M$4)),"pool:TPC",IF(ISERROR(SEARCH("Quadsplit",BOM!$N$4)),"pool:TPC|pool:TPC","pool:TPC"))),IF(ISERROR(SEARCH("send",B416)),"","pool:TPC|pool:TPC"))</f>
        <v>pool:TPC|pool:TPC</v>
      </c>
      <c r="S416" t="str">
        <f>IFERROR(IF(VLOOKUP(B416,'Sender-Receiver'!$B$3:$BS$1259,IF('Sender-Receiver'!$AQ$2="Type:Vid_720p50",61,59),FALSE)="x","true","false"),"false")</f>
        <v>false</v>
      </c>
      <c r="T416" t="str">
        <f t="shared" si="6"/>
        <v>off</v>
      </c>
      <c r="Y416" t="str">
        <f>IF(OR(BOM!$AE$4=FALSE,BOM!$AE$4="-"),IF(ISERROR(SEARCH("Embrionix",BOM!$M$4)),"none",IF(ISERROR(SEARCH("Quadsplit",BOM!$N$4)),IF(ISERROR(SEARCH("rec",B416)),IF(ISERROR(SEARCH("send",B416)),"none","split"),"merge"),"none")),IF(ISERROR(SEARCH("rec",B416)),"split","merge"))</f>
        <v>split</v>
      </c>
    </row>
    <row r="417" spans="1:25" x14ac:dyDescent="0.2">
      <c r="A417" t="s">
        <v>942</v>
      </c>
      <c r="B417" t="str">
        <f>CONCATENATE(BOM!$C$4,"_",_xlfn.XLOOKUP(Nevion!G417,'SNP Lookup'!A:A,'SNP Lookup'!C:C,"",0,1),"_IPLASRF")</f>
        <v>VGW-01_SDI21_AUDrec_0011_IPLASRF</v>
      </c>
      <c r="C417" t="str">
        <f>IFERROR(VLOOKUP(B417,'Sender-Receiver'!$B$3:$BQ$1500,IF('Sender-Receiver'!$AQ$2="Type:Vid_720p50",62,60),FALSE),"")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17" t="str">
        <f>IFERROR(VLOOKUP(B417,'Sender-Receiver'!$B$3:$BP$1500,41,FALSE),"")</f>
        <v xml:space="preserve"> |  | VKS</v>
      </c>
      <c r="E417" t="s">
        <v>3817</v>
      </c>
      <c r="F417">
        <v>21</v>
      </c>
      <c r="G417" t="s">
        <v>1264</v>
      </c>
      <c r="M417" t="str">
        <f>IF(OR(BOM!$AE$4=FALSE,BOM!$AE$4="-"),IF(ISERROR(SEARCH("send",B417)),"",IF(ISERROR(SEARCH("Embrionix",BOM!$M$4)),"pool:TPC",IF(ISERROR(SEARCH("Quadsplit",BOM!$N$4)),"pool:TPC|pool:TPC","pool:TPC"))),IF(ISERROR(SEARCH("send",B417)),"","pool:TPC|pool:TPC"))</f>
        <v/>
      </c>
      <c r="S417" t="str">
        <f>IFERROR(IF(VLOOKUP(B417,'Sender-Receiver'!$B$3:$BS$1259,IF('Sender-Receiver'!$AQ$2="Type:Vid_720p50",61,59),FALSE)="x","true","false"),"false")</f>
        <v>true</v>
      </c>
      <c r="T417" t="str">
        <f t="shared" si="6"/>
        <v>full</v>
      </c>
      <c r="Y417" t="str">
        <f>IF(OR(BOM!$AE$4=FALSE,BOM!$AE$4="-"),IF(ISERROR(SEARCH("Embrionix",BOM!$M$4)),"none",IF(ISERROR(SEARCH("Quadsplit",BOM!$N$4)),IF(ISERROR(SEARCH("rec",B417)),IF(ISERROR(SEARCH("send",B417)),"none","split"),"merge"),"none")),IF(ISERROR(SEARCH("rec",B417)),"split","merge"))</f>
        <v>merge</v>
      </c>
    </row>
    <row r="418" spans="1:25" x14ac:dyDescent="0.2">
      <c r="A418" t="s">
        <v>942</v>
      </c>
      <c r="B418" t="str">
        <f>CONCATENATE(BOM!$C$4,"_",_xlfn.XLOOKUP(Nevion!G418,'SNP Lookup'!A:A,'SNP Lookup'!C:C,"",0,1),"_IPLASRF")</f>
        <v>VGW-01_SDI21_AUDsend_0011_IPLASRF</v>
      </c>
      <c r="C418" t="str">
        <f>IFERROR(VLOOKUP(B418,'Sender-Receiver'!$B$3:$BQ$1500,IF('Sender-Receiver'!$AQ$2="Type:Vid_720p50",62,60),FALSE),"")</f>
        <v/>
      </c>
      <c r="D418" t="str">
        <f>IFERROR(VLOOKUP(B418,'Sender-Receiver'!$B$3:$BP$1500,41,FALSE),"")</f>
        <v/>
      </c>
      <c r="E418" t="s">
        <v>3817</v>
      </c>
      <c r="F418">
        <v>21</v>
      </c>
      <c r="G418" t="s">
        <v>1514</v>
      </c>
      <c r="M418" t="str">
        <f>IF(OR(BOM!$AE$4=FALSE,BOM!$AE$4="-"),IF(ISERROR(SEARCH("send",B418)),"",IF(ISERROR(SEARCH("Embrionix",BOM!$M$4)),"pool:TPC",IF(ISERROR(SEARCH("Quadsplit",BOM!$N$4)),"pool:TPC|pool:TPC","pool:TPC"))),IF(ISERROR(SEARCH("send",B418)),"","pool:TPC|pool:TPC"))</f>
        <v>pool:TPC|pool:TPC</v>
      </c>
      <c r="S418" t="str">
        <f>IFERROR(IF(VLOOKUP(B418,'Sender-Receiver'!$B$3:$BS$1259,IF('Sender-Receiver'!$AQ$2="Type:Vid_720p50",61,59),FALSE)="x","true","false"),"false")</f>
        <v>false</v>
      </c>
      <c r="T418" t="str">
        <f t="shared" si="6"/>
        <v>off</v>
      </c>
      <c r="Y418" t="str">
        <f>IF(OR(BOM!$AE$4=FALSE,BOM!$AE$4="-"),IF(ISERROR(SEARCH("Embrionix",BOM!$M$4)),"none",IF(ISERROR(SEARCH("Quadsplit",BOM!$N$4)),IF(ISERROR(SEARCH("rec",B418)),IF(ISERROR(SEARCH("send",B418)),"none","split"),"merge"),"none")),IF(ISERROR(SEARCH("rec",B418)),"split","merge"))</f>
        <v>split</v>
      </c>
    </row>
    <row r="419" spans="1:25" x14ac:dyDescent="0.2">
      <c r="A419" t="s">
        <v>942</v>
      </c>
      <c r="B419" t="str">
        <f>CONCATENATE(BOM!$C$4,"_",_xlfn.XLOOKUP(Nevion!G419,'SNP Lookup'!A:A,'SNP Lookup'!C:C,"",0,1),"_IPLASRF")</f>
        <v>VGW-01_SDI21_AUDrec_0012_IPLASRF</v>
      </c>
      <c r="C419" t="str">
        <f>IFERROR(VLOOKUP(B419,'Sender-Receiver'!$B$3:$BQ$1500,IF('Sender-Receiver'!$AQ$2="Type:Vid_720p50",62,60),FALSE),"")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19" t="str">
        <f>IFERROR(VLOOKUP(B419,'Sender-Receiver'!$B$3:$BP$1500,41,FALSE),"")</f>
        <v xml:space="preserve"> |  | VKS</v>
      </c>
      <c r="E419" t="s">
        <v>3817</v>
      </c>
      <c r="F419">
        <v>21</v>
      </c>
      <c r="G419" t="s">
        <v>1265</v>
      </c>
      <c r="M419" t="str">
        <f>IF(OR(BOM!$AE$4=FALSE,BOM!$AE$4="-"),IF(ISERROR(SEARCH("send",B419)),"",IF(ISERROR(SEARCH("Embrionix",BOM!$M$4)),"pool:TPC",IF(ISERROR(SEARCH("Quadsplit",BOM!$N$4)),"pool:TPC|pool:TPC","pool:TPC"))),IF(ISERROR(SEARCH("send",B419)),"","pool:TPC|pool:TPC"))</f>
        <v/>
      </c>
      <c r="S419" t="str">
        <f>IFERROR(IF(VLOOKUP(B419,'Sender-Receiver'!$B$3:$BS$1259,IF('Sender-Receiver'!$AQ$2="Type:Vid_720p50",61,59),FALSE)="x","true","false"),"false")</f>
        <v>true</v>
      </c>
      <c r="T419" t="str">
        <f t="shared" si="6"/>
        <v>full</v>
      </c>
      <c r="Y419" t="str">
        <f>IF(OR(BOM!$AE$4=FALSE,BOM!$AE$4="-"),IF(ISERROR(SEARCH("Embrionix",BOM!$M$4)),"none",IF(ISERROR(SEARCH("Quadsplit",BOM!$N$4)),IF(ISERROR(SEARCH("rec",B419)),IF(ISERROR(SEARCH("send",B419)),"none","split"),"merge"),"none")),IF(ISERROR(SEARCH("rec",B419)),"split","merge"))</f>
        <v>merge</v>
      </c>
    </row>
    <row r="420" spans="1:25" x14ac:dyDescent="0.2">
      <c r="A420" t="s">
        <v>942</v>
      </c>
      <c r="B420" t="str">
        <f>CONCATENATE(BOM!$C$4,"_",_xlfn.XLOOKUP(Nevion!G420,'SNP Lookup'!A:A,'SNP Lookup'!C:C,"",0,1),"_IPLASRF")</f>
        <v>VGW-01_SDI21_AUDsend_0012_IPLASRF</v>
      </c>
      <c r="C420" t="str">
        <f>IFERROR(VLOOKUP(B420,'Sender-Receiver'!$B$3:$BQ$1500,IF('Sender-Receiver'!$AQ$2="Type:Vid_720p50",62,60),FALSE),"")</f>
        <v/>
      </c>
      <c r="D420" t="str">
        <f>IFERROR(VLOOKUP(B420,'Sender-Receiver'!$B$3:$BP$1500,41,FALSE),"")</f>
        <v/>
      </c>
      <c r="E420" t="s">
        <v>3817</v>
      </c>
      <c r="F420">
        <v>21</v>
      </c>
      <c r="G420" t="s">
        <v>1515</v>
      </c>
      <c r="M420" t="str">
        <f>IF(OR(BOM!$AE$4=FALSE,BOM!$AE$4="-"),IF(ISERROR(SEARCH("send",B420)),"",IF(ISERROR(SEARCH("Embrionix",BOM!$M$4)),"pool:TPC",IF(ISERROR(SEARCH("Quadsplit",BOM!$N$4)),"pool:TPC|pool:TPC","pool:TPC"))),IF(ISERROR(SEARCH("send",B420)),"","pool:TPC|pool:TPC"))</f>
        <v>pool:TPC|pool:TPC</v>
      </c>
      <c r="S420" t="str">
        <f>IFERROR(IF(VLOOKUP(B420,'Sender-Receiver'!$B$3:$BS$1259,IF('Sender-Receiver'!$AQ$2="Type:Vid_720p50",61,59),FALSE)="x","true","false"),"false")</f>
        <v>false</v>
      </c>
      <c r="T420" t="str">
        <f t="shared" si="6"/>
        <v>off</v>
      </c>
      <c r="Y420" t="str">
        <f>IF(OR(BOM!$AE$4=FALSE,BOM!$AE$4="-"),IF(ISERROR(SEARCH("Embrionix",BOM!$M$4)),"none",IF(ISERROR(SEARCH("Quadsplit",BOM!$N$4)),IF(ISERROR(SEARCH("rec",B420)),IF(ISERROR(SEARCH("send",B420)),"none","split"),"merge"),"none")),IF(ISERROR(SEARCH("rec",B420)),"split","merge"))</f>
        <v>split</v>
      </c>
    </row>
    <row r="421" spans="1:25" x14ac:dyDescent="0.2">
      <c r="A421" t="s">
        <v>942</v>
      </c>
      <c r="B421" t="str">
        <f>CONCATENATE(BOM!$C$4,"_",_xlfn.XLOOKUP(Nevion!G421,'SNP Lookup'!A:A,'SNP Lookup'!C:C,"",0,1),"_IPLASRF")</f>
        <v>VGW-01_SDI21_AUDrec_0013_IPLASRF</v>
      </c>
      <c r="C421" t="str">
        <f>IFERROR(VLOOKUP(B421,'Sender-Receiver'!$B$3:$BQ$1500,IF('Sender-Receiver'!$AQ$2="Type:Vid_720p50",62,60),FALSE),"")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21" t="str">
        <f>IFERROR(VLOOKUP(B421,'Sender-Receiver'!$B$3:$BP$1500,41,FALSE),"")</f>
        <v xml:space="preserve"> |  | VKS</v>
      </c>
      <c r="E421" t="s">
        <v>3817</v>
      </c>
      <c r="F421">
        <v>21</v>
      </c>
      <c r="G421" t="s">
        <v>1266</v>
      </c>
      <c r="M421" t="str">
        <f>IF(OR(BOM!$AE$4=FALSE,BOM!$AE$4="-"),IF(ISERROR(SEARCH("send",B421)),"",IF(ISERROR(SEARCH("Embrionix",BOM!$M$4)),"pool:TPC",IF(ISERROR(SEARCH("Quadsplit",BOM!$N$4)),"pool:TPC|pool:TPC","pool:TPC"))),IF(ISERROR(SEARCH("send",B421)),"","pool:TPC|pool:TPC"))</f>
        <v/>
      </c>
      <c r="S421" t="str">
        <f>IFERROR(IF(VLOOKUP(B421,'Sender-Receiver'!$B$3:$BS$1259,IF('Sender-Receiver'!$AQ$2="Type:Vid_720p50",61,59),FALSE)="x","true","false"),"false")</f>
        <v>true</v>
      </c>
      <c r="T421" t="str">
        <f t="shared" si="6"/>
        <v>full</v>
      </c>
      <c r="Y421" t="str">
        <f>IF(OR(BOM!$AE$4=FALSE,BOM!$AE$4="-"),IF(ISERROR(SEARCH("Embrionix",BOM!$M$4)),"none",IF(ISERROR(SEARCH("Quadsplit",BOM!$N$4)),IF(ISERROR(SEARCH("rec",B421)),IF(ISERROR(SEARCH("send",B421)),"none","split"),"merge"),"none")),IF(ISERROR(SEARCH("rec",B421)),"split","merge"))</f>
        <v>merge</v>
      </c>
    </row>
    <row r="422" spans="1:25" x14ac:dyDescent="0.2">
      <c r="A422" t="s">
        <v>942</v>
      </c>
      <c r="B422" t="str">
        <f>CONCATENATE(BOM!$C$4,"_",_xlfn.XLOOKUP(Nevion!G422,'SNP Lookup'!A:A,'SNP Lookup'!C:C,"",0,1),"_IPLASRF")</f>
        <v>VGW-01_SDI21_AUDsend_0013_IPLASRF</v>
      </c>
      <c r="C422" t="str">
        <f>IFERROR(VLOOKUP(B422,'Sender-Receiver'!$B$3:$BQ$1500,IF('Sender-Receiver'!$AQ$2="Type:Vid_720p50",62,60),FALSE),"")</f>
        <v/>
      </c>
      <c r="D422" t="str">
        <f>IFERROR(VLOOKUP(B422,'Sender-Receiver'!$B$3:$BP$1500,41,FALSE),"")</f>
        <v/>
      </c>
      <c r="E422" t="s">
        <v>3817</v>
      </c>
      <c r="F422">
        <v>21</v>
      </c>
      <c r="G422" t="s">
        <v>1516</v>
      </c>
      <c r="M422" t="str">
        <f>IF(OR(BOM!$AE$4=FALSE,BOM!$AE$4="-"),IF(ISERROR(SEARCH("send",B422)),"",IF(ISERROR(SEARCH("Embrionix",BOM!$M$4)),"pool:TPC",IF(ISERROR(SEARCH("Quadsplit",BOM!$N$4)),"pool:TPC|pool:TPC","pool:TPC"))),IF(ISERROR(SEARCH("send",B422)),"","pool:TPC|pool:TPC"))</f>
        <v>pool:TPC|pool:TPC</v>
      </c>
      <c r="S422" t="str">
        <f>IFERROR(IF(VLOOKUP(B422,'Sender-Receiver'!$B$3:$BS$1259,IF('Sender-Receiver'!$AQ$2="Type:Vid_720p50",61,59),FALSE)="x","true","false"),"false")</f>
        <v>false</v>
      </c>
      <c r="T422" t="str">
        <f t="shared" si="6"/>
        <v>off</v>
      </c>
      <c r="Y422" t="str">
        <f>IF(OR(BOM!$AE$4=FALSE,BOM!$AE$4="-"),IF(ISERROR(SEARCH("Embrionix",BOM!$M$4)),"none",IF(ISERROR(SEARCH("Quadsplit",BOM!$N$4)),IF(ISERROR(SEARCH("rec",B422)),IF(ISERROR(SEARCH("send",B422)),"none","split"),"merge"),"none")),IF(ISERROR(SEARCH("rec",B422)),"split","merge"))</f>
        <v>split</v>
      </c>
    </row>
    <row r="423" spans="1:25" x14ac:dyDescent="0.2">
      <c r="A423" t="s">
        <v>942</v>
      </c>
      <c r="B423" t="str">
        <f>CONCATENATE(BOM!$C$4,"_",_xlfn.XLOOKUP(Nevion!G423,'SNP Lookup'!A:A,'SNP Lookup'!C:C,"",0,1),"_IPLASRF")</f>
        <v>VGW-01_SDI21_AUDrec_0014_IPLASRF</v>
      </c>
      <c r="C423" t="str">
        <f>IFERROR(VLOOKUP(B423,'Sender-Receiver'!$B$3:$BQ$1500,IF('Sender-Receiver'!$AQ$2="Type:Vid_720p50",62,60),FALSE),"")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23" t="str">
        <f>IFERROR(VLOOKUP(B423,'Sender-Receiver'!$B$3:$BP$1500,41,FALSE),"")</f>
        <v xml:space="preserve"> |  | VKS</v>
      </c>
      <c r="E423" t="s">
        <v>3817</v>
      </c>
      <c r="F423">
        <v>21</v>
      </c>
      <c r="G423" t="s">
        <v>1267</v>
      </c>
      <c r="M423" t="str">
        <f>IF(OR(BOM!$AE$4=FALSE,BOM!$AE$4="-"),IF(ISERROR(SEARCH("send",B423)),"",IF(ISERROR(SEARCH("Embrionix",BOM!$M$4)),"pool:TPC",IF(ISERROR(SEARCH("Quadsplit",BOM!$N$4)),"pool:TPC|pool:TPC","pool:TPC"))),IF(ISERROR(SEARCH("send",B423)),"","pool:TPC|pool:TPC"))</f>
        <v/>
      </c>
      <c r="S423" t="str">
        <f>IFERROR(IF(VLOOKUP(B423,'Sender-Receiver'!$B$3:$BS$1259,IF('Sender-Receiver'!$AQ$2="Type:Vid_720p50",61,59),FALSE)="x","true","false"),"false")</f>
        <v>true</v>
      </c>
      <c r="T423" t="str">
        <f t="shared" si="6"/>
        <v>full</v>
      </c>
      <c r="Y423" t="str">
        <f>IF(OR(BOM!$AE$4=FALSE,BOM!$AE$4="-"),IF(ISERROR(SEARCH("Embrionix",BOM!$M$4)),"none",IF(ISERROR(SEARCH("Quadsplit",BOM!$N$4)),IF(ISERROR(SEARCH("rec",B423)),IF(ISERROR(SEARCH("send",B423)),"none","split"),"merge"),"none")),IF(ISERROR(SEARCH("rec",B423)),"split","merge"))</f>
        <v>merge</v>
      </c>
    </row>
    <row r="424" spans="1:25" x14ac:dyDescent="0.2">
      <c r="A424" t="s">
        <v>942</v>
      </c>
      <c r="B424" t="str">
        <f>CONCATENATE(BOM!$C$4,"_",_xlfn.XLOOKUP(Nevion!G424,'SNP Lookup'!A:A,'SNP Lookup'!C:C,"",0,1),"_IPLASRF")</f>
        <v>VGW-01_SDI21_AUDsend_0014_IPLASRF</v>
      </c>
      <c r="C424" t="str">
        <f>IFERROR(VLOOKUP(B424,'Sender-Receiver'!$B$3:$BQ$1500,IF('Sender-Receiver'!$AQ$2="Type:Vid_720p50",62,60),FALSE),"")</f>
        <v/>
      </c>
      <c r="D424" t="str">
        <f>IFERROR(VLOOKUP(B424,'Sender-Receiver'!$B$3:$BP$1500,41,FALSE),"")</f>
        <v/>
      </c>
      <c r="E424" t="s">
        <v>3817</v>
      </c>
      <c r="F424">
        <v>21</v>
      </c>
      <c r="G424" t="s">
        <v>1517</v>
      </c>
      <c r="M424" t="str">
        <f>IF(OR(BOM!$AE$4=FALSE,BOM!$AE$4="-"),IF(ISERROR(SEARCH("send",B424)),"",IF(ISERROR(SEARCH("Embrionix",BOM!$M$4)),"pool:TPC",IF(ISERROR(SEARCH("Quadsplit",BOM!$N$4)),"pool:TPC|pool:TPC","pool:TPC"))),IF(ISERROR(SEARCH("send",B424)),"","pool:TPC|pool:TPC"))</f>
        <v>pool:TPC|pool:TPC</v>
      </c>
      <c r="S424" t="str">
        <f>IFERROR(IF(VLOOKUP(B424,'Sender-Receiver'!$B$3:$BS$1259,IF('Sender-Receiver'!$AQ$2="Type:Vid_720p50",61,59),FALSE)="x","true","false"),"false")</f>
        <v>false</v>
      </c>
      <c r="T424" t="str">
        <f t="shared" si="6"/>
        <v>off</v>
      </c>
      <c r="Y424" t="str">
        <f>IF(OR(BOM!$AE$4=FALSE,BOM!$AE$4="-"),IF(ISERROR(SEARCH("Embrionix",BOM!$M$4)),"none",IF(ISERROR(SEARCH("Quadsplit",BOM!$N$4)),IF(ISERROR(SEARCH("rec",B424)),IF(ISERROR(SEARCH("send",B424)),"none","split"),"merge"),"none")),IF(ISERROR(SEARCH("rec",B424)),"split","merge"))</f>
        <v>split</v>
      </c>
    </row>
    <row r="425" spans="1:25" x14ac:dyDescent="0.2">
      <c r="A425" t="s">
        <v>942</v>
      </c>
      <c r="B425" t="str">
        <f>CONCATENATE(BOM!$C$4,"_",_xlfn.XLOOKUP(Nevion!G425,'SNP Lookup'!A:A,'SNP Lookup'!C:C,"",0,1),"_IPLASRF")</f>
        <v>VGW-01_SDI21_AUDrec_0015_IPLASRF</v>
      </c>
      <c r="C425" t="str">
        <f>IFERROR(VLOOKUP(B425,'Sender-Receiver'!$B$3:$BQ$1500,IF('Sender-Receiver'!$AQ$2="Type:Vid_720p50",62,60),FALSE),"")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25" t="str">
        <f>IFERROR(VLOOKUP(B425,'Sender-Receiver'!$B$3:$BP$1500,41,FALSE),"")</f>
        <v xml:space="preserve"> |  | VKS</v>
      </c>
      <c r="E425" t="s">
        <v>3817</v>
      </c>
      <c r="F425">
        <v>21</v>
      </c>
      <c r="G425" t="s">
        <v>1268</v>
      </c>
      <c r="M425" t="str">
        <f>IF(OR(BOM!$AE$4=FALSE,BOM!$AE$4="-"),IF(ISERROR(SEARCH("send",B425)),"",IF(ISERROR(SEARCH("Embrionix",BOM!$M$4)),"pool:TPC",IF(ISERROR(SEARCH("Quadsplit",BOM!$N$4)),"pool:TPC|pool:TPC","pool:TPC"))),IF(ISERROR(SEARCH("send",B425)),"","pool:TPC|pool:TPC"))</f>
        <v/>
      </c>
      <c r="S425" t="str">
        <f>IFERROR(IF(VLOOKUP(B425,'Sender-Receiver'!$B$3:$BS$1259,IF('Sender-Receiver'!$AQ$2="Type:Vid_720p50",61,59),FALSE)="x","true","false"),"false")</f>
        <v>true</v>
      </c>
      <c r="T425" t="str">
        <f t="shared" si="6"/>
        <v>full</v>
      </c>
      <c r="Y425" t="str">
        <f>IF(OR(BOM!$AE$4=FALSE,BOM!$AE$4="-"),IF(ISERROR(SEARCH("Embrionix",BOM!$M$4)),"none",IF(ISERROR(SEARCH("Quadsplit",BOM!$N$4)),IF(ISERROR(SEARCH("rec",B425)),IF(ISERROR(SEARCH("send",B425)),"none","split"),"merge"),"none")),IF(ISERROR(SEARCH("rec",B425)),"split","merge"))</f>
        <v>merge</v>
      </c>
    </row>
    <row r="426" spans="1:25" x14ac:dyDescent="0.2">
      <c r="A426" t="s">
        <v>942</v>
      </c>
      <c r="B426" t="str">
        <f>CONCATENATE(BOM!$C$4,"_",_xlfn.XLOOKUP(Nevion!G426,'SNP Lookup'!A:A,'SNP Lookup'!C:C,"",0,1),"_IPLASRF")</f>
        <v>VGW-01_SDI21_AUDsend_0015_IPLASRF</v>
      </c>
      <c r="C426" t="str">
        <f>IFERROR(VLOOKUP(B426,'Sender-Receiver'!$B$3:$BQ$1500,IF('Sender-Receiver'!$AQ$2="Type:Vid_720p50",62,60),FALSE),"")</f>
        <v/>
      </c>
      <c r="D426" t="str">
        <f>IFERROR(VLOOKUP(B426,'Sender-Receiver'!$B$3:$BP$1500,41,FALSE),"")</f>
        <v/>
      </c>
      <c r="E426" t="s">
        <v>3817</v>
      </c>
      <c r="F426">
        <v>21</v>
      </c>
      <c r="G426" t="s">
        <v>1518</v>
      </c>
      <c r="M426" t="str">
        <f>IF(OR(BOM!$AE$4=FALSE,BOM!$AE$4="-"),IF(ISERROR(SEARCH("send",B426)),"",IF(ISERROR(SEARCH("Embrionix",BOM!$M$4)),"pool:TPC",IF(ISERROR(SEARCH("Quadsplit",BOM!$N$4)),"pool:TPC|pool:TPC","pool:TPC"))),IF(ISERROR(SEARCH("send",B426)),"","pool:TPC|pool:TPC"))</f>
        <v>pool:TPC|pool:TPC</v>
      </c>
      <c r="S426" t="str">
        <f>IFERROR(IF(VLOOKUP(B426,'Sender-Receiver'!$B$3:$BS$1259,IF('Sender-Receiver'!$AQ$2="Type:Vid_720p50",61,59),FALSE)="x","true","false"),"false")</f>
        <v>false</v>
      </c>
      <c r="T426" t="str">
        <f t="shared" si="6"/>
        <v>off</v>
      </c>
      <c r="Y426" t="str">
        <f>IF(OR(BOM!$AE$4=FALSE,BOM!$AE$4="-"),IF(ISERROR(SEARCH("Embrionix",BOM!$M$4)),"none",IF(ISERROR(SEARCH("Quadsplit",BOM!$N$4)),IF(ISERROR(SEARCH("rec",B426)),IF(ISERROR(SEARCH("send",B426)),"none","split"),"merge"),"none")),IF(ISERROR(SEARCH("rec",B426)),"split","merge"))</f>
        <v>split</v>
      </c>
    </row>
    <row r="427" spans="1:25" x14ac:dyDescent="0.2">
      <c r="A427" t="s">
        <v>942</v>
      </c>
      <c r="B427" t="str">
        <f>CONCATENATE(BOM!$C$4,"_",_xlfn.XLOOKUP(Nevion!G427,'SNP Lookup'!A:A,'SNP Lookup'!C:C,"",0,1),"_IPLASRF")</f>
        <v>VGW-01_SDI21_AUDrec_0016_IPLASRF</v>
      </c>
      <c r="C427" t="str">
        <f>IFERROR(VLOOKUP(B427,'Sender-Receiver'!$B$3:$BQ$1500,IF('Sender-Receiver'!$AQ$2="Type:Vid_720p50",62,60),FALSE),"")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27" t="str">
        <f>IFERROR(VLOOKUP(B427,'Sender-Receiver'!$B$3:$BP$1500,41,FALSE),"")</f>
        <v xml:space="preserve"> |  | VKS</v>
      </c>
      <c r="E427" t="s">
        <v>3817</v>
      </c>
      <c r="F427">
        <v>21</v>
      </c>
      <c r="G427" t="s">
        <v>1269</v>
      </c>
      <c r="M427" t="str">
        <f>IF(OR(BOM!$AE$4=FALSE,BOM!$AE$4="-"),IF(ISERROR(SEARCH("send",B427)),"",IF(ISERROR(SEARCH("Embrionix",BOM!$M$4)),"pool:TPC",IF(ISERROR(SEARCH("Quadsplit",BOM!$N$4)),"pool:TPC|pool:TPC","pool:TPC"))),IF(ISERROR(SEARCH("send",B427)),"","pool:TPC|pool:TPC"))</f>
        <v/>
      </c>
      <c r="S427" t="str">
        <f>IFERROR(IF(VLOOKUP(B427,'Sender-Receiver'!$B$3:$BS$1259,IF('Sender-Receiver'!$AQ$2="Type:Vid_720p50",61,59),FALSE)="x","true","false"),"false")</f>
        <v>true</v>
      </c>
      <c r="T427" t="str">
        <f t="shared" si="6"/>
        <v>full</v>
      </c>
      <c r="Y427" t="str">
        <f>IF(OR(BOM!$AE$4=FALSE,BOM!$AE$4="-"),IF(ISERROR(SEARCH("Embrionix",BOM!$M$4)),"none",IF(ISERROR(SEARCH("Quadsplit",BOM!$N$4)),IF(ISERROR(SEARCH("rec",B427)),IF(ISERROR(SEARCH("send",B427)),"none","split"),"merge"),"none")),IF(ISERROR(SEARCH("rec",B427)),"split","merge"))</f>
        <v>merge</v>
      </c>
    </row>
    <row r="428" spans="1:25" x14ac:dyDescent="0.2">
      <c r="A428" t="s">
        <v>942</v>
      </c>
      <c r="B428" t="str">
        <f>CONCATENATE(BOM!$C$4,"_",_xlfn.XLOOKUP(Nevion!G428,'SNP Lookup'!A:A,'SNP Lookup'!C:C,"",0,1),"_IPLASRF")</f>
        <v>VGW-01_SDI21_AUDsend_0016_IPLASRF</v>
      </c>
      <c r="C428" t="str">
        <f>IFERROR(VLOOKUP(B428,'Sender-Receiver'!$B$3:$BQ$1500,IF('Sender-Receiver'!$AQ$2="Type:Vid_720p50",62,60),FALSE),"")</f>
        <v/>
      </c>
      <c r="D428" t="str">
        <f>IFERROR(VLOOKUP(B428,'Sender-Receiver'!$B$3:$BP$1500,41,FALSE),"")</f>
        <v/>
      </c>
      <c r="E428" t="s">
        <v>3817</v>
      </c>
      <c r="F428">
        <v>21</v>
      </c>
      <c r="G428" t="s">
        <v>1519</v>
      </c>
      <c r="M428" t="str">
        <f>IF(OR(BOM!$AE$4=FALSE,BOM!$AE$4="-"),IF(ISERROR(SEARCH("send",B428)),"",IF(ISERROR(SEARCH("Embrionix",BOM!$M$4)),"pool:TPC",IF(ISERROR(SEARCH("Quadsplit",BOM!$N$4)),"pool:TPC|pool:TPC","pool:TPC"))),IF(ISERROR(SEARCH("send",B428)),"","pool:TPC|pool:TPC"))</f>
        <v>pool:TPC|pool:TPC</v>
      </c>
      <c r="S428" t="str">
        <f>IFERROR(IF(VLOOKUP(B428,'Sender-Receiver'!$B$3:$BS$1259,IF('Sender-Receiver'!$AQ$2="Type:Vid_720p50",61,59),FALSE)="x","true","false"),"false")</f>
        <v>false</v>
      </c>
      <c r="T428" t="str">
        <f t="shared" si="6"/>
        <v>off</v>
      </c>
      <c r="Y428" t="str">
        <f>IF(OR(BOM!$AE$4=FALSE,BOM!$AE$4="-"),IF(ISERROR(SEARCH("Embrionix",BOM!$M$4)),"none",IF(ISERROR(SEARCH("Quadsplit",BOM!$N$4)),IF(ISERROR(SEARCH("rec",B428)),IF(ISERROR(SEARCH("send",B428)),"none","split"),"merge"),"none")),IF(ISERROR(SEARCH("rec",B428)),"split","merge"))</f>
        <v>split</v>
      </c>
    </row>
    <row r="429" spans="1:25" x14ac:dyDescent="0.2">
      <c r="A429" t="s">
        <v>942</v>
      </c>
      <c r="B429" t="str">
        <f>CONCATENATE(BOM!$C$4,"_",_xlfn.XLOOKUP(Nevion!G429,'SNP Lookup'!A:A,'SNP Lookup'!C:C,"",0,1),"_IPLASRF")</f>
        <v>VGW-01_SDI21_ANCrec_0001_IPLASRF</v>
      </c>
      <c r="C429" t="str">
        <f>IFERROR(VLOOKUP(B429,'Sender-Receiver'!$B$3:$BQ$1500,IF('Sender-Receiver'!$AQ$2="Type:Vid_720p50",62,60),FALSE),"")</f>
        <v>Type:Anc_Prot,#SNP</v>
      </c>
      <c r="D429" t="str">
        <f>IFERROR(VLOOKUP(B429,'Sender-Receiver'!$B$3:$BP$1500,41,FALSE),"")</f>
        <v xml:space="preserve"> |  | VKS</v>
      </c>
      <c r="E429" t="s">
        <v>3817</v>
      </c>
      <c r="F429">
        <v>21</v>
      </c>
      <c r="G429" t="s">
        <v>1250</v>
      </c>
      <c r="M429" t="str">
        <f>IF(OR(BOM!$AE$4=FALSE,BOM!$AE$4="-"),IF(ISERROR(SEARCH("send",B429)),"",IF(ISERROR(SEARCH("Embrionix",BOM!$M$4)),"pool:TPC",IF(ISERROR(SEARCH("Quadsplit",BOM!$N$4)),"pool:TPC|pool:TPC","pool:TPC"))),IF(ISERROR(SEARCH("send",B429)),"","pool:TPC|pool:TPC"))</f>
        <v/>
      </c>
      <c r="S429" t="str">
        <f>IFERROR(IF(VLOOKUP(B429,'Sender-Receiver'!$B$3:$BS$1259,IF('Sender-Receiver'!$AQ$2="Type:Vid_720p50",61,59),FALSE)="x","true","false"),"false")</f>
        <v>true</v>
      </c>
      <c r="T429" t="str">
        <f t="shared" si="6"/>
        <v>full</v>
      </c>
      <c r="Y429" t="str">
        <f>IF(OR(BOM!$AE$4=FALSE,BOM!$AE$4="-"),IF(ISERROR(SEARCH("Embrionix",BOM!$M$4)),"none",IF(ISERROR(SEARCH("Quadsplit",BOM!$N$4)),IF(ISERROR(SEARCH("rec",B429)),IF(ISERROR(SEARCH("send",B429)),"none","split"),"merge"),"none")),IF(ISERROR(SEARCH("rec",B429)),"split","merge"))</f>
        <v>merge</v>
      </c>
    </row>
    <row r="430" spans="1:25" x14ac:dyDescent="0.2">
      <c r="A430" t="s">
        <v>942</v>
      </c>
      <c r="B430" t="str">
        <f>CONCATENATE(BOM!$C$4,"_",_xlfn.XLOOKUP(Nevion!G430,'SNP Lookup'!A:A,'SNP Lookup'!C:C,"",0,1),"_IPLASRF")</f>
        <v>VGW-01_SDI21_ANCsend_0001_IPLASRF</v>
      </c>
      <c r="C430" t="str">
        <f>IFERROR(VLOOKUP(B430,'Sender-Receiver'!$B$3:$BQ$1500,IF('Sender-Receiver'!$AQ$2="Type:Vid_720p50",62,60),FALSE),"")</f>
        <v/>
      </c>
      <c r="D430" t="str">
        <f>IFERROR(VLOOKUP(B430,'Sender-Receiver'!$B$3:$BP$1500,41,FALSE),"")</f>
        <v/>
      </c>
      <c r="E430" t="s">
        <v>3817</v>
      </c>
      <c r="F430">
        <v>21</v>
      </c>
      <c r="G430" t="s">
        <v>1508</v>
      </c>
      <c r="M430" t="str">
        <f>IF(OR(BOM!$AE$4=FALSE,BOM!$AE$4="-"),IF(ISERROR(SEARCH("send",B430)),"",IF(ISERROR(SEARCH("Embrionix",BOM!$M$4)),"pool:TPC",IF(ISERROR(SEARCH("Quadsplit",BOM!$N$4)),"pool:TPC|pool:TPC","pool:TPC"))),IF(ISERROR(SEARCH("send",B430)),"","pool:TPC|pool:TPC"))</f>
        <v>pool:TPC|pool:TPC</v>
      </c>
      <c r="S430" t="str">
        <f>IFERROR(IF(VLOOKUP(B430,'Sender-Receiver'!$B$3:$BS$1259,IF('Sender-Receiver'!$AQ$2="Type:Vid_720p50",61,59),FALSE)="x","true","false"),"false")</f>
        <v>false</v>
      </c>
      <c r="T430" t="str">
        <f t="shared" si="6"/>
        <v>off</v>
      </c>
      <c r="Y430" t="str">
        <f>IF(OR(BOM!$AE$4=FALSE,BOM!$AE$4="-"),IF(ISERROR(SEARCH("Embrionix",BOM!$M$4)),"none",IF(ISERROR(SEARCH("Quadsplit",BOM!$N$4)),IF(ISERROR(SEARCH("rec",B430)),IF(ISERROR(SEARCH("send",B430)),"none","split"),"merge"),"none")),IF(ISERROR(SEARCH("rec",B430)),"split","merge"))</f>
        <v>split</v>
      </c>
    </row>
    <row r="431" spans="1:25" x14ac:dyDescent="0.2">
      <c r="A431" t="s">
        <v>942</v>
      </c>
      <c r="B431" t="str">
        <f>CONCATENATE(BOM!$C$4,"_",_xlfn.XLOOKUP(Nevion!G431,'SNP Lookup'!A:A,'SNP Lookup'!C:C,"",0,1),"_IPLASRF")</f>
        <v>VGW-01_SDI21_ANCrec_0002_IPLASRF</v>
      </c>
      <c r="C431" t="str">
        <f>IFERROR(VLOOKUP(B431,'Sender-Receiver'!$B$3:$BQ$1500,IF('Sender-Receiver'!$AQ$2="Type:Vid_720p50",62,60),FALSE),"")</f>
        <v>#SNP</v>
      </c>
      <c r="D431" t="str">
        <f>IFERROR(VLOOKUP(B431,'Sender-Receiver'!$B$3:$BP$1500,41,FALSE),"")</f>
        <v xml:space="preserve"> |  | VKS</v>
      </c>
      <c r="E431" t="s">
        <v>3817</v>
      </c>
      <c r="F431">
        <v>21</v>
      </c>
      <c r="G431" t="s">
        <v>1251</v>
      </c>
      <c r="M431" t="str">
        <f>IF(OR(BOM!$AE$4=FALSE,BOM!$AE$4="-"),IF(ISERROR(SEARCH("send",B431)),"",IF(ISERROR(SEARCH("Embrionix",BOM!$M$4)),"pool:TPC",IF(ISERROR(SEARCH("Quadsplit",BOM!$N$4)),"pool:TPC|pool:TPC","pool:TPC"))),IF(ISERROR(SEARCH("send",B431)),"","pool:TPC|pool:TPC"))</f>
        <v/>
      </c>
      <c r="S431" t="str">
        <f>IFERROR(IF(VLOOKUP(B431,'Sender-Receiver'!$B$3:$BS$1259,IF('Sender-Receiver'!$AQ$2="Type:Vid_720p50",61,59),FALSE)="x","true","false"),"false")</f>
        <v>false</v>
      </c>
      <c r="T431" t="str">
        <f t="shared" si="6"/>
        <v>off</v>
      </c>
      <c r="Y431" t="str">
        <f>IF(OR(BOM!$AE$4=FALSE,BOM!$AE$4="-"),IF(ISERROR(SEARCH("Embrionix",BOM!$M$4)),"none",IF(ISERROR(SEARCH("Quadsplit",BOM!$N$4)),IF(ISERROR(SEARCH("rec",B431)),IF(ISERROR(SEARCH("send",B431)),"none","split"),"merge"),"none")),IF(ISERROR(SEARCH("rec",B431)),"split","merge"))</f>
        <v>merge</v>
      </c>
    </row>
    <row r="432" spans="1:25" x14ac:dyDescent="0.2">
      <c r="A432" t="s">
        <v>942</v>
      </c>
      <c r="B432" t="str">
        <f>CONCATENATE(BOM!$C$4,"_",_xlfn.XLOOKUP(Nevion!G432,'SNP Lookup'!A:A,'SNP Lookup'!C:C,"",0,1),"_IPLASRF")</f>
        <v>VGW-01_SDI21_ANCsend_0002_IPLASRF</v>
      </c>
      <c r="C432" t="str">
        <f>IFERROR(VLOOKUP(B432,'Sender-Receiver'!$B$3:$BQ$1500,IF('Sender-Receiver'!$AQ$2="Type:Vid_720p50",62,60),FALSE),"")</f>
        <v/>
      </c>
      <c r="D432" t="str">
        <f>IFERROR(VLOOKUP(B432,'Sender-Receiver'!$B$3:$BP$1500,41,FALSE),"")</f>
        <v/>
      </c>
      <c r="E432" t="s">
        <v>3817</v>
      </c>
      <c r="F432">
        <v>21</v>
      </c>
      <c r="G432" t="s">
        <v>1509</v>
      </c>
      <c r="M432" t="str">
        <f>IF(OR(BOM!$AE$4=FALSE,BOM!$AE$4="-"),IF(ISERROR(SEARCH("send",B432)),"",IF(ISERROR(SEARCH("Embrionix",BOM!$M$4)),"pool:TPC",IF(ISERROR(SEARCH("Quadsplit",BOM!$N$4)),"pool:TPC|pool:TPC","pool:TPC"))),IF(ISERROR(SEARCH("send",B432)),"","pool:TPC|pool:TPC"))</f>
        <v>pool:TPC|pool:TPC</v>
      </c>
      <c r="S432" t="str">
        <f>IFERROR(IF(VLOOKUP(B432,'Sender-Receiver'!$B$3:$BS$1259,IF('Sender-Receiver'!$AQ$2="Type:Vid_720p50",61,59),FALSE)="x","true","false"),"false")</f>
        <v>false</v>
      </c>
      <c r="T432" t="str">
        <f t="shared" si="6"/>
        <v>off</v>
      </c>
      <c r="Y432" t="str">
        <f>IF(OR(BOM!$AE$4=FALSE,BOM!$AE$4="-"),IF(ISERROR(SEARCH("Embrionix",BOM!$M$4)),"none",IF(ISERROR(SEARCH("Quadsplit",BOM!$N$4)),IF(ISERROR(SEARCH("rec",B432)),IF(ISERROR(SEARCH("send",B432)),"none","split"),"merge"),"none")),IF(ISERROR(SEARCH("rec",B432)),"split","merge"))</f>
        <v>split</v>
      </c>
    </row>
    <row r="433" spans="1:25" x14ac:dyDescent="0.2">
      <c r="A433" t="s">
        <v>942</v>
      </c>
      <c r="B433" t="str">
        <f>CONCATENATE(BOM!$C$4,"_",_xlfn.XLOOKUP(Nevion!G433,'SNP Lookup'!A:A,'SNP Lookup'!C:C,"",0,1),"_IPLASRF")</f>
        <v>VGW-01_SDI21_ANCrec_0003_IPLASRF</v>
      </c>
      <c r="C433" t="str">
        <f>IFERROR(VLOOKUP(B433,'Sender-Receiver'!$B$3:$BQ$1500,IF('Sender-Receiver'!$AQ$2="Type:Vid_720p50",62,60),FALSE),"")</f>
        <v>#SNP</v>
      </c>
      <c r="D433" t="str">
        <f>IFERROR(VLOOKUP(B433,'Sender-Receiver'!$B$3:$BP$1500,41,FALSE),"")</f>
        <v xml:space="preserve"> |  | VKS</v>
      </c>
      <c r="E433" t="s">
        <v>3817</v>
      </c>
      <c r="F433">
        <v>21</v>
      </c>
      <c r="G433" t="s">
        <v>1252</v>
      </c>
      <c r="M433" t="str">
        <f>IF(OR(BOM!$AE$4=FALSE,BOM!$AE$4="-"),IF(ISERROR(SEARCH("send",B433)),"",IF(ISERROR(SEARCH("Embrionix",BOM!$M$4)),"pool:TPC",IF(ISERROR(SEARCH("Quadsplit",BOM!$N$4)),"pool:TPC|pool:TPC","pool:TPC"))),IF(ISERROR(SEARCH("send",B433)),"","pool:TPC|pool:TPC"))</f>
        <v/>
      </c>
      <c r="S433" t="str">
        <f>IFERROR(IF(VLOOKUP(B433,'Sender-Receiver'!$B$3:$BS$1259,IF('Sender-Receiver'!$AQ$2="Type:Vid_720p50",61,59),FALSE)="x","true","false"),"false")</f>
        <v>false</v>
      </c>
      <c r="T433" t="str">
        <f t="shared" si="6"/>
        <v>off</v>
      </c>
      <c r="Y433" t="str">
        <f>IF(OR(BOM!$AE$4=FALSE,BOM!$AE$4="-"),IF(ISERROR(SEARCH("Embrionix",BOM!$M$4)),"none",IF(ISERROR(SEARCH("Quadsplit",BOM!$N$4)),IF(ISERROR(SEARCH("rec",B433)),IF(ISERROR(SEARCH("send",B433)),"none","split"),"merge"),"none")),IF(ISERROR(SEARCH("rec",B433)),"split","merge"))</f>
        <v>merge</v>
      </c>
    </row>
    <row r="434" spans="1:25" x14ac:dyDescent="0.2">
      <c r="A434" t="s">
        <v>942</v>
      </c>
      <c r="B434" t="str">
        <f>CONCATENATE(BOM!$C$4,"_",_xlfn.XLOOKUP(Nevion!G434,'SNP Lookup'!A:A,'SNP Lookup'!C:C,"",0,1),"_IPLASRF")</f>
        <v>VGW-01_SDI21_ANCsend_0003_IPLASRF</v>
      </c>
      <c r="C434" t="str">
        <f>IFERROR(VLOOKUP(B434,'Sender-Receiver'!$B$3:$BQ$1500,IF('Sender-Receiver'!$AQ$2="Type:Vid_720p50",62,60),FALSE),"")</f>
        <v/>
      </c>
      <c r="D434" t="str">
        <f>IFERROR(VLOOKUP(B434,'Sender-Receiver'!$B$3:$BP$1500,41,FALSE),"")</f>
        <v/>
      </c>
      <c r="E434" t="s">
        <v>3817</v>
      </c>
      <c r="F434">
        <v>21</v>
      </c>
      <c r="G434" t="s">
        <v>1510</v>
      </c>
      <c r="M434" t="str">
        <f>IF(OR(BOM!$AE$4=FALSE,BOM!$AE$4="-"),IF(ISERROR(SEARCH("send",B434)),"",IF(ISERROR(SEARCH("Embrionix",BOM!$M$4)),"pool:TPC",IF(ISERROR(SEARCH("Quadsplit",BOM!$N$4)),"pool:TPC|pool:TPC","pool:TPC"))),IF(ISERROR(SEARCH("send",B434)),"","pool:TPC|pool:TPC"))</f>
        <v>pool:TPC|pool:TPC</v>
      </c>
      <c r="S434" t="str">
        <f>IFERROR(IF(VLOOKUP(B434,'Sender-Receiver'!$B$3:$BS$1259,IF('Sender-Receiver'!$AQ$2="Type:Vid_720p50",61,59),FALSE)="x","true","false"),"false")</f>
        <v>false</v>
      </c>
      <c r="T434" t="str">
        <f t="shared" si="6"/>
        <v>off</v>
      </c>
      <c r="Y434" t="str">
        <f>IF(OR(BOM!$AE$4=FALSE,BOM!$AE$4="-"),IF(ISERROR(SEARCH("Embrionix",BOM!$M$4)),"none",IF(ISERROR(SEARCH("Quadsplit",BOM!$N$4)),IF(ISERROR(SEARCH("rec",B434)),IF(ISERROR(SEARCH("send",B434)),"none","split"),"merge"),"none")),IF(ISERROR(SEARCH("rec",B434)),"split","merge"))</f>
        <v>split</v>
      </c>
    </row>
    <row r="435" spans="1:25" x14ac:dyDescent="0.2">
      <c r="A435" t="s">
        <v>942</v>
      </c>
      <c r="B435" t="str">
        <f>CONCATENATE(BOM!$C$4,"_",_xlfn.XLOOKUP(Nevion!G435,'SNP Lookup'!A:A,'SNP Lookup'!C:C,"",0,1),"_IPLASRF")</f>
        <v>VGW-01_SDI21_ANCrec_0004_IPLASRF</v>
      </c>
      <c r="C435" t="str">
        <f>IFERROR(VLOOKUP(B435,'Sender-Receiver'!$B$3:$BQ$1500,IF('Sender-Receiver'!$AQ$2="Type:Vid_720p50",62,60),FALSE),"")</f>
        <v>#SNP</v>
      </c>
      <c r="D435" t="str">
        <f>IFERROR(VLOOKUP(B435,'Sender-Receiver'!$B$3:$BP$1500,41,FALSE),"")</f>
        <v xml:space="preserve"> |  | VKS</v>
      </c>
      <c r="E435" t="s">
        <v>3817</v>
      </c>
      <c r="F435">
        <v>21</v>
      </c>
      <c r="G435" t="s">
        <v>1253</v>
      </c>
      <c r="M435" t="str">
        <f>IF(OR(BOM!$AE$4=FALSE,BOM!$AE$4="-"),IF(ISERROR(SEARCH("send",B435)),"",IF(ISERROR(SEARCH("Embrionix",BOM!$M$4)),"pool:TPC",IF(ISERROR(SEARCH("Quadsplit",BOM!$N$4)),"pool:TPC|pool:TPC","pool:TPC"))),IF(ISERROR(SEARCH("send",B435)),"","pool:TPC|pool:TPC"))</f>
        <v/>
      </c>
      <c r="S435" t="str">
        <f>IFERROR(IF(VLOOKUP(B435,'Sender-Receiver'!$B$3:$BS$1259,IF('Sender-Receiver'!$AQ$2="Type:Vid_720p50",61,59),FALSE)="x","true","false"),"false")</f>
        <v>false</v>
      </c>
      <c r="T435" t="str">
        <f t="shared" si="6"/>
        <v>off</v>
      </c>
      <c r="Y435" t="str">
        <f>IF(OR(BOM!$AE$4=FALSE,BOM!$AE$4="-"),IF(ISERROR(SEARCH("Embrionix",BOM!$M$4)),"none",IF(ISERROR(SEARCH("Quadsplit",BOM!$N$4)),IF(ISERROR(SEARCH("rec",B435)),IF(ISERROR(SEARCH("send",B435)),"none","split"),"merge"),"none")),IF(ISERROR(SEARCH("rec",B435)),"split","merge"))</f>
        <v>merge</v>
      </c>
    </row>
    <row r="436" spans="1:25" x14ac:dyDescent="0.2">
      <c r="A436" t="s">
        <v>942</v>
      </c>
      <c r="B436" t="str">
        <f>CONCATENATE(BOM!$C$4,"_",_xlfn.XLOOKUP(Nevion!G436,'SNP Lookup'!A:A,'SNP Lookup'!C:C,"",0,1),"_IPLASRF")</f>
        <v>VGW-01_SDI21_ANCsend_0004_IPLASRF</v>
      </c>
      <c r="C436" t="str">
        <f>IFERROR(VLOOKUP(B436,'Sender-Receiver'!$B$3:$BQ$1500,IF('Sender-Receiver'!$AQ$2="Type:Vid_720p50",62,60),FALSE),"")</f>
        <v/>
      </c>
      <c r="D436" t="str">
        <f>IFERROR(VLOOKUP(B436,'Sender-Receiver'!$B$3:$BP$1500,41,FALSE),"")</f>
        <v/>
      </c>
      <c r="E436" t="s">
        <v>3817</v>
      </c>
      <c r="F436">
        <v>21</v>
      </c>
      <c r="G436" t="s">
        <v>1511</v>
      </c>
      <c r="M436" t="str">
        <f>IF(OR(BOM!$AE$4=FALSE,BOM!$AE$4="-"),IF(ISERROR(SEARCH("send",B436)),"",IF(ISERROR(SEARCH("Embrionix",BOM!$M$4)),"pool:TPC",IF(ISERROR(SEARCH("Quadsplit",BOM!$N$4)),"pool:TPC|pool:TPC","pool:TPC"))),IF(ISERROR(SEARCH("send",B436)),"","pool:TPC|pool:TPC"))</f>
        <v>pool:TPC|pool:TPC</v>
      </c>
      <c r="S436" t="str">
        <f>IFERROR(IF(VLOOKUP(B436,'Sender-Receiver'!$B$3:$BS$1259,IF('Sender-Receiver'!$AQ$2="Type:Vid_720p50",61,59),FALSE)="x","true","false"),"false")</f>
        <v>false</v>
      </c>
      <c r="T436" t="str">
        <f t="shared" si="6"/>
        <v>off</v>
      </c>
      <c r="Y436" t="str">
        <f>IF(OR(BOM!$AE$4=FALSE,BOM!$AE$4="-"),IF(ISERROR(SEARCH("Embrionix",BOM!$M$4)),"none",IF(ISERROR(SEARCH("Quadsplit",BOM!$N$4)),IF(ISERROR(SEARCH("rec",B436)),IF(ISERROR(SEARCH("send",B436)),"none","split"),"merge"),"none")),IF(ISERROR(SEARCH("rec",B436)),"split","merge"))</f>
        <v>split</v>
      </c>
    </row>
    <row r="437" spans="1:25" x14ac:dyDescent="0.2">
      <c r="A437" t="s">
        <v>942</v>
      </c>
      <c r="B437" t="str">
        <f>CONCATENATE(BOM!$C$4,"_",_xlfn.XLOOKUP(Nevion!G437,'SNP Lookup'!A:A,'SNP Lookup'!C:C,"",0,1),"_IPLASRF")</f>
        <v>VGW-01_SDI22_VIDrec_0001_IPLASRF</v>
      </c>
      <c r="C437" t="str">
        <f>IFERROR(VLOOKUP(B437,'Sender-Receiver'!$B$3:$BQ$1500,IF('Sender-Receiver'!$AQ$2="Type:Vid_720p50",62,60),FALSE),"")</f>
        <v>Type:Vid_1080i50,Type:Vid_1080p25,Type:Vid_1080p50,Type:Vid_2160p50,Type:Vid_1080p60,#SNP</v>
      </c>
      <c r="D437" t="str">
        <f>IFERROR(VLOOKUP(B437,'Sender-Receiver'!$B$3:$BP$1500,41,FALSE),"")</f>
        <v xml:space="preserve"> |  | VKS</v>
      </c>
      <c r="E437" t="s">
        <v>3817</v>
      </c>
      <c r="F437">
        <v>22</v>
      </c>
      <c r="G437" t="s">
        <v>1293</v>
      </c>
      <c r="M437" t="str">
        <f>IF(OR(BOM!$AE$4=FALSE,BOM!$AE$4="-"),IF(ISERROR(SEARCH("send",B437)),"",IF(ISERROR(SEARCH("Embrionix",BOM!$M$4)),"pool:TPC",IF(ISERROR(SEARCH("Quadsplit",BOM!$N$4)),"pool:TPC|pool:TPC","pool:TPC"))),IF(ISERROR(SEARCH("send",B437)),"","pool:TPC|pool:TPC"))</f>
        <v/>
      </c>
      <c r="S437" t="str">
        <f>IFERROR(IF(VLOOKUP(B437,'Sender-Receiver'!$B$3:$BS$1259,IF('Sender-Receiver'!$AQ$2="Type:Vid_720p50",61,59),FALSE)="x","true","false"),"false")</f>
        <v>true</v>
      </c>
      <c r="T437" t="str">
        <f t="shared" si="6"/>
        <v>full</v>
      </c>
      <c r="X437" t="s">
        <v>1184</v>
      </c>
      <c r="Y437" t="str">
        <f>IF(OR(BOM!$AE$4=FALSE,BOM!$AE$4="-"),IF(ISERROR(SEARCH("Embrionix",BOM!$M$4)),"none",IF(ISERROR(SEARCH("Quadsplit",BOM!$N$4)),IF(ISERROR(SEARCH("rec",B437)),IF(ISERROR(SEARCH("send",B437)),"none","split"),"merge"),"none")),IF(ISERROR(SEARCH("rec",B437)),"split","merge"))</f>
        <v>merge</v>
      </c>
    </row>
    <row r="438" spans="1:25" x14ac:dyDescent="0.2">
      <c r="A438" t="s">
        <v>942</v>
      </c>
      <c r="B438" t="str">
        <f>CONCATENATE(BOM!$C$4,"_",_xlfn.XLOOKUP(Nevion!G438,'SNP Lookup'!A:A,'SNP Lookup'!C:C,"",0,1),"_IPLASRF")</f>
        <v>VGW-01_SDI22_VIDsend_0001_IPLASRF</v>
      </c>
      <c r="C438" t="str">
        <f>IFERROR(VLOOKUP(B438,'Sender-Receiver'!$B$3:$BQ$1500,IF('Sender-Receiver'!$AQ$2="Type:Vid_720p50",62,60),FALSE),"")</f>
        <v/>
      </c>
      <c r="D438" t="str">
        <f>IFERROR(VLOOKUP(B438,'Sender-Receiver'!$B$3:$BP$1500,41,FALSE),"")</f>
        <v/>
      </c>
      <c r="E438" t="s">
        <v>3817</v>
      </c>
      <c r="F438">
        <v>22</v>
      </c>
      <c r="G438" t="s">
        <v>1549</v>
      </c>
      <c r="M438" t="str">
        <f>IF(OR(BOM!$AE$4=FALSE,BOM!$AE$4="-"),IF(ISERROR(SEARCH("send",B438)),"",IF(ISERROR(SEARCH("Embrionix",BOM!$M$4)),"pool:TPC",IF(ISERROR(SEARCH("Quadsplit",BOM!$N$4)),"pool:TPC|pool:TPC","pool:TPC"))),IF(ISERROR(SEARCH("send",B438)),"","pool:TPC|pool:TPC"))</f>
        <v>pool:TPC|pool:TPC</v>
      </c>
      <c r="S438" t="str">
        <f>IFERROR(IF(VLOOKUP(B438,'Sender-Receiver'!$B$3:$BS$1259,IF('Sender-Receiver'!$AQ$2="Type:Vid_720p50",61,59),FALSE)="x","true","false"),"false")</f>
        <v>false</v>
      </c>
      <c r="T438" t="str">
        <f t="shared" si="6"/>
        <v>off</v>
      </c>
      <c r="Y438" t="str">
        <f>IF(OR(BOM!$AE$4=FALSE,BOM!$AE$4="-"),IF(ISERROR(SEARCH("Embrionix",BOM!$M$4)),"none",IF(ISERROR(SEARCH("Quadsplit",BOM!$N$4)),IF(ISERROR(SEARCH("rec",B438)),IF(ISERROR(SEARCH("send",B438)),"none","split"),"merge"),"none")),IF(ISERROR(SEARCH("rec",B438)),"split","merge"))</f>
        <v>split</v>
      </c>
    </row>
    <row r="439" spans="1:25" x14ac:dyDescent="0.2">
      <c r="A439" t="s">
        <v>942</v>
      </c>
      <c r="B439" t="str">
        <f>CONCATENATE(BOM!$C$4,"_",_xlfn.XLOOKUP(Nevion!G439,'SNP Lookup'!A:A,'SNP Lookup'!C:C,"",0,1),"_IPLASRF")</f>
        <v>VGW-01_SDI22_VIDsend_0002_IPLASRF</v>
      </c>
      <c r="C439" t="str">
        <f>IFERROR(VLOOKUP(B439,'Sender-Receiver'!$B$3:$BQ$1500,IF('Sender-Receiver'!$AQ$2="Type:Vid_720p50",62,60),FALSE),"")</f>
        <v>Type:Vid_1080i50,#SNP</v>
      </c>
      <c r="D439" t="str">
        <f>IFERROR(VLOOKUP(B439,'Sender-Receiver'!$B$3:$BP$1500,41,FALSE),"")</f>
        <v xml:space="preserve"> |  | VKS</v>
      </c>
      <c r="E439" t="s">
        <v>3817</v>
      </c>
      <c r="F439">
        <v>22</v>
      </c>
      <c r="G439" t="s">
        <v>1548</v>
      </c>
      <c r="M439" t="str">
        <f>IF(OR(BOM!$AE$4=FALSE,BOM!$AE$4="-"),IF(ISERROR(SEARCH("send",B439)),"",IF(ISERROR(SEARCH("Embrionix",BOM!$M$4)),"pool:TPC",IF(ISERROR(SEARCH("Quadsplit",BOM!$N$4)),"pool:TPC|pool:TPC","pool:TPC"))),IF(ISERROR(SEARCH("send",B439)),"","pool:TPC|pool:TPC"))</f>
        <v>pool:TPC|pool:TPC</v>
      </c>
      <c r="S439" t="str">
        <f>IFERROR(IF(VLOOKUP(B439,'Sender-Receiver'!$B$3:$BS$1259,IF('Sender-Receiver'!$AQ$2="Type:Vid_720p50",61,59),FALSE)="x","true","false"),"false")</f>
        <v>true</v>
      </c>
      <c r="T439" t="str">
        <f t="shared" si="6"/>
        <v>full</v>
      </c>
      <c r="Y439" t="str">
        <f>IF(OR(BOM!$AE$4=FALSE,BOM!$AE$4="-"),IF(ISERROR(SEARCH("Embrionix",BOM!$M$4)),"none",IF(ISERROR(SEARCH("Quadsplit",BOM!$N$4)),IF(ISERROR(SEARCH("rec",B439)),IF(ISERROR(SEARCH("send",B439)),"none","split"),"merge"),"none")),IF(ISERROR(SEARCH("rec",B439)),"split","merge"))</f>
        <v>split</v>
      </c>
    </row>
    <row r="440" spans="1:25" x14ac:dyDescent="0.2">
      <c r="A440" t="s">
        <v>942</v>
      </c>
      <c r="B440" t="str">
        <f>CONCATENATE(BOM!$C$4,"_",_xlfn.XLOOKUP(Nevion!G440,'SNP Lookup'!A:A,'SNP Lookup'!C:C,"",0,1),"_IPLASRF")</f>
        <v>VGW-01_SDI22_AUDrec_0001_IPLASRF</v>
      </c>
      <c r="C440" t="str">
        <f>IFERROR(VLOOKUP(B440,'Sender-Receiver'!$B$3:$BQ$1500,IF('Sender-Receiver'!$AQ$2="Type:Vid_720p50",62,60),FALSE),"")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40" t="str">
        <f>IFERROR(VLOOKUP(B440,'Sender-Receiver'!$B$3:$BP$1500,41,FALSE),"")</f>
        <v xml:space="preserve"> |  | VKS</v>
      </c>
      <c r="E440" t="s">
        <v>3817</v>
      </c>
      <c r="F440">
        <v>22</v>
      </c>
      <c r="G440" t="s">
        <v>1277</v>
      </c>
      <c r="M440" t="str">
        <f>IF(OR(BOM!$AE$4=FALSE,BOM!$AE$4="-"),IF(ISERROR(SEARCH("send",B440)),"",IF(ISERROR(SEARCH("Embrionix",BOM!$M$4)),"pool:TPC",IF(ISERROR(SEARCH("Quadsplit",BOM!$N$4)),"pool:TPC|pool:TPC","pool:TPC"))),IF(ISERROR(SEARCH("send",B440)),"","pool:TPC|pool:TPC"))</f>
        <v/>
      </c>
      <c r="S440" t="str">
        <f>IFERROR(IF(VLOOKUP(B440,'Sender-Receiver'!$B$3:$BS$1259,IF('Sender-Receiver'!$AQ$2="Type:Vid_720p50",61,59),FALSE)="x","true","false"),"false")</f>
        <v>true</v>
      </c>
      <c r="T440" t="str">
        <f t="shared" si="6"/>
        <v>full</v>
      </c>
      <c r="Y440" t="str">
        <f>IF(OR(BOM!$AE$4=FALSE,BOM!$AE$4="-"),IF(ISERROR(SEARCH("Embrionix",BOM!$M$4)),"none",IF(ISERROR(SEARCH("Quadsplit",BOM!$N$4)),IF(ISERROR(SEARCH("rec",B440)),IF(ISERROR(SEARCH("send",B440)),"none","split"),"merge"),"none")),IF(ISERROR(SEARCH("rec",B440)),"split","merge"))</f>
        <v>merge</v>
      </c>
    </row>
    <row r="441" spans="1:25" x14ac:dyDescent="0.2">
      <c r="A441" t="s">
        <v>942</v>
      </c>
      <c r="B441" t="str">
        <f>CONCATENATE(BOM!$C$4,"_",_xlfn.XLOOKUP(Nevion!G441,'SNP Lookup'!A:A,'SNP Lookup'!C:C,"",0,1),"_IPLASRF")</f>
        <v>VGW-01_SDI22_AUDsend_0001_IPLASRF</v>
      </c>
      <c r="C441" t="str">
        <f>IFERROR(VLOOKUP(B441,'Sender-Receiver'!$B$3:$BQ$1500,IF('Sender-Receiver'!$AQ$2="Type:Vid_720p50",62,60),FALSE),"")</f>
        <v/>
      </c>
      <c r="D441" t="str">
        <f>IFERROR(VLOOKUP(B441,'Sender-Receiver'!$B$3:$BP$1500,41,FALSE),"")</f>
        <v/>
      </c>
      <c r="E441" t="s">
        <v>3817</v>
      </c>
      <c r="F441">
        <v>22</v>
      </c>
      <c r="G441" t="s">
        <v>1532</v>
      </c>
      <c r="M441" t="str">
        <f>IF(OR(BOM!$AE$4=FALSE,BOM!$AE$4="-"),IF(ISERROR(SEARCH("send",B441)),"",IF(ISERROR(SEARCH("Embrionix",BOM!$M$4)),"pool:TPC",IF(ISERROR(SEARCH("Quadsplit",BOM!$N$4)),"pool:TPC|pool:TPC","pool:TPC"))),IF(ISERROR(SEARCH("send",B441)),"","pool:TPC|pool:TPC"))</f>
        <v>pool:TPC|pool:TPC</v>
      </c>
      <c r="S441" t="str">
        <f>IFERROR(IF(VLOOKUP(B441,'Sender-Receiver'!$B$3:$BS$1259,IF('Sender-Receiver'!$AQ$2="Type:Vid_720p50",61,59),FALSE)="x","true","false"),"false")</f>
        <v>false</v>
      </c>
      <c r="T441" t="str">
        <f t="shared" si="6"/>
        <v>off</v>
      </c>
      <c r="Y441" t="str">
        <f>IF(OR(BOM!$AE$4=FALSE,BOM!$AE$4="-"),IF(ISERROR(SEARCH("Embrionix",BOM!$M$4)),"none",IF(ISERROR(SEARCH("Quadsplit",BOM!$N$4)),IF(ISERROR(SEARCH("rec",B441)),IF(ISERROR(SEARCH("send",B441)),"none","split"),"merge"),"none")),IF(ISERROR(SEARCH("rec",B441)),"split","merge"))</f>
        <v>split</v>
      </c>
    </row>
    <row r="442" spans="1:25" x14ac:dyDescent="0.2">
      <c r="A442" t="s">
        <v>942</v>
      </c>
      <c r="B442" t="str">
        <f>CONCATENATE(BOM!$C$4,"_",_xlfn.XLOOKUP(Nevion!G442,'SNP Lookup'!A:A,'SNP Lookup'!C:C,"",0,1),"_IPLASRF")</f>
        <v>VGW-01_SDI22_AUDrec_0002_IPLASRF</v>
      </c>
      <c r="C442" t="str">
        <f>IFERROR(VLOOKUP(B442,'Sender-Receiver'!$B$3:$BQ$1500,IF('Sender-Receiver'!$AQ$2="Type:Vid_720p50",62,60),FALSE),"")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42" t="str">
        <f>IFERROR(VLOOKUP(B442,'Sender-Receiver'!$B$3:$BP$1500,41,FALSE),"")</f>
        <v xml:space="preserve"> |  | VKS</v>
      </c>
      <c r="E442" t="s">
        <v>3817</v>
      </c>
      <c r="F442">
        <v>22</v>
      </c>
      <c r="G442" t="s">
        <v>1278</v>
      </c>
      <c r="M442" t="str">
        <f>IF(OR(BOM!$AE$4=FALSE,BOM!$AE$4="-"),IF(ISERROR(SEARCH("send",B442)),"",IF(ISERROR(SEARCH("Embrionix",BOM!$M$4)),"pool:TPC",IF(ISERROR(SEARCH("Quadsplit",BOM!$N$4)),"pool:TPC|pool:TPC","pool:TPC"))),IF(ISERROR(SEARCH("send",B442)),"","pool:TPC|pool:TPC"))</f>
        <v/>
      </c>
      <c r="S442" t="str">
        <f>IFERROR(IF(VLOOKUP(B442,'Sender-Receiver'!$B$3:$BS$1259,IF('Sender-Receiver'!$AQ$2="Type:Vid_720p50",61,59),FALSE)="x","true","false"),"false")</f>
        <v>true</v>
      </c>
      <c r="T442" t="str">
        <f t="shared" si="6"/>
        <v>full</v>
      </c>
      <c r="Y442" t="str">
        <f>IF(OR(BOM!$AE$4=FALSE,BOM!$AE$4="-"),IF(ISERROR(SEARCH("Embrionix",BOM!$M$4)),"none",IF(ISERROR(SEARCH("Quadsplit",BOM!$N$4)),IF(ISERROR(SEARCH("rec",B442)),IF(ISERROR(SEARCH("send",B442)),"none","split"),"merge"),"none")),IF(ISERROR(SEARCH("rec",B442)),"split","merge"))</f>
        <v>merge</v>
      </c>
    </row>
    <row r="443" spans="1:25" x14ac:dyDescent="0.2">
      <c r="A443" t="s">
        <v>942</v>
      </c>
      <c r="B443" t="str">
        <f>CONCATENATE(BOM!$C$4,"_",_xlfn.XLOOKUP(Nevion!G443,'SNP Lookup'!A:A,'SNP Lookup'!C:C,"",0,1),"_IPLASRF")</f>
        <v>VGW-01_SDI22_AUDsend_0002_IPLASRF</v>
      </c>
      <c r="C443" t="str">
        <f>IFERROR(VLOOKUP(B443,'Sender-Receiver'!$B$3:$BQ$1500,IF('Sender-Receiver'!$AQ$2="Type:Vid_720p50",62,60),FALSE),"")</f>
        <v/>
      </c>
      <c r="D443" t="str">
        <f>IFERROR(VLOOKUP(B443,'Sender-Receiver'!$B$3:$BP$1500,41,FALSE),"")</f>
        <v/>
      </c>
      <c r="E443" t="s">
        <v>3817</v>
      </c>
      <c r="F443">
        <v>22</v>
      </c>
      <c r="G443" t="s">
        <v>1540</v>
      </c>
      <c r="M443" t="str">
        <f>IF(OR(BOM!$AE$4=FALSE,BOM!$AE$4="-"),IF(ISERROR(SEARCH("send",B443)),"",IF(ISERROR(SEARCH("Embrionix",BOM!$M$4)),"pool:TPC",IF(ISERROR(SEARCH("Quadsplit",BOM!$N$4)),"pool:TPC|pool:TPC","pool:TPC"))),IF(ISERROR(SEARCH("send",B443)),"","pool:TPC|pool:TPC"))</f>
        <v>pool:TPC|pool:TPC</v>
      </c>
      <c r="S443" t="str">
        <f>IFERROR(IF(VLOOKUP(B443,'Sender-Receiver'!$B$3:$BS$1259,IF('Sender-Receiver'!$AQ$2="Type:Vid_720p50",61,59),FALSE)="x","true","false"),"false")</f>
        <v>false</v>
      </c>
      <c r="T443" t="str">
        <f t="shared" si="6"/>
        <v>off</v>
      </c>
      <c r="Y443" t="str">
        <f>IF(OR(BOM!$AE$4=FALSE,BOM!$AE$4="-"),IF(ISERROR(SEARCH("Embrionix",BOM!$M$4)),"none",IF(ISERROR(SEARCH("Quadsplit",BOM!$N$4)),IF(ISERROR(SEARCH("rec",B443)),IF(ISERROR(SEARCH("send",B443)),"none","split"),"merge"),"none")),IF(ISERROR(SEARCH("rec",B443)),"split","merge"))</f>
        <v>split</v>
      </c>
    </row>
    <row r="444" spans="1:25" x14ac:dyDescent="0.2">
      <c r="A444" t="s">
        <v>942</v>
      </c>
      <c r="B444" t="str">
        <f>CONCATENATE(BOM!$C$4,"_",_xlfn.XLOOKUP(Nevion!G444,'SNP Lookup'!A:A,'SNP Lookup'!C:C,"",0,1),"_IPLASRF")</f>
        <v>VGW-01_SDI22_AUDrec_0003_IPLASRF</v>
      </c>
      <c r="C444" t="str">
        <f>IFERROR(VLOOKUP(B444,'Sender-Receiver'!$B$3:$BQ$1500,IF('Sender-Receiver'!$AQ$2="Type:Vid_720p50",62,60),FALSE),"")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44" t="str">
        <f>IFERROR(VLOOKUP(B444,'Sender-Receiver'!$B$3:$BP$1500,41,FALSE),"")</f>
        <v xml:space="preserve"> |  | VKS</v>
      </c>
      <c r="E444" t="s">
        <v>3817</v>
      </c>
      <c r="F444">
        <v>22</v>
      </c>
      <c r="G444" t="s">
        <v>1279</v>
      </c>
      <c r="M444" t="str">
        <f>IF(OR(BOM!$AE$4=FALSE,BOM!$AE$4="-"),IF(ISERROR(SEARCH("send",B444)),"",IF(ISERROR(SEARCH("Embrionix",BOM!$M$4)),"pool:TPC",IF(ISERROR(SEARCH("Quadsplit",BOM!$N$4)),"pool:TPC|pool:TPC","pool:TPC"))),IF(ISERROR(SEARCH("send",B444)),"","pool:TPC|pool:TPC"))</f>
        <v/>
      </c>
      <c r="S444" t="str">
        <f>IFERROR(IF(VLOOKUP(B444,'Sender-Receiver'!$B$3:$BS$1259,IF('Sender-Receiver'!$AQ$2="Type:Vid_720p50",61,59),FALSE)="x","true","false"),"false")</f>
        <v>true</v>
      </c>
      <c r="T444" t="str">
        <f t="shared" si="6"/>
        <v>full</v>
      </c>
      <c r="Y444" t="str">
        <f>IF(OR(BOM!$AE$4=FALSE,BOM!$AE$4="-"),IF(ISERROR(SEARCH("Embrionix",BOM!$M$4)),"none",IF(ISERROR(SEARCH("Quadsplit",BOM!$N$4)),IF(ISERROR(SEARCH("rec",B444)),IF(ISERROR(SEARCH("send",B444)),"none","split"),"merge"),"none")),IF(ISERROR(SEARCH("rec",B444)),"split","merge"))</f>
        <v>merge</v>
      </c>
    </row>
    <row r="445" spans="1:25" x14ac:dyDescent="0.2">
      <c r="A445" t="s">
        <v>942</v>
      </c>
      <c r="B445" t="str">
        <f>CONCATENATE(BOM!$C$4,"_",_xlfn.XLOOKUP(Nevion!G445,'SNP Lookup'!A:A,'SNP Lookup'!C:C,"",0,1),"_IPLASRF")</f>
        <v>VGW-01_SDI22_AUDsend_0003_IPLASRF</v>
      </c>
      <c r="C445" t="str">
        <f>IFERROR(VLOOKUP(B445,'Sender-Receiver'!$B$3:$BQ$1500,IF('Sender-Receiver'!$AQ$2="Type:Vid_720p50",62,60),FALSE),"")</f>
        <v/>
      </c>
      <c r="D445" t="str">
        <f>IFERROR(VLOOKUP(B445,'Sender-Receiver'!$B$3:$BP$1500,41,FALSE),"")</f>
        <v/>
      </c>
      <c r="E445" t="s">
        <v>3817</v>
      </c>
      <c r="F445">
        <v>22</v>
      </c>
      <c r="G445" t="s">
        <v>1541</v>
      </c>
      <c r="M445" t="str">
        <f>IF(OR(BOM!$AE$4=FALSE,BOM!$AE$4="-"),IF(ISERROR(SEARCH("send",B445)),"",IF(ISERROR(SEARCH("Embrionix",BOM!$M$4)),"pool:TPC",IF(ISERROR(SEARCH("Quadsplit",BOM!$N$4)),"pool:TPC|pool:TPC","pool:TPC"))),IF(ISERROR(SEARCH("send",B445)),"","pool:TPC|pool:TPC"))</f>
        <v>pool:TPC|pool:TPC</v>
      </c>
      <c r="S445" t="str">
        <f>IFERROR(IF(VLOOKUP(B445,'Sender-Receiver'!$B$3:$BS$1259,IF('Sender-Receiver'!$AQ$2="Type:Vid_720p50",61,59),FALSE)="x","true","false"),"false")</f>
        <v>false</v>
      </c>
      <c r="T445" t="str">
        <f t="shared" si="6"/>
        <v>off</v>
      </c>
      <c r="Y445" t="str">
        <f>IF(OR(BOM!$AE$4=FALSE,BOM!$AE$4="-"),IF(ISERROR(SEARCH("Embrionix",BOM!$M$4)),"none",IF(ISERROR(SEARCH("Quadsplit",BOM!$N$4)),IF(ISERROR(SEARCH("rec",B445)),IF(ISERROR(SEARCH("send",B445)),"none","split"),"merge"),"none")),IF(ISERROR(SEARCH("rec",B445)),"split","merge"))</f>
        <v>split</v>
      </c>
    </row>
    <row r="446" spans="1:25" x14ac:dyDescent="0.2">
      <c r="A446" t="s">
        <v>942</v>
      </c>
      <c r="B446" t="str">
        <f>CONCATENATE(BOM!$C$4,"_",_xlfn.XLOOKUP(Nevion!G446,'SNP Lookup'!A:A,'SNP Lookup'!C:C,"",0,1),"_IPLASRF")</f>
        <v>VGW-01_SDI22_AUDrec_0004_IPLASRF</v>
      </c>
      <c r="C446" t="str">
        <f>IFERROR(VLOOKUP(B446,'Sender-Receiver'!$B$3:$BQ$1500,IF('Sender-Receiver'!$AQ$2="Type:Vid_720p50",62,60),FALSE),"")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46" t="str">
        <f>IFERROR(VLOOKUP(B446,'Sender-Receiver'!$B$3:$BP$1500,41,FALSE),"")</f>
        <v xml:space="preserve"> |  | VKS</v>
      </c>
      <c r="E446" t="s">
        <v>3817</v>
      </c>
      <c r="F446">
        <v>22</v>
      </c>
      <c r="G446" t="s">
        <v>1280</v>
      </c>
      <c r="M446" t="str">
        <f>IF(OR(BOM!$AE$4=FALSE,BOM!$AE$4="-"),IF(ISERROR(SEARCH("send",B446)),"",IF(ISERROR(SEARCH("Embrionix",BOM!$M$4)),"pool:TPC",IF(ISERROR(SEARCH("Quadsplit",BOM!$N$4)),"pool:TPC|pool:TPC","pool:TPC"))),IF(ISERROR(SEARCH("send",B446)),"","pool:TPC|pool:TPC"))</f>
        <v/>
      </c>
      <c r="S446" t="str">
        <f>IFERROR(IF(VLOOKUP(B446,'Sender-Receiver'!$B$3:$BS$1259,IF('Sender-Receiver'!$AQ$2="Type:Vid_720p50",61,59),FALSE)="x","true","false"),"false")</f>
        <v>true</v>
      </c>
      <c r="T446" t="str">
        <f t="shared" si="6"/>
        <v>full</v>
      </c>
      <c r="Y446" t="str">
        <f>IF(OR(BOM!$AE$4=FALSE,BOM!$AE$4="-"),IF(ISERROR(SEARCH("Embrionix",BOM!$M$4)),"none",IF(ISERROR(SEARCH("Quadsplit",BOM!$N$4)),IF(ISERROR(SEARCH("rec",B446)),IF(ISERROR(SEARCH("send",B446)),"none","split"),"merge"),"none")),IF(ISERROR(SEARCH("rec",B446)),"split","merge"))</f>
        <v>merge</v>
      </c>
    </row>
    <row r="447" spans="1:25" x14ac:dyDescent="0.2">
      <c r="A447" t="s">
        <v>942</v>
      </c>
      <c r="B447" t="str">
        <f>CONCATENATE(BOM!$C$4,"_",_xlfn.XLOOKUP(Nevion!G447,'SNP Lookup'!A:A,'SNP Lookup'!C:C,"",0,1),"_IPLASRF")</f>
        <v>VGW-01_SDI22_AUDsend_0004_IPLASRF</v>
      </c>
      <c r="C447" t="str">
        <f>IFERROR(VLOOKUP(B447,'Sender-Receiver'!$B$3:$BQ$1500,IF('Sender-Receiver'!$AQ$2="Type:Vid_720p50",62,60),FALSE),"")</f>
        <v/>
      </c>
      <c r="D447" t="str">
        <f>IFERROR(VLOOKUP(B447,'Sender-Receiver'!$B$3:$BP$1500,41,FALSE),"")</f>
        <v/>
      </c>
      <c r="E447" t="s">
        <v>3817</v>
      </c>
      <c r="F447">
        <v>22</v>
      </c>
      <c r="G447" t="s">
        <v>1542</v>
      </c>
      <c r="M447" t="str">
        <f>IF(OR(BOM!$AE$4=FALSE,BOM!$AE$4="-"),IF(ISERROR(SEARCH("send",B447)),"",IF(ISERROR(SEARCH("Embrionix",BOM!$M$4)),"pool:TPC",IF(ISERROR(SEARCH("Quadsplit",BOM!$N$4)),"pool:TPC|pool:TPC","pool:TPC"))),IF(ISERROR(SEARCH("send",B447)),"","pool:TPC|pool:TPC"))</f>
        <v>pool:TPC|pool:TPC</v>
      </c>
      <c r="S447" t="str">
        <f>IFERROR(IF(VLOOKUP(B447,'Sender-Receiver'!$B$3:$BS$1259,IF('Sender-Receiver'!$AQ$2="Type:Vid_720p50",61,59),FALSE)="x","true","false"),"false")</f>
        <v>false</v>
      </c>
      <c r="T447" t="str">
        <f t="shared" si="6"/>
        <v>off</v>
      </c>
      <c r="Y447" t="str">
        <f>IF(OR(BOM!$AE$4=FALSE,BOM!$AE$4="-"),IF(ISERROR(SEARCH("Embrionix",BOM!$M$4)),"none",IF(ISERROR(SEARCH("Quadsplit",BOM!$N$4)),IF(ISERROR(SEARCH("rec",B447)),IF(ISERROR(SEARCH("send",B447)),"none","split"),"merge"),"none")),IF(ISERROR(SEARCH("rec",B447)),"split","merge"))</f>
        <v>split</v>
      </c>
    </row>
    <row r="448" spans="1:25" x14ac:dyDescent="0.2">
      <c r="A448" t="s">
        <v>942</v>
      </c>
      <c r="B448" t="str">
        <f>CONCATENATE(BOM!$C$4,"_",_xlfn.XLOOKUP(Nevion!G448,'SNP Lookup'!A:A,'SNP Lookup'!C:C,"",0,1),"_IPLASRF")</f>
        <v>VGW-01_SDI22_AUDrec_0005_IPLASRF</v>
      </c>
      <c r="C448" t="str">
        <f>IFERROR(VLOOKUP(B448,'Sender-Receiver'!$B$3:$BQ$1500,IF('Sender-Receiver'!$AQ$2="Type:Vid_720p50",62,60),FALSE),"")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48" t="str">
        <f>IFERROR(VLOOKUP(B448,'Sender-Receiver'!$B$3:$BP$1500,41,FALSE),"")</f>
        <v xml:space="preserve"> |  | VKS</v>
      </c>
      <c r="E448" t="s">
        <v>3817</v>
      </c>
      <c r="F448">
        <v>22</v>
      </c>
      <c r="G448" t="s">
        <v>1281</v>
      </c>
      <c r="M448" t="str">
        <f>IF(OR(BOM!$AE$4=FALSE,BOM!$AE$4="-"),IF(ISERROR(SEARCH("send",B448)),"",IF(ISERROR(SEARCH("Embrionix",BOM!$M$4)),"pool:TPC",IF(ISERROR(SEARCH("Quadsplit",BOM!$N$4)),"pool:TPC|pool:TPC","pool:TPC"))),IF(ISERROR(SEARCH("send",B448)),"","pool:TPC|pool:TPC"))</f>
        <v/>
      </c>
      <c r="S448" t="str">
        <f>IFERROR(IF(VLOOKUP(B448,'Sender-Receiver'!$B$3:$BS$1259,IF('Sender-Receiver'!$AQ$2="Type:Vid_720p50",61,59),FALSE)="x","true","false"),"false")</f>
        <v>true</v>
      </c>
      <c r="T448" t="str">
        <f t="shared" si="6"/>
        <v>full</v>
      </c>
      <c r="Y448" t="str">
        <f>IF(OR(BOM!$AE$4=FALSE,BOM!$AE$4="-"),IF(ISERROR(SEARCH("Embrionix",BOM!$M$4)),"none",IF(ISERROR(SEARCH("Quadsplit",BOM!$N$4)),IF(ISERROR(SEARCH("rec",B448)),IF(ISERROR(SEARCH("send",B448)),"none","split"),"merge"),"none")),IF(ISERROR(SEARCH("rec",B448)),"split","merge"))</f>
        <v>merge</v>
      </c>
    </row>
    <row r="449" spans="1:25" x14ac:dyDescent="0.2">
      <c r="A449" t="s">
        <v>942</v>
      </c>
      <c r="B449" t="str">
        <f>CONCATENATE(BOM!$C$4,"_",_xlfn.XLOOKUP(Nevion!G449,'SNP Lookup'!A:A,'SNP Lookup'!C:C,"",0,1),"_IPLASRF")</f>
        <v>VGW-01_SDI22_AUDsend_0005_IPLASRF</v>
      </c>
      <c r="C449" t="str">
        <f>IFERROR(VLOOKUP(B449,'Sender-Receiver'!$B$3:$BQ$1500,IF('Sender-Receiver'!$AQ$2="Type:Vid_720p50",62,60),FALSE),"")</f>
        <v/>
      </c>
      <c r="D449" t="str">
        <f>IFERROR(VLOOKUP(B449,'Sender-Receiver'!$B$3:$BP$1500,41,FALSE),"")</f>
        <v/>
      </c>
      <c r="E449" t="s">
        <v>3817</v>
      </c>
      <c r="F449">
        <v>22</v>
      </c>
      <c r="G449" t="s">
        <v>1543</v>
      </c>
      <c r="M449" t="str">
        <f>IF(OR(BOM!$AE$4=FALSE,BOM!$AE$4="-"),IF(ISERROR(SEARCH("send",B449)),"",IF(ISERROR(SEARCH("Embrionix",BOM!$M$4)),"pool:TPC",IF(ISERROR(SEARCH("Quadsplit",BOM!$N$4)),"pool:TPC|pool:TPC","pool:TPC"))),IF(ISERROR(SEARCH("send",B449)),"","pool:TPC|pool:TPC"))</f>
        <v>pool:TPC|pool:TPC</v>
      </c>
      <c r="S449" t="str">
        <f>IFERROR(IF(VLOOKUP(B449,'Sender-Receiver'!$B$3:$BS$1259,IF('Sender-Receiver'!$AQ$2="Type:Vid_720p50",61,59),FALSE)="x","true","false"),"false")</f>
        <v>false</v>
      </c>
      <c r="T449" t="str">
        <f t="shared" si="6"/>
        <v>off</v>
      </c>
      <c r="Y449" t="str">
        <f>IF(OR(BOM!$AE$4=FALSE,BOM!$AE$4="-"),IF(ISERROR(SEARCH("Embrionix",BOM!$M$4)),"none",IF(ISERROR(SEARCH("Quadsplit",BOM!$N$4)),IF(ISERROR(SEARCH("rec",B449)),IF(ISERROR(SEARCH("send",B449)),"none","split"),"merge"),"none")),IF(ISERROR(SEARCH("rec",B449)),"split","merge"))</f>
        <v>split</v>
      </c>
    </row>
    <row r="450" spans="1:25" x14ac:dyDescent="0.2">
      <c r="A450" t="s">
        <v>942</v>
      </c>
      <c r="B450" t="str">
        <f>CONCATENATE(BOM!$C$4,"_",_xlfn.XLOOKUP(Nevion!G450,'SNP Lookup'!A:A,'SNP Lookup'!C:C,"",0,1),"_IPLASRF")</f>
        <v>VGW-01_SDI22_AUDrec_0006_IPLASRF</v>
      </c>
      <c r="C450" t="str">
        <f>IFERROR(VLOOKUP(B450,'Sender-Receiver'!$B$3:$BQ$1500,IF('Sender-Receiver'!$AQ$2="Type:Vid_720p50",62,60),FALSE),"")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50" t="str">
        <f>IFERROR(VLOOKUP(B450,'Sender-Receiver'!$B$3:$BP$1500,41,FALSE),"")</f>
        <v xml:space="preserve"> |  | VKS</v>
      </c>
      <c r="E450" t="s">
        <v>3817</v>
      </c>
      <c r="F450">
        <v>22</v>
      </c>
      <c r="G450" t="s">
        <v>1282</v>
      </c>
      <c r="M450" t="str">
        <f>IF(OR(BOM!$AE$4=FALSE,BOM!$AE$4="-"),IF(ISERROR(SEARCH("send",B450)),"",IF(ISERROR(SEARCH("Embrionix",BOM!$M$4)),"pool:TPC",IF(ISERROR(SEARCH("Quadsplit",BOM!$N$4)),"pool:TPC|pool:TPC","pool:TPC"))),IF(ISERROR(SEARCH("send",B450)),"","pool:TPC|pool:TPC"))</f>
        <v/>
      </c>
      <c r="S450" t="str">
        <f>IFERROR(IF(VLOOKUP(B450,'Sender-Receiver'!$B$3:$BS$1259,IF('Sender-Receiver'!$AQ$2="Type:Vid_720p50",61,59),FALSE)="x","true","false"),"false")</f>
        <v>true</v>
      </c>
      <c r="T450" t="str">
        <f t="shared" ref="T450:T513" si="7">IF(S450="true","full","off")</f>
        <v>full</v>
      </c>
      <c r="Y450" t="str">
        <f>IF(OR(BOM!$AE$4=FALSE,BOM!$AE$4="-"),IF(ISERROR(SEARCH("Embrionix",BOM!$M$4)),"none",IF(ISERROR(SEARCH("Quadsplit",BOM!$N$4)),IF(ISERROR(SEARCH("rec",B450)),IF(ISERROR(SEARCH("send",B450)),"none","split"),"merge"),"none")),IF(ISERROR(SEARCH("rec",B450)),"split","merge"))</f>
        <v>merge</v>
      </c>
    </row>
    <row r="451" spans="1:25" x14ac:dyDescent="0.2">
      <c r="A451" t="s">
        <v>942</v>
      </c>
      <c r="B451" t="str">
        <f>CONCATENATE(BOM!$C$4,"_",_xlfn.XLOOKUP(Nevion!G451,'SNP Lookup'!A:A,'SNP Lookup'!C:C,"",0,1),"_IPLASRF")</f>
        <v>VGW-01_SDI22_AUDsend_0006_IPLASRF</v>
      </c>
      <c r="C451" t="str">
        <f>IFERROR(VLOOKUP(B451,'Sender-Receiver'!$B$3:$BQ$1500,IF('Sender-Receiver'!$AQ$2="Type:Vid_720p50",62,60),FALSE),"")</f>
        <v/>
      </c>
      <c r="D451" t="str">
        <f>IFERROR(VLOOKUP(B451,'Sender-Receiver'!$B$3:$BP$1500,41,FALSE),"")</f>
        <v/>
      </c>
      <c r="E451" t="s">
        <v>3817</v>
      </c>
      <c r="F451">
        <v>22</v>
      </c>
      <c r="G451" t="s">
        <v>1544</v>
      </c>
      <c r="M451" t="str">
        <f>IF(OR(BOM!$AE$4=FALSE,BOM!$AE$4="-"),IF(ISERROR(SEARCH("send",B451)),"",IF(ISERROR(SEARCH("Embrionix",BOM!$M$4)),"pool:TPC",IF(ISERROR(SEARCH("Quadsplit",BOM!$N$4)),"pool:TPC|pool:TPC","pool:TPC"))),IF(ISERROR(SEARCH("send",B451)),"","pool:TPC|pool:TPC"))</f>
        <v>pool:TPC|pool:TPC</v>
      </c>
      <c r="S451" t="str">
        <f>IFERROR(IF(VLOOKUP(B451,'Sender-Receiver'!$B$3:$BS$1259,IF('Sender-Receiver'!$AQ$2="Type:Vid_720p50",61,59),FALSE)="x","true","false"),"false")</f>
        <v>false</v>
      </c>
      <c r="T451" t="str">
        <f t="shared" si="7"/>
        <v>off</v>
      </c>
      <c r="Y451" t="str">
        <f>IF(OR(BOM!$AE$4=FALSE,BOM!$AE$4="-"),IF(ISERROR(SEARCH("Embrionix",BOM!$M$4)),"none",IF(ISERROR(SEARCH("Quadsplit",BOM!$N$4)),IF(ISERROR(SEARCH("rec",B451)),IF(ISERROR(SEARCH("send",B451)),"none","split"),"merge"),"none")),IF(ISERROR(SEARCH("rec",B451)),"split","merge"))</f>
        <v>split</v>
      </c>
    </row>
    <row r="452" spans="1:25" x14ac:dyDescent="0.2">
      <c r="A452" t="s">
        <v>942</v>
      </c>
      <c r="B452" t="str">
        <f>CONCATENATE(BOM!$C$4,"_",_xlfn.XLOOKUP(Nevion!G452,'SNP Lookup'!A:A,'SNP Lookup'!C:C,"",0,1),"_IPLASRF")</f>
        <v>VGW-01_SDI22_AUDrec_0007_IPLASRF</v>
      </c>
      <c r="C452" t="str">
        <f>IFERROR(VLOOKUP(B452,'Sender-Receiver'!$B$3:$BQ$1500,IF('Sender-Receiver'!$AQ$2="Type:Vid_720p50",62,60),FALSE),"")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52" t="str">
        <f>IFERROR(VLOOKUP(B452,'Sender-Receiver'!$B$3:$BP$1500,41,FALSE),"")</f>
        <v xml:space="preserve"> |  | VKS</v>
      </c>
      <c r="E452" t="s">
        <v>3817</v>
      </c>
      <c r="F452">
        <v>22</v>
      </c>
      <c r="G452" t="s">
        <v>1283</v>
      </c>
      <c r="M452" t="str">
        <f>IF(OR(BOM!$AE$4=FALSE,BOM!$AE$4="-"),IF(ISERROR(SEARCH("send",B452)),"",IF(ISERROR(SEARCH("Embrionix",BOM!$M$4)),"pool:TPC",IF(ISERROR(SEARCH("Quadsplit",BOM!$N$4)),"pool:TPC|pool:TPC","pool:TPC"))),IF(ISERROR(SEARCH("send",B452)),"","pool:TPC|pool:TPC"))</f>
        <v/>
      </c>
      <c r="S452" t="str">
        <f>IFERROR(IF(VLOOKUP(B452,'Sender-Receiver'!$B$3:$BS$1259,IF('Sender-Receiver'!$AQ$2="Type:Vid_720p50",61,59),FALSE)="x","true","false"),"false")</f>
        <v>true</v>
      </c>
      <c r="T452" t="str">
        <f t="shared" si="7"/>
        <v>full</v>
      </c>
      <c r="Y452" t="str">
        <f>IF(OR(BOM!$AE$4=FALSE,BOM!$AE$4="-"),IF(ISERROR(SEARCH("Embrionix",BOM!$M$4)),"none",IF(ISERROR(SEARCH("Quadsplit",BOM!$N$4)),IF(ISERROR(SEARCH("rec",B452)),IF(ISERROR(SEARCH("send",B452)),"none","split"),"merge"),"none")),IF(ISERROR(SEARCH("rec",B452)),"split","merge"))</f>
        <v>merge</v>
      </c>
    </row>
    <row r="453" spans="1:25" x14ac:dyDescent="0.2">
      <c r="A453" t="s">
        <v>942</v>
      </c>
      <c r="B453" t="str">
        <f>CONCATENATE(BOM!$C$4,"_",_xlfn.XLOOKUP(Nevion!G453,'SNP Lookup'!A:A,'SNP Lookup'!C:C,"",0,1),"_IPLASRF")</f>
        <v>VGW-01_SDI22_AUDsend_0007_IPLASRF</v>
      </c>
      <c r="C453" t="str">
        <f>IFERROR(VLOOKUP(B453,'Sender-Receiver'!$B$3:$BQ$1500,IF('Sender-Receiver'!$AQ$2="Type:Vid_720p50",62,60),FALSE),"")</f>
        <v/>
      </c>
      <c r="D453" t="str">
        <f>IFERROR(VLOOKUP(B453,'Sender-Receiver'!$B$3:$BP$1500,41,FALSE),"")</f>
        <v/>
      </c>
      <c r="E453" t="s">
        <v>3817</v>
      </c>
      <c r="F453">
        <v>22</v>
      </c>
      <c r="G453" t="s">
        <v>1545</v>
      </c>
      <c r="M453" t="str">
        <f>IF(OR(BOM!$AE$4=FALSE,BOM!$AE$4="-"),IF(ISERROR(SEARCH("send",B453)),"",IF(ISERROR(SEARCH("Embrionix",BOM!$M$4)),"pool:TPC",IF(ISERROR(SEARCH("Quadsplit",BOM!$N$4)),"pool:TPC|pool:TPC","pool:TPC"))),IF(ISERROR(SEARCH("send",B453)),"","pool:TPC|pool:TPC"))</f>
        <v>pool:TPC|pool:TPC</v>
      </c>
      <c r="S453" t="str">
        <f>IFERROR(IF(VLOOKUP(B453,'Sender-Receiver'!$B$3:$BS$1259,IF('Sender-Receiver'!$AQ$2="Type:Vid_720p50",61,59),FALSE)="x","true","false"),"false")</f>
        <v>false</v>
      </c>
      <c r="T453" t="str">
        <f t="shared" si="7"/>
        <v>off</v>
      </c>
      <c r="Y453" t="str">
        <f>IF(OR(BOM!$AE$4=FALSE,BOM!$AE$4="-"),IF(ISERROR(SEARCH("Embrionix",BOM!$M$4)),"none",IF(ISERROR(SEARCH("Quadsplit",BOM!$N$4)),IF(ISERROR(SEARCH("rec",B453)),IF(ISERROR(SEARCH("send",B453)),"none","split"),"merge"),"none")),IF(ISERROR(SEARCH("rec",B453)),"split","merge"))</f>
        <v>split</v>
      </c>
    </row>
    <row r="454" spans="1:25" x14ac:dyDescent="0.2">
      <c r="A454" t="s">
        <v>942</v>
      </c>
      <c r="B454" t="str">
        <f>CONCATENATE(BOM!$C$4,"_",_xlfn.XLOOKUP(Nevion!G454,'SNP Lookup'!A:A,'SNP Lookup'!C:C,"",0,1),"_IPLASRF")</f>
        <v>VGW-01_SDI22_AUDrec_0008_IPLASRF</v>
      </c>
      <c r="C454" t="str">
        <f>IFERROR(VLOOKUP(B454,'Sender-Receiver'!$B$3:$BQ$1500,IF('Sender-Receiver'!$AQ$2="Type:Vid_720p50",62,60),FALSE),"")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54" t="str">
        <f>IFERROR(VLOOKUP(B454,'Sender-Receiver'!$B$3:$BP$1500,41,FALSE),"")</f>
        <v xml:space="preserve"> |  | VKS</v>
      </c>
      <c r="E454" t="s">
        <v>3817</v>
      </c>
      <c r="F454">
        <v>22</v>
      </c>
      <c r="G454" t="s">
        <v>1284</v>
      </c>
      <c r="M454" t="str">
        <f>IF(OR(BOM!$AE$4=FALSE,BOM!$AE$4="-"),IF(ISERROR(SEARCH("send",B454)),"",IF(ISERROR(SEARCH("Embrionix",BOM!$M$4)),"pool:TPC",IF(ISERROR(SEARCH("Quadsplit",BOM!$N$4)),"pool:TPC|pool:TPC","pool:TPC"))),IF(ISERROR(SEARCH("send",B454)),"","pool:TPC|pool:TPC"))</f>
        <v/>
      </c>
      <c r="S454" t="str">
        <f>IFERROR(IF(VLOOKUP(B454,'Sender-Receiver'!$B$3:$BS$1259,IF('Sender-Receiver'!$AQ$2="Type:Vid_720p50",61,59),FALSE)="x","true","false"),"false")</f>
        <v>true</v>
      </c>
      <c r="T454" t="str">
        <f t="shared" si="7"/>
        <v>full</v>
      </c>
      <c r="Y454" t="str">
        <f>IF(OR(BOM!$AE$4=FALSE,BOM!$AE$4="-"),IF(ISERROR(SEARCH("Embrionix",BOM!$M$4)),"none",IF(ISERROR(SEARCH("Quadsplit",BOM!$N$4)),IF(ISERROR(SEARCH("rec",B454)),IF(ISERROR(SEARCH("send",B454)),"none","split"),"merge"),"none")),IF(ISERROR(SEARCH("rec",B454)),"split","merge"))</f>
        <v>merge</v>
      </c>
    </row>
    <row r="455" spans="1:25" x14ac:dyDescent="0.2">
      <c r="A455" t="s">
        <v>942</v>
      </c>
      <c r="B455" t="str">
        <f>CONCATENATE(BOM!$C$4,"_",_xlfn.XLOOKUP(Nevion!G455,'SNP Lookup'!A:A,'SNP Lookup'!C:C,"",0,1),"_IPLASRF")</f>
        <v>VGW-01_SDI22_AUDsend_0008_IPLASRF</v>
      </c>
      <c r="C455" t="str">
        <f>IFERROR(VLOOKUP(B455,'Sender-Receiver'!$B$3:$BQ$1500,IF('Sender-Receiver'!$AQ$2="Type:Vid_720p50",62,60),FALSE),"")</f>
        <v/>
      </c>
      <c r="D455" t="str">
        <f>IFERROR(VLOOKUP(B455,'Sender-Receiver'!$B$3:$BP$1500,41,FALSE),"")</f>
        <v/>
      </c>
      <c r="E455" t="s">
        <v>3817</v>
      </c>
      <c r="F455">
        <v>22</v>
      </c>
      <c r="G455" t="s">
        <v>1546</v>
      </c>
      <c r="M455" t="str">
        <f>IF(OR(BOM!$AE$4=FALSE,BOM!$AE$4="-"),IF(ISERROR(SEARCH("send",B455)),"",IF(ISERROR(SEARCH("Embrionix",BOM!$M$4)),"pool:TPC",IF(ISERROR(SEARCH("Quadsplit",BOM!$N$4)),"pool:TPC|pool:TPC","pool:TPC"))),IF(ISERROR(SEARCH("send",B455)),"","pool:TPC|pool:TPC"))</f>
        <v>pool:TPC|pool:TPC</v>
      </c>
      <c r="S455" t="str">
        <f>IFERROR(IF(VLOOKUP(B455,'Sender-Receiver'!$B$3:$BS$1259,IF('Sender-Receiver'!$AQ$2="Type:Vid_720p50",61,59),FALSE)="x","true","false"),"false")</f>
        <v>false</v>
      </c>
      <c r="T455" t="str">
        <f t="shared" si="7"/>
        <v>off</v>
      </c>
      <c r="Y455" t="str">
        <f>IF(OR(BOM!$AE$4=FALSE,BOM!$AE$4="-"),IF(ISERROR(SEARCH("Embrionix",BOM!$M$4)),"none",IF(ISERROR(SEARCH("Quadsplit",BOM!$N$4)),IF(ISERROR(SEARCH("rec",B455)),IF(ISERROR(SEARCH("send",B455)),"none","split"),"merge"),"none")),IF(ISERROR(SEARCH("rec",B455)),"split","merge"))</f>
        <v>split</v>
      </c>
    </row>
    <row r="456" spans="1:25" x14ac:dyDescent="0.2">
      <c r="A456" t="s">
        <v>942</v>
      </c>
      <c r="B456" t="str">
        <f>CONCATENATE(BOM!$C$4,"_",_xlfn.XLOOKUP(Nevion!G456,'SNP Lookup'!A:A,'SNP Lookup'!C:C,"",0,1),"_IPLASRF")</f>
        <v>VGW-01_SDI22_AUDrec_0009_IPLASRF</v>
      </c>
      <c r="C456" t="str">
        <f>IFERROR(VLOOKUP(B456,'Sender-Receiver'!$B$3:$BQ$1500,IF('Sender-Receiver'!$AQ$2="Type:Vid_720p50",62,60),FALSE),"")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56" t="str">
        <f>IFERROR(VLOOKUP(B456,'Sender-Receiver'!$B$3:$BP$1500,41,FALSE),"")</f>
        <v xml:space="preserve"> |  | VKS</v>
      </c>
      <c r="E456" t="s">
        <v>3817</v>
      </c>
      <c r="F456">
        <v>22</v>
      </c>
      <c r="G456" t="s">
        <v>1285</v>
      </c>
      <c r="M456" t="str">
        <f>IF(OR(BOM!$AE$4=FALSE,BOM!$AE$4="-"),IF(ISERROR(SEARCH("send",B456)),"",IF(ISERROR(SEARCH("Embrionix",BOM!$M$4)),"pool:TPC",IF(ISERROR(SEARCH("Quadsplit",BOM!$N$4)),"pool:TPC|pool:TPC","pool:TPC"))),IF(ISERROR(SEARCH("send",B456)),"","pool:TPC|pool:TPC"))</f>
        <v/>
      </c>
      <c r="S456" t="str">
        <f>IFERROR(IF(VLOOKUP(B456,'Sender-Receiver'!$B$3:$BS$1259,IF('Sender-Receiver'!$AQ$2="Type:Vid_720p50",61,59),FALSE)="x","true","false"),"false")</f>
        <v>true</v>
      </c>
      <c r="T456" t="str">
        <f t="shared" si="7"/>
        <v>full</v>
      </c>
      <c r="Y456" t="str">
        <f>IF(OR(BOM!$AE$4=FALSE,BOM!$AE$4="-"),IF(ISERROR(SEARCH("Embrionix",BOM!$M$4)),"none",IF(ISERROR(SEARCH("Quadsplit",BOM!$N$4)),IF(ISERROR(SEARCH("rec",B456)),IF(ISERROR(SEARCH("send",B456)),"none","split"),"merge"),"none")),IF(ISERROR(SEARCH("rec",B456)),"split","merge"))</f>
        <v>merge</v>
      </c>
    </row>
    <row r="457" spans="1:25" x14ac:dyDescent="0.2">
      <c r="A457" t="s">
        <v>942</v>
      </c>
      <c r="B457" t="str">
        <f>CONCATENATE(BOM!$C$4,"_",_xlfn.XLOOKUP(Nevion!G457,'SNP Lookup'!A:A,'SNP Lookup'!C:C,"",0,1),"_IPLASRF")</f>
        <v>VGW-01_SDI22_AUDsend_0009_IPLASRF</v>
      </c>
      <c r="C457" t="str">
        <f>IFERROR(VLOOKUP(B457,'Sender-Receiver'!$B$3:$BQ$1500,IF('Sender-Receiver'!$AQ$2="Type:Vid_720p50",62,60),FALSE),"")</f>
        <v/>
      </c>
      <c r="D457" t="str">
        <f>IFERROR(VLOOKUP(B457,'Sender-Receiver'!$B$3:$BP$1500,41,FALSE),"")</f>
        <v/>
      </c>
      <c r="E457" t="s">
        <v>3817</v>
      </c>
      <c r="F457">
        <v>22</v>
      </c>
      <c r="G457" t="s">
        <v>1547</v>
      </c>
      <c r="M457" t="str">
        <f>IF(OR(BOM!$AE$4=FALSE,BOM!$AE$4="-"),IF(ISERROR(SEARCH("send",B457)),"",IF(ISERROR(SEARCH("Embrionix",BOM!$M$4)),"pool:TPC",IF(ISERROR(SEARCH("Quadsplit",BOM!$N$4)),"pool:TPC|pool:TPC","pool:TPC"))),IF(ISERROR(SEARCH("send",B457)),"","pool:TPC|pool:TPC"))</f>
        <v>pool:TPC|pool:TPC</v>
      </c>
      <c r="S457" t="str">
        <f>IFERROR(IF(VLOOKUP(B457,'Sender-Receiver'!$B$3:$BS$1259,IF('Sender-Receiver'!$AQ$2="Type:Vid_720p50",61,59),FALSE)="x","true","false"),"false")</f>
        <v>false</v>
      </c>
      <c r="T457" t="str">
        <f t="shared" si="7"/>
        <v>off</v>
      </c>
      <c r="Y457" t="str">
        <f>IF(OR(BOM!$AE$4=FALSE,BOM!$AE$4="-"),IF(ISERROR(SEARCH("Embrionix",BOM!$M$4)),"none",IF(ISERROR(SEARCH("Quadsplit",BOM!$N$4)),IF(ISERROR(SEARCH("rec",B457)),IF(ISERROR(SEARCH("send",B457)),"none","split"),"merge"),"none")),IF(ISERROR(SEARCH("rec",B457)),"split","merge"))</f>
        <v>split</v>
      </c>
    </row>
    <row r="458" spans="1:25" x14ac:dyDescent="0.2">
      <c r="A458" t="s">
        <v>942</v>
      </c>
      <c r="B458" t="str">
        <f>CONCATENATE(BOM!$C$4,"_",_xlfn.XLOOKUP(Nevion!G458,'SNP Lookup'!A:A,'SNP Lookup'!C:C,"",0,1),"_IPLASRF")</f>
        <v>VGW-01_SDI22_AUDrec_0010_IPLASRF</v>
      </c>
      <c r="C458" t="str">
        <f>IFERROR(VLOOKUP(B458,'Sender-Receiver'!$B$3:$BQ$1500,IF('Sender-Receiver'!$AQ$2="Type:Vid_720p50",62,60),FALSE),"")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58" t="str">
        <f>IFERROR(VLOOKUP(B458,'Sender-Receiver'!$B$3:$BP$1500,41,FALSE),"")</f>
        <v xml:space="preserve"> |  | VKS</v>
      </c>
      <c r="E458" t="s">
        <v>3817</v>
      </c>
      <c r="F458">
        <v>22</v>
      </c>
      <c r="G458" t="s">
        <v>1286</v>
      </c>
      <c r="M458" t="str">
        <f>IF(OR(BOM!$AE$4=FALSE,BOM!$AE$4="-"),IF(ISERROR(SEARCH("send",B458)),"",IF(ISERROR(SEARCH("Embrionix",BOM!$M$4)),"pool:TPC",IF(ISERROR(SEARCH("Quadsplit",BOM!$N$4)),"pool:TPC|pool:TPC","pool:TPC"))),IF(ISERROR(SEARCH("send",B458)),"","pool:TPC|pool:TPC"))</f>
        <v/>
      </c>
      <c r="S458" t="str">
        <f>IFERROR(IF(VLOOKUP(B458,'Sender-Receiver'!$B$3:$BS$1259,IF('Sender-Receiver'!$AQ$2="Type:Vid_720p50",61,59),FALSE)="x","true","false"),"false")</f>
        <v>true</v>
      </c>
      <c r="T458" t="str">
        <f t="shared" si="7"/>
        <v>full</v>
      </c>
      <c r="Y458" t="str">
        <f>IF(OR(BOM!$AE$4=FALSE,BOM!$AE$4="-"),IF(ISERROR(SEARCH("Embrionix",BOM!$M$4)),"none",IF(ISERROR(SEARCH("Quadsplit",BOM!$N$4)),IF(ISERROR(SEARCH("rec",B458)),IF(ISERROR(SEARCH("send",B458)),"none","split"),"merge"),"none")),IF(ISERROR(SEARCH("rec",B458)),"split","merge"))</f>
        <v>merge</v>
      </c>
    </row>
    <row r="459" spans="1:25" x14ac:dyDescent="0.2">
      <c r="A459" t="s">
        <v>942</v>
      </c>
      <c r="B459" t="str">
        <f>CONCATENATE(BOM!$C$4,"_",_xlfn.XLOOKUP(Nevion!G459,'SNP Lookup'!A:A,'SNP Lookup'!C:C,"",0,1),"_IPLASRF")</f>
        <v>VGW-01_SDI22_AUDsend_0010_IPLASRF</v>
      </c>
      <c r="C459" t="str">
        <f>IFERROR(VLOOKUP(B459,'Sender-Receiver'!$B$3:$BQ$1500,IF('Sender-Receiver'!$AQ$2="Type:Vid_720p50",62,60),FALSE),"")</f>
        <v/>
      </c>
      <c r="D459" t="str">
        <f>IFERROR(VLOOKUP(B459,'Sender-Receiver'!$B$3:$BP$1500,41,FALSE),"")</f>
        <v/>
      </c>
      <c r="E459" t="s">
        <v>3817</v>
      </c>
      <c r="F459">
        <v>22</v>
      </c>
      <c r="G459" t="s">
        <v>1533</v>
      </c>
      <c r="M459" t="str">
        <f>IF(OR(BOM!$AE$4=FALSE,BOM!$AE$4="-"),IF(ISERROR(SEARCH("send",B459)),"",IF(ISERROR(SEARCH("Embrionix",BOM!$M$4)),"pool:TPC",IF(ISERROR(SEARCH("Quadsplit",BOM!$N$4)),"pool:TPC|pool:TPC","pool:TPC"))),IF(ISERROR(SEARCH("send",B459)),"","pool:TPC|pool:TPC"))</f>
        <v>pool:TPC|pool:TPC</v>
      </c>
      <c r="S459" t="str">
        <f>IFERROR(IF(VLOOKUP(B459,'Sender-Receiver'!$B$3:$BS$1259,IF('Sender-Receiver'!$AQ$2="Type:Vid_720p50",61,59),FALSE)="x","true","false"),"false")</f>
        <v>false</v>
      </c>
      <c r="T459" t="str">
        <f t="shared" si="7"/>
        <v>off</v>
      </c>
      <c r="Y459" t="str">
        <f>IF(OR(BOM!$AE$4=FALSE,BOM!$AE$4="-"),IF(ISERROR(SEARCH("Embrionix",BOM!$M$4)),"none",IF(ISERROR(SEARCH("Quadsplit",BOM!$N$4)),IF(ISERROR(SEARCH("rec",B459)),IF(ISERROR(SEARCH("send",B459)),"none","split"),"merge"),"none")),IF(ISERROR(SEARCH("rec",B459)),"split","merge"))</f>
        <v>split</v>
      </c>
    </row>
    <row r="460" spans="1:25" x14ac:dyDescent="0.2">
      <c r="A460" t="s">
        <v>942</v>
      </c>
      <c r="B460" t="str">
        <f>CONCATENATE(BOM!$C$4,"_",_xlfn.XLOOKUP(Nevion!G460,'SNP Lookup'!A:A,'SNP Lookup'!C:C,"",0,1),"_IPLASRF")</f>
        <v>VGW-01_SDI22_AUDrec_0011_IPLASRF</v>
      </c>
      <c r="C460" t="str">
        <f>IFERROR(VLOOKUP(B460,'Sender-Receiver'!$B$3:$BQ$1500,IF('Sender-Receiver'!$AQ$2="Type:Vid_720p50",62,60),FALSE),"")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60" t="str">
        <f>IFERROR(VLOOKUP(B460,'Sender-Receiver'!$B$3:$BP$1500,41,FALSE),"")</f>
        <v xml:space="preserve"> |  | VKS</v>
      </c>
      <c r="E460" t="s">
        <v>3817</v>
      </c>
      <c r="F460">
        <v>22</v>
      </c>
      <c r="G460" t="s">
        <v>1287</v>
      </c>
      <c r="M460" t="str">
        <f>IF(OR(BOM!$AE$4=FALSE,BOM!$AE$4="-"),IF(ISERROR(SEARCH("send",B460)),"",IF(ISERROR(SEARCH("Embrionix",BOM!$M$4)),"pool:TPC",IF(ISERROR(SEARCH("Quadsplit",BOM!$N$4)),"pool:TPC|pool:TPC","pool:TPC"))),IF(ISERROR(SEARCH("send",B460)),"","pool:TPC|pool:TPC"))</f>
        <v/>
      </c>
      <c r="S460" t="str">
        <f>IFERROR(IF(VLOOKUP(B460,'Sender-Receiver'!$B$3:$BS$1259,IF('Sender-Receiver'!$AQ$2="Type:Vid_720p50",61,59),FALSE)="x","true","false"),"false")</f>
        <v>true</v>
      </c>
      <c r="T460" t="str">
        <f t="shared" si="7"/>
        <v>full</v>
      </c>
      <c r="Y460" t="str">
        <f>IF(OR(BOM!$AE$4=FALSE,BOM!$AE$4="-"),IF(ISERROR(SEARCH("Embrionix",BOM!$M$4)),"none",IF(ISERROR(SEARCH("Quadsplit",BOM!$N$4)),IF(ISERROR(SEARCH("rec",B460)),IF(ISERROR(SEARCH("send",B460)),"none","split"),"merge"),"none")),IF(ISERROR(SEARCH("rec",B460)),"split","merge"))</f>
        <v>merge</v>
      </c>
    </row>
    <row r="461" spans="1:25" x14ac:dyDescent="0.2">
      <c r="A461" t="s">
        <v>942</v>
      </c>
      <c r="B461" t="str">
        <f>CONCATENATE(BOM!$C$4,"_",_xlfn.XLOOKUP(Nevion!G461,'SNP Lookup'!A:A,'SNP Lookup'!C:C,"",0,1),"_IPLASRF")</f>
        <v>VGW-01_SDI22_AUDsend_0011_IPLASRF</v>
      </c>
      <c r="C461" t="str">
        <f>IFERROR(VLOOKUP(B461,'Sender-Receiver'!$B$3:$BQ$1500,IF('Sender-Receiver'!$AQ$2="Type:Vid_720p50",62,60),FALSE),"")</f>
        <v/>
      </c>
      <c r="D461" t="str">
        <f>IFERROR(VLOOKUP(B461,'Sender-Receiver'!$B$3:$BP$1500,41,FALSE),"")</f>
        <v/>
      </c>
      <c r="E461" t="s">
        <v>3817</v>
      </c>
      <c r="F461">
        <v>22</v>
      </c>
      <c r="G461" t="s">
        <v>1534</v>
      </c>
      <c r="M461" t="str">
        <f>IF(OR(BOM!$AE$4=FALSE,BOM!$AE$4="-"),IF(ISERROR(SEARCH("send",B461)),"",IF(ISERROR(SEARCH("Embrionix",BOM!$M$4)),"pool:TPC",IF(ISERROR(SEARCH("Quadsplit",BOM!$N$4)),"pool:TPC|pool:TPC","pool:TPC"))),IF(ISERROR(SEARCH("send",B461)),"","pool:TPC|pool:TPC"))</f>
        <v>pool:TPC|pool:TPC</v>
      </c>
      <c r="S461" t="str">
        <f>IFERROR(IF(VLOOKUP(B461,'Sender-Receiver'!$B$3:$BS$1259,IF('Sender-Receiver'!$AQ$2="Type:Vid_720p50",61,59),FALSE)="x","true","false"),"false")</f>
        <v>false</v>
      </c>
      <c r="T461" t="str">
        <f t="shared" si="7"/>
        <v>off</v>
      </c>
      <c r="Y461" t="str">
        <f>IF(OR(BOM!$AE$4=FALSE,BOM!$AE$4="-"),IF(ISERROR(SEARCH("Embrionix",BOM!$M$4)),"none",IF(ISERROR(SEARCH("Quadsplit",BOM!$N$4)),IF(ISERROR(SEARCH("rec",B461)),IF(ISERROR(SEARCH("send",B461)),"none","split"),"merge"),"none")),IF(ISERROR(SEARCH("rec",B461)),"split","merge"))</f>
        <v>split</v>
      </c>
    </row>
    <row r="462" spans="1:25" x14ac:dyDescent="0.2">
      <c r="A462" t="s">
        <v>942</v>
      </c>
      <c r="B462" t="str">
        <f>CONCATENATE(BOM!$C$4,"_",_xlfn.XLOOKUP(Nevion!G462,'SNP Lookup'!A:A,'SNP Lookup'!C:C,"",0,1),"_IPLASRF")</f>
        <v>VGW-01_SDI22_AUDrec_0012_IPLASRF</v>
      </c>
      <c r="C462" t="str">
        <f>IFERROR(VLOOKUP(B462,'Sender-Receiver'!$B$3:$BQ$1500,IF('Sender-Receiver'!$AQ$2="Type:Vid_720p50",62,60),FALSE),"")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62" t="str">
        <f>IFERROR(VLOOKUP(B462,'Sender-Receiver'!$B$3:$BP$1500,41,FALSE),"")</f>
        <v xml:space="preserve"> |  | VKS</v>
      </c>
      <c r="E462" t="s">
        <v>3817</v>
      </c>
      <c r="F462">
        <v>22</v>
      </c>
      <c r="G462" t="s">
        <v>1288</v>
      </c>
      <c r="M462" t="str">
        <f>IF(OR(BOM!$AE$4=FALSE,BOM!$AE$4="-"),IF(ISERROR(SEARCH("send",B462)),"",IF(ISERROR(SEARCH("Embrionix",BOM!$M$4)),"pool:TPC",IF(ISERROR(SEARCH("Quadsplit",BOM!$N$4)),"pool:TPC|pool:TPC","pool:TPC"))),IF(ISERROR(SEARCH("send",B462)),"","pool:TPC|pool:TPC"))</f>
        <v/>
      </c>
      <c r="S462" t="str">
        <f>IFERROR(IF(VLOOKUP(B462,'Sender-Receiver'!$B$3:$BS$1259,IF('Sender-Receiver'!$AQ$2="Type:Vid_720p50",61,59),FALSE)="x","true","false"),"false")</f>
        <v>true</v>
      </c>
      <c r="T462" t="str">
        <f t="shared" si="7"/>
        <v>full</v>
      </c>
      <c r="Y462" t="str">
        <f>IF(OR(BOM!$AE$4=FALSE,BOM!$AE$4="-"),IF(ISERROR(SEARCH("Embrionix",BOM!$M$4)),"none",IF(ISERROR(SEARCH("Quadsplit",BOM!$N$4)),IF(ISERROR(SEARCH("rec",B462)),IF(ISERROR(SEARCH("send",B462)),"none","split"),"merge"),"none")),IF(ISERROR(SEARCH("rec",B462)),"split","merge"))</f>
        <v>merge</v>
      </c>
    </row>
    <row r="463" spans="1:25" x14ac:dyDescent="0.2">
      <c r="A463" t="s">
        <v>942</v>
      </c>
      <c r="B463" t="str">
        <f>CONCATENATE(BOM!$C$4,"_",_xlfn.XLOOKUP(Nevion!G463,'SNP Lookup'!A:A,'SNP Lookup'!C:C,"",0,1),"_IPLASRF")</f>
        <v>VGW-01_SDI22_AUDsend_0012_IPLASRF</v>
      </c>
      <c r="C463" t="str">
        <f>IFERROR(VLOOKUP(B463,'Sender-Receiver'!$B$3:$BQ$1500,IF('Sender-Receiver'!$AQ$2="Type:Vid_720p50",62,60),FALSE),"")</f>
        <v/>
      </c>
      <c r="D463" t="str">
        <f>IFERROR(VLOOKUP(B463,'Sender-Receiver'!$B$3:$BP$1500,41,FALSE),"")</f>
        <v/>
      </c>
      <c r="E463" t="s">
        <v>3817</v>
      </c>
      <c r="F463">
        <v>22</v>
      </c>
      <c r="G463" t="s">
        <v>1535</v>
      </c>
      <c r="M463" t="str">
        <f>IF(OR(BOM!$AE$4=FALSE,BOM!$AE$4="-"),IF(ISERROR(SEARCH("send",B463)),"",IF(ISERROR(SEARCH("Embrionix",BOM!$M$4)),"pool:TPC",IF(ISERROR(SEARCH("Quadsplit",BOM!$N$4)),"pool:TPC|pool:TPC","pool:TPC"))),IF(ISERROR(SEARCH("send",B463)),"","pool:TPC|pool:TPC"))</f>
        <v>pool:TPC|pool:TPC</v>
      </c>
      <c r="S463" t="str">
        <f>IFERROR(IF(VLOOKUP(B463,'Sender-Receiver'!$B$3:$BS$1259,IF('Sender-Receiver'!$AQ$2="Type:Vid_720p50",61,59),FALSE)="x","true","false"),"false")</f>
        <v>false</v>
      </c>
      <c r="T463" t="str">
        <f t="shared" si="7"/>
        <v>off</v>
      </c>
      <c r="Y463" t="str">
        <f>IF(OR(BOM!$AE$4=FALSE,BOM!$AE$4="-"),IF(ISERROR(SEARCH("Embrionix",BOM!$M$4)),"none",IF(ISERROR(SEARCH("Quadsplit",BOM!$N$4)),IF(ISERROR(SEARCH("rec",B463)),IF(ISERROR(SEARCH("send",B463)),"none","split"),"merge"),"none")),IF(ISERROR(SEARCH("rec",B463)),"split","merge"))</f>
        <v>split</v>
      </c>
    </row>
    <row r="464" spans="1:25" x14ac:dyDescent="0.2">
      <c r="A464" t="s">
        <v>942</v>
      </c>
      <c r="B464" t="str">
        <f>CONCATENATE(BOM!$C$4,"_",_xlfn.XLOOKUP(Nevion!G464,'SNP Lookup'!A:A,'SNP Lookup'!C:C,"",0,1),"_IPLASRF")</f>
        <v>VGW-01_SDI22_AUDrec_0013_IPLASRF</v>
      </c>
      <c r="C464" t="str">
        <f>IFERROR(VLOOKUP(B464,'Sender-Receiver'!$B$3:$BQ$1500,IF('Sender-Receiver'!$AQ$2="Type:Vid_720p50",62,60),FALSE),"")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64" t="str">
        <f>IFERROR(VLOOKUP(B464,'Sender-Receiver'!$B$3:$BP$1500,41,FALSE),"")</f>
        <v xml:space="preserve"> |  | VKS</v>
      </c>
      <c r="E464" t="s">
        <v>3817</v>
      </c>
      <c r="F464">
        <v>22</v>
      </c>
      <c r="G464" t="s">
        <v>1289</v>
      </c>
      <c r="M464" t="str">
        <f>IF(OR(BOM!$AE$4=FALSE,BOM!$AE$4="-"),IF(ISERROR(SEARCH("send",B464)),"",IF(ISERROR(SEARCH("Embrionix",BOM!$M$4)),"pool:TPC",IF(ISERROR(SEARCH("Quadsplit",BOM!$N$4)),"pool:TPC|pool:TPC","pool:TPC"))),IF(ISERROR(SEARCH("send",B464)),"","pool:TPC|pool:TPC"))</f>
        <v/>
      </c>
      <c r="S464" t="str">
        <f>IFERROR(IF(VLOOKUP(B464,'Sender-Receiver'!$B$3:$BS$1259,IF('Sender-Receiver'!$AQ$2="Type:Vid_720p50",61,59),FALSE)="x","true","false"),"false")</f>
        <v>true</v>
      </c>
      <c r="T464" t="str">
        <f t="shared" si="7"/>
        <v>full</v>
      </c>
      <c r="Y464" t="str">
        <f>IF(OR(BOM!$AE$4=FALSE,BOM!$AE$4="-"),IF(ISERROR(SEARCH("Embrionix",BOM!$M$4)),"none",IF(ISERROR(SEARCH("Quadsplit",BOM!$N$4)),IF(ISERROR(SEARCH("rec",B464)),IF(ISERROR(SEARCH("send",B464)),"none","split"),"merge"),"none")),IF(ISERROR(SEARCH("rec",B464)),"split","merge"))</f>
        <v>merge</v>
      </c>
    </row>
    <row r="465" spans="1:25" x14ac:dyDescent="0.2">
      <c r="A465" t="s">
        <v>942</v>
      </c>
      <c r="B465" t="str">
        <f>CONCATENATE(BOM!$C$4,"_",_xlfn.XLOOKUP(Nevion!G465,'SNP Lookup'!A:A,'SNP Lookup'!C:C,"",0,1),"_IPLASRF")</f>
        <v>VGW-01_SDI22_AUDsend_0013_IPLASRF</v>
      </c>
      <c r="C465" t="str">
        <f>IFERROR(VLOOKUP(B465,'Sender-Receiver'!$B$3:$BQ$1500,IF('Sender-Receiver'!$AQ$2="Type:Vid_720p50",62,60),FALSE),"")</f>
        <v/>
      </c>
      <c r="D465" t="str">
        <f>IFERROR(VLOOKUP(B465,'Sender-Receiver'!$B$3:$BP$1500,41,FALSE),"")</f>
        <v/>
      </c>
      <c r="E465" t="s">
        <v>3817</v>
      </c>
      <c r="F465">
        <v>22</v>
      </c>
      <c r="G465" t="s">
        <v>1536</v>
      </c>
      <c r="M465" t="str">
        <f>IF(OR(BOM!$AE$4=FALSE,BOM!$AE$4="-"),IF(ISERROR(SEARCH("send",B465)),"",IF(ISERROR(SEARCH("Embrionix",BOM!$M$4)),"pool:TPC",IF(ISERROR(SEARCH("Quadsplit",BOM!$N$4)),"pool:TPC|pool:TPC","pool:TPC"))),IF(ISERROR(SEARCH("send",B465)),"","pool:TPC|pool:TPC"))</f>
        <v>pool:TPC|pool:TPC</v>
      </c>
      <c r="S465" t="str">
        <f>IFERROR(IF(VLOOKUP(B465,'Sender-Receiver'!$B$3:$BS$1259,IF('Sender-Receiver'!$AQ$2="Type:Vid_720p50",61,59),FALSE)="x","true","false"),"false")</f>
        <v>false</v>
      </c>
      <c r="T465" t="str">
        <f t="shared" si="7"/>
        <v>off</v>
      </c>
      <c r="Y465" t="str">
        <f>IF(OR(BOM!$AE$4=FALSE,BOM!$AE$4="-"),IF(ISERROR(SEARCH("Embrionix",BOM!$M$4)),"none",IF(ISERROR(SEARCH("Quadsplit",BOM!$N$4)),IF(ISERROR(SEARCH("rec",B465)),IF(ISERROR(SEARCH("send",B465)),"none","split"),"merge"),"none")),IF(ISERROR(SEARCH("rec",B465)),"split","merge"))</f>
        <v>split</v>
      </c>
    </row>
    <row r="466" spans="1:25" x14ac:dyDescent="0.2">
      <c r="A466" t="s">
        <v>942</v>
      </c>
      <c r="B466" t="str">
        <f>CONCATENATE(BOM!$C$4,"_",_xlfn.XLOOKUP(Nevion!G466,'SNP Lookup'!A:A,'SNP Lookup'!C:C,"",0,1),"_IPLASRF")</f>
        <v>VGW-01_SDI22_AUDrec_0014_IPLASRF</v>
      </c>
      <c r="C466" t="str">
        <f>IFERROR(VLOOKUP(B466,'Sender-Receiver'!$B$3:$BQ$1500,IF('Sender-Receiver'!$AQ$2="Type:Vid_720p50",62,60),FALSE),"")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66" t="str">
        <f>IFERROR(VLOOKUP(B466,'Sender-Receiver'!$B$3:$BP$1500,41,FALSE),"")</f>
        <v xml:space="preserve"> |  | VKS</v>
      </c>
      <c r="E466" t="s">
        <v>3817</v>
      </c>
      <c r="F466">
        <v>22</v>
      </c>
      <c r="G466" t="s">
        <v>1290</v>
      </c>
      <c r="M466" t="str">
        <f>IF(OR(BOM!$AE$4=FALSE,BOM!$AE$4="-"),IF(ISERROR(SEARCH("send",B466)),"",IF(ISERROR(SEARCH("Embrionix",BOM!$M$4)),"pool:TPC",IF(ISERROR(SEARCH("Quadsplit",BOM!$N$4)),"pool:TPC|pool:TPC","pool:TPC"))),IF(ISERROR(SEARCH("send",B466)),"","pool:TPC|pool:TPC"))</f>
        <v/>
      </c>
      <c r="S466" t="str">
        <f>IFERROR(IF(VLOOKUP(B466,'Sender-Receiver'!$B$3:$BS$1259,IF('Sender-Receiver'!$AQ$2="Type:Vid_720p50",61,59),FALSE)="x","true","false"),"false")</f>
        <v>true</v>
      </c>
      <c r="T466" t="str">
        <f t="shared" si="7"/>
        <v>full</v>
      </c>
      <c r="Y466" t="str">
        <f>IF(OR(BOM!$AE$4=FALSE,BOM!$AE$4="-"),IF(ISERROR(SEARCH("Embrionix",BOM!$M$4)),"none",IF(ISERROR(SEARCH("Quadsplit",BOM!$N$4)),IF(ISERROR(SEARCH("rec",B466)),IF(ISERROR(SEARCH("send",B466)),"none","split"),"merge"),"none")),IF(ISERROR(SEARCH("rec",B466)),"split","merge"))</f>
        <v>merge</v>
      </c>
    </row>
    <row r="467" spans="1:25" x14ac:dyDescent="0.2">
      <c r="A467" t="s">
        <v>942</v>
      </c>
      <c r="B467" t="str">
        <f>CONCATENATE(BOM!$C$4,"_",_xlfn.XLOOKUP(Nevion!G467,'SNP Lookup'!A:A,'SNP Lookup'!C:C,"",0,1),"_IPLASRF")</f>
        <v>VGW-01_SDI22_AUDsend_0014_IPLASRF</v>
      </c>
      <c r="C467" t="str">
        <f>IFERROR(VLOOKUP(B467,'Sender-Receiver'!$B$3:$BQ$1500,IF('Sender-Receiver'!$AQ$2="Type:Vid_720p50",62,60),FALSE),"")</f>
        <v/>
      </c>
      <c r="D467" t="str">
        <f>IFERROR(VLOOKUP(B467,'Sender-Receiver'!$B$3:$BP$1500,41,FALSE),"")</f>
        <v/>
      </c>
      <c r="E467" t="s">
        <v>3817</v>
      </c>
      <c r="F467">
        <v>22</v>
      </c>
      <c r="G467" t="s">
        <v>1537</v>
      </c>
      <c r="M467" t="str">
        <f>IF(OR(BOM!$AE$4=FALSE,BOM!$AE$4="-"),IF(ISERROR(SEARCH("send",B467)),"",IF(ISERROR(SEARCH("Embrionix",BOM!$M$4)),"pool:TPC",IF(ISERROR(SEARCH("Quadsplit",BOM!$N$4)),"pool:TPC|pool:TPC","pool:TPC"))),IF(ISERROR(SEARCH("send",B467)),"","pool:TPC|pool:TPC"))</f>
        <v>pool:TPC|pool:TPC</v>
      </c>
      <c r="S467" t="str">
        <f>IFERROR(IF(VLOOKUP(B467,'Sender-Receiver'!$B$3:$BS$1259,IF('Sender-Receiver'!$AQ$2="Type:Vid_720p50",61,59),FALSE)="x","true","false"),"false")</f>
        <v>false</v>
      </c>
      <c r="T467" t="str">
        <f t="shared" si="7"/>
        <v>off</v>
      </c>
      <c r="Y467" t="str">
        <f>IF(OR(BOM!$AE$4=FALSE,BOM!$AE$4="-"),IF(ISERROR(SEARCH("Embrionix",BOM!$M$4)),"none",IF(ISERROR(SEARCH("Quadsplit",BOM!$N$4)),IF(ISERROR(SEARCH("rec",B467)),IF(ISERROR(SEARCH("send",B467)),"none","split"),"merge"),"none")),IF(ISERROR(SEARCH("rec",B467)),"split","merge"))</f>
        <v>split</v>
      </c>
    </row>
    <row r="468" spans="1:25" x14ac:dyDescent="0.2">
      <c r="A468" t="s">
        <v>942</v>
      </c>
      <c r="B468" t="str">
        <f>CONCATENATE(BOM!$C$4,"_",_xlfn.XLOOKUP(Nevion!G468,'SNP Lookup'!A:A,'SNP Lookup'!C:C,"",0,1),"_IPLASRF")</f>
        <v>VGW-01_SDI22_AUDrec_0015_IPLASRF</v>
      </c>
      <c r="C468" t="str">
        <f>IFERROR(VLOOKUP(B468,'Sender-Receiver'!$B$3:$BQ$1500,IF('Sender-Receiver'!$AQ$2="Type:Vid_720p50",62,60),FALSE),"")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68" t="str">
        <f>IFERROR(VLOOKUP(B468,'Sender-Receiver'!$B$3:$BP$1500,41,FALSE),"")</f>
        <v xml:space="preserve"> |  | VKS</v>
      </c>
      <c r="E468" t="s">
        <v>3817</v>
      </c>
      <c r="F468">
        <v>22</v>
      </c>
      <c r="G468" t="s">
        <v>1291</v>
      </c>
      <c r="M468" t="str">
        <f>IF(OR(BOM!$AE$4=FALSE,BOM!$AE$4="-"),IF(ISERROR(SEARCH("send",B468)),"",IF(ISERROR(SEARCH("Embrionix",BOM!$M$4)),"pool:TPC",IF(ISERROR(SEARCH("Quadsplit",BOM!$N$4)),"pool:TPC|pool:TPC","pool:TPC"))),IF(ISERROR(SEARCH("send",B468)),"","pool:TPC|pool:TPC"))</f>
        <v/>
      </c>
      <c r="S468" t="str">
        <f>IFERROR(IF(VLOOKUP(B468,'Sender-Receiver'!$B$3:$BS$1259,IF('Sender-Receiver'!$AQ$2="Type:Vid_720p50",61,59),FALSE)="x","true","false"),"false")</f>
        <v>true</v>
      </c>
      <c r="T468" t="str">
        <f t="shared" si="7"/>
        <v>full</v>
      </c>
      <c r="Y468" t="str">
        <f>IF(OR(BOM!$AE$4=FALSE,BOM!$AE$4="-"),IF(ISERROR(SEARCH("Embrionix",BOM!$M$4)),"none",IF(ISERROR(SEARCH("Quadsplit",BOM!$N$4)),IF(ISERROR(SEARCH("rec",B468)),IF(ISERROR(SEARCH("send",B468)),"none","split"),"merge"),"none")),IF(ISERROR(SEARCH("rec",B468)),"split","merge"))</f>
        <v>merge</v>
      </c>
    </row>
    <row r="469" spans="1:25" x14ac:dyDescent="0.2">
      <c r="A469" t="s">
        <v>942</v>
      </c>
      <c r="B469" t="str">
        <f>CONCATENATE(BOM!$C$4,"_",_xlfn.XLOOKUP(Nevion!G469,'SNP Lookup'!A:A,'SNP Lookup'!C:C,"",0,1),"_IPLASRF")</f>
        <v>VGW-01_SDI22_AUDsend_0015_IPLASRF</v>
      </c>
      <c r="C469" t="str">
        <f>IFERROR(VLOOKUP(B469,'Sender-Receiver'!$B$3:$BQ$1500,IF('Sender-Receiver'!$AQ$2="Type:Vid_720p50",62,60),FALSE),"")</f>
        <v/>
      </c>
      <c r="D469" t="str">
        <f>IFERROR(VLOOKUP(B469,'Sender-Receiver'!$B$3:$BP$1500,41,FALSE),"")</f>
        <v/>
      </c>
      <c r="E469" t="s">
        <v>3817</v>
      </c>
      <c r="F469">
        <v>22</v>
      </c>
      <c r="G469" t="s">
        <v>1538</v>
      </c>
      <c r="M469" t="str">
        <f>IF(OR(BOM!$AE$4=FALSE,BOM!$AE$4="-"),IF(ISERROR(SEARCH("send",B469)),"",IF(ISERROR(SEARCH("Embrionix",BOM!$M$4)),"pool:TPC",IF(ISERROR(SEARCH("Quadsplit",BOM!$N$4)),"pool:TPC|pool:TPC","pool:TPC"))),IF(ISERROR(SEARCH("send",B469)),"","pool:TPC|pool:TPC"))</f>
        <v>pool:TPC|pool:TPC</v>
      </c>
      <c r="S469" t="str">
        <f>IFERROR(IF(VLOOKUP(B469,'Sender-Receiver'!$B$3:$BS$1259,IF('Sender-Receiver'!$AQ$2="Type:Vid_720p50",61,59),FALSE)="x","true","false"),"false")</f>
        <v>false</v>
      </c>
      <c r="T469" t="str">
        <f t="shared" si="7"/>
        <v>off</v>
      </c>
      <c r="Y469" t="str">
        <f>IF(OR(BOM!$AE$4=FALSE,BOM!$AE$4="-"),IF(ISERROR(SEARCH("Embrionix",BOM!$M$4)),"none",IF(ISERROR(SEARCH("Quadsplit",BOM!$N$4)),IF(ISERROR(SEARCH("rec",B469)),IF(ISERROR(SEARCH("send",B469)),"none","split"),"merge"),"none")),IF(ISERROR(SEARCH("rec",B469)),"split","merge"))</f>
        <v>split</v>
      </c>
    </row>
    <row r="470" spans="1:25" x14ac:dyDescent="0.2">
      <c r="A470" t="s">
        <v>942</v>
      </c>
      <c r="B470" t="str">
        <f>CONCATENATE(BOM!$C$4,"_",_xlfn.XLOOKUP(Nevion!G470,'SNP Lookup'!A:A,'SNP Lookup'!C:C,"",0,1),"_IPLASRF")</f>
        <v>VGW-01_SDI22_AUDrec_0016_IPLASRF</v>
      </c>
      <c r="C470" t="str">
        <f>IFERROR(VLOOKUP(B470,'Sender-Receiver'!$B$3:$BQ$1500,IF('Sender-Receiver'!$AQ$2="Type:Vid_720p50",62,60),FALSE),"")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70" t="str">
        <f>IFERROR(VLOOKUP(B470,'Sender-Receiver'!$B$3:$BP$1500,41,FALSE),"")</f>
        <v xml:space="preserve"> |  | VKS</v>
      </c>
      <c r="E470" t="s">
        <v>3817</v>
      </c>
      <c r="F470">
        <v>22</v>
      </c>
      <c r="G470" t="s">
        <v>1292</v>
      </c>
      <c r="M470" t="str">
        <f>IF(OR(BOM!$AE$4=FALSE,BOM!$AE$4="-"),IF(ISERROR(SEARCH("send",B470)),"",IF(ISERROR(SEARCH("Embrionix",BOM!$M$4)),"pool:TPC",IF(ISERROR(SEARCH("Quadsplit",BOM!$N$4)),"pool:TPC|pool:TPC","pool:TPC"))),IF(ISERROR(SEARCH("send",B470)),"","pool:TPC|pool:TPC"))</f>
        <v/>
      </c>
      <c r="S470" t="str">
        <f>IFERROR(IF(VLOOKUP(B470,'Sender-Receiver'!$B$3:$BS$1259,IF('Sender-Receiver'!$AQ$2="Type:Vid_720p50",61,59),FALSE)="x","true","false"),"false")</f>
        <v>true</v>
      </c>
      <c r="T470" t="str">
        <f t="shared" si="7"/>
        <v>full</v>
      </c>
      <c r="Y470" t="str">
        <f>IF(OR(BOM!$AE$4=FALSE,BOM!$AE$4="-"),IF(ISERROR(SEARCH("Embrionix",BOM!$M$4)),"none",IF(ISERROR(SEARCH("Quadsplit",BOM!$N$4)),IF(ISERROR(SEARCH("rec",B470)),IF(ISERROR(SEARCH("send",B470)),"none","split"),"merge"),"none")),IF(ISERROR(SEARCH("rec",B470)),"split","merge"))</f>
        <v>merge</v>
      </c>
    </row>
    <row r="471" spans="1:25" x14ac:dyDescent="0.2">
      <c r="A471" t="s">
        <v>942</v>
      </c>
      <c r="B471" t="str">
        <f>CONCATENATE(BOM!$C$4,"_",_xlfn.XLOOKUP(Nevion!G471,'SNP Lookup'!A:A,'SNP Lookup'!C:C,"",0,1),"_IPLASRF")</f>
        <v>VGW-01_SDI22_AUDsend_0016_IPLASRF</v>
      </c>
      <c r="C471" t="str">
        <f>IFERROR(VLOOKUP(B471,'Sender-Receiver'!$B$3:$BQ$1500,IF('Sender-Receiver'!$AQ$2="Type:Vid_720p50",62,60),FALSE),"")</f>
        <v/>
      </c>
      <c r="D471" t="str">
        <f>IFERROR(VLOOKUP(B471,'Sender-Receiver'!$B$3:$BP$1500,41,FALSE),"")</f>
        <v/>
      </c>
      <c r="E471" t="s">
        <v>3817</v>
      </c>
      <c r="F471">
        <v>22</v>
      </c>
      <c r="G471" t="s">
        <v>1539</v>
      </c>
      <c r="M471" t="str">
        <f>IF(OR(BOM!$AE$4=FALSE,BOM!$AE$4="-"),IF(ISERROR(SEARCH("send",B471)),"",IF(ISERROR(SEARCH("Embrionix",BOM!$M$4)),"pool:TPC",IF(ISERROR(SEARCH("Quadsplit",BOM!$N$4)),"pool:TPC|pool:TPC","pool:TPC"))),IF(ISERROR(SEARCH("send",B471)),"","pool:TPC|pool:TPC"))</f>
        <v>pool:TPC|pool:TPC</v>
      </c>
      <c r="S471" t="str">
        <f>IFERROR(IF(VLOOKUP(B471,'Sender-Receiver'!$B$3:$BS$1259,IF('Sender-Receiver'!$AQ$2="Type:Vid_720p50",61,59),FALSE)="x","true","false"),"false")</f>
        <v>false</v>
      </c>
      <c r="T471" t="str">
        <f t="shared" si="7"/>
        <v>off</v>
      </c>
      <c r="Y471" t="str">
        <f>IF(OR(BOM!$AE$4=FALSE,BOM!$AE$4="-"),IF(ISERROR(SEARCH("Embrionix",BOM!$M$4)),"none",IF(ISERROR(SEARCH("Quadsplit",BOM!$N$4)),IF(ISERROR(SEARCH("rec",B471)),IF(ISERROR(SEARCH("send",B471)),"none","split"),"merge"),"none")),IF(ISERROR(SEARCH("rec",B471)),"split","merge"))</f>
        <v>split</v>
      </c>
    </row>
    <row r="472" spans="1:25" x14ac:dyDescent="0.2">
      <c r="A472" t="s">
        <v>942</v>
      </c>
      <c r="B472" t="str">
        <f>CONCATENATE(BOM!$C$4,"_",_xlfn.XLOOKUP(Nevion!G472,'SNP Lookup'!A:A,'SNP Lookup'!C:C,"",0,1),"_IPLASRF")</f>
        <v>VGW-01_SDI22_ANCrec_0001_IPLASRF</v>
      </c>
      <c r="C472" t="str">
        <f>IFERROR(VLOOKUP(B472,'Sender-Receiver'!$B$3:$BQ$1500,IF('Sender-Receiver'!$AQ$2="Type:Vid_720p50",62,60),FALSE),"")</f>
        <v>Type:Anc_Prot,#SNP</v>
      </c>
      <c r="D472" t="str">
        <f>IFERROR(VLOOKUP(B472,'Sender-Receiver'!$B$3:$BP$1500,41,FALSE),"")</f>
        <v xml:space="preserve"> |  | VKS</v>
      </c>
      <c r="E472" t="s">
        <v>3817</v>
      </c>
      <c r="F472">
        <v>22</v>
      </c>
      <c r="G472" t="s">
        <v>1273</v>
      </c>
      <c r="M472" t="str">
        <f>IF(OR(BOM!$AE$4=FALSE,BOM!$AE$4="-"),IF(ISERROR(SEARCH("send",B472)),"",IF(ISERROR(SEARCH("Embrionix",BOM!$M$4)),"pool:TPC",IF(ISERROR(SEARCH("Quadsplit",BOM!$N$4)),"pool:TPC|pool:TPC","pool:TPC"))),IF(ISERROR(SEARCH("send",B472)),"","pool:TPC|pool:TPC"))</f>
        <v/>
      </c>
      <c r="S472" t="str">
        <f>IFERROR(IF(VLOOKUP(B472,'Sender-Receiver'!$B$3:$BS$1259,IF('Sender-Receiver'!$AQ$2="Type:Vid_720p50",61,59),FALSE)="x","true","false"),"false")</f>
        <v>true</v>
      </c>
      <c r="T472" t="str">
        <f t="shared" si="7"/>
        <v>full</v>
      </c>
      <c r="Y472" t="str">
        <f>IF(OR(BOM!$AE$4=FALSE,BOM!$AE$4="-"),IF(ISERROR(SEARCH("Embrionix",BOM!$M$4)),"none",IF(ISERROR(SEARCH("Quadsplit",BOM!$N$4)),IF(ISERROR(SEARCH("rec",B472)),IF(ISERROR(SEARCH("send",B472)),"none","split"),"merge"),"none")),IF(ISERROR(SEARCH("rec",B472)),"split","merge"))</f>
        <v>merge</v>
      </c>
    </row>
    <row r="473" spans="1:25" x14ac:dyDescent="0.2">
      <c r="A473" t="s">
        <v>942</v>
      </c>
      <c r="B473" t="str">
        <f>CONCATENATE(BOM!$C$4,"_",_xlfn.XLOOKUP(Nevion!G473,'SNP Lookup'!A:A,'SNP Lookup'!C:C,"",0,1),"_IPLASRF")</f>
        <v>VGW-01_SDI22_ANCsend_0001_IPLASRF</v>
      </c>
      <c r="C473" t="str">
        <f>IFERROR(VLOOKUP(B473,'Sender-Receiver'!$B$3:$BQ$1500,IF('Sender-Receiver'!$AQ$2="Type:Vid_720p50",62,60),FALSE),"")</f>
        <v/>
      </c>
      <c r="D473" t="str">
        <f>IFERROR(VLOOKUP(B473,'Sender-Receiver'!$B$3:$BP$1500,41,FALSE),"")</f>
        <v/>
      </c>
      <c r="E473" t="s">
        <v>3817</v>
      </c>
      <c r="F473">
        <v>22</v>
      </c>
      <c r="G473" t="s">
        <v>1528</v>
      </c>
      <c r="M473" t="str">
        <f>IF(OR(BOM!$AE$4=FALSE,BOM!$AE$4="-"),IF(ISERROR(SEARCH("send",B473)),"",IF(ISERROR(SEARCH("Embrionix",BOM!$M$4)),"pool:TPC",IF(ISERROR(SEARCH("Quadsplit",BOM!$N$4)),"pool:TPC|pool:TPC","pool:TPC"))),IF(ISERROR(SEARCH("send",B473)),"","pool:TPC|pool:TPC"))</f>
        <v>pool:TPC|pool:TPC</v>
      </c>
      <c r="S473" t="str">
        <f>IFERROR(IF(VLOOKUP(B473,'Sender-Receiver'!$B$3:$BS$1259,IF('Sender-Receiver'!$AQ$2="Type:Vid_720p50",61,59),FALSE)="x","true","false"),"false")</f>
        <v>false</v>
      </c>
      <c r="T473" t="str">
        <f t="shared" si="7"/>
        <v>off</v>
      </c>
      <c r="Y473" t="str">
        <f>IF(OR(BOM!$AE$4=FALSE,BOM!$AE$4="-"),IF(ISERROR(SEARCH("Embrionix",BOM!$M$4)),"none",IF(ISERROR(SEARCH("Quadsplit",BOM!$N$4)),IF(ISERROR(SEARCH("rec",B473)),IF(ISERROR(SEARCH("send",B473)),"none","split"),"merge"),"none")),IF(ISERROR(SEARCH("rec",B473)),"split","merge"))</f>
        <v>split</v>
      </c>
    </row>
    <row r="474" spans="1:25" x14ac:dyDescent="0.2">
      <c r="A474" t="s">
        <v>942</v>
      </c>
      <c r="B474" t="str">
        <f>CONCATENATE(BOM!$C$4,"_",_xlfn.XLOOKUP(Nevion!G474,'SNP Lookup'!A:A,'SNP Lookup'!C:C,"",0,1),"_IPLASRF")</f>
        <v>VGW-01_SDI22_ANCrec_0002_IPLASRF</v>
      </c>
      <c r="C474" t="str">
        <f>IFERROR(VLOOKUP(B474,'Sender-Receiver'!$B$3:$BQ$1500,IF('Sender-Receiver'!$AQ$2="Type:Vid_720p50",62,60),FALSE),"")</f>
        <v>#SNP</v>
      </c>
      <c r="D474" t="str">
        <f>IFERROR(VLOOKUP(B474,'Sender-Receiver'!$B$3:$BP$1500,41,FALSE),"")</f>
        <v xml:space="preserve"> |  | VKS</v>
      </c>
      <c r="E474" t="s">
        <v>3817</v>
      </c>
      <c r="F474">
        <v>22</v>
      </c>
      <c r="G474" t="s">
        <v>1274</v>
      </c>
      <c r="M474" t="str">
        <f>IF(OR(BOM!$AE$4=FALSE,BOM!$AE$4="-"),IF(ISERROR(SEARCH("send",B474)),"",IF(ISERROR(SEARCH("Embrionix",BOM!$M$4)),"pool:TPC",IF(ISERROR(SEARCH("Quadsplit",BOM!$N$4)),"pool:TPC|pool:TPC","pool:TPC"))),IF(ISERROR(SEARCH("send",B474)),"","pool:TPC|pool:TPC"))</f>
        <v/>
      </c>
      <c r="S474" t="str">
        <f>IFERROR(IF(VLOOKUP(B474,'Sender-Receiver'!$B$3:$BS$1259,IF('Sender-Receiver'!$AQ$2="Type:Vid_720p50",61,59),FALSE)="x","true","false"),"false")</f>
        <v>false</v>
      </c>
      <c r="T474" t="str">
        <f t="shared" si="7"/>
        <v>off</v>
      </c>
      <c r="Y474" t="str">
        <f>IF(OR(BOM!$AE$4=FALSE,BOM!$AE$4="-"),IF(ISERROR(SEARCH("Embrionix",BOM!$M$4)),"none",IF(ISERROR(SEARCH("Quadsplit",BOM!$N$4)),IF(ISERROR(SEARCH("rec",B474)),IF(ISERROR(SEARCH("send",B474)),"none","split"),"merge"),"none")),IF(ISERROR(SEARCH("rec",B474)),"split","merge"))</f>
        <v>merge</v>
      </c>
    </row>
    <row r="475" spans="1:25" x14ac:dyDescent="0.2">
      <c r="A475" t="s">
        <v>942</v>
      </c>
      <c r="B475" t="str">
        <f>CONCATENATE(BOM!$C$4,"_",_xlfn.XLOOKUP(Nevion!G475,'SNP Lookup'!A:A,'SNP Lookup'!C:C,"",0,1),"_IPLASRF")</f>
        <v>VGW-01_SDI22_ANCsend_0002_IPLASRF</v>
      </c>
      <c r="C475" t="str">
        <f>IFERROR(VLOOKUP(B475,'Sender-Receiver'!$B$3:$BQ$1500,IF('Sender-Receiver'!$AQ$2="Type:Vid_720p50",62,60),FALSE),"")</f>
        <v/>
      </c>
      <c r="D475" t="str">
        <f>IFERROR(VLOOKUP(B475,'Sender-Receiver'!$B$3:$BP$1500,41,FALSE),"")</f>
        <v/>
      </c>
      <c r="E475" t="s">
        <v>3817</v>
      </c>
      <c r="F475">
        <v>22</v>
      </c>
      <c r="G475" t="s">
        <v>1529</v>
      </c>
      <c r="M475" t="str">
        <f>IF(OR(BOM!$AE$4=FALSE,BOM!$AE$4="-"),IF(ISERROR(SEARCH("send",B475)),"",IF(ISERROR(SEARCH("Embrionix",BOM!$M$4)),"pool:TPC",IF(ISERROR(SEARCH("Quadsplit",BOM!$N$4)),"pool:TPC|pool:TPC","pool:TPC"))),IF(ISERROR(SEARCH("send",B475)),"","pool:TPC|pool:TPC"))</f>
        <v>pool:TPC|pool:TPC</v>
      </c>
      <c r="S475" t="str">
        <f>IFERROR(IF(VLOOKUP(B475,'Sender-Receiver'!$B$3:$BS$1259,IF('Sender-Receiver'!$AQ$2="Type:Vid_720p50",61,59),FALSE)="x","true","false"),"false")</f>
        <v>false</v>
      </c>
      <c r="T475" t="str">
        <f t="shared" si="7"/>
        <v>off</v>
      </c>
      <c r="Y475" t="str">
        <f>IF(OR(BOM!$AE$4=FALSE,BOM!$AE$4="-"),IF(ISERROR(SEARCH("Embrionix",BOM!$M$4)),"none",IF(ISERROR(SEARCH("Quadsplit",BOM!$N$4)),IF(ISERROR(SEARCH("rec",B475)),IF(ISERROR(SEARCH("send",B475)),"none","split"),"merge"),"none")),IF(ISERROR(SEARCH("rec",B475)),"split","merge"))</f>
        <v>split</v>
      </c>
    </row>
    <row r="476" spans="1:25" x14ac:dyDescent="0.2">
      <c r="A476" t="s">
        <v>942</v>
      </c>
      <c r="B476" t="str">
        <f>CONCATENATE(BOM!$C$4,"_",_xlfn.XLOOKUP(Nevion!G476,'SNP Lookup'!A:A,'SNP Lookup'!C:C,"",0,1),"_IPLASRF")</f>
        <v>VGW-01_SDI22_ANCrec_0003_IPLASRF</v>
      </c>
      <c r="C476" t="str">
        <f>IFERROR(VLOOKUP(B476,'Sender-Receiver'!$B$3:$BQ$1500,IF('Sender-Receiver'!$AQ$2="Type:Vid_720p50",62,60),FALSE),"")</f>
        <v>#SNP</v>
      </c>
      <c r="D476" t="str">
        <f>IFERROR(VLOOKUP(B476,'Sender-Receiver'!$B$3:$BP$1500,41,FALSE),"")</f>
        <v xml:space="preserve"> |  | VKS</v>
      </c>
      <c r="E476" t="s">
        <v>3817</v>
      </c>
      <c r="F476">
        <v>22</v>
      </c>
      <c r="G476" t="s">
        <v>1275</v>
      </c>
      <c r="M476" t="str">
        <f>IF(OR(BOM!$AE$4=FALSE,BOM!$AE$4="-"),IF(ISERROR(SEARCH("send",B476)),"",IF(ISERROR(SEARCH("Embrionix",BOM!$M$4)),"pool:TPC",IF(ISERROR(SEARCH("Quadsplit",BOM!$N$4)),"pool:TPC|pool:TPC","pool:TPC"))),IF(ISERROR(SEARCH("send",B476)),"","pool:TPC|pool:TPC"))</f>
        <v/>
      </c>
      <c r="S476" t="str">
        <f>IFERROR(IF(VLOOKUP(B476,'Sender-Receiver'!$B$3:$BS$1259,IF('Sender-Receiver'!$AQ$2="Type:Vid_720p50",61,59),FALSE)="x","true","false"),"false")</f>
        <v>false</v>
      </c>
      <c r="T476" t="str">
        <f t="shared" si="7"/>
        <v>off</v>
      </c>
      <c r="Y476" t="str">
        <f>IF(OR(BOM!$AE$4=FALSE,BOM!$AE$4="-"),IF(ISERROR(SEARCH("Embrionix",BOM!$M$4)),"none",IF(ISERROR(SEARCH("Quadsplit",BOM!$N$4)),IF(ISERROR(SEARCH("rec",B476)),IF(ISERROR(SEARCH("send",B476)),"none","split"),"merge"),"none")),IF(ISERROR(SEARCH("rec",B476)),"split","merge"))</f>
        <v>merge</v>
      </c>
    </row>
    <row r="477" spans="1:25" x14ac:dyDescent="0.2">
      <c r="A477" t="s">
        <v>942</v>
      </c>
      <c r="B477" t="str">
        <f>CONCATENATE(BOM!$C$4,"_",_xlfn.XLOOKUP(Nevion!G477,'SNP Lookup'!A:A,'SNP Lookup'!C:C,"",0,1),"_IPLASRF")</f>
        <v>VGW-01_SDI22_ANCsend_0003_IPLASRF</v>
      </c>
      <c r="C477" t="str">
        <f>IFERROR(VLOOKUP(B477,'Sender-Receiver'!$B$3:$BQ$1500,IF('Sender-Receiver'!$AQ$2="Type:Vid_720p50",62,60),FALSE),"")</f>
        <v/>
      </c>
      <c r="D477" t="str">
        <f>IFERROR(VLOOKUP(B477,'Sender-Receiver'!$B$3:$BP$1500,41,FALSE),"")</f>
        <v/>
      </c>
      <c r="E477" t="s">
        <v>3817</v>
      </c>
      <c r="F477">
        <v>22</v>
      </c>
      <c r="G477" t="s">
        <v>1530</v>
      </c>
      <c r="M477" t="str">
        <f>IF(OR(BOM!$AE$4=FALSE,BOM!$AE$4="-"),IF(ISERROR(SEARCH("send",B477)),"",IF(ISERROR(SEARCH("Embrionix",BOM!$M$4)),"pool:TPC",IF(ISERROR(SEARCH("Quadsplit",BOM!$N$4)),"pool:TPC|pool:TPC","pool:TPC"))),IF(ISERROR(SEARCH("send",B477)),"","pool:TPC|pool:TPC"))</f>
        <v>pool:TPC|pool:TPC</v>
      </c>
      <c r="S477" t="str">
        <f>IFERROR(IF(VLOOKUP(B477,'Sender-Receiver'!$B$3:$BS$1259,IF('Sender-Receiver'!$AQ$2="Type:Vid_720p50",61,59),FALSE)="x","true","false"),"false")</f>
        <v>false</v>
      </c>
      <c r="T477" t="str">
        <f t="shared" si="7"/>
        <v>off</v>
      </c>
      <c r="Y477" t="str">
        <f>IF(OR(BOM!$AE$4=FALSE,BOM!$AE$4="-"),IF(ISERROR(SEARCH("Embrionix",BOM!$M$4)),"none",IF(ISERROR(SEARCH("Quadsplit",BOM!$N$4)),IF(ISERROR(SEARCH("rec",B477)),IF(ISERROR(SEARCH("send",B477)),"none","split"),"merge"),"none")),IF(ISERROR(SEARCH("rec",B477)),"split","merge"))</f>
        <v>split</v>
      </c>
    </row>
    <row r="478" spans="1:25" x14ac:dyDescent="0.2">
      <c r="A478" t="s">
        <v>942</v>
      </c>
      <c r="B478" t="str">
        <f>CONCATENATE(BOM!$C$4,"_",_xlfn.XLOOKUP(Nevion!G478,'SNP Lookup'!A:A,'SNP Lookup'!C:C,"",0,1),"_IPLASRF")</f>
        <v>VGW-01_SDI22_ANCrec_0004_IPLASRF</v>
      </c>
      <c r="C478" t="str">
        <f>IFERROR(VLOOKUP(B478,'Sender-Receiver'!$B$3:$BQ$1500,IF('Sender-Receiver'!$AQ$2="Type:Vid_720p50",62,60),FALSE),"")</f>
        <v>#SNP</v>
      </c>
      <c r="D478" t="str">
        <f>IFERROR(VLOOKUP(B478,'Sender-Receiver'!$B$3:$BP$1500,41,FALSE),"")</f>
        <v xml:space="preserve"> |  | VKS</v>
      </c>
      <c r="E478" t="s">
        <v>3817</v>
      </c>
      <c r="F478">
        <v>22</v>
      </c>
      <c r="G478" t="s">
        <v>1276</v>
      </c>
      <c r="M478" t="str">
        <f>IF(OR(BOM!$AE$4=FALSE,BOM!$AE$4="-"),IF(ISERROR(SEARCH("send",B478)),"",IF(ISERROR(SEARCH("Embrionix",BOM!$M$4)),"pool:TPC",IF(ISERROR(SEARCH("Quadsplit",BOM!$N$4)),"pool:TPC|pool:TPC","pool:TPC"))),IF(ISERROR(SEARCH("send",B478)),"","pool:TPC|pool:TPC"))</f>
        <v/>
      </c>
      <c r="S478" t="str">
        <f>IFERROR(IF(VLOOKUP(B478,'Sender-Receiver'!$B$3:$BS$1259,IF('Sender-Receiver'!$AQ$2="Type:Vid_720p50",61,59),FALSE)="x","true","false"),"false")</f>
        <v>false</v>
      </c>
      <c r="T478" t="str">
        <f t="shared" si="7"/>
        <v>off</v>
      </c>
      <c r="Y478" t="str">
        <f>IF(OR(BOM!$AE$4=FALSE,BOM!$AE$4="-"),IF(ISERROR(SEARCH("Embrionix",BOM!$M$4)),"none",IF(ISERROR(SEARCH("Quadsplit",BOM!$N$4)),IF(ISERROR(SEARCH("rec",B478)),IF(ISERROR(SEARCH("send",B478)),"none","split"),"merge"),"none")),IF(ISERROR(SEARCH("rec",B478)),"split","merge"))</f>
        <v>merge</v>
      </c>
    </row>
    <row r="479" spans="1:25" x14ac:dyDescent="0.2">
      <c r="A479" t="s">
        <v>942</v>
      </c>
      <c r="B479" t="str">
        <f>CONCATENATE(BOM!$C$4,"_",_xlfn.XLOOKUP(Nevion!G479,'SNP Lookup'!A:A,'SNP Lookup'!C:C,"",0,1),"_IPLASRF")</f>
        <v>VGW-01_SDI22_ANCsend_0004_IPLASRF</v>
      </c>
      <c r="C479" t="str">
        <f>IFERROR(VLOOKUP(B479,'Sender-Receiver'!$B$3:$BQ$1500,IF('Sender-Receiver'!$AQ$2="Type:Vid_720p50",62,60),FALSE),"")</f>
        <v/>
      </c>
      <c r="D479" t="str">
        <f>IFERROR(VLOOKUP(B479,'Sender-Receiver'!$B$3:$BP$1500,41,FALSE),"")</f>
        <v/>
      </c>
      <c r="E479" t="s">
        <v>3817</v>
      </c>
      <c r="F479">
        <v>22</v>
      </c>
      <c r="G479" t="s">
        <v>1531</v>
      </c>
      <c r="M479" t="str">
        <f>IF(OR(BOM!$AE$4=FALSE,BOM!$AE$4="-"),IF(ISERROR(SEARCH("send",B479)),"",IF(ISERROR(SEARCH("Embrionix",BOM!$M$4)),"pool:TPC",IF(ISERROR(SEARCH("Quadsplit",BOM!$N$4)),"pool:TPC|pool:TPC","pool:TPC"))),IF(ISERROR(SEARCH("send",B479)),"","pool:TPC|pool:TPC"))</f>
        <v>pool:TPC|pool:TPC</v>
      </c>
      <c r="S479" t="str">
        <f>IFERROR(IF(VLOOKUP(B479,'Sender-Receiver'!$B$3:$BS$1259,IF('Sender-Receiver'!$AQ$2="Type:Vid_720p50",61,59),FALSE)="x","true","false"),"false")</f>
        <v>false</v>
      </c>
      <c r="T479" t="str">
        <f t="shared" si="7"/>
        <v>off</v>
      </c>
      <c r="Y479" t="str">
        <f>IF(OR(BOM!$AE$4=FALSE,BOM!$AE$4="-"),IF(ISERROR(SEARCH("Embrionix",BOM!$M$4)),"none",IF(ISERROR(SEARCH("Quadsplit",BOM!$N$4)),IF(ISERROR(SEARCH("rec",B479)),IF(ISERROR(SEARCH("send",B479)),"none","split"),"merge"),"none")),IF(ISERROR(SEARCH("rec",B479)),"split","merge"))</f>
        <v>split</v>
      </c>
    </row>
    <row r="480" spans="1:25" x14ac:dyDescent="0.2">
      <c r="A480" t="s">
        <v>942</v>
      </c>
      <c r="B480" t="str">
        <f>CONCATENATE(BOM!$C$4,"_",_xlfn.XLOOKUP(Nevion!G480,'SNP Lookup'!A:A,'SNP Lookup'!C:C,"",0,1),"_IPLASRF")</f>
        <v>VGW-01_SDI23_VIDrec_0001_IPLASRF</v>
      </c>
      <c r="C480" t="str">
        <f>IFERROR(VLOOKUP(B480,'Sender-Receiver'!$B$3:$BQ$1500,IF('Sender-Receiver'!$AQ$2="Type:Vid_720p50",62,60),FALSE),"")</f>
        <v>Type:Vid_1080i50,Type:Vid_1080p25,Type:Vid_1080p50,Type:Vid_2160p50,Type:Vid_1080p60,#SNP</v>
      </c>
      <c r="D480" t="str">
        <f>IFERROR(VLOOKUP(B480,'Sender-Receiver'!$B$3:$BP$1500,41,FALSE),"")</f>
        <v xml:space="preserve"> |  | VKS</v>
      </c>
      <c r="E480" t="s">
        <v>3817</v>
      </c>
      <c r="F480">
        <v>23</v>
      </c>
      <c r="G480" t="s">
        <v>1314</v>
      </c>
      <c r="M480" t="str">
        <f>IF(OR(BOM!$AE$4=FALSE,BOM!$AE$4="-"),IF(ISERROR(SEARCH("send",B480)),"",IF(ISERROR(SEARCH("Embrionix",BOM!$M$4)),"pool:TPC",IF(ISERROR(SEARCH("Quadsplit",BOM!$N$4)),"pool:TPC|pool:TPC","pool:TPC"))),IF(ISERROR(SEARCH("send",B480)),"","pool:TPC|pool:TPC"))</f>
        <v/>
      </c>
      <c r="S480" t="str">
        <f>IFERROR(IF(VLOOKUP(B480,'Sender-Receiver'!$B$3:$BS$1259,IF('Sender-Receiver'!$AQ$2="Type:Vid_720p50",61,59),FALSE)="x","true","false"),"false")</f>
        <v>true</v>
      </c>
      <c r="T480" t="str">
        <f t="shared" si="7"/>
        <v>full</v>
      </c>
      <c r="X480" t="s">
        <v>1184</v>
      </c>
      <c r="Y480" t="str">
        <f>IF(OR(BOM!$AE$4=FALSE,BOM!$AE$4="-"),IF(ISERROR(SEARCH("Embrionix",BOM!$M$4)),"none",IF(ISERROR(SEARCH("Quadsplit",BOM!$N$4)),IF(ISERROR(SEARCH("rec",B480)),IF(ISERROR(SEARCH("send",B480)),"none","split"),"merge"),"none")),IF(ISERROR(SEARCH("rec",B480)),"split","merge"))</f>
        <v>merge</v>
      </c>
    </row>
    <row r="481" spans="1:25" x14ac:dyDescent="0.2">
      <c r="A481" t="s">
        <v>942</v>
      </c>
      <c r="B481" t="str">
        <f>CONCATENATE(BOM!$C$4,"_",_xlfn.XLOOKUP(Nevion!G481,'SNP Lookup'!A:A,'SNP Lookup'!C:C,"",0,1),"_IPLASRF")</f>
        <v>VGW-01_SDI23_VIDsend_0001_IPLASRF</v>
      </c>
      <c r="C481" t="str">
        <f>IFERROR(VLOOKUP(B481,'Sender-Receiver'!$B$3:$BQ$1500,IF('Sender-Receiver'!$AQ$2="Type:Vid_720p50",62,60),FALSE),"")</f>
        <v/>
      </c>
      <c r="D481" t="str">
        <f>IFERROR(VLOOKUP(B481,'Sender-Receiver'!$B$3:$BP$1500,41,FALSE),"")</f>
        <v/>
      </c>
      <c r="E481" t="s">
        <v>3817</v>
      </c>
      <c r="F481">
        <v>23</v>
      </c>
      <c r="G481" t="s">
        <v>1571</v>
      </c>
      <c r="M481" t="str">
        <f>IF(OR(BOM!$AE$4=FALSE,BOM!$AE$4="-"),IF(ISERROR(SEARCH("send",B481)),"",IF(ISERROR(SEARCH("Embrionix",BOM!$M$4)),"pool:TPC",IF(ISERROR(SEARCH("Quadsplit",BOM!$N$4)),"pool:TPC|pool:TPC","pool:TPC"))),IF(ISERROR(SEARCH("send",B481)),"","pool:TPC|pool:TPC"))</f>
        <v>pool:TPC|pool:TPC</v>
      </c>
      <c r="S481" t="str">
        <f>IFERROR(IF(VLOOKUP(B481,'Sender-Receiver'!$B$3:$BS$1259,IF('Sender-Receiver'!$AQ$2="Type:Vid_720p50",61,59),FALSE)="x","true","false"),"false")</f>
        <v>false</v>
      </c>
      <c r="T481" t="str">
        <f t="shared" si="7"/>
        <v>off</v>
      </c>
      <c r="Y481" t="str">
        <f>IF(OR(BOM!$AE$4=FALSE,BOM!$AE$4="-"),IF(ISERROR(SEARCH("Embrionix",BOM!$M$4)),"none",IF(ISERROR(SEARCH("Quadsplit",BOM!$N$4)),IF(ISERROR(SEARCH("rec",B481)),IF(ISERROR(SEARCH("send",B481)),"none","split"),"merge"),"none")),IF(ISERROR(SEARCH("rec",B481)),"split","merge"))</f>
        <v>split</v>
      </c>
    </row>
    <row r="482" spans="1:25" x14ac:dyDescent="0.2">
      <c r="A482" t="s">
        <v>942</v>
      </c>
      <c r="B482" t="str">
        <f>CONCATENATE(BOM!$C$4,"_",_xlfn.XLOOKUP(Nevion!G482,'SNP Lookup'!A:A,'SNP Lookup'!C:C,"",0,1),"_IPLASRF")</f>
        <v>VGW-01_SDI23_VIDsend_0002_IPLASRF</v>
      </c>
      <c r="C482" t="str">
        <f>IFERROR(VLOOKUP(B482,'Sender-Receiver'!$B$3:$BQ$1500,IF('Sender-Receiver'!$AQ$2="Type:Vid_720p50",62,60),FALSE),"")</f>
        <v>Type:Vid_1080i50,#SNP</v>
      </c>
      <c r="D482" t="str">
        <f>IFERROR(VLOOKUP(B482,'Sender-Receiver'!$B$3:$BP$1500,41,FALSE),"")</f>
        <v xml:space="preserve"> |  | VKS</v>
      </c>
      <c r="E482" t="s">
        <v>3817</v>
      </c>
      <c r="F482">
        <v>23</v>
      </c>
      <c r="G482" t="s">
        <v>1570</v>
      </c>
      <c r="M482" t="str">
        <f>IF(OR(BOM!$AE$4=FALSE,BOM!$AE$4="-"),IF(ISERROR(SEARCH("send",B482)),"",IF(ISERROR(SEARCH("Embrionix",BOM!$M$4)),"pool:TPC",IF(ISERROR(SEARCH("Quadsplit",BOM!$N$4)),"pool:TPC|pool:TPC","pool:TPC"))),IF(ISERROR(SEARCH("send",B482)),"","pool:TPC|pool:TPC"))</f>
        <v>pool:TPC|pool:TPC</v>
      </c>
      <c r="S482" t="str">
        <f>IFERROR(IF(VLOOKUP(B482,'Sender-Receiver'!$B$3:$BS$1259,IF('Sender-Receiver'!$AQ$2="Type:Vid_720p50",61,59),FALSE)="x","true","false"),"false")</f>
        <v>true</v>
      </c>
      <c r="T482" t="str">
        <f t="shared" si="7"/>
        <v>full</v>
      </c>
      <c r="Y482" t="str">
        <f>IF(OR(BOM!$AE$4=FALSE,BOM!$AE$4="-"),IF(ISERROR(SEARCH("Embrionix",BOM!$M$4)),"none",IF(ISERROR(SEARCH("Quadsplit",BOM!$N$4)),IF(ISERROR(SEARCH("rec",B482)),IF(ISERROR(SEARCH("send",B482)),"none","split"),"merge"),"none")),IF(ISERROR(SEARCH("rec",B482)),"split","merge"))</f>
        <v>split</v>
      </c>
    </row>
    <row r="483" spans="1:25" x14ac:dyDescent="0.2">
      <c r="A483" t="s">
        <v>942</v>
      </c>
      <c r="B483" t="str">
        <f>CONCATENATE(BOM!$C$4,"_",_xlfn.XLOOKUP(Nevion!G483,'SNP Lookup'!A:A,'SNP Lookup'!C:C,"",0,1),"_IPLASRF")</f>
        <v>VGW-01_SDI23_AUDrec_0001_IPLASRF</v>
      </c>
      <c r="C483" t="str">
        <f>IFERROR(VLOOKUP(B483,'Sender-Receiver'!$B$3:$BQ$1500,IF('Sender-Receiver'!$AQ$2="Type:Vid_720p50",62,60),FALSE),"")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83" t="str">
        <f>IFERROR(VLOOKUP(B483,'Sender-Receiver'!$B$3:$BP$1500,41,FALSE),"")</f>
        <v xml:space="preserve"> |  | VKS</v>
      </c>
      <c r="E483" t="s">
        <v>3817</v>
      </c>
      <c r="F483">
        <v>23</v>
      </c>
      <c r="G483" t="s">
        <v>1298</v>
      </c>
      <c r="M483" t="str">
        <f>IF(OR(BOM!$AE$4=FALSE,BOM!$AE$4="-"),IF(ISERROR(SEARCH("send",B483)),"",IF(ISERROR(SEARCH("Embrionix",BOM!$M$4)),"pool:TPC",IF(ISERROR(SEARCH("Quadsplit",BOM!$N$4)),"pool:TPC|pool:TPC","pool:TPC"))),IF(ISERROR(SEARCH("send",B483)),"","pool:TPC|pool:TPC"))</f>
        <v/>
      </c>
      <c r="S483" t="str">
        <f>IFERROR(IF(VLOOKUP(B483,'Sender-Receiver'!$B$3:$BS$1259,IF('Sender-Receiver'!$AQ$2="Type:Vid_720p50",61,59),FALSE)="x","true","false"),"false")</f>
        <v>true</v>
      </c>
      <c r="T483" t="str">
        <f t="shared" si="7"/>
        <v>full</v>
      </c>
      <c r="Y483" t="str">
        <f>IF(OR(BOM!$AE$4=FALSE,BOM!$AE$4="-"),IF(ISERROR(SEARCH("Embrionix",BOM!$M$4)),"none",IF(ISERROR(SEARCH("Quadsplit",BOM!$N$4)),IF(ISERROR(SEARCH("rec",B483)),IF(ISERROR(SEARCH("send",B483)),"none","split"),"merge"),"none")),IF(ISERROR(SEARCH("rec",B483)),"split","merge"))</f>
        <v>merge</v>
      </c>
    </row>
    <row r="484" spans="1:25" x14ac:dyDescent="0.2">
      <c r="A484" t="s">
        <v>942</v>
      </c>
      <c r="B484" t="str">
        <f>CONCATENATE(BOM!$C$4,"_",_xlfn.XLOOKUP(Nevion!G484,'SNP Lookup'!A:A,'SNP Lookup'!C:C,"",0,1),"_IPLASRF")</f>
        <v>VGW-01_SDI23_AUDsend_0001_IPLASRF</v>
      </c>
      <c r="C484" t="str">
        <f>IFERROR(VLOOKUP(B484,'Sender-Receiver'!$B$3:$BQ$1500,IF('Sender-Receiver'!$AQ$2="Type:Vid_720p50",62,60),FALSE),"")</f>
        <v/>
      </c>
      <c r="D484" t="str">
        <f>IFERROR(VLOOKUP(B484,'Sender-Receiver'!$B$3:$BP$1500,41,FALSE),"")</f>
        <v/>
      </c>
      <c r="E484" t="s">
        <v>3817</v>
      </c>
      <c r="F484">
        <v>23</v>
      </c>
      <c r="G484" t="s">
        <v>1554</v>
      </c>
      <c r="M484" t="str">
        <f>IF(OR(BOM!$AE$4=FALSE,BOM!$AE$4="-"),IF(ISERROR(SEARCH("send",B484)),"",IF(ISERROR(SEARCH("Embrionix",BOM!$M$4)),"pool:TPC",IF(ISERROR(SEARCH("Quadsplit",BOM!$N$4)),"pool:TPC|pool:TPC","pool:TPC"))),IF(ISERROR(SEARCH("send",B484)),"","pool:TPC|pool:TPC"))</f>
        <v>pool:TPC|pool:TPC</v>
      </c>
      <c r="S484" t="str">
        <f>IFERROR(IF(VLOOKUP(B484,'Sender-Receiver'!$B$3:$BS$1259,IF('Sender-Receiver'!$AQ$2="Type:Vid_720p50",61,59),FALSE)="x","true","false"),"false")</f>
        <v>false</v>
      </c>
      <c r="T484" t="str">
        <f t="shared" si="7"/>
        <v>off</v>
      </c>
      <c r="Y484" t="str">
        <f>IF(OR(BOM!$AE$4=FALSE,BOM!$AE$4="-"),IF(ISERROR(SEARCH("Embrionix",BOM!$M$4)),"none",IF(ISERROR(SEARCH("Quadsplit",BOM!$N$4)),IF(ISERROR(SEARCH("rec",B484)),IF(ISERROR(SEARCH("send",B484)),"none","split"),"merge"),"none")),IF(ISERROR(SEARCH("rec",B484)),"split","merge"))</f>
        <v>split</v>
      </c>
    </row>
    <row r="485" spans="1:25" x14ac:dyDescent="0.2">
      <c r="A485" t="s">
        <v>942</v>
      </c>
      <c r="B485" t="str">
        <f>CONCATENATE(BOM!$C$4,"_",_xlfn.XLOOKUP(Nevion!G485,'SNP Lookup'!A:A,'SNP Lookup'!C:C,"",0,1),"_IPLASRF")</f>
        <v>VGW-01_SDI23_AUDrec_0002_IPLASRF</v>
      </c>
      <c r="C485" t="str">
        <f>IFERROR(VLOOKUP(B485,'Sender-Receiver'!$B$3:$BQ$1500,IF('Sender-Receiver'!$AQ$2="Type:Vid_720p50",62,60),FALSE),"")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85" t="str">
        <f>IFERROR(VLOOKUP(B485,'Sender-Receiver'!$B$3:$BP$1500,41,FALSE),"")</f>
        <v xml:space="preserve"> |  | VKS</v>
      </c>
      <c r="E485" t="s">
        <v>3817</v>
      </c>
      <c r="F485">
        <v>23</v>
      </c>
      <c r="G485" t="s">
        <v>1299</v>
      </c>
      <c r="M485" t="str">
        <f>IF(OR(BOM!$AE$4=FALSE,BOM!$AE$4="-"),IF(ISERROR(SEARCH("send",B485)),"",IF(ISERROR(SEARCH("Embrionix",BOM!$M$4)),"pool:TPC",IF(ISERROR(SEARCH("Quadsplit",BOM!$N$4)),"pool:TPC|pool:TPC","pool:TPC"))),IF(ISERROR(SEARCH("send",B485)),"","pool:TPC|pool:TPC"))</f>
        <v/>
      </c>
      <c r="S485" t="str">
        <f>IFERROR(IF(VLOOKUP(B485,'Sender-Receiver'!$B$3:$BS$1259,IF('Sender-Receiver'!$AQ$2="Type:Vid_720p50",61,59),FALSE)="x","true","false"),"false")</f>
        <v>true</v>
      </c>
      <c r="T485" t="str">
        <f t="shared" si="7"/>
        <v>full</v>
      </c>
      <c r="Y485" t="str">
        <f>IF(OR(BOM!$AE$4=FALSE,BOM!$AE$4="-"),IF(ISERROR(SEARCH("Embrionix",BOM!$M$4)),"none",IF(ISERROR(SEARCH("Quadsplit",BOM!$N$4)),IF(ISERROR(SEARCH("rec",B485)),IF(ISERROR(SEARCH("send",B485)),"none","split"),"merge"),"none")),IF(ISERROR(SEARCH("rec",B485)),"split","merge"))</f>
        <v>merge</v>
      </c>
    </row>
    <row r="486" spans="1:25" x14ac:dyDescent="0.2">
      <c r="A486" t="s">
        <v>942</v>
      </c>
      <c r="B486" t="str">
        <f>CONCATENATE(BOM!$C$4,"_",_xlfn.XLOOKUP(Nevion!G486,'SNP Lookup'!A:A,'SNP Lookup'!C:C,"",0,1),"_IPLASRF")</f>
        <v>VGW-01_SDI23_AUDsend_0002_IPLASRF</v>
      </c>
      <c r="C486" t="str">
        <f>IFERROR(VLOOKUP(B486,'Sender-Receiver'!$B$3:$BQ$1500,IF('Sender-Receiver'!$AQ$2="Type:Vid_720p50",62,60),FALSE),"")</f>
        <v/>
      </c>
      <c r="D486" t="str">
        <f>IFERROR(VLOOKUP(B486,'Sender-Receiver'!$B$3:$BP$1500,41,FALSE),"")</f>
        <v/>
      </c>
      <c r="E486" t="s">
        <v>3817</v>
      </c>
      <c r="F486">
        <v>23</v>
      </c>
      <c r="G486" t="s">
        <v>1562</v>
      </c>
      <c r="M486" t="str">
        <f>IF(OR(BOM!$AE$4=FALSE,BOM!$AE$4="-"),IF(ISERROR(SEARCH("send",B486)),"",IF(ISERROR(SEARCH("Embrionix",BOM!$M$4)),"pool:TPC",IF(ISERROR(SEARCH("Quadsplit",BOM!$N$4)),"pool:TPC|pool:TPC","pool:TPC"))),IF(ISERROR(SEARCH("send",B486)),"","pool:TPC|pool:TPC"))</f>
        <v>pool:TPC|pool:TPC</v>
      </c>
      <c r="S486" t="str">
        <f>IFERROR(IF(VLOOKUP(B486,'Sender-Receiver'!$B$3:$BS$1259,IF('Sender-Receiver'!$AQ$2="Type:Vid_720p50",61,59),FALSE)="x","true","false"),"false")</f>
        <v>false</v>
      </c>
      <c r="T486" t="str">
        <f t="shared" si="7"/>
        <v>off</v>
      </c>
      <c r="Y486" t="str">
        <f>IF(OR(BOM!$AE$4=FALSE,BOM!$AE$4="-"),IF(ISERROR(SEARCH("Embrionix",BOM!$M$4)),"none",IF(ISERROR(SEARCH("Quadsplit",BOM!$N$4)),IF(ISERROR(SEARCH("rec",B486)),IF(ISERROR(SEARCH("send",B486)),"none","split"),"merge"),"none")),IF(ISERROR(SEARCH("rec",B486)),"split","merge"))</f>
        <v>split</v>
      </c>
    </row>
    <row r="487" spans="1:25" x14ac:dyDescent="0.2">
      <c r="A487" t="s">
        <v>942</v>
      </c>
      <c r="B487" t="str">
        <f>CONCATENATE(BOM!$C$4,"_",_xlfn.XLOOKUP(Nevion!G487,'SNP Lookup'!A:A,'SNP Lookup'!C:C,"",0,1),"_IPLASRF")</f>
        <v>VGW-01_SDI23_AUDrec_0003_IPLASRF</v>
      </c>
      <c r="C487" t="str">
        <f>IFERROR(VLOOKUP(B487,'Sender-Receiver'!$B$3:$BQ$1500,IF('Sender-Receiver'!$AQ$2="Type:Vid_720p50",62,60),FALSE),"")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87" t="str">
        <f>IFERROR(VLOOKUP(B487,'Sender-Receiver'!$B$3:$BP$1500,41,FALSE),"")</f>
        <v xml:space="preserve"> |  | VKS</v>
      </c>
      <c r="E487" t="s">
        <v>3817</v>
      </c>
      <c r="F487">
        <v>23</v>
      </c>
      <c r="G487" t="s">
        <v>1300</v>
      </c>
      <c r="M487" t="str">
        <f>IF(OR(BOM!$AE$4=FALSE,BOM!$AE$4="-"),IF(ISERROR(SEARCH("send",B487)),"",IF(ISERROR(SEARCH("Embrionix",BOM!$M$4)),"pool:TPC",IF(ISERROR(SEARCH("Quadsplit",BOM!$N$4)),"pool:TPC|pool:TPC","pool:TPC"))),IF(ISERROR(SEARCH("send",B487)),"","pool:TPC|pool:TPC"))</f>
        <v/>
      </c>
      <c r="S487" t="str">
        <f>IFERROR(IF(VLOOKUP(B487,'Sender-Receiver'!$B$3:$BS$1259,IF('Sender-Receiver'!$AQ$2="Type:Vid_720p50",61,59),FALSE)="x","true","false"),"false")</f>
        <v>true</v>
      </c>
      <c r="T487" t="str">
        <f t="shared" si="7"/>
        <v>full</v>
      </c>
      <c r="Y487" t="str">
        <f>IF(OR(BOM!$AE$4=FALSE,BOM!$AE$4="-"),IF(ISERROR(SEARCH("Embrionix",BOM!$M$4)),"none",IF(ISERROR(SEARCH("Quadsplit",BOM!$N$4)),IF(ISERROR(SEARCH("rec",B487)),IF(ISERROR(SEARCH("send",B487)),"none","split"),"merge"),"none")),IF(ISERROR(SEARCH("rec",B487)),"split","merge"))</f>
        <v>merge</v>
      </c>
    </row>
    <row r="488" spans="1:25" x14ac:dyDescent="0.2">
      <c r="A488" t="s">
        <v>942</v>
      </c>
      <c r="B488" t="str">
        <f>CONCATENATE(BOM!$C$4,"_",_xlfn.XLOOKUP(Nevion!G488,'SNP Lookup'!A:A,'SNP Lookup'!C:C,"",0,1),"_IPLASRF")</f>
        <v>VGW-01_SDI23_AUDsend_0003_IPLASRF</v>
      </c>
      <c r="C488" t="str">
        <f>IFERROR(VLOOKUP(B488,'Sender-Receiver'!$B$3:$BQ$1500,IF('Sender-Receiver'!$AQ$2="Type:Vid_720p50",62,60),FALSE),"")</f>
        <v/>
      </c>
      <c r="D488" t="str">
        <f>IFERROR(VLOOKUP(B488,'Sender-Receiver'!$B$3:$BP$1500,41,FALSE),"")</f>
        <v/>
      </c>
      <c r="E488" t="s">
        <v>3817</v>
      </c>
      <c r="F488">
        <v>23</v>
      </c>
      <c r="G488" t="s">
        <v>1563</v>
      </c>
      <c r="M488" t="str">
        <f>IF(OR(BOM!$AE$4=FALSE,BOM!$AE$4="-"),IF(ISERROR(SEARCH("send",B488)),"",IF(ISERROR(SEARCH("Embrionix",BOM!$M$4)),"pool:TPC",IF(ISERROR(SEARCH("Quadsplit",BOM!$N$4)),"pool:TPC|pool:TPC","pool:TPC"))),IF(ISERROR(SEARCH("send",B488)),"","pool:TPC|pool:TPC"))</f>
        <v>pool:TPC|pool:TPC</v>
      </c>
      <c r="S488" t="str">
        <f>IFERROR(IF(VLOOKUP(B488,'Sender-Receiver'!$B$3:$BS$1259,IF('Sender-Receiver'!$AQ$2="Type:Vid_720p50",61,59),FALSE)="x","true","false"),"false")</f>
        <v>false</v>
      </c>
      <c r="T488" t="str">
        <f t="shared" si="7"/>
        <v>off</v>
      </c>
      <c r="Y488" t="str">
        <f>IF(OR(BOM!$AE$4=FALSE,BOM!$AE$4="-"),IF(ISERROR(SEARCH("Embrionix",BOM!$M$4)),"none",IF(ISERROR(SEARCH("Quadsplit",BOM!$N$4)),IF(ISERROR(SEARCH("rec",B488)),IF(ISERROR(SEARCH("send",B488)),"none","split"),"merge"),"none")),IF(ISERROR(SEARCH("rec",B488)),"split","merge"))</f>
        <v>split</v>
      </c>
    </row>
    <row r="489" spans="1:25" x14ac:dyDescent="0.2">
      <c r="A489" t="s">
        <v>942</v>
      </c>
      <c r="B489" t="str">
        <f>CONCATENATE(BOM!$C$4,"_",_xlfn.XLOOKUP(Nevion!G489,'SNP Lookup'!A:A,'SNP Lookup'!C:C,"",0,1),"_IPLASRF")</f>
        <v>VGW-01_SDI23_AUDrec_0004_IPLASRF</v>
      </c>
      <c r="C489" t="str">
        <f>IFERROR(VLOOKUP(B489,'Sender-Receiver'!$B$3:$BQ$1500,IF('Sender-Receiver'!$AQ$2="Type:Vid_720p50",62,60),FALSE),"")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89" t="str">
        <f>IFERROR(VLOOKUP(B489,'Sender-Receiver'!$B$3:$BP$1500,41,FALSE),"")</f>
        <v xml:space="preserve"> |  | VKS</v>
      </c>
      <c r="E489" t="s">
        <v>3817</v>
      </c>
      <c r="F489">
        <v>23</v>
      </c>
      <c r="G489" t="s">
        <v>1301</v>
      </c>
      <c r="M489" t="str">
        <f>IF(OR(BOM!$AE$4=FALSE,BOM!$AE$4="-"),IF(ISERROR(SEARCH("send",B489)),"",IF(ISERROR(SEARCH("Embrionix",BOM!$M$4)),"pool:TPC",IF(ISERROR(SEARCH("Quadsplit",BOM!$N$4)),"pool:TPC|pool:TPC","pool:TPC"))),IF(ISERROR(SEARCH("send",B489)),"","pool:TPC|pool:TPC"))</f>
        <v/>
      </c>
      <c r="S489" t="str">
        <f>IFERROR(IF(VLOOKUP(B489,'Sender-Receiver'!$B$3:$BS$1259,IF('Sender-Receiver'!$AQ$2="Type:Vid_720p50",61,59),FALSE)="x","true","false"),"false")</f>
        <v>true</v>
      </c>
      <c r="T489" t="str">
        <f t="shared" si="7"/>
        <v>full</v>
      </c>
      <c r="Y489" t="str">
        <f>IF(OR(BOM!$AE$4=FALSE,BOM!$AE$4="-"),IF(ISERROR(SEARCH("Embrionix",BOM!$M$4)),"none",IF(ISERROR(SEARCH("Quadsplit",BOM!$N$4)),IF(ISERROR(SEARCH("rec",B489)),IF(ISERROR(SEARCH("send",B489)),"none","split"),"merge"),"none")),IF(ISERROR(SEARCH("rec",B489)),"split","merge"))</f>
        <v>merge</v>
      </c>
    </row>
    <row r="490" spans="1:25" x14ac:dyDescent="0.2">
      <c r="A490" t="s">
        <v>942</v>
      </c>
      <c r="B490" t="str">
        <f>CONCATENATE(BOM!$C$4,"_",_xlfn.XLOOKUP(Nevion!G490,'SNP Lookup'!A:A,'SNP Lookup'!C:C,"",0,1),"_IPLASRF")</f>
        <v>VGW-01_SDI23_AUDsend_0004_IPLASRF</v>
      </c>
      <c r="C490" t="str">
        <f>IFERROR(VLOOKUP(B490,'Sender-Receiver'!$B$3:$BQ$1500,IF('Sender-Receiver'!$AQ$2="Type:Vid_720p50",62,60),FALSE),"")</f>
        <v/>
      </c>
      <c r="D490" t="str">
        <f>IFERROR(VLOOKUP(B490,'Sender-Receiver'!$B$3:$BP$1500,41,FALSE),"")</f>
        <v/>
      </c>
      <c r="E490" t="s">
        <v>3817</v>
      </c>
      <c r="F490">
        <v>23</v>
      </c>
      <c r="G490" t="s">
        <v>1564</v>
      </c>
      <c r="M490" t="str">
        <f>IF(OR(BOM!$AE$4=FALSE,BOM!$AE$4="-"),IF(ISERROR(SEARCH("send",B490)),"",IF(ISERROR(SEARCH("Embrionix",BOM!$M$4)),"pool:TPC",IF(ISERROR(SEARCH("Quadsplit",BOM!$N$4)),"pool:TPC|pool:TPC","pool:TPC"))),IF(ISERROR(SEARCH("send",B490)),"","pool:TPC|pool:TPC"))</f>
        <v>pool:TPC|pool:TPC</v>
      </c>
      <c r="S490" t="str">
        <f>IFERROR(IF(VLOOKUP(B490,'Sender-Receiver'!$B$3:$BS$1259,IF('Sender-Receiver'!$AQ$2="Type:Vid_720p50",61,59),FALSE)="x","true","false"),"false")</f>
        <v>false</v>
      </c>
      <c r="T490" t="str">
        <f t="shared" si="7"/>
        <v>off</v>
      </c>
      <c r="Y490" t="str">
        <f>IF(OR(BOM!$AE$4=FALSE,BOM!$AE$4="-"),IF(ISERROR(SEARCH("Embrionix",BOM!$M$4)),"none",IF(ISERROR(SEARCH("Quadsplit",BOM!$N$4)),IF(ISERROR(SEARCH("rec",B490)),IF(ISERROR(SEARCH("send",B490)),"none","split"),"merge"),"none")),IF(ISERROR(SEARCH("rec",B490)),"split","merge"))</f>
        <v>split</v>
      </c>
    </row>
    <row r="491" spans="1:25" x14ac:dyDescent="0.2">
      <c r="A491" t="s">
        <v>942</v>
      </c>
      <c r="B491" t="str">
        <f>CONCATENATE(BOM!$C$4,"_",_xlfn.XLOOKUP(Nevion!G491,'SNP Lookup'!A:A,'SNP Lookup'!C:C,"",0,1),"_IPLASRF")</f>
        <v>VGW-01_SDI23_AUDrec_0005_IPLASRF</v>
      </c>
      <c r="C491" t="str">
        <f>IFERROR(VLOOKUP(B491,'Sender-Receiver'!$B$3:$BQ$1500,IF('Sender-Receiver'!$AQ$2="Type:Vid_720p50",62,60),FALSE),"")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91" t="str">
        <f>IFERROR(VLOOKUP(B491,'Sender-Receiver'!$B$3:$BP$1500,41,FALSE),"")</f>
        <v xml:space="preserve"> |  | VKS</v>
      </c>
      <c r="E491" t="s">
        <v>3817</v>
      </c>
      <c r="F491">
        <v>23</v>
      </c>
      <c r="G491" t="s">
        <v>1302</v>
      </c>
      <c r="M491" t="str">
        <f>IF(OR(BOM!$AE$4=FALSE,BOM!$AE$4="-"),IF(ISERROR(SEARCH("send",B491)),"",IF(ISERROR(SEARCH("Embrionix",BOM!$M$4)),"pool:TPC",IF(ISERROR(SEARCH("Quadsplit",BOM!$N$4)),"pool:TPC|pool:TPC","pool:TPC"))),IF(ISERROR(SEARCH("send",B491)),"","pool:TPC|pool:TPC"))</f>
        <v/>
      </c>
      <c r="S491" t="str">
        <f>IFERROR(IF(VLOOKUP(B491,'Sender-Receiver'!$B$3:$BS$1259,IF('Sender-Receiver'!$AQ$2="Type:Vid_720p50",61,59),FALSE)="x","true","false"),"false")</f>
        <v>true</v>
      </c>
      <c r="T491" t="str">
        <f t="shared" si="7"/>
        <v>full</v>
      </c>
      <c r="Y491" t="str">
        <f>IF(OR(BOM!$AE$4=FALSE,BOM!$AE$4="-"),IF(ISERROR(SEARCH("Embrionix",BOM!$M$4)),"none",IF(ISERROR(SEARCH("Quadsplit",BOM!$N$4)),IF(ISERROR(SEARCH("rec",B491)),IF(ISERROR(SEARCH("send",B491)),"none","split"),"merge"),"none")),IF(ISERROR(SEARCH("rec",B491)),"split","merge"))</f>
        <v>merge</v>
      </c>
    </row>
    <row r="492" spans="1:25" x14ac:dyDescent="0.2">
      <c r="A492" t="s">
        <v>942</v>
      </c>
      <c r="B492" t="str">
        <f>CONCATENATE(BOM!$C$4,"_",_xlfn.XLOOKUP(Nevion!G492,'SNP Lookup'!A:A,'SNP Lookup'!C:C,"",0,1),"_IPLASRF")</f>
        <v>VGW-01_SDI23_AUDsend_0005_IPLASRF</v>
      </c>
      <c r="C492" t="str">
        <f>IFERROR(VLOOKUP(B492,'Sender-Receiver'!$B$3:$BQ$1500,IF('Sender-Receiver'!$AQ$2="Type:Vid_720p50",62,60),FALSE),"")</f>
        <v/>
      </c>
      <c r="D492" t="str">
        <f>IFERROR(VLOOKUP(B492,'Sender-Receiver'!$B$3:$BP$1500,41,FALSE),"")</f>
        <v/>
      </c>
      <c r="E492" t="s">
        <v>3817</v>
      </c>
      <c r="F492">
        <v>23</v>
      </c>
      <c r="G492" t="s">
        <v>1565</v>
      </c>
      <c r="M492" t="str">
        <f>IF(OR(BOM!$AE$4=FALSE,BOM!$AE$4="-"),IF(ISERROR(SEARCH("send",B492)),"",IF(ISERROR(SEARCH("Embrionix",BOM!$M$4)),"pool:TPC",IF(ISERROR(SEARCH("Quadsplit",BOM!$N$4)),"pool:TPC|pool:TPC","pool:TPC"))),IF(ISERROR(SEARCH("send",B492)),"","pool:TPC|pool:TPC"))</f>
        <v>pool:TPC|pool:TPC</v>
      </c>
      <c r="S492" t="str">
        <f>IFERROR(IF(VLOOKUP(B492,'Sender-Receiver'!$B$3:$BS$1259,IF('Sender-Receiver'!$AQ$2="Type:Vid_720p50",61,59),FALSE)="x","true","false"),"false")</f>
        <v>false</v>
      </c>
      <c r="T492" t="str">
        <f t="shared" si="7"/>
        <v>off</v>
      </c>
      <c r="Y492" t="str">
        <f>IF(OR(BOM!$AE$4=FALSE,BOM!$AE$4="-"),IF(ISERROR(SEARCH("Embrionix",BOM!$M$4)),"none",IF(ISERROR(SEARCH("Quadsplit",BOM!$N$4)),IF(ISERROR(SEARCH("rec",B492)),IF(ISERROR(SEARCH("send",B492)),"none","split"),"merge"),"none")),IF(ISERROR(SEARCH("rec",B492)),"split","merge"))</f>
        <v>split</v>
      </c>
    </row>
    <row r="493" spans="1:25" x14ac:dyDescent="0.2">
      <c r="A493" t="s">
        <v>942</v>
      </c>
      <c r="B493" t="str">
        <f>CONCATENATE(BOM!$C$4,"_",_xlfn.XLOOKUP(Nevion!G493,'SNP Lookup'!A:A,'SNP Lookup'!C:C,"",0,1),"_IPLASRF")</f>
        <v>VGW-01_SDI23_AUDrec_0006_IPLASRF</v>
      </c>
      <c r="C493" t="str">
        <f>IFERROR(VLOOKUP(B493,'Sender-Receiver'!$B$3:$BQ$1500,IF('Sender-Receiver'!$AQ$2="Type:Vid_720p50",62,60),FALSE),"")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93" t="str">
        <f>IFERROR(VLOOKUP(B493,'Sender-Receiver'!$B$3:$BP$1500,41,FALSE),"")</f>
        <v xml:space="preserve"> |  | VKS</v>
      </c>
      <c r="E493" t="s">
        <v>3817</v>
      </c>
      <c r="F493">
        <v>23</v>
      </c>
      <c r="G493" t="s">
        <v>1303</v>
      </c>
      <c r="M493" t="str">
        <f>IF(OR(BOM!$AE$4=FALSE,BOM!$AE$4="-"),IF(ISERROR(SEARCH("send",B493)),"",IF(ISERROR(SEARCH("Embrionix",BOM!$M$4)),"pool:TPC",IF(ISERROR(SEARCH("Quadsplit",BOM!$N$4)),"pool:TPC|pool:TPC","pool:TPC"))),IF(ISERROR(SEARCH("send",B493)),"","pool:TPC|pool:TPC"))</f>
        <v/>
      </c>
      <c r="S493" t="str">
        <f>IFERROR(IF(VLOOKUP(B493,'Sender-Receiver'!$B$3:$BS$1259,IF('Sender-Receiver'!$AQ$2="Type:Vid_720p50",61,59),FALSE)="x","true","false"),"false")</f>
        <v>true</v>
      </c>
      <c r="T493" t="str">
        <f t="shared" si="7"/>
        <v>full</v>
      </c>
      <c r="Y493" t="str">
        <f>IF(OR(BOM!$AE$4=FALSE,BOM!$AE$4="-"),IF(ISERROR(SEARCH("Embrionix",BOM!$M$4)),"none",IF(ISERROR(SEARCH("Quadsplit",BOM!$N$4)),IF(ISERROR(SEARCH("rec",B493)),IF(ISERROR(SEARCH("send",B493)),"none","split"),"merge"),"none")),IF(ISERROR(SEARCH("rec",B493)),"split","merge"))</f>
        <v>merge</v>
      </c>
    </row>
    <row r="494" spans="1:25" x14ac:dyDescent="0.2">
      <c r="A494" t="s">
        <v>942</v>
      </c>
      <c r="B494" t="str">
        <f>CONCATENATE(BOM!$C$4,"_",_xlfn.XLOOKUP(Nevion!G494,'SNP Lookup'!A:A,'SNP Lookup'!C:C,"",0,1),"_IPLASRF")</f>
        <v>VGW-01_SDI23_AUDsend_0006_IPLASRF</v>
      </c>
      <c r="C494" t="str">
        <f>IFERROR(VLOOKUP(B494,'Sender-Receiver'!$B$3:$BQ$1500,IF('Sender-Receiver'!$AQ$2="Type:Vid_720p50",62,60),FALSE),"")</f>
        <v/>
      </c>
      <c r="D494" t="str">
        <f>IFERROR(VLOOKUP(B494,'Sender-Receiver'!$B$3:$BP$1500,41,FALSE),"")</f>
        <v/>
      </c>
      <c r="E494" t="s">
        <v>3817</v>
      </c>
      <c r="F494">
        <v>23</v>
      </c>
      <c r="G494" t="s">
        <v>1566</v>
      </c>
      <c r="M494" t="str">
        <f>IF(OR(BOM!$AE$4=FALSE,BOM!$AE$4="-"),IF(ISERROR(SEARCH("send",B494)),"",IF(ISERROR(SEARCH("Embrionix",BOM!$M$4)),"pool:TPC",IF(ISERROR(SEARCH("Quadsplit",BOM!$N$4)),"pool:TPC|pool:TPC","pool:TPC"))),IF(ISERROR(SEARCH("send",B494)),"","pool:TPC|pool:TPC"))</f>
        <v>pool:TPC|pool:TPC</v>
      </c>
      <c r="S494" t="str">
        <f>IFERROR(IF(VLOOKUP(B494,'Sender-Receiver'!$B$3:$BS$1259,IF('Sender-Receiver'!$AQ$2="Type:Vid_720p50",61,59),FALSE)="x","true","false"),"false")</f>
        <v>false</v>
      </c>
      <c r="T494" t="str">
        <f t="shared" si="7"/>
        <v>off</v>
      </c>
      <c r="Y494" t="str">
        <f>IF(OR(BOM!$AE$4=FALSE,BOM!$AE$4="-"),IF(ISERROR(SEARCH("Embrionix",BOM!$M$4)),"none",IF(ISERROR(SEARCH("Quadsplit",BOM!$N$4)),IF(ISERROR(SEARCH("rec",B494)),IF(ISERROR(SEARCH("send",B494)),"none","split"),"merge"),"none")),IF(ISERROR(SEARCH("rec",B494)),"split","merge"))</f>
        <v>split</v>
      </c>
    </row>
    <row r="495" spans="1:25" x14ac:dyDescent="0.2">
      <c r="A495" t="s">
        <v>942</v>
      </c>
      <c r="B495" t="str">
        <f>CONCATENATE(BOM!$C$4,"_",_xlfn.XLOOKUP(Nevion!G495,'SNP Lookup'!A:A,'SNP Lookup'!C:C,"",0,1),"_IPLASRF")</f>
        <v>VGW-01_SDI23_AUDrec_0007_IPLASRF</v>
      </c>
      <c r="C495" t="str">
        <f>IFERROR(VLOOKUP(B495,'Sender-Receiver'!$B$3:$BQ$1500,IF('Sender-Receiver'!$AQ$2="Type:Vid_720p50",62,60),FALSE),"")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95" t="str">
        <f>IFERROR(VLOOKUP(B495,'Sender-Receiver'!$B$3:$BP$1500,41,FALSE),"")</f>
        <v xml:space="preserve"> |  | VKS</v>
      </c>
      <c r="E495" t="s">
        <v>3817</v>
      </c>
      <c r="F495">
        <v>23</v>
      </c>
      <c r="G495" t="s">
        <v>1304</v>
      </c>
      <c r="M495" t="str">
        <f>IF(OR(BOM!$AE$4=FALSE,BOM!$AE$4="-"),IF(ISERROR(SEARCH("send",B495)),"",IF(ISERROR(SEARCH("Embrionix",BOM!$M$4)),"pool:TPC",IF(ISERROR(SEARCH("Quadsplit",BOM!$N$4)),"pool:TPC|pool:TPC","pool:TPC"))),IF(ISERROR(SEARCH("send",B495)),"","pool:TPC|pool:TPC"))</f>
        <v/>
      </c>
      <c r="S495" t="str">
        <f>IFERROR(IF(VLOOKUP(B495,'Sender-Receiver'!$B$3:$BS$1259,IF('Sender-Receiver'!$AQ$2="Type:Vid_720p50",61,59),FALSE)="x","true","false"),"false")</f>
        <v>true</v>
      </c>
      <c r="T495" t="str">
        <f t="shared" si="7"/>
        <v>full</v>
      </c>
      <c r="Y495" t="str">
        <f>IF(OR(BOM!$AE$4=FALSE,BOM!$AE$4="-"),IF(ISERROR(SEARCH("Embrionix",BOM!$M$4)),"none",IF(ISERROR(SEARCH("Quadsplit",BOM!$N$4)),IF(ISERROR(SEARCH("rec",B495)),IF(ISERROR(SEARCH("send",B495)),"none","split"),"merge"),"none")),IF(ISERROR(SEARCH("rec",B495)),"split","merge"))</f>
        <v>merge</v>
      </c>
    </row>
    <row r="496" spans="1:25" x14ac:dyDescent="0.2">
      <c r="A496" t="s">
        <v>942</v>
      </c>
      <c r="B496" t="str">
        <f>CONCATENATE(BOM!$C$4,"_",_xlfn.XLOOKUP(Nevion!G496,'SNP Lookup'!A:A,'SNP Lookup'!C:C,"",0,1),"_IPLASRF")</f>
        <v>VGW-01_SDI23_AUDsend_0007_IPLASRF</v>
      </c>
      <c r="C496" t="str">
        <f>IFERROR(VLOOKUP(B496,'Sender-Receiver'!$B$3:$BQ$1500,IF('Sender-Receiver'!$AQ$2="Type:Vid_720p50",62,60),FALSE),"")</f>
        <v/>
      </c>
      <c r="D496" t="str">
        <f>IFERROR(VLOOKUP(B496,'Sender-Receiver'!$B$3:$BP$1500,41,FALSE),"")</f>
        <v/>
      </c>
      <c r="E496" t="s">
        <v>3817</v>
      </c>
      <c r="F496">
        <v>23</v>
      </c>
      <c r="G496" t="s">
        <v>1567</v>
      </c>
      <c r="M496" t="str">
        <f>IF(OR(BOM!$AE$4=FALSE,BOM!$AE$4="-"),IF(ISERROR(SEARCH("send",B496)),"",IF(ISERROR(SEARCH("Embrionix",BOM!$M$4)),"pool:TPC",IF(ISERROR(SEARCH("Quadsplit",BOM!$N$4)),"pool:TPC|pool:TPC","pool:TPC"))),IF(ISERROR(SEARCH("send",B496)),"","pool:TPC|pool:TPC"))</f>
        <v>pool:TPC|pool:TPC</v>
      </c>
      <c r="S496" t="str">
        <f>IFERROR(IF(VLOOKUP(B496,'Sender-Receiver'!$B$3:$BS$1259,IF('Sender-Receiver'!$AQ$2="Type:Vid_720p50",61,59),FALSE)="x","true","false"),"false")</f>
        <v>false</v>
      </c>
      <c r="T496" t="str">
        <f t="shared" si="7"/>
        <v>off</v>
      </c>
      <c r="Y496" t="str">
        <f>IF(OR(BOM!$AE$4=FALSE,BOM!$AE$4="-"),IF(ISERROR(SEARCH("Embrionix",BOM!$M$4)),"none",IF(ISERROR(SEARCH("Quadsplit",BOM!$N$4)),IF(ISERROR(SEARCH("rec",B496)),IF(ISERROR(SEARCH("send",B496)),"none","split"),"merge"),"none")),IF(ISERROR(SEARCH("rec",B496)),"split","merge"))</f>
        <v>split</v>
      </c>
    </row>
    <row r="497" spans="1:25" x14ac:dyDescent="0.2">
      <c r="A497" t="s">
        <v>942</v>
      </c>
      <c r="B497" t="str">
        <f>CONCATENATE(BOM!$C$4,"_",_xlfn.XLOOKUP(Nevion!G497,'SNP Lookup'!A:A,'SNP Lookup'!C:C,"",0,1),"_IPLASRF")</f>
        <v>VGW-01_SDI23_AUDrec_0008_IPLASRF</v>
      </c>
      <c r="C497" t="str">
        <f>IFERROR(VLOOKUP(B497,'Sender-Receiver'!$B$3:$BQ$1500,IF('Sender-Receiver'!$AQ$2="Type:Vid_720p50",62,60),FALSE),"")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97" t="str">
        <f>IFERROR(VLOOKUP(B497,'Sender-Receiver'!$B$3:$BP$1500,41,FALSE),"")</f>
        <v xml:space="preserve"> |  | VKS</v>
      </c>
      <c r="E497" t="s">
        <v>3817</v>
      </c>
      <c r="F497">
        <v>23</v>
      </c>
      <c r="G497" t="s">
        <v>1305</v>
      </c>
      <c r="M497" t="str">
        <f>IF(OR(BOM!$AE$4=FALSE,BOM!$AE$4="-"),IF(ISERROR(SEARCH("send",B497)),"",IF(ISERROR(SEARCH("Embrionix",BOM!$M$4)),"pool:TPC",IF(ISERROR(SEARCH("Quadsplit",BOM!$N$4)),"pool:TPC|pool:TPC","pool:TPC"))),IF(ISERROR(SEARCH("send",B497)),"","pool:TPC|pool:TPC"))</f>
        <v/>
      </c>
      <c r="S497" t="str">
        <f>IFERROR(IF(VLOOKUP(B497,'Sender-Receiver'!$B$3:$BS$1259,IF('Sender-Receiver'!$AQ$2="Type:Vid_720p50",61,59),FALSE)="x","true","false"),"false")</f>
        <v>true</v>
      </c>
      <c r="T497" t="str">
        <f t="shared" si="7"/>
        <v>full</v>
      </c>
      <c r="Y497" t="str">
        <f>IF(OR(BOM!$AE$4=FALSE,BOM!$AE$4="-"),IF(ISERROR(SEARCH("Embrionix",BOM!$M$4)),"none",IF(ISERROR(SEARCH("Quadsplit",BOM!$N$4)),IF(ISERROR(SEARCH("rec",B497)),IF(ISERROR(SEARCH("send",B497)),"none","split"),"merge"),"none")),IF(ISERROR(SEARCH("rec",B497)),"split","merge"))</f>
        <v>merge</v>
      </c>
    </row>
    <row r="498" spans="1:25" x14ac:dyDescent="0.2">
      <c r="A498" t="s">
        <v>942</v>
      </c>
      <c r="B498" t="str">
        <f>CONCATENATE(BOM!$C$4,"_",_xlfn.XLOOKUP(Nevion!G498,'SNP Lookup'!A:A,'SNP Lookup'!C:C,"",0,1),"_IPLASRF")</f>
        <v>VGW-01_SDI23_AUDsend_0008_IPLASRF</v>
      </c>
      <c r="C498" t="str">
        <f>IFERROR(VLOOKUP(B498,'Sender-Receiver'!$B$3:$BQ$1500,IF('Sender-Receiver'!$AQ$2="Type:Vid_720p50",62,60),FALSE),"")</f>
        <v/>
      </c>
      <c r="D498" t="str">
        <f>IFERROR(VLOOKUP(B498,'Sender-Receiver'!$B$3:$BP$1500,41,FALSE),"")</f>
        <v/>
      </c>
      <c r="E498" t="s">
        <v>3817</v>
      </c>
      <c r="F498">
        <v>23</v>
      </c>
      <c r="G498" t="s">
        <v>1568</v>
      </c>
      <c r="M498" t="str">
        <f>IF(OR(BOM!$AE$4=FALSE,BOM!$AE$4="-"),IF(ISERROR(SEARCH("send",B498)),"",IF(ISERROR(SEARCH("Embrionix",BOM!$M$4)),"pool:TPC",IF(ISERROR(SEARCH("Quadsplit",BOM!$N$4)),"pool:TPC|pool:TPC","pool:TPC"))),IF(ISERROR(SEARCH("send",B498)),"","pool:TPC|pool:TPC"))</f>
        <v>pool:TPC|pool:TPC</v>
      </c>
      <c r="S498" t="str">
        <f>IFERROR(IF(VLOOKUP(B498,'Sender-Receiver'!$B$3:$BS$1259,IF('Sender-Receiver'!$AQ$2="Type:Vid_720p50",61,59),FALSE)="x","true","false"),"false")</f>
        <v>false</v>
      </c>
      <c r="T498" t="str">
        <f t="shared" si="7"/>
        <v>off</v>
      </c>
      <c r="Y498" t="str">
        <f>IF(OR(BOM!$AE$4=FALSE,BOM!$AE$4="-"),IF(ISERROR(SEARCH("Embrionix",BOM!$M$4)),"none",IF(ISERROR(SEARCH("Quadsplit",BOM!$N$4)),IF(ISERROR(SEARCH("rec",B498)),IF(ISERROR(SEARCH("send",B498)),"none","split"),"merge"),"none")),IF(ISERROR(SEARCH("rec",B498)),"split","merge"))</f>
        <v>split</v>
      </c>
    </row>
    <row r="499" spans="1:25" x14ac:dyDescent="0.2">
      <c r="A499" t="s">
        <v>942</v>
      </c>
      <c r="B499" t="str">
        <f>CONCATENATE(BOM!$C$4,"_",_xlfn.XLOOKUP(Nevion!G499,'SNP Lookup'!A:A,'SNP Lookup'!C:C,"",0,1),"_IPLASRF")</f>
        <v>VGW-01_SDI23_AUDrec_0009_IPLASRF</v>
      </c>
      <c r="C499" t="str">
        <f>IFERROR(VLOOKUP(B499,'Sender-Receiver'!$B$3:$BQ$1500,IF('Sender-Receiver'!$AQ$2="Type:Vid_720p50",62,60),FALSE),"")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499" t="str">
        <f>IFERROR(VLOOKUP(B499,'Sender-Receiver'!$B$3:$BP$1500,41,FALSE),"")</f>
        <v xml:space="preserve"> |  | VKS</v>
      </c>
      <c r="E499" t="s">
        <v>3817</v>
      </c>
      <c r="F499">
        <v>23</v>
      </c>
      <c r="G499" t="s">
        <v>1306</v>
      </c>
      <c r="M499" t="str">
        <f>IF(OR(BOM!$AE$4=FALSE,BOM!$AE$4="-"),IF(ISERROR(SEARCH("send",B499)),"",IF(ISERROR(SEARCH("Embrionix",BOM!$M$4)),"pool:TPC",IF(ISERROR(SEARCH("Quadsplit",BOM!$N$4)),"pool:TPC|pool:TPC","pool:TPC"))),IF(ISERROR(SEARCH("send",B499)),"","pool:TPC|pool:TPC"))</f>
        <v/>
      </c>
      <c r="S499" t="str">
        <f>IFERROR(IF(VLOOKUP(B499,'Sender-Receiver'!$B$3:$BS$1259,IF('Sender-Receiver'!$AQ$2="Type:Vid_720p50",61,59),FALSE)="x","true","false"),"false")</f>
        <v>true</v>
      </c>
      <c r="T499" t="str">
        <f t="shared" si="7"/>
        <v>full</v>
      </c>
      <c r="Y499" t="str">
        <f>IF(OR(BOM!$AE$4=FALSE,BOM!$AE$4="-"),IF(ISERROR(SEARCH("Embrionix",BOM!$M$4)),"none",IF(ISERROR(SEARCH("Quadsplit",BOM!$N$4)),IF(ISERROR(SEARCH("rec",B499)),IF(ISERROR(SEARCH("send",B499)),"none","split"),"merge"),"none")),IF(ISERROR(SEARCH("rec",B499)),"split","merge"))</f>
        <v>merge</v>
      </c>
    </row>
    <row r="500" spans="1:25" x14ac:dyDescent="0.2">
      <c r="A500" t="s">
        <v>942</v>
      </c>
      <c r="B500" t="str">
        <f>CONCATENATE(BOM!$C$4,"_",_xlfn.XLOOKUP(Nevion!G500,'SNP Lookup'!A:A,'SNP Lookup'!C:C,"",0,1),"_IPLASRF")</f>
        <v>VGW-01_SDI23_AUDsend_0009_IPLASRF</v>
      </c>
      <c r="C500" t="str">
        <f>IFERROR(VLOOKUP(B500,'Sender-Receiver'!$B$3:$BQ$1500,IF('Sender-Receiver'!$AQ$2="Type:Vid_720p50",62,60),FALSE),"")</f>
        <v/>
      </c>
      <c r="D500" t="str">
        <f>IFERROR(VLOOKUP(B500,'Sender-Receiver'!$B$3:$BP$1500,41,FALSE),"")</f>
        <v/>
      </c>
      <c r="E500" t="s">
        <v>3817</v>
      </c>
      <c r="F500">
        <v>23</v>
      </c>
      <c r="G500" t="s">
        <v>1569</v>
      </c>
      <c r="M500" t="str">
        <f>IF(OR(BOM!$AE$4=FALSE,BOM!$AE$4="-"),IF(ISERROR(SEARCH("send",B500)),"",IF(ISERROR(SEARCH("Embrionix",BOM!$M$4)),"pool:TPC",IF(ISERROR(SEARCH("Quadsplit",BOM!$N$4)),"pool:TPC|pool:TPC","pool:TPC"))),IF(ISERROR(SEARCH("send",B500)),"","pool:TPC|pool:TPC"))</f>
        <v>pool:TPC|pool:TPC</v>
      </c>
      <c r="S500" t="str">
        <f>IFERROR(IF(VLOOKUP(B500,'Sender-Receiver'!$B$3:$BS$1259,IF('Sender-Receiver'!$AQ$2="Type:Vid_720p50",61,59),FALSE)="x","true","false"),"false")</f>
        <v>false</v>
      </c>
      <c r="T500" t="str">
        <f t="shared" si="7"/>
        <v>off</v>
      </c>
      <c r="Y500" t="str">
        <f>IF(OR(BOM!$AE$4=FALSE,BOM!$AE$4="-"),IF(ISERROR(SEARCH("Embrionix",BOM!$M$4)),"none",IF(ISERROR(SEARCH("Quadsplit",BOM!$N$4)),IF(ISERROR(SEARCH("rec",B500)),IF(ISERROR(SEARCH("send",B500)),"none","split"),"merge"),"none")),IF(ISERROR(SEARCH("rec",B500)),"split","merge"))</f>
        <v>split</v>
      </c>
    </row>
    <row r="501" spans="1:25" x14ac:dyDescent="0.2">
      <c r="A501" t="s">
        <v>942</v>
      </c>
      <c r="B501" t="str">
        <f>CONCATENATE(BOM!$C$4,"_",_xlfn.XLOOKUP(Nevion!G501,'SNP Lookup'!A:A,'SNP Lookup'!C:C,"",0,1),"_IPLASRF")</f>
        <v>VGW-01_SDI23_AUDrec_0010_IPLASRF</v>
      </c>
      <c r="C501" t="str">
        <f>IFERROR(VLOOKUP(B501,'Sender-Receiver'!$B$3:$BQ$1500,IF('Sender-Receiver'!$AQ$2="Type:Vid_720p50",62,60),FALSE),"")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01" t="str">
        <f>IFERROR(VLOOKUP(B501,'Sender-Receiver'!$B$3:$BP$1500,41,FALSE),"")</f>
        <v xml:space="preserve"> |  | VKS</v>
      </c>
      <c r="E501" t="s">
        <v>3817</v>
      </c>
      <c r="F501">
        <v>23</v>
      </c>
      <c r="G501" t="s">
        <v>1307</v>
      </c>
      <c r="M501" t="str">
        <f>IF(OR(BOM!$AE$4=FALSE,BOM!$AE$4="-"),IF(ISERROR(SEARCH("send",B501)),"",IF(ISERROR(SEARCH("Embrionix",BOM!$M$4)),"pool:TPC",IF(ISERROR(SEARCH("Quadsplit",BOM!$N$4)),"pool:TPC|pool:TPC","pool:TPC"))),IF(ISERROR(SEARCH("send",B501)),"","pool:TPC|pool:TPC"))</f>
        <v/>
      </c>
      <c r="S501" t="str">
        <f>IFERROR(IF(VLOOKUP(B501,'Sender-Receiver'!$B$3:$BS$1259,IF('Sender-Receiver'!$AQ$2="Type:Vid_720p50",61,59),FALSE)="x","true","false"),"false")</f>
        <v>true</v>
      </c>
      <c r="T501" t="str">
        <f t="shared" si="7"/>
        <v>full</v>
      </c>
      <c r="Y501" t="str">
        <f>IF(OR(BOM!$AE$4=FALSE,BOM!$AE$4="-"),IF(ISERROR(SEARCH("Embrionix",BOM!$M$4)),"none",IF(ISERROR(SEARCH("Quadsplit",BOM!$N$4)),IF(ISERROR(SEARCH("rec",B501)),IF(ISERROR(SEARCH("send",B501)),"none","split"),"merge"),"none")),IF(ISERROR(SEARCH("rec",B501)),"split","merge"))</f>
        <v>merge</v>
      </c>
    </row>
    <row r="502" spans="1:25" x14ac:dyDescent="0.2">
      <c r="A502" t="s">
        <v>942</v>
      </c>
      <c r="B502" t="str">
        <f>CONCATENATE(BOM!$C$4,"_",_xlfn.XLOOKUP(Nevion!G502,'SNP Lookup'!A:A,'SNP Lookup'!C:C,"",0,1),"_IPLASRF")</f>
        <v>VGW-01_SDI23_AUDsend_0010_IPLASRF</v>
      </c>
      <c r="C502" t="str">
        <f>IFERROR(VLOOKUP(B502,'Sender-Receiver'!$B$3:$BQ$1500,IF('Sender-Receiver'!$AQ$2="Type:Vid_720p50",62,60),FALSE),"")</f>
        <v/>
      </c>
      <c r="D502" t="str">
        <f>IFERROR(VLOOKUP(B502,'Sender-Receiver'!$B$3:$BP$1500,41,FALSE),"")</f>
        <v/>
      </c>
      <c r="E502" t="s">
        <v>3817</v>
      </c>
      <c r="F502">
        <v>23</v>
      </c>
      <c r="G502" t="s">
        <v>1555</v>
      </c>
      <c r="M502" t="str">
        <f>IF(OR(BOM!$AE$4=FALSE,BOM!$AE$4="-"),IF(ISERROR(SEARCH("send",B502)),"",IF(ISERROR(SEARCH("Embrionix",BOM!$M$4)),"pool:TPC",IF(ISERROR(SEARCH("Quadsplit",BOM!$N$4)),"pool:TPC|pool:TPC","pool:TPC"))),IF(ISERROR(SEARCH("send",B502)),"","pool:TPC|pool:TPC"))</f>
        <v>pool:TPC|pool:TPC</v>
      </c>
      <c r="S502" t="str">
        <f>IFERROR(IF(VLOOKUP(B502,'Sender-Receiver'!$B$3:$BS$1259,IF('Sender-Receiver'!$AQ$2="Type:Vid_720p50",61,59),FALSE)="x","true","false"),"false")</f>
        <v>false</v>
      </c>
      <c r="T502" t="str">
        <f t="shared" si="7"/>
        <v>off</v>
      </c>
      <c r="Y502" t="str">
        <f>IF(OR(BOM!$AE$4=FALSE,BOM!$AE$4="-"),IF(ISERROR(SEARCH("Embrionix",BOM!$M$4)),"none",IF(ISERROR(SEARCH("Quadsplit",BOM!$N$4)),IF(ISERROR(SEARCH("rec",B502)),IF(ISERROR(SEARCH("send",B502)),"none","split"),"merge"),"none")),IF(ISERROR(SEARCH("rec",B502)),"split","merge"))</f>
        <v>split</v>
      </c>
    </row>
    <row r="503" spans="1:25" x14ac:dyDescent="0.2">
      <c r="A503" t="s">
        <v>942</v>
      </c>
      <c r="B503" t="str">
        <f>CONCATENATE(BOM!$C$4,"_",_xlfn.XLOOKUP(Nevion!G503,'SNP Lookup'!A:A,'SNP Lookup'!C:C,"",0,1),"_IPLASRF")</f>
        <v>VGW-01_SDI23_AUDrec_0011_IPLASRF</v>
      </c>
      <c r="C503" t="str">
        <f>IFERROR(VLOOKUP(B503,'Sender-Receiver'!$B$3:$BQ$1500,IF('Sender-Receiver'!$AQ$2="Type:Vid_720p50",62,60),FALSE),"")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03" t="str">
        <f>IFERROR(VLOOKUP(B503,'Sender-Receiver'!$B$3:$BP$1500,41,FALSE),"")</f>
        <v xml:space="preserve"> |  | VKS</v>
      </c>
      <c r="E503" t="s">
        <v>3817</v>
      </c>
      <c r="F503">
        <v>23</v>
      </c>
      <c r="G503" t="s">
        <v>1308</v>
      </c>
      <c r="M503" t="str">
        <f>IF(OR(BOM!$AE$4=FALSE,BOM!$AE$4="-"),IF(ISERROR(SEARCH("send",B503)),"",IF(ISERROR(SEARCH("Embrionix",BOM!$M$4)),"pool:TPC",IF(ISERROR(SEARCH("Quadsplit",BOM!$N$4)),"pool:TPC|pool:TPC","pool:TPC"))),IF(ISERROR(SEARCH("send",B503)),"","pool:TPC|pool:TPC"))</f>
        <v/>
      </c>
      <c r="S503" t="str">
        <f>IFERROR(IF(VLOOKUP(B503,'Sender-Receiver'!$B$3:$BS$1259,IF('Sender-Receiver'!$AQ$2="Type:Vid_720p50",61,59),FALSE)="x","true","false"),"false")</f>
        <v>true</v>
      </c>
      <c r="T503" t="str">
        <f t="shared" si="7"/>
        <v>full</v>
      </c>
      <c r="Y503" t="str">
        <f>IF(OR(BOM!$AE$4=FALSE,BOM!$AE$4="-"),IF(ISERROR(SEARCH("Embrionix",BOM!$M$4)),"none",IF(ISERROR(SEARCH("Quadsplit",BOM!$N$4)),IF(ISERROR(SEARCH("rec",B503)),IF(ISERROR(SEARCH("send",B503)),"none","split"),"merge"),"none")),IF(ISERROR(SEARCH("rec",B503)),"split","merge"))</f>
        <v>merge</v>
      </c>
    </row>
    <row r="504" spans="1:25" x14ac:dyDescent="0.2">
      <c r="A504" t="s">
        <v>942</v>
      </c>
      <c r="B504" t="str">
        <f>CONCATENATE(BOM!$C$4,"_",_xlfn.XLOOKUP(Nevion!G504,'SNP Lookup'!A:A,'SNP Lookup'!C:C,"",0,1),"_IPLASRF")</f>
        <v>VGW-01_SDI23_AUDsend_0011_IPLASRF</v>
      </c>
      <c r="C504" t="str">
        <f>IFERROR(VLOOKUP(B504,'Sender-Receiver'!$B$3:$BQ$1500,IF('Sender-Receiver'!$AQ$2="Type:Vid_720p50",62,60),FALSE),"")</f>
        <v/>
      </c>
      <c r="D504" t="str">
        <f>IFERROR(VLOOKUP(B504,'Sender-Receiver'!$B$3:$BP$1500,41,FALSE),"")</f>
        <v/>
      </c>
      <c r="E504" t="s">
        <v>3817</v>
      </c>
      <c r="F504">
        <v>23</v>
      </c>
      <c r="G504" t="s">
        <v>1556</v>
      </c>
      <c r="M504" t="str">
        <f>IF(OR(BOM!$AE$4=FALSE,BOM!$AE$4="-"),IF(ISERROR(SEARCH("send",B504)),"",IF(ISERROR(SEARCH("Embrionix",BOM!$M$4)),"pool:TPC",IF(ISERROR(SEARCH("Quadsplit",BOM!$N$4)),"pool:TPC|pool:TPC","pool:TPC"))),IF(ISERROR(SEARCH("send",B504)),"","pool:TPC|pool:TPC"))</f>
        <v>pool:TPC|pool:TPC</v>
      </c>
      <c r="S504" t="str">
        <f>IFERROR(IF(VLOOKUP(B504,'Sender-Receiver'!$B$3:$BS$1259,IF('Sender-Receiver'!$AQ$2="Type:Vid_720p50",61,59),FALSE)="x","true","false"),"false")</f>
        <v>false</v>
      </c>
      <c r="T504" t="str">
        <f t="shared" si="7"/>
        <v>off</v>
      </c>
      <c r="Y504" t="str">
        <f>IF(OR(BOM!$AE$4=FALSE,BOM!$AE$4="-"),IF(ISERROR(SEARCH("Embrionix",BOM!$M$4)),"none",IF(ISERROR(SEARCH("Quadsplit",BOM!$N$4)),IF(ISERROR(SEARCH("rec",B504)),IF(ISERROR(SEARCH("send",B504)),"none","split"),"merge"),"none")),IF(ISERROR(SEARCH("rec",B504)),"split","merge"))</f>
        <v>split</v>
      </c>
    </row>
    <row r="505" spans="1:25" x14ac:dyDescent="0.2">
      <c r="A505" t="s">
        <v>942</v>
      </c>
      <c r="B505" t="str">
        <f>CONCATENATE(BOM!$C$4,"_",_xlfn.XLOOKUP(Nevion!G505,'SNP Lookup'!A:A,'SNP Lookup'!C:C,"",0,1),"_IPLASRF")</f>
        <v>VGW-01_SDI23_AUDrec_0012_IPLASRF</v>
      </c>
      <c r="C505" t="str">
        <f>IFERROR(VLOOKUP(B505,'Sender-Receiver'!$B$3:$BQ$1500,IF('Sender-Receiver'!$AQ$2="Type:Vid_720p50",62,60),FALSE),"")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05" t="str">
        <f>IFERROR(VLOOKUP(B505,'Sender-Receiver'!$B$3:$BP$1500,41,FALSE),"")</f>
        <v xml:space="preserve"> |  | VKS</v>
      </c>
      <c r="E505" t="s">
        <v>3817</v>
      </c>
      <c r="F505">
        <v>23</v>
      </c>
      <c r="G505" t="s">
        <v>1309</v>
      </c>
      <c r="M505" t="str">
        <f>IF(OR(BOM!$AE$4=FALSE,BOM!$AE$4="-"),IF(ISERROR(SEARCH("send",B505)),"",IF(ISERROR(SEARCH("Embrionix",BOM!$M$4)),"pool:TPC",IF(ISERROR(SEARCH("Quadsplit",BOM!$N$4)),"pool:TPC|pool:TPC","pool:TPC"))),IF(ISERROR(SEARCH("send",B505)),"","pool:TPC|pool:TPC"))</f>
        <v/>
      </c>
      <c r="S505" t="str">
        <f>IFERROR(IF(VLOOKUP(B505,'Sender-Receiver'!$B$3:$BS$1259,IF('Sender-Receiver'!$AQ$2="Type:Vid_720p50",61,59),FALSE)="x","true","false"),"false")</f>
        <v>true</v>
      </c>
      <c r="T505" t="str">
        <f t="shared" si="7"/>
        <v>full</v>
      </c>
      <c r="Y505" t="str">
        <f>IF(OR(BOM!$AE$4=FALSE,BOM!$AE$4="-"),IF(ISERROR(SEARCH("Embrionix",BOM!$M$4)),"none",IF(ISERROR(SEARCH("Quadsplit",BOM!$N$4)),IF(ISERROR(SEARCH("rec",B505)),IF(ISERROR(SEARCH("send",B505)),"none","split"),"merge"),"none")),IF(ISERROR(SEARCH("rec",B505)),"split","merge"))</f>
        <v>merge</v>
      </c>
    </row>
    <row r="506" spans="1:25" x14ac:dyDescent="0.2">
      <c r="A506" t="s">
        <v>942</v>
      </c>
      <c r="B506" t="str">
        <f>CONCATENATE(BOM!$C$4,"_",_xlfn.XLOOKUP(Nevion!G506,'SNP Lookup'!A:A,'SNP Lookup'!C:C,"",0,1),"_IPLASRF")</f>
        <v>VGW-01_SDI23_AUDsend_0012_IPLASRF</v>
      </c>
      <c r="C506" t="str">
        <f>IFERROR(VLOOKUP(B506,'Sender-Receiver'!$B$3:$BQ$1500,IF('Sender-Receiver'!$AQ$2="Type:Vid_720p50",62,60),FALSE),"")</f>
        <v/>
      </c>
      <c r="D506" t="str">
        <f>IFERROR(VLOOKUP(B506,'Sender-Receiver'!$B$3:$BP$1500,41,FALSE),"")</f>
        <v/>
      </c>
      <c r="E506" t="s">
        <v>3817</v>
      </c>
      <c r="F506">
        <v>23</v>
      </c>
      <c r="G506" t="s">
        <v>1557</v>
      </c>
      <c r="M506" t="str">
        <f>IF(OR(BOM!$AE$4=FALSE,BOM!$AE$4="-"),IF(ISERROR(SEARCH("send",B506)),"",IF(ISERROR(SEARCH("Embrionix",BOM!$M$4)),"pool:TPC",IF(ISERROR(SEARCH("Quadsplit",BOM!$N$4)),"pool:TPC|pool:TPC","pool:TPC"))),IF(ISERROR(SEARCH("send",B506)),"","pool:TPC|pool:TPC"))</f>
        <v>pool:TPC|pool:TPC</v>
      </c>
      <c r="S506" t="str">
        <f>IFERROR(IF(VLOOKUP(B506,'Sender-Receiver'!$B$3:$BS$1259,IF('Sender-Receiver'!$AQ$2="Type:Vid_720p50",61,59),FALSE)="x","true","false"),"false")</f>
        <v>false</v>
      </c>
      <c r="T506" t="str">
        <f t="shared" si="7"/>
        <v>off</v>
      </c>
      <c r="Y506" t="str">
        <f>IF(OR(BOM!$AE$4=FALSE,BOM!$AE$4="-"),IF(ISERROR(SEARCH("Embrionix",BOM!$M$4)),"none",IF(ISERROR(SEARCH("Quadsplit",BOM!$N$4)),IF(ISERROR(SEARCH("rec",B506)),IF(ISERROR(SEARCH("send",B506)),"none","split"),"merge"),"none")),IF(ISERROR(SEARCH("rec",B506)),"split","merge"))</f>
        <v>split</v>
      </c>
    </row>
    <row r="507" spans="1:25" x14ac:dyDescent="0.2">
      <c r="A507" t="s">
        <v>942</v>
      </c>
      <c r="B507" t="str">
        <f>CONCATENATE(BOM!$C$4,"_",_xlfn.XLOOKUP(Nevion!G507,'SNP Lookup'!A:A,'SNP Lookup'!C:C,"",0,1),"_IPLASRF")</f>
        <v>VGW-01_SDI23_AUDrec_0013_IPLASRF</v>
      </c>
      <c r="C507" t="str">
        <f>IFERROR(VLOOKUP(B507,'Sender-Receiver'!$B$3:$BQ$1500,IF('Sender-Receiver'!$AQ$2="Type:Vid_720p50",62,60),FALSE),"")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07" t="str">
        <f>IFERROR(VLOOKUP(B507,'Sender-Receiver'!$B$3:$BP$1500,41,FALSE),"")</f>
        <v xml:space="preserve"> |  | VKS</v>
      </c>
      <c r="E507" t="s">
        <v>3817</v>
      </c>
      <c r="F507">
        <v>23</v>
      </c>
      <c r="G507" t="s">
        <v>1310</v>
      </c>
      <c r="M507" t="str">
        <f>IF(OR(BOM!$AE$4=FALSE,BOM!$AE$4="-"),IF(ISERROR(SEARCH("send",B507)),"",IF(ISERROR(SEARCH("Embrionix",BOM!$M$4)),"pool:TPC",IF(ISERROR(SEARCH("Quadsplit",BOM!$N$4)),"pool:TPC|pool:TPC","pool:TPC"))),IF(ISERROR(SEARCH("send",B507)),"","pool:TPC|pool:TPC"))</f>
        <v/>
      </c>
      <c r="S507" t="str">
        <f>IFERROR(IF(VLOOKUP(B507,'Sender-Receiver'!$B$3:$BS$1259,IF('Sender-Receiver'!$AQ$2="Type:Vid_720p50",61,59),FALSE)="x","true","false"),"false")</f>
        <v>true</v>
      </c>
      <c r="T507" t="str">
        <f t="shared" si="7"/>
        <v>full</v>
      </c>
      <c r="Y507" t="str">
        <f>IF(OR(BOM!$AE$4=FALSE,BOM!$AE$4="-"),IF(ISERROR(SEARCH("Embrionix",BOM!$M$4)),"none",IF(ISERROR(SEARCH("Quadsplit",BOM!$N$4)),IF(ISERROR(SEARCH("rec",B507)),IF(ISERROR(SEARCH("send",B507)),"none","split"),"merge"),"none")),IF(ISERROR(SEARCH("rec",B507)),"split","merge"))</f>
        <v>merge</v>
      </c>
    </row>
    <row r="508" spans="1:25" x14ac:dyDescent="0.2">
      <c r="A508" t="s">
        <v>942</v>
      </c>
      <c r="B508" t="str">
        <f>CONCATENATE(BOM!$C$4,"_",_xlfn.XLOOKUP(Nevion!G508,'SNP Lookup'!A:A,'SNP Lookup'!C:C,"",0,1),"_IPLASRF")</f>
        <v>VGW-01_SDI23_AUDsend_0013_IPLASRF</v>
      </c>
      <c r="C508" t="str">
        <f>IFERROR(VLOOKUP(B508,'Sender-Receiver'!$B$3:$BQ$1500,IF('Sender-Receiver'!$AQ$2="Type:Vid_720p50",62,60),FALSE),"")</f>
        <v/>
      </c>
      <c r="D508" t="str">
        <f>IFERROR(VLOOKUP(B508,'Sender-Receiver'!$B$3:$BP$1500,41,FALSE),"")</f>
        <v/>
      </c>
      <c r="E508" t="s">
        <v>3817</v>
      </c>
      <c r="F508">
        <v>23</v>
      </c>
      <c r="G508" t="s">
        <v>1558</v>
      </c>
      <c r="M508" t="str">
        <f>IF(OR(BOM!$AE$4=FALSE,BOM!$AE$4="-"),IF(ISERROR(SEARCH("send",B508)),"",IF(ISERROR(SEARCH("Embrionix",BOM!$M$4)),"pool:TPC",IF(ISERROR(SEARCH("Quadsplit",BOM!$N$4)),"pool:TPC|pool:TPC","pool:TPC"))),IF(ISERROR(SEARCH("send",B508)),"","pool:TPC|pool:TPC"))</f>
        <v>pool:TPC|pool:TPC</v>
      </c>
      <c r="S508" t="str">
        <f>IFERROR(IF(VLOOKUP(B508,'Sender-Receiver'!$B$3:$BS$1259,IF('Sender-Receiver'!$AQ$2="Type:Vid_720p50",61,59),FALSE)="x","true","false"),"false")</f>
        <v>false</v>
      </c>
      <c r="T508" t="str">
        <f t="shared" si="7"/>
        <v>off</v>
      </c>
      <c r="Y508" t="str">
        <f>IF(OR(BOM!$AE$4=FALSE,BOM!$AE$4="-"),IF(ISERROR(SEARCH("Embrionix",BOM!$M$4)),"none",IF(ISERROR(SEARCH("Quadsplit",BOM!$N$4)),IF(ISERROR(SEARCH("rec",B508)),IF(ISERROR(SEARCH("send",B508)),"none","split"),"merge"),"none")),IF(ISERROR(SEARCH("rec",B508)),"split","merge"))</f>
        <v>split</v>
      </c>
    </row>
    <row r="509" spans="1:25" x14ac:dyDescent="0.2">
      <c r="A509" t="s">
        <v>942</v>
      </c>
      <c r="B509" t="str">
        <f>CONCATENATE(BOM!$C$4,"_",_xlfn.XLOOKUP(Nevion!G509,'SNP Lookup'!A:A,'SNP Lookup'!C:C,"",0,1),"_IPLASRF")</f>
        <v>VGW-01_SDI23_AUDrec_0014_IPLASRF</v>
      </c>
      <c r="C509" t="str">
        <f>IFERROR(VLOOKUP(B509,'Sender-Receiver'!$B$3:$BQ$1500,IF('Sender-Receiver'!$AQ$2="Type:Vid_720p50",62,60),FALSE),"")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09" t="str">
        <f>IFERROR(VLOOKUP(B509,'Sender-Receiver'!$B$3:$BP$1500,41,FALSE),"")</f>
        <v xml:space="preserve"> |  | VKS</v>
      </c>
      <c r="E509" t="s">
        <v>3817</v>
      </c>
      <c r="F509">
        <v>23</v>
      </c>
      <c r="G509" t="s">
        <v>1311</v>
      </c>
      <c r="M509" t="str">
        <f>IF(OR(BOM!$AE$4=FALSE,BOM!$AE$4="-"),IF(ISERROR(SEARCH("send",B509)),"",IF(ISERROR(SEARCH("Embrionix",BOM!$M$4)),"pool:TPC",IF(ISERROR(SEARCH("Quadsplit",BOM!$N$4)),"pool:TPC|pool:TPC","pool:TPC"))),IF(ISERROR(SEARCH("send",B509)),"","pool:TPC|pool:TPC"))</f>
        <v/>
      </c>
      <c r="S509" t="str">
        <f>IFERROR(IF(VLOOKUP(B509,'Sender-Receiver'!$B$3:$BS$1259,IF('Sender-Receiver'!$AQ$2="Type:Vid_720p50",61,59),FALSE)="x","true","false"),"false")</f>
        <v>true</v>
      </c>
      <c r="T509" t="str">
        <f t="shared" si="7"/>
        <v>full</v>
      </c>
      <c r="Y509" t="str">
        <f>IF(OR(BOM!$AE$4=FALSE,BOM!$AE$4="-"),IF(ISERROR(SEARCH("Embrionix",BOM!$M$4)),"none",IF(ISERROR(SEARCH("Quadsplit",BOM!$N$4)),IF(ISERROR(SEARCH("rec",B509)),IF(ISERROR(SEARCH("send",B509)),"none","split"),"merge"),"none")),IF(ISERROR(SEARCH("rec",B509)),"split","merge"))</f>
        <v>merge</v>
      </c>
    </row>
    <row r="510" spans="1:25" x14ac:dyDescent="0.2">
      <c r="A510" t="s">
        <v>942</v>
      </c>
      <c r="B510" t="str">
        <f>CONCATENATE(BOM!$C$4,"_",_xlfn.XLOOKUP(Nevion!G510,'SNP Lookup'!A:A,'SNP Lookup'!C:C,"",0,1),"_IPLASRF")</f>
        <v>VGW-01_SDI23_AUDsend_0014_IPLASRF</v>
      </c>
      <c r="C510" t="str">
        <f>IFERROR(VLOOKUP(B510,'Sender-Receiver'!$B$3:$BQ$1500,IF('Sender-Receiver'!$AQ$2="Type:Vid_720p50",62,60),FALSE),"")</f>
        <v/>
      </c>
      <c r="D510" t="str">
        <f>IFERROR(VLOOKUP(B510,'Sender-Receiver'!$B$3:$BP$1500,41,FALSE),"")</f>
        <v/>
      </c>
      <c r="E510" t="s">
        <v>3817</v>
      </c>
      <c r="F510">
        <v>23</v>
      </c>
      <c r="G510" t="s">
        <v>1559</v>
      </c>
      <c r="M510" t="str">
        <f>IF(OR(BOM!$AE$4=FALSE,BOM!$AE$4="-"),IF(ISERROR(SEARCH("send",B510)),"",IF(ISERROR(SEARCH("Embrionix",BOM!$M$4)),"pool:TPC",IF(ISERROR(SEARCH("Quadsplit",BOM!$N$4)),"pool:TPC|pool:TPC","pool:TPC"))),IF(ISERROR(SEARCH("send",B510)),"","pool:TPC|pool:TPC"))</f>
        <v>pool:TPC|pool:TPC</v>
      </c>
      <c r="S510" t="str">
        <f>IFERROR(IF(VLOOKUP(B510,'Sender-Receiver'!$B$3:$BS$1259,IF('Sender-Receiver'!$AQ$2="Type:Vid_720p50",61,59),FALSE)="x","true","false"),"false")</f>
        <v>false</v>
      </c>
      <c r="T510" t="str">
        <f t="shared" si="7"/>
        <v>off</v>
      </c>
      <c r="Y510" t="str">
        <f>IF(OR(BOM!$AE$4=FALSE,BOM!$AE$4="-"),IF(ISERROR(SEARCH("Embrionix",BOM!$M$4)),"none",IF(ISERROR(SEARCH("Quadsplit",BOM!$N$4)),IF(ISERROR(SEARCH("rec",B510)),IF(ISERROR(SEARCH("send",B510)),"none","split"),"merge"),"none")),IF(ISERROR(SEARCH("rec",B510)),"split","merge"))</f>
        <v>split</v>
      </c>
    </row>
    <row r="511" spans="1:25" x14ac:dyDescent="0.2">
      <c r="A511" t="s">
        <v>942</v>
      </c>
      <c r="B511" t="str">
        <f>CONCATENATE(BOM!$C$4,"_",_xlfn.XLOOKUP(Nevion!G511,'SNP Lookup'!A:A,'SNP Lookup'!C:C,"",0,1),"_IPLASRF")</f>
        <v>VGW-01_SDI23_AUDrec_0015_IPLASRF</v>
      </c>
      <c r="C511" t="str">
        <f>IFERROR(VLOOKUP(B511,'Sender-Receiver'!$B$3:$BQ$1500,IF('Sender-Receiver'!$AQ$2="Type:Vid_720p50",62,60),FALSE),"")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11" t="str">
        <f>IFERROR(VLOOKUP(B511,'Sender-Receiver'!$B$3:$BP$1500,41,FALSE),"")</f>
        <v xml:space="preserve"> |  | VKS</v>
      </c>
      <c r="E511" t="s">
        <v>3817</v>
      </c>
      <c r="F511">
        <v>23</v>
      </c>
      <c r="G511" t="s">
        <v>1312</v>
      </c>
      <c r="M511" t="str">
        <f>IF(OR(BOM!$AE$4=FALSE,BOM!$AE$4="-"),IF(ISERROR(SEARCH("send",B511)),"",IF(ISERROR(SEARCH("Embrionix",BOM!$M$4)),"pool:TPC",IF(ISERROR(SEARCH("Quadsplit",BOM!$N$4)),"pool:TPC|pool:TPC","pool:TPC"))),IF(ISERROR(SEARCH("send",B511)),"","pool:TPC|pool:TPC"))</f>
        <v/>
      </c>
      <c r="S511" t="str">
        <f>IFERROR(IF(VLOOKUP(B511,'Sender-Receiver'!$B$3:$BS$1259,IF('Sender-Receiver'!$AQ$2="Type:Vid_720p50",61,59),FALSE)="x","true","false"),"false")</f>
        <v>true</v>
      </c>
      <c r="T511" t="str">
        <f t="shared" si="7"/>
        <v>full</v>
      </c>
      <c r="Y511" t="str">
        <f>IF(OR(BOM!$AE$4=FALSE,BOM!$AE$4="-"),IF(ISERROR(SEARCH("Embrionix",BOM!$M$4)),"none",IF(ISERROR(SEARCH("Quadsplit",BOM!$N$4)),IF(ISERROR(SEARCH("rec",B511)),IF(ISERROR(SEARCH("send",B511)),"none","split"),"merge"),"none")),IF(ISERROR(SEARCH("rec",B511)),"split","merge"))</f>
        <v>merge</v>
      </c>
    </row>
    <row r="512" spans="1:25" x14ac:dyDescent="0.2">
      <c r="A512" t="s">
        <v>942</v>
      </c>
      <c r="B512" t="str">
        <f>CONCATENATE(BOM!$C$4,"_",_xlfn.XLOOKUP(Nevion!G512,'SNP Lookup'!A:A,'SNP Lookup'!C:C,"",0,1),"_IPLASRF")</f>
        <v>VGW-01_SDI23_AUDsend_0015_IPLASRF</v>
      </c>
      <c r="C512" t="str">
        <f>IFERROR(VLOOKUP(B512,'Sender-Receiver'!$B$3:$BQ$1500,IF('Sender-Receiver'!$AQ$2="Type:Vid_720p50",62,60),FALSE),"")</f>
        <v/>
      </c>
      <c r="D512" t="str">
        <f>IFERROR(VLOOKUP(B512,'Sender-Receiver'!$B$3:$BP$1500,41,FALSE),"")</f>
        <v/>
      </c>
      <c r="E512" t="s">
        <v>3817</v>
      </c>
      <c r="F512">
        <v>23</v>
      </c>
      <c r="G512" t="s">
        <v>1560</v>
      </c>
      <c r="M512" t="str">
        <f>IF(OR(BOM!$AE$4=FALSE,BOM!$AE$4="-"),IF(ISERROR(SEARCH("send",B512)),"",IF(ISERROR(SEARCH("Embrionix",BOM!$M$4)),"pool:TPC",IF(ISERROR(SEARCH("Quadsplit",BOM!$N$4)),"pool:TPC|pool:TPC","pool:TPC"))),IF(ISERROR(SEARCH("send",B512)),"","pool:TPC|pool:TPC"))</f>
        <v>pool:TPC|pool:TPC</v>
      </c>
      <c r="S512" t="str">
        <f>IFERROR(IF(VLOOKUP(B512,'Sender-Receiver'!$B$3:$BS$1259,IF('Sender-Receiver'!$AQ$2="Type:Vid_720p50",61,59),FALSE)="x","true","false"),"false")</f>
        <v>false</v>
      </c>
      <c r="T512" t="str">
        <f t="shared" si="7"/>
        <v>off</v>
      </c>
      <c r="Y512" t="str">
        <f>IF(OR(BOM!$AE$4=FALSE,BOM!$AE$4="-"),IF(ISERROR(SEARCH("Embrionix",BOM!$M$4)),"none",IF(ISERROR(SEARCH("Quadsplit",BOM!$N$4)),IF(ISERROR(SEARCH("rec",B512)),IF(ISERROR(SEARCH("send",B512)),"none","split"),"merge"),"none")),IF(ISERROR(SEARCH("rec",B512)),"split","merge"))</f>
        <v>split</v>
      </c>
    </row>
    <row r="513" spans="1:25" x14ac:dyDescent="0.2">
      <c r="A513" t="s">
        <v>942</v>
      </c>
      <c r="B513" t="str">
        <f>CONCATENATE(BOM!$C$4,"_",_xlfn.XLOOKUP(Nevion!G513,'SNP Lookup'!A:A,'SNP Lookup'!C:C,"",0,1),"_IPLASRF")</f>
        <v>VGW-01_SDI23_AUDrec_0016_IPLASRF</v>
      </c>
      <c r="C513" t="str">
        <f>IFERROR(VLOOKUP(B513,'Sender-Receiver'!$B$3:$BQ$1500,IF('Sender-Receiver'!$AQ$2="Type:Vid_720p50",62,60),FALSE),"")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13" t="str">
        <f>IFERROR(VLOOKUP(B513,'Sender-Receiver'!$B$3:$BP$1500,41,FALSE),"")</f>
        <v xml:space="preserve"> |  | VKS</v>
      </c>
      <c r="E513" t="s">
        <v>3817</v>
      </c>
      <c r="F513">
        <v>23</v>
      </c>
      <c r="G513" t="s">
        <v>1313</v>
      </c>
      <c r="M513" t="str">
        <f>IF(OR(BOM!$AE$4=FALSE,BOM!$AE$4="-"),IF(ISERROR(SEARCH("send",B513)),"",IF(ISERROR(SEARCH("Embrionix",BOM!$M$4)),"pool:TPC",IF(ISERROR(SEARCH("Quadsplit",BOM!$N$4)),"pool:TPC|pool:TPC","pool:TPC"))),IF(ISERROR(SEARCH("send",B513)),"","pool:TPC|pool:TPC"))</f>
        <v/>
      </c>
      <c r="S513" t="str">
        <f>IFERROR(IF(VLOOKUP(B513,'Sender-Receiver'!$B$3:$BS$1259,IF('Sender-Receiver'!$AQ$2="Type:Vid_720p50",61,59),FALSE)="x","true","false"),"false")</f>
        <v>true</v>
      </c>
      <c r="T513" t="str">
        <f t="shared" si="7"/>
        <v>full</v>
      </c>
      <c r="Y513" t="str">
        <f>IF(OR(BOM!$AE$4=FALSE,BOM!$AE$4="-"),IF(ISERROR(SEARCH("Embrionix",BOM!$M$4)),"none",IF(ISERROR(SEARCH("Quadsplit",BOM!$N$4)),IF(ISERROR(SEARCH("rec",B513)),IF(ISERROR(SEARCH("send",B513)),"none","split"),"merge"),"none")),IF(ISERROR(SEARCH("rec",B513)),"split","merge"))</f>
        <v>merge</v>
      </c>
    </row>
    <row r="514" spans="1:25" x14ac:dyDescent="0.2">
      <c r="A514" t="s">
        <v>942</v>
      </c>
      <c r="B514" t="str">
        <f>CONCATENATE(BOM!$C$4,"_",_xlfn.XLOOKUP(Nevion!G514,'SNP Lookup'!A:A,'SNP Lookup'!C:C,"",0,1),"_IPLASRF")</f>
        <v>VGW-01_SDI23_AUDsend_0016_IPLASRF</v>
      </c>
      <c r="C514" t="str">
        <f>IFERROR(VLOOKUP(B514,'Sender-Receiver'!$B$3:$BQ$1500,IF('Sender-Receiver'!$AQ$2="Type:Vid_720p50",62,60),FALSE),"")</f>
        <v/>
      </c>
      <c r="D514" t="str">
        <f>IFERROR(VLOOKUP(B514,'Sender-Receiver'!$B$3:$BP$1500,41,FALSE),"")</f>
        <v/>
      </c>
      <c r="E514" t="s">
        <v>3817</v>
      </c>
      <c r="F514">
        <v>23</v>
      </c>
      <c r="G514" t="s">
        <v>1561</v>
      </c>
      <c r="M514" t="str">
        <f>IF(OR(BOM!$AE$4=FALSE,BOM!$AE$4="-"),IF(ISERROR(SEARCH("send",B514)),"",IF(ISERROR(SEARCH("Embrionix",BOM!$M$4)),"pool:TPC",IF(ISERROR(SEARCH("Quadsplit",BOM!$N$4)),"pool:TPC|pool:TPC","pool:TPC"))),IF(ISERROR(SEARCH("send",B514)),"","pool:TPC|pool:TPC"))</f>
        <v>pool:TPC|pool:TPC</v>
      </c>
      <c r="S514" t="str">
        <f>IFERROR(IF(VLOOKUP(B514,'Sender-Receiver'!$B$3:$BS$1259,IF('Sender-Receiver'!$AQ$2="Type:Vid_720p50",61,59),FALSE)="x","true","false"),"false")</f>
        <v>false</v>
      </c>
      <c r="T514" t="str">
        <f t="shared" ref="T514:T577" si="8">IF(S514="true","full","off")</f>
        <v>off</v>
      </c>
      <c r="Y514" t="str">
        <f>IF(OR(BOM!$AE$4=FALSE,BOM!$AE$4="-"),IF(ISERROR(SEARCH("Embrionix",BOM!$M$4)),"none",IF(ISERROR(SEARCH("Quadsplit",BOM!$N$4)),IF(ISERROR(SEARCH("rec",B514)),IF(ISERROR(SEARCH("send",B514)),"none","split"),"merge"),"none")),IF(ISERROR(SEARCH("rec",B514)),"split","merge"))</f>
        <v>split</v>
      </c>
    </row>
    <row r="515" spans="1:25" x14ac:dyDescent="0.2">
      <c r="A515" t="s">
        <v>942</v>
      </c>
      <c r="B515" t="str">
        <f>CONCATENATE(BOM!$C$4,"_",_xlfn.XLOOKUP(Nevion!G515,'SNP Lookup'!A:A,'SNP Lookup'!C:C,"",0,1),"_IPLASRF")</f>
        <v>VGW-01_SDI23_ANCrec_0001_IPLASRF</v>
      </c>
      <c r="C515" t="str">
        <f>IFERROR(VLOOKUP(B515,'Sender-Receiver'!$B$3:$BQ$1500,IF('Sender-Receiver'!$AQ$2="Type:Vid_720p50",62,60),FALSE),"")</f>
        <v>Type:Anc_Prot,#SNP</v>
      </c>
      <c r="D515" t="str">
        <f>IFERROR(VLOOKUP(B515,'Sender-Receiver'!$B$3:$BP$1500,41,FALSE),"")</f>
        <v xml:space="preserve"> |  | VKS</v>
      </c>
      <c r="E515" t="s">
        <v>3817</v>
      </c>
      <c r="F515">
        <v>23</v>
      </c>
      <c r="G515" t="s">
        <v>1294</v>
      </c>
      <c r="M515" t="str">
        <f>IF(OR(BOM!$AE$4=FALSE,BOM!$AE$4="-"),IF(ISERROR(SEARCH("send",B515)),"",IF(ISERROR(SEARCH("Embrionix",BOM!$M$4)),"pool:TPC",IF(ISERROR(SEARCH("Quadsplit",BOM!$N$4)),"pool:TPC|pool:TPC","pool:TPC"))),IF(ISERROR(SEARCH("send",B515)),"","pool:TPC|pool:TPC"))</f>
        <v/>
      </c>
      <c r="S515" t="str">
        <f>IFERROR(IF(VLOOKUP(B515,'Sender-Receiver'!$B$3:$BS$1259,IF('Sender-Receiver'!$AQ$2="Type:Vid_720p50",61,59),FALSE)="x","true","false"),"false")</f>
        <v>true</v>
      </c>
      <c r="T515" t="str">
        <f t="shared" si="8"/>
        <v>full</v>
      </c>
      <c r="Y515" t="str">
        <f>IF(OR(BOM!$AE$4=FALSE,BOM!$AE$4="-"),IF(ISERROR(SEARCH("Embrionix",BOM!$M$4)),"none",IF(ISERROR(SEARCH("Quadsplit",BOM!$N$4)),IF(ISERROR(SEARCH("rec",B515)),IF(ISERROR(SEARCH("send",B515)),"none","split"),"merge"),"none")),IF(ISERROR(SEARCH("rec",B515)),"split","merge"))</f>
        <v>merge</v>
      </c>
    </row>
    <row r="516" spans="1:25" x14ac:dyDescent="0.2">
      <c r="A516" t="s">
        <v>942</v>
      </c>
      <c r="B516" t="str">
        <f>CONCATENATE(BOM!$C$4,"_",_xlfn.XLOOKUP(Nevion!G516,'SNP Lookup'!A:A,'SNP Lookup'!C:C,"",0,1),"_IPLASRF")</f>
        <v>VGW-01_SDI23_ANCsend_0001_IPLASRF</v>
      </c>
      <c r="C516" t="str">
        <f>IFERROR(VLOOKUP(B516,'Sender-Receiver'!$B$3:$BQ$1500,IF('Sender-Receiver'!$AQ$2="Type:Vid_720p50",62,60),FALSE),"")</f>
        <v/>
      </c>
      <c r="D516" t="str">
        <f>IFERROR(VLOOKUP(B516,'Sender-Receiver'!$B$3:$BP$1500,41,FALSE),"")</f>
        <v/>
      </c>
      <c r="E516" t="s">
        <v>3817</v>
      </c>
      <c r="F516">
        <v>23</v>
      </c>
      <c r="G516" t="s">
        <v>1550</v>
      </c>
      <c r="M516" t="str">
        <f>IF(OR(BOM!$AE$4=FALSE,BOM!$AE$4="-"),IF(ISERROR(SEARCH("send",B516)),"",IF(ISERROR(SEARCH("Embrionix",BOM!$M$4)),"pool:TPC",IF(ISERROR(SEARCH("Quadsplit",BOM!$N$4)),"pool:TPC|pool:TPC","pool:TPC"))),IF(ISERROR(SEARCH("send",B516)),"","pool:TPC|pool:TPC"))</f>
        <v>pool:TPC|pool:TPC</v>
      </c>
      <c r="S516" t="str">
        <f>IFERROR(IF(VLOOKUP(B516,'Sender-Receiver'!$B$3:$BS$1259,IF('Sender-Receiver'!$AQ$2="Type:Vid_720p50",61,59),FALSE)="x","true","false"),"false")</f>
        <v>false</v>
      </c>
      <c r="T516" t="str">
        <f t="shared" si="8"/>
        <v>off</v>
      </c>
      <c r="Y516" t="str">
        <f>IF(OR(BOM!$AE$4=FALSE,BOM!$AE$4="-"),IF(ISERROR(SEARCH("Embrionix",BOM!$M$4)),"none",IF(ISERROR(SEARCH("Quadsplit",BOM!$N$4)),IF(ISERROR(SEARCH("rec",B516)),IF(ISERROR(SEARCH("send",B516)),"none","split"),"merge"),"none")),IF(ISERROR(SEARCH("rec",B516)),"split","merge"))</f>
        <v>split</v>
      </c>
    </row>
    <row r="517" spans="1:25" x14ac:dyDescent="0.2">
      <c r="A517" t="s">
        <v>942</v>
      </c>
      <c r="B517" t="str">
        <f>CONCATENATE(BOM!$C$4,"_",_xlfn.XLOOKUP(Nevion!G517,'SNP Lookup'!A:A,'SNP Lookup'!C:C,"",0,1),"_IPLASRF")</f>
        <v>VGW-01_SDI23_ANCrec_0002_IPLASRF</v>
      </c>
      <c r="C517" t="str">
        <f>IFERROR(VLOOKUP(B517,'Sender-Receiver'!$B$3:$BQ$1500,IF('Sender-Receiver'!$AQ$2="Type:Vid_720p50",62,60),FALSE),"")</f>
        <v>#SNP</v>
      </c>
      <c r="D517" t="str">
        <f>IFERROR(VLOOKUP(B517,'Sender-Receiver'!$B$3:$BP$1500,41,FALSE),"")</f>
        <v xml:space="preserve"> |  | VKS</v>
      </c>
      <c r="E517" t="s">
        <v>3817</v>
      </c>
      <c r="F517">
        <v>23</v>
      </c>
      <c r="G517" t="s">
        <v>1295</v>
      </c>
      <c r="M517" t="str">
        <f>IF(OR(BOM!$AE$4=FALSE,BOM!$AE$4="-"),IF(ISERROR(SEARCH("send",B517)),"",IF(ISERROR(SEARCH("Embrionix",BOM!$M$4)),"pool:TPC",IF(ISERROR(SEARCH("Quadsplit",BOM!$N$4)),"pool:TPC|pool:TPC","pool:TPC"))),IF(ISERROR(SEARCH("send",B517)),"","pool:TPC|pool:TPC"))</f>
        <v/>
      </c>
      <c r="S517" t="str">
        <f>IFERROR(IF(VLOOKUP(B517,'Sender-Receiver'!$B$3:$BS$1259,IF('Sender-Receiver'!$AQ$2="Type:Vid_720p50",61,59),FALSE)="x","true","false"),"false")</f>
        <v>false</v>
      </c>
      <c r="T517" t="str">
        <f t="shared" si="8"/>
        <v>off</v>
      </c>
      <c r="Y517" t="str">
        <f>IF(OR(BOM!$AE$4=FALSE,BOM!$AE$4="-"),IF(ISERROR(SEARCH("Embrionix",BOM!$M$4)),"none",IF(ISERROR(SEARCH("Quadsplit",BOM!$N$4)),IF(ISERROR(SEARCH("rec",B517)),IF(ISERROR(SEARCH("send",B517)),"none","split"),"merge"),"none")),IF(ISERROR(SEARCH("rec",B517)),"split","merge"))</f>
        <v>merge</v>
      </c>
    </row>
    <row r="518" spans="1:25" x14ac:dyDescent="0.2">
      <c r="A518" t="s">
        <v>942</v>
      </c>
      <c r="B518" t="str">
        <f>CONCATENATE(BOM!$C$4,"_",_xlfn.XLOOKUP(Nevion!G518,'SNP Lookup'!A:A,'SNP Lookup'!C:C,"",0,1),"_IPLASRF")</f>
        <v>VGW-01_SDI23_ANCsend_0002_IPLASRF</v>
      </c>
      <c r="C518" t="str">
        <f>IFERROR(VLOOKUP(B518,'Sender-Receiver'!$B$3:$BQ$1500,IF('Sender-Receiver'!$AQ$2="Type:Vid_720p50",62,60),FALSE),"")</f>
        <v/>
      </c>
      <c r="D518" t="str">
        <f>IFERROR(VLOOKUP(B518,'Sender-Receiver'!$B$3:$BP$1500,41,FALSE),"")</f>
        <v/>
      </c>
      <c r="E518" t="s">
        <v>3817</v>
      </c>
      <c r="F518">
        <v>23</v>
      </c>
      <c r="G518" t="s">
        <v>1551</v>
      </c>
      <c r="M518" t="str">
        <f>IF(OR(BOM!$AE$4=FALSE,BOM!$AE$4="-"),IF(ISERROR(SEARCH("send",B518)),"",IF(ISERROR(SEARCH("Embrionix",BOM!$M$4)),"pool:TPC",IF(ISERROR(SEARCH("Quadsplit",BOM!$N$4)),"pool:TPC|pool:TPC","pool:TPC"))),IF(ISERROR(SEARCH("send",B518)),"","pool:TPC|pool:TPC"))</f>
        <v>pool:TPC|pool:TPC</v>
      </c>
      <c r="S518" t="str">
        <f>IFERROR(IF(VLOOKUP(B518,'Sender-Receiver'!$B$3:$BS$1259,IF('Sender-Receiver'!$AQ$2="Type:Vid_720p50",61,59),FALSE)="x","true","false"),"false")</f>
        <v>false</v>
      </c>
      <c r="T518" t="str">
        <f t="shared" si="8"/>
        <v>off</v>
      </c>
      <c r="Y518" t="str">
        <f>IF(OR(BOM!$AE$4=FALSE,BOM!$AE$4="-"),IF(ISERROR(SEARCH("Embrionix",BOM!$M$4)),"none",IF(ISERROR(SEARCH("Quadsplit",BOM!$N$4)),IF(ISERROR(SEARCH("rec",B518)),IF(ISERROR(SEARCH("send",B518)),"none","split"),"merge"),"none")),IF(ISERROR(SEARCH("rec",B518)),"split","merge"))</f>
        <v>split</v>
      </c>
    </row>
    <row r="519" spans="1:25" x14ac:dyDescent="0.2">
      <c r="A519" t="s">
        <v>942</v>
      </c>
      <c r="B519" t="str">
        <f>CONCATENATE(BOM!$C$4,"_",_xlfn.XLOOKUP(Nevion!G519,'SNP Lookup'!A:A,'SNP Lookup'!C:C,"",0,1),"_IPLASRF")</f>
        <v>VGW-01_SDI23_ANCrec_0003_IPLASRF</v>
      </c>
      <c r="C519" t="str">
        <f>IFERROR(VLOOKUP(B519,'Sender-Receiver'!$B$3:$BQ$1500,IF('Sender-Receiver'!$AQ$2="Type:Vid_720p50",62,60),FALSE),"")</f>
        <v>#SNP</v>
      </c>
      <c r="D519" t="str">
        <f>IFERROR(VLOOKUP(B519,'Sender-Receiver'!$B$3:$BP$1500,41,FALSE),"")</f>
        <v xml:space="preserve"> |  | VKS</v>
      </c>
      <c r="E519" t="s">
        <v>3817</v>
      </c>
      <c r="F519">
        <v>23</v>
      </c>
      <c r="G519" t="s">
        <v>1296</v>
      </c>
      <c r="M519" t="str">
        <f>IF(OR(BOM!$AE$4=FALSE,BOM!$AE$4="-"),IF(ISERROR(SEARCH("send",B519)),"",IF(ISERROR(SEARCH("Embrionix",BOM!$M$4)),"pool:TPC",IF(ISERROR(SEARCH("Quadsplit",BOM!$N$4)),"pool:TPC|pool:TPC","pool:TPC"))),IF(ISERROR(SEARCH("send",B519)),"","pool:TPC|pool:TPC"))</f>
        <v/>
      </c>
      <c r="S519" t="str">
        <f>IFERROR(IF(VLOOKUP(B519,'Sender-Receiver'!$B$3:$BS$1259,IF('Sender-Receiver'!$AQ$2="Type:Vid_720p50",61,59),FALSE)="x","true","false"),"false")</f>
        <v>false</v>
      </c>
      <c r="T519" t="str">
        <f t="shared" si="8"/>
        <v>off</v>
      </c>
      <c r="Y519" t="str">
        <f>IF(OR(BOM!$AE$4=FALSE,BOM!$AE$4="-"),IF(ISERROR(SEARCH("Embrionix",BOM!$M$4)),"none",IF(ISERROR(SEARCH("Quadsplit",BOM!$N$4)),IF(ISERROR(SEARCH("rec",B519)),IF(ISERROR(SEARCH("send",B519)),"none","split"),"merge"),"none")),IF(ISERROR(SEARCH("rec",B519)),"split","merge"))</f>
        <v>merge</v>
      </c>
    </row>
    <row r="520" spans="1:25" x14ac:dyDescent="0.2">
      <c r="A520" t="s">
        <v>942</v>
      </c>
      <c r="B520" t="str">
        <f>CONCATENATE(BOM!$C$4,"_",_xlfn.XLOOKUP(Nevion!G520,'SNP Lookup'!A:A,'SNP Lookup'!C:C,"",0,1),"_IPLASRF")</f>
        <v>VGW-01_SDI23_ANCsend_0003_IPLASRF</v>
      </c>
      <c r="C520" t="str">
        <f>IFERROR(VLOOKUP(B520,'Sender-Receiver'!$B$3:$BQ$1500,IF('Sender-Receiver'!$AQ$2="Type:Vid_720p50",62,60),FALSE),"")</f>
        <v/>
      </c>
      <c r="D520" t="str">
        <f>IFERROR(VLOOKUP(B520,'Sender-Receiver'!$B$3:$BP$1500,41,FALSE),"")</f>
        <v/>
      </c>
      <c r="E520" t="s">
        <v>3817</v>
      </c>
      <c r="F520">
        <v>23</v>
      </c>
      <c r="G520" t="s">
        <v>1552</v>
      </c>
      <c r="M520" t="str">
        <f>IF(OR(BOM!$AE$4=FALSE,BOM!$AE$4="-"),IF(ISERROR(SEARCH("send",B520)),"",IF(ISERROR(SEARCH("Embrionix",BOM!$M$4)),"pool:TPC",IF(ISERROR(SEARCH("Quadsplit",BOM!$N$4)),"pool:TPC|pool:TPC","pool:TPC"))),IF(ISERROR(SEARCH("send",B520)),"","pool:TPC|pool:TPC"))</f>
        <v>pool:TPC|pool:TPC</v>
      </c>
      <c r="S520" t="str">
        <f>IFERROR(IF(VLOOKUP(B520,'Sender-Receiver'!$B$3:$BS$1259,IF('Sender-Receiver'!$AQ$2="Type:Vid_720p50",61,59),FALSE)="x","true","false"),"false")</f>
        <v>false</v>
      </c>
      <c r="T520" t="str">
        <f t="shared" si="8"/>
        <v>off</v>
      </c>
      <c r="Y520" t="str">
        <f>IF(OR(BOM!$AE$4=FALSE,BOM!$AE$4="-"),IF(ISERROR(SEARCH("Embrionix",BOM!$M$4)),"none",IF(ISERROR(SEARCH("Quadsplit",BOM!$N$4)),IF(ISERROR(SEARCH("rec",B520)),IF(ISERROR(SEARCH("send",B520)),"none","split"),"merge"),"none")),IF(ISERROR(SEARCH("rec",B520)),"split","merge"))</f>
        <v>split</v>
      </c>
    </row>
    <row r="521" spans="1:25" x14ac:dyDescent="0.2">
      <c r="A521" t="s">
        <v>942</v>
      </c>
      <c r="B521" t="str">
        <f>CONCATENATE(BOM!$C$4,"_",_xlfn.XLOOKUP(Nevion!G521,'SNP Lookup'!A:A,'SNP Lookup'!C:C,"",0,1),"_IPLASRF")</f>
        <v>VGW-01_SDI23_ANCrec_0004_IPLASRF</v>
      </c>
      <c r="C521" t="str">
        <f>IFERROR(VLOOKUP(B521,'Sender-Receiver'!$B$3:$BQ$1500,IF('Sender-Receiver'!$AQ$2="Type:Vid_720p50",62,60),FALSE),"")</f>
        <v>#SNP</v>
      </c>
      <c r="D521" t="str">
        <f>IFERROR(VLOOKUP(B521,'Sender-Receiver'!$B$3:$BP$1500,41,FALSE),"")</f>
        <v xml:space="preserve"> |  | VKS</v>
      </c>
      <c r="E521" t="s">
        <v>3817</v>
      </c>
      <c r="F521">
        <v>23</v>
      </c>
      <c r="G521" t="s">
        <v>1297</v>
      </c>
      <c r="M521" t="str">
        <f>IF(OR(BOM!$AE$4=FALSE,BOM!$AE$4="-"),IF(ISERROR(SEARCH("send",B521)),"",IF(ISERROR(SEARCH("Embrionix",BOM!$M$4)),"pool:TPC",IF(ISERROR(SEARCH("Quadsplit",BOM!$N$4)),"pool:TPC|pool:TPC","pool:TPC"))),IF(ISERROR(SEARCH("send",B521)),"","pool:TPC|pool:TPC"))</f>
        <v/>
      </c>
      <c r="S521" t="str">
        <f>IFERROR(IF(VLOOKUP(B521,'Sender-Receiver'!$B$3:$BS$1259,IF('Sender-Receiver'!$AQ$2="Type:Vid_720p50",61,59),FALSE)="x","true","false"),"false")</f>
        <v>false</v>
      </c>
      <c r="T521" t="str">
        <f t="shared" si="8"/>
        <v>off</v>
      </c>
      <c r="Y521" t="str">
        <f>IF(OR(BOM!$AE$4=FALSE,BOM!$AE$4="-"),IF(ISERROR(SEARCH("Embrionix",BOM!$M$4)),"none",IF(ISERROR(SEARCH("Quadsplit",BOM!$N$4)),IF(ISERROR(SEARCH("rec",B521)),IF(ISERROR(SEARCH("send",B521)),"none","split"),"merge"),"none")),IF(ISERROR(SEARCH("rec",B521)),"split","merge"))</f>
        <v>merge</v>
      </c>
    </row>
    <row r="522" spans="1:25" x14ac:dyDescent="0.2">
      <c r="A522" t="s">
        <v>942</v>
      </c>
      <c r="B522" t="str">
        <f>CONCATENATE(BOM!$C$4,"_",_xlfn.XLOOKUP(Nevion!G522,'SNP Lookup'!A:A,'SNP Lookup'!C:C,"",0,1),"_IPLASRF")</f>
        <v>VGW-01_SDI23_ANCsend_0004_IPLASRF</v>
      </c>
      <c r="C522" t="str">
        <f>IFERROR(VLOOKUP(B522,'Sender-Receiver'!$B$3:$BQ$1500,IF('Sender-Receiver'!$AQ$2="Type:Vid_720p50",62,60),FALSE),"")</f>
        <v/>
      </c>
      <c r="D522" t="str">
        <f>IFERROR(VLOOKUP(B522,'Sender-Receiver'!$B$3:$BP$1500,41,FALSE),"")</f>
        <v/>
      </c>
      <c r="E522" t="s">
        <v>3817</v>
      </c>
      <c r="F522">
        <v>23</v>
      </c>
      <c r="G522" t="s">
        <v>1553</v>
      </c>
      <c r="M522" t="str">
        <f>IF(OR(BOM!$AE$4=FALSE,BOM!$AE$4="-"),IF(ISERROR(SEARCH("send",B522)),"",IF(ISERROR(SEARCH("Embrionix",BOM!$M$4)),"pool:TPC",IF(ISERROR(SEARCH("Quadsplit",BOM!$N$4)),"pool:TPC|pool:TPC","pool:TPC"))),IF(ISERROR(SEARCH("send",B522)),"","pool:TPC|pool:TPC"))</f>
        <v>pool:TPC|pool:TPC</v>
      </c>
      <c r="S522" t="str">
        <f>IFERROR(IF(VLOOKUP(B522,'Sender-Receiver'!$B$3:$BS$1259,IF('Sender-Receiver'!$AQ$2="Type:Vid_720p50",61,59),FALSE)="x","true","false"),"false")</f>
        <v>false</v>
      </c>
      <c r="T522" t="str">
        <f t="shared" si="8"/>
        <v>off</v>
      </c>
      <c r="Y522" t="str">
        <f>IF(OR(BOM!$AE$4=FALSE,BOM!$AE$4="-"),IF(ISERROR(SEARCH("Embrionix",BOM!$M$4)),"none",IF(ISERROR(SEARCH("Quadsplit",BOM!$N$4)),IF(ISERROR(SEARCH("rec",B522)),IF(ISERROR(SEARCH("send",B522)),"none","split"),"merge"),"none")),IF(ISERROR(SEARCH("rec",B522)),"split","merge"))</f>
        <v>split</v>
      </c>
    </row>
    <row r="523" spans="1:25" x14ac:dyDescent="0.2">
      <c r="A523" t="s">
        <v>942</v>
      </c>
      <c r="B523" t="str">
        <f>CONCATENATE(BOM!$C$4,"_",_xlfn.XLOOKUP(Nevion!G523,'SNP Lookup'!A:A,'SNP Lookup'!C:C,"",0,1),"_IPLASRF")</f>
        <v>VGW-01_SDI24_VIDrec_0001_IPLASRF</v>
      </c>
      <c r="C523" t="str">
        <f>IFERROR(VLOOKUP(B523,'Sender-Receiver'!$B$3:$BQ$1500,IF('Sender-Receiver'!$AQ$2="Type:Vid_720p50",62,60),FALSE),"")</f>
        <v>Type:Vid_1080i50,Type:Vid_1080p25,Type:Vid_1080p50,Type:Vid_2160p50,Type:Vid_1080p60,#SNP</v>
      </c>
      <c r="D523" t="str">
        <f>IFERROR(VLOOKUP(B523,'Sender-Receiver'!$B$3:$BP$1500,41,FALSE),"")</f>
        <v xml:space="preserve"> |  | VKS</v>
      </c>
      <c r="E523" t="s">
        <v>3817</v>
      </c>
      <c r="F523">
        <v>24</v>
      </c>
      <c r="G523" t="s">
        <v>1335</v>
      </c>
      <c r="M523" t="str">
        <f>IF(OR(BOM!$AE$4=FALSE,BOM!$AE$4="-"),IF(ISERROR(SEARCH("send",B523)),"",IF(ISERROR(SEARCH("Embrionix",BOM!$M$4)),"pool:TPC",IF(ISERROR(SEARCH("Quadsplit",BOM!$N$4)),"pool:TPC|pool:TPC","pool:TPC"))),IF(ISERROR(SEARCH("send",B523)),"","pool:TPC|pool:TPC"))</f>
        <v/>
      </c>
      <c r="S523" t="str">
        <f>IFERROR(IF(VLOOKUP(B523,'Sender-Receiver'!$B$3:$BS$1259,IF('Sender-Receiver'!$AQ$2="Type:Vid_720p50",61,59),FALSE)="x","true","false"),"false")</f>
        <v>true</v>
      </c>
      <c r="T523" t="str">
        <f t="shared" si="8"/>
        <v>full</v>
      </c>
      <c r="X523" t="s">
        <v>1184</v>
      </c>
      <c r="Y523" t="str">
        <f>IF(OR(BOM!$AE$4=FALSE,BOM!$AE$4="-"),IF(ISERROR(SEARCH("Embrionix",BOM!$M$4)),"none",IF(ISERROR(SEARCH("Quadsplit",BOM!$N$4)),IF(ISERROR(SEARCH("rec",B523)),IF(ISERROR(SEARCH("send",B523)),"none","split"),"merge"),"none")),IF(ISERROR(SEARCH("rec",B523)),"split","merge"))</f>
        <v>merge</v>
      </c>
    </row>
    <row r="524" spans="1:25" x14ac:dyDescent="0.2">
      <c r="A524" t="s">
        <v>942</v>
      </c>
      <c r="B524" t="str">
        <f>CONCATENATE(BOM!$C$4,"_",_xlfn.XLOOKUP(Nevion!G524,'SNP Lookup'!A:A,'SNP Lookup'!C:C,"",0,1),"_IPLASRF")</f>
        <v>VGW-01_SDI24_VIDsend_0001_IPLASRF</v>
      </c>
      <c r="C524" t="str">
        <f>IFERROR(VLOOKUP(B524,'Sender-Receiver'!$B$3:$BQ$1500,IF('Sender-Receiver'!$AQ$2="Type:Vid_720p50",62,60),FALSE),"")</f>
        <v/>
      </c>
      <c r="D524" t="str">
        <f>IFERROR(VLOOKUP(B524,'Sender-Receiver'!$B$3:$BP$1500,41,FALSE),"")</f>
        <v/>
      </c>
      <c r="E524" t="s">
        <v>3817</v>
      </c>
      <c r="F524">
        <v>24</v>
      </c>
      <c r="G524" t="s">
        <v>1593</v>
      </c>
      <c r="M524" t="str">
        <f>IF(OR(BOM!$AE$4=FALSE,BOM!$AE$4="-"),IF(ISERROR(SEARCH("send",B524)),"",IF(ISERROR(SEARCH("Embrionix",BOM!$M$4)),"pool:TPC",IF(ISERROR(SEARCH("Quadsplit",BOM!$N$4)),"pool:TPC|pool:TPC","pool:TPC"))),IF(ISERROR(SEARCH("send",B524)),"","pool:TPC|pool:TPC"))</f>
        <v>pool:TPC|pool:TPC</v>
      </c>
      <c r="S524" t="str">
        <f>IFERROR(IF(VLOOKUP(B524,'Sender-Receiver'!$B$3:$BS$1259,IF('Sender-Receiver'!$AQ$2="Type:Vid_720p50",61,59),FALSE)="x","true","false"),"false")</f>
        <v>false</v>
      </c>
      <c r="T524" t="str">
        <f t="shared" si="8"/>
        <v>off</v>
      </c>
      <c r="Y524" t="str">
        <f>IF(OR(BOM!$AE$4=FALSE,BOM!$AE$4="-"),IF(ISERROR(SEARCH("Embrionix",BOM!$M$4)),"none",IF(ISERROR(SEARCH("Quadsplit",BOM!$N$4)),IF(ISERROR(SEARCH("rec",B524)),IF(ISERROR(SEARCH("send",B524)),"none","split"),"merge"),"none")),IF(ISERROR(SEARCH("rec",B524)),"split","merge"))</f>
        <v>split</v>
      </c>
    </row>
    <row r="525" spans="1:25" x14ac:dyDescent="0.2">
      <c r="A525" t="s">
        <v>942</v>
      </c>
      <c r="B525" t="str">
        <f>CONCATENATE(BOM!$C$4,"_",_xlfn.XLOOKUP(Nevion!G525,'SNP Lookup'!A:A,'SNP Lookup'!C:C,"",0,1),"_IPLASRF")</f>
        <v>VGW-01_SDI24_VIDsend_0002_IPLASRF</v>
      </c>
      <c r="C525" t="str">
        <f>IFERROR(VLOOKUP(B525,'Sender-Receiver'!$B$3:$BQ$1500,IF('Sender-Receiver'!$AQ$2="Type:Vid_720p50",62,60),FALSE),"")</f>
        <v>Type:Vid_1080i50,#SNP</v>
      </c>
      <c r="D525" t="str">
        <f>IFERROR(VLOOKUP(B525,'Sender-Receiver'!$B$3:$BP$1500,41,FALSE),"")</f>
        <v xml:space="preserve"> |  | VKS</v>
      </c>
      <c r="E525" t="s">
        <v>3817</v>
      </c>
      <c r="F525">
        <v>24</v>
      </c>
      <c r="G525" t="s">
        <v>1592</v>
      </c>
      <c r="M525" t="str">
        <f>IF(OR(BOM!$AE$4=FALSE,BOM!$AE$4="-"),IF(ISERROR(SEARCH("send",B525)),"",IF(ISERROR(SEARCH("Embrionix",BOM!$M$4)),"pool:TPC",IF(ISERROR(SEARCH("Quadsplit",BOM!$N$4)),"pool:TPC|pool:TPC","pool:TPC"))),IF(ISERROR(SEARCH("send",B525)),"","pool:TPC|pool:TPC"))</f>
        <v>pool:TPC|pool:TPC</v>
      </c>
      <c r="S525" t="str">
        <f>IFERROR(IF(VLOOKUP(B525,'Sender-Receiver'!$B$3:$BS$1259,IF('Sender-Receiver'!$AQ$2="Type:Vid_720p50",61,59),FALSE)="x","true","false"),"false")</f>
        <v>true</v>
      </c>
      <c r="T525" t="str">
        <f t="shared" si="8"/>
        <v>full</v>
      </c>
      <c r="Y525" t="str">
        <f>IF(OR(BOM!$AE$4=FALSE,BOM!$AE$4="-"),IF(ISERROR(SEARCH("Embrionix",BOM!$M$4)),"none",IF(ISERROR(SEARCH("Quadsplit",BOM!$N$4)),IF(ISERROR(SEARCH("rec",B525)),IF(ISERROR(SEARCH("send",B525)),"none","split"),"merge"),"none")),IF(ISERROR(SEARCH("rec",B525)),"split","merge"))</f>
        <v>split</v>
      </c>
    </row>
    <row r="526" spans="1:25" x14ac:dyDescent="0.2">
      <c r="A526" t="s">
        <v>942</v>
      </c>
      <c r="B526" t="str">
        <f>CONCATENATE(BOM!$C$4,"_",_xlfn.XLOOKUP(Nevion!G526,'SNP Lookup'!A:A,'SNP Lookup'!C:C,"",0,1),"_IPLASRF")</f>
        <v>VGW-01_SDI24_AUDrec_0001_IPLASRF</v>
      </c>
      <c r="C526" t="str">
        <f>IFERROR(VLOOKUP(B526,'Sender-Receiver'!$B$3:$BQ$1500,IF('Sender-Receiver'!$AQ$2="Type:Vid_720p50",62,60),FALSE),"")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26" t="str">
        <f>IFERROR(VLOOKUP(B526,'Sender-Receiver'!$B$3:$BP$1500,41,FALSE),"")</f>
        <v xml:space="preserve"> |  | VKS</v>
      </c>
      <c r="E526" t="s">
        <v>3817</v>
      </c>
      <c r="F526">
        <v>24</v>
      </c>
      <c r="G526" t="s">
        <v>1319</v>
      </c>
      <c r="M526" t="str">
        <f>IF(OR(BOM!$AE$4=FALSE,BOM!$AE$4="-"),IF(ISERROR(SEARCH("send",B526)),"",IF(ISERROR(SEARCH("Embrionix",BOM!$M$4)),"pool:TPC",IF(ISERROR(SEARCH("Quadsplit",BOM!$N$4)),"pool:TPC|pool:TPC","pool:TPC"))),IF(ISERROR(SEARCH("send",B526)),"","pool:TPC|pool:TPC"))</f>
        <v/>
      </c>
      <c r="S526" t="str">
        <f>IFERROR(IF(VLOOKUP(B526,'Sender-Receiver'!$B$3:$BS$1259,IF('Sender-Receiver'!$AQ$2="Type:Vid_720p50",61,59),FALSE)="x","true","false"),"false")</f>
        <v>true</v>
      </c>
      <c r="T526" t="str">
        <f t="shared" si="8"/>
        <v>full</v>
      </c>
      <c r="Y526" t="str">
        <f>IF(OR(BOM!$AE$4=FALSE,BOM!$AE$4="-"),IF(ISERROR(SEARCH("Embrionix",BOM!$M$4)),"none",IF(ISERROR(SEARCH("Quadsplit",BOM!$N$4)),IF(ISERROR(SEARCH("rec",B526)),IF(ISERROR(SEARCH("send",B526)),"none","split"),"merge"),"none")),IF(ISERROR(SEARCH("rec",B526)),"split","merge"))</f>
        <v>merge</v>
      </c>
    </row>
    <row r="527" spans="1:25" x14ac:dyDescent="0.2">
      <c r="A527" t="s">
        <v>942</v>
      </c>
      <c r="B527" t="str">
        <f>CONCATENATE(BOM!$C$4,"_",_xlfn.XLOOKUP(Nevion!G527,'SNP Lookup'!A:A,'SNP Lookup'!C:C,"",0,1),"_IPLASRF")</f>
        <v>VGW-01_SDI24_AUDsend_0001_IPLASRF</v>
      </c>
      <c r="C527" t="str">
        <f>IFERROR(VLOOKUP(B527,'Sender-Receiver'!$B$3:$BQ$1500,IF('Sender-Receiver'!$AQ$2="Type:Vid_720p50",62,60),FALSE),"")</f>
        <v/>
      </c>
      <c r="D527" t="str">
        <f>IFERROR(VLOOKUP(B527,'Sender-Receiver'!$B$3:$BP$1500,41,FALSE),"")</f>
        <v/>
      </c>
      <c r="E527" t="s">
        <v>3817</v>
      </c>
      <c r="F527">
        <v>24</v>
      </c>
      <c r="G527" t="s">
        <v>1576</v>
      </c>
      <c r="M527" t="str">
        <f>IF(OR(BOM!$AE$4=FALSE,BOM!$AE$4="-"),IF(ISERROR(SEARCH("send",B527)),"",IF(ISERROR(SEARCH("Embrionix",BOM!$M$4)),"pool:TPC",IF(ISERROR(SEARCH("Quadsplit",BOM!$N$4)),"pool:TPC|pool:TPC","pool:TPC"))),IF(ISERROR(SEARCH("send",B527)),"","pool:TPC|pool:TPC"))</f>
        <v>pool:TPC|pool:TPC</v>
      </c>
      <c r="S527" t="str">
        <f>IFERROR(IF(VLOOKUP(B527,'Sender-Receiver'!$B$3:$BS$1259,IF('Sender-Receiver'!$AQ$2="Type:Vid_720p50",61,59),FALSE)="x","true","false"),"false")</f>
        <v>false</v>
      </c>
      <c r="T527" t="str">
        <f t="shared" si="8"/>
        <v>off</v>
      </c>
      <c r="Y527" t="str">
        <f>IF(OR(BOM!$AE$4=FALSE,BOM!$AE$4="-"),IF(ISERROR(SEARCH("Embrionix",BOM!$M$4)),"none",IF(ISERROR(SEARCH("Quadsplit",BOM!$N$4)),IF(ISERROR(SEARCH("rec",B527)),IF(ISERROR(SEARCH("send",B527)),"none","split"),"merge"),"none")),IF(ISERROR(SEARCH("rec",B527)),"split","merge"))</f>
        <v>split</v>
      </c>
    </row>
    <row r="528" spans="1:25" x14ac:dyDescent="0.2">
      <c r="A528" t="s">
        <v>942</v>
      </c>
      <c r="B528" t="str">
        <f>CONCATENATE(BOM!$C$4,"_",_xlfn.XLOOKUP(Nevion!G528,'SNP Lookup'!A:A,'SNP Lookup'!C:C,"",0,1),"_IPLASRF")</f>
        <v>VGW-01_SDI24_AUDrec_0002_IPLASRF</v>
      </c>
      <c r="C528" t="str">
        <f>IFERROR(VLOOKUP(B528,'Sender-Receiver'!$B$3:$BQ$1500,IF('Sender-Receiver'!$AQ$2="Type:Vid_720p50",62,60),FALSE),"")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28" t="str">
        <f>IFERROR(VLOOKUP(B528,'Sender-Receiver'!$B$3:$BP$1500,41,FALSE),"")</f>
        <v xml:space="preserve"> |  | VKS</v>
      </c>
      <c r="E528" t="s">
        <v>3817</v>
      </c>
      <c r="F528">
        <v>24</v>
      </c>
      <c r="G528" t="s">
        <v>1320</v>
      </c>
      <c r="M528" t="str">
        <f>IF(OR(BOM!$AE$4=FALSE,BOM!$AE$4="-"),IF(ISERROR(SEARCH("send",B528)),"",IF(ISERROR(SEARCH("Embrionix",BOM!$M$4)),"pool:TPC",IF(ISERROR(SEARCH("Quadsplit",BOM!$N$4)),"pool:TPC|pool:TPC","pool:TPC"))),IF(ISERROR(SEARCH("send",B528)),"","pool:TPC|pool:TPC"))</f>
        <v/>
      </c>
      <c r="S528" t="str">
        <f>IFERROR(IF(VLOOKUP(B528,'Sender-Receiver'!$B$3:$BS$1259,IF('Sender-Receiver'!$AQ$2="Type:Vid_720p50",61,59),FALSE)="x","true","false"),"false")</f>
        <v>true</v>
      </c>
      <c r="T528" t="str">
        <f t="shared" si="8"/>
        <v>full</v>
      </c>
      <c r="Y528" t="str">
        <f>IF(OR(BOM!$AE$4=FALSE,BOM!$AE$4="-"),IF(ISERROR(SEARCH("Embrionix",BOM!$M$4)),"none",IF(ISERROR(SEARCH("Quadsplit",BOM!$N$4)),IF(ISERROR(SEARCH("rec",B528)),IF(ISERROR(SEARCH("send",B528)),"none","split"),"merge"),"none")),IF(ISERROR(SEARCH("rec",B528)),"split","merge"))</f>
        <v>merge</v>
      </c>
    </row>
    <row r="529" spans="1:25" x14ac:dyDescent="0.2">
      <c r="A529" t="s">
        <v>942</v>
      </c>
      <c r="B529" t="str">
        <f>CONCATENATE(BOM!$C$4,"_",_xlfn.XLOOKUP(Nevion!G529,'SNP Lookup'!A:A,'SNP Lookup'!C:C,"",0,1),"_IPLASRF")</f>
        <v>VGW-01_SDI24_AUDsend_0002_IPLASRF</v>
      </c>
      <c r="C529" t="str">
        <f>IFERROR(VLOOKUP(B529,'Sender-Receiver'!$B$3:$BQ$1500,IF('Sender-Receiver'!$AQ$2="Type:Vid_720p50",62,60),FALSE),"")</f>
        <v/>
      </c>
      <c r="D529" t="str">
        <f>IFERROR(VLOOKUP(B529,'Sender-Receiver'!$B$3:$BP$1500,41,FALSE),"")</f>
        <v/>
      </c>
      <c r="E529" t="s">
        <v>3817</v>
      </c>
      <c r="F529">
        <v>24</v>
      </c>
      <c r="G529" t="s">
        <v>1584</v>
      </c>
      <c r="M529" t="str">
        <f>IF(OR(BOM!$AE$4=FALSE,BOM!$AE$4="-"),IF(ISERROR(SEARCH("send",B529)),"",IF(ISERROR(SEARCH("Embrionix",BOM!$M$4)),"pool:TPC",IF(ISERROR(SEARCH("Quadsplit",BOM!$N$4)),"pool:TPC|pool:TPC","pool:TPC"))),IF(ISERROR(SEARCH("send",B529)),"","pool:TPC|pool:TPC"))</f>
        <v>pool:TPC|pool:TPC</v>
      </c>
      <c r="S529" t="str">
        <f>IFERROR(IF(VLOOKUP(B529,'Sender-Receiver'!$B$3:$BS$1259,IF('Sender-Receiver'!$AQ$2="Type:Vid_720p50",61,59),FALSE)="x","true","false"),"false")</f>
        <v>false</v>
      </c>
      <c r="T529" t="str">
        <f t="shared" si="8"/>
        <v>off</v>
      </c>
      <c r="Y529" t="str">
        <f>IF(OR(BOM!$AE$4=FALSE,BOM!$AE$4="-"),IF(ISERROR(SEARCH("Embrionix",BOM!$M$4)),"none",IF(ISERROR(SEARCH("Quadsplit",BOM!$N$4)),IF(ISERROR(SEARCH("rec",B529)),IF(ISERROR(SEARCH("send",B529)),"none","split"),"merge"),"none")),IF(ISERROR(SEARCH("rec",B529)),"split","merge"))</f>
        <v>split</v>
      </c>
    </row>
    <row r="530" spans="1:25" x14ac:dyDescent="0.2">
      <c r="A530" t="s">
        <v>942</v>
      </c>
      <c r="B530" t="str">
        <f>CONCATENATE(BOM!$C$4,"_",_xlfn.XLOOKUP(Nevion!G530,'SNP Lookup'!A:A,'SNP Lookup'!C:C,"",0,1),"_IPLASRF")</f>
        <v>VGW-01_SDI24_AUDrec_0003_IPLASRF</v>
      </c>
      <c r="C530" t="str">
        <f>IFERROR(VLOOKUP(B530,'Sender-Receiver'!$B$3:$BQ$1500,IF('Sender-Receiver'!$AQ$2="Type:Vid_720p50",62,60),FALSE),"")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30" t="str">
        <f>IFERROR(VLOOKUP(B530,'Sender-Receiver'!$B$3:$BP$1500,41,FALSE),"")</f>
        <v xml:space="preserve"> |  | VKS</v>
      </c>
      <c r="E530" t="s">
        <v>3817</v>
      </c>
      <c r="F530">
        <v>24</v>
      </c>
      <c r="G530" t="s">
        <v>1321</v>
      </c>
      <c r="M530" t="str">
        <f>IF(OR(BOM!$AE$4=FALSE,BOM!$AE$4="-"),IF(ISERROR(SEARCH("send",B530)),"",IF(ISERROR(SEARCH("Embrionix",BOM!$M$4)),"pool:TPC",IF(ISERROR(SEARCH("Quadsplit",BOM!$N$4)),"pool:TPC|pool:TPC","pool:TPC"))),IF(ISERROR(SEARCH("send",B530)),"","pool:TPC|pool:TPC"))</f>
        <v/>
      </c>
      <c r="S530" t="str">
        <f>IFERROR(IF(VLOOKUP(B530,'Sender-Receiver'!$B$3:$BS$1259,IF('Sender-Receiver'!$AQ$2="Type:Vid_720p50",61,59),FALSE)="x","true","false"),"false")</f>
        <v>true</v>
      </c>
      <c r="T530" t="str">
        <f t="shared" si="8"/>
        <v>full</v>
      </c>
      <c r="Y530" t="str">
        <f>IF(OR(BOM!$AE$4=FALSE,BOM!$AE$4="-"),IF(ISERROR(SEARCH("Embrionix",BOM!$M$4)),"none",IF(ISERROR(SEARCH("Quadsplit",BOM!$N$4)),IF(ISERROR(SEARCH("rec",B530)),IF(ISERROR(SEARCH("send",B530)),"none","split"),"merge"),"none")),IF(ISERROR(SEARCH("rec",B530)),"split","merge"))</f>
        <v>merge</v>
      </c>
    </row>
    <row r="531" spans="1:25" x14ac:dyDescent="0.2">
      <c r="A531" t="s">
        <v>942</v>
      </c>
      <c r="B531" t="str">
        <f>CONCATENATE(BOM!$C$4,"_",_xlfn.XLOOKUP(Nevion!G531,'SNP Lookup'!A:A,'SNP Lookup'!C:C,"",0,1),"_IPLASRF")</f>
        <v>VGW-01_SDI24_AUDsend_0003_IPLASRF</v>
      </c>
      <c r="C531" t="str">
        <f>IFERROR(VLOOKUP(B531,'Sender-Receiver'!$B$3:$BQ$1500,IF('Sender-Receiver'!$AQ$2="Type:Vid_720p50",62,60),FALSE),"")</f>
        <v/>
      </c>
      <c r="D531" t="str">
        <f>IFERROR(VLOOKUP(B531,'Sender-Receiver'!$B$3:$BP$1500,41,FALSE),"")</f>
        <v/>
      </c>
      <c r="E531" t="s">
        <v>3817</v>
      </c>
      <c r="F531">
        <v>24</v>
      </c>
      <c r="G531" t="s">
        <v>1585</v>
      </c>
      <c r="M531" t="str">
        <f>IF(OR(BOM!$AE$4=FALSE,BOM!$AE$4="-"),IF(ISERROR(SEARCH("send",B531)),"",IF(ISERROR(SEARCH("Embrionix",BOM!$M$4)),"pool:TPC",IF(ISERROR(SEARCH("Quadsplit",BOM!$N$4)),"pool:TPC|pool:TPC","pool:TPC"))),IF(ISERROR(SEARCH("send",B531)),"","pool:TPC|pool:TPC"))</f>
        <v>pool:TPC|pool:TPC</v>
      </c>
      <c r="S531" t="str">
        <f>IFERROR(IF(VLOOKUP(B531,'Sender-Receiver'!$B$3:$BS$1259,IF('Sender-Receiver'!$AQ$2="Type:Vid_720p50",61,59),FALSE)="x","true","false"),"false")</f>
        <v>false</v>
      </c>
      <c r="T531" t="str">
        <f t="shared" si="8"/>
        <v>off</v>
      </c>
      <c r="Y531" t="str">
        <f>IF(OR(BOM!$AE$4=FALSE,BOM!$AE$4="-"),IF(ISERROR(SEARCH("Embrionix",BOM!$M$4)),"none",IF(ISERROR(SEARCH("Quadsplit",BOM!$N$4)),IF(ISERROR(SEARCH("rec",B531)),IF(ISERROR(SEARCH("send",B531)),"none","split"),"merge"),"none")),IF(ISERROR(SEARCH("rec",B531)),"split","merge"))</f>
        <v>split</v>
      </c>
    </row>
    <row r="532" spans="1:25" x14ac:dyDescent="0.2">
      <c r="A532" t="s">
        <v>942</v>
      </c>
      <c r="B532" t="str">
        <f>CONCATENATE(BOM!$C$4,"_",_xlfn.XLOOKUP(Nevion!G532,'SNP Lookup'!A:A,'SNP Lookup'!C:C,"",0,1),"_IPLASRF")</f>
        <v>VGW-01_SDI24_AUDrec_0004_IPLASRF</v>
      </c>
      <c r="C532" t="str">
        <f>IFERROR(VLOOKUP(B532,'Sender-Receiver'!$B$3:$BQ$1500,IF('Sender-Receiver'!$AQ$2="Type:Vid_720p50",62,60),FALSE),"")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32" t="str">
        <f>IFERROR(VLOOKUP(B532,'Sender-Receiver'!$B$3:$BP$1500,41,FALSE),"")</f>
        <v xml:space="preserve"> |  | VKS</v>
      </c>
      <c r="E532" t="s">
        <v>3817</v>
      </c>
      <c r="F532">
        <v>24</v>
      </c>
      <c r="G532" t="s">
        <v>1322</v>
      </c>
      <c r="M532" t="str">
        <f>IF(OR(BOM!$AE$4=FALSE,BOM!$AE$4="-"),IF(ISERROR(SEARCH("send",B532)),"",IF(ISERROR(SEARCH("Embrionix",BOM!$M$4)),"pool:TPC",IF(ISERROR(SEARCH("Quadsplit",BOM!$N$4)),"pool:TPC|pool:TPC","pool:TPC"))),IF(ISERROR(SEARCH("send",B532)),"","pool:TPC|pool:TPC"))</f>
        <v/>
      </c>
      <c r="S532" t="str">
        <f>IFERROR(IF(VLOOKUP(B532,'Sender-Receiver'!$B$3:$BS$1259,IF('Sender-Receiver'!$AQ$2="Type:Vid_720p50",61,59),FALSE)="x","true","false"),"false")</f>
        <v>true</v>
      </c>
      <c r="T532" t="str">
        <f t="shared" si="8"/>
        <v>full</v>
      </c>
      <c r="Y532" t="str">
        <f>IF(OR(BOM!$AE$4=FALSE,BOM!$AE$4="-"),IF(ISERROR(SEARCH("Embrionix",BOM!$M$4)),"none",IF(ISERROR(SEARCH("Quadsplit",BOM!$N$4)),IF(ISERROR(SEARCH("rec",B532)),IF(ISERROR(SEARCH("send",B532)),"none","split"),"merge"),"none")),IF(ISERROR(SEARCH("rec",B532)),"split","merge"))</f>
        <v>merge</v>
      </c>
    </row>
    <row r="533" spans="1:25" x14ac:dyDescent="0.2">
      <c r="A533" t="s">
        <v>942</v>
      </c>
      <c r="B533" t="str">
        <f>CONCATENATE(BOM!$C$4,"_",_xlfn.XLOOKUP(Nevion!G533,'SNP Lookup'!A:A,'SNP Lookup'!C:C,"",0,1),"_IPLASRF")</f>
        <v>VGW-01_SDI24_AUDsend_0004_IPLASRF</v>
      </c>
      <c r="C533" t="str">
        <f>IFERROR(VLOOKUP(B533,'Sender-Receiver'!$B$3:$BQ$1500,IF('Sender-Receiver'!$AQ$2="Type:Vid_720p50",62,60),FALSE),"")</f>
        <v/>
      </c>
      <c r="D533" t="str">
        <f>IFERROR(VLOOKUP(B533,'Sender-Receiver'!$B$3:$BP$1500,41,FALSE),"")</f>
        <v/>
      </c>
      <c r="E533" t="s">
        <v>3817</v>
      </c>
      <c r="F533">
        <v>24</v>
      </c>
      <c r="G533" t="s">
        <v>1586</v>
      </c>
      <c r="M533" t="str">
        <f>IF(OR(BOM!$AE$4=FALSE,BOM!$AE$4="-"),IF(ISERROR(SEARCH("send",B533)),"",IF(ISERROR(SEARCH("Embrionix",BOM!$M$4)),"pool:TPC",IF(ISERROR(SEARCH("Quadsplit",BOM!$N$4)),"pool:TPC|pool:TPC","pool:TPC"))),IF(ISERROR(SEARCH("send",B533)),"","pool:TPC|pool:TPC"))</f>
        <v>pool:TPC|pool:TPC</v>
      </c>
      <c r="S533" t="str">
        <f>IFERROR(IF(VLOOKUP(B533,'Sender-Receiver'!$B$3:$BS$1259,IF('Sender-Receiver'!$AQ$2="Type:Vid_720p50",61,59),FALSE)="x","true","false"),"false")</f>
        <v>false</v>
      </c>
      <c r="T533" t="str">
        <f t="shared" si="8"/>
        <v>off</v>
      </c>
      <c r="Y533" t="str">
        <f>IF(OR(BOM!$AE$4=FALSE,BOM!$AE$4="-"),IF(ISERROR(SEARCH("Embrionix",BOM!$M$4)),"none",IF(ISERROR(SEARCH("Quadsplit",BOM!$N$4)),IF(ISERROR(SEARCH("rec",B533)),IF(ISERROR(SEARCH("send",B533)),"none","split"),"merge"),"none")),IF(ISERROR(SEARCH("rec",B533)),"split","merge"))</f>
        <v>split</v>
      </c>
    </row>
    <row r="534" spans="1:25" x14ac:dyDescent="0.2">
      <c r="A534" t="s">
        <v>942</v>
      </c>
      <c r="B534" t="str">
        <f>CONCATENATE(BOM!$C$4,"_",_xlfn.XLOOKUP(Nevion!G534,'SNP Lookup'!A:A,'SNP Lookup'!C:C,"",0,1),"_IPLASRF")</f>
        <v>VGW-01_SDI24_AUDrec_0005_IPLASRF</v>
      </c>
      <c r="C534" t="str">
        <f>IFERROR(VLOOKUP(B534,'Sender-Receiver'!$B$3:$BQ$1500,IF('Sender-Receiver'!$AQ$2="Type:Vid_720p50",62,60),FALSE),"")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34" t="str">
        <f>IFERROR(VLOOKUP(B534,'Sender-Receiver'!$B$3:$BP$1500,41,FALSE),"")</f>
        <v xml:space="preserve"> |  | VKS</v>
      </c>
      <c r="E534" t="s">
        <v>3817</v>
      </c>
      <c r="F534">
        <v>24</v>
      </c>
      <c r="G534" t="s">
        <v>1323</v>
      </c>
      <c r="M534" t="str">
        <f>IF(OR(BOM!$AE$4=FALSE,BOM!$AE$4="-"),IF(ISERROR(SEARCH("send",B534)),"",IF(ISERROR(SEARCH("Embrionix",BOM!$M$4)),"pool:TPC",IF(ISERROR(SEARCH("Quadsplit",BOM!$N$4)),"pool:TPC|pool:TPC","pool:TPC"))),IF(ISERROR(SEARCH("send",B534)),"","pool:TPC|pool:TPC"))</f>
        <v/>
      </c>
      <c r="S534" t="str">
        <f>IFERROR(IF(VLOOKUP(B534,'Sender-Receiver'!$B$3:$BS$1259,IF('Sender-Receiver'!$AQ$2="Type:Vid_720p50",61,59),FALSE)="x","true","false"),"false")</f>
        <v>true</v>
      </c>
      <c r="T534" t="str">
        <f t="shared" si="8"/>
        <v>full</v>
      </c>
      <c r="Y534" t="str">
        <f>IF(OR(BOM!$AE$4=FALSE,BOM!$AE$4="-"),IF(ISERROR(SEARCH("Embrionix",BOM!$M$4)),"none",IF(ISERROR(SEARCH("Quadsplit",BOM!$N$4)),IF(ISERROR(SEARCH("rec",B534)),IF(ISERROR(SEARCH("send",B534)),"none","split"),"merge"),"none")),IF(ISERROR(SEARCH("rec",B534)),"split","merge"))</f>
        <v>merge</v>
      </c>
    </row>
    <row r="535" spans="1:25" x14ac:dyDescent="0.2">
      <c r="A535" t="s">
        <v>942</v>
      </c>
      <c r="B535" t="str">
        <f>CONCATENATE(BOM!$C$4,"_",_xlfn.XLOOKUP(Nevion!G535,'SNP Lookup'!A:A,'SNP Lookup'!C:C,"",0,1),"_IPLASRF")</f>
        <v>VGW-01_SDI24_AUDsend_0005_IPLASRF</v>
      </c>
      <c r="C535" t="str">
        <f>IFERROR(VLOOKUP(B535,'Sender-Receiver'!$B$3:$BQ$1500,IF('Sender-Receiver'!$AQ$2="Type:Vid_720p50",62,60),FALSE),"")</f>
        <v/>
      </c>
      <c r="D535" t="str">
        <f>IFERROR(VLOOKUP(B535,'Sender-Receiver'!$B$3:$BP$1500,41,FALSE),"")</f>
        <v/>
      </c>
      <c r="E535" t="s">
        <v>3817</v>
      </c>
      <c r="F535">
        <v>24</v>
      </c>
      <c r="G535" t="s">
        <v>1587</v>
      </c>
      <c r="M535" t="str">
        <f>IF(OR(BOM!$AE$4=FALSE,BOM!$AE$4="-"),IF(ISERROR(SEARCH("send",B535)),"",IF(ISERROR(SEARCH("Embrionix",BOM!$M$4)),"pool:TPC",IF(ISERROR(SEARCH("Quadsplit",BOM!$N$4)),"pool:TPC|pool:TPC","pool:TPC"))),IF(ISERROR(SEARCH("send",B535)),"","pool:TPC|pool:TPC"))</f>
        <v>pool:TPC|pool:TPC</v>
      </c>
      <c r="S535" t="str">
        <f>IFERROR(IF(VLOOKUP(B535,'Sender-Receiver'!$B$3:$BS$1259,IF('Sender-Receiver'!$AQ$2="Type:Vid_720p50",61,59),FALSE)="x","true","false"),"false")</f>
        <v>false</v>
      </c>
      <c r="T535" t="str">
        <f t="shared" si="8"/>
        <v>off</v>
      </c>
      <c r="Y535" t="str">
        <f>IF(OR(BOM!$AE$4=FALSE,BOM!$AE$4="-"),IF(ISERROR(SEARCH("Embrionix",BOM!$M$4)),"none",IF(ISERROR(SEARCH("Quadsplit",BOM!$N$4)),IF(ISERROR(SEARCH("rec",B535)),IF(ISERROR(SEARCH("send",B535)),"none","split"),"merge"),"none")),IF(ISERROR(SEARCH("rec",B535)),"split","merge"))</f>
        <v>split</v>
      </c>
    </row>
    <row r="536" spans="1:25" x14ac:dyDescent="0.2">
      <c r="A536" t="s">
        <v>942</v>
      </c>
      <c r="B536" t="str">
        <f>CONCATENATE(BOM!$C$4,"_",_xlfn.XLOOKUP(Nevion!G536,'SNP Lookup'!A:A,'SNP Lookup'!C:C,"",0,1),"_IPLASRF")</f>
        <v>VGW-01_SDI24_AUDrec_0006_IPLASRF</v>
      </c>
      <c r="C536" t="str">
        <f>IFERROR(VLOOKUP(B536,'Sender-Receiver'!$B$3:$BQ$1500,IF('Sender-Receiver'!$AQ$2="Type:Vid_720p50",62,60),FALSE),"")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36" t="str">
        <f>IFERROR(VLOOKUP(B536,'Sender-Receiver'!$B$3:$BP$1500,41,FALSE),"")</f>
        <v xml:space="preserve"> |  | VKS</v>
      </c>
      <c r="E536" t="s">
        <v>3817</v>
      </c>
      <c r="F536">
        <v>24</v>
      </c>
      <c r="G536" t="s">
        <v>1324</v>
      </c>
      <c r="M536" t="str">
        <f>IF(OR(BOM!$AE$4=FALSE,BOM!$AE$4="-"),IF(ISERROR(SEARCH("send",B536)),"",IF(ISERROR(SEARCH("Embrionix",BOM!$M$4)),"pool:TPC",IF(ISERROR(SEARCH("Quadsplit",BOM!$N$4)),"pool:TPC|pool:TPC","pool:TPC"))),IF(ISERROR(SEARCH("send",B536)),"","pool:TPC|pool:TPC"))</f>
        <v/>
      </c>
      <c r="S536" t="str">
        <f>IFERROR(IF(VLOOKUP(B536,'Sender-Receiver'!$B$3:$BS$1259,IF('Sender-Receiver'!$AQ$2="Type:Vid_720p50",61,59),FALSE)="x","true","false"),"false")</f>
        <v>true</v>
      </c>
      <c r="T536" t="str">
        <f t="shared" si="8"/>
        <v>full</v>
      </c>
      <c r="Y536" t="str">
        <f>IF(OR(BOM!$AE$4=FALSE,BOM!$AE$4="-"),IF(ISERROR(SEARCH("Embrionix",BOM!$M$4)),"none",IF(ISERROR(SEARCH("Quadsplit",BOM!$N$4)),IF(ISERROR(SEARCH("rec",B536)),IF(ISERROR(SEARCH("send",B536)),"none","split"),"merge"),"none")),IF(ISERROR(SEARCH("rec",B536)),"split","merge"))</f>
        <v>merge</v>
      </c>
    </row>
    <row r="537" spans="1:25" x14ac:dyDescent="0.2">
      <c r="A537" t="s">
        <v>942</v>
      </c>
      <c r="B537" t="str">
        <f>CONCATENATE(BOM!$C$4,"_",_xlfn.XLOOKUP(Nevion!G537,'SNP Lookup'!A:A,'SNP Lookup'!C:C,"",0,1),"_IPLASRF")</f>
        <v>VGW-01_SDI24_AUDsend_0006_IPLASRF</v>
      </c>
      <c r="C537" t="str">
        <f>IFERROR(VLOOKUP(B537,'Sender-Receiver'!$B$3:$BQ$1500,IF('Sender-Receiver'!$AQ$2="Type:Vid_720p50",62,60),FALSE),"")</f>
        <v/>
      </c>
      <c r="D537" t="str">
        <f>IFERROR(VLOOKUP(B537,'Sender-Receiver'!$B$3:$BP$1500,41,FALSE),"")</f>
        <v/>
      </c>
      <c r="E537" t="s">
        <v>3817</v>
      </c>
      <c r="F537">
        <v>24</v>
      </c>
      <c r="G537" t="s">
        <v>1588</v>
      </c>
      <c r="M537" t="str">
        <f>IF(OR(BOM!$AE$4=FALSE,BOM!$AE$4="-"),IF(ISERROR(SEARCH("send",B537)),"",IF(ISERROR(SEARCH("Embrionix",BOM!$M$4)),"pool:TPC",IF(ISERROR(SEARCH("Quadsplit",BOM!$N$4)),"pool:TPC|pool:TPC","pool:TPC"))),IF(ISERROR(SEARCH("send",B537)),"","pool:TPC|pool:TPC"))</f>
        <v>pool:TPC|pool:TPC</v>
      </c>
      <c r="S537" t="str">
        <f>IFERROR(IF(VLOOKUP(B537,'Sender-Receiver'!$B$3:$BS$1259,IF('Sender-Receiver'!$AQ$2="Type:Vid_720p50",61,59),FALSE)="x","true","false"),"false")</f>
        <v>false</v>
      </c>
      <c r="T537" t="str">
        <f t="shared" si="8"/>
        <v>off</v>
      </c>
      <c r="Y537" t="str">
        <f>IF(OR(BOM!$AE$4=FALSE,BOM!$AE$4="-"),IF(ISERROR(SEARCH("Embrionix",BOM!$M$4)),"none",IF(ISERROR(SEARCH("Quadsplit",BOM!$N$4)),IF(ISERROR(SEARCH("rec",B537)),IF(ISERROR(SEARCH("send",B537)),"none","split"),"merge"),"none")),IF(ISERROR(SEARCH("rec",B537)),"split","merge"))</f>
        <v>split</v>
      </c>
    </row>
    <row r="538" spans="1:25" x14ac:dyDescent="0.2">
      <c r="A538" t="s">
        <v>942</v>
      </c>
      <c r="B538" t="str">
        <f>CONCATENATE(BOM!$C$4,"_",_xlfn.XLOOKUP(Nevion!G538,'SNP Lookup'!A:A,'SNP Lookup'!C:C,"",0,1),"_IPLASRF")</f>
        <v>VGW-01_SDI24_AUDrec_0007_IPLASRF</v>
      </c>
      <c r="C538" t="str">
        <f>IFERROR(VLOOKUP(B538,'Sender-Receiver'!$B$3:$BQ$1500,IF('Sender-Receiver'!$AQ$2="Type:Vid_720p50",62,60),FALSE),"")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38" t="str">
        <f>IFERROR(VLOOKUP(B538,'Sender-Receiver'!$B$3:$BP$1500,41,FALSE),"")</f>
        <v xml:space="preserve"> |  | VKS</v>
      </c>
      <c r="E538" t="s">
        <v>3817</v>
      </c>
      <c r="F538">
        <v>24</v>
      </c>
      <c r="G538" t="s">
        <v>1325</v>
      </c>
      <c r="M538" t="str">
        <f>IF(OR(BOM!$AE$4=FALSE,BOM!$AE$4="-"),IF(ISERROR(SEARCH("send",B538)),"",IF(ISERROR(SEARCH("Embrionix",BOM!$M$4)),"pool:TPC",IF(ISERROR(SEARCH("Quadsplit",BOM!$N$4)),"pool:TPC|pool:TPC","pool:TPC"))),IF(ISERROR(SEARCH("send",B538)),"","pool:TPC|pool:TPC"))</f>
        <v/>
      </c>
      <c r="S538" t="str">
        <f>IFERROR(IF(VLOOKUP(B538,'Sender-Receiver'!$B$3:$BS$1259,IF('Sender-Receiver'!$AQ$2="Type:Vid_720p50",61,59),FALSE)="x","true","false"),"false")</f>
        <v>true</v>
      </c>
      <c r="T538" t="str">
        <f t="shared" si="8"/>
        <v>full</v>
      </c>
      <c r="Y538" t="str">
        <f>IF(OR(BOM!$AE$4=FALSE,BOM!$AE$4="-"),IF(ISERROR(SEARCH("Embrionix",BOM!$M$4)),"none",IF(ISERROR(SEARCH("Quadsplit",BOM!$N$4)),IF(ISERROR(SEARCH("rec",B538)),IF(ISERROR(SEARCH("send",B538)),"none","split"),"merge"),"none")),IF(ISERROR(SEARCH("rec",B538)),"split","merge"))</f>
        <v>merge</v>
      </c>
    </row>
    <row r="539" spans="1:25" x14ac:dyDescent="0.2">
      <c r="A539" t="s">
        <v>942</v>
      </c>
      <c r="B539" t="str">
        <f>CONCATENATE(BOM!$C$4,"_",_xlfn.XLOOKUP(Nevion!G539,'SNP Lookup'!A:A,'SNP Lookup'!C:C,"",0,1),"_IPLASRF")</f>
        <v>VGW-01_SDI24_AUDsend_0007_IPLASRF</v>
      </c>
      <c r="C539" t="str">
        <f>IFERROR(VLOOKUP(B539,'Sender-Receiver'!$B$3:$BQ$1500,IF('Sender-Receiver'!$AQ$2="Type:Vid_720p50",62,60),FALSE),"")</f>
        <v/>
      </c>
      <c r="D539" t="str">
        <f>IFERROR(VLOOKUP(B539,'Sender-Receiver'!$B$3:$BP$1500,41,FALSE),"")</f>
        <v/>
      </c>
      <c r="E539" t="s">
        <v>3817</v>
      </c>
      <c r="F539">
        <v>24</v>
      </c>
      <c r="G539" t="s">
        <v>1589</v>
      </c>
      <c r="M539" t="str">
        <f>IF(OR(BOM!$AE$4=FALSE,BOM!$AE$4="-"),IF(ISERROR(SEARCH("send",B539)),"",IF(ISERROR(SEARCH("Embrionix",BOM!$M$4)),"pool:TPC",IF(ISERROR(SEARCH("Quadsplit",BOM!$N$4)),"pool:TPC|pool:TPC","pool:TPC"))),IF(ISERROR(SEARCH("send",B539)),"","pool:TPC|pool:TPC"))</f>
        <v>pool:TPC|pool:TPC</v>
      </c>
      <c r="S539" t="str">
        <f>IFERROR(IF(VLOOKUP(B539,'Sender-Receiver'!$B$3:$BS$1259,IF('Sender-Receiver'!$AQ$2="Type:Vid_720p50",61,59),FALSE)="x","true","false"),"false")</f>
        <v>false</v>
      </c>
      <c r="T539" t="str">
        <f t="shared" si="8"/>
        <v>off</v>
      </c>
      <c r="Y539" t="str">
        <f>IF(OR(BOM!$AE$4=FALSE,BOM!$AE$4="-"),IF(ISERROR(SEARCH("Embrionix",BOM!$M$4)),"none",IF(ISERROR(SEARCH("Quadsplit",BOM!$N$4)),IF(ISERROR(SEARCH("rec",B539)),IF(ISERROR(SEARCH("send",B539)),"none","split"),"merge"),"none")),IF(ISERROR(SEARCH("rec",B539)),"split","merge"))</f>
        <v>split</v>
      </c>
    </row>
    <row r="540" spans="1:25" x14ac:dyDescent="0.2">
      <c r="A540" t="s">
        <v>942</v>
      </c>
      <c r="B540" t="str">
        <f>CONCATENATE(BOM!$C$4,"_",_xlfn.XLOOKUP(Nevion!G540,'SNP Lookup'!A:A,'SNP Lookup'!C:C,"",0,1),"_IPLASRF")</f>
        <v>VGW-01_SDI24_AUDrec_0008_IPLASRF</v>
      </c>
      <c r="C540" t="str">
        <f>IFERROR(VLOOKUP(B540,'Sender-Receiver'!$B$3:$BQ$1500,IF('Sender-Receiver'!$AQ$2="Type:Vid_720p50",62,60),FALSE),"")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40" t="str">
        <f>IFERROR(VLOOKUP(B540,'Sender-Receiver'!$B$3:$BP$1500,41,FALSE),"")</f>
        <v xml:space="preserve"> |  | VKS</v>
      </c>
      <c r="E540" t="s">
        <v>3817</v>
      </c>
      <c r="F540">
        <v>24</v>
      </c>
      <c r="G540" t="s">
        <v>1326</v>
      </c>
      <c r="M540" t="str">
        <f>IF(OR(BOM!$AE$4=FALSE,BOM!$AE$4="-"),IF(ISERROR(SEARCH("send",B540)),"",IF(ISERROR(SEARCH("Embrionix",BOM!$M$4)),"pool:TPC",IF(ISERROR(SEARCH("Quadsplit",BOM!$N$4)),"pool:TPC|pool:TPC","pool:TPC"))),IF(ISERROR(SEARCH("send",B540)),"","pool:TPC|pool:TPC"))</f>
        <v/>
      </c>
      <c r="S540" t="str">
        <f>IFERROR(IF(VLOOKUP(B540,'Sender-Receiver'!$B$3:$BS$1259,IF('Sender-Receiver'!$AQ$2="Type:Vid_720p50",61,59),FALSE)="x","true","false"),"false")</f>
        <v>true</v>
      </c>
      <c r="T540" t="str">
        <f t="shared" si="8"/>
        <v>full</v>
      </c>
      <c r="Y540" t="str">
        <f>IF(OR(BOM!$AE$4=FALSE,BOM!$AE$4="-"),IF(ISERROR(SEARCH("Embrionix",BOM!$M$4)),"none",IF(ISERROR(SEARCH("Quadsplit",BOM!$N$4)),IF(ISERROR(SEARCH("rec",B540)),IF(ISERROR(SEARCH("send",B540)),"none","split"),"merge"),"none")),IF(ISERROR(SEARCH("rec",B540)),"split","merge"))</f>
        <v>merge</v>
      </c>
    </row>
    <row r="541" spans="1:25" x14ac:dyDescent="0.2">
      <c r="A541" t="s">
        <v>942</v>
      </c>
      <c r="B541" t="str">
        <f>CONCATENATE(BOM!$C$4,"_",_xlfn.XLOOKUP(Nevion!G541,'SNP Lookup'!A:A,'SNP Lookup'!C:C,"",0,1),"_IPLASRF")</f>
        <v>VGW-01_SDI24_AUDsend_0008_IPLASRF</v>
      </c>
      <c r="C541" t="str">
        <f>IFERROR(VLOOKUP(B541,'Sender-Receiver'!$B$3:$BQ$1500,IF('Sender-Receiver'!$AQ$2="Type:Vid_720p50",62,60),FALSE),"")</f>
        <v/>
      </c>
      <c r="D541" t="str">
        <f>IFERROR(VLOOKUP(B541,'Sender-Receiver'!$B$3:$BP$1500,41,FALSE),"")</f>
        <v/>
      </c>
      <c r="E541" t="s">
        <v>3817</v>
      </c>
      <c r="F541">
        <v>24</v>
      </c>
      <c r="G541" t="s">
        <v>1590</v>
      </c>
      <c r="M541" t="str">
        <f>IF(OR(BOM!$AE$4=FALSE,BOM!$AE$4="-"),IF(ISERROR(SEARCH("send",B541)),"",IF(ISERROR(SEARCH("Embrionix",BOM!$M$4)),"pool:TPC",IF(ISERROR(SEARCH("Quadsplit",BOM!$N$4)),"pool:TPC|pool:TPC","pool:TPC"))),IF(ISERROR(SEARCH("send",B541)),"","pool:TPC|pool:TPC"))</f>
        <v>pool:TPC|pool:TPC</v>
      </c>
      <c r="S541" t="str">
        <f>IFERROR(IF(VLOOKUP(B541,'Sender-Receiver'!$B$3:$BS$1259,IF('Sender-Receiver'!$AQ$2="Type:Vid_720p50",61,59),FALSE)="x","true","false"),"false")</f>
        <v>false</v>
      </c>
      <c r="T541" t="str">
        <f t="shared" si="8"/>
        <v>off</v>
      </c>
      <c r="Y541" t="str">
        <f>IF(OR(BOM!$AE$4=FALSE,BOM!$AE$4="-"),IF(ISERROR(SEARCH("Embrionix",BOM!$M$4)),"none",IF(ISERROR(SEARCH("Quadsplit",BOM!$N$4)),IF(ISERROR(SEARCH("rec",B541)),IF(ISERROR(SEARCH("send",B541)),"none","split"),"merge"),"none")),IF(ISERROR(SEARCH("rec",B541)),"split","merge"))</f>
        <v>split</v>
      </c>
    </row>
    <row r="542" spans="1:25" x14ac:dyDescent="0.2">
      <c r="A542" t="s">
        <v>942</v>
      </c>
      <c r="B542" t="str">
        <f>CONCATENATE(BOM!$C$4,"_",_xlfn.XLOOKUP(Nevion!G542,'SNP Lookup'!A:A,'SNP Lookup'!C:C,"",0,1),"_IPLASRF")</f>
        <v>VGW-01_SDI24_AUDrec_0009_IPLASRF</v>
      </c>
      <c r="C542" t="str">
        <f>IFERROR(VLOOKUP(B542,'Sender-Receiver'!$B$3:$BQ$1500,IF('Sender-Receiver'!$AQ$2="Type:Vid_720p50",62,60),FALSE),"")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42" t="str">
        <f>IFERROR(VLOOKUP(B542,'Sender-Receiver'!$B$3:$BP$1500,41,FALSE),"")</f>
        <v xml:space="preserve"> |  | VKS</v>
      </c>
      <c r="E542" t="s">
        <v>3817</v>
      </c>
      <c r="F542">
        <v>24</v>
      </c>
      <c r="G542" t="s">
        <v>1327</v>
      </c>
      <c r="M542" t="str">
        <f>IF(OR(BOM!$AE$4=FALSE,BOM!$AE$4="-"),IF(ISERROR(SEARCH("send",B542)),"",IF(ISERROR(SEARCH("Embrionix",BOM!$M$4)),"pool:TPC",IF(ISERROR(SEARCH("Quadsplit",BOM!$N$4)),"pool:TPC|pool:TPC","pool:TPC"))),IF(ISERROR(SEARCH("send",B542)),"","pool:TPC|pool:TPC"))</f>
        <v/>
      </c>
      <c r="S542" t="str">
        <f>IFERROR(IF(VLOOKUP(B542,'Sender-Receiver'!$B$3:$BS$1259,IF('Sender-Receiver'!$AQ$2="Type:Vid_720p50",61,59),FALSE)="x","true","false"),"false")</f>
        <v>true</v>
      </c>
      <c r="T542" t="str">
        <f t="shared" si="8"/>
        <v>full</v>
      </c>
      <c r="Y542" t="str">
        <f>IF(OR(BOM!$AE$4=FALSE,BOM!$AE$4="-"),IF(ISERROR(SEARCH("Embrionix",BOM!$M$4)),"none",IF(ISERROR(SEARCH("Quadsplit",BOM!$N$4)),IF(ISERROR(SEARCH("rec",B542)),IF(ISERROR(SEARCH("send",B542)),"none","split"),"merge"),"none")),IF(ISERROR(SEARCH("rec",B542)),"split","merge"))</f>
        <v>merge</v>
      </c>
    </row>
    <row r="543" spans="1:25" x14ac:dyDescent="0.2">
      <c r="A543" t="s">
        <v>942</v>
      </c>
      <c r="B543" t="str">
        <f>CONCATENATE(BOM!$C$4,"_",_xlfn.XLOOKUP(Nevion!G543,'SNP Lookup'!A:A,'SNP Lookup'!C:C,"",0,1),"_IPLASRF")</f>
        <v>VGW-01_SDI24_AUDsend_0009_IPLASRF</v>
      </c>
      <c r="C543" t="str">
        <f>IFERROR(VLOOKUP(B543,'Sender-Receiver'!$B$3:$BQ$1500,IF('Sender-Receiver'!$AQ$2="Type:Vid_720p50",62,60),FALSE),"")</f>
        <v/>
      </c>
      <c r="D543" t="str">
        <f>IFERROR(VLOOKUP(B543,'Sender-Receiver'!$B$3:$BP$1500,41,FALSE),"")</f>
        <v/>
      </c>
      <c r="E543" t="s">
        <v>3817</v>
      </c>
      <c r="F543">
        <v>24</v>
      </c>
      <c r="G543" t="s">
        <v>1591</v>
      </c>
      <c r="M543" t="str">
        <f>IF(OR(BOM!$AE$4=FALSE,BOM!$AE$4="-"),IF(ISERROR(SEARCH("send",B543)),"",IF(ISERROR(SEARCH("Embrionix",BOM!$M$4)),"pool:TPC",IF(ISERROR(SEARCH("Quadsplit",BOM!$N$4)),"pool:TPC|pool:TPC","pool:TPC"))),IF(ISERROR(SEARCH("send",B543)),"","pool:TPC|pool:TPC"))</f>
        <v>pool:TPC|pool:TPC</v>
      </c>
      <c r="S543" t="str">
        <f>IFERROR(IF(VLOOKUP(B543,'Sender-Receiver'!$B$3:$BS$1259,IF('Sender-Receiver'!$AQ$2="Type:Vid_720p50",61,59),FALSE)="x","true","false"),"false")</f>
        <v>false</v>
      </c>
      <c r="T543" t="str">
        <f t="shared" si="8"/>
        <v>off</v>
      </c>
      <c r="Y543" t="str">
        <f>IF(OR(BOM!$AE$4=FALSE,BOM!$AE$4="-"),IF(ISERROR(SEARCH("Embrionix",BOM!$M$4)),"none",IF(ISERROR(SEARCH("Quadsplit",BOM!$N$4)),IF(ISERROR(SEARCH("rec",B543)),IF(ISERROR(SEARCH("send",B543)),"none","split"),"merge"),"none")),IF(ISERROR(SEARCH("rec",B543)),"split","merge"))</f>
        <v>split</v>
      </c>
    </row>
    <row r="544" spans="1:25" x14ac:dyDescent="0.2">
      <c r="A544" t="s">
        <v>942</v>
      </c>
      <c r="B544" t="str">
        <f>CONCATENATE(BOM!$C$4,"_",_xlfn.XLOOKUP(Nevion!G544,'SNP Lookup'!A:A,'SNP Lookup'!C:C,"",0,1),"_IPLASRF")</f>
        <v>VGW-01_SDI24_AUDrec_0010_IPLASRF</v>
      </c>
      <c r="C544" t="str">
        <f>IFERROR(VLOOKUP(B544,'Sender-Receiver'!$B$3:$BQ$1500,IF('Sender-Receiver'!$AQ$2="Type:Vid_720p50",62,60),FALSE),"")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44" t="str">
        <f>IFERROR(VLOOKUP(B544,'Sender-Receiver'!$B$3:$BP$1500,41,FALSE),"")</f>
        <v xml:space="preserve"> |  | VKS</v>
      </c>
      <c r="E544" t="s">
        <v>3817</v>
      </c>
      <c r="F544">
        <v>24</v>
      </c>
      <c r="G544" t="s">
        <v>1328</v>
      </c>
      <c r="M544" t="str">
        <f>IF(OR(BOM!$AE$4=FALSE,BOM!$AE$4="-"),IF(ISERROR(SEARCH("send",B544)),"",IF(ISERROR(SEARCH("Embrionix",BOM!$M$4)),"pool:TPC",IF(ISERROR(SEARCH("Quadsplit",BOM!$N$4)),"pool:TPC|pool:TPC","pool:TPC"))),IF(ISERROR(SEARCH("send",B544)),"","pool:TPC|pool:TPC"))</f>
        <v/>
      </c>
      <c r="S544" t="str">
        <f>IFERROR(IF(VLOOKUP(B544,'Sender-Receiver'!$B$3:$BS$1259,IF('Sender-Receiver'!$AQ$2="Type:Vid_720p50",61,59),FALSE)="x","true","false"),"false")</f>
        <v>true</v>
      </c>
      <c r="T544" t="str">
        <f t="shared" si="8"/>
        <v>full</v>
      </c>
      <c r="Y544" t="str">
        <f>IF(OR(BOM!$AE$4=FALSE,BOM!$AE$4="-"),IF(ISERROR(SEARCH("Embrionix",BOM!$M$4)),"none",IF(ISERROR(SEARCH("Quadsplit",BOM!$N$4)),IF(ISERROR(SEARCH("rec",B544)),IF(ISERROR(SEARCH("send",B544)),"none","split"),"merge"),"none")),IF(ISERROR(SEARCH("rec",B544)),"split","merge"))</f>
        <v>merge</v>
      </c>
    </row>
    <row r="545" spans="1:25" x14ac:dyDescent="0.2">
      <c r="A545" t="s">
        <v>942</v>
      </c>
      <c r="B545" t="str">
        <f>CONCATENATE(BOM!$C$4,"_",_xlfn.XLOOKUP(Nevion!G545,'SNP Lookup'!A:A,'SNP Lookup'!C:C,"",0,1),"_IPLASRF")</f>
        <v>VGW-01_SDI24_AUDsend_0010_IPLASRF</v>
      </c>
      <c r="C545" t="str">
        <f>IFERROR(VLOOKUP(B545,'Sender-Receiver'!$B$3:$BQ$1500,IF('Sender-Receiver'!$AQ$2="Type:Vid_720p50",62,60),FALSE),"")</f>
        <v/>
      </c>
      <c r="D545" t="str">
        <f>IFERROR(VLOOKUP(B545,'Sender-Receiver'!$B$3:$BP$1500,41,FALSE),"")</f>
        <v/>
      </c>
      <c r="E545" t="s">
        <v>3817</v>
      </c>
      <c r="F545">
        <v>24</v>
      </c>
      <c r="G545" t="s">
        <v>1577</v>
      </c>
      <c r="M545" t="str">
        <f>IF(OR(BOM!$AE$4=FALSE,BOM!$AE$4="-"),IF(ISERROR(SEARCH("send",B545)),"",IF(ISERROR(SEARCH("Embrionix",BOM!$M$4)),"pool:TPC",IF(ISERROR(SEARCH("Quadsplit",BOM!$N$4)),"pool:TPC|pool:TPC","pool:TPC"))),IF(ISERROR(SEARCH("send",B545)),"","pool:TPC|pool:TPC"))</f>
        <v>pool:TPC|pool:TPC</v>
      </c>
      <c r="S545" t="str">
        <f>IFERROR(IF(VLOOKUP(B545,'Sender-Receiver'!$B$3:$BS$1259,IF('Sender-Receiver'!$AQ$2="Type:Vid_720p50",61,59),FALSE)="x","true","false"),"false")</f>
        <v>false</v>
      </c>
      <c r="T545" t="str">
        <f t="shared" si="8"/>
        <v>off</v>
      </c>
      <c r="Y545" t="str">
        <f>IF(OR(BOM!$AE$4=FALSE,BOM!$AE$4="-"),IF(ISERROR(SEARCH("Embrionix",BOM!$M$4)),"none",IF(ISERROR(SEARCH("Quadsplit",BOM!$N$4)),IF(ISERROR(SEARCH("rec",B545)),IF(ISERROR(SEARCH("send",B545)),"none","split"),"merge"),"none")),IF(ISERROR(SEARCH("rec",B545)),"split","merge"))</f>
        <v>split</v>
      </c>
    </row>
    <row r="546" spans="1:25" x14ac:dyDescent="0.2">
      <c r="A546" t="s">
        <v>942</v>
      </c>
      <c r="B546" t="str">
        <f>CONCATENATE(BOM!$C$4,"_",_xlfn.XLOOKUP(Nevion!G546,'SNP Lookup'!A:A,'SNP Lookup'!C:C,"",0,1),"_IPLASRF")</f>
        <v>VGW-01_SDI24_AUDrec_0011_IPLASRF</v>
      </c>
      <c r="C546" t="str">
        <f>IFERROR(VLOOKUP(B546,'Sender-Receiver'!$B$3:$BQ$1500,IF('Sender-Receiver'!$AQ$2="Type:Vid_720p50",62,60),FALSE),"")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46" t="str">
        <f>IFERROR(VLOOKUP(B546,'Sender-Receiver'!$B$3:$BP$1500,41,FALSE),"")</f>
        <v xml:space="preserve"> |  | VKS</v>
      </c>
      <c r="E546" t="s">
        <v>3817</v>
      </c>
      <c r="F546">
        <v>24</v>
      </c>
      <c r="G546" t="s">
        <v>1329</v>
      </c>
      <c r="M546" t="str">
        <f>IF(OR(BOM!$AE$4=FALSE,BOM!$AE$4="-"),IF(ISERROR(SEARCH("send",B546)),"",IF(ISERROR(SEARCH("Embrionix",BOM!$M$4)),"pool:TPC",IF(ISERROR(SEARCH("Quadsplit",BOM!$N$4)),"pool:TPC|pool:TPC","pool:TPC"))),IF(ISERROR(SEARCH("send",B546)),"","pool:TPC|pool:TPC"))</f>
        <v/>
      </c>
      <c r="S546" t="str">
        <f>IFERROR(IF(VLOOKUP(B546,'Sender-Receiver'!$B$3:$BS$1259,IF('Sender-Receiver'!$AQ$2="Type:Vid_720p50",61,59),FALSE)="x","true","false"),"false")</f>
        <v>true</v>
      </c>
      <c r="T546" t="str">
        <f t="shared" si="8"/>
        <v>full</v>
      </c>
      <c r="Y546" t="str">
        <f>IF(OR(BOM!$AE$4=FALSE,BOM!$AE$4="-"),IF(ISERROR(SEARCH("Embrionix",BOM!$M$4)),"none",IF(ISERROR(SEARCH("Quadsplit",BOM!$N$4)),IF(ISERROR(SEARCH("rec",B546)),IF(ISERROR(SEARCH("send",B546)),"none","split"),"merge"),"none")),IF(ISERROR(SEARCH("rec",B546)),"split","merge"))</f>
        <v>merge</v>
      </c>
    </row>
    <row r="547" spans="1:25" x14ac:dyDescent="0.2">
      <c r="A547" t="s">
        <v>942</v>
      </c>
      <c r="B547" t="str">
        <f>CONCATENATE(BOM!$C$4,"_",_xlfn.XLOOKUP(Nevion!G547,'SNP Lookup'!A:A,'SNP Lookup'!C:C,"",0,1),"_IPLASRF")</f>
        <v>VGW-01_SDI24_AUDsend_0011_IPLASRF</v>
      </c>
      <c r="C547" t="str">
        <f>IFERROR(VLOOKUP(B547,'Sender-Receiver'!$B$3:$BQ$1500,IF('Sender-Receiver'!$AQ$2="Type:Vid_720p50",62,60),FALSE),"")</f>
        <v/>
      </c>
      <c r="D547" t="str">
        <f>IFERROR(VLOOKUP(B547,'Sender-Receiver'!$B$3:$BP$1500,41,FALSE),"")</f>
        <v/>
      </c>
      <c r="E547" t="s">
        <v>3817</v>
      </c>
      <c r="F547">
        <v>24</v>
      </c>
      <c r="G547" t="s">
        <v>1578</v>
      </c>
      <c r="M547" t="str">
        <f>IF(OR(BOM!$AE$4=FALSE,BOM!$AE$4="-"),IF(ISERROR(SEARCH("send",B547)),"",IF(ISERROR(SEARCH("Embrionix",BOM!$M$4)),"pool:TPC",IF(ISERROR(SEARCH("Quadsplit",BOM!$N$4)),"pool:TPC|pool:TPC","pool:TPC"))),IF(ISERROR(SEARCH("send",B547)),"","pool:TPC|pool:TPC"))</f>
        <v>pool:TPC|pool:TPC</v>
      </c>
      <c r="S547" t="str">
        <f>IFERROR(IF(VLOOKUP(B547,'Sender-Receiver'!$B$3:$BS$1259,IF('Sender-Receiver'!$AQ$2="Type:Vid_720p50",61,59),FALSE)="x","true","false"),"false")</f>
        <v>false</v>
      </c>
      <c r="T547" t="str">
        <f t="shared" si="8"/>
        <v>off</v>
      </c>
      <c r="Y547" t="str">
        <f>IF(OR(BOM!$AE$4=FALSE,BOM!$AE$4="-"),IF(ISERROR(SEARCH("Embrionix",BOM!$M$4)),"none",IF(ISERROR(SEARCH("Quadsplit",BOM!$N$4)),IF(ISERROR(SEARCH("rec",B547)),IF(ISERROR(SEARCH("send",B547)),"none","split"),"merge"),"none")),IF(ISERROR(SEARCH("rec",B547)),"split","merge"))</f>
        <v>split</v>
      </c>
    </row>
    <row r="548" spans="1:25" x14ac:dyDescent="0.2">
      <c r="A548" t="s">
        <v>942</v>
      </c>
      <c r="B548" t="str">
        <f>CONCATENATE(BOM!$C$4,"_",_xlfn.XLOOKUP(Nevion!G548,'SNP Lookup'!A:A,'SNP Lookup'!C:C,"",0,1),"_IPLASRF")</f>
        <v>VGW-01_SDI24_AUDrec_0012_IPLASRF</v>
      </c>
      <c r="C548" t="str">
        <f>IFERROR(VLOOKUP(B548,'Sender-Receiver'!$B$3:$BQ$1500,IF('Sender-Receiver'!$AQ$2="Type:Vid_720p50",62,60),FALSE),"")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48" t="str">
        <f>IFERROR(VLOOKUP(B548,'Sender-Receiver'!$B$3:$BP$1500,41,FALSE),"")</f>
        <v xml:space="preserve"> |  | VKS</v>
      </c>
      <c r="E548" t="s">
        <v>3817</v>
      </c>
      <c r="F548">
        <v>24</v>
      </c>
      <c r="G548" t="s">
        <v>1330</v>
      </c>
      <c r="M548" t="str">
        <f>IF(OR(BOM!$AE$4=FALSE,BOM!$AE$4="-"),IF(ISERROR(SEARCH("send",B548)),"",IF(ISERROR(SEARCH("Embrionix",BOM!$M$4)),"pool:TPC",IF(ISERROR(SEARCH("Quadsplit",BOM!$N$4)),"pool:TPC|pool:TPC","pool:TPC"))),IF(ISERROR(SEARCH("send",B548)),"","pool:TPC|pool:TPC"))</f>
        <v/>
      </c>
      <c r="S548" t="str">
        <f>IFERROR(IF(VLOOKUP(B548,'Sender-Receiver'!$B$3:$BS$1259,IF('Sender-Receiver'!$AQ$2="Type:Vid_720p50",61,59),FALSE)="x","true","false"),"false")</f>
        <v>true</v>
      </c>
      <c r="T548" t="str">
        <f t="shared" si="8"/>
        <v>full</v>
      </c>
      <c r="Y548" t="str">
        <f>IF(OR(BOM!$AE$4=FALSE,BOM!$AE$4="-"),IF(ISERROR(SEARCH("Embrionix",BOM!$M$4)),"none",IF(ISERROR(SEARCH("Quadsplit",BOM!$N$4)),IF(ISERROR(SEARCH("rec",B548)),IF(ISERROR(SEARCH("send",B548)),"none","split"),"merge"),"none")),IF(ISERROR(SEARCH("rec",B548)),"split","merge"))</f>
        <v>merge</v>
      </c>
    </row>
    <row r="549" spans="1:25" x14ac:dyDescent="0.2">
      <c r="A549" t="s">
        <v>942</v>
      </c>
      <c r="B549" t="str">
        <f>CONCATENATE(BOM!$C$4,"_",_xlfn.XLOOKUP(Nevion!G549,'SNP Lookup'!A:A,'SNP Lookup'!C:C,"",0,1),"_IPLASRF")</f>
        <v>VGW-01_SDI24_AUDsend_0012_IPLASRF</v>
      </c>
      <c r="C549" t="str">
        <f>IFERROR(VLOOKUP(B549,'Sender-Receiver'!$B$3:$BQ$1500,IF('Sender-Receiver'!$AQ$2="Type:Vid_720p50",62,60),FALSE),"")</f>
        <v/>
      </c>
      <c r="D549" t="str">
        <f>IFERROR(VLOOKUP(B549,'Sender-Receiver'!$B$3:$BP$1500,41,FALSE),"")</f>
        <v/>
      </c>
      <c r="E549" t="s">
        <v>3817</v>
      </c>
      <c r="F549">
        <v>24</v>
      </c>
      <c r="G549" t="s">
        <v>1579</v>
      </c>
      <c r="M549" t="str">
        <f>IF(OR(BOM!$AE$4=FALSE,BOM!$AE$4="-"),IF(ISERROR(SEARCH("send",B549)),"",IF(ISERROR(SEARCH("Embrionix",BOM!$M$4)),"pool:TPC",IF(ISERROR(SEARCH("Quadsplit",BOM!$N$4)),"pool:TPC|pool:TPC","pool:TPC"))),IF(ISERROR(SEARCH("send",B549)),"","pool:TPC|pool:TPC"))</f>
        <v>pool:TPC|pool:TPC</v>
      </c>
      <c r="S549" t="str">
        <f>IFERROR(IF(VLOOKUP(B549,'Sender-Receiver'!$B$3:$BS$1259,IF('Sender-Receiver'!$AQ$2="Type:Vid_720p50",61,59),FALSE)="x","true","false"),"false")</f>
        <v>false</v>
      </c>
      <c r="T549" t="str">
        <f t="shared" si="8"/>
        <v>off</v>
      </c>
      <c r="Y549" t="str">
        <f>IF(OR(BOM!$AE$4=FALSE,BOM!$AE$4="-"),IF(ISERROR(SEARCH("Embrionix",BOM!$M$4)),"none",IF(ISERROR(SEARCH("Quadsplit",BOM!$N$4)),IF(ISERROR(SEARCH("rec",B549)),IF(ISERROR(SEARCH("send",B549)),"none","split"),"merge"),"none")),IF(ISERROR(SEARCH("rec",B549)),"split","merge"))</f>
        <v>split</v>
      </c>
    </row>
    <row r="550" spans="1:25" x14ac:dyDescent="0.2">
      <c r="A550" t="s">
        <v>942</v>
      </c>
      <c r="B550" t="str">
        <f>CONCATENATE(BOM!$C$4,"_",_xlfn.XLOOKUP(Nevion!G550,'SNP Lookup'!A:A,'SNP Lookup'!C:C,"",0,1),"_IPLASRF")</f>
        <v>VGW-01_SDI24_AUDrec_0013_IPLASRF</v>
      </c>
      <c r="C550" t="str">
        <f>IFERROR(VLOOKUP(B550,'Sender-Receiver'!$B$3:$BQ$1500,IF('Sender-Receiver'!$AQ$2="Type:Vid_720p50",62,60),FALSE),"")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50" t="str">
        <f>IFERROR(VLOOKUP(B550,'Sender-Receiver'!$B$3:$BP$1500,41,FALSE),"")</f>
        <v xml:space="preserve"> |  | VKS</v>
      </c>
      <c r="E550" t="s">
        <v>3817</v>
      </c>
      <c r="F550">
        <v>24</v>
      </c>
      <c r="G550" t="s">
        <v>1331</v>
      </c>
      <c r="M550" t="str">
        <f>IF(OR(BOM!$AE$4=FALSE,BOM!$AE$4="-"),IF(ISERROR(SEARCH("send",B550)),"",IF(ISERROR(SEARCH("Embrionix",BOM!$M$4)),"pool:TPC",IF(ISERROR(SEARCH("Quadsplit",BOM!$N$4)),"pool:TPC|pool:TPC","pool:TPC"))),IF(ISERROR(SEARCH("send",B550)),"","pool:TPC|pool:TPC"))</f>
        <v/>
      </c>
      <c r="S550" t="str">
        <f>IFERROR(IF(VLOOKUP(B550,'Sender-Receiver'!$B$3:$BS$1259,IF('Sender-Receiver'!$AQ$2="Type:Vid_720p50",61,59),FALSE)="x","true","false"),"false")</f>
        <v>true</v>
      </c>
      <c r="T550" t="str">
        <f t="shared" si="8"/>
        <v>full</v>
      </c>
      <c r="Y550" t="str">
        <f>IF(OR(BOM!$AE$4=FALSE,BOM!$AE$4="-"),IF(ISERROR(SEARCH("Embrionix",BOM!$M$4)),"none",IF(ISERROR(SEARCH("Quadsplit",BOM!$N$4)),IF(ISERROR(SEARCH("rec",B550)),IF(ISERROR(SEARCH("send",B550)),"none","split"),"merge"),"none")),IF(ISERROR(SEARCH("rec",B550)),"split","merge"))</f>
        <v>merge</v>
      </c>
    </row>
    <row r="551" spans="1:25" x14ac:dyDescent="0.2">
      <c r="A551" t="s">
        <v>942</v>
      </c>
      <c r="B551" t="str">
        <f>CONCATENATE(BOM!$C$4,"_",_xlfn.XLOOKUP(Nevion!G551,'SNP Lookup'!A:A,'SNP Lookup'!C:C,"",0,1),"_IPLASRF")</f>
        <v>VGW-01_SDI24_AUDsend_0013_IPLASRF</v>
      </c>
      <c r="C551" t="str">
        <f>IFERROR(VLOOKUP(B551,'Sender-Receiver'!$B$3:$BQ$1500,IF('Sender-Receiver'!$AQ$2="Type:Vid_720p50",62,60),FALSE),"")</f>
        <v/>
      </c>
      <c r="D551" t="str">
        <f>IFERROR(VLOOKUP(B551,'Sender-Receiver'!$B$3:$BP$1500,41,FALSE),"")</f>
        <v/>
      </c>
      <c r="E551" t="s">
        <v>3817</v>
      </c>
      <c r="F551">
        <v>24</v>
      </c>
      <c r="G551" t="s">
        <v>1580</v>
      </c>
      <c r="M551" t="str">
        <f>IF(OR(BOM!$AE$4=FALSE,BOM!$AE$4="-"),IF(ISERROR(SEARCH("send",B551)),"",IF(ISERROR(SEARCH("Embrionix",BOM!$M$4)),"pool:TPC",IF(ISERROR(SEARCH("Quadsplit",BOM!$N$4)),"pool:TPC|pool:TPC","pool:TPC"))),IF(ISERROR(SEARCH("send",B551)),"","pool:TPC|pool:TPC"))</f>
        <v>pool:TPC|pool:TPC</v>
      </c>
      <c r="S551" t="str">
        <f>IFERROR(IF(VLOOKUP(B551,'Sender-Receiver'!$B$3:$BS$1259,IF('Sender-Receiver'!$AQ$2="Type:Vid_720p50",61,59),FALSE)="x","true","false"),"false")</f>
        <v>false</v>
      </c>
      <c r="T551" t="str">
        <f t="shared" si="8"/>
        <v>off</v>
      </c>
      <c r="Y551" t="str">
        <f>IF(OR(BOM!$AE$4=FALSE,BOM!$AE$4="-"),IF(ISERROR(SEARCH("Embrionix",BOM!$M$4)),"none",IF(ISERROR(SEARCH("Quadsplit",BOM!$N$4)),IF(ISERROR(SEARCH("rec",B551)),IF(ISERROR(SEARCH("send",B551)),"none","split"),"merge"),"none")),IF(ISERROR(SEARCH("rec",B551)),"split","merge"))</f>
        <v>split</v>
      </c>
    </row>
    <row r="552" spans="1:25" x14ac:dyDescent="0.2">
      <c r="A552" t="s">
        <v>942</v>
      </c>
      <c r="B552" t="str">
        <f>CONCATENATE(BOM!$C$4,"_",_xlfn.XLOOKUP(Nevion!G552,'SNP Lookup'!A:A,'SNP Lookup'!C:C,"",0,1),"_IPLASRF")</f>
        <v>VGW-01_SDI24_AUDrec_0014_IPLASRF</v>
      </c>
      <c r="C552" t="str">
        <f>IFERROR(VLOOKUP(B552,'Sender-Receiver'!$B$3:$BQ$1500,IF('Sender-Receiver'!$AQ$2="Type:Vid_720p50",62,60),FALSE),"")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52" t="str">
        <f>IFERROR(VLOOKUP(B552,'Sender-Receiver'!$B$3:$BP$1500,41,FALSE),"")</f>
        <v xml:space="preserve"> |  | VKS</v>
      </c>
      <c r="E552" t="s">
        <v>3817</v>
      </c>
      <c r="F552">
        <v>24</v>
      </c>
      <c r="G552" t="s">
        <v>1332</v>
      </c>
      <c r="M552" t="str">
        <f>IF(OR(BOM!$AE$4=FALSE,BOM!$AE$4="-"),IF(ISERROR(SEARCH("send",B552)),"",IF(ISERROR(SEARCH("Embrionix",BOM!$M$4)),"pool:TPC",IF(ISERROR(SEARCH("Quadsplit",BOM!$N$4)),"pool:TPC|pool:TPC","pool:TPC"))),IF(ISERROR(SEARCH("send",B552)),"","pool:TPC|pool:TPC"))</f>
        <v/>
      </c>
      <c r="S552" t="str">
        <f>IFERROR(IF(VLOOKUP(B552,'Sender-Receiver'!$B$3:$BS$1259,IF('Sender-Receiver'!$AQ$2="Type:Vid_720p50",61,59),FALSE)="x","true","false"),"false")</f>
        <v>true</v>
      </c>
      <c r="T552" t="str">
        <f t="shared" si="8"/>
        <v>full</v>
      </c>
      <c r="Y552" t="str">
        <f>IF(OR(BOM!$AE$4=FALSE,BOM!$AE$4="-"),IF(ISERROR(SEARCH("Embrionix",BOM!$M$4)),"none",IF(ISERROR(SEARCH("Quadsplit",BOM!$N$4)),IF(ISERROR(SEARCH("rec",B552)),IF(ISERROR(SEARCH("send",B552)),"none","split"),"merge"),"none")),IF(ISERROR(SEARCH("rec",B552)),"split","merge"))</f>
        <v>merge</v>
      </c>
    </row>
    <row r="553" spans="1:25" x14ac:dyDescent="0.2">
      <c r="A553" t="s">
        <v>942</v>
      </c>
      <c r="B553" t="str">
        <f>CONCATENATE(BOM!$C$4,"_",_xlfn.XLOOKUP(Nevion!G553,'SNP Lookup'!A:A,'SNP Lookup'!C:C,"",0,1),"_IPLASRF")</f>
        <v>VGW-01_SDI24_AUDsend_0014_IPLASRF</v>
      </c>
      <c r="C553" t="str">
        <f>IFERROR(VLOOKUP(B553,'Sender-Receiver'!$B$3:$BQ$1500,IF('Sender-Receiver'!$AQ$2="Type:Vid_720p50",62,60),FALSE),"")</f>
        <v/>
      </c>
      <c r="D553" t="str">
        <f>IFERROR(VLOOKUP(B553,'Sender-Receiver'!$B$3:$BP$1500,41,FALSE),"")</f>
        <v/>
      </c>
      <c r="E553" t="s">
        <v>3817</v>
      </c>
      <c r="F553">
        <v>24</v>
      </c>
      <c r="G553" t="s">
        <v>1581</v>
      </c>
      <c r="M553" t="str">
        <f>IF(OR(BOM!$AE$4=FALSE,BOM!$AE$4="-"),IF(ISERROR(SEARCH("send",B553)),"",IF(ISERROR(SEARCH("Embrionix",BOM!$M$4)),"pool:TPC",IF(ISERROR(SEARCH("Quadsplit",BOM!$N$4)),"pool:TPC|pool:TPC","pool:TPC"))),IF(ISERROR(SEARCH("send",B553)),"","pool:TPC|pool:TPC"))</f>
        <v>pool:TPC|pool:TPC</v>
      </c>
      <c r="S553" t="str">
        <f>IFERROR(IF(VLOOKUP(B553,'Sender-Receiver'!$B$3:$BS$1259,IF('Sender-Receiver'!$AQ$2="Type:Vid_720p50",61,59),FALSE)="x","true","false"),"false")</f>
        <v>false</v>
      </c>
      <c r="T553" t="str">
        <f t="shared" si="8"/>
        <v>off</v>
      </c>
      <c r="Y553" t="str">
        <f>IF(OR(BOM!$AE$4=FALSE,BOM!$AE$4="-"),IF(ISERROR(SEARCH("Embrionix",BOM!$M$4)),"none",IF(ISERROR(SEARCH("Quadsplit",BOM!$N$4)),IF(ISERROR(SEARCH("rec",B553)),IF(ISERROR(SEARCH("send",B553)),"none","split"),"merge"),"none")),IF(ISERROR(SEARCH("rec",B553)),"split","merge"))</f>
        <v>split</v>
      </c>
    </row>
    <row r="554" spans="1:25" x14ac:dyDescent="0.2">
      <c r="A554" t="s">
        <v>942</v>
      </c>
      <c r="B554" t="str">
        <f>CONCATENATE(BOM!$C$4,"_",_xlfn.XLOOKUP(Nevion!G554,'SNP Lookup'!A:A,'SNP Lookup'!C:C,"",0,1),"_IPLASRF")</f>
        <v>VGW-01_SDI24_AUDrec_0015_IPLASRF</v>
      </c>
      <c r="C554" t="str">
        <f>IFERROR(VLOOKUP(B554,'Sender-Receiver'!$B$3:$BQ$1500,IF('Sender-Receiver'!$AQ$2="Type:Vid_720p50",62,60),FALSE),"")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54" t="str">
        <f>IFERROR(VLOOKUP(B554,'Sender-Receiver'!$B$3:$BP$1500,41,FALSE),"")</f>
        <v xml:space="preserve"> |  | VKS</v>
      </c>
      <c r="E554" t="s">
        <v>3817</v>
      </c>
      <c r="F554">
        <v>24</v>
      </c>
      <c r="G554" t="s">
        <v>1333</v>
      </c>
      <c r="M554" t="str">
        <f>IF(OR(BOM!$AE$4=FALSE,BOM!$AE$4="-"),IF(ISERROR(SEARCH("send",B554)),"",IF(ISERROR(SEARCH("Embrionix",BOM!$M$4)),"pool:TPC",IF(ISERROR(SEARCH("Quadsplit",BOM!$N$4)),"pool:TPC|pool:TPC","pool:TPC"))),IF(ISERROR(SEARCH("send",B554)),"","pool:TPC|pool:TPC"))</f>
        <v/>
      </c>
      <c r="S554" t="str">
        <f>IFERROR(IF(VLOOKUP(B554,'Sender-Receiver'!$B$3:$BS$1259,IF('Sender-Receiver'!$AQ$2="Type:Vid_720p50",61,59),FALSE)="x","true","false"),"false")</f>
        <v>true</v>
      </c>
      <c r="T554" t="str">
        <f t="shared" si="8"/>
        <v>full</v>
      </c>
      <c r="Y554" t="str">
        <f>IF(OR(BOM!$AE$4=FALSE,BOM!$AE$4="-"),IF(ISERROR(SEARCH("Embrionix",BOM!$M$4)),"none",IF(ISERROR(SEARCH("Quadsplit",BOM!$N$4)),IF(ISERROR(SEARCH("rec",B554)),IF(ISERROR(SEARCH("send",B554)),"none","split"),"merge"),"none")),IF(ISERROR(SEARCH("rec",B554)),"split","merge"))</f>
        <v>merge</v>
      </c>
    </row>
    <row r="555" spans="1:25" x14ac:dyDescent="0.2">
      <c r="A555" t="s">
        <v>942</v>
      </c>
      <c r="B555" t="str">
        <f>CONCATENATE(BOM!$C$4,"_",_xlfn.XLOOKUP(Nevion!G555,'SNP Lookup'!A:A,'SNP Lookup'!C:C,"",0,1),"_IPLASRF")</f>
        <v>VGW-01_SDI24_AUDsend_0015_IPLASRF</v>
      </c>
      <c r="C555" t="str">
        <f>IFERROR(VLOOKUP(B555,'Sender-Receiver'!$B$3:$BQ$1500,IF('Sender-Receiver'!$AQ$2="Type:Vid_720p50",62,60),FALSE),"")</f>
        <v/>
      </c>
      <c r="D555" t="str">
        <f>IFERROR(VLOOKUP(B555,'Sender-Receiver'!$B$3:$BP$1500,41,FALSE),"")</f>
        <v/>
      </c>
      <c r="E555" t="s">
        <v>3817</v>
      </c>
      <c r="F555">
        <v>24</v>
      </c>
      <c r="G555" t="s">
        <v>1582</v>
      </c>
      <c r="M555" t="str">
        <f>IF(OR(BOM!$AE$4=FALSE,BOM!$AE$4="-"),IF(ISERROR(SEARCH("send",B555)),"",IF(ISERROR(SEARCH("Embrionix",BOM!$M$4)),"pool:TPC",IF(ISERROR(SEARCH("Quadsplit",BOM!$N$4)),"pool:TPC|pool:TPC","pool:TPC"))),IF(ISERROR(SEARCH("send",B555)),"","pool:TPC|pool:TPC"))</f>
        <v>pool:TPC|pool:TPC</v>
      </c>
      <c r="S555" t="str">
        <f>IFERROR(IF(VLOOKUP(B555,'Sender-Receiver'!$B$3:$BS$1259,IF('Sender-Receiver'!$AQ$2="Type:Vid_720p50",61,59),FALSE)="x","true","false"),"false")</f>
        <v>false</v>
      </c>
      <c r="T555" t="str">
        <f t="shared" si="8"/>
        <v>off</v>
      </c>
      <c r="Y555" t="str">
        <f>IF(OR(BOM!$AE$4=FALSE,BOM!$AE$4="-"),IF(ISERROR(SEARCH("Embrionix",BOM!$M$4)),"none",IF(ISERROR(SEARCH("Quadsplit",BOM!$N$4)),IF(ISERROR(SEARCH("rec",B555)),IF(ISERROR(SEARCH("send",B555)),"none","split"),"merge"),"none")),IF(ISERROR(SEARCH("rec",B555)),"split","merge"))</f>
        <v>split</v>
      </c>
    </row>
    <row r="556" spans="1:25" x14ac:dyDescent="0.2">
      <c r="A556" t="s">
        <v>942</v>
      </c>
      <c r="B556" t="str">
        <f>CONCATENATE(BOM!$C$4,"_",_xlfn.XLOOKUP(Nevion!G556,'SNP Lookup'!A:A,'SNP Lookup'!C:C,"",0,1),"_IPLASRF")</f>
        <v>VGW-01_SDI24_AUDrec_0016_IPLASRF</v>
      </c>
      <c r="C556" t="str">
        <f>IFERROR(VLOOKUP(B556,'Sender-Receiver'!$B$3:$BQ$1500,IF('Sender-Receiver'!$AQ$2="Type:Vid_720p50",62,60),FALSE),"")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56" t="str">
        <f>IFERROR(VLOOKUP(B556,'Sender-Receiver'!$B$3:$BP$1500,41,FALSE),"")</f>
        <v xml:space="preserve"> |  | VKS</v>
      </c>
      <c r="E556" t="s">
        <v>3817</v>
      </c>
      <c r="F556">
        <v>24</v>
      </c>
      <c r="G556" t="s">
        <v>1334</v>
      </c>
      <c r="M556" t="str">
        <f>IF(OR(BOM!$AE$4=FALSE,BOM!$AE$4="-"),IF(ISERROR(SEARCH("send",B556)),"",IF(ISERROR(SEARCH("Embrionix",BOM!$M$4)),"pool:TPC",IF(ISERROR(SEARCH("Quadsplit",BOM!$N$4)),"pool:TPC|pool:TPC","pool:TPC"))),IF(ISERROR(SEARCH("send",B556)),"","pool:TPC|pool:TPC"))</f>
        <v/>
      </c>
      <c r="S556" t="str">
        <f>IFERROR(IF(VLOOKUP(B556,'Sender-Receiver'!$B$3:$BS$1259,IF('Sender-Receiver'!$AQ$2="Type:Vid_720p50",61,59),FALSE)="x","true","false"),"false")</f>
        <v>true</v>
      </c>
      <c r="T556" t="str">
        <f t="shared" si="8"/>
        <v>full</v>
      </c>
      <c r="Y556" t="str">
        <f>IF(OR(BOM!$AE$4=FALSE,BOM!$AE$4="-"),IF(ISERROR(SEARCH("Embrionix",BOM!$M$4)),"none",IF(ISERROR(SEARCH("Quadsplit",BOM!$N$4)),IF(ISERROR(SEARCH("rec",B556)),IF(ISERROR(SEARCH("send",B556)),"none","split"),"merge"),"none")),IF(ISERROR(SEARCH("rec",B556)),"split","merge"))</f>
        <v>merge</v>
      </c>
    </row>
    <row r="557" spans="1:25" x14ac:dyDescent="0.2">
      <c r="A557" t="s">
        <v>942</v>
      </c>
      <c r="B557" t="str">
        <f>CONCATENATE(BOM!$C$4,"_",_xlfn.XLOOKUP(Nevion!G557,'SNP Lookup'!A:A,'SNP Lookup'!C:C,"",0,1),"_IPLASRF")</f>
        <v>VGW-01_SDI24_AUDsend_0016_IPLASRF</v>
      </c>
      <c r="C557" t="str">
        <f>IFERROR(VLOOKUP(B557,'Sender-Receiver'!$B$3:$BQ$1500,IF('Sender-Receiver'!$AQ$2="Type:Vid_720p50",62,60),FALSE),"")</f>
        <v/>
      </c>
      <c r="D557" t="str">
        <f>IFERROR(VLOOKUP(B557,'Sender-Receiver'!$B$3:$BP$1500,41,FALSE),"")</f>
        <v/>
      </c>
      <c r="E557" t="s">
        <v>3817</v>
      </c>
      <c r="F557">
        <v>24</v>
      </c>
      <c r="G557" t="s">
        <v>1583</v>
      </c>
      <c r="M557" t="str">
        <f>IF(OR(BOM!$AE$4=FALSE,BOM!$AE$4="-"),IF(ISERROR(SEARCH("send",B557)),"",IF(ISERROR(SEARCH("Embrionix",BOM!$M$4)),"pool:TPC",IF(ISERROR(SEARCH("Quadsplit",BOM!$N$4)),"pool:TPC|pool:TPC","pool:TPC"))),IF(ISERROR(SEARCH("send",B557)),"","pool:TPC|pool:TPC"))</f>
        <v>pool:TPC|pool:TPC</v>
      </c>
      <c r="S557" t="str">
        <f>IFERROR(IF(VLOOKUP(B557,'Sender-Receiver'!$B$3:$BS$1259,IF('Sender-Receiver'!$AQ$2="Type:Vid_720p50",61,59),FALSE)="x","true","false"),"false")</f>
        <v>false</v>
      </c>
      <c r="T557" t="str">
        <f t="shared" si="8"/>
        <v>off</v>
      </c>
      <c r="Y557" t="str">
        <f>IF(OR(BOM!$AE$4=FALSE,BOM!$AE$4="-"),IF(ISERROR(SEARCH("Embrionix",BOM!$M$4)),"none",IF(ISERROR(SEARCH("Quadsplit",BOM!$N$4)),IF(ISERROR(SEARCH("rec",B557)),IF(ISERROR(SEARCH("send",B557)),"none","split"),"merge"),"none")),IF(ISERROR(SEARCH("rec",B557)),"split","merge"))</f>
        <v>split</v>
      </c>
    </row>
    <row r="558" spans="1:25" x14ac:dyDescent="0.2">
      <c r="A558" t="s">
        <v>942</v>
      </c>
      <c r="B558" t="str">
        <f>CONCATENATE(BOM!$C$4,"_",_xlfn.XLOOKUP(Nevion!G558,'SNP Lookup'!A:A,'SNP Lookup'!C:C,"",0,1),"_IPLASRF")</f>
        <v>VGW-01_SDI24_ANCrec_0001_IPLASRF</v>
      </c>
      <c r="C558" t="str">
        <f>IFERROR(VLOOKUP(B558,'Sender-Receiver'!$B$3:$BQ$1500,IF('Sender-Receiver'!$AQ$2="Type:Vid_720p50",62,60),FALSE),"")</f>
        <v>Type:Anc_Prot,#SNP</v>
      </c>
      <c r="D558" t="str">
        <f>IFERROR(VLOOKUP(B558,'Sender-Receiver'!$B$3:$BP$1500,41,FALSE),"")</f>
        <v xml:space="preserve"> |  | VKS</v>
      </c>
      <c r="E558" t="s">
        <v>3817</v>
      </c>
      <c r="F558">
        <v>24</v>
      </c>
      <c r="G558" t="s">
        <v>1315</v>
      </c>
      <c r="M558" t="str">
        <f>IF(OR(BOM!$AE$4=FALSE,BOM!$AE$4="-"),IF(ISERROR(SEARCH("send",B558)),"",IF(ISERROR(SEARCH("Embrionix",BOM!$M$4)),"pool:TPC",IF(ISERROR(SEARCH("Quadsplit",BOM!$N$4)),"pool:TPC|pool:TPC","pool:TPC"))),IF(ISERROR(SEARCH("send",B558)),"","pool:TPC|pool:TPC"))</f>
        <v/>
      </c>
      <c r="S558" t="str">
        <f>IFERROR(IF(VLOOKUP(B558,'Sender-Receiver'!$B$3:$BS$1259,IF('Sender-Receiver'!$AQ$2="Type:Vid_720p50",61,59),FALSE)="x","true","false"),"false")</f>
        <v>true</v>
      </c>
      <c r="T558" t="str">
        <f t="shared" si="8"/>
        <v>full</v>
      </c>
      <c r="Y558" t="str">
        <f>IF(OR(BOM!$AE$4=FALSE,BOM!$AE$4="-"),IF(ISERROR(SEARCH("Embrionix",BOM!$M$4)),"none",IF(ISERROR(SEARCH("Quadsplit",BOM!$N$4)),IF(ISERROR(SEARCH("rec",B558)),IF(ISERROR(SEARCH("send",B558)),"none","split"),"merge"),"none")),IF(ISERROR(SEARCH("rec",B558)),"split","merge"))</f>
        <v>merge</v>
      </c>
    </row>
    <row r="559" spans="1:25" x14ac:dyDescent="0.2">
      <c r="A559" t="s">
        <v>942</v>
      </c>
      <c r="B559" t="str">
        <f>CONCATENATE(BOM!$C$4,"_",_xlfn.XLOOKUP(Nevion!G559,'SNP Lookup'!A:A,'SNP Lookup'!C:C,"",0,1),"_IPLASRF")</f>
        <v>VGW-01_SDI24_ANCsend_0001_IPLASRF</v>
      </c>
      <c r="C559" t="str">
        <f>IFERROR(VLOOKUP(B559,'Sender-Receiver'!$B$3:$BQ$1500,IF('Sender-Receiver'!$AQ$2="Type:Vid_720p50",62,60),FALSE),"")</f>
        <v/>
      </c>
      <c r="D559" t="str">
        <f>IFERROR(VLOOKUP(B559,'Sender-Receiver'!$B$3:$BP$1500,41,FALSE),"")</f>
        <v/>
      </c>
      <c r="E559" t="s">
        <v>3817</v>
      </c>
      <c r="F559">
        <v>24</v>
      </c>
      <c r="G559" t="s">
        <v>1572</v>
      </c>
      <c r="M559" t="str">
        <f>IF(OR(BOM!$AE$4=FALSE,BOM!$AE$4="-"),IF(ISERROR(SEARCH("send",B559)),"",IF(ISERROR(SEARCH("Embrionix",BOM!$M$4)),"pool:TPC",IF(ISERROR(SEARCH("Quadsplit",BOM!$N$4)),"pool:TPC|pool:TPC","pool:TPC"))),IF(ISERROR(SEARCH("send",B559)),"","pool:TPC|pool:TPC"))</f>
        <v>pool:TPC|pool:TPC</v>
      </c>
      <c r="S559" t="str">
        <f>IFERROR(IF(VLOOKUP(B559,'Sender-Receiver'!$B$3:$BS$1259,IF('Sender-Receiver'!$AQ$2="Type:Vid_720p50",61,59),FALSE)="x","true","false"),"false")</f>
        <v>false</v>
      </c>
      <c r="T559" t="str">
        <f t="shared" si="8"/>
        <v>off</v>
      </c>
      <c r="Y559" t="str">
        <f>IF(OR(BOM!$AE$4=FALSE,BOM!$AE$4="-"),IF(ISERROR(SEARCH("Embrionix",BOM!$M$4)),"none",IF(ISERROR(SEARCH("Quadsplit",BOM!$N$4)),IF(ISERROR(SEARCH("rec",B559)),IF(ISERROR(SEARCH("send",B559)),"none","split"),"merge"),"none")),IF(ISERROR(SEARCH("rec",B559)),"split","merge"))</f>
        <v>split</v>
      </c>
    </row>
    <row r="560" spans="1:25" x14ac:dyDescent="0.2">
      <c r="A560" t="s">
        <v>942</v>
      </c>
      <c r="B560" t="str">
        <f>CONCATENATE(BOM!$C$4,"_",_xlfn.XLOOKUP(Nevion!G560,'SNP Lookup'!A:A,'SNP Lookup'!C:C,"",0,1),"_IPLASRF")</f>
        <v>VGW-01_SDI24_ANCrec_0002_IPLASRF</v>
      </c>
      <c r="C560" t="str">
        <f>IFERROR(VLOOKUP(B560,'Sender-Receiver'!$B$3:$BQ$1500,IF('Sender-Receiver'!$AQ$2="Type:Vid_720p50",62,60),FALSE),"")</f>
        <v>#SNP</v>
      </c>
      <c r="D560" t="str">
        <f>IFERROR(VLOOKUP(B560,'Sender-Receiver'!$B$3:$BP$1500,41,FALSE),"")</f>
        <v xml:space="preserve"> |  | VKS</v>
      </c>
      <c r="E560" t="s">
        <v>3817</v>
      </c>
      <c r="F560">
        <v>24</v>
      </c>
      <c r="G560" t="s">
        <v>1316</v>
      </c>
      <c r="M560" t="str">
        <f>IF(OR(BOM!$AE$4=FALSE,BOM!$AE$4="-"),IF(ISERROR(SEARCH("send",B560)),"",IF(ISERROR(SEARCH("Embrionix",BOM!$M$4)),"pool:TPC",IF(ISERROR(SEARCH("Quadsplit",BOM!$N$4)),"pool:TPC|pool:TPC","pool:TPC"))),IF(ISERROR(SEARCH("send",B560)),"","pool:TPC|pool:TPC"))</f>
        <v/>
      </c>
      <c r="S560" t="str">
        <f>IFERROR(IF(VLOOKUP(B560,'Sender-Receiver'!$B$3:$BS$1259,IF('Sender-Receiver'!$AQ$2="Type:Vid_720p50",61,59),FALSE)="x","true","false"),"false")</f>
        <v>false</v>
      </c>
      <c r="T560" t="str">
        <f t="shared" si="8"/>
        <v>off</v>
      </c>
      <c r="Y560" t="str">
        <f>IF(OR(BOM!$AE$4=FALSE,BOM!$AE$4="-"),IF(ISERROR(SEARCH("Embrionix",BOM!$M$4)),"none",IF(ISERROR(SEARCH("Quadsplit",BOM!$N$4)),IF(ISERROR(SEARCH("rec",B560)),IF(ISERROR(SEARCH("send",B560)),"none","split"),"merge"),"none")),IF(ISERROR(SEARCH("rec",B560)),"split","merge"))</f>
        <v>merge</v>
      </c>
    </row>
    <row r="561" spans="1:25" x14ac:dyDescent="0.2">
      <c r="A561" t="s">
        <v>942</v>
      </c>
      <c r="B561" t="str">
        <f>CONCATENATE(BOM!$C$4,"_",_xlfn.XLOOKUP(Nevion!G561,'SNP Lookup'!A:A,'SNP Lookup'!C:C,"",0,1),"_IPLASRF")</f>
        <v>VGW-01_SDI24_ANCsend_0002_IPLASRF</v>
      </c>
      <c r="C561" t="str">
        <f>IFERROR(VLOOKUP(B561,'Sender-Receiver'!$B$3:$BQ$1500,IF('Sender-Receiver'!$AQ$2="Type:Vid_720p50",62,60),FALSE),"")</f>
        <v/>
      </c>
      <c r="D561" t="str">
        <f>IFERROR(VLOOKUP(B561,'Sender-Receiver'!$B$3:$BP$1500,41,FALSE),"")</f>
        <v/>
      </c>
      <c r="E561" t="s">
        <v>3817</v>
      </c>
      <c r="F561">
        <v>24</v>
      </c>
      <c r="G561" t="s">
        <v>1573</v>
      </c>
      <c r="M561" t="str">
        <f>IF(OR(BOM!$AE$4=FALSE,BOM!$AE$4="-"),IF(ISERROR(SEARCH("send",B561)),"",IF(ISERROR(SEARCH("Embrionix",BOM!$M$4)),"pool:TPC",IF(ISERROR(SEARCH("Quadsplit",BOM!$N$4)),"pool:TPC|pool:TPC","pool:TPC"))),IF(ISERROR(SEARCH("send",B561)),"","pool:TPC|pool:TPC"))</f>
        <v>pool:TPC|pool:TPC</v>
      </c>
      <c r="S561" t="str">
        <f>IFERROR(IF(VLOOKUP(B561,'Sender-Receiver'!$B$3:$BS$1259,IF('Sender-Receiver'!$AQ$2="Type:Vid_720p50",61,59),FALSE)="x","true","false"),"false")</f>
        <v>false</v>
      </c>
      <c r="T561" t="str">
        <f t="shared" si="8"/>
        <v>off</v>
      </c>
      <c r="Y561" t="str">
        <f>IF(OR(BOM!$AE$4=FALSE,BOM!$AE$4="-"),IF(ISERROR(SEARCH("Embrionix",BOM!$M$4)),"none",IF(ISERROR(SEARCH("Quadsplit",BOM!$N$4)),IF(ISERROR(SEARCH("rec",B561)),IF(ISERROR(SEARCH("send",B561)),"none","split"),"merge"),"none")),IF(ISERROR(SEARCH("rec",B561)),"split","merge"))</f>
        <v>split</v>
      </c>
    </row>
    <row r="562" spans="1:25" x14ac:dyDescent="0.2">
      <c r="A562" t="s">
        <v>942</v>
      </c>
      <c r="B562" t="str">
        <f>CONCATENATE(BOM!$C$4,"_",_xlfn.XLOOKUP(Nevion!G562,'SNP Lookup'!A:A,'SNP Lookup'!C:C,"",0,1),"_IPLASRF")</f>
        <v>VGW-01_SDI24_ANCrec_0003_IPLASRF</v>
      </c>
      <c r="C562" t="str">
        <f>IFERROR(VLOOKUP(B562,'Sender-Receiver'!$B$3:$BQ$1500,IF('Sender-Receiver'!$AQ$2="Type:Vid_720p50",62,60),FALSE),"")</f>
        <v>#SNP</v>
      </c>
      <c r="D562" t="str">
        <f>IFERROR(VLOOKUP(B562,'Sender-Receiver'!$B$3:$BP$1500,41,FALSE),"")</f>
        <v xml:space="preserve"> |  | VKS</v>
      </c>
      <c r="E562" t="s">
        <v>3817</v>
      </c>
      <c r="F562">
        <v>24</v>
      </c>
      <c r="G562" t="s">
        <v>1317</v>
      </c>
      <c r="M562" t="str">
        <f>IF(OR(BOM!$AE$4=FALSE,BOM!$AE$4="-"),IF(ISERROR(SEARCH("send",B562)),"",IF(ISERROR(SEARCH("Embrionix",BOM!$M$4)),"pool:TPC",IF(ISERROR(SEARCH("Quadsplit",BOM!$N$4)),"pool:TPC|pool:TPC","pool:TPC"))),IF(ISERROR(SEARCH("send",B562)),"","pool:TPC|pool:TPC"))</f>
        <v/>
      </c>
      <c r="S562" t="str">
        <f>IFERROR(IF(VLOOKUP(B562,'Sender-Receiver'!$B$3:$BS$1259,IF('Sender-Receiver'!$AQ$2="Type:Vid_720p50",61,59),FALSE)="x","true","false"),"false")</f>
        <v>false</v>
      </c>
      <c r="T562" t="str">
        <f t="shared" si="8"/>
        <v>off</v>
      </c>
      <c r="Y562" t="str">
        <f>IF(OR(BOM!$AE$4=FALSE,BOM!$AE$4="-"),IF(ISERROR(SEARCH("Embrionix",BOM!$M$4)),"none",IF(ISERROR(SEARCH("Quadsplit",BOM!$N$4)),IF(ISERROR(SEARCH("rec",B562)),IF(ISERROR(SEARCH("send",B562)),"none","split"),"merge"),"none")),IF(ISERROR(SEARCH("rec",B562)),"split","merge"))</f>
        <v>merge</v>
      </c>
    </row>
    <row r="563" spans="1:25" x14ac:dyDescent="0.2">
      <c r="A563" t="s">
        <v>942</v>
      </c>
      <c r="B563" t="str">
        <f>CONCATENATE(BOM!$C$4,"_",_xlfn.XLOOKUP(Nevion!G563,'SNP Lookup'!A:A,'SNP Lookup'!C:C,"",0,1),"_IPLASRF")</f>
        <v>VGW-01_SDI24_ANCsend_0003_IPLASRF</v>
      </c>
      <c r="C563" t="str">
        <f>IFERROR(VLOOKUP(B563,'Sender-Receiver'!$B$3:$BQ$1500,IF('Sender-Receiver'!$AQ$2="Type:Vid_720p50",62,60),FALSE),"")</f>
        <v/>
      </c>
      <c r="D563" t="str">
        <f>IFERROR(VLOOKUP(B563,'Sender-Receiver'!$B$3:$BP$1500,41,FALSE),"")</f>
        <v/>
      </c>
      <c r="E563" t="s">
        <v>3817</v>
      </c>
      <c r="F563">
        <v>24</v>
      </c>
      <c r="G563" t="s">
        <v>1574</v>
      </c>
      <c r="M563" t="str">
        <f>IF(OR(BOM!$AE$4=FALSE,BOM!$AE$4="-"),IF(ISERROR(SEARCH("send",B563)),"",IF(ISERROR(SEARCH("Embrionix",BOM!$M$4)),"pool:TPC",IF(ISERROR(SEARCH("Quadsplit",BOM!$N$4)),"pool:TPC|pool:TPC","pool:TPC"))),IF(ISERROR(SEARCH("send",B563)),"","pool:TPC|pool:TPC"))</f>
        <v>pool:TPC|pool:TPC</v>
      </c>
      <c r="S563" t="str">
        <f>IFERROR(IF(VLOOKUP(B563,'Sender-Receiver'!$B$3:$BS$1259,IF('Sender-Receiver'!$AQ$2="Type:Vid_720p50",61,59),FALSE)="x","true","false"),"false")</f>
        <v>false</v>
      </c>
      <c r="T563" t="str">
        <f t="shared" si="8"/>
        <v>off</v>
      </c>
      <c r="Y563" t="str">
        <f>IF(OR(BOM!$AE$4=FALSE,BOM!$AE$4="-"),IF(ISERROR(SEARCH("Embrionix",BOM!$M$4)),"none",IF(ISERROR(SEARCH("Quadsplit",BOM!$N$4)),IF(ISERROR(SEARCH("rec",B563)),IF(ISERROR(SEARCH("send",B563)),"none","split"),"merge"),"none")),IF(ISERROR(SEARCH("rec",B563)),"split","merge"))</f>
        <v>split</v>
      </c>
    </row>
    <row r="564" spans="1:25" x14ac:dyDescent="0.2">
      <c r="A564" t="s">
        <v>942</v>
      </c>
      <c r="B564" t="str">
        <f>CONCATENATE(BOM!$C$4,"_",_xlfn.XLOOKUP(Nevion!G564,'SNP Lookup'!A:A,'SNP Lookup'!C:C,"",0,1),"_IPLASRF")</f>
        <v>VGW-01_SDI24_ANCrec_0004_IPLASRF</v>
      </c>
      <c r="C564" t="str">
        <f>IFERROR(VLOOKUP(B564,'Sender-Receiver'!$B$3:$BQ$1500,IF('Sender-Receiver'!$AQ$2="Type:Vid_720p50",62,60),FALSE),"")</f>
        <v>#SNP</v>
      </c>
      <c r="D564" t="str">
        <f>IFERROR(VLOOKUP(B564,'Sender-Receiver'!$B$3:$BP$1500,41,FALSE),"")</f>
        <v xml:space="preserve"> |  | VKS</v>
      </c>
      <c r="E564" t="s">
        <v>3817</v>
      </c>
      <c r="F564">
        <v>24</v>
      </c>
      <c r="G564" t="s">
        <v>1318</v>
      </c>
      <c r="M564" t="str">
        <f>IF(OR(BOM!$AE$4=FALSE,BOM!$AE$4="-"),IF(ISERROR(SEARCH("send",B564)),"",IF(ISERROR(SEARCH("Embrionix",BOM!$M$4)),"pool:TPC",IF(ISERROR(SEARCH("Quadsplit",BOM!$N$4)),"pool:TPC|pool:TPC","pool:TPC"))),IF(ISERROR(SEARCH("send",B564)),"","pool:TPC|pool:TPC"))</f>
        <v/>
      </c>
      <c r="S564" t="str">
        <f>IFERROR(IF(VLOOKUP(B564,'Sender-Receiver'!$B$3:$BS$1259,IF('Sender-Receiver'!$AQ$2="Type:Vid_720p50",61,59),FALSE)="x","true","false"),"false")</f>
        <v>false</v>
      </c>
      <c r="T564" t="str">
        <f t="shared" si="8"/>
        <v>off</v>
      </c>
      <c r="Y564" t="str">
        <f>IF(OR(BOM!$AE$4=FALSE,BOM!$AE$4="-"),IF(ISERROR(SEARCH("Embrionix",BOM!$M$4)),"none",IF(ISERROR(SEARCH("Quadsplit",BOM!$N$4)),IF(ISERROR(SEARCH("rec",B564)),IF(ISERROR(SEARCH("send",B564)),"none","split"),"merge"),"none")),IF(ISERROR(SEARCH("rec",B564)),"split","merge"))</f>
        <v>merge</v>
      </c>
    </row>
    <row r="565" spans="1:25" x14ac:dyDescent="0.2">
      <c r="A565" t="s">
        <v>942</v>
      </c>
      <c r="B565" t="str">
        <f>CONCATENATE(BOM!$C$4,"_",_xlfn.XLOOKUP(Nevion!G565,'SNP Lookup'!A:A,'SNP Lookup'!C:C,"",0,1),"_IPLASRF")</f>
        <v>VGW-01_SDI24_ANCsend_0004_IPLASRF</v>
      </c>
      <c r="C565" t="str">
        <f>IFERROR(VLOOKUP(B565,'Sender-Receiver'!$B$3:$BQ$1500,IF('Sender-Receiver'!$AQ$2="Type:Vid_720p50",62,60),FALSE),"")</f>
        <v/>
      </c>
      <c r="D565" t="str">
        <f>IFERROR(VLOOKUP(B565,'Sender-Receiver'!$B$3:$BP$1500,41,FALSE),"")</f>
        <v/>
      </c>
      <c r="E565" t="s">
        <v>3817</v>
      </c>
      <c r="F565">
        <v>24</v>
      </c>
      <c r="G565" t="s">
        <v>1575</v>
      </c>
      <c r="M565" t="str">
        <f>IF(OR(BOM!$AE$4=FALSE,BOM!$AE$4="-"),IF(ISERROR(SEARCH("send",B565)),"",IF(ISERROR(SEARCH("Embrionix",BOM!$M$4)),"pool:TPC",IF(ISERROR(SEARCH("Quadsplit",BOM!$N$4)),"pool:TPC|pool:TPC","pool:TPC"))),IF(ISERROR(SEARCH("send",B565)),"","pool:TPC|pool:TPC"))</f>
        <v>pool:TPC|pool:TPC</v>
      </c>
      <c r="S565" t="str">
        <f>IFERROR(IF(VLOOKUP(B565,'Sender-Receiver'!$B$3:$BS$1259,IF('Sender-Receiver'!$AQ$2="Type:Vid_720p50",61,59),FALSE)="x","true","false"),"false")</f>
        <v>false</v>
      </c>
      <c r="T565" t="str">
        <f t="shared" si="8"/>
        <v>off</v>
      </c>
      <c r="Y565" t="str">
        <f>IF(OR(BOM!$AE$4=FALSE,BOM!$AE$4="-"),IF(ISERROR(SEARCH("Embrionix",BOM!$M$4)),"none",IF(ISERROR(SEARCH("Quadsplit",BOM!$N$4)),IF(ISERROR(SEARCH("rec",B565)),IF(ISERROR(SEARCH("send",B565)),"none","split"),"merge"),"none")),IF(ISERROR(SEARCH("rec",B565)),"split","merge"))</f>
        <v>split</v>
      </c>
    </row>
    <row r="566" spans="1:25" x14ac:dyDescent="0.2">
      <c r="A566" t="s">
        <v>942</v>
      </c>
      <c r="B566" t="str">
        <f>CONCATENATE(BOM!$C$4,"_",_xlfn.XLOOKUP(Nevion!G566,'SNP Lookup'!A:A,'SNP Lookup'!C:C,"",0,1),"_IPLASRF")</f>
        <v>VGW-01_SDI25_VIDrec_0001_IPLASRF</v>
      </c>
      <c r="C566" t="str">
        <f>IFERROR(VLOOKUP(B566,'Sender-Receiver'!$B$3:$BQ$1500,IF('Sender-Receiver'!$AQ$2="Type:Vid_720p50",62,60),FALSE),"")</f>
        <v>Type:Vid_1080i50,Type:Vid_1080p25,Type:Vid_1080p50,Type:Vid_2160p50,Type:Vid_1080p60,#SNP</v>
      </c>
      <c r="D566" t="str">
        <f>IFERROR(VLOOKUP(B566,'Sender-Receiver'!$B$3:$BP$1500,41,FALSE),"")</f>
        <v xml:space="preserve"> |  | VKS (12G)</v>
      </c>
      <c r="E566" t="s">
        <v>3817</v>
      </c>
      <c r="F566">
        <v>25</v>
      </c>
      <c r="G566" t="s">
        <v>1376</v>
      </c>
      <c r="M566" t="str">
        <f>IF(OR(BOM!$AE$4=FALSE,BOM!$AE$4="-"),IF(ISERROR(SEARCH("send",B566)),"",IF(ISERROR(SEARCH("Embrionix",BOM!$M$4)),"pool:TPC",IF(ISERROR(SEARCH("Quadsplit",BOM!$N$4)),"pool:TPC|pool:TPC","pool:TPC"))),IF(ISERROR(SEARCH("send",B566)),"","pool:TPC|pool:TPC"))</f>
        <v/>
      </c>
      <c r="S566" t="str">
        <f>IFERROR(IF(VLOOKUP(B566,'Sender-Receiver'!$B$3:$BS$1259,IF('Sender-Receiver'!$AQ$2="Type:Vid_720p50",61,59),FALSE)="x","true","false"),"false")</f>
        <v>true</v>
      </c>
      <c r="T566" t="str">
        <f t="shared" si="8"/>
        <v>full</v>
      </c>
      <c r="Y566" t="str">
        <f>IF(OR(BOM!$AE$4=FALSE,BOM!$AE$4="-"),IF(ISERROR(SEARCH("Embrionix",BOM!$M$4)),"none",IF(ISERROR(SEARCH("Quadsplit",BOM!$N$4)),IF(ISERROR(SEARCH("rec",B566)),IF(ISERROR(SEARCH("send",B566)),"none","split"),"merge"),"none")),IF(ISERROR(SEARCH("rec",B566)),"split","merge"))</f>
        <v>merge</v>
      </c>
    </row>
    <row r="567" spans="1:25" x14ac:dyDescent="0.2">
      <c r="A567" t="s">
        <v>942</v>
      </c>
      <c r="B567" t="str">
        <f>CONCATENATE(BOM!$C$4,"_",_xlfn.XLOOKUP(Nevion!G567,'SNP Lookup'!A:A,'SNP Lookup'!C:C,"",0,1),"_IPLASRF")</f>
        <v>VGW-01_SDI25_VIDsend_0001_IPLASRF</v>
      </c>
      <c r="C567" t="str">
        <f>IFERROR(VLOOKUP(B567,'Sender-Receiver'!$B$3:$BQ$1500,IF('Sender-Receiver'!$AQ$2="Type:Vid_720p50",62,60),FALSE),"")</f>
        <v/>
      </c>
      <c r="D567" t="str">
        <f>IFERROR(VLOOKUP(B567,'Sender-Receiver'!$B$3:$BP$1500,41,FALSE),"")</f>
        <v/>
      </c>
      <c r="E567" t="s">
        <v>3817</v>
      </c>
      <c r="F567">
        <v>25</v>
      </c>
      <c r="G567" t="s">
        <v>1377</v>
      </c>
      <c r="M567" t="str">
        <f>IF(OR(BOM!$AE$4=FALSE,BOM!$AE$4="-"),IF(ISERROR(SEARCH("send",B567)),"",IF(ISERROR(SEARCH("Embrionix",BOM!$M$4)),"pool:TPC",IF(ISERROR(SEARCH("Quadsplit",BOM!$N$4)),"pool:TPC|pool:TPC","pool:TPC"))),IF(ISERROR(SEARCH("send",B567)),"","pool:TPC|pool:TPC"))</f>
        <v>pool:TPC|pool:TPC</v>
      </c>
      <c r="S567" t="str">
        <f>IFERROR(IF(VLOOKUP(B567,'Sender-Receiver'!$B$3:$BS$1259,IF('Sender-Receiver'!$AQ$2="Type:Vid_720p50",61,59),FALSE)="x","true","false"),"false")</f>
        <v>false</v>
      </c>
      <c r="T567" t="str">
        <f t="shared" si="8"/>
        <v>off</v>
      </c>
      <c r="Y567" t="str">
        <f>IF(OR(BOM!$AE$4=FALSE,BOM!$AE$4="-"),IF(ISERROR(SEARCH("Embrionix",BOM!$M$4)),"none",IF(ISERROR(SEARCH("Quadsplit",BOM!$N$4)),IF(ISERROR(SEARCH("rec",B567)),IF(ISERROR(SEARCH("send",B567)),"none","split"),"merge"),"none")),IF(ISERROR(SEARCH("rec",B567)),"split","merge"))</f>
        <v>split</v>
      </c>
    </row>
    <row r="568" spans="1:25" x14ac:dyDescent="0.2">
      <c r="A568" t="s">
        <v>942</v>
      </c>
      <c r="B568" t="str">
        <f>CONCATENATE(BOM!$C$4,"_",_xlfn.XLOOKUP(Nevion!G568,'SNP Lookup'!A:A,'SNP Lookup'!C:C,"",0,1),"_IPLASRF")</f>
        <v>VGW-01_SDI25_VIDsend_0002_IPLASRF</v>
      </c>
      <c r="C568" t="str">
        <f>IFERROR(VLOOKUP(B568,'Sender-Receiver'!$B$3:$BQ$1500,IF('Sender-Receiver'!$AQ$2="Type:Vid_720p50",62,60),FALSE),"")</f>
        <v>Type:Vid_1080i50,#SNP</v>
      </c>
      <c r="D568" t="str">
        <f>IFERROR(VLOOKUP(B568,'Sender-Receiver'!$B$3:$BP$1500,41,FALSE),"")</f>
        <v xml:space="preserve"> |  | VKS (12G)</v>
      </c>
      <c r="E568" t="s">
        <v>3817</v>
      </c>
      <c r="F568">
        <v>25</v>
      </c>
      <c r="G568" t="s">
        <v>1378</v>
      </c>
      <c r="M568" t="str">
        <f>IF(OR(BOM!$AE$4=FALSE,BOM!$AE$4="-"),IF(ISERROR(SEARCH("send",B568)),"",IF(ISERROR(SEARCH("Embrionix",BOM!$M$4)),"pool:TPC",IF(ISERROR(SEARCH("Quadsplit",BOM!$N$4)),"pool:TPC|pool:TPC","pool:TPC"))),IF(ISERROR(SEARCH("send",B568)),"","pool:TPC|pool:TPC"))</f>
        <v>pool:TPC|pool:TPC</v>
      </c>
      <c r="S568" t="str">
        <f>IFERROR(IF(VLOOKUP(B568,'Sender-Receiver'!$B$3:$BS$1259,IF('Sender-Receiver'!$AQ$2="Type:Vid_720p50",61,59),FALSE)="x","true","false"),"false")</f>
        <v>true</v>
      </c>
      <c r="T568" t="str">
        <f t="shared" si="8"/>
        <v>full</v>
      </c>
      <c r="Y568" t="str">
        <f>IF(OR(BOM!$AE$4=FALSE,BOM!$AE$4="-"),IF(ISERROR(SEARCH("Embrionix",BOM!$M$4)),"none",IF(ISERROR(SEARCH("Quadsplit",BOM!$N$4)),IF(ISERROR(SEARCH("rec",B568)),IF(ISERROR(SEARCH("send",B568)),"none","split"),"merge"),"none")),IF(ISERROR(SEARCH("rec",B568)),"split","merge"))</f>
        <v>split</v>
      </c>
    </row>
    <row r="569" spans="1:25" x14ac:dyDescent="0.2">
      <c r="A569" t="s">
        <v>942</v>
      </c>
      <c r="B569" t="str">
        <f>CONCATENATE(BOM!$C$4,"_",_xlfn.XLOOKUP(Nevion!G569,'SNP Lookup'!A:A,'SNP Lookup'!C:C,"",0,1),"_IPLASRF")</f>
        <v>VGW-01_SDI25_AUDrec_0001_IPLASRF</v>
      </c>
      <c r="C569" t="str">
        <f>IFERROR(VLOOKUP(B569,'Sender-Receiver'!$B$3:$BQ$1500,IF('Sender-Receiver'!$AQ$2="Type:Vid_720p50",62,60),FALSE),"")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69" t="str">
        <f>IFERROR(VLOOKUP(B569,'Sender-Receiver'!$B$3:$BP$1500,41,FALSE),"")</f>
        <v xml:space="preserve"> |  | VKS (12G)</v>
      </c>
      <c r="E569" t="s">
        <v>3817</v>
      </c>
      <c r="F569">
        <v>25</v>
      </c>
      <c r="G569" t="s">
        <v>1344</v>
      </c>
      <c r="M569" t="str">
        <f>IF(OR(BOM!$AE$4=FALSE,BOM!$AE$4="-"),IF(ISERROR(SEARCH("send",B569)),"",IF(ISERROR(SEARCH("Embrionix",BOM!$M$4)),"pool:TPC",IF(ISERROR(SEARCH("Quadsplit",BOM!$N$4)),"pool:TPC|pool:TPC","pool:TPC"))),IF(ISERROR(SEARCH("send",B569)),"","pool:TPC|pool:TPC"))</f>
        <v/>
      </c>
      <c r="S569" t="str">
        <f>IFERROR(IF(VLOOKUP(B569,'Sender-Receiver'!$B$3:$BS$1259,IF('Sender-Receiver'!$AQ$2="Type:Vid_720p50",61,59),FALSE)="x","true","false"),"false")</f>
        <v>true</v>
      </c>
      <c r="T569" t="str">
        <f t="shared" si="8"/>
        <v>full</v>
      </c>
      <c r="Y569" t="str">
        <f>IF(OR(BOM!$AE$4=FALSE,BOM!$AE$4="-"),IF(ISERROR(SEARCH("Embrionix",BOM!$M$4)),"none",IF(ISERROR(SEARCH("Quadsplit",BOM!$N$4)),IF(ISERROR(SEARCH("rec",B569)),IF(ISERROR(SEARCH("send",B569)),"none","split"),"merge"),"none")),IF(ISERROR(SEARCH("rec",B569)),"split","merge"))</f>
        <v>merge</v>
      </c>
    </row>
    <row r="570" spans="1:25" x14ac:dyDescent="0.2">
      <c r="A570" t="s">
        <v>942</v>
      </c>
      <c r="B570" t="str">
        <f>CONCATENATE(BOM!$C$4,"_",_xlfn.XLOOKUP(Nevion!G570,'SNP Lookup'!A:A,'SNP Lookup'!C:C,"",0,1),"_IPLASRF")</f>
        <v>VGW-01_SDI25_AUDsend_0001_IPLASRF</v>
      </c>
      <c r="C570" t="str">
        <f>IFERROR(VLOOKUP(B570,'Sender-Receiver'!$B$3:$BQ$1500,IF('Sender-Receiver'!$AQ$2="Type:Vid_720p50",62,60),FALSE),"")</f>
        <v/>
      </c>
      <c r="D570" t="str">
        <f>IFERROR(VLOOKUP(B570,'Sender-Receiver'!$B$3:$BP$1500,41,FALSE),"")</f>
        <v/>
      </c>
      <c r="E570" t="s">
        <v>3817</v>
      </c>
      <c r="F570">
        <v>25</v>
      </c>
      <c r="G570" t="s">
        <v>1360</v>
      </c>
      <c r="M570" t="str">
        <f>IF(OR(BOM!$AE$4=FALSE,BOM!$AE$4="-"),IF(ISERROR(SEARCH("send",B570)),"",IF(ISERROR(SEARCH("Embrionix",BOM!$M$4)),"pool:TPC",IF(ISERROR(SEARCH("Quadsplit",BOM!$N$4)),"pool:TPC|pool:TPC","pool:TPC"))),IF(ISERROR(SEARCH("send",B570)),"","pool:TPC|pool:TPC"))</f>
        <v>pool:TPC|pool:TPC</v>
      </c>
      <c r="S570" t="str">
        <f>IFERROR(IF(VLOOKUP(B570,'Sender-Receiver'!$B$3:$BS$1259,IF('Sender-Receiver'!$AQ$2="Type:Vid_720p50",61,59),FALSE)="x","true","false"),"false")</f>
        <v>false</v>
      </c>
      <c r="T570" t="str">
        <f t="shared" si="8"/>
        <v>off</v>
      </c>
      <c r="Y570" t="str">
        <f>IF(OR(BOM!$AE$4=FALSE,BOM!$AE$4="-"),IF(ISERROR(SEARCH("Embrionix",BOM!$M$4)),"none",IF(ISERROR(SEARCH("Quadsplit",BOM!$N$4)),IF(ISERROR(SEARCH("rec",B570)),IF(ISERROR(SEARCH("send",B570)),"none","split"),"merge"),"none")),IF(ISERROR(SEARCH("rec",B570)),"split","merge"))</f>
        <v>split</v>
      </c>
    </row>
    <row r="571" spans="1:25" x14ac:dyDescent="0.2">
      <c r="A571" t="s">
        <v>942</v>
      </c>
      <c r="B571" t="str">
        <f>CONCATENATE(BOM!$C$4,"_",_xlfn.XLOOKUP(Nevion!G571,'SNP Lookup'!A:A,'SNP Lookup'!C:C,"",0,1),"_IPLASRF")</f>
        <v>VGW-01_SDI25_AUDrec_0002_IPLASRF</v>
      </c>
      <c r="C571" t="str">
        <f>IFERROR(VLOOKUP(B571,'Sender-Receiver'!$B$3:$BQ$1500,IF('Sender-Receiver'!$AQ$2="Type:Vid_720p50",62,60),FALSE),"")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71" t="str">
        <f>IFERROR(VLOOKUP(B571,'Sender-Receiver'!$B$3:$BP$1500,41,FALSE),"")</f>
        <v xml:space="preserve"> |  | VKS (12G)</v>
      </c>
      <c r="E571" t="s">
        <v>3817</v>
      </c>
      <c r="F571">
        <v>25</v>
      </c>
      <c r="G571" t="s">
        <v>1345</v>
      </c>
      <c r="M571" t="str">
        <f>IF(OR(BOM!$AE$4=FALSE,BOM!$AE$4="-"),IF(ISERROR(SEARCH("send",B571)),"",IF(ISERROR(SEARCH("Embrionix",BOM!$M$4)),"pool:TPC",IF(ISERROR(SEARCH("Quadsplit",BOM!$N$4)),"pool:TPC|pool:TPC","pool:TPC"))),IF(ISERROR(SEARCH("send",B571)),"","pool:TPC|pool:TPC"))</f>
        <v/>
      </c>
      <c r="S571" t="str">
        <f>IFERROR(IF(VLOOKUP(B571,'Sender-Receiver'!$B$3:$BS$1259,IF('Sender-Receiver'!$AQ$2="Type:Vid_720p50",61,59),FALSE)="x","true","false"),"false")</f>
        <v>true</v>
      </c>
      <c r="T571" t="str">
        <f t="shared" si="8"/>
        <v>full</v>
      </c>
      <c r="Y571" t="str">
        <f>IF(OR(BOM!$AE$4=FALSE,BOM!$AE$4="-"),IF(ISERROR(SEARCH("Embrionix",BOM!$M$4)),"none",IF(ISERROR(SEARCH("Quadsplit",BOM!$N$4)),IF(ISERROR(SEARCH("rec",B571)),IF(ISERROR(SEARCH("send",B571)),"none","split"),"merge"),"none")),IF(ISERROR(SEARCH("rec",B571)),"split","merge"))</f>
        <v>merge</v>
      </c>
    </row>
    <row r="572" spans="1:25" x14ac:dyDescent="0.2">
      <c r="A572" t="s">
        <v>942</v>
      </c>
      <c r="B572" t="str">
        <f>CONCATENATE(BOM!$C$4,"_",_xlfn.XLOOKUP(Nevion!G572,'SNP Lookup'!A:A,'SNP Lookup'!C:C,"",0,1),"_IPLASRF")</f>
        <v>VGW-01_SDI25_AUDsend_0002_IPLASRF</v>
      </c>
      <c r="C572" t="str">
        <f>IFERROR(VLOOKUP(B572,'Sender-Receiver'!$B$3:$BQ$1500,IF('Sender-Receiver'!$AQ$2="Type:Vid_720p50",62,60),FALSE),"")</f>
        <v/>
      </c>
      <c r="D572" t="str">
        <f>IFERROR(VLOOKUP(B572,'Sender-Receiver'!$B$3:$BP$1500,41,FALSE),"")</f>
        <v/>
      </c>
      <c r="E572" t="s">
        <v>3817</v>
      </c>
      <c r="F572">
        <v>25</v>
      </c>
      <c r="G572" t="s">
        <v>1361</v>
      </c>
      <c r="M572" t="str">
        <f>IF(OR(BOM!$AE$4=FALSE,BOM!$AE$4="-"),IF(ISERROR(SEARCH("send",B572)),"",IF(ISERROR(SEARCH("Embrionix",BOM!$M$4)),"pool:TPC",IF(ISERROR(SEARCH("Quadsplit",BOM!$N$4)),"pool:TPC|pool:TPC","pool:TPC"))),IF(ISERROR(SEARCH("send",B572)),"","pool:TPC|pool:TPC"))</f>
        <v>pool:TPC|pool:TPC</v>
      </c>
      <c r="S572" t="str">
        <f>IFERROR(IF(VLOOKUP(B572,'Sender-Receiver'!$B$3:$BS$1259,IF('Sender-Receiver'!$AQ$2="Type:Vid_720p50",61,59),FALSE)="x","true","false"),"false")</f>
        <v>false</v>
      </c>
      <c r="T572" t="str">
        <f t="shared" si="8"/>
        <v>off</v>
      </c>
      <c r="Y572" t="str">
        <f>IF(OR(BOM!$AE$4=FALSE,BOM!$AE$4="-"),IF(ISERROR(SEARCH("Embrionix",BOM!$M$4)),"none",IF(ISERROR(SEARCH("Quadsplit",BOM!$N$4)),IF(ISERROR(SEARCH("rec",B572)),IF(ISERROR(SEARCH("send",B572)),"none","split"),"merge"),"none")),IF(ISERROR(SEARCH("rec",B572)),"split","merge"))</f>
        <v>split</v>
      </c>
    </row>
    <row r="573" spans="1:25" x14ac:dyDescent="0.2">
      <c r="A573" t="s">
        <v>942</v>
      </c>
      <c r="B573" t="str">
        <f>CONCATENATE(BOM!$C$4,"_",_xlfn.XLOOKUP(Nevion!G573,'SNP Lookup'!A:A,'SNP Lookup'!C:C,"",0,1),"_IPLASRF")</f>
        <v>VGW-01_SDI25_AUDrec_0003_IPLASRF</v>
      </c>
      <c r="C573" t="str">
        <f>IFERROR(VLOOKUP(B573,'Sender-Receiver'!$B$3:$BQ$1500,IF('Sender-Receiver'!$AQ$2="Type:Vid_720p50",62,60),FALSE),"")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73" t="str">
        <f>IFERROR(VLOOKUP(B573,'Sender-Receiver'!$B$3:$BP$1500,41,FALSE),"")</f>
        <v xml:space="preserve"> |  | VKS (12G)</v>
      </c>
      <c r="E573" t="s">
        <v>3817</v>
      </c>
      <c r="F573">
        <v>25</v>
      </c>
      <c r="G573" t="s">
        <v>1346</v>
      </c>
      <c r="M573" t="str">
        <f>IF(OR(BOM!$AE$4=FALSE,BOM!$AE$4="-"),IF(ISERROR(SEARCH("send",B573)),"",IF(ISERROR(SEARCH("Embrionix",BOM!$M$4)),"pool:TPC",IF(ISERROR(SEARCH("Quadsplit",BOM!$N$4)),"pool:TPC|pool:TPC","pool:TPC"))),IF(ISERROR(SEARCH("send",B573)),"","pool:TPC|pool:TPC"))</f>
        <v/>
      </c>
      <c r="S573" t="str">
        <f>IFERROR(IF(VLOOKUP(B573,'Sender-Receiver'!$B$3:$BS$1259,IF('Sender-Receiver'!$AQ$2="Type:Vid_720p50",61,59),FALSE)="x","true","false"),"false")</f>
        <v>true</v>
      </c>
      <c r="T573" t="str">
        <f t="shared" si="8"/>
        <v>full</v>
      </c>
      <c r="Y573" t="str">
        <f>IF(OR(BOM!$AE$4=FALSE,BOM!$AE$4="-"),IF(ISERROR(SEARCH("Embrionix",BOM!$M$4)),"none",IF(ISERROR(SEARCH("Quadsplit",BOM!$N$4)),IF(ISERROR(SEARCH("rec",B573)),IF(ISERROR(SEARCH("send",B573)),"none","split"),"merge"),"none")),IF(ISERROR(SEARCH("rec",B573)),"split","merge"))</f>
        <v>merge</v>
      </c>
    </row>
    <row r="574" spans="1:25" x14ac:dyDescent="0.2">
      <c r="A574" t="s">
        <v>942</v>
      </c>
      <c r="B574" t="str">
        <f>CONCATENATE(BOM!$C$4,"_",_xlfn.XLOOKUP(Nevion!G574,'SNP Lookup'!A:A,'SNP Lookup'!C:C,"",0,1),"_IPLASRF")</f>
        <v>VGW-01_SDI25_AUDsend_0003_IPLASRF</v>
      </c>
      <c r="C574" t="str">
        <f>IFERROR(VLOOKUP(B574,'Sender-Receiver'!$B$3:$BQ$1500,IF('Sender-Receiver'!$AQ$2="Type:Vid_720p50",62,60),FALSE),"")</f>
        <v/>
      </c>
      <c r="D574" t="str">
        <f>IFERROR(VLOOKUP(B574,'Sender-Receiver'!$B$3:$BP$1500,41,FALSE),"")</f>
        <v/>
      </c>
      <c r="E574" t="s">
        <v>3817</v>
      </c>
      <c r="F574">
        <v>25</v>
      </c>
      <c r="G574" t="s">
        <v>1362</v>
      </c>
      <c r="M574" t="str">
        <f>IF(OR(BOM!$AE$4=FALSE,BOM!$AE$4="-"),IF(ISERROR(SEARCH("send",B574)),"",IF(ISERROR(SEARCH("Embrionix",BOM!$M$4)),"pool:TPC",IF(ISERROR(SEARCH("Quadsplit",BOM!$N$4)),"pool:TPC|pool:TPC","pool:TPC"))),IF(ISERROR(SEARCH("send",B574)),"","pool:TPC|pool:TPC"))</f>
        <v>pool:TPC|pool:TPC</v>
      </c>
      <c r="S574" t="str">
        <f>IFERROR(IF(VLOOKUP(B574,'Sender-Receiver'!$B$3:$BS$1259,IF('Sender-Receiver'!$AQ$2="Type:Vid_720p50",61,59),FALSE)="x","true","false"),"false")</f>
        <v>false</v>
      </c>
      <c r="T574" t="str">
        <f t="shared" si="8"/>
        <v>off</v>
      </c>
      <c r="Y574" t="str">
        <f>IF(OR(BOM!$AE$4=FALSE,BOM!$AE$4="-"),IF(ISERROR(SEARCH("Embrionix",BOM!$M$4)),"none",IF(ISERROR(SEARCH("Quadsplit",BOM!$N$4)),IF(ISERROR(SEARCH("rec",B574)),IF(ISERROR(SEARCH("send",B574)),"none","split"),"merge"),"none")),IF(ISERROR(SEARCH("rec",B574)),"split","merge"))</f>
        <v>split</v>
      </c>
    </row>
    <row r="575" spans="1:25" x14ac:dyDescent="0.2">
      <c r="A575" t="s">
        <v>942</v>
      </c>
      <c r="B575" t="str">
        <f>CONCATENATE(BOM!$C$4,"_",_xlfn.XLOOKUP(Nevion!G575,'SNP Lookup'!A:A,'SNP Lookup'!C:C,"",0,1),"_IPLASRF")</f>
        <v>VGW-01_SDI25_AUDrec_0004_IPLASRF</v>
      </c>
      <c r="C575" t="str">
        <f>IFERROR(VLOOKUP(B575,'Sender-Receiver'!$B$3:$BQ$1500,IF('Sender-Receiver'!$AQ$2="Type:Vid_720p50",62,60),FALSE),"")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75" t="str">
        <f>IFERROR(VLOOKUP(B575,'Sender-Receiver'!$B$3:$BP$1500,41,FALSE),"")</f>
        <v xml:space="preserve"> |  | VKS (12G)</v>
      </c>
      <c r="E575" t="s">
        <v>3817</v>
      </c>
      <c r="F575">
        <v>25</v>
      </c>
      <c r="G575" t="s">
        <v>1347</v>
      </c>
      <c r="M575" t="str">
        <f>IF(OR(BOM!$AE$4=FALSE,BOM!$AE$4="-"),IF(ISERROR(SEARCH("send",B575)),"",IF(ISERROR(SEARCH("Embrionix",BOM!$M$4)),"pool:TPC",IF(ISERROR(SEARCH("Quadsplit",BOM!$N$4)),"pool:TPC|pool:TPC","pool:TPC"))),IF(ISERROR(SEARCH("send",B575)),"","pool:TPC|pool:TPC"))</f>
        <v/>
      </c>
      <c r="S575" t="str">
        <f>IFERROR(IF(VLOOKUP(B575,'Sender-Receiver'!$B$3:$BS$1259,IF('Sender-Receiver'!$AQ$2="Type:Vid_720p50",61,59),FALSE)="x","true","false"),"false")</f>
        <v>true</v>
      </c>
      <c r="T575" t="str">
        <f t="shared" si="8"/>
        <v>full</v>
      </c>
      <c r="Y575" t="str">
        <f>IF(OR(BOM!$AE$4=FALSE,BOM!$AE$4="-"),IF(ISERROR(SEARCH("Embrionix",BOM!$M$4)),"none",IF(ISERROR(SEARCH("Quadsplit",BOM!$N$4)),IF(ISERROR(SEARCH("rec",B575)),IF(ISERROR(SEARCH("send",B575)),"none","split"),"merge"),"none")),IF(ISERROR(SEARCH("rec",B575)),"split","merge"))</f>
        <v>merge</v>
      </c>
    </row>
    <row r="576" spans="1:25" x14ac:dyDescent="0.2">
      <c r="A576" t="s">
        <v>942</v>
      </c>
      <c r="B576" t="str">
        <f>CONCATENATE(BOM!$C$4,"_",_xlfn.XLOOKUP(Nevion!G576,'SNP Lookup'!A:A,'SNP Lookup'!C:C,"",0,1),"_IPLASRF")</f>
        <v>VGW-01_SDI25_AUDsend_0004_IPLASRF</v>
      </c>
      <c r="C576" t="str">
        <f>IFERROR(VLOOKUP(B576,'Sender-Receiver'!$B$3:$BQ$1500,IF('Sender-Receiver'!$AQ$2="Type:Vid_720p50",62,60),FALSE),"")</f>
        <v/>
      </c>
      <c r="D576" t="str">
        <f>IFERROR(VLOOKUP(B576,'Sender-Receiver'!$B$3:$BP$1500,41,FALSE),"")</f>
        <v/>
      </c>
      <c r="E576" t="s">
        <v>3817</v>
      </c>
      <c r="F576">
        <v>25</v>
      </c>
      <c r="G576" t="s">
        <v>1363</v>
      </c>
      <c r="M576" t="str">
        <f>IF(OR(BOM!$AE$4=FALSE,BOM!$AE$4="-"),IF(ISERROR(SEARCH("send",B576)),"",IF(ISERROR(SEARCH("Embrionix",BOM!$M$4)),"pool:TPC",IF(ISERROR(SEARCH("Quadsplit",BOM!$N$4)),"pool:TPC|pool:TPC","pool:TPC"))),IF(ISERROR(SEARCH("send",B576)),"","pool:TPC|pool:TPC"))</f>
        <v>pool:TPC|pool:TPC</v>
      </c>
      <c r="S576" t="str">
        <f>IFERROR(IF(VLOOKUP(B576,'Sender-Receiver'!$B$3:$BS$1259,IF('Sender-Receiver'!$AQ$2="Type:Vid_720p50",61,59),FALSE)="x","true","false"),"false")</f>
        <v>false</v>
      </c>
      <c r="T576" t="str">
        <f t="shared" si="8"/>
        <v>off</v>
      </c>
      <c r="Y576" t="str">
        <f>IF(OR(BOM!$AE$4=FALSE,BOM!$AE$4="-"),IF(ISERROR(SEARCH("Embrionix",BOM!$M$4)),"none",IF(ISERROR(SEARCH("Quadsplit",BOM!$N$4)),IF(ISERROR(SEARCH("rec",B576)),IF(ISERROR(SEARCH("send",B576)),"none","split"),"merge"),"none")),IF(ISERROR(SEARCH("rec",B576)),"split","merge"))</f>
        <v>split</v>
      </c>
    </row>
    <row r="577" spans="1:25" x14ac:dyDescent="0.2">
      <c r="A577" t="s">
        <v>942</v>
      </c>
      <c r="B577" t="str">
        <f>CONCATENATE(BOM!$C$4,"_",_xlfn.XLOOKUP(Nevion!G577,'SNP Lookup'!A:A,'SNP Lookup'!C:C,"",0,1),"_IPLASRF")</f>
        <v>VGW-01_SDI25_AUDrec_0005_IPLASRF</v>
      </c>
      <c r="C577" t="str">
        <f>IFERROR(VLOOKUP(B577,'Sender-Receiver'!$B$3:$BQ$1500,IF('Sender-Receiver'!$AQ$2="Type:Vid_720p50",62,60),FALSE),"")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77" t="str">
        <f>IFERROR(VLOOKUP(B577,'Sender-Receiver'!$B$3:$BP$1500,41,FALSE),"")</f>
        <v xml:space="preserve"> |  | VKS (12G)</v>
      </c>
      <c r="E577" t="s">
        <v>3817</v>
      </c>
      <c r="F577">
        <v>25</v>
      </c>
      <c r="G577" t="s">
        <v>1348</v>
      </c>
      <c r="M577" t="str">
        <f>IF(OR(BOM!$AE$4=FALSE,BOM!$AE$4="-"),IF(ISERROR(SEARCH("send",B577)),"",IF(ISERROR(SEARCH("Embrionix",BOM!$M$4)),"pool:TPC",IF(ISERROR(SEARCH("Quadsplit",BOM!$N$4)),"pool:TPC|pool:TPC","pool:TPC"))),IF(ISERROR(SEARCH("send",B577)),"","pool:TPC|pool:TPC"))</f>
        <v/>
      </c>
      <c r="S577" t="str">
        <f>IFERROR(IF(VLOOKUP(B577,'Sender-Receiver'!$B$3:$BS$1259,IF('Sender-Receiver'!$AQ$2="Type:Vid_720p50",61,59),FALSE)="x","true","false"),"false")</f>
        <v>true</v>
      </c>
      <c r="T577" t="str">
        <f t="shared" si="8"/>
        <v>full</v>
      </c>
      <c r="Y577" t="str">
        <f>IF(OR(BOM!$AE$4=FALSE,BOM!$AE$4="-"),IF(ISERROR(SEARCH("Embrionix",BOM!$M$4)),"none",IF(ISERROR(SEARCH("Quadsplit",BOM!$N$4)),IF(ISERROR(SEARCH("rec",B577)),IF(ISERROR(SEARCH("send",B577)),"none","split"),"merge"),"none")),IF(ISERROR(SEARCH("rec",B577)),"split","merge"))</f>
        <v>merge</v>
      </c>
    </row>
    <row r="578" spans="1:25" x14ac:dyDescent="0.2">
      <c r="A578" t="s">
        <v>942</v>
      </c>
      <c r="B578" t="str">
        <f>CONCATENATE(BOM!$C$4,"_",_xlfn.XLOOKUP(Nevion!G578,'SNP Lookup'!A:A,'SNP Lookup'!C:C,"",0,1),"_IPLASRF")</f>
        <v>VGW-01_SDI25_AUDsend_0005_IPLASRF</v>
      </c>
      <c r="C578" t="str">
        <f>IFERROR(VLOOKUP(B578,'Sender-Receiver'!$B$3:$BQ$1500,IF('Sender-Receiver'!$AQ$2="Type:Vid_720p50",62,60),FALSE),"")</f>
        <v/>
      </c>
      <c r="D578" t="str">
        <f>IFERROR(VLOOKUP(B578,'Sender-Receiver'!$B$3:$BP$1500,41,FALSE),"")</f>
        <v/>
      </c>
      <c r="E578" t="s">
        <v>3817</v>
      </c>
      <c r="F578">
        <v>25</v>
      </c>
      <c r="G578" t="s">
        <v>1364</v>
      </c>
      <c r="M578" t="str">
        <f>IF(OR(BOM!$AE$4=FALSE,BOM!$AE$4="-"),IF(ISERROR(SEARCH("send",B578)),"",IF(ISERROR(SEARCH("Embrionix",BOM!$M$4)),"pool:TPC",IF(ISERROR(SEARCH("Quadsplit",BOM!$N$4)),"pool:TPC|pool:TPC","pool:TPC"))),IF(ISERROR(SEARCH("send",B578)),"","pool:TPC|pool:TPC"))</f>
        <v>pool:TPC|pool:TPC</v>
      </c>
      <c r="S578" t="str">
        <f>IFERROR(IF(VLOOKUP(B578,'Sender-Receiver'!$B$3:$BS$1259,IF('Sender-Receiver'!$AQ$2="Type:Vid_720p50",61,59),FALSE)="x","true","false"),"false")</f>
        <v>false</v>
      </c>
      <c r="T578" t="str">
        <f t="shared" ref="T578:T641" si="9">IF(S578="true","full","off")</f>
        <v>off</v>
      </c>
      <c r="Y578" t="str">
        <f>IF(OR(BOM!$AE$4=FALSE,BOM!$AE$4="-"),IF(ISERROR(SEARCH("Embrionix",BOM!$M$4)),"none",IF(ISERROR(SEARCH("Quadsplit",BOM!$N$4)),IF(ISERROR(SEARCH("rec",B578)),IF(ISERROR(SEARCH("send",B578)),"none","split"),"merge"),"none")),IF(ISERROR(SEARCH("rec",B578)),"split","merge"))</f>
        <v>split</v>
      </c>
    </row>
    <row r="579" spans="1:25" x14ac:dyDescent="0.2">
      <c r="A579" t="s">
        <v>942</v>
      </c>
      <c r="B579" t="str">
        <f>CONCATENATE(BOM!$C$4,"_",_xlfn.XLOOKUP(Nevion!G579,'SNP Lookup'!A:A,'SNP Lookup'!C:C,"",0,1),"_IPLASRF")</f>
        <v>VGW-01_SDI25_AUDrec_0006_IPLASRF</v>
      </c>
      <c r="C579" t="str">
        <f>IFERROR(VLOOKUP(B579,'Sender-Receiver'!$B$3:$BQ$1500,IF('Sender-Receiver'!$AQ$2="Type:Vid_720p50",62,60),FALSE),"")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79" t="str">
        <f>IFERROR(VLOOKUP(B579,'Sender-Receiver'!$B$3:$BP$1500,41,FALSE),"")</f>
        <v xml:space="preserve"> |  | VKS (12G)</v>
      </c>
      <c r="E579" t="s">
        <v>3817</v>
      </c>
      <c r="F579">
        <v>25</v>
      </c>
      <c r="G579" t="s">
        <v>1349</v>
      </c>
      <c r="M579" t="str">
        <f>IF(OR(BOM!$AE$4=FALSE,BOM!$AE$4="-"),IF(ISERROR(SEARCH("send",B579)),"",IF(ISERROR(SEARCH("Embrionix",BOM!$M$4)),"pool:TPC",IF(ISERROR(SEARCH("Quadsplit",BOM!$N$4)),"pool:TPC|pool:TPC","pool:TPC"))),IF(ISERROR(SEARCH("send",B579)),"","pool:TPC|pool:TPC"))</f>
        <v/>
      </c>
      <c r="S579" t="str">
        <f>IFERROR(IF(VLOOKUP(B579,'Sender-Receiver'!$B$3:$BS$1259,IF('Sender-Receiver'!$AQ$2="Type:Vid_720p50",61,59),FALSE)="x","true","false"),"false")</f>
        <v>true</v>
      </c>
      <c r="T579" t="str">
        <f t="shared" si="9"/>
        <v>full</v>
      </c>
      <c r="Y579" t="str">
        <f>IF(OR(BOM!$AE$4=FALSE,BOM!$AE$4="-"),IF(ISERROR(SEARCH("Embrionix",BOM!$M$4)),"none",IF(ISERROR(SEARCH("Quadsplit",BOM!$N$4)),IF(ISERROR(SEARCH("rec",B579)),IF(ISERROR(SEARCH("send",B579)),"none","split"),"merge"),"none")),IF(ISERROR(SEARCH("rec",B579)),"split","merge"))</f>
        <v>merge</v>
      </c>
    </row>
    <row r="580" spans="1:25" x14ac:dyDescent="0.2">
      <c r="A580" t="s">
        <v>942</v>
      </c>
      <c r="B580" t="str">
        <f>CONCATENATE(BOM!$C$4,"_",_xlfn.XLOOKUP(Nevion!G580,'SNP Lookup'!A:A,'SNP Lookup'!C:C,"",0,1),"_IPLASRF")</f>
        <v>VGW-01_SDI25_AUDsend_0006_IPLASRF</v>
      </c>
      <c r="C580" t="str">
        <f>IFERROR(VLOOKUP(B580,'Sender-Receiver'!$B$3:$BQ$1500,IF('Sender-Receiver'!$AQ$2="Type:Vid_720p50",62,60),FALSE),"")</f>
        <v/>
      </c>
      <c r="D580" t="str">
        <f>IFERROR(VLOOKUP(B580,'Sender-Receiver'!$B$3:$BP$1500,41,FALSE),"")</f>
        <v/>
      </c>
      <c r="E580" t="s">
        <v>3817</v>
      </c>
      <c r="F580">
        <v>25</v>
      </c>
      <c r="G580" t="s">
        <v>1365</v>
      </c>
      <c r="M580" t="str">
        <f>IF(OR(BOM!$AE$4=FALSE,BOM!$AE$4="-"),IF(ISERROR(SEARCH("send",B580)),"",IF(ISERROR(SEARCH("Embrionix",BOM!$M$4)),"pool:TPC",IF(ISERROR(SEARCH("Quadsplit",BOM!$N$4)),"pool:TPC|pool:TPC","pool:TPC"))),IF(ISERROR(SEARCH("send",B580)),"","pool:TPC|pool:TPC"))</f>
        <v>pool:TPC|pool:TPC</v>
      </c>
      <c r="S580" t="str">
        <f>IFERROR(IF(VLOOKUP(B580,'Sender-Receiver'!$B$3:$BS$1259,IF('Sender-Receiver'!$AQ$2="Type:Vid_720p50",61,59),FALSE)="x","true","false"),"false")</f>
        <v>false</v>
      </c>
      <c r="T580" t="str">
        <f t="shared" si="9"/>
        <v>off</v>
      </c>
      <c r="Y580" t="str">
        <f>IF(OR(BOM!$AE$4=FALSE,BOM!$AE$4="-"),IF(ISERROR(SEARCH("Embrionix",BOM!$M$4)),"none",IF(ISERROR(SEARCH("Quadsplit",BOM!$N$4)),IF(ISERROR(SEARCH("rec",B580)),IF(ISERROR(SEARCH("send",B580)),"none","split"),"merge"),"none")),IF(ISERROR(SEARCH("rec",B580)),"split","merge"))</f>
        <v>split</v>
      </c>
    </row>
    <row r="581" spans="1:25" x14ac:dyDescent="0.2">
      <c r="A581" t="s">
        <v>942</v>
      </c>
      <c r="B581" t="str">
        <f>CONCATENATE(BOM!$C$4,"_",_xlfn.XLOOKUP(Nevion!G581,'SNP Lookup'!A:A,'SNP Lookup'!C:C,"",0,1),"_IPLASRF")</f>
        <v>VGW-01_SDI25_AUDrec_0007_IPLASRF</v>
      </c>
      <c r="C581" t="str">
        <f>IFERROR(VLOOKUP(B581,'Sender-Receiver'!$B$3:$BQ$1500,IF('Sender-Receiver'!$AQ$2="Type:Vid_720p50",62,60),FALSE),"")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81" t="str">
        <f>IFERROR(VLOOKUP(B581,'Sender-Receiver'!$B$3:$BP$1500,41,FALSE),"")</f>
        <v xml:space="preserve"> |  | VKS (12G)</v>
      </c>
      <c r="E581" t="s">
        <v>3817</v>
      </c>
      <c r="F581">
        <v>25</v>
      </c>
      <c r="G581" t="s">
        <v>1350</v>
      </c>
      <c r="M581" t="str">
        <f>IF(OR(BOM!$AE$4=FALSE,BOM!$AE$4="-"),IF(ISERROR(SEARCH("send",B581)),"",IF(ISERROR(SEARCH("Embrionix",BOM!$M$4)),"pool:TPC",IF(ISERROR(SEARCH("Quadsplit",BOM!$N$4)),"pool:TPC|pool:TPC","pool:TPC"))),IF(ISERROR(SEARCH("send",B581)),"","pool:TPC|pool:TPC"))</f>
        <v/>
      </c>
      <c r="S581" t="str">
        <f>IFERROR(IF(VLOOKUP(B581,'Sender-Receiver'!$B$3:$BS$1259,IF('Sender-Receiver'!$AQ$2="Type:Vid_720p50",61,59),FALSE)="x","true","false"),"false")</f>
        <v>true</v>
      </c>
      <c r="T581" t="str">
        <f t="shared" si="9"/>
        <v>full</v>
      </c>
      <c r="Y581" t="str">
        <f>IF(OR(BOM!$AE$4=FALSE,BOM!$AE$4="-"),IF(ISERROR(SEARCH("Embrionix",BOM!$M$4)),"none",IF(ISERROR(SEARCH("Quadsplit",BOM!$N$4)),IF(ISERROR(SEARCH("rec",B581)),IF(ISERROR(SEARCH("send",B581)),"none","split"),"merge"),"none")),IF(ISERROR(SEARCH("rec",B581)),"split","merge"))</f>
        <v>merge</v>
      </c>
    </row>
    <row r="582" spans="1:25" x14ac:dyDescent="0.2">
      <c r="A582" t="s">
        <v>942</v>
      </c>
      <c r="B582" t="str">
        <f>CONCATENATE(BOM!$C$4,"_",_xlfn.XLOOKUP(Nevion!G582,'SNP Lookup'!A:A,'SNP Lookup'!C:C,"",0,1),"_IPLASRF")</f>
        <v>VGW-01_SDI25_AUDsend_0007_IPLASRF</v>
      </c>
      <c r="C582" t="str">
        <f>IFERROR(VLOOKUP(B582,'Sender-Receiver'!$B$3:$BQ$1500,IF('Sender-Receiver'!$AQ$2="Type:Vid_720p50",62,60),FALSE),"")</f>
        <v/>
      </c>
      <c r="D582" t="str">
        <f>IFERROR(VLOOKUP(B582,'Sender-Receiver'!$B$3:$BP$1500,41,FALSE),"")</f>
        <v/>
      </c>
      <c r="E582" t="s">
        <v>3817</v>
      </c>
      <c r="F582">
        <v>25</v>
      </c>
      <c r="G582" t="s">
        <v>1366</v>
      </c>
      <c r="M582" t="str">
        <f>IF(OR(BOM!$AE$4=FALSE,BOM!$AE$4="-"),IF(ISERROR(SEARCH("send",B582)),"",IF(ISERROR(SEARCH("Embrionix",BOM!$M$4)),"pool:TPC",IF(ISERROR(SEARCH("Quadsplit",BOM!$N$4)),"pool:TPC|pool:TPC","pool:TPC"))),IF(ISERROR(SEARCH("send",B582)),"","pool:TPC|pool:TPC"))</f>
        <v>pool:TPC|pool:TPC</v>
      </c>
      <c r="S582" t="str">
        <f>IFERROR(IF(VLOOKUP(B582,'Sender-Receiver'!$B$3:$BS$1259,IF('Sender-Receiver'!$AQ$2="Type:Vid_720p50",61,59),FALSE)="x","true","false"),"false")</f>
        <v>false</v>
      </c>
      <c r="T582" t="str">
        <f t="shared" si="9"/>
        <v>off</v>
      </c>
      <c r="Y582" t="str">
        <f>IF(OR(BOM!$AE$4=FALSE,BOM!$AE$4="-"),IF(ISERROR(SEARCH("Embrionix",BOM!$M$4)),"none",IF(ISERROR(SEARCH("Quadsplit",BOM!$N$4)),IF(ISERROR(SEARCH("rec",B582)),IF(ISERROR(SEARCH("send",B582)),"none","split"),"merge"),"none")),IF(ISERROR(SEARCH("rec",B582)),"split","merge"))</f>
        <v>split</v>
      </c>
    </row>
    <row r="583" spans="1:25" x14ac:dyDescent="0.2">
      <c r="A583" t="s">
        <v>942</v>
      </c>
      <c r="B583" t="str">
        <f>CONCATENATE(BOM!$C$4,"_",_xlfn.XLOOKUP(Nevion!G583,'SNP Lookup'!A:A,'SNP Lookup'!C:C,"",0,1),"_IPLASRF")</f>
        <v>VGW-01_SDI25_AUDrec_0008_IPLASRF</v>
      </c>
      <c r="C583" t="str">
        <f>IFERROR(VLOOKUP(B583,'Sender-Receiver'!$B$3:$BQ$1500,IF('Sender-Receiver'!$AQ$2="Type:Vid_720p50",62,60),FALSE),"")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83" t="str">
        <f>IFERROR(VLOOKUP(B583,'Sender-Receiver'!$B$3:$BP$1500,41,FALSE),"")</f>
        <v xml:space="preserve"> |  | VKS (12G)</v>
      </c>
      <c r="E583" t="s">
        <v>3817</v>
      </c>
      <c r="F583">
        <v>25</v>
      </c>
      <c r="G583" t="s">
        <v>1351</v>
      </c>
      <c r="M583" t="str">
        <f>IF(OR(BOM!$AE$4=FALSE,BOM!$AE$4="-"),IF(ISERROR(SEARCH("send",B583)),"",IF(ISERROR(SEARCH("Embrionix",BOM!$M$4)),"pool:TPC",IF(ISERROR(SEARCH("Quadsplit",BOM!$N$4)),"pool:TPC|pool:TPC","pool:TPC"))),IF(ISERROR(SEARCH("send",B583)),"","pool:TPC|pool:TPC"))</f>
        <v/>
      </c>
      <c r="S583" t="str">
        <f>IFERROR(IF(VLOOKUP(B583,'Sender-Receiver'!$B$3:$BS$1259,IF('Sender-Receiver'!$AQ$2="Type:Vid_720p50",61,59),FALSE)="x","true","false"),"false")</f>
        <v>true</v>
      </c>
      <c r="T583" t="str">
        <f t="shared" si="9"/>
        <v>full</v>
      </c>
      <c r="Y583" t="str">
        <f>IF(OR(BOM!$AE$4=FALSE,BOM!$AE$4="-"),IF(ISERROR(SEARCH("Embrionix",BOM!$M$4)),"none",IF(ISERROR(SEARCH("Quadsplit",BOM!$N$4)),IF(ISERROR(SEARCH("rec",B583)),IF(ISERROR(SEARCH("send",B583)),"none","split"),"merge"),"none")),IF(ISERROR(SEARCH("rec",B583)),"split","merge"))</f>
        <v>merge</v>
      </c>
    </row>
    <row r="584" spans="1:25" x14ac:dyDescent="0.2">
      <c r="A584" t="s">
        <v>942</v>
      </c>
      <c r="B584" t="str">
        <f>CONCATENATE(BOM!$C$4,"_",_xlfn.XLOOKUP(Nevion!G584,'SNP Lookup'!A:A,'SNP Lookup'!C:C,"",0,1),"_IPLASRF")</f>
        <v>VGW-01_SDI25_AUDsend_0008_IPLASRF</v>
      </c>
      <c r="C584" t="str">
        <f>IFERROR(VLOOKUP(B584,'Sender-Receiver'!$B$3:$BQ$1500,IF('Sender-Receiver'!$AQ$2="Type:Vid_720p50",62,60),FALSE),"")</f>
        <v/>
      </c>
      <c r="D584" t="str">
        <f>IFERROR(VLOOKUP(B584,'Sender-Receiver'!$B$3:$BP$1500,41,FALSE),"")</f>
        <v/>
      </c>
      <c r="E584" t="s">
        <v>3817</v>
      </c>
      <c r="F584">
        <v>25</v>
      </c>
      <c r="G584" t="s">
        <v>1367</v>
      </c>
      <c r="M584" t="str">
        <f>IF(OR(BOM!$AE$4=FALSE,BOM!$AE$4="-"),IF(ISERROR(SEARCH("send",B584)),"",IF(ISERROR(SEARCH("Embrionix",BOM!$M$4)),"pool:TPC",IF(ISERROR(SEARCH("Quadsplit",BOM!$N$4)),"pool:TPC|pool:TPC","pool:TPC"))),IF(ISERROR(SEARCH("send",B584)),"","pool:TPC|pool:TPC"))</f>
        <v>pool:TPC|pool:TPC</v>
      </c>
      <c r="S584" t="str">
        <f>IFERROR(IF(VLOOKUP(B584,'Sender-Receiver'!$B$3:$BS$1259,IF('Sender-Receiver'!$AQ$2="Type:Vid_720p50",61,59),FALSE)="x","true","false"),"false")</f>
        <v>false</v>
      </c>
      <c r="T584" t="str">
        <f t="shared" si="9"/>
        <v>off</v>
      </c>
      <c r="Y584" t="str">
        <f>IF(OR(BOM!$AE$4=FALSE,BOM!$AE$4="-"),IF(ISERROR(SEARCH("Embrionix",BOM!$M$4)),"none",IF(ISERROR(SEARCH("Quadsplit",BOM!$N$4)),IF(ISERROR(SEARCH("rec",B584)),IF(ISERROR(SEARCH("send",B584)),"none","split"),"merge"),"none")),IF(ISERROR(SEARCH("rec",B584)),"split","merge"))</f>
        <v>split</v>
      </c>
    </row>
    <row r="585" spans="1:25" x14ac:dyDescent="0.2">
      <c r="A585" t="s">
        <v>942</v>
      </c>
      <c r="B585" t="str">
        <f>CONCATENATE(BOM!$C$4,"_",_xlfn.XLOOKUP(Nevion!G585,'SNP Lookup'!A:A,'SNP Lookup'!C:C,"",0,1),"_IPLASRF")</f>
        <v>VGW-01_SDI25_AUDrec_0009_IPLASRF</v>
      </c>
      <c r="C585" t="str">
        <f>IFERROR(VLOOKUP(B585,'Sender-Receiver'!$B$3:$BQ$1500,IF('Sender-Receiver'!$AQ$2="Type:Vid_720p50",62,60),FALSE),"")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85" t="str">
        <f>IFERROR(VLOOKUP(B585,'Sender-Receiver'!$B$3:$BP$1500,41,FALSE),"")</f>
        <v xml:space="preserve"> |  | VKS (12G)</v>
      </c>
      <c r="E585" t="s">
        <v>3817</v>
      </c>
      <c r="F585">
        <v>25</v>
      </c>
      <c r="G585" t="s">
        <v>1352</v>
      </c>
      <c r="M585" t="str">
        <f>IF(OR(BOM!$AE$4=FALSE,BOM!$AE$4="-"),IF(ISERROR(SEARCH("send",B585)),"",IF(ISERROR(SEARCH("Embrionix",BOM!$M$4)),"pool:TPC",IF(ISERROR(SEARCH("Quadsplit",BOM!$N$4)),"pool:TPC|pool:TPC","pool:TPC"))),IF(ISERROR(SEARCH("send",B585)),"","pool:TPC|pool:TPC"))</f>
        <v/>
      </c>
      <c r="S585" t="str">
        <f>IFERROR(IF(VLOOKUP(B585,'Sender-Receiver'!$B$3:$BS$1259,IF('Sender-Receiver'!$AQ$2="Type:Vid_720p50",61,59),FALSE)="x","true","false"),"false")</f>
        <v>true</v>
      </c>
      <c r="T585" t="str">
        <f t="shared" si="9"/>
        <v>full</v>
      </c>
      <c r="Y585" t="str">
        <f>IF(OR(BOM!$AE$4=FALSE,BOM!$AE$4="-"),IF(ISERROR(SEARCH("Embrionix",BOM!$M$4)),"none",IF(ISERROR(SEARCH("Quadsplit",BOM!$N$4)),IF(ISERROR(SEARCH("rec",B585)),IF(ISERROR(SEARCH("send",B585)),"none","split"),"merge"),"none")),IF(ISERROR(SEARCH("rec",B585)),"split","merge"))</f>
        <v>merge</v>
      </c>
    </row>
    <row r="586" spans="1:25" x14ac:dyDescent="0.2">
      <c r="A586" t="s">
        <v>942</v>
      </c>
      <c r="B586" t="str">
        <f>CONCATENATE(BOM!$C$4,"_",_xlfn.XLOOKUP(Nevion!G586,'SNP Lookup'!A:A,'SNP Lookup'!C:C,"",0,1),"_IPLASRF")</f>
        <v>VGW-01_SDI25_AUDsend_0009_IPLASRF</v>
      </c>
      <c r="C586" t="str">
        <f>IFERROR(VLOOKUP(B586,'Sender-Receiver'!$B$3:$BQ$1500,IF('Sender-Receiver'!$AQ$2="Type:Vid_720p50",62,60),FALSE),"")</f>
        <v/>
      </c>
      <c r="D586" t="str">
        <f>IFERROR(VLOOKUP(B586,'Sender-Receiver'!$B$3:$BP$1500,41,FALSE),"")</f>
        <v/>
      </c>
      <c r="E586" t="s">
        <v>3817</v>
      </c>
      <c r="F586">
        <v>25</v>
      </c>
      <c r="G586" t="s">
        <v>1368</v>
      </c>
      <c r="M586" t="str">
        <f>IF(OR(BOM!$AE$4=FALSE,BOM!$AE$4="-"),IF(ISERROR(SEARCH("send",B586)),"",IF(ISERROR(SEARCH("Embrionix",BOM!$M$4)),"pool:TPC",IF(ISERROR(SEARCH("Quadsplit",BOM!$N$4)),"pool:TPC|pool:TPC","pool:TPC"))),IF(ISERROR(SEARCH("send",B586)),"","pool:TPC|pool:TPC"))</f>
        <v>pool:TPC|pool:TPC</v>
      </c>
      <c r="S586" t="str">
        <f>IFERROR(IF(VLOOKUP(B586,'Sender-Receiver'!$B$3:$BS$1259,IF('Sender-Receiver'!$AQ$2="Type:Vid_720p50",61,59),FALSE)="x","true","false"),"false")</f>
        <v>false</v>
      </c>
      <c r="T586" t="str">
        <f t="shared" si="9"/>
        <v>off</v>
      </c>
      <c r="Y586" t="str">
        <f>IF(OR(BOM!$AE$4=FALSE,BOM!$AE$4="-"),IF(ISERROR(SEARCH("Embrionix",BOM!$M$4)),"none",IF(ISERROR(SEARCH("Quadsplit",BOM!$N$4)),IF(ISERROR(SEARCH("rec",B586)),IF(ISERROR(SEARCH("send",B586)),"none","split"),"merge"),"none")),IF(ISERROR(SEARCH("rec",B586)),"split","merge"))</f>
        <v>split</v>
      </c>
    </row>
    <row r="587" spans="1:25" x14ac:dyDescent="0.2">
      <c r="A587" t="s">
        <v>942</v>
      </c>
      <c r="B587" t="str">
        <f>CONCATENATE(BOM!$C$4,"_",_xlfn.XLOOKUP(Nevion!G587,'SNP Lookup'!A:A,'SNP Lookup'!C:C,"",0,1),"_IPLASRF")</f>
        <v>VGW-01_SDI25_AUDrec_0010_IPLASRF</v>
      </c>
      <c r="C587" t="str">
        <f>IFERROR(VLOOKUP(B587,'Sender-Receiver'!$B$3:$BQ$1500,IF('Sender-Receiver'!$AQ$2="Type:Vid_720p50",62,60),FALSE),"")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87" t="str">
        <f>IFERROR(VLOOKUP(B587,'Sender-Receiver'!$B$3:$BP$1500,41,FALSE),"")</f>
        <v xml:space="preserve"> |  | VKS (12G)</v>
      </c>
      <c r="E587" t="s">
        <v>3817</v>
      </c>
      <c r="F587">
        <v>25</v>
      </c>
      <c r="G587" t="s">
        <v>1353</v>
      </c>
      <c r="M587" t="str">
        <f>IF(OR(BOM!$AE$4=FALSE,BOM!$AE$4="-"),IF(ISERROR(SEARCH("send",B587)),"",IF(ISERROR(SEARCH("Embrionix",BOM!$M$4)),"pool:TPC",IF(ISERROR(SEARCH("Quadsplit",BOM!$N$4)),"pool:TPC|pool:TPC","pool:TPC"))),IF(ISERROR(SEARCH("send",B587)),"","pool:TPC|pool:TPC"))</f>
        <v/>
      </c>
      <c r="S587" t="str">
        <f>IFERROR(IF(VLOOKUP(B587,'Sender-Receiver'!$B$3:$BS$1259,IF('Sender-Receiver'!$AQ$2="Type:Vid_720p50",61,59),FALSE)="x","true","false"),"false")</f>
        <v>true</v>
      </c>
      <c r="T587" t="str">
        <f t="shared" si="9"/>
        <v>full</v>
      </c>
      <c r="Y587" t="str">
        <f>IF(OR(BOM!$AE$4=FALSE,BOM!$AE$4="-"),IF(ISERROR(SEARCH("Embrionix",BOM!$M$4)),"none",IF(ISERROR(SEARCH("Quadsplit",BOM!$N$4)),IF(ISERROR(SEARCH("rec",B587)),IF(ISERROR(SEARCH("send",B587)),"none","split"),"merge"),"none")),IF(ISERROR(SEARCH("rec",B587)),"split","merge"))</f>
        <v>merge</v>
      </c>
    </row>
    <row r="588" spans="1:25" x14ac:dyDescent="0.2">
      <c r="A588" t="s">
        <v>942</v>
      </c>
      <c r="B588" t="str">
        <f>CONCATENATE(BOM!$C$4,"_",_xlfn.XLOOKUP(Nevion!G588,'SNP Lookup'!A:A,'SNP Lookup'!C:C,"",0,1),"_IPLASRF")</f>
        <v>VGW-01_SDI25_AUDsend_0010_IPLASRF</v>
      </c>
      <c r="C588" t="str">
        <f>IFERROR(VLOOKUP(B588,'Sender-Receiver'!$B$3:$BQ$1500,IF('Sender-Receiver'!$AQ$2="Type:Vid_720p50",62,60),FALSE),"")</f>
        <v/>
      </c>
      <c r="D588" t="str">
        <f>IFERROR(VLOOKUP(B588,'Sender-Receiver'!$B$3:$BP$1500,41,FALSE),"")</f>
        <v/>
      </c>
      <c r="E588" t="s">
        <v>3817</v>
      </c>
      <c r="F588">
        <v>25</v>
      </c>
      <c r="G588" t="s">
        <v>1369</v>
      </c>
      <c r="M588" t="str">
        <f>IF(OR(BOM!$AE$4=FALSE,BOM!$AE$4="-"),IF(ISERROR(SEARCH("send",B588)),"",IF(ISERROR(SEARCH("Embrionix",BOM!$M$4)),"pool:TPC",IF(ISERROR(SEARCH("Quadsplit",BOM!$N$4)),"pool:TPC|pool:TPC","pool:TPC"))),IF(ISERROR(SEARCH("send",B588)),"","pool:TPC|pool:TPC"))</f>
        <v>pool:TPC|pool:TPC</v>
      </c>
      <c r="S588" t="str">
        <f>IFERROR(IF(VLOOKUP(B588,'Sender-Receiver'!$B$3:$BS$1259,IF('Sender-Receiver'!$AQ$2="Type:Vid_720p50",61,59),FALSE)="x","true","false"),"false")</f>
        <v>false</v>
      </c>
      <c r="T588" t="str">
        <f t="shared" si="9"/>
        <v>off</v>
      </c>
      <c r="Y588" t="str">
        <f>IF(OR(BOM!$AE$4=FALSE,BOM!$AE$4="-"),IF(ISERROR(SEARCH("Embrionix",BOM!$M$4)),"none",IF(ISERROR(SEARCH("Quadsplit",BOM!$N$4)),IF(ISERROR(SEARCH("rec",B588)),IF(ISERROR(SEARCH("send",B588)),"none","split"),"merge"),"none")),IF(ISERROR(SEARCH("rec",B588)),"split","merge"))</f>
        <v>split</v>
      </c>
    </row>
    <row r="589" spans="1:25" x14ac:dyDescent="0.2">
      <c r="A589" t="s">
        <v>942</v>
      </c>
      <c r="B589" t="str">
        <f>CONCATENATE(BOM!$C$4,"_",_xlfn.XLOOKUP(Nevion!G589,'SNP Lookup'!A:A,'SNP Lookup'!C:C,"",0,1),"_IPLASRF")</f>
        <v>VGW-01_SDI25_AUDrec_0011_IPLASRF</v>
      </c>
      <c r="C589" t="str">
        <f>IFERROR(VLOOKUP(B589,'Sender-Receiver'!$B$3:$BQ$1500,IF('Sender-Receiver'!$AQ$2="Type:Vid_720p50",62,60),FALSE),"")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89" t="str">
        <f>IFERROR(VLOOKUP(B589,'Sender-Receiver'!$B$3:$BP$1500,41,FALSE),"")</f>
        <v xml:space="preserve"> |  | VKS (12G)</v>
      </c>
      <c r="E589" t="s">
        <v>3817</v>
      </c>
      <c r="F589">
        <v>25</v>
      </c>
      <c r="G589" t="s">
        <v>1354</v>
      </c>
      <c r="M589" t="str">
        <f>IF(OR(BOM!$AE$4=FALSE,BOM!$AE$4="-"),IF(ISERROR(SEARCH("send",B589)),"",IF(ISERROR(SEARCH("Embrionix",BOM!$M$4)),"pool:TPC",IF(ISERROR(SEARCH("Quadsplit",BOM!$N$4)),"pool:TPC|pool:TPC","pool:TPC"))),IF(ISERROR(SEARCH("send",B589)),"","pool:TPC|pool:TPC"))</f>
        <v/>
      </c>
      <c r="S589" t="str">
        <f>IFERROR(IF(VLOOKUP(B589,'Sender-Receiver'!$B$3:$BS$1259,IF('Sender-Receiver'!$AQ$2="Type:Vid_720p50",61,59),FALSE)="x","true","false"),"false")</f>
        <v>true</v>
      </c>
      <c r="T589" t="str">
        <f t="shared" si="9"/>
        <v>full</v>
      </c>
      <c r="Y589" t="str">
        <f>IF(OR(BOM!$AE$4=FALSE,BOM!$AE$4="-"),IF(ISERROR(SEARCH("Embrionix",BOM!$M$4)),"none",IF(ISERROR(SEARCH("Quadsplit",BOM!$N$4)),IF(ISERROR(SEARCH("rec",B589)),IF(ISERROR(SEARCH("send",B589)),"none","split"),"merge"),"none")),IF(ISERROR(SEARCH("rec",B589)),"split","merge"))</f>
        <v>merge</v>
      </c>
    </row>
    <row r="590" spans="1:25" x14ac:dyDescent="0.2">
      <c r="A590" t="s">
        <v>942</v>
      </c>
      <c r="B590" t="str">
        <f>CONCATENATE(BOM!$C$4,"_",_xlfn.XLOOKUP(Nevion!G590,'SNP Lookup'!A:A,'SNP Lookup'!C:C,"",0,1),"_IPLASRF")</f>
        <v>VGW-01_SDI25_AUDsend_0011_IPLASRF</v>
      </c>
      <c r="C590" t="str">
        <f>IFERROR(VLOOKUP(B590,'Sender-Receiver'!$B$3:$BQ$1500,IF('Sender-Receiver'!$AQ$2="Type:Vid_720p50",62,60),FALSE),"")</f>
        <v/>
      </c>
      <c r="D590" t="str">
        <f>IFERROR(VLOOKUP(B590,'Sender-Receiver'!$B$3:$BP$1500,41,FALSE),"")</f>
        <v/>
      </c>
      <c r="E590" t="s">
        <v>3817</v>
      </c>
      <c r="F590">
        <v>25</v>
      </c>
      <c r="G590" t="s">
        <v>1370</v>
      </c>
      <c r="M590" t="str">
        <f>IF(OR(BOM!$AE$4=FALSE,BOM!$AE$4="-"),IF(ISERROR(SEARCH("send",B590)),"",IF(ISERROR(SEARCH("Embrionix",BOM!$M$4)),"pool:TPC",IF(ISERROR(SEARCH("Quadsplit",BOM!$N$4)),"pool:TPC|pool:TPC","pool:TPC"))),IF(ISERROR(SEARCH("send",B590)),"","pool:TPC|pool:TPC"))</f>
        <v>pool:TPC|pool:TPC</v>
      </c>
      <c r="S590" t="str">
        <f>IFERROR(IF(VLOOKUP(B590,'Sender-Receiver'!$B$3:$BS$1259,IF('Sender-Receiver'!$AQ$2="Type:Vid_720p50",61,59),FALSE)="x","true","false"),"false")</f>
        <v>false</v>
      </c>
      <c r="T590" t="str">
        <f t="shared" si="9"/>
        <v>off</v>
      </c>
      <c r="Y590" t="str">
        <f>IF(OR(BOM!$AE$4=FALSE,BOM!$AE$4="-"),IF(ISERROR(SEARCH("Embrionix",BOM!$M$4)),"none",IF(ISERROR(SEARCH("Quadsplit",BOM!$N$4)),IF(ISERROR(SEARCH("rec",B590)),IF(ISERROR(SEARCH("send",B590)),"none","split"),"merge"),"none")),IF(ISERROR(SEARCH("rec",B590)),"split","merge"))</f>
        <v>split</v>
      </c>
    </row>
    <row r="591" spans="1:25" x14ac:dyDescent="0.2">
      <c r="A591" t="s">
        <v>942</v>
      </c>
      <c r="B591" t="str">
        <f>CONCATENATE(BOM!$C$4,"_",_xlfn.XLOOKUP(Nevion!G591,'SNP Lookup'!A:A,'SNP Lookup'!C:C,"",0,1),"_IPLASRF")</f>
        <v>VGW-01_SDI25_AUDrec_0012_IPLASRF</v>
      </c>
      <c r="C591" t="str">
        <f>IFERROR(VLOOKUP(B591,'Sender-Receiver'!$B$3:$BQ$1500,IF('Sender-Receiver'!$AQ$2="Type:Vid_720p50",62,60),FALSE),"")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91" t="str">
        <f>IFERROR(VLOOKUP(B591,'Sender-Receiver'!$B$3:$BP$1500,41,FALSE),"")</f>
        <v xml:space="preserve"> |  | VKS (12G)</v>
      </c>
      <c r="E591" t="s">
        <v>3817</v>
      </c>
      <c r="F591">
        <v>25</v>
      </c>
      <c r="G591" t="s">
        <v>1355</v>
      </c>
      <c r="M591" t="str">
        <f>IF(OR(BOM!$AE$4=FALSE,BOM!$AE$4="-"),IF(ISERROR(SEARCH("send",B591)),"",IF(ISERROR(SEARCH("Embrionix",BOM!$M$4)),"pool:TPC",IF(ISERROR(SEARCH("Quadsplit",BOM!$N$4)),"pool:TPC|pool:TPC","pool:TPC"))),IF(ISERROR(SEARCH("send",B591)),"","pool:TPC|pool:TPC"))</f>
        <v/>
      </c>
      <c r="S591" t="str">
        <f>IFERROR(IF(VLOOKUP(B591,'Sender-Receiver'!$B$3:$BS$1259,IF('Sender-Receiver'!$AQ$2="Type:Vid_720p50",61,59),FALSE)="x","true","false"),"false")</f>
        <v>true</v>
      </c>
      <c r="T591" t="str">
        <f t="shared" si="9"/>
        <v>full</v>
      </c>
      <c r="Y591" t="str">
        <f>IF(OR(BOM!$AE$4=FALSE,BOM!$AE$4="-"),IF(ISERROR(SEARCH("Embrionix",BOM!$M$4)),"none",IF(ISERROR(SEARCH("Quadsplit",BOM!$N$4)),IF(ISERROR(SEARCH("rec",B591)),IF(ISERROR(SEARCH("send",B591)),"none","split"),"merge"),"none")),IF(ISERROR(SEARCH("rec",B591)),"split","merge"))</f>
        <v>merge</v>
      </c>
    </row>
    <row r="592" spans="1:25" x14ac:dyDescent="0.2">
      <c r="A592" t="s">
        <v>942</v>
      </c>
      <c r="B592" t="str">
        <f>CONCATENATE(BOM!$C$4,"_",_xlfn.XLOOKUP(Nevion!G592,'SNP Lookup'!A:A,'SNP Lookup'!C:C,"",0,1),"_IPLASRF")</f>
        <v>VGW-01_SDI25_AUDsend_0012_IPLASRF</v>
      </c>
      <c r="C592" t="str">
        <f>IFERROR(VLOOKUP(B592,'Sender-Receiver'!$B$3:$BQ$1500,IF('Sender-Receiver'!$AQ$2="Type:Vid_720p50",62,60),FALSE),"")</f>
        <v/>
      </c>
      <c r="D592" t="str">
        <f>IFERROR(VLOOKUP(B592,'Sender-Receiver'!$B$3:$BP$1500,41,FALSE),"")</f>
        <v/>
      </c>
      <c r="E592" t="s">
        <v>3817</v>
      </c>
      <c r="F592">
        <v>25</v>
      </c>
      <c r="G592" t="s">
        <v>1371</v>
      </c>
      <c r="M592" t="str">
        <f>IF(OR(BOM!$AE$4=FALSE,BOM!$AE$4="-"),IF(ISERROR(SEARCH("send",B592)),"",IF(ISERROR(SEARCH("Embrionix",BOM!$M$4)),"pool:TPC",IF(ISERROR(SEARCH("Quadsplit",BOM!$N$4)),"pool:TPC|pool:TPC","pool:TPC"))),IF(ISERROR(SEARCH("send",B592)),"","pool:TPC|pool:TPC"))</f>
        <v>pool:TPC|pool:TPC</v>
      </c>
      <c r="S592" t="str">
        <f>IFERROR(IF(VLOOKUP(B592,'Sender-Receiver'!$B$3:$BS$1259,IF('Sender-Receiver'!$AQ$2="Type:Vid_720p50",61,59),FALSE)="x","true","false"),"false")</f>
        <v>false</v>
      </c>
      <c r="T592" t="str">
        <f t="shared" si="9"/>
        <v>off</v>
      </c>
      <c r="Y592" t="str">
        <f>IF(OR(BOM!$AE$4=FALSE,BOM!$AE$4="-"),IF(ISERROR(SEARCH("Embrionix",BOM!$M$4)),"none",IF(ISERROR(SEARCH("Quadsplit",BOM!$N$4)),IF(ISERROR(SEARCH("rec",B592)),IF(ISERROR(SEARCH("send",B592)),"none","split"),"merge"),"none")),IF(ISERROR(SEARCH("rec",B592)),"split","merge"))</f>
        <v>split</v>
      </c>
    </row>
    <row r="593" spans="1:25" x14ac:dyDescent="0.2">
      <c r="A593" t="s">
        <v>942</v>
      </c>
      <c r="B593" t="str">
        <f>CONCATENATE(BOM!$C$4,"_",_xlfn.XLOOKUP(Nevion!G593,'SNP Lookup'!A:A,'SNP Lookup'!C:C,"",0,1),"_IPLASRF")</f>
        <v>VGW-01_SDI25_AUDrec_0013_IPLASRF</v>
      </c>
      <c r="C593" t="str">
        <f>IFERROR(VLOOKUP(B593,'Sender-Receiver'!$B$3:$BQ$1500,IF('Sender-Receiver'!$AQ$2="Type:Vid_720p50",62,60),FALSE),"")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93" t="str">
        <f>IFERROR(VLOOKUP(B593,'Sender-Receiver'!$B$3:$BP$1500,41,FALSE),"")</f>
        <v xml:space="preserve"> |  | VKS (12G)</v>
      </c>
      <c r="E593" t="s">
        <v>3817</v>
      </c>
      <c r="F593">
        <v>25</v>
      </c>
      <c r="G593" t="s">
        <v>1356</v>
      </c>
      <c r="M593" t="str">
        <f>IF(OR(BOM!$AE$4=FALSE,BOM!$AE$4="-"),IF(ISERROR(SEARCH("send",B593)),"",IF(ISERROR(SEARCH("Embrionix",BOM!$M$4)),"pool:TPC",IF(ISERROR(SEARCH("Quadsplit",BOM!$N$4)),"pool:TPC|pool:TPC","pool:TPC"))),IF(ISERROR(SEARCH("send",B593)),"","pool:TPC|pool:TPC"))</f>
        <v/>
      </c>
      <c r="S593" t="str">
        <f>IFERROR(IF(VLOOKUP(B593,'Sender-Receiver'!$B$3:$BS$1259,IF('Sender-Receiver'!$AQ$2="Type:Vid_720p50",61,59),FALSE)="x","true","false"),"false")</f>
        <v>true</v>
      </c>
      <c r="T593" t="str">
        <f t="shared" si="9"/>
        <v>full</v>
      </c>
      <c r="Y593" t="str">
        <f>IF(OR(BOM!$AE$4=FALSE,BOM!$AE$4="-"),IF(ISERROR(SEARCH("Embrionix",BOM!$M$4)),"none",IF(ISERROR(SEARCH("Quadsplit",BOM!$N$4)),IF(ISERROR(SEARCH("rec",B593)),IF(ISERROR(SEARCH("send",B593)),"none","split"),"merge"),"none")),IF(ISERROR(SEARCH("rec",B593)),"split","merge"))</f>
        <v>merge</v>
      </c>
    </row>
    <row r="594" spans="1:25" x14ac:dyDescent="0.2">
      <c r="A594" t="s">
        <v>942</v>
      </c>
      <c r="B594" t="str">
        <f>CONCATENATE(BOM!$C$4,"_",_xlfn.XLOOKUP(Nevion!G594,'SNP Lookup'!A:A,'SNP Lookup'!C:C,"",0,1),"_IPLASRF")</f>
        <v>VGW-01_SDI25_AUDsend_0013_IPLASRF</v>
      </c>
      <c r="C594" t="str">
        <f>IFERROR(VLOOKUP(B594,'Sender-Receiver'!$B$3:$BQ$1500,IF('Sender-Receiver'!$AQ$2="Type:Vid_720p50",62,60),FALSE),"")</f>
        <v/>
      </c>
      <c r="D594" t="str">
        <f>IFERROR(VLOOKUP(B594,'Sender-Receiver'!$B$3:$BP$1500,41,FALSE),"")</f>
        <v/>
      </c>
      <c r="E594" t="s">
        <v>3817</v>
      </c>
      <c r="F594">
        <v>25</v>
      </c>
      <c r="G594" t="s">
        <v>1372</v>
      </c>
      <c r="M594" t="str">
        <f>IF(OR(BOM!$AE$4=FALSE,BOM!$AE$4="-"),IF(ISERROR(SEARCH("send",B594)),"",IF(ISERROR(SEARCH("Embrionix",BOM!$M$4)),"pool:TPC",IF(ISERROR(SEARCH("Quadsplit",BOM!$N$4)),"pool:TPC|pool:TPC","pool:TPC"))),IF(ISERROR(SEARCH("send",B594)),"","pool:TPC|pool:TPC"))</f>
        <v>pool:TPC|pool:TPC</v>
      </c>
      <c r="S594" t="str">
        <f>IFERROR(IF(VLOOKUP(B594,'Sender-Receiver'!$B$3:$BS$1259,IF('Sender-Receiver'!$AQ$2="Type:Vid_720p50",61,59),FALSE)="x","true","false"),"false")</f>
        <v>false</v>
      </c>
      <c r="T594" t="str">
        <f t="shared" si="9"/>
        <v>off</v>
      </c>
      <c r="Y594" t="str">
        <f>IF(OR(BOM!$AE$4=FALSE,BOM!$AE$4="-"),IF(ISERROR(SEARCH("Embrionix",BOM!$M$4)),"none",IF(ISERROR(SEARCH("Quadsplit",BOM!$N$4)),IF(ISERROR(SEARCH("rec",B594)),IF(ISERROR(SEARCH("send",B594)),"none","split"),"merge"),"none")),IF(ISERROR(SEARCH("rec",B594)),"split","merge"))</f>
        <v>split</v>
      </c>
    </row>
    <row r="595" spans="1:25" x14ac:dyDescent="0.2">
      <c r="A595" t="s">
        <v>942</v>
      </c>
      <c r="B595" t="str">
        <f>CONCATENATE(BOM!$C$4,"_",_xlfn.XLOOKUP(Nevion!G595,'SNP Lookup'!A:A,'SNP Lookup'!C:C,"",0,1),"_IPLASRF")</f>
        <v>VGW-01_SDI25_AUDrec_0014_IPLASRF</v>
      </c>
      <c r="C595" t="str">
        <f>IFERROR(VLOOKUP(B595,'Sender-Receiver'!$B$3:$BQ$1500,IF('Sender-Receiver'!$AQ$2="Type:Vid_720p50",62,60),FALSE),"")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95" t="str">
        <f>IFERROR(VLOOKUP(B595,'Sender-Receiver'!$B$3:$BP$1500,41,FALSE),"")</f>
        <v xml:space="preserve"> |  | VKS (12G)</v>
      </c>
      <c r="E595" t="s">
        <v>3817</v>
      </c>
      <c r="F595">
        <v>25</v>
      </c>
      <c r="G595" t="s">
        <v>1357</v>
      </c>
      <c r="M595" t="str">
        <f>IF(OR(BOM!$AE$4=FALSE,BOM!$AE$4="-"),IF(ISERROR(SEARCH("send",B595)),"",IF(ISERROR(SEARCH("Embrionix",BOM!$M$4)),"pool:TPC",IF(ISERROR(SEARCH("Quadsplit",BOM!$N$4)),"pool:TPC|pool:TPC","pool:TPC"))),IF(ISERROR(SEARCH("send",B595)),"","pool:TPC|pool:TPC"))</f>
        <v/>
      </c>
      <c r="S595" t="str">
        <f>IFERROR(IF(VLOOKUP(B595,'Sender-Receiver'!$B$3:$BS$1259,IF('Sender-Receiver'!$AQ$2="Type:Vid_720p50",61,59),FALSE)="x","true","false"),"false")</f>
        <v>true</v>
      </c>
      <c r="T595" t="str">
        <f t="shared" si="9"/>
        <v>full</v>
      </c>
      <c r="Y595" t="str">
        <f>IF(OR(BOM!$AE$4=FALSE,BOM!$AE$4="-"),IF(ISERROR(SEARCH("Embrionix",BOM!$M$4)),"none",IF(ISERROR(SEARCH("Quadsplit",BOM!$N$4)),IF(ISERROR(SEARCH("rec",B595)),IF(ISERROR(SEARCH("send",B595)),"none","split"),"merge"),"none")),IF(ISERROR(SEARCH("rec",B595)),"split","merge"))</f>
        <v>merge</v>
      </c>
    </row>
    <row r="596" spans="1:25" x14ac:dyDescent="0.2">
      <c r="A596" t="s">
        <v>942</v>
      </c>
      <c r="B596" t="str">
        <f>CONCATENATE(BOM!$C$4,"_",_xlfn.XLOOKUP(Nevion!G596,'SNP Lookup'!A:A,'SNP Lookup'!C:C,"",0,1),"_IPLASRF")</f>
        <v>VGW-01_SDI25_AUDsend_0014_IPLASRF</v>
      </c>
      <c r="C596" t="str">
        <f>IFERROR(VLOOKUP(B596,'Sender-Receiver'!$B$3:$BQ$1500,IF('Sender-Receiver'!$AQ$2="Type:Vid_720p50",62,60),FALSE),"")</f>
        <v/>
      </c>
      <c r="D596" t="str">
        <f>IFERROR(VLOOKUP(B596,'Sender-Receiver'!$B$3:$BP$1500,41,FALSE),"")</f>
        <v/>
      </c>
      <c r="E596" t="s">
        <v>3817</v>
      </c>
      <c r="F596">
        <v>25</v>
      </c>
      <c r="G596" t="s">
        <v>1373</v>
      </c>
      <c r="M596" t="str">
        <f>IF(OR(BOM!$AE$4=FALSE,BOM!$AE$4="-"),IF(ISERROR(SEARCH("send",B596)),"",IF(ISERROR(SEARCH("Embrionix",BOM!$M$4)),"pool:TPC",IF(ISERROR(SEARCH("Quadsplit",BOM!$N$4)),"pool:TPC|pool:TPC","pool:TPC"))),IF(ISERROR(SEARCH("send",B596)),"","pool:TPC|pool:TPC"))</f>
        <v>pool:TPC|pool:TPC</v>
      </c>
      <c r="S596" t="str">
        <f>IFERROR(IF(VLOOKUP(B596,'Sender-Receiver'!$B$3:$BS$1259,IF('Sender-Receiver'!$AQ$2="Type:Vid_720p50",61,59),FALSE)="x","true","false"),"false")</f>
        <v>false</v>
      </c>
      <c r="T596" t="str">
        <f t="shared" si="9"/>
        <v>off</v>
      </c>
      <c r="Y596" t="str">
        <f>IF(OR(BOM!$AE$4=FALSE,BOM!$AE$4="-"),IF(ISERROR(SEARCH("Embrionix",BOM!$M$4)),"none",IF(ISERROR(SEARCH("Quadsplit",BOM!$N$4)),IF(ISERROR(SEARCH("rec",B596)),IF(ISERROR(SEARCH("send",B596)),"none","split"),"merge"),"none")),IF(ISERROR(SEARCH("rec",B596)),"split","merge"))</f>
        <v>split</v>
      </c>
    </row>
    <row r="597" spans="1:25" x14ac:dyDescent="0.2">
      <c r="A597" t="s">
        <v>942</v>
      </c>
      <c r="B597" t="str">
        <f>CONCATENATE(BOM!$C$4,"_",_xlfn.XLOOKUP(Nevion!G597,'SNP Lookup'!A:A,'SNP Lookup'!C:C,"",0,1),"_IPLASRF")</f>
        <v>VGW-01_SDI25_AUDrec_0015_IPLASRF</v>
      </c>
      <c r="C597" t="str">
        <f>IFERROR(VLOOKUP(B597,'Sender-Receiver'!$B$3:$BQ$1500,IF('Sender-Receiver'!$AQ$2="Type:Vid_720p50",62,60),FALSE),"")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97" t="str">
        <f>IFERROR(VLOOKUP(B597,'Sender-Receiver'!$B$3:$BP$1500,41,FALSE),"")</f>
        <v xml:space="preserve"> |  | VKS (12G)</v>
      </c>
      <c r="E597" t="s">
        <v>3817</v>
      </c>
      <c r="F597">
        <v>25</v>
      </c>
      <c r="G597" t="s">
        <v>1358</v>
      </c>
      <c r="M597" t="str">
        <f>IF(OR(BOM!$AE$4=FALSE,BOM!$AE$4="-"),IF(ISERROR(SEARCH("send",B597)),"",IF(ISERROR(SEARCH("Embrionix",BOM!$M$4)),"pool:TPC",IF(ISERROR(SEARCH("Quadsplit",BOM!$N$4)),"pool:TPC|pool:TPC","pool:TPC"))),IF(ISERROR(SEARCH("send",B597)),"","pool:TPC|pool:TPC"))</f>
        <v/>
      </c>
      <c r="S597" t="str">
        <f>IFERROR(IF(VLOOKUP(B597,'Sender-Receiver'!$B$3:$BS$1259,IF('Sender-Receiver'!$AQ$2="Type:Vid_720p50",61,59),FALSE)="x","true","false"),"false")</f>
        <v>true</v>
      </c>
      <c r="T597" t="str">
        <f t="shared" si="9"/>
        <v>full</v>
      </c>
      <c r="Y597" t="str">
        <f>IF(OR(BOM!$AE$4=FALSE,BOM!$AE$4="-"),IF(ISERROR(SEARCH("Embrionix",BOM!$M$4)),"none",IF(ISERROR(SEARCH("Quadsplit",BOM!$N$4)),IF(ISERROR(SEARCH("rec",B597)),IF(ISERROR(SEARCH("send",B597)),"none","split"),"merge"),"none")),IF(ISERROR(SEARCH("rec",B597)),"split","merge"))</f>
        <v>merge</v>
      </c>
    </row>
    <row r="598" spans="1:25" x14ac:dyDescent="0.2">
      <c r="A598" t="s">
        <v>942</v>
      </c>
      <c r="B598" t="str">
        <f>CONCATENATE(BOM!$C$4,"_",_xlfn.XLOOKUP(Nevion!G598,'SNP Lookup'!A:A,'SNP Lookup'!C:C,"",0,1),"_IPLASRF")</f>
        <v>VGW-01_SDI25_AUDsend_0015_IPLASRF</v>
      </c>
      <c r="C598" t="str">
        <f>IFERROR(VLOOKUP(B598,'Sender-Receiver'!$B$3:$BQ$1500,IF('Sender-Receiver'!$AQ$2="Type:Vid_720p50",62,60),FALSE),"")</f>
        <v/>
      </c>
      <c r="D598" t="str">
        <f>IFERROR(VLOOKUP(B598,'Sender-Receiver'!$B$3:$BP$1500,41,FALSE),"")</f>
        <v/>
      </c>
      <c r="E598" t="s">
        <v>3817</v>
      </c>
      <c r="F598">
        <v>25</v>
      </c>
      <c r="G598" t="s">
        <v>1374</v>
      </c>
      <c r="M598" t="str">
        <f>IF(OR(BOM!$AE$4=FALSE,BOM!$AE$4="-"),IF(ISERROR(SEARCH("send",B598)),"",IF(ISERROR(SEARCH("Embrionix",BOM!$M$4)),"pool:TPC",IF(ISERROR(SEARCH("Quadsplit",BOM!$N$4)),"pool:TPC|pool:TPC","pool:TPC"))),IF(ISERROR(SEARCH("send",B598)),"","pool:TPC|pool:TPC"))</f>
        <v>pool:TPC|pool:TPC</v>
      </c>
      <c r="S598" t="str">
        <f>IFERROR(IF(VLOOKUP(B598,'Sender-Receiver'!$B$3:$BS$1259,IF('Sender-Receiver'!$AQ$2="Type:Vid_720p50",61,59),FALSE)="x","true","false"),"false")</f>
        <v>false</v>
      </c>
      <c r="T598" t="str">
        <f t="shared" si="9"/>
        <v>off</v>
      </c>
      <c r="Y598" t="str">
        <f>IF(OR(BOM!$AE$4=FALSE,BOM!$AE$4="-"),IF(ISERROR(SEARCH("Embrionix",BOM!$M$4)),"none",IF(ISERROR(SEARCH("Quadsplit",BOM!$N$4)),IF(ISERROR(SEARCH("rec",B598)),IF(ISERROR(SEARCH("send",B598)),"none","split"),"merge"),"none")),IF(ISERROR(SEARCH("rec",B598)),"split","merge"))</f>
        <v>split</v>
      </c>
    </row>
    <row r="599" spans="1:25" x14ac:dyDescent="0.2">
      <c r="A599" t="s">
        <v>942</v>
      </c>
      <c r="B599" t="str">
        <f>CONCATENATE(BOM!$C$4,"_",_xlfn.XLOOKUP(Nevion!G599,'SNP Lookup'!A:A,'SNP Lookup'!C:C,"",0,1),"_IPLASRF")</f>
        <v>VGW-01_SDI25_AUDrec_0016_IPLASRF</v>
      </c>
      <c r="C599" t="str">
        <f>IFERROR(VLOOKUP(B599,'Sender-Receiver'!$B$3:$BQ$1500,IF('Sender-Receiver'!$AQ$2="Type:Vid_720p50",62,60),FALSE),"")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599" t="str">
        <f>IFERROR(VLOOKUP(B599,'Sender-Receiver'!$B$3:$BP$1500,41,FALSE),"")</f>
        <v xml:space="preserve"> |  | VKS (12G)</v>
      </c>
      <c r="E599" t="s">
        <v>3817</v>
      </c>
      <c r="F599">
        <v>25</v>
      </c>
      <c r="G599" t="s">
        <v>1359</v>
      </c>
      <c r="M599" t="str">
        <f>IF(OR(BOM!$AE$4=FALSE,BOM!$AE$4="-"),IF(ISERROR(SEARCH("send",B599)),"",IF(ISERROR(SEARCH("Embrionix",BOM!$M$4)),"pool:TPC",IF(ISERROR(SEARCH("Quadsplit",BOM!$N$4)),"pool:TPC|pool:TPC","pool:TPC"))),IF(ISERROR(SEARCH("send",B599)),"","pool:TPC|pool:TPC"))</f>
        <v/>
      </c>
      <c r="S599" t="str">
        <f>IFERROR(IF(VLOOKUP(B599,'Sender-Receiver'!$B$3:$BS$1259,IF('Sender-Receiver'!$AQ$2="Type:Vid_720p50",61,59),FALSE)="x","true","false"),"false")</f>
        <v>true</v>
      </c>
      <c r="T599" t="str">
        <f t="shared" si="9"/>
        <v>full</v>
      </c>
      <c r="Y599" t="str">
        <f>IF(OR(BOM!$AE$4=FALSE,BOM!$AE$4="-"),IF(ISERROR(SEARCH("Embrionix",BOM!$M$4)),"none",IF(ISERROR(SEARCH("Quadsplit",BOM!$N$4)),IF(ISERROR(SEARCH("rec",B599)),IF(ISERROR(SEARCH("send",B599)),"none","split"),"merge"),"none")),IF(ISERROR(SEARCH("rec",B599)),"split","merge"))</f>
        <v>merge</v>
      </c>
    </row>
    <row r="600" spans="1:25" x14ac:dyDescent="0.2">
      <c r="A600" t="s">
        <v>942</v>
      </c>
      <c r="B600" t="str">
        <f>CONCATENATE(BOM!$C$4,"_",_xlfn.XLOOKUP(Nevion!G600,'SNP Lookup'!A:A,'SNP Lookup'!C:C,"",0,1),"_IPLASRF")</f>
        <v>VGW-01_SDI25_AUDsend_0016_IPLASRF</v>
      </c>
      <c r="C600" t="str">
        <f>IFERROR(VLOOKUP(B600,'Sender-Receiver'!$B$3:$BQ$1500,IF('Sender-Receiver'!$AQ$2="Type:Vid_720p50",62,60),FALSE),"")</f>
        <v/>
      </c>
      <c r="D600" t="str">
        <f>IFERROR(VLOOKUP(B600,'Sender-Receiver'!$B$3:$BP$1500,41,FALSE),"")</f>
        <v/>
      </c>
      <c r="E600" t="s">
        <v>3817</v>
      </c>
      <c r="F600">
        <v>25</v>
      </c>
      <c r="G600" t="s">
        <v>1375</v>
      </c>
      <c r="M600" t="str">
        <f>IF(OR(BOM!$AE$4=FALSE,BOM!$AE$4="-"),IF(ISERROR(SEARCH("send",B600)),"",IF(ISERROR(SEARCH("Embrionix",BOM!$M$4)),"pool:TPC",IF(ISERROR(SEARCH("Quadsplit",BOM!$N$4)),"pool:TPC|pool:TPC","pool:TPC"))),IF(ISERROR(SEARCH("send",B600)),"","pool:TPC|pool:TPC"))</f>
        <v>pool:TPC|pool:TPC</v>
      </c>
      <c r="S600" t="str">
        <f>IFERROR(IF(VLOOKUP(B600,'Sender-Receiver'!$B$3:$BS$1259,IF('Sender-Receiver'!$AQ$2="Type:Vid_720p50",61,59),FALSE)="x","true","false"),"false")</f>
        <v>false</v>
      </c>
      <c r="T600" t="str">
        <f t="shared" si="9"/>
        <v>off</v>
      </c>
      <c r="Y600" t="str">
        <f>IF(OR(BOM!$AE$4=FALSE,BOM!$AE$4="-"),IF(ISERROR(SEARCH("Embrionix",BOM!$M$4)),"none",IF(ISERROR(SEARCH("Quadsplit",BOM!$N$4)),IF(ISERROR(SEARCH("rec",B600)),IF(ISERROR(SEARCH("send",B600)),"none","split"),"merge"),"none")),IF(ISERROR(SEARCH("rec",B600)),"split","merge"))</f>
        <v>split</v>
      </c>
    </row>
    <row r="601" spans="1:25" x14ac:dyDescent="0.2">
      <c r="A601" t="s">
        <v>942</v>
      </c>
      <c r="B601" t="str">
        <f>CONCATENATE(BOM!$C$4,"_",_xlfn.XLOOKUP(Nevion!G601,'SNP Lookup'!A:A,'SNP Lookup'!C:C,"",0,1),"_IPLASRF")</f>
        <v>VGW-01_SDI25_ANCrec_0001_IPLASRF</v>
      </c>
      <c r="C601" t="str">
        <f>IFERROR(VLOOKUP(B601,'Sender-Receiver'!$B$3:$BQ$1500,IF('Sender-Receiver'!$AQ$2="Type:Vid_720p50",62,60),FALSE),"")</f>
        <v>Type:Anc_Prot,#SNP</v>
      </c>
      <c r="D601" t="str">
        <f>IFERROR(VLOOKUP(B601,'Sender-Receiver'!$B$3:$BP$1500,41,FALSE),"")</f>
        <v xml:space="preserve"> |  | VKS (12G)</v>
      </c>
      <c r="E601" t="s">
        <v>3817</v>
      </c>
      <c r="F601">
        <v>25</v>
      </c>
      <c r="G601" t="s">
        <v>1336</v>
      </c>
      <c r="M601" t="str">
        <f>IF(OR(BOM!$AE$4=FALSE,BOM!$AE$4="-"),IF(ISERROR(SEARCH("send",B601)),"",IF(ISERROR(SEARCH("Embrionix",BOM!$M$4)),"pool:TPC",IF(ISERROR(SEARCH("Quadsplit",BOM!$N$4)),"pool:TPC|pool:TPC","pool:TPC"))),IF(ISERROR(SEARCH("send",B601)),"","pool:TPC|pool:TPC"))</f>
        <v/>
      </c>
      <c r="S601" t="str">
        <f>IFERROR(IF(VLOOKUP(B601,'Sender-Receiver'!$B$3:$BS$1259,IF('Sender-Receiver'!$AQ$2="Type:Vid_720p50",61,59),FALSE)="x","true","false"),"false")</f>
        <v>true</v>
      </c>
      <c r="T601" t="str">
        <f t="shared" si="9"/>
        <v>full</v>
      </c>
      <c r="Y601" t="str">
        <f>IF(OR(BOM!$AE$4=FALSE,BOM!$AE$4="-"),IF(ISERROR(SEARCH("Embrionix",BOM!$M$4)),"none",IF(ISERROR(SEARCH("Quadsplit",BOM!$N$4)),IF(ISERROR(SEARCH("rec",B601)),IF(ISERROR(SEARCH("send",B601)),"none","split"),"merge"),"none")),IF(ISERROR(SEARCH("rec",B601)),"split","merge"))</f>
        <v>merge</v>
      </c>
    </row>
    <row r="602" spans="1:25" x14ac:dyDescent="0.2">
      <c r="A602" t="s">
        <v>942</v>
      </c>
      <c r="B602" t="str">
        <f>CONCATENATE(BOM!$C$4,"_",_xlfn.XLOOKUP(Nevion!G602,'SNP Lookup'!A:A,'SNP Lookup'!C:C,"",0,1),"_IPLASRF")</f>
        <v>VGW-01_SDI25_ANCsend_0001_IPLASRF</v>
      </c>
      <c r="C602" t="str">
        <f>IFERROR(VLOOKUP(B602,'Sender-Receiver'!$B$3:$BQ$1500,IF('Sender-Receiver'!$AQ$2="Type:Vid_720p50",62,60),FALSE),"")</f>
        <v/>
      </c>
      <c r="D602" t="str">
        <f>IFERROR(VLOOKUP(B602,'Sender-Receiver'!$B$3:$BP$1500,41,FALSE),"")</f>
        <v/>
      </c>
      <c r="E602" t="s">
        <v>3817</v>
      </c>
      <c r="F602">
        <v>25</v>
      </c>
      <c r="G602" t="s">
        <v>1340</v>
      </c>
      <c r="M602" t="str">
        <f>IF(OR(BOM!$AE$4=FALSE,BOM!$AE$4="-"),IF(ISERROR(SEARCH("send",B602)),"",IF(ISERROR(SEARCH("Embrionix",BOM!$M$4)),"pool:TPC",IF(ISERROR(SEARCH("Quadsplit",BOM!$N$4)),"pool:TPC|pool:TPC","pool:TPC"))),IF(ISERROR(SEARCH("send",B602)),"","pool:TPC|pool:TPC"))</f>
        <v>pool:TPC|pool:TPC</v>
      </c>
      <c r="S602" t="str">
        <f>IFERROR(IF(VLOOKUP(B602,'Sender-Receiver'!$B$3:$BS$1259,IF('Sender-Receiver'!$AQ$2="Type:Vid_720p50",61,59),FALSE)="x","true","false"),"false")</f>
        <v>false</v>
      </c>
      <c r="T602" t="str">
        <f t="shared" si="9"/>
        <v>off</v>
      </c>
      <c r="Y602" t="str">
        <f>IF(OR(BOM!$AE$4=FALSE,BOM!$AE$4="-"),IF(ISERROR(SEARCH("Embrionix",BOM!$M$4)),"none",IF(ISERROR(SEARCH("Quadsplit",BOM!$N$4)),IF(ISERROR(SEARCH("rec",B602)),IF(ISERROR(SEARCH("send",B602)),"none","split"),"merge"),"none")),IF(ISERROR(SEARCH("rec",B602)),"split","merge"))</f>
        <v>split</v>
      </c>
    </row>
    <row r="603" spans="1:25" x14ac:dyDescent="0.2">
      <c r="A603" t="s">
        <v>942</v>
      </c>
      <c r="B603" t="str">
        <f>CONCATENATE(BOM!$C$4,"_",_xlfn.XLOOKUP(Nevion!G603,'SNP Lookup'!A:A,'SNP Lookup'!C:C,"",0,1),"_IPLASRF")</f>
        <v>VGW-01_SDI25_ANCrec_0002_IPLASRF</v>
      </c>
      <c r="C603" t="str">
        <f>IFERROR(VLOOKUP(B603,'Sender-Receiver'!$B$3:$BQ$1500,IF('Sender-Receiver'!$AQ$2="Type:Vid_720p50",62,60),FALSE),"")</f>
        <v>#SNP</v>
      </c>
      <c r="D603" t="str">
        <f>IFERROR(VLOOKUP(B603,'Sender-Receiver'!$B$3:$BP$1500,41,FALSE),"")</f>
        <v xml:space="preserve"> |  | VKS (12G)</v>
      </c>
      <c r="E603" t="s">
        <v>3817</v>
      </c>
      <c r="F603">
        <v>25</v>
      </c>
      <c r="G603" t="s">
        <v>1337</v>
      </c>
      <c r="M603" t="str">
        <f>IF(OR(BOM!$AE$4=FALSE,BOM!$AE$4="-"),IF(ISERROR(SEARCH("send",B603)),"",IF(ISERROR(SEARCH("Embrionix",BOM!$M$4)),"pool:TPC",IF(ISERROR(SEARCH("Quadsplit",BOM!$N$4)),"pool:TPC|pool:TPC","pool:TPC"))),IF(ISERROR(SEARCH("send",B603)),"","pool:TPC|pool:TPC"))</f>
        <v/>
      </c>
      <c r="S603" t="str">
        <f>IFERROR(IF(VLOOKUP(B603,'Sender-Receiver'!$B$3:$BS$1259,IF('Sender-Receiver'!$AQ$2="Type:Vid_720p50",61,59),FALSE)="x","true","false"),"false")</f>
        <v>false</v>
      </c>
      <c r="T603" t="str">
        <f t="shared" si="9"/>
        <v>off</v>
      </c>
      <c r="Y603" t="str">
        <f>IF(OR(BOM!$AE$4=FALSE,BOM!$AE$4="-"),IF(ISERROR(SEARCH("Embrionix",BOM!$M$4)),"none",IF(ISERROR(SEARCH("Quadsplit",BOM!$N$4)),IF(ISERROR(SEARCH("rec",B603)),IF(ISERROR(SEARCH("send",B603)),"none","split"),"merge"),"none")),IF(ISERROR(SEARCH("rec",B603)),"split","merge"))</f>
        <v>merge</v>
      </c>
    </row>
    <row r="604" spans="1:25" x14ac:dyDescent="0.2">
      <c r="A604" t="s">
        <v>942</v>
      </c>
      <c r="B604" t="str">
        <f>CONCATENATE(BOM!$C$4,"_",_xlfn.XLOOKUP(Nevion!G604,'SNP Lookup'!A:A,'SNP Lookup'!C:C,"",0,1),"_IPLASRF")</f>
        <v>VGW-01_SDI25_ANCsend_0002_IPLASRF</v>
      </c>
      <c r="C604" t="str">
        <f>IFERROR(VLOOKUP(B604,'Sender-Receiver'!$B$3:$BQ$1500,IF('Sender-Receiver'!$AQ$2="Type:Vid_720p50",62,60),FALSE),"")</f>
        <v/>
      </c>
      <c r="D604" t="str">
        <f>IFERROR(VLOOKUP(B604,'Sender-Receiver'!$B$3:$BP$1500,41,FALSE),"")</f>
        <v/>
      </c>
      <c r="E604" t="s">
        <v>3817</v>
      </c>
      <c r="F604">
        <v>25</v>
      </c>
      <c r="G604" t="s">
        <v>1341</v>
      </c>
      <c r="M604" t="str">
        <f>IF(OR(BOM!$AE$4=FALSE,BOM!$AE$4="-"),IF(ISERROR(SEARCH("send",B604)),"",IF(ISERROR(SEARCH("Embrionix",BOM!$M$4)),"pool:TPC",IF(ISERROR(SEARCH("Quadsplit",BOM!$N$4)),"pool:TPC|pool:TPC","pool:TPC"))),IF(ISERROR(SEARCH("send",B604)),"","pool:TPC|pool:TPC"))</f>
        <v>pool:TPC|pool:TPC</v>
      </c>
      <c r="S604" t="str">
        <f>IFERROR(IF(VLOOKUP(B604,'Sender-Receiver'!$B$3:$BS$1259,IF('Sender-Receiver'!$AQ$2="Type:Vid_720p50",61,59),FALSE)="x","true","false"),"false")</f>
        <v>false</v>
      </c>
      <c r="T604" t="str">
        <f t="shared" si="9"/>
        <v>off</v>
      </c>
      <c r="Y604" t="str">
        <f>IF(OR(BOM!$AE$4=FALSE,BOM!$AE$4="-"),IF(ISERROR(SEARCH("Embrionix",BOM!$M$4)),"none",IF(ISERROR(SEARCH("Quadsplit",BOM!$N$4)),IF(ISERROR(SEARCH("rec",B604)),IF(ISERROR(SEARCH("send",B604)),"none","split"),"merge"),"none")),IF(ISERROR(SEARCH("rec",B604)),"split","merge"))</f>
        <v>split</v>
      </c>
    </row>
    <row r="605" spans="1:25" x14ac:dyDescent="0.2">
      <c r="A605" t="s">
        <v>942</v>
      </c>
      <c r="B605" t="str">
        <f>CONCATENATE(BOM!$C$4,"_",_xlfn.XLOOKUP(Nevion!G605,'SNP Lookup'!A:A,'SNP Lookup'!C:C,"",0,1),"_IPLASRF")</f>
        <v>VGW-01_SDI25_ANCrec_0003_IPLASRF</v>
      </c>
      <c r="C605" t="str">
        <f>IFERROR(VLOOKUP(B605,'Sender-Receiver'!$B$3:$BQ$1500,IF('Sender-Receiver'!$AQ$2="Type:Vid_720p50",62,60),FALSE),"")</f>
        <v>#SNP</v>
      </c>
      <c r="D605" t="str">
        <f>IFERROR(VLOOKUP(B605,'Sender-Receiver'!$B$3:$BP$1500,41,FALSE),"")</f>
        <v xml:space="preserve"> |  | VKS (12G)</v>
      </c>
      <c r="E605" t="s">
        <v>3817</v>
      </c>
      <c r="F605">
        <v>25</v>
      </c>
      <c r="G605" t="s">
        <v>1338</v>
      </c>
      <c r="M605" t="str">
        <f>IF(OR(BOM!$AE$4=FALSE,BOM!$AE$4="-"),IF(ISERROR(SEARCH("send",B605)),"",IF(ISERROR(SEARCH("Embrionix",BOM!$M$4)),"pool:TPC",IF(ISERROR(SEARCH("Quadsplit",BOM!$N$4)),"pool:TPC|pool:TPC","pool:TPC"))),IF(ISERROR(SEARCH("send",B605)),"","pool:TPC|pool:TPC"))</f>
        <v/>
      </c>
      <c r="S605" t="str">
        <f>IFERROR(IF(VLOOKUP(B605,'Sender-Receiver'!$B$3:$BS$1259,IF('Sender-Receiver'!$AQ$2="Type:Vid_720p50",61,59),FALSE)="x","true","false"),"false")</f>
        <v>false</v>
      </c>
      <c r="T605" t="str">
        <f t="shared" si="9"/>
        <v>off</v>
      </c>
      <c r="Y605" t="str">
        <f>IF(OR(BOM!$AE$4=FALSE,BOM!$AE$4="-"),IF(ISERROR(SEARCH("Embrionix",BOM!$M$4)),"none",IF(ISERROR(SEARCH("Quadsplit",BOM!$N$4)),IF(ISERROR(SEARCH("rec",B605)),IF(ISERROR(SEARCH("send",B605)),"none","split"),"merge"),"none")),IF(ISERROR(SEARCH("rec",B605)),"split","merge"))</f>
        <v>merge</v>
      </c>
    </row>
    <row r="606" spans="1:25" x14ac:dyDescent="0.2">
      <c r="A606" t="s">
        <v>942</v>
      </c>
      <c r="B606" t="str">
        <f>CONCATENATE(BOM!$C$4,"_",_xlfn.XLOOKUP(Nevion!G606,'SNP Lookup'!A:A,'SNP Lookup'!C:C,"",0,1),"_IPLASRF")</f>
        <v>VGW-01_SDI25_ANCsend_0003_IPLASRF</v>
      </c>
      <c r="C606" t="str">
        <f>IFERROR(VLOOKUP(B606,'Sender-Receiver'!$B$3:$BQ$1500,IF('Sender-Receiver'!$AQ$2="Type:Vid_720p50",62,60),FALSE),"")</f>
        <v/>
      </c>
      <c r="D606" t="str">
        <f>IFERROR(VLOOKUP(B606,'Sender-Receiver'!$B$3:$BP$1500,41,FALSE),"")</f>
        <v/>
      </c>
      <c r="E606" t="s">
        <v>3817</v>
      </c>
      <c r="F606">
        <v>25</v>
      </c>
      <c r="G606" t="s">
        <v>1342</v>
      </c>
      <c r="M606" t="str">
        <f>IF(OR(BOM!$AE$4=FALSE,BOM!$AE$4="-"),IF(ISERROR(SEARCH("send",B606)),"",IF(ISERROR(SEARCH("Embrionix",BOM!$M$4)),"pool:TPC",IF(ISERROR(SEARCH("Quadsplit",BOM!$N$4)),"pool:TPC|pool:TPC","pool:TPC"))),IF(ISERROR(SEARCH("send",B606)),"","pool:TPC|pool:TPC"))</f>
        <v>pool:TPC|pool:TPC</v>
      </c>
      <c r="S606" t="str">
        <f>IFERROR(IF(VLOOKUP(B606,'Sender-Receiver'!$B$3:$BS$1259,IF('Sender-Receiver'!$AQ$2="Type:Vid_720p50",61,59),FALSE)="x","true","false"),"false")</f>
        <v>false</v>
      </c>
      <c r="T606" t="str">
        <f t="shared" si="9"/>
        <v>off</v>
      </c>
      <c r="Y606" t="str">
        <f>IF(OR(BOM!$AE$4=FALSE,BOM!$AE$4="-"),IF(ISERROR(SEARCH("Embrionix",BOM!$M$4)),"none",IF(ISERROR(SEARCH("Quadsplit",BOM!$N$4)),IF(ISERROR(SEARCH("rec",B606)),IF(ISERROR(SEARCH("send",B606)),"none","split"),"merge"),"none")),IF(ISERROR(SEARCH("rec",B606)),"split","merge"))</f>
        <v>split</v>
      </c>
    </row>
    <row r="607" spans="1:25" x14ac:dyDescent="0.2">
      <c r="A607" t="s">
        <v>942</v>
      </c>
      <c r="B607" t="str">
        <f>CONCATENATE(BOM!$C$4,"_",_xlfn.XLOOKUP(Nevion!G607,'SNP Lookup'!A:A,'SNP Lookup'!C:C,"",0,1),"_IPLASRF")</f>
        <v>VGW-01_SDI25_ANCrec_0004_IPLASRF</v>
      </c>
      <c r="C607" t="str">
        <f>IFERROR(VLOOKUP(B607,'Sender-Receiver'!$B$3:$BQ$1500,IF('Sender-Receiver'!$AQ$2="Type:Vid_720p50",62,60),FALSE),"")</f>
        <v>#SNP</v>
      </c>
      <c r="D607" t="str">
        <f>IFERROR(VLOOKUP(B607,'Sender-Receiver'!$B$3:$BP$1500,41,FALSE),"")</f>
        <v xml:space="preserve"> |  | VKS (12G)</v>
      </c>
      <c r="E607" t="s">
        <v>3817</v>
      </c>
      <c r="F607">
        <v>25</v>
      </c>
      <c r="G607" t="s">
        <v>1339</v>
      </c>
      <c r="M607" t="str">
        <f>IF(OR(BOM!$AE$4=FALSE,BOM!$AE$4="-"),IF(ISERROR(SEARCH("send",B607)),"",IF(ISERROR(SEARCH("Embrionix",BOM!$M$4)),"pool:TPC",IF(ISERROR(SEARCH("Quadsplit",BOM!$N$4)),"pool:TPC|pool:TPC","pool:TPC"))),IF(ISERROR(SEARCH("send",B607)),"","pool:TPC|pool:TPC"))</f>
        <v/>
      </c>
      <c r="S607" t="str">
        <f>IFERROR(IF(VLOOKUP(B607,'Sender-Receiver'!$B$3:$BS$1259,IF('Sender-Receiver'!$AQ$2="Type:Vid_720p50",61,59),FALSE)="x","true","false"),"false")</f>
        <v>false</v>
      </c>
      <c r="T607" t="str">
        <f t="shared" si="9"/>
        <v>off</v>
      </c>
      <c r="Y607" t="str">
        <f>IF(OR(BOM!$AE$4=FALSE,BOM!$AE$4="-"),IF(ISERROR(SEARCH("Embrionix",BOM!$M$4)),"none",IF(ISERROR(SEARCH("Quadsplit",BOM!$N$4)),IF(ISERROR(SEARCH("rec",B607)),IF(ISERROR(SEARCH("send",B607)),"none","split"),"merge"),"none")),IF(ISERROR(SEARCH("rec",B607)),"split","merge"))</f>
        <v>merge</v>
      </c>
    </row>
    <row r="608" spans="1:25" x14ac:dyDescent="0.2">
      <c r="A608" t="s">
        <v>942</v>
      </c>
      <c r="B608" t="str">
        <f>CONCATENATE(BOM!$C$4,"_",_xlfn.XLOOKUP(Nevion!G608,'SNP Lookup'!A:A,'SNP Lookup'!C:C,"",0,1),"_IPLASRF")</f>
        <v>VGW-01_SDI25_ANCsend_0004_IPLASRF</v>
      </c>
      <c r="C608" t="str">
        <f>IFERROR(VLOOKUP(B608,'Sender-Receiver'!$B$3:$BQ$1500,IF('Sender-Receiver'!$AQ$2="Type:Vid_720p50",62,60),FALSE),"")</f>
        <v/>
      </c>
      <c r="D608" t="str">
        <f>IFERROR(VLOOKUP(B608,'Sender-Receiver'!$B$3:$BP$1500,41,FALSE),"")</f>
        <v/>
      </c>
      <c r="E608" t="s">
        <v>3817</v>
      </c>
      <c r="F608">
        <v>25</v>
      </c>
      <c r="G608" t="s">
        <v>1343</v>
      </c>
      <c r="M608" t="str">
        <f>IF(OR(BOM!$AE$4=FALSE,BOM!$AE$4="-"),IF(ISERROR(SEARCH("send",B608)),"",IF(ISERROR(SEARCH("Embrionix",BOM!$M$4)),"pool:TPC",IF(ISERROR(SEARCH("Quadsplit",BOM!$N$4)),"pool:TPC|pool:TPC","pool:TPC"))),IF(ISERROR(SEARCH("send",B608)),"","pool:TPC|pool:TPC"))</f>
        <v>pool:TPC|pool:TPC</v>
      </c>
      <c r="S608" t="str">
        <f>IFERROR(IF(VLOOKUP(B608,'Sender-Receiver'!$B$3:$BS$1259,IF('Sender-Receiver'!$AQ$2="Type:Vid_720p50",61,59),FALSE)="x","true","false"),"false")</f>
        <v>false</v>
      </c>
      <c r="T608" t="str">
        <f t="shared" si="9"/>
        <v>off</v>
      </c>
      <c r="Y608" t="str">
        <f>IF(OR(BOM!$AE$4=FALSE,BOM!$AE$4="-"),IF(ISERROR(SEARCH("Embrionix",BOM!$M$4)),"none",IF(ISERROR(SEARCH("Quadsplit",BOM!$N$4)),IF(ISERROR(SEARCH("rec",B608)),IF(ISERROR(SEARCH("send",B608)),"none","split"),"merge"),"none")),IF(ISERROR(SEARCH("rec",B608)),"split","merge"))</f>
        <v>split</v>
      </c>
    </row>
    <row r="609" spans="1:25" x14ac:dyDescent="0.2">
      <c r="A609" t="s">
        <v>942</v>
      </c>
      <c r="B609" t="str">
        <f>CONCATENATE(BOM!$C$4,"_",_xlfn.XLOOKUP(Nevion!G609,'SNP Lookup'!A:A,'SNP Lookup'!C:C,"",0,1),"_IPLASRF")</f>
        <v>VGW-01_SDI29_VIDrec_0001_IPLASRF</v>
      </c>
      <c r="C609" t="str">
        <f>IFERROR(VLOOKUP(B609,'Sender-Receiver'!$B$3:$BQ$1500,IF('Sender-Receiver'!$AQ$2="Type:Vid_720p50",62,60),FALSE),"")</f>
        <v>Type:Vid_1080i50,Type:Vid_1080p25,Type:Vid_1080p50,Type:Vid_2160p50,Type:Vid_1080p60,#SNP</v>
      </c>
      <c r="D609" t="str">
        <f>IFERROR(VLOOKUP(B609,'Sender-Receiver'!$B$3:$BP$1500,41,FALSE),"")</f>
        <v xml:space="preserve"> |  | MVW</v>
      </c>
      <c r="E609" t="s">
        <v>3817</v>
      </c>
      <c r="F609">
        <v>29</v>
      </c>
      <c r="G609" t="s">
        <v>1419</v>
      </c>
      <c r="M609" t="str">
        <f>IF(OR(BOM!$AE$4=FALSE,BOM!$AE$4="-"),IF(ISERROR(SEARCH("send",B609)),"",IF(ISERROR(SEARCH("Embrionix",BOM!$M$4)),"pool:TPC",IF(ISERROR(SEARCH("Quadsplit",BOM!$N$4)),"pool:TPC|pool:TPC","pool:TPC"))),IF(ISERROR(SEARCH("send",B609)),"","pool:TPC|pool:TPC"))</f>
        <v/>
      </c>
      <c r="S609" t="str">
        <f>IFERROR(IF(VLOOKUP(B609,'Sender-Receiver'!$B$3:$BS$1259,IF('Sender-Receiver'!$AQ$2="Type:Vid_720p50",61,59),FALSE)="x","true","false"),"false")</f>
        <v>true</v>
      </c>
      <c r="T609" t="str">
        <f t="shared" si="9"/>
        <v>full</v>
      </c>
      <c r="X609" t="s">
        <v>1184</v>
      </c>
      <c r="Y609" t="str">
        <f>IF(OR(BOM!$AE$4=FALSE,BOM!$AE$4="-"),IF(ISERROR(SEARCH("Embrionix",BOM!$M$4)),"none",IF(ISERROR(SEARCH("Quadsplit",BOM!$N$4)),IF(ISERROR(SEARCH("rec",B609)),IF(ISERROR(SEARCH("send",B609)),"none","split"),"merge"),"none")),IF(ISERROR(SEARCH("rec",B609)),"split","merge"))</f>
        <v>merge</v>
      </c>
    </row>
    <row r="610" spans="1:25" x14ac:dyDescent="0.2">
      <c r="A610" t="s">
        <v>942</v>
      </c>
      <c r="B610" t="str">
        <f>CONCATENATE(BOM!$C$4,"_",_xlfn.XLOOKUP(Nevion!G610,'SNP Lookup'!A:A,'SNP Lookup'!C:C,"",0,1),"_IPLASRF")</f>
        <v>VGW-01_SDI29_VIDsend_0001_IPLASRF</v>
      </c>
      <c r="C610" t="str">
        <f>IFERROR(VLOOKUP(B610,'Sender-Receiver'!$B$3:$BQ$1500,IF('Sender-Receiver'!$AQ$2="Type:Vid_720p50",62,60),FALSE),"")</f>
        <v/>
      </c>
      <c r="D610" t="str">
        <f>IFERROR(VLOOKUP(B610,'Sender-Receiver'!$B$3:$BP$1500,41,FALSE),"")</f>
        <v/>
      </c>
      <c r="E610" t="s">
        <v>3817</v>
      </c>
      <c r="F610">
        <v>29</v>
      </c>
      <c r="G610" t="s">
        <v>1420</v>
      </c>
      <c r="M610" t="str">
        <f>IF(OR(BOM!$AE$4=FALSE,BOM!$AE$4="-"),IF(ISERROR(SEARCH("send",B610)),"",IF(ISERROR(SEARCH("Embrionix",BOM!$M$4)),"pool:TPC",IF(ISERROR(SEARCH("Quadsplit",BOM!$N$4)),"pool:TPC|pool:TPC","pool:TPC"))),IF(ISERROR(SEARCH("send",B610)),"","pool:TPC|pool:TPC"))</f>
        <v>pool:TPC|pool:TPC</v>
      </c>
      <c r="S610" t="str">
        <f>IFERROR(IF(VLOOKUP(B610,'Sender-Receiver'!$B$3:$BS$1259,IF('Sender-Receiver'!$AQ$2="Type:Vid_720p50",61,59),FALSE)="x","true","false"),"false")</f>
        <v>false</v>
      </c>
      <c r="T610" t="str">
        <f t="shared" si="9"/>
        <v>off</v>
      </c>
      <c r="Y610" t="str">
        <f>IF(OR(BOM!$AE$4=FALSE,BOM!$AE$4="-"),IF(ISERROR(SEARCH("Embrionix",BOM!$M$4)),"none",IF(ISERROR(SEARCH("Quadsplit",BOM!$N$4)),IF(ISERROR(SEARCH("rec",B610)),IF(ISERROR(SEARCH("send",B610)),"none","split"),"merge"),"none")),IF(ISERROR(SEARCH("rec",B610)),"split","merge"))</f>
        <v>split</v>
      </c>
    </row>
    <row r="611" spans="1:25" x14ac:dyDescent="0.2">
      <c r="A611" t="s">
        <v>942</v>
      </c>
      <c r="B611" t="str">
        <f>CONCATENATE(BOM!$C$4,"_",_xlfn.XLOOKUP(Nevion!G611,'SNP Lookup'!A:A,'SNP Lookup'!C:C,"",0,1),"_IPLASRF")</f>
        <v>VGW-01_SDI29_VIDsend_0002_IPLASRF</v>
      </c>
      <c r="C611" t="str">
        <f>IFERROR(VLOOKUP(B611,'Sender-Receiver'!$B$3:$BQ$1500,IF('Sender-Receiver'!$AQ$2="Type:Vid_720p50",62,60),FALSE),"")</f>
        <v>Type:Vid_1080i50,#SNP</v>
      </c>
      <c r="D611" t="str">
        <f>IFERROR(VLOOKUP(B611,'Sender-Receiver'!$B$3:$BP$1500,41,FALSE),"")</f>
        <v xml:space="preserve"> |  | MVW</v>
      </c>
      <c r="E611" t="s">
        <v>3817</v>
      </c>
      <c r="F611">
        <v>29</v>
      </c>
      <c r="G611" t="s">
        <v>1421</v>
      </c>
      <c r="M611" t="str">
        <f>IF(OR(BOM!$AE$4=FALSE,BOM!$AE$4="-"),IF(ISERROR(SEARCH("send",B611)),"",IF(ISERROR(SEARCH("Embrionix",BOM!$M$4)),"pool:TPC",IF(ISERROR(SEARCH("Quadsplit",BOM!$N$4)),"pool:TPC|pool:TPC","pool:TPC"))),IF(ISERROR(SEARCH("send",B611)),"","pool:TPC|pool:TPC"))</f>
        <v>pool:TPC|pool:TPC</v>
      </c>
      <c r="S611" t="str">
        <f>IFERROR(IF(VLOOKUP(B611,'Sender-Receiver'!$B$3:$BS$1259,IF('Sender-Receiver'!$AQ$2="Type:Vid_720p50",61,59),FALSE)="x","true","false"),"false")</f>
        <v>true</v>
      </c>
      <c r="T611" t="str">
        <f t="shared" si="9"/>
        <v>full</v>
      </c>
      <c r="Y611" t="str">
        <f>IF(OR(BOM!$AE$4=FALSE,BOM!$AE$4="-"),IF(ISERROR(SEARCH("Embrionix",BOM!$M$4)),"none",IF(ISERROR(SEARCH("Quadsplit",BOM!$N$4)),IF(ISERROR(SEARCH("rec",B611)),IF(ISERROR(SEARCH("send",B611)),"none","split"),"merge"),"none")),IF(ISERROR(SEARCH("rec",B611)),"split","merge"))</f>
        <v>split</v>
      </c>
    </row>
    <row r="612" spans="1:25" x14ac:dyDescent="0.2">
      <c r="A612" t="s">
        <v>942</v>
      </c>
      <c r="B612" t="str">
        <f>CONCATENATE(BOM!$C$4,"_",_xlfn.XLOOKUP(Nevion!G612,'SNP Lookup'!A:A,'SNP Lookup'!C:C,"",0,1),"_IPLASRF")</f>
        <v>VGW-01_SDI29_AUDrec_0001_IPLASRF</v>
      </c>
      <c r="C612" t="str">
        <f>IFERROR(VLOOKUP(B612,'Sender-Receiver'!$B$3:$BQ$1500,IF('Sender-Receiver'!$AQ$2="Type:Vid_720p50",62,60),FALSE),"")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12" t="str">
        <f>IFERROR(VLOOKUP(B612,'Sender-Receiver'!$B$3:$BP$1500,41,FALSE),"")</f>
        <v xml:space="preserve"> |  | MVW</v>
      </c>
      <c r="E612" t="s">
        <v>3817</v>
      </c>
      <c r="F612">
        <v>29</v>
      </c>
      <c r="G612" t="s">
        <v>1387</v>
      </c>
      <c r="M612" t="str">
        <f>IF(OR(BOM!$AE$4=FALSE,BOM!$AE$4="-"),IF(ISERROR(SEARCH("send",B612)),"",IF(ISERROR(SEARCH("Embrionix",BOM!$M$4)),"pool:TPC",IF(ISERROR(SEARCH("Quadsplit",BOM!$N$4)),"pool:TPC|pool:TPC","pool:TPC"))),IF(ISERROR(SEARCH("send",B612)),"","pool:TPC|pool:TPC"))</f>
        <v/>
      </c>
      <c r="S612" t="str">
        <f>IFERROR(IF(VLOOKUP(B612,'Sender-Receiver'!$B$3:$BS$1259,IF('Sender-Receiver'!$AQ$2="Type:Vid_720p50",61,59),FALSE)="x","true","false"),"false")</f>
        <v>true</v>
      </c>
      <c r="T612" t="str">
        <f t="shared" si="9"/>
        <v>full</v>
      </c>
      <c r="Y612" t="str">
        <f>IF(OR(BOM!$AE$4=FALSE,BOM!$AE$4="-"),IF(ISERROR(SEARCH("Embrionix",BOM!$M$4)),"none",IF(ISERROR(SEARCH("Quadsplit",BOM!$N$4)),IF(ISERROR(SEARCH("rec",B612)),IF(ISERROR(SEARCH("send",B612)),"none","split"),"merge"),"none")),IF(ISERROR(SEARCH("rec",B612)),"split","merge"))</f>
        <v>merge</v>
      </c>
    </row>
    <row r="613" spans="1:25" x14ac:dyDescent="0.2">
      <c r="A613" t="s">
        <v>942</v>
      </c>
      <c r="B613" t="str">
        <f>CONCATENATE(BOM!$C$4,"_",_xlfn.XLOOKUP(Nevion!G613,'SNP Lookup'!A:A,'SNP Lookup'!C:C,"",0,1),"_IPLASRF")</f>
        <v>VGW-01_SDI29_AUDsend_0001_IPLASRF</v>
      </c>
      <c r="C613" t="str">
        <f>IFERROR(VLOOKUP(B613,'Sender-Receiver'!$B$3:$BQ$1500,IF('Sender-Receiver'!$AQ$2="Type:Vid_720p50",62,60),FALSE),"")</f>
        <v/>
      </c>
      <c r="D613" t="str">
        <f>IFERROR(VLOOKUP(B613,'Sender-Receiver'!$B$3:$BP$1500,41,FALSE),"")</f>
        <v/>
      </c>
      <c r="E613" t="s">
        <v>3817</v>
      </c>
      <c r="F613">
        <v>29</v>
      </c>
      <c r="G613" t="s">
        <v>1403</v>
      </c>
      <c r="M613" t="str">
        <f>IF(OR(BOM!$AE$4=FALSE,BOM!$AE$4="-"),IF(ISERROR(SEARCH("send",B613)),"",IF(ISERROR(SEARCH("Embrionix",BOM!$M$4)),"pool:TPC",IF(ISERROR(SEARCH("Quadsplit",BOM!$N$4)),"pool:TPC|pool:TPC","pool:TPC"))),IF(ISERROR(SEARCH("send",B613)),"","pool:TPC|pool:TPC"))</f>
        <v>pool:TPC|pool:TPC</v>
      </c>
      <c r="S613" t="str">
        <f>IFERROR(IF(VLOOKUP(B613,'Sender-Receiver'!$B$3:$BS$1259,IF('Sender-Receiver'!$AQ$2="Type:Vid_720p50",61,59),FALSE)="x","true","false"),"false")</f>
        <v>false</v>
      </c>
      <c r="T613" t="str">
        <f t="shared" si="9"/>
        <v>off</v>
      </c>
      <c r="Y613" t="str">
        <f>IF(OR(BOM!$AE$4=FALSE,BOM!$AE$4="-"),IF(ISERROR(SEARCH("Embrionix",BOM!$M$4)),"none",IF(ISERROR(SEARCH("Quadsplit",BOM!$N$4)),IF(ISERROR(SEARCH("rec",B613)),IF(ISERROR(SEARCH("send",B613)),"none","split"),"merge"),"none")),IF(ISERROR(SEARCH("rec",B613)),"split","merge"))</f>
        <v>split</v>
      </c>
    </row>
    <row r="614" spans="1:25" x14ac:dyDescent="0.2">
      <c r="A614" t="s">
        <v>942</v>
      </c>
      <c r="B614" t="str">
        <f>CONCATENATE(BOM!$C$4,"_",_xlfn.XLOOKUP(Nevion!G614,'SNP Lookup'!A:A,'SNP Lookup'!C:C,"",0,1),"_IPLASRF")</f>
        <v>VGW-01_SDI29_AUDrec_0002_IPLASRF</v>
      </c>
      <c r="C614" t="str">
        <f>IFERROR(VLOOKUP(B614,'Sender-Receiver'!$B$3:$BQ$1500,IF('Sender-Receiver'!$AQ$2="Type:Vid_720p50",62,60),FALSE),"")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14" t="str">
        <f>IFERROR(VLOOKUP(B614,'Sender-Receiver'!$B$3:$BP$1500,41,FALSE),"")</f>
        <v xml:space="preserve"> |  | MVW</v>
      </c>
      <c r="E614" t="s">
        <v>3817</v>
      </c>
      <c r="F614">
        <v>29</v>
      </c>
      <c r="G614" t="s">
        <v>1388</v>
      </c>
      <c r="M614" t="str">
        <f>IF(OR(BOM!$AE$4=FALSE,BOM!$AE$4="-"),IF(ISERROR(SEARCH("send",B614)),"",IF(ISERROR(SEARCH("Embrionix",BOM!$M$4)),"pool:TPC",IF(ISERROR(SEARCH("Quadsplit",BOM!$N$4)),"pool:TPC|pool:TPC","pool:TPC"))),IF(ISERROR(SEARCH("send",B614)),"","pool:TPC|pool:TPC"))</f>
        <v/>
      </c>
      <c r="S614" t="str">
        <f>IFERROR(IF(VLOOKUP(B614,'Sender-Receiver'!$B$3:$BS$1259,IF('Sender-Receiver'!$AQ$2="Type:Vid_720p50",61,59),FALSE)="x","true","false"),"false")</f>
        <v>true</v>
      </c>
      <c r="T614" t="str">
        <f t="shared" si="9"/>
        <v>full</v>
      </c>
      <c r="Y614" t="str">
        <f>IF(OR(BOM!$AE$4=FALSE,BOM!$AE$4="-"),IF(ISERROR(SEARCH("Embrionix",BOM!$M$4)),"none",IF(ISERROR(SEARCH("Quadsplit",BOM!$N$4)),IF(ISERROR(SEARCH("rec",B614)),IF(ISERROR(SEARCH("send",B614)),"none","split"),"merge"),"none")),IF(ISERROR(SEARCH("rec",B614)),"split","merge"))</f>
        <v>merge</v>
      </c>
    </row>
    <row r="615" spans="1:25" x14ac:dyDescent="0.2">
      <c r="A615" t="s">
        <v>942</v>
      </c>
      <c r="B615" t="str">
        <f>CONCATENATE(BOM!$C$4,"_",_xlfn.XLOOKUP(Nevion!G615,'SNP Lookup'!A:A,'SNP Lookup'!C:C,"",0,1),"_IPLASRF")</f>
        <v>VGW-01_SDI29_AUDsend_0002_IPLASRF</v>
      </c>
      <c r="C615" t="str">
        <f>IFERROR(VLOOKUP(B615,'Sender-Receiver'!$B$3:$BQ$1500,IF('Sender-Receiver'!$AQ$2="Type:Vid_720p50",62,60),FALSE),"")</f>
        <v/>
      </c>
      <c r="D615" t="str">
        <f>IFERROR(VLOOKUP(B615,'Sender-Receiver'!$B$3:$BP$1500,41,FALSE),"")</f>
        <v/>
      </c>
      <c r="E615" t="s">
        <v>3817</v>
      </c>
      <c r="F615">
        <v>29</v>
      </c>
      <c r="G615" t="s">
        <v>1404</v>
      </c>
      <c r="M615" t="str">
        <f>IF(OR(BOM!$AE$4=FALSE,BOM!$AE$4="-"),IF(ISERROR(SEARCH("send",B615)),"",IF(ISERROR(SEARCH("Embrionix",BOM!$M$4)),"pool:TPC",IF(ISERROR(SEARCH("Quadsplit",BOM!$N$4)),"pool:TPC|pool:TPC","pool:TPC"))),IF(ISERROR(SEARCH("send",B615)),"","pool:TPC|pool:TPC"))</f>
        <v>pool:TPC|pool:TPC</v>
      </c>
      <c r="S615" t="str">
        <f>IFERROR(IF(VLOOKUP(B615,'Sender-Receiver'!$B$3:$BS$1259,IF('Sender-Receiver'!$AQ$2="Type:Vid_720p50",61,59),FALSE)="x","true","false"),"false")</f>
        <v>false</v>
      </c>
      <c r="T615" t="str">
        <f t="shared" si="9"/>
        <v>off</v>
      </c>
      <c r="Y615" t="str">
        <f>IF(OR(BOM!$AE$4=FALSE,BOM!$AE$4="-"),IF(ISERROR(SEARCH("Embrionix",BOM!$M$4)),"none",IF(ISERROR(SEARCH("Quadsplit",BOM!$N$4)),IF(ISERROR(SEARCH("rec",B615)),IF(ISERROR(SEARCH("send",B615)),"none","split"),"merge"),"none")),IF(ISERROR(SEARCH("rec",B615)),"split","merge"))</f>
        <v>split</v>
      </c>
    </row>
    <row r="616" spans="1:25" x14ac:dyDescent="0.2">
      <c r="A616" t="s">
        <v>942</v>
      </c>
      <c r="B616" t="str">
        <f>CONCATENATE(BOM!$C$4,"_",_xlfn.XLOOKUP(Nevion!G616,'SNP Lookup'!A:A,'SNP Lookup'!C:C,"",0,1),"_IPLASRF")</f>
        <v>VGW-01_SDI29_AUDrec_0003_IPLASRF</v>
      </c>
      <c r="C616" t="str">
        <f>IFERROR(VLOOKUP(B616,'Sender-Receiver'!$B$3:$BQ$1500,IF('Sender-Receiver'!$AQ$2="Type:Vid_720p50",62,60),FALSE),"")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16" t="str">
        <f>IFERROR(VLOOKUP(B616,'Sender-Receiver'!$B$3:$BP$1500,41,FALSE),"")</f>
        <v xml:space="preserve"> |  | MVW</v>
      </c>
      <c r="E616" t="s">
        <v>3817</v>
      </c>
      <c r="F616">
        <v>29</v>
      </c>
      <c r="G616" t="s">
        <v>1389</v>
      </c>
      <c r="M616" t="str">
        <f>IF(OR(BOM!$AE$4=FALSE,BOM!$AE$4="-"),IF(ISERROR(SEARCH("send",B616)),"",IF(ISERROR(SEARCH("Embrionix",BOM!$M$4)),"pool:TPC",IF(ISERROR(SEARCH("Quadsplit",BOM!$N$4)),"pool:TPC|pool:TPC","pool:TPC"))),IF(ISERROR(SEARCH("send",B616)),"","pool:TPC|pool:TPC"))</f>
        <v/>
      </c>
      <c r="S616" t="str">
        <f>IFERROR(IF(VLOOKUP(B616,'Sender-Receiver'!$B$3:$BS$1259,IF('Sender-Receiver'!$AQ$2="Type:Vid_720p50",61,59),FALSE)="x","true","false"),"false")</f>
        <v>true</v>
      </c>
      <c r="T616" t="str">
        <f t="shared" si="9"/>
        <v>full</v>
      </c>
      <c r="Y616" t="str">
        <f>IF(OR(BOM!$AE$4=FALSE,BOM!$AE$4="-"),IF(ISERROR(SEARCH("Embrionix",BOM!$M$4)),"none",IF(ISERROR(SEARCH("Quadsplit",BOM!$N$4)),IF(ISERROR(SEARCH("rec",B616)),IF(ISERROR(SEARCH("send",B616)),"none","split"),"merge"),"none")),IF(ISERROR(SEARCH("rec",B616)),"split","merge"))</f>
        <v>merge</v>
      </c>
    </row>
    <row r="617" spans="1:25" x14ac:dyDescent="0.2">
      <c r="A617" t="s">
        <v>942</v>
      </c>
      <c r="B617" t="str">
        <f>CONCATENATE(BOM!$C$4,"_",_xlfn.XLOOKUP(Nevion!G617,'SNP Lookup'!A:A,'SNP Lookup'!C:C,"",0,1),"_IPLASRF")</f>
        <v>VGW-01_SDI29_AUDsend_0003_IPLASRF</v>
      </c>
      <c r="C617" t="str">
        <f>IFERROR(VLOOKUP(B617,'Sender-Receiver'!$B$3:$BQ$1500,IF('Sender-Receiver'!$AQ$2="Type:Vid_720p50",62,60),FALSE),"")</f>
        <v/>
      </c>
      <c r="D617" t="str">
        <f>IFERROR(VLOOKUP(B617,'Sender-Receiver'!$B$3:$BP$1500,41,FALSE),"")</f>
        <v/>
      </c>
      <c r="E617" t="s">
        <v>3817</v>
      </c>
      <c r="F617">
        <v>29</v>
      </c>
      <c r="G617" t="s">
        <v>1405</v>
      </c>
      <c r="M617" t="str">
        <f>IF(OR(BOM!$AE$4=FALSE,BOM!$AE$4="-"),IF(ISERROR(SEARCH("send",B617)),"",IF(ISERROR(SEARCH("Embrionix",BOM!$M$4)),"pool:TPC",IF(ISERROR(SEARCH("Quadsplit",BOM!$N$4)),"pool:TPC|pool:TPC","pool:TPC"))),IF(ISERROR(SEARCH("send",B617)),"","pool:TPC|pool:TPC"))</f>
        <v>pool:TPC|pool:TPC</v>
      </c>
      <c r="S617" t="str">
        <f>IFERROR(IF(VLOOKUP(B617,'Sender-Receiver'!$B$3:$BS$1259,IF('Sender-Receiver'!$AQ$2="Type:Vid_720p50",61,59),FALSE)="x","true","false"),"false")</f>
        <v>false</v>
      </c>
      <c r="T617" t="str">
        <f t="shared" si="9"/>
        <v>off</v>
      </c>
      <c r="Y617" t="str">
        <f>IF(OR(BOM!$AE$4=FALSE,BOM!$AE$4="-"),IF(ISERROR(SEARCH("Embrionix",BOM!$M$4)),"none",IF(ISERROR(SEARCH("Quadsplit",BOM!$N$4)),IF(ISERROR(SEARCH("rec",B617)),IF(ISERROR(SEARCH("send",B617)),"none","split"),"merge"),"none")),IF(ISERROR(SEARCH("rec",B617)),"split","merge"))</f>
        <v>split</v>
      </c>
    </row>
    <row r="618" spans="1:25" x14ac:dyDescent="0.2">
      <c r="A618" t="s">
        <v>942</v>
      </c>
      <c r="B618" t="str">
        <f>CONCATENATE(BOM!$C$4,"_",_xlfn.XLOOKUP(Nevion!G618,'SNP Lookup'!A:A,'SNP Lookup'!C:C,"",0,1),"_IPLASRF")</f>
        <v>VGW-01_SDI29_AUDrec_0004_IPLASRF</v>
      </c>
      <c r="C618" t="str">
        <f>IFERROR(VLOOKUP(B618,'Sender-Receiver'!$B$3:$BQ$1500,IF('Sender-Receiver'!$AQ$2="Type:Vid_720p50",62,60),FALSE),"")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18" t="str">
        <f>IFERROR(VLOOKUP(B618,'Sender-Receiver'!$B$3:$BP$1500,41,FALSE),"")</f>
        <v xml:space="preserve"> |  | MVW</v>
      </c>
      <c r="E618" t="s">
        <v>3817</v>
      </c>
      <c r="F618">
        <v>29</v>
      </c>
      <c r="G618" t="s">
        <v>1390</v>
      </c>
      <c r="M618" t="str">
        <f>IF(OR(BOM!$AE$4=FALSE,BOM!$AE$4="-"),IF(ISERROR(SEARCH("send",B618)),"",IF(ISERROR(SEARCH("Embrionix",BOM!$M$4)),"pool:TPC",IF(ISERROR(SEARCH("Quadsplit",BOM!$N$4)),"pool:TPC|pool:TPC","pool:TPC"))),IF(ISERROR(SEARCH("send",B618)),"","pool:TPC|pool:TPC"))</f>
        <v/>
      </c>
      <c r="S618" t="str">
        <f>IFERROR(IF(VLOOKUP(B618,'Sender-Receiver'!$B$3:$BS$1259,IF('Sender-Receiver'!$AQ$2="Type:Vid_720p50",61,59),FALSE)="x","true","false"),"false")</f>
        <v>true</v>
      </c>
      <c r="T618" t="str">
        <f t="shared" si="9"/>
        <v>full</v>
      </c>
      <c r="Y618" t="str">
        <f>IF(OR(BOM!$AE$4=FALSE,BOM!$AE$4="-"),IF(ISERROR(SEARCH("Embrionix",BOM!$M$4)),"none",IF(ISERROR(SEARCH("Quadsplit",BOM!$N$4)),IF(ISERROR(SEARCH("rec",B618)),IF(ISERROR(SEARCH("send",B618)),"none","split"),"merge"),"none")),IF(ISERROR(SEARCH("rec",B618)),"split","merge"))</f>
        <v>merge</v>
      </c>
    </row>
    <row r="619" spans="1:25" x14ac:dyDescent="0.2">
      <c r="A619" t="s">
        <v>942</v>
      </c>
      <c r="B619" t="str">
        <f>CONCATENATE(BOM!$C$4,"_",_xlfn.XLOOKUP(Nevion!G619,'SNP Lookup'!A:A,'SNP Lookup'!C:C,"",0,1),"_IPLASRF")</f>
        <v>VGW-01_SDI29_AUDsend_0004_IPLASRF</v>
      </c>
      <c r="C619" t="str">
        <f>IFERROR(VLOOKUP(B619,'Sender-Receiver'!$B$3:$BQ$1500,IF('Sender-Receiver'!$AQ$2="Type:Vid_720p50",62,60),FALSE),"")</f>
        <v/>
      </c>
      <c r="D619" t="str">
        <f>IFERROR(VLOOKUP(B619,'Sender-Receiver'!$B$3:$BP$1500,41,FALSE),"")</f>
        <v/>
      </c>
      <c r="E619" t="s">
        <v>3817</v>
      </c>
      <c r="F619">
        <v>29</v>
      </c>
      <c r="G619" t="s">
        <v>1406</v>
      </c>
      <c r="M619" t="str">
        <f>IF(OR(BOM!$AE$4=FALSE,BOM!$AE$4="-"),IF(ISERROR(SEARCH("send",B619)),"",IF(ISERROR(SEARCH("Embrionix",BOM!$M$4)),"pool:TPC",IF(ISERROR(SEARCH("Quadsplit",BOM!$N$4)),"pool:TPC|pool:TPC","pool:TPC"))),IF(ISERROR(SEARCH("send",B619)),"","pool:TPC|pool:TPC"))</f>
        <v>pool:TPC|pool:TPC</v>
      </c>
      <c r="S619" t="str">
        <f>IFERROR(IF(VLOOKUP(B619,'Sender-Receiver'!$B$3:$BS$1259,IF('Sender-Receiver'!$AQ$2="Type:Vid_720p50",61,59),FALSE)="x","true","false"),"false")</f>
        <v>false</v>
      </c>
      <c r="T619" t="str">
        <f t="shared" si="9"/>
        <v>off</v>
      </c>
      <c r="Y619" t="str">
        <f>IF(OR(BOM!$AE$4=FALSE,BOM!$AE$4="-"),IF(ISERROR(SEARCH("Embrionix",BOM!$M$4)),"none",IF(ISERROR(SEARCH("Quadsplit",BOM!$N$4)),IF(ISERROR(SEARCH("rec",B619)),IF(ISERROR(SEARCH("send",B619)),"none","split"),"merge"),"none")),IF(ISERROR(SEARCH("rec",B619)),"split","merge"))</f>
        <v>split</v>
      </c>
    </row>
    <row r="620" spans="1:25" x14ac:dyDescent="0.2">
      <c r="A620" t="s">
        <v>942</v>
      </c>
      <c r="B620" t="str">
        <f>CONCATENATE(BOM!$C$4,"_",_xlfn.XLOOKUP(Nevion!G620,'SNP Lookup'!A:A,'SNP Lookup'!C:C,"",0,1),"_IPLASRF")</f>
        <v>VGW-01_SDI29_AUDrec_0005_IPLASRF</v>
      </c>
      <c r="C620" t="str">
        <f>IFERROR(VLOOKUP(B620,'Sender-Receiver'!$B$3:$BQ$1500,IF('Sender-Receiver'!$AQ$2="Type:Vid_720p50",62,60),FALSE),"")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20" t="str">
        <f>IFERROR(VLOOKUP(B620,'Sender-Receiver'!$B$3:$BP$1500,41,FALSE),"")</f>
        <v xml:space="preserve"> |  | MVW</v>
      </c>
      <c r="E620" t="s">
        <v>3817</v>
      </c>
      <c r="F620">
        <v>29</v>
      </c>
      <c r="G620" t="s">
        <v>1391</v>
      </c>
      <c r="M620" t="str">
        <f>IF(OR(BOM!$AE$4=FALSE,BOM!$AE$4="-"),IF(ISERROR(SEARCH("send",B620)),"",IF(ISERROR(SEARCH("Embrionix",BOM!$M$4)),"pool:TPC",IF(ISERROR(SEARCH("Quadsplit",BOM!$N$4)),"pool:TPC|pool:TPC","pool:TPC"))),IF(ISERROR(SEARCH("send",B620)),"","pool:TPC|pool:TPC"))</f>
        <v/>
      </c>
      <c r="S620" t="str">
        <f>IFERROR(IF(VLOOKUP(B620,'Sender-Receiver'!$B$3:$BS$1259,IF('Sender-Receiver'!$AQ$2="Type:Vid_720p50",61,59),FALSE)="x","true","false"),"false")</f>
        <v>true</v>
      </c>
      <c r="T620" t="str">
        <f t="shared" si="9"/>
        <v>full</v>
      </c>
      <c r="Y620" t="str">
        <f>IF(OR(BOM!$AE$4=FALSE,BOM!$AE$4="-"),IF(ISERROR(SEARCH("Embrionix",BOM!$M$4)),"none",IF(ISERROR(SEARCH("Quadsplit",BOM!$N$4)),IF(ISERROR(SEARCH("rec",B620)),IF(ISERROR(SEARCH("send",B620)),"none","split"),"merge"),"none")),IF(ISERROR(SEARCH("rec",B620)),"split","merge"))</f>
        <v>merge</v>
      </c>
    </row>
    <row r="621" spans="1:25" x14ac:dyDescent="0.2">
      <c r="A621" t="s">
        <v>942</v>
      </c>
      <c r="B621" t="str">
        <f>CONCATENATE(BOM!$C$4,"_",_xlfn.XLOOKUP(Nevion!G621,'SNP Lookup'!A:A,'SNP Lookup'!C:C,"",0,1),"_IPLASRF")</f>
        <v>VGW-01_SDI29_AUDsend_0005_IPLASRF</v>
      </c>
      <c r="C621" t="str">
        <f>IFERROR(VLOOKUP(B621,'Sender-Receiver'!$B$3:$BQ$1500,IF('Sender-Receiver'!$AQ$2="Type:Vid_720p50",62,60),FALSE),"")</f>
        <v/>
      </c>
      <c r="D621" t="str">
        <f>IFERROR(VLOOKUP(B621,'Sender-Receiver'!$B$3:$BP$1500,41,FALSE),"")</f>
        <v/>
      </c>
      <c r="E621" t="s">
        <v>3817</v>
      </c>
      <c r="F621">
        <v>29</v>
      </c>
      <c r="G621" t="s">
        <v>1407</v>
      </c>
      <c r="M621" t="str">
        <f>IF(OR(BOM!$AE$4=FALSE,BOM!$AE$4="-"),IF(ISERROR(SEARCH("send",B621)),"",IF(ISERROR(SEARCH("Embrionix",BOM!$M$4)),"pool:TPC",IF(ISERROR(SEARCH("Quadsplit",BOM!$N$4)),"pool:TPC|pool:TPC","pool:TPC"))),IF(ISERROR(SEARCH("send",B621)),"","pool:TPC|pool:TPC"))</f>
        <v>pool:TPC|pool:TPC</v>
      </c>
      <c r="S621" t="str">
        <f>IFERROR(IF(VLOOKUP(B621,'Sender-Receiver'!$B$3:$BS$1259,IF('Sender-Receiver'!$AQ$2="Type:Vid_720p50",61,59),FALSE)="x","true","false"),"false")</f>
        <v>false</v>
      </c>
      <c r="T621" t="str">
        <f t="shared" si="9"/>
        <v>off</v>
      </c>
      <c r="Y621" t="str">
        <f>IF(OR(BOM!$AE$4=FALSE,BOM!$AE$4="-"),IF(ISERROR(SEARCH("Embrionix",BOM!$M$4)),"none",IF(ISERROR(SEARCH("Quadsplit",BOM!$N$4)),IF(ISERROR(SEARCH("rec",B621)),IF(ISERROR(SEARCH("send",B621)),"none","split"),"merge"),"none")),IF(ISERROR(SEARCH("rec",B621)),"split","merge"))</f>
        <v>split</v>
      </c>
    </row>
    <row r="622" spans="1:25" x14ac:dyDescent="0.2">
      <c r="A622" t="s">
        <v>942</v>
      </c>
      <c r="B622" t="str">
        <f>CONCATENATE(BOM!$C$4,"_",_xlfn.XLOOKUP(Nevion!G622,'SNP Lookup'!A:A,'SNP Lookup'!C:C,"",0,1),"_IPLASRF")</f>
        <v>VGW-01_SDI29_AUDrec_0006_IPLASRF</v>
      </c>
      <c r="C622" t="str">
        <f>IFERROR(VLOOKUP(B622,'Sender-Receiver'!$B$3:$BQ$1500,IF('Sender-Receiver'!$AQ$2="Type:Vid_720p50",62,60),FALSE),"")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22" t="str">
        <f>IFERROR(VLOOKUP(B622,'Sender-Receiver'!$B$3:$BP$1500,41,FALSE),"")</f>
        <v xml:space="preserve"> |  | MVW</v>
      </c>
      <c r="E622" t="s">
        <v>3817</v>
      </c>
      <c r="F622">
        <v>29</v>
      </c>
      <c r="G622" t="s">
        <v>1392</v>
      </c>
      <c r="M622" t="str">
        <f>IF(OR(BOM!$AE$4=FALSE,BOM!$AE$4="-"),IF(ISERROR(SEARCH("send",B622)),"",IF(ISERROR(SEARCH("Embrionix",BOM!$M$4)),"pool:TPC",IF(ISERROR(SEARCH("Quadsplit",BOM!$N$4)),"pool:TPC|pool:TPC","pool:TPC"))),IF(ISERROR(SEARCH("send",B622)),"","pool:TPC|pool:TPC"))</f>
        <v/>
      </c>
      <c r="S622" t="str">
        <f>IFERROR(IF(VLOOKUP(B622,'Sender-Receiver'!$B$3:$BS$1259,IF('Sender-Receiver'!$AQ$2="Type:Vid_720p50",61,59),FALSE)="x","true","false"),"false")</f>
        <v>true</v>
      </c>
      <c r="T622" t="str">
        <f t="shared" si="9"/>
        <v>full</v>
      </c>
      <c r="Y622" t="str">
        <f>IF(OR(BOM!$AE$4=FALSE,BOM!$AE$4="-"),IF(ISERROR(SEARCH("Embrionix",BOM!$M$4)),"none",IF(ISERROR(SEARCH("Quadsplit",BOM!$N$4)),IF(ISERROR(SEARCH("rec",B622)),IF(ISERROR(SEARCH("send",B622)),"none","split"),"merge"),"none")),IF(ISERROR(SEARCH("rec",B622)),"split","merge"))</f>
        <v>merge</v>
      </c>
    </row>
    <row r="623" spans="1:25" x14ac:dyDescent="0.2">
      <c r="A623" t="s">
        <v>942</v>
      </c>
      <c r="B623" t="str">
        <f>CONCATENATE(BOM!$C$4,"_",_xlfn.XLOOKUP(Nevion!G623,'SNP Lookup'!A:A,'SNP Lookup'!C:C,"",0,1),"_IPLASRF")</f>
        <v>VGW-01_SDI29_AUDsend_0006_IPLASRF</v>
      </c>
      <c r="C623" t="str">
        <f>IFERROR(VLOOKUP(B623,'Sender-Receiver'!$B$3:$BQ$1500,IF('Sender-Receiver'!$AQ$2="Type:Vid_720p50",62,60),FALSE),"")</f>
        <v/>
      </c>
      <c r="D623" t="str">
        <f>IFERROR(VLOOKUP(B623,'Sender-Receiver'!$B$3:$BP$1500,41,FALSE),"")</f>
        <v/>
      </c>
      <c r="E623" t="s">
        <v>3817</v>
      </c>
      <c r="F623">
        <v>29</v>
      </c>
      <c r="G623" t="s">
        <v>1408</v>
      </c>
      <c r="M623" t="str">
        <f>IF(OR(BOM!$AE$4=FALSE,BOM!$AE$4="-"),IF(ISERROR(SEARCH("send",B623)),"",IF(ISERROR(SEARCH("Embrionix",BOM!$M$4)),"pool:TPC",IF(ISERROR(SEARCH("Quadsplit",BOM!$N$4)),"pool:TPC|pool:TPC","pool:TPC"))),IF(ISERROR(SEARCH("send",B623)),"","pool:TPC|pool:TPC"))</f>
        <v>pool:TPC|pool:TPC</v>
      </c>
      <c r="S623" t="str">
        <f>IFERROR(IF(VLOOKUP(B623,'Sender-Receiver'!$B$3:$BS$1259,IF('Sender-Receiver'!$AQ$2="Type:Vid_720p50",61,59),FALSE)="x","true","false"),"false")</f>
        <v>false</v>
      </c>
      <c r="T623" t="str">
        <f t="shared" si="9"/>
        <v>off</v>
      </c>
      <c r="Y623" t="str">
        <f>IF(OR(BOM!$AE$4=FALSE,BOM!$AE$4="-"),IF(ISERROR(SEARCH("Embrionix",BOM!$M$4)),"none",IF(ISERROR(SEARCH("Quadsplit",BOM!$N$4)),IF(ISERROR(SEARCH("rec",B623)),IF(ISERROR(SEARCH("send",B623)),"none","split"),"merge"),"none")),IF(ISERROR(SEARCH("rec",B623)),"split","merge"))</f>
        <v>split</v>
      </c>
    </row>
    <row r="624" spans="1:25" x14ac:dyDescent="0.2">
      <c r="A624" t="s">
        <v>942</v>
      </c>
      <c r="B624" t="str">
        <f>CONCATENATE(BOM!$C$4,"_",_xlfn.XLOOKUP(Nevion!G624,'SNP Lookup'!A:A,'SNP Lookup'!C:C,"",0,1),"_IPLASRF")</f>
        <v>VGW-01_SDI29_AUDrec_0007_IPLASRF</v>
      </c>
      <c r="C624" t="str">
        <f>IFERROR(VLOOKUP(B624,'Sender-Receiver'!$B$3:$BQ$1500,IF('Sender-Receiver'!$AQ$2="Type:Vid_720p50",62,60),FALSE),"")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24" t="str">
        <f>IFERROR(VLOOKUP(B624,'Sender-Receiver'!$B$3:$BP$1500,41,FALSE),"")</f>
        <v xml:space="preserve"> |  | MVW</v>
      </c>
      <c r="E624" t="s">
        <v>3817</v>
      </c>
      <c r="F624">
        <v>29</v>
      </c>
      <c r="G624" t="s">
        <v>1393</v>
      </c>
      <c r="M624" t="str">
        <f>IF(OR(BOM!$AE$4=FALSE,BOM!$AE$4="-"),IF(ISERROR(SEARCH("send",B624)),"",IF(ISERROR(SEARCH("Embrionix",BOM!$M$4)),"pool:TPC",IF(ISERROR(SEARCH("Quadsplit",BOM!$N$4)),"pool:TPC|pool:TPC","pool:TPC"))),IF(ISERROR(SEARCH("send",B624)),"","pool:TPC|pool:TPC"))</f>
        <v/>
      </c>
      <c r="S624" t="str">
        <f>IFERROR(IF(VLOOKUP(B624,'Sender-Receiver'!$B$3:$BS$1259,IF('Sender-Receiver'!$AQ$2="Type:Vid_720p50",61,59),FALSE)="x","true","false"),"false")</f>
        <v>true</v>
      </c>
      <c r="T624" t="str">
        <f t="shared" si="9"/>
        <v>full</v>
      </c>
      <c r="Y624" t="str">
        <f>IF(OR(BOM!$AE$4=FALSE,BOM!$AE$4="-"),IF(ISERROR(SEARCH("Embrionix",BOM!$M$4)),"none",IF(ISERROR(SEARCH("Quadsplit",BOM!$N$4)),IF(ISERROR(SEARCH("rec",B624)),IF(ISERROR(SEARCH("send",B624)),"none","split"),"merge"),"none")),IF(ISERROR(SEARCH("rec",B624)),"split","merge"))</f>
        <v>merge</v>
      </c>
    </row>
    <row r="625" spans="1:25" x14ac:dyDescent="0.2">
      <c r="A625" t="s">
        <v>942</v>
      </c>
      <c r="B625" t="str">
        <f>CONCATENATE(BOM!$C$4,"_",_xlfn.XLOOKUP(Nevion!G625,'SNP Lookup'!A:A,'SNP Lookup'!C:C,"",0,1),"_IPLASRF")</f>
        <v>VGW-01_SDI29_AUDsend_0007_IPLASRF</v>
      </c>
      <c r="C625" t="str">
        <f>IFERROR(VLOOKUP(B625,'Sender-Receiver'!$B$3:$BQ$1500,IF('Sender-Receiver'!$AQ$2="Type:Vid_720p50",62,60),FALSE),"")</f>
        <v/>
      </c>
      <c r="D625" t="str">
        <f>IFERROR(VLOOKUP(B625,'Sender-Receiver'!$B$3:$BP$1500,41,FALSE),"")</f>
        <v/>
      </c>
      <c r="E625" t="s">
        <v>3817</v>
      </c>
      <c r="F625">
        <v>29</v>
      </c>
      <c r="G625" t="s">
        <v>1409</v>
      </c>
      <c r="M625" t="str">
        <f>IF(OR(BOM!$AE$4=FALSE,BOM!$AE$4="-"),IF(ISERROR(SEARCH("send",B625)),"",IF(ISERROR(SEARCH("Embrionix",BOM!$M$4)),"pool:TPC",IF(ISERROR(SEARCH("Quadsplit",BOM!$N$4)),"pool:TPC|pool:TPC","pool:TPC"))),IF(ISERROR(SEARCH("send",B625)),"","pool:TPC|pool:TPC"))</f>
        <v>pool:TPC|pool:TPC</v>
      </c>
      <c r="S625" t="str">
        <f>IFERROR(IF(VLOOKUP(B625,'Sender-Receiver'!$B$3:$BS$1259,IF('Sender-Receiver'!$AQ$2="Type:Vid_720p50",61,59),FALSE)="x","true","false"),"false")</f>
        <v>false</v>
      </c>
      <c r="T625" t="str">
        <f t="shared" si="9"/>
        <v>off</v>
      </c>
      <c r="Y625" t="str">
        <f>IF(OR(BOM!$AE$4=FALSE,BOM!$AE$4="-"),IF(ISERROR(SEARCH("Embrionix",BOM!$M$4)),"none",IF(ISERROR(SEARCH("Quadsplit",BOM!$N$4)),IF(ISERROR(SEARCH("rec",B625)),IF(ISERROR(SEARCH("send",B625)),"none","split"),"merge"),"none")),IF(ISERROR(SEARCH("rec",B625)),"split","merge"))</f>
        <v>split</v>
      </c>
    </row>
    <row r="626" spans="1:25" x14ac:dyDescent="0.2">
      <c r="A626" t="s">
        <v>942</v>
      </c>
      <c r="B626" t="str">
        <f>CONCATENATE(BOM!$C$4,"_",_xlfn.XLOOKUP(Nevion!G626,'SNP Lookup'!A:A,'SNP Lookup'!C:C,"",0,1),"_IPLASRF")</f>
        <v>VGW-01_SDI29_AUDrec_0008_IPLASRF</v>
      </c>
      <c r="C626" t="str">
        <f>IFERROR(VLOOKUP(B626,'Sender-Receiver'!$B$3:$BQ$1500,IF('Sender-Receiver'!$AQ$2="Type:Vid_720p50",62,60),FALSE),"")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26" t="str">
        <f>IFERROR(VLOOKUP(B626,'Sender-Receiver'!$B$3:$BP$1500,41,FALSE),"")</f>
        <v xml:space="preserve"> |  | MVW</v>
      </c>
      <c r="E626" t="s">
        <v>3817</v>
      </c>
      <c r="F626">
        <v>29</v>
      </c>
      <c r="G626" t="s">
        <v>1394</v>
      </c>
      <c r="M626" t="str">
        <f>IF(OR(BOM!$AE$4=FALSE,BOM!$AE$4="-"),IF(ISERROR(SEARCH("send",B626)),"",IF(ISERROR(SEARCH("Embrionix",BOM!$M$4)),"pool:TPC",IF(ISERROR(SEARCH("Quadsplit",BOM!$N$4)),"pool:TPC|pool:TPC","pool:TPC"))),IF(ISERROR(SEARCH("send",B626)),"","pool:TPC|pool:TPC"))</f>
        <v/>
      </c>
      <c r="S626" t="str">
        <f>IFERROR(IF(VLOOKUP(B626,'Sender-Receiver'!$B$3:$BS$1259,IF('Sender-Receiver'!$AQ$2="Type:Vid_720p50",61,59),FALSE)="x","true","false"),"false")</f>
        <v>true</v>
      </c>
      <c r="T626" t="str">
        <f t="shared" si="9"/>
        <v>full</v>
      </c>
      <c r="Y626" t="str">
        <f>IF(OR(BOM!$AE$4=FALSE,BOM!$AE$4="-"),IF(ISERROR(SEARCH("Embrionix",BOM!$M$4)),"none",IF(ISERROR(SEARCH("Quadsplit",BOM!$N$4)),IF(ISERROR(SEARCH("rec",B626)),IF(ISERROR(SEARCH("send",B626)),"none","split"),"merge"),"none")),IF(ISERROR(SEARCH("rec",B626)),"split","merge"))</f>
        <v>merge</v>
      </c>
    </row>
    <row r="627" spans="1:25" x14ac:dyDescent="0.2">
      <c r="A627" t="s">
        <v>942</v>
      </c>
      <c r="B627" t="str">
        <f>CONCATENATE(BOM!$C$4,"_",_xlfn.XLOOKUP(Nevion!G627,'SNP Lookup'!A:A,'SNP Lookup'!C:C,"",0,1),"_IPLASRF")</f>
        <v>VGW-01_SDI29_AUDsend_0008_IPLASRF</v>
      </c>
      <c r="C627" t="str">
        <f>IFERROR(VLOOKUP(B627,'Sender-Receiver'!$B$3:$BQ$1500,IF('Sender-Receiver'!$AQ$2="Type:Vid_720p50",62,60),FALSE),"")</f>
        <v/>
      </c>
      <c r="D627" t="str">
        <f>IFERROR(VLOOKUP(B627,'Sender-Receiver'!$B$3:$BP$1500,41,FALSE),"")</f>
        <v/>
      </c>
      <c r="E627" t="s">
        <v>3817</v>
      </c>
      <c r="F627">
        <v>29</v>
      </c>
      <c r="G627" t="s">
        <v>1410</v>
      </c>
      <c r="M627" t="str">
        <f>IF(OR(BOM!$AE$4=FALSE,BOM!$AE$4="-"),IF(ISERROR(SEARCH("send",B627)),"",IF(ISERROR(SEARCH("Embrionix",BOM!$M$4)),"pool:TPC",IF(ISERROR(SEARCH("Quadsplit",BOM!$N$4)),"pool:TPC|pool:TPC","pool:TPC"))),IF(ISERROR(SEARCH("send",B627)),"","pool:TPC|pool:TPC"))</f>
        <v>pool:TPC|pool:TPC</v>
      </c>
      <c r="S627" t="str">
        <f>IFERROR(IF(VLOOKUP(B627,'Sender-Receiver'!$B$3:$BS$1259,IF('Sender-Receiver'!$AQ$2="Type:Vid_720p50",61,59),FALSE)="x","true","false"),"false")</f>
        <v>false</v>
      </c>
      <c r="T627" t="str">
        <f t="shared" si="9"/>
        <v>off</v>
      </c>
      <c r="Y627" t="str">
        <f>IF(OR(BOM!$AE$4=FALSE,BOM!$AE$4="-"),IF(ISERROR(SEARCH("Embrionix",BOM!$M$4)),"none",IF(ISERROR(SEARCH("Quadsplit",BOM!$N$4)),IF(ISERROR(SEARCH("rec",B627)),IF(ISERROR(SEARCH("send",B627)),"none","split"),"merge"),"none")),IF(ISERROR(SEARCH("rec",B627)),"split","merge"))</f>
        <v>split</v>
      </c>
    </row>
    <row r="628" spans="1:25" x14ac:dyDescent="0.2">
      <c r="A628" t="s">
        <v>942</v>
      </c>
      <c r="B628" t="str">
        <f>CONCATENATE(BOM!$C$4,"_",_xlfn.XLOOKUP(Nevion!G628,'SNP Lookup'!A:A,'SNP Lookup'!C:C,"",0,1),"_IPLASRF")</f>
        <v>VGW-01_SDI29_AUDrec_0009_IPLASRF</v>
      </c>
      <c r="C628" t="str">
        <f>IFERROR(VLOOKUP(B628,'Sender-Receiver'!$B$3:$BQ$1500,IF('Sender-Receiver'!$AQ$2="Type:Vid_720p50",62,60),FALSE),"")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28" t="str">
        <f>IFERROR(VLOOKUP(B628,'Sender-Receiver'!$B$3:$BP$1500,41,FALSE),"")</f>
        <v xml:space="preserve"> |  | MVW</v>
      </c>
      <c r="E628" t="s">
        <v>3817</v>
      </c>
      <c r="F628">
        <v>29</v>
      </c>
      <c r="G628" t="s">
        <v>1395</v>
      </c>
      <c r="M628" t="str">
        <f>IF(OR(BOM!$AE$4=FALSE,BOM!$AE$4="-"),IF(ISERROR(SEARCH("send",B628)),"",IF(ISERROR(SEARCH("Embrionix",BOM!$M$4)),"pool:TPC",IF(ISERROR(SEARCH("Quadsplit",BOM!$N$4)),"pool:TPC|pool:TPC","pool:TPC"))),IF(ISERROR(SEARCH("send",B628)),"","pool:TPC|pool:TPC"))</f>
        <v/>
      </c>
      <c r="S628" t="str">
        <f>IFERROR(IF(VLOOKUP(B628,'Sender-Receiver'!$B$3:$BS$1259,IF('Sender-Receiver'!$AQ$2="Type:Vid_720p50",61,59),FALSE)="x","true","false"),"false")</f>
        <v>true</v>
      </c>
      <c r="T628" t="str">
        <f t="shared" si="9"/>
        <v>full</v>
      </c>
      <c r="Y628" t="str">
        <f>IF(OR(BOM!$AE$4=FALSE,BOM!$AE$4="-"),IF(ISERROR(SEARCH("Embrionix",BOM!$M$4)),"none",IF(ISERROR(SEARCH("Quadsplit",BOM!$N$4)),IF(ISERROR(SEARCH("rec",B628)),IF(ISERROR(SEARCH("send",B628)),"none","split"),"merge"),"none")),IF(ISERROR(SEARCH("rec",B628)),"split","merge"))</f>
        <v>merge</v>
      </c>
    </row>
    <row r="629" spans="1:25" x14ac:dyDescent="0.2">
      <c r="A629" t="s">
        <v>942</v>
      </c>
      <c r="B629" t="str">
        <f>CONCATENATE(BOM!$C$4,"_",_xlfn.XLOOKUP(Nevion!G629,'SNP Lookup'!A:A,'SNP Lookup'!C:C,"",0,1),"_IPLASRF")</f>
        <v>VGW-01_SDI29_AUDsend_0009_IPLASRF</v>
      </c>
      <c r="C629" t="str">
        <f>IFERROR(VLOOKUP(B629,'Sender-Receiver'!$B$3:$BQ$1500,IF('Sender-Receiver'!$AQ$2="Type:Vid_720p50",62,60),FALSE),"")</f>
        <v/>
      </c>
      <c r="D629" t="str">
        <f>IFERROR(VLOOKUP(B629,'Sender-Receiver'!$B$3:$BP$1500,41,FALSE),"")</f>
        <v/>
      </c>
      <c r="E629" t="s">
        <v>3817</v>
      </c>
      <c r="F629">
        <v>29</v>
      </c>
      <c r="G629" t="s">
        <v>1411</v>
      </c>
      <c r="M629" t="str">
        <f>IF(OR(BOM!$AE$4=FALSE,BOM!$AE$4="-"),IF(ISERROR(SEARCH("send",B629)),"",IF(ISERROR(SEARCH("Embrionix",BOM!$M$4)),"pool:TPC",IF(ISERROR(SEARCH("Quadsplit",BOM!$N$4)),"pool:TPC|pool:TPC","pool:TPC"))),IF(ISERROR(SEARCH("send",B629)),"","pool:TPC|pool:TPC"))</f>
        <v>pool:TPC|pool:TPC</v>
      </c>
      <c r="S629" t="str">
        <f>IFERROR(IF(VLOOKUP(B629,'Sender-Receiver'!$B$3:$BS$1259,IF('Sender-Receiver'!$AQ$2="Type:Vid_720p50",61,59),FALSE)="x","true","false"),"false")</f>
        <v>false</v>
      </c>
      <c r="T629" t="str">
        <f t="shared" si="9"/>
        <v>off</v>
      </c>
      <c r="Y629" t="str">
        <f>IF(OR(BOM!$AE$4=FALSE,BOM!$AE$4="-"),IF(ISERROR(SEARCH("Embrionix",BOM!$M$4)),"none",IF(ISERROR(SEARCH("Quadsplit",BOM!$N$4)),IF(ISERROR(SEARCH("rec",B629)),IF(ISERROR(SEARCH("send",B629)),"none","split"),"merge"),"none")),IF(ISERROR(SEARCH("rec",B629)),"split","merge"))</f>
        <v>split</v>
      </c>
    </row>
    <row r="630" spans="1:25" x14ac:dyDescent="0.2">
      <c r="A630" t="s">
        <v>942</v>
      </c>
      <c r="B630" t="str">
        <f>CONCATENATE(BOM!$C$4,"_",_xlfn.XLOOKUP(Nevion!G630,'SNP Lookup'!A:A,'SNP Lookup'!C:C,"",0,1),"_IPLASRF")</f>
        <v>VGW-01_SDI29_AUDrec_0010_IPLASRF</v>
      </c>
      <c r="C630" t="str">
        <f>IFERROR(VLOOKUP(B630,'Sender-Receiver'!$B$3:$BQ$1500,IF('Sender-Receiver'!$AQ$2="Type:Vid_720p50",62,60),FALSE),"")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30" t="str">
        <f>IFERROR(VLOOKUP(B630,'Sender-Receiver'!$B$3:$BP$1500,41,FALSE),"")</f>
        <v xml:space="preserve"> |  | MVW</v>
      </c>
      <c r="E630" t="s">
        <v>3817</v>
      </c>
      <c r="F630">
        <v>29</v>
      </c>
      <c r="G630" t="s">
        <v>1396</v>
      </c>
      <c r="M630" t="str">
        <f>IF(OR(BOM!$AE$4=FALSE,BOM!$AE$4="-"),IF(ISERROR(SEARCH("send",B630)),"",IF(ISERROR(SEARCH("Embrionix",BOM!$M$4)),"pool:TPC",IF(ISERROR(SEARCH("Quadsplit",BOM!$N$4)),"pool:TPC|pool:TPC","pool:TPC"))),IF(ISERROR(SEARCH("send",B630)),"","pool:TPC|pool:TPC"))</f>
        <v/>
      </c>
      <c r="S630" t="str">
        <f>IFERROR(IF(VLOOKUP(B630,'Sender-Receiver'!$B$3:$BS$1259,IF('Sender-Receiver'!$AQ$2="Type:Vid_720p50",61,59),FALSE)="x","true","false"),"false")</f>
        <v>true</v>
      </c>
      <c r="T630" t="str">
        <f t="shared" si="9"/>
        <v>full</v>
      </c>
      <c r="Y630" t="str">
        <f>IF(OR(BOM!$AE$4=FALSE,BOM!$AE$4="-"),IF(ISERROR(SEARCH("Embrionix",BOM!$M$4)),"none",IF(ISERROR(SEARCH("Quadsplit",BOM!$N$4)),IF(ISERROR(SEARCH("rec",B630)),IF(ISERROR(SEARCH("send",B630)),"none","split"),"merge"),"none")),IF(ISERROR(SEARCH("rec",B630)),"split","merge"))</f>
        <v>merge</v>
      </c>
    </row>
    <row r="631" spans="1:25" x14ac:dyDescent="0.2">
      <c r="A631" t="s">
        <v>942</v>
      </c>
      <c r="B631" t="str">
        <f>CONCATENATE(BOM!$C$4,"_",_xlfn.XLOOKUP(Nevion!G631,'SNP Lookup'!A:A,'SNP Lookup'!C:C,"",0,1),"_IPLASRF")</f>
        <v>VGW-01_SDI29_AUDsend_0010_IPLASRF</v>
      </c>
      <c r="C631" t="str">
        <f>IFERROR(VLOOKUP(B631,'Sender-Receiver'!$B$3:$BQ$1500,IF('Sender-Receiver'!$AQ$2="Type:Vid_720p50",62,60),FALSE),"")</f>
        <v/>
      </c>
      <c r="D631" t="str">
        <f>IFERROR(VLOOKUP(B631,'Sender-Receiver'!$B$3:$BP$1500,41,FALSE),"")</f>
        <v/>
      </c>
      <c r="E631" t="s">
        <v>3817</v>
      </c>
      <c r="F631">
        <v>29</v>
      </c>
      <c r="G631" t="s">
        <v>1412</v>
      </c>
      <c r="M631" t="str">
        <f>IF(OR(BOM!$AE$4=FALSE,BOM!$AE$4="-"),IF(ISERROR(SEARCH("send",B631)),"",IF(ISERROR(SEARCH("Embrionix",BOM!$M$4)),"pool:TPC",IF(ISERROR(SEARCH("Quadsplit",BOM!$N$4)),"pool:TPC|pool:TPC","pool:TPC"))),IF(ISERROR(SEARCH("send",B631)),"","pool:TPC|pool:TPC"))</f>
        <v>pool:TPC|pool:TPC</v>
      </c>
      <c r="S631" t="str">
        <f>IFERROR(IF(VLOOKUP(B631,'Sender-Receiver'!$B$3:$BS$1259,IF('Sender-Receiver'!$AQ$2="Type:Vid_720p50",61,59),FALSE)="x","true","false"),"false")</f>
        <v>false</v>
      </c>
      <c r="T631" t="str">
        <f t="shared" si="9"/>
        <v>off</v>
      </c>
      <c r="Y631" t="str">
        <f>IF(OR(BOM!$AE$4=FALSE,BOM!$AE$4="-"),IF(ISERROR(SEARCH("Embrionix",BOM!$M$4)),"none",IF(ISERROR(SEARCH("Quadsplit",BOM!$N$4)),IF(ISERROR(SEARCH("rec",B631)),IF(ISERROR(SEARCH("send",B631)),"none","split"),"merge"),"none")),IF(ISERROR(SEARCH("rec",B631)),"split","merge"))</f>
        <v>split</v>
      </c>
    </row>
    <row r="632" spans="1:25" x14ac:dyDescent="0.2">
      <c r="A632" t="s">
        <v>942</v>
      </c>
      <c r="B632" t="str">
        <f>CONCATENATE(BOM!$C$4,"_",_xlfn.XLOOKUP(Nevion!G632,'SNP Lookup'!A:A,'SNP Lookup'!C:C,"",0,1),"_IPLASRF")</f>
        <v>VGW-01_SDI29_AUDrec_0011_IPLASRF</v>
      </c>
      <c r="C632" t="str">
        <f>IFERROR(VLOOKUP(B632,'Sender-Receiver'!$B$3:$BQ$1500,IF('Sender-Receiver'!$AQ$2="Type:Vid_720p50",62,60),FALSE),"")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32" t="str">
        <f>IFERROR(VLOOKUP(B632,'Sender-Receiver'!$B$3:$BP$1500,41,FALSE),"")</f>
        <v xml:space="preserve"> |  | MVW</v>
      </c>
      <c r="E632" t="s">
        <v>3817</v>
      </c>
      <c r="F632">
        <v>29</v>
      </c>
      <c r="G632" t="s">
        <v>1397</v>
      </c>
      <c r="M632" t="str">
        <f>IF(OR(BOM!$AE$4=FALSE,BOM!$AE$4="-"),IF(ISERROR(SEARCH("send",B632)),"",IF(ISERROR(SEARCH("Embrionix",BOM!$M$4)),"pool:TPC",IF(ISERROR(SEARCH("Quadsplit",BOM!$N$4)),"pool:TPC|pool:TPC","pool:TPC"))),IF(ISERROR(SEARCH("send",B632)),"","pool:TPC|pool:TPC"))</f>
        <v/>
      </c>
      <c r="S632" t="str">
        <f>IFERROR(IF(VLOOKUP(B632,'Sender-Receiver'!$B$3:$BS$1259,IF('Sender-Receiver'!$AQ$2="Type:Vid_720p50",61,59),FALSE)="x","true","false"),"false")</f>
        <v>true</v>
      </c>
      <c r="T632" t="str">
        <f t="shared" si="9"/>
        <v>full</v>
      </c>
      <c r="Y632" t="str">
        <f>IF(OR(BOM!$AE$4=FALSE,BOM!$AE$4="-"),IF(ISERROR(SEARCH("Embrionix",BOM!$M$4)),"none",IF(ISERROR(SEARCH("Quadsplit",BOM!$N$4)),IF(ISERROR(SEARCH("rec",B632)),IF(ISERROR(SEARCH("send",B632)),"none","split"),"merge"),"none")),IF(ISERROR(SEARCH("rec",B632)),"split","merge"))</f>
        <v>merge</v>
      </c>
    </row>
    <row r="633" spans="1:25" x14ac:dyDescent="0.2">
      <c r="A633" t="s">
        <v>942</v>
      </c>
      <c r="B633" t="str">
        <f>CONCATENATE(BOM!$C$4,"_",_xlfn.XLOOKUP(Nevion!G633,'SNP Lookup'!A:A,'SNP Lookup'!C:C,"",0,1),"_IPLASRF")</f>
        <v>VGW-01_SDI29_AUDsend_0011_IPLASRF</v>
      </c>
      <c r="C633" t="str">
        <f>IFERROR(VLOOKUP(B633,'Sender-Receiver'!$B$3:$BQ$1500,IF('Sender-Receiver'!$AQ$2="Type:Vid_720p50",62,60),FALSE),"")</f>
        <v/>
      </c>
      <c r="D633" t="str">
        <f>IFERROR(VLOOKUP(B633,'Sender-Receiver'!$B$3:$BP$1500,41,FALSE),"")</f>
        <v/>
      </c>
      <c r="E633" t="s">
        <v>3817</v>
      </c>
      <c r="F633">
        <v>29</v>
      </c>
      <c r="G633" t="s">
        <v>1413</v>
      </c>
      <c r="M633" t="str">
        <f>IF(OR(BOM!$AE$4=FALSE,BOM!$AE$4="-"),IF(ISERROR(SEARCH("send",B633)),"",IF(ISERROR(SEARCH("Embrionix",BOM!$M$4)),"pool:TPC",IF(ISERROR(SEARCH("Quadsplit",BOM!$N$4)),"pool:TPC|pool:TPC","pool:TPC"))),IF(ISERROR(SEARCH("send",B633)),"","pool:TPC|pool:TPC"))</f>
        <v>pool:TPC|pool:TPC</v>
      </c>
      <c r="S633" t="str">
        <f>IFERROR(IF(VLOOKUP(B633,'Sender-Receiver'!$B$3:$BS$1259,IF('Sender-Receiver'!$AQ$2="Type:Vid_720p50",61,59),FALSE)="x","true","false"),"false")</f>
        <v>false</v>
      </c>
      <c r="T633" t="str">
        <f t="shared" si="9"/>
        <v>off</v>
      </c>
      <c r="Y633" t="str">
        <f>IF(OR(BOM!$AE$4=FALSE,BOM!$AE$4="-"),IF(ISERROR(SEARCH("Embrionix",BOM!$M$4)),"none",IF(ISERROR(SEARCH("Quadsplit",BOM!$N$4)),IF(ISERROR(SEARCH("rec",B633)),IF(ISERROR(SEARCH("send",B633)),"none","split"),"merge"),"none")),IF(ISERROR(SEARCH("rec",B633)),"split","merge"))</f>
        <v>split</v>
      </c>
    </row>
    <row r="634" spans="1:25" x14ac:dyDescent="0.2">
      <c r="A634" t="s">
        <v>942</v>
      </c>
      <c r="B634" t="str">
        <f>CONCATENATE(BOM!$C$4,"_",_xlfn.XLOOKUP(Nevion!G634,'SNP Lookup'!A:A,'SNP Lookup'!C:C,"",0,1),"_IPLASRF")</f>
        <v>VGW-01_SDI29_AUDrec_0012_IPLASRF</v>
      </c>
      <c r="C634" t="str">
        <f>IFERROR(VLOOKUP(B634,'Sender-Receiver'!$B$3:$BQ$1500,IF('Sender-Receiver'!$AQ$2="Type:Vid_720p50",62,60),FALSE),"")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34" t="str">
        <f>IFERROR(VLOOKUP(B634,'Sender-Receiver'!$B$3:$BP$1500,41,FALSE),"")</f>
        <v xml:space="preserve"> |  | MVW</v>
      </c>
      <c r="E634" t="s">
        <v>3817</v>
      </c>
      <c r="F634">
        <v>29</v>
      </c>
      <c r="G634" t="s">
        <v>1398</v>
      </c>
      <c r="M634" t="str">
        <f>IF(OR(BOM!$AE$4=FALSE,BOM!$AE$4="-"),IF(ISERROR(SEARCH("send",B634)),"",IF(ISERROR(SEARCH("Embrionix",BOM!$M$4)),"pool:TPC",IF(ISERROR(SEARCH("Quadsplit",BOM!$N$4)),"pool:TPC|pool:TPC","pool:TPC"))),IF(ISERROR(SEARCH("send",B634)),"","pool:TPC|pool:TPC"))</f>
        <v/>
      </c>
      <c r="S634" t="str">
        <f>IFERROR(IF(VLOOKUP(B634,'Sender-Receiver'!$B$3:$BS$1259,IF('Sender-Receiver'!$AQ$2="Type:Vid_720p50",61,59),FALSE)="x","true","false"),"false")</f>
        <v>true</v>
      </c>
      <c r="T634" t="str">
        <f t="shared" si="9"/>
        <v>full</v>
      </c>
      <c r="Y634" t="str">
        <f>IF(OR(BOM!$AE$4=FALSE,BOM!$AE$4="-"),IF(ISERROR(SEARCH("Embrionix",BOM!$M$4)),"none",IF(ISERROR(SEARCH("Quadsplit",BOM!$N$4)),IF(ISERROR(SEARCH("rec",B634)),IF(ISERROR(SEARCH("send",B634)),"none","split"),"merge"),"none")),IF(ISERROR(SEARCH("rec",B634)),"split","merge"))</f>
        <v>merge</v>
      </c>
    </row>
    <row r="635" spans="1:25" x14ac:dyDescent="0.2">
      <c r="A635" t="s">
        <v>942</v>
      </c>
      <c r="B635" t="str">
        <f>CONCATENATE(BOM!$C$4,"_",_xlfn.XLOOKUP(Nevion!G635,'SNP Lookup'!A:A,'SNP Lookup'!C:C,"",0,1),"_IPLASRF")</f>
        <v>VGW-01_SDI29_AUDsend_0012_IPLASRF</v>
      </c>
      <c r="C635" t="str">
        <f>IFERROR(VLOOKUP(B635,'Sender-Receiver'!$B$3:$BQ$1500,IF('Sender-Receiver'!$AQ$2="Type:Vid_720p50",62,60),FALSE),"")</f>
        <v/>
      </c>
      <c r="D635" t="str">
        <f>IFERROR(VLOOKUP(B635,'Sender-Receiver'!$B$3:$BP$1500,41,FALSE),"")</f>
        <v/>
      </c>
      <c r="E635" t="s">
        <v>3817</v>
      </c>
      <c r="F635">
        <v>29</v>
      </c>
      <c r="G635" t="s">
        <v>1414</v>
      </c>
      <c r="M635" t="str">
        <f>IF(OR(BOM!$AE$4=FALSE,BOM!$AE$4="-"),IF(ISERROR(SEARCH("send",B635)),"",IF(ISERROR(SEARCH("Embrionix",BOM!$M$4)),"pool:TPC",IF(ISERROR(SEARCH("Quadsplit",BOM!$N$4)),"pool:TPC|pool:TPC","pool:TPC"))),IF(ISERROR(SEARCH("send",B635)),"","pool:TPC|pool:TPC"))</f>
        <v>pool:TPC|pool:TPC</v>
      </c>
      <c r="S635" t="str">
        <f>IFERROR(IF(VLOOKUP(B635,'Sender-Receiver'!$B$3:$BS$1259,IF('Sender-Receiver'!$AQ$2="Type:Vid_720p50",61,59),FALSE)="x","true","false"),"false")</f>
        <v>false</v>
      </c>
      <c r="T635" t="str">
        <f t="shared" si="9"/>
        <v>off</v>
      </c>
      <c r="Y635" t="str">
        <f>IF(OR(BOM!$AE$4=FALSE,BOM!$AE$4="-"),IF(ISERROR(SEARCH("Embrionix",BOM!$M$4)),"none",IF(ISERROR(SEARCH("Quadsplit",BOM!$N$4)),IF(ISERROR(SEARCH("rec",B635)),IF(ISERROR(SEARCH("send",B635)),"none","split"),"merge"),"none")),IF(ISERROR(SEARCH("rec",B635)),"split","merge"))</f>
        <v>split</v>
      </c>
    </row>
    <row r="636" spans="1:25" x14ac:dyDescent="0.2">
      <c r="A636" t="s">
        <v>942</v>
      </c>
      <c r="B636" t="str">
        <f>CONCATENATE(BOM!$C$4,"_",_xlfn.XLOOKUP(Nevion!G636,'SNP Lookup'!A:A,'SNP Lookup'!C:C,"",0,1),"_IPLASRF")</f>
        <v>VGW-01_SDI29_AUDrec_0013_IPLASRF</v>
      </c>
      <c r="C636" t="str">
        <f>IFERROR(VLOOKUP(B636,'Sender-Receiver'!$B$3:$BQ$1500,IF('Sender-Receiver'!$AQ$2="Type:Vid_720p50",62,60),FALSE),"")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36" t="str">
        <f>IFERROR(VLOOKUP(B636,'Sender-Receiver'!$B$3:$BP$1500,41,FALSE),"")</f>
        <v xml:space="preserve"> |  | MVW</v>
      </c>
      <c r="E636" t="s">
        <v>3817</v>
      </c>
      <c r="F636">
        <v>29</v>
      </c>
      <c r="G636" t="s">
        <v>1399</v>
      </c>
      <c r="M636" t="str">
        <f>IF(OR(BOM!$AE$4=FALSE,BOM!$AE$4="-"),IF(ISERROR(SEARCH("send",B636)),"",IF(ISERROR(SEARCH("Embrionix",BOM!$M$4)),"pool:TPC",IF(ISERROR(SEARCH("Quadsplit",BOM!$N$4)),"pool:TPC|pool:TPC","pool:TPC"))),IF(ISERROR(SEARCH("send",B636)),"","pool:TPC|pool:TPC"))</f>
        <v/>
      </c>
      <c r="S636" t="str">
        <f>IFERROR(IF(VLOOKUP(B636,'Sender-Receiver'!$B$3:$BS$1259,IF('Sender-Receiver'!$AQ$2="Type:Vid_720p50",61,59),FALSE)="x","true","false"),"false")</f>
        <v>true</v>
      </c>
      <c r="T636" t="str">
        <f t="shared" si="9"/>
        <v>full</v>
      </c>
      <c r="Y636" t="str">
        <f>IF(OR(BOM!$AE$4=FALSE,BOM!$AE$4="-"),IF(ISERROR(SEARCH("Embrionix",BOM!$M$4)),"none",IF(ISERROR(SEARCH("Quadsplit",BOM!$N$4)),IF(ISERROR(SEARCH("rec",B636)),IF(ISERROR(SEARCH("send",B636)),"none","split"),"merge"),"none")),IF(ISERROR(SEARCH("rec",B636)),"split","merge"))</f>
        <v>merge</v>
      </c>
    </row>
    <row r="637" spans="1:25" x14ac:dyDescent="0.2">
      <c r="A637" t="s">
        <v>942</v>
      </c>
      <c r="B637" t="str">
        <f>CONCATENATE(BOM!$C$4,"_",_xlfn.XLOOKUP(Nevion!G637,'SNP Lookup'!A:A,'SNP Lookup'!C:C,"",0,1),"_IPLASRF")</f>
        <v>VGW-01_SDI29_AUDsend_0013_IPLASRF</v>
      </c>
      <c r="C637" t="str">
        <f>IFERROR(VLOOKUP(B637,'Sender-Receiver'!$B$3:$BQ$1500,IF('Sender-Receiver'!$AQ$2="Type:Vid_720p50",62,60),FALSE),"")</f>
        <v/>
      </c>
      <c r="D637" t="str">
        <f>IFERROR(VLOOKUP(B637,'Sender-Receiver'!$B$3:$BP$1500,41,FALSE),"")</f>
        <v/>
      </c>
      <c r="E637" t="s">
        <v>3817</v>
      </c>
      <c r="F637">
        <v>29</v>
      </c>
      <c r="G637" t="s">
        <v>1415</v>
      </c>
      <c r="M637" t="str">
        <f>IF(OR(BOM!$AE$4=FALSE,BOM!$AE$4="-"),IF(ISERROR(SEARCH("send",B637)),"",IF(ISERROR(SEARCH("Embrionix",BOM!$M$4)),"pool:TPC",IF(ISERROR(SEARCH("Quadsplit",BOM!$N$4)),"pool:TPC|pool:TPC","pool:TPC"))),IF(ISERROR(SEARCH("send",B637)),"","pool:TPC|pool:TPC"))</f>
        <v>pool:TPC|pool:TPC</v>
      </c>
      <c r="S637" t="str">
        <f>IFERROR(IF(VLOOKUP(B637,'Sender-Receiver'!$B$3:$BS$1259,IF('Sender-Receiver'!$AQ$2="Type:Vid_720p50",61,59),FALSE)="x","true","false"),"false")</f>
        <v>false</v>
      </c>
      <c r="T637" t="str">
        <f t="shared" si="9"/>
        <v>off</v>
      </c>
      <c r="Y637" t="str">
        <f>IF(OR(BOM!$AE$4=FALSE,BOM!$AE$4="-"),IF(ISERROR(SEARCH("Embrionix",BOM!$M$4)),"none",IF(ISERROR(SEARCH("Quadsplit",BOM!$N$4)),IF(ISERROR(SEARCH("rec",B637)),IF(ISERROR(SEARCH("send",B637)),"none","split"),"merge"),"none")),IF(ISERROR(SEARCH("rec",B637)),"split","merge"))</f>
        <v>split</v>
      </c>
    </row>
    <row r="638" spans="1:25" x14ac:dyDescent="0.2">
      <c r="A638" t="s">
        <v>942</v>
      </c>
      <c r="B638" t="str">
        <f>CONCATENATE(BOM!$C$4,"_",_xlfn.XLOOKUP(Nevion!G638,'SNP Lookup'!A:A,'SNP Lookup'!C:C,"",0,1),"_IPLASRF")</f>
        <v>VGW-01_SDI29_AUDrec_0014_IPLASRF</v>
      </c>
      <c r="C638" t="str">
        <f>IFERROR(VLOOKUP(B638,'Sender-Receiver'!$B$3:$BQ$1500,IF('Sender-Receiver'!$AQ$2="Type:Vid_720p50",62,60),FALSE),"")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38" t="str">
        <f>IFERROR(VLOOKUP(B638,'Sender-Receiver'!$B$3:$BP$1500,41,FALSE),"")</f>
        <v xml:space="preserve"> |  | MVW</v>
      </c>
      <c r="E638" t="s">
        <v>3817</v>
      </c>
      <c r="F638">
        <v>29</v>
      </c>
      <c r="G638" t="s">
        <v>1400</v>
      </c>
      <c r="M638" t="str">
        <f>IF(OR(BOM!$AE$4=FALSE,BOM!$AE$4="-"),IF(ISERROR(SEARCH("send",B638)),"",IF(ISERROR(SEARCH("Embrionix",BOM!$M$4)),"pool:TPC",IF(ISERROR(SEARCH("Quadsplit",BOM!$N$4)),"pool:TPC|pool:TPC","pool:TPC"))),IF(ISERROR(SEARCH("send",B638)),"","pool:TPC|pool:TPC"))</f>
        <v/>
      </c>
      <c r="S638" t="str">
        <f>IFERROR(IF(VLOOKUP(B638,'Sender-Receiver'!$B$3:$BS$1259,IF('Sender-Receiver'!$AQ$2="Type:Vid_720p50",61,59),FALSE)="x","true","false"),"false")</f>
        <v>true</v>
      </c>
      <c r="T638" t="str">
        <f t="shared" si="9"/>
        <v>full</v>
      </c>
      <c r="Y638" t="str">
        <f>IF(OR(BOM!$AE$4=FALSE,BOM!$AE$4="-"),IF(ISERROR(SEARCH("Embrionix",BOM!$M$4)),"none",IF(ISERROR(SEARCH("Quadsplit",BOM!$N$4)),IF(ISERROR(SEARCH("rec",B638)),IF(ISERROR(SEARCH("send",B638)),"none","split"),"merge"),"none")),IF(ISERROR(SEARCH("rec",B638)),"split","merge"))</f>
        <v>merge</v>
      </c>
    </row>
    <row r="639" spans="1:25" x14ac:dyDescent="0.2">
      <c r="A639" t="s">
        <v>942</v>
      </c>
      <c r="B639" t="str">
        <f>CONCATENATE(BOM!$C$4,"_",_xlfn.XLOOKUP(Nevion!G639,'SNP Lookup'!A:A,'SNP Lookup'!C:C,"",0,1),"_IPLASRF")</f>
        <v>VGW-01_SDI29_AUDsend_0014_IPLASRF</v>
      </c>
      <c r="C639" t="str">
        <f>IFERROR(VLOOKUP(B639,'Sender-Receiver'!$B$3:$BQ$1500,IF('Sender-Receiver'!$AQ$2="Type:Vid_720p50",62,60),FALSE),"")</f>
        <v/>
      </c>
      <c r="D639" t="str">
        <f>IFERROR(VLOOKUP(B639,'Sender-Receiver'!$B$3:$BP$1500,41,FALSE),"")</f>
        <v/>
      </c>
      <c r="E639" t="s">
        <v>3817</v>
      </c>
      <c r="F639">
        <v>29</v>
      </c>
      <c r="G639" t="s">
        <v>1416</v>
      </c>
      <c r="M639" t="str">
        <f>IF(OR(BOM!$AE$4=FALSE,BOM!$AE$4="-"),IF(ISERROR(SEARCH("send",B639)),"",IF(ISERROR(SEARCH("Embrionix",BOM!$M$4)),"pool:TPC",IF(ISERROR(SEARCH("Quadsplit",BOM!$N$4)),"pool:TPC|pool:TPC","pool:TPC"))),IF(ISERROR(SEARCH("send",B639)),"","pool:TPC|pool:TPC"))</f>
        <v>pool:TPC|pool:TPC</v>
      </c>
      <c r="S639" t="str">
        <f>IFERROR(IF(VLOOKUP(B639,'Sender-Receiver'!$B$3:$BS$1259,IF('Sender-Receiver'!$AQ$2="Type:Vid_720p50",61,59),FALSE)="x","true","false"),"false")</f>
        <v>false</v>
      </c>
      <c r="T639" t="str">
        <f t="shared" si="9"/>
        <v>off</v>
      </c>
      <c r="Y639" t="str">
        <f>IF(OR(BOM!$AE$4=FALSE,BOM!$AE$4="-"),IF(ISERROR(SEARCH("Embrionix",BOM!$M$4)),"none",IF(ISERROR(SEARCH("Quadsplit",BOM!$N$4)),IF(ISERROR(SEARCH("rec",B639)),IF(ISERROR(SEARCH("send",B639)),"none","split"),"merge"),"none")),IF(ISERROR(SEARCH("rec",B639)),"split","merge"))</f>
        <v>split</v>
      </c>
    </row>
    <row r="640" spans="1:25" x14ac:dyDescent="0.2">
      <c r="A640" t="s">
        <v>942</v>
      </c>
      <c r="B640" t="str">
        <f>CONCATENATE(BOM!$C$4,"_",_xlfn.XLOOKUP(Nevion!G640,'SNP Lookup'!A:A,'SNP Lookup'!C:C,"",0,1),"_IPLASRF")</f>
        <v>VGW-01_SDI29_AUDrec_0015_IPLASRF</v>
      </c>
      <c r="C640" t="str">
        <f>IFERROR(VLOOKUP(B640,'Sender-Receiver'!$B$3:$BQ$1500,IF('Sender-Receiver'!$AQ$2="Type:Vid_720p50",62,60),FALSE),"")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40" t="str">
        <f>IFERROR(VLOOKUP(B640,'Sender-Receiver'!$B$3:$BP$1500,41,FALSE),"")</f>
        <v xml:space="preserve"> |  | MVW</v>
      </c>
      <c r="E640" t="s">
        <v>3817</v>
      </c>
      <c r="F640">
        <v>29</v>
      </c>
      <c r="G640" t="s">
        <v>1401</v>
      </c>
      <c r="M640" t="str">
        <f>IF(OR(BOM!$AE$4=FALSE,BOM!$AE$4="-"),IF(ISERROR(SEARCH("send",B640)),"",IF(ISERROR(SEARCH("Embrionix",BOM!$M$4)),"pool:TPC",IF(ISERROR(SEARCH("Quadsplit",BOM!$N$4)),"pool:TPC|pool:TPC","pool:TPC"))),IF(ISERROR(SEARCH("send",B640)),"","pool:TPC|pool:TPC"))</f>
        <v/>
      </c>
      <c r="S640" t="str">
        <f>IFERROR(IF(VLOOKUP(B640,'Sender-Receiver'!$B$3:$BS$1259,IF('Sender-Receiver'!$AQ$2="Type:Vid_720p50",61,59),FALSE)="x","true","false"),"false")</f>
        <v>true</v>
      </c>
      <c r="T640" t="str">
        <f t="shared" si="9"/>
        <v>full</v>
      </c>
      <c r="Y640" t="str">
        <f>IF(OR(BOM!$AE$4=FALSE,BOM!$AE$4="-"),IF(ISERROR(SEARCH("Embrionix",BOM!$M$4)),"none",IF(ISERROR(SEARCH("Quadsplit",BOM!$N$4)),IF(ISERROR(SEARCH("rec",B640)),IF(ISERROR(SEARCH("send",B640)),"none","split"),"merge"),"none")),IF(ISERROR(SEARCH("rec",B640)),"split","merge"))</f>
        <v>merge</v>
      </c>
    </row>
    <row r="641" spans="1:25" x14ac:dyDescent="0.2">
      <c r="A641" t="s">
        <v>942</v>
      </c>
      <c r="B641" t="str">
        <f>CONCATENATE(BOM!$C$4,"_",_xlfn.XLOOKUP(Nevion!G641,'SNP Lookup'!A:A,'SNP Lookup'!C:C,"",0,1),"_IPLASRF")</f>
        <v>VGW-01_SDI29_AUDsend_0015_IPLASRF</v>
      </c>
      <c r="C641" t="str">
        <f>IFERROR(VLOOKUP(B641,'Sender-Receiver'!$B$3:$BQ$1500,IF('Sender-Receiver'!$AQ$2="Type:Vid_720p50",62,60),FALSE),"")</f>
        <v/>
      </c>
      <c r="D641" t="str">
        <f>IFERROR(VLOOKUP(B641,'Sender-Receiver'!$B$3:$BP$1500,41,FALSE),"")</f>
        <v/>
      </c>
      <c r="E641" t="s">
        <v>3817</v>
      </c>
      <c r="F641">
        <v>29</v>
      </c>
      <c r="G641" t="s">
        <v>1417</v>
      </c>
      <c r="M641" t="str">
        <f>IF(OR(BOM!$AE$4=FALSE,BOM!$AE$4="-"),IF(ISERROR(SEARCH("send",B641)),"",IF(ISERROR(SEARCH("Embrionix",BOM!$M$4)),"pool:TPC",IF(ISERROR(SEARCH("Quadsplit",BOM!$N$4)),"pool:TPC|pool:TPC","pool:TPC"))),IF(ISERROR(SEARCH("send",B641)),"","pool:TPC|pool:TPC"))</f>
        <v>pool:TPC|pool:TPC</v>
      </c>
      <c r="S641" t="str">
        <f>IFERROR(IF(VLOOKUP(B641,'Sender-Receiver'!$B$3:$BS$1259,IF('Sender-Receiver'!$AQ$2="Type:Vid_720p50",61,59),FALSE)="x","true","false"),"false")</f>
        <v>false</v>
      </c>
      <c r="T641" t="str">
        <f t="shared" si="9"/>
        <v>off</v>
      </c>
      <c r="Y641" t="str">
        <f>IF(OR(BOM!$AE$4=FALSE,BOM!$AE$4="-"),IF(ISERROR(SEARCH("Embrionix",BOM!$M$4)),"none",IF(ISERROR(SEARCH("Quadsplit",BOM!$N$4)),IF(ISERROR(SEARCH("rec",B641)),IF(ISERROR(SEARCH("send",B641)),"none","split"),"merge"),"none")),IF(ISERROR(SEARCH("rec",B641)),"split","merge"))</f>
        <v>split</v>
      </c>
    </row>
    <row r="642" spans="1:25" x14ac:dyDescent="0.2">
      <c r="A642" t="s">
        <v>942</v>
      </c>
      <c r="B642" t="str">
        <f>CONCATENATE(BOM!$C$4,"_",_xlfn.XLOOKUP(Nevion!G642,'SNP Lookup'!A:A,'SNP Lookup'!C:C,"",0,1),"_IPLASRF")</f>
        <v>VGW-01_SDI29_AUDrec_0016_IPLASRF</v>
      </c>
      <c r="C642" t="str">
        <f>IFERROR(VLOOKUP(B642,'Sender-Receiver'!$B$3:$BQ$1500,IF('Sender-Receiver'!$AQ$2="Type:Vid_720p50",62,60),FALSE),"")</f>
        <v>Type:Aud_1CH_M,Type:Aud_1CH_M_LD,Type:Aud_2CH_DBE,Type:Aud_2CH_LR,Type:Aud_2CH_LR_LD,Type:Aud_3CH_LRC,Type:Aud_6CH_5.1,Type:Aud_8CH_RAW,Type:Aud_8CH_RAW_LD,#SNP</v>
      </c>
      <c r="D642" t="str">
        <f>IFERROR(VLOOKUP(B642,'Sender-Receiver'!$B$3:$BP$1500,41,FALSE),"")</f>
        <v xml:space="preserve"> |  | MVW</v>
      </c>
      <c r="E642" t="s">
        <v>3817</v>
      </c>
      <c r="F642">
        <v>29</v>
      </c>
      <c r="G642" t="s">
        <v>1402</v>
      </c>
      <c r="M642" t="str">
        <f>IF(OR(BOM!$AE$4=FALSE,BOM!$AE$4="-"),IF(ISERROR(SEARCH("send",B642)),"",IF(ISERROR(SEARCH("Embrionix",BOM!$M$4)),"pool:TPC",IF(ISERROR(SEARCH("Quadsplit",BOM!$N$4)),"pool:TPC|pool:TPC","pool:TPC"))),IF(ISERROR(SEARCH("send",B642)),"","pool:TPC|pool:TPC"))</f>
        <v/>
      </c>
      <c r="S642" t="str">
        <f>IFERROR(IF(VLOOKUP(B642,'Sender-Receiver'!$B$3:$BS$1259,IF('Sender-Receiver'!$AQ$2="Type:Vid_720p50",61,59),FALSE)="x","true","false"),"false")</f>
        <v>true</v>
      </c>
      <c r="T642" t="str">
        <f t="shared" ref="T642:T705" si="10">IF(S642="true","full","off")</f>
        <v>full</v>
      </c>
      <c r="Y642" t="str">
        <f>IF(OR(BOM!$AE$4=FALSE,BOM!$AE$4="-"),IF(ISERROR(SEARCH("Embrionix",BOM!$M$4)),"none",IF(ISERROR(SEARCH("Quadsplit",BOM!$N$4)),IF(ISERROR(SEARCH("rec",B642)),IF(ISERROR(SEARCH("send",B642)),"none","split"),"merge"),"none")),IF(ISERROR(SEARCH("rec",B642)),"split","merge"))</f>
        <v>merge</v>
      </c>
    </row>
    <row r="643" spans="1:25" x14ac:dyDescent="0.2">
      <c r="A643" t="s">
        <v>942</v>
      </c>
      <c r="B643" t="str">
        <f>CONCATENATE(BOM!$C$4,"_",_xlfn.XLOOKUP(Nevion!G643,'SNP Lookup'!A:A,'SNP Lookup'!C:C,"",0,1),"_IPLASRF")</f>
        <v>VGW-01_SDI29_AUDsend_0016_IPLASRF</v>
      </c>
      <c r="C643" t="str">
        <f>IFERROR(VLOOKUP(B643,'Sender-Receiver'!$B$3:$BQ$1500,IF('Sender-Receiver'!$AQ$2="Type:Vid_720p50",62,60),FALSE),"")</f>
        <v/>
      </c>
      <c r="D643" t="str">
        <f>IFERROR(VLOOKUP(B643,'Sender-Receiver'!$B$3:$BP$1500,41,FALSE),"")</f>
        <v/>
      </c>
      <c r="E643" t="s">
        <v>3817</v>
      </c>
      <c r="F643">
        <v>29</v>
      </c>
      <c r="G643" t="s">
        <v>1418</v>
      </c>
      <c r="M643" t="str">
        <f>IF(OR(BOM!$AE$4=FALSE,BOM!$AE$4="-"),IF(ISERROR(SEARCH("send",B643)),"",IF(ISERROR(SEARCH("Embrionix",BOM!$M$4)),"pool:TPC",IF(ISERROR(SEARCH("Quadsplit",BOM!$N$4)),"pool:TPC|pool:TPC","pool:TPC"))),IF(ISERROR(SEARCH("send",B643)),"","pool:TPC|pool:TPC"))</f>
        <v>pool:TPC|pool:TPC</v>
      </c>
      <c r="S643" t="str">
        <f>IFERROR(IF(VLOOKUP(B643,'Sender-Receiver'!$B$3:$BS$1259,IF('Sender-Receiver'!$AQ$2="Type:Vid_720p50",61,59),FALSE)="x","true","false"),"false")</f>
        <v>false</v>
      </c>
      <c r="T643" t="str">
        <f t="shared" si="10"/>
        <v>off</v>
      </c>
      <c r="Y643" t="str">
        <f>IF(OR(BOM!$AE$4=FALSE,BOM!$AE$4="-"),IF(ISERROR(SEARCH("Embrionix",BOM!$M$4)),"none",IF(ISERROR(SEARCH("Quadsplit",BOM!$N$4)),IF(ISERROR(SEARCH("rec",B643)),IF(ISERROR(SEARCH("send",B643)),"none","split"),"merge"),"none")),IF(ISERROR(SEARCH("rec",B643)),"split","merge"))</f>
        <v>split</v>
      </c>
    </row>
    <row r="644" spans="1:25" x14ac:dyDescent="0.2">
      <c r="A644" t="s">
        <v>942</v>
      </c>
      <c r="B644" t="str">
        <f>CONCATENATE(BOM!$C$4,"_",_xlfn.XLOOKUP(Nevion!G644,'SNP Lookup'!A:A,'SNP Lookup'!C:C,"",0,1),"_IPLASRF")</f>
        <v>VGW-01_SDI29_ANCrec_0001_IPLASRF</v>
      </c>
      <c r="C644" t="str">
        <f>IFERROR(VLOOKUP(B644,'Sender-Receiver'!$B$3:$BQ$1500,IF('Sender-Receiver'!$AQ$2="Type:Vid_720p50",62,60),FALSE),"")</f>
        <v>Type:Anc_Prot,#SNP</v>
      </c>
      <c r="D644" t="str">
        <f>IFERROR(VLOOKUP(B644,'Sender-Receiver'!$B$3:$BP$1500,41,FALSE),"")</f>
        <v xml:space="preserve"> |  | MVW</v>
      </c>
      <c r="E644" t="s">
        <v>3817</v>
      </c>
      <c r="F644">
        <v>29</v>
      </c>
      <c r="G644" t="s">
        <v>1379</v>
      </c>
      <c r="M644" t="str">
        <f>IF(OR(BOM!$AE$4=FALSE,BOM!$AE$4="-"),IF(ISERROR(SEARCH("send",B644)),"",IF(ISERROR(SEARCH("Embrionix",BOM!$M$4)),"pool:TPC",IF(ISERROR(SEARCH("Quadsplit",BOM!$N$4)),"pool:TPC|pool:TPC","pool:TPC"))),IF(ISERROR(SEARCH("send",B644)),"","pool:TPC|pool:TPC"))</f>
        <v/>
      </c>
      <c r="S644" t="str">
        <f>IFERROR(IF(VLOOKUP(B644,'Sender-Receiver'!$B$3:$BS$1259,IF('Sender-Receiver'!$AQ$2="Type:Vid_720p50",61,59),FALSE)="x","true","false"),"false")</f>
        <v>true</v>
      </c>
      <c r="T644" t="str">
        <f t="shared" si="10"/>
        <v>full</v>
      </c>
      <c r="Y644" t="str">
        <f>IF(OR(BOM!$AE$4=FALSE,BOM!$AE$4="-"),IF(ISERROR(SEARCH("Embrionix",BOM!$M$4)),"none",IF(ISERROR(SEARCH("Quadsplit",BOM!$N$4)),IF(ISERROR(SEARCH("rec",B644)),IF(ISERROR(SEARCH("send",B644)),"none","split"),"merge"),"none")),IF(ISERROR(SEARCH("rec",B644)),"split","merge"))</f>
        <v>merge</v>
      </c>
    </row>
    <row r="645" spans="1:25" x14ac:dyDescent="0.2">
      <c r="A645" t="s">
        <v>942</v>
      </c>
      <c r="B645" t="str">
        <f>CONCATENATE(BOM!$C$4,"_",_xlfn.XLOOKUP(Nevion!G645,'SNP Lookup'!A:A,'SNP Lookup'!C:C,"",0,1),"_IPLASRF")</f>
        <v>VGW-01_SDI29_ANCsend_0001_IPLASRF</v>
      </c>
      <c r="C645" t="str">
        <f>IFERROR(VLOOKUP(B645,'Sender-Receiver'!$B$3:$BQ$1500,IF('Sender-Receiver'!$AQ$2="Type:Vid_720p50",62,60),FALSE),"")</f>
        <v/>
      </c>
      <c r="D645" t="str">
        <f>IFERROR(VLOOKUP(B645,'Sender-Receiver'!$B$3:$BP$1500,41,FALSE),"")</f>
        <v/>
      </c>
      <c r="E645" t="s">
        <v>3817</v>
      </c>
      <c r="F645">
        <v>29</v>
      </c>
      <c r="G645" t="s">
        <v>1383</v>
      </c>
      <c r="M645" t="str">
        <f>IF(OR(BOM!$AE$4=FALSE,BOM!$AE$4="-"),IF(ISERROR(SEARCH("send",B645)),"",IF(ISERROR(SEARCH("Embrionix",BOM!$M$4)),"pool:TPC",IF(ISERROR(SEARCH("Quadsplit",BOM!$N$4)),"pool:TPC|pool:TPC","pool:TPC"))),IF(ISERROR(SEARCH("send",B645)),"","pool:TPC|pool:TPC"))</f>
        <v>pool:TPC|pool:TPC</v>
      </c>
      <c r="S645" t="str">
        <f>IFERROR(IF(VLOOKUP(B645,'Sender-Receiver'!$B$3:$BS$1259,IF('Sender-Receiver'!$AQ$2="Type:Vid_720p50",61,59),FALSE)="x","true","false"),"false")</f>
        <v>false</v>
      </c>
      <c r="T645" t="str">
        <f t="shared" si="10"/>
        <v>off</v>
      </c>
      <c r="Y645" t="str">
        <f>IF(OR(BOM!$AE$4=FALSE,BOM!$AE$4="-"),IF(ISERROR(SEARCH("Embrionix",BOM!$M$4)),"none",IF(ISERROR(SEARCH("Quadsplit",BOM!$N$4)),IF(ISERROR(SEARCH("rec",B645)),IF(ISERROR(SEARCH("send",B645)),"none","split"),"merge"),"none")),IF(ISERROR(SEARCH("rec",B645)),"split","merge"))</f>
        <v>split</v>
      </c>
    </row>
    <row r="646" spans="1:25" x14ac:dyDescent="0.2">
      <c r="A646" t="s">
        <v>942</v>
      </c>
      <c r="B646" t="str">
        <f>CONCATENATE(BOM!$C$4,"_",_xlfn.XLOOKUP(Nevion!G646,'SNP Lookup'!A:A,'SNP Lookup'!C:C,"",0,1),"_IPLASRF")</f>
        <v>VGW-01_SDI29_ANCrec_0002_IPLASRF</v>
      </c>
      <c r="C646" t="str">
        <f>IFERROR(VLOOKUP(B646,'Sender-Receiver'!$B$3:$BQ$1500,IF('Sender-Receiver'!$AQ$2="Type:Vid_720p50",62,60),FALSE),"")</f>
        <v>#SNP</v>
      </c>
      <c r="D646" t="str">
        <f>IFERROR(VLOOKUP(B646,'Sender-Receiver'!$B$3:$BP$1500,41,FALSE),"")</f>
        <v xml:space="preserve"> |  | MVW</v>
      </c>
      <c r="E646" t="s">
        <v>3817</v>
      </c>
      <c r="F646">
        <v>29</v>
      </c>
      <c r="G646" t="s">
        <v>1380</v>
      </c>
      <c r="M646" t="str">
        <f>IF(OR(BOM!$AE$4=FALSE,BOM!$AE$4="-"),IF(ISERROR(SEARCH("send",B646)),"",IF(ISERROR(SEARCH("Embrionix",BOM!$M$4)),"pool:TPC",IF(ISERROR(SEARCH("Quadsplit",BOM!$N$4)),"pool:TPC|pool:TPC","pool:TPC"))),IF(ISERROR(SEARCH("send",B646)),"","pool:TPC|pool:TPC"))</f>
        <v/>
      </c>
      <c r="S646" t="str">
        <f>IFERROR(IF(VLOOKUP(B646,'Sender-Receiver'!$B$3:$BS$1259,IF('Sender-Receiver'!$AQ$2="Type:Vid_720p50",61,59),FALSE)="x","true","false"),"false")</f>
        <v>false</v>
      </c>
      <c r="T646" t="str">
        <f t="shared" si="10"/>
        <v>off</v>
      </c>
      <c r="Y646" t="str">
        <f>IF(OR(BOM!$AE$4=FALSE,BOM!$AE$4="-"),IF(ISERROR(SEARCH("Embrionix",BOM!$M$4)),"none",IF(ISERROR(SEARCH("Quadsplit",BOM!$N$4)),IF(ISERROR(SEARCH("rec",B646)),IF(ISERROR(SEARCH("send",B646)),"none","split"),"merge"),"none")),IF(ISERROR(SEARCH("rec",B646)),"split","merge"))</f>
        <v>merge</v>
      </c>
    </row>
    <row r="647" spans="1:25" x14ac:dyDescent="0.2">
      <c r="A647" t="s">
        <v>942</v>
      </c>
      <c r="B647" t="str">
        <f>CONCATENATE(BOM!$C$4,"_",_xlfn.XLOOKUP(Nevion!G647,'SNP Lookup'!A:A,'SNP Lookup'!C:C,"",0,1),"_IPLASRF")</f>
        <v>VGW-01_SDI29_ANCsend_0002_IPLASRF</v>
      </c>
      <c r="C647" t="str">
        <f>IFERROR(VLOOKUP(B647,'Sender-Receiver'!$B$3:$BQ$1500,IF('Sender-Receiver'!$AQ$2="Type:Vid_720p50",62,60),FALSE),"")</f>
        <v/>
      </c>
      <c r="D647" t="str">
        <f>IFERROR(VLOOKUP(B647,'Sender-Receiver'!$B$3:$BP$1500,41,FALSE),"")</f>
        <v/>
      </c>
      <c r="E647" t="s">
        <v>3817</v>
      </c>
      <c r="F647">
        <v>29</v>
      </c>
      <c r="G647" t="s">
        <v>1384</v>
      </c>
      <c r="M647" t="str">
        <f>IF(OR(BOM!$AE$4=FALSE,BOM!$AE$4="-"),IF(ISERROR(SEARCH("send",B647)),"",IF(ISERROR(SEARCH("Embrionix",BOM!$M$4)),"pool:TPC",IF(ISERROR(SEARCH("Quadsplit",BOM!$N$4)),"pool:TPC|pool:TPC","pool:TPC"))),IF(ISERROR(SEARCH("send",B647)),"","pool:TPC|pool:TPC"))</f>
        <v>pool:TPC|pool:TPC</v>
      </c>
      <c r="S647" t="str">
        <f>IFERROR(IF(VLOOKUP(B647,'Sender-Receiver'!$B$3:$BS$1259,IF('Sender-Receiver'!$AQ$2="Type:Vid_720p50",61,59),FALSE)="x","true","false"),"false")</f>
        <v>false</v>
      </c>
      <c r="T647" t="str">
        <f t="shared" si="10"/>
        <v>off</v>
      </c>
      <c r="Y647" t="str">
        <f>IF(OR(BOM!$AE$4=FALSE,BOM!$AE$4="-"),IF(ISERROR(SEARCH("Embrionix",BOM!$M$4)),"none",IF(ISERROR(SEARCH("Quadsplit",BOM!$N$4)),IF(ISERROR(SEARCH("rec",B647)),IF(ISERROR(SEARCH("send",B647)),"none","split"),"merge"),"none")),IF(ISERROR(SEARCH("rec",B647)),"split","merge"))</f>
        <v>split</v>
      </c>
    </row>
    <row r="648" spans="1:25" x14ac:dyDescent="0.2">
      <c r="A648" t="s">
        <v>942</v>
      </c>
      <c r="B648" t="str">
        <f>CONCATENATE(BOM!$C$4,"_",_xlfn.XLOOKUP(Nevion!G648,'SNP Lookup'!A:A,'SNP Lookup'!C:C,"",0,1),"_IPLASRF")</f>
        <v>VGW-01_SDI29_ANCrec_0003_IPLASRF</v>
      </c>
      <c r="C648" t="str">
        <f>IFERROR(VLOOKUP(B648,'Sender-Receiver'!$B$3:$BQ$1500,IF('Sender-Receiver'!$AQ$2="Type:Vid_720p50",62,60),FALSE),"")</f>
        <v>#SNP</v>
      </c>
      <c r="D648" t="str">
        <f>IFERROR(VLOOKUP(B648,'Sender-Receiver'!$B$3:$BP$1500,41,FALSE),"")</f>
        <v xml:space="preserve"> |  | MVW</v>
      </c>
      <c r="E648" t="s">
        <v>3817</v>
      </c>
      <c r="F648">
        <v>29</v>
      </c>
      <c r="G648" t="s">
        <v>1381</v>
      </c>
      <c r="M648" t="str">
        <f>IF(OR(BOM!$AE$4=FALSE,BOM!$AE$4="-"),IF(ISERROR(SEARCH("send",B648)),"",IF(ISERROR(SEARCH("Embrionix",BOM!$M$4)),"pool:TPC",IF(ISERROR(SEARCH("Quadsplit",BOM!$N$4)),"pool:TPC|pool:TPC","pool:TPC"))),IF(ISERROR(SEARCH("send",B648)),"","pool:TPC|pool:TPC"))</f>
        <v/>
      </c>
      <c r="S648" t="str">
        <f>IFERROR(IF(VLOOKUP(B648,'Sender-Receiver'!$B$3:$BS$1259,IF('Sender-Receiver'!$AQ$2="Type:Vid_720p50",61,59),FALSE)="x","true","false"),"false")</f>
        <v>false</v>
      </c>
      <c r="T648" t="str">
        <f t="shared" si="10"/>
        <v>off</v>
      </c>
      <c r="Y648" t="str">
        <f>IF(OR(BOM!$AE$4=FALSE,BOM!$AE$4="-"),IF(ISERROR(SEARCH("Embrionix",BOM!$M$4)),"none",IF(ISERROR(SEARCH("Quadsplit",BOM!$N$4)),IF(ISERROR(SEARCH("rec",B648)),IF(ISERROR(SEARCH("send",B648)),"none","split"),"merge"),"none")),IF(ISERROR(SEARCH("rec",B648)),"split","merge"))</f>
        <v>merge</v>
      </c>
    </row>
    <row r="649" spans="1:25" x14ac:dyDescent="0.2">
      <c r="A649" t="s">
        <v>942</v>
      </c>
      <c r="B649" t="str">
        <f>CONCATENATE(BOM!$C$4,"_",_xlfn.XLOOKUP(Nevion!G649,'SNP Lookup'!A:A,'SNP Lookup'!C:C,"",0,1),"_IPLASRF")</f>
        <v>VGW-01_SDI29_ANCsend_0003_IPLASRF</v>
      </c>
      <c r="C649" t="str">
        <f>IFERROR(VLOOKUP(B649,'Sender-Receiver'!$B$3:$BQ$1500,IF('Sender-Receiver'!$AQ$2="Type:Vid_720p50",62,60),FALSE),"")</f>
        <v/>
      </c>
      <c r="D649" t="str">
        <f>IFERROR(VLOOKUP(B649,'Sender-Receiver'!$B$3:$BP$1500,41,FALSE),"")</f>
        <v/>
      </c>
      <c r="E649" t="s">
        <v>3817</v>
      </c>
      <c r="F649">
        <v>29</v>
      </c>
      <c r="G649" t="s">
        <v>1385</v>
      </c>
      <c r="M649" t="str">
        <f>IF(OR(BOM!$AE$4=FALSE,BOM!$AE$4="-"),IF(ISERROR(SEARCH("send",B649)),"",IF(ISERROR(SEARCH("Embrionix",BOM!$M$4)),"pool:TPC",IF(ISERROR(SEARCH("Quadsplit",BOM!$N$4)),"pool:TPC|pool:TPC","pool:TPC"))),IF(ISERROR(SEARCH("send",B649)),"","pool:TPC|pool:TPC"))</f>
        <v>pool:TPC|pool:TPC</v>
      </c>
      <c r="S649" t="str">
        <f>IFERROR(IF(VLOOKUP(B649,'Sender-Receiver'!$B$3:$BS$1259,IF('Sender-Receiver'!$AQ$2="Type:Vid_720p50",61,59),FALSE)="x","true","false"),"false")</f>
        <v>false</v>
      </c>
      <c r="T649" t="str">
        <f t="shared" si="10"/>
        <v>off</v>
      </c>
      <c r="Y649" t="str">
        <f>IF(OR(BOM!$AE$4=FALSE,BOM!$AE$4="-"),IF(ISERROR(SEARCH("Embrionix",BOM!$M$4)),"none",IF(ISERROR(SEARCH("Quadsplit",BOM!$N$4)),IF(ISERROR(SEARCH("rec",B649)),IF(ISERROR(SEARCH("send",B649)),"none","split"),"merge"),"none")),IF(ISERROR(SEARCH("rec",B649)),"split","merge"))</f>
        <v>split</v>
      </c>
    </row>
    <row r="650" spans="1:25" x14ac:dyDescent="0.2">
      <c r="A650" t="s">
        <v>942</v>
      </c>
      <c r="B650" t="str">
        <f>CONCATENATE(BOM!$C$4,"_",_xlfn.XLOOKUP(Nevion!G650,'SNP Lookup'!A:A,'SNP Lookup'!C:C,"",0,1),"_IPLASRF")</f>
        <v>VGW-01_SDI29_ANCrec_0004_IPLASRF</v>
      </c>
      <c r="C650" t="str">
        <f>IFERROR(VLOOKUP(B650,'Sender-Receiver'!$B$3:$BQ$1500,IF('Sender-Receiver'!$AQ$2="Type:Vid_720p50",62,60),FALSE),"")</f>
        <v>#SNP</v>
      </c>
      <c r="D650" t="str">
        <f>IFERROR(VLOOKUP(B650,'Sender-Receiver'!$B$3:$BP$1500,41,FALSE),"")</f>
        <v xml:space="preserve"> |  | MVW</v>
      </c>
      <c r="E650" t="s">
        <v>3817</v>
      </c>
      <c r="F650">
        <v>29</v>
      </c>
      <c r="G650" t="s">
        <v>1382</v>
      </c>
      <c r="M650" t="str">
        <f>IF(OR(BOM!$AE$4=FALSE,BOM!$AE$4="-"),IF(ISERROR(SEARCH("send",B650)),"",IF(ISERROR(SEARCH("Embrionix",BOM!$M$4)),"pool:TPC",IF(ISERROR(SEARCH("Quadsplit",BOM!$N$4)),"pool:TPC|pool:TPC","pool:TPC"))),IF(ISERROR(SEARCH("send",B650)),"","pool:TPC|pool:TPC"))</f>
        <v/>
      </c>
      <c r="S650" t="str">
        <f>IFERROR(IF(VLOOKUP(B650,'Sender-Receiver'!$B$3:$BS$1259,IF('Sender-Receiver'!$AQ$2="Type:Vid_720p50",61,59),FALSE)="x","true","false"),"false")</f>
        <v>false</v>
      </c>
      <c r="T650" t="str">
        <f t="shared" si="10"/>
        <v>off</v>
      </c>
      <c r="Y650" t="str">
        <f>IF(OR(BOM!$AE$4=FALSE,BOM!$AE$4="-"),IF(ISERROR(SEARCH("Embrionix",BOM!$M$4)),"none",IF(ISERROR(SEARCH("Quadsplit",BOM!$N$4)),IF(ISERROR(SEARCH("rec",B650)),IF(ISERROR(SEARCH("send",B650)),"none","split"),"merge"),"none")),IF(ISERROR(SEARCH("rec",B650)),"split","merge"))</f>
        <v>merge</v>
      </c>
    </row>
    <row r="651" spans="1:25" x14ac:dyDescent="0.2">
      <c r="A651" t="s">
        <v>942</v>
      </c>
      <c r="B651" t="str">
        <f>CONCATENATE(BOM!$C$4,"_",_xlfn.XLOOKUP(Nevion!G651,'SNP Lookup'!A:A,'SNP Lookup'!C:C,"",0,1),"_IPLASRF")</f>
        <v>VGW-01_SDI29_ANCsend_0004_IPLASRF</v>
      </c>
      <c r="C651" t="str">
        <f>IFERROR(VLOOKUP(B651,'Sender-Receiver'!$B$3:$BQ$1500,IF('Sender-Receiver'!$AQ$2="Type:Vid_720p50",62,60),FALSE),"")</f>
        <v/>
      </c>
      <c r="D651" t="str">
        <f>IFERROR(VLOOKUP(B651,'Sender-Receiver'!$B$3:$BP$1500,41,FALSE),"")</f>
        <v/>
      </c>
      <c r="E651" t="s">
        <v>3817</v>
      </c>
      <c r="F651">
        <v>29</v>
      </c>
      <c r="G651" t="s">
        <v>1386</v>
      </c>
      <c r="M651" t="str">
        <f>IF(OR(BOM!$AE$4=FALSE,BOM!$AE$4="-"),IF(ISERROR(SEARCH("send",B651)),"",IF(ISERROR(SEARCH("Embrionix",BOM!$M$4)),"pool:TPC",IF(ISERROR(SEARCH("Quadsplit",BOM!$N$4)),"pool:TPC|pool:TPC","pool:TPC"))),IF(ISERROR(SEARCH("send",B651)),"","pool:TPC|pool:TPC"))</f>
        <v>pool:TPC|pool:TPC</v>
      </c>
      <c r="S651" t="str">
        <f>IFERROR(IF(VLOOKUP(B651,'Sender-Receiver'!$B$3:$BS$1259,IF('Sender-Receiver'!$AQ$2="Type:Vid_720p50",61,59),FALSE)="x","true","false"),"false")</f>
        <v>false</v>
      </c>
      <c r="T651" t="str">
        <f t="shared" si="10"/>
        <v>off</v>
      </c>
      <c r="Y651" t="str">
        <f>IF(OR(BOM!$AE$4=FALSE,BOM!$AE$4="-"),IF(ISERROR(SEARCH("Embrionix",BOM!$M$4)),"none",IF(ISERROR(SEARCH("Quadsplit",BOM!$N$4)),IF(ISERROR(SEARCH("rec",B651)),IF(ISERROR(SEARCH("send",B651)),"none","split"),"merge"),"none")),IF(ISERROR(SEARCH("rec",B651)),"split","merge"))</f>
        <v>split</v>
      </c>
    </row>
  </sheetData>
  <autoFilter ref="A1:Y1" xr:uid="{ACF0A07B-CCB7-425A-A45B-CC8606038A96}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9C47-913C-434B-8A65-64A44B69A7A0}">
  <dimension ref="A1:J2753"/>
  <sheetViews>
    <sheetView workbookViewId="0">
      <selection sqref="A1:XFD1048576"/>
    </sheetView>
  </sheetViews>
  <sheetFormatPr baseColWidth="10" defaultRowHeight="12.75" x14ac:dyDescent="0.2"/>
  <cols>
    <col min="1" max="1" width="37.7109375" bestFit="1" customWidth="1"/>
    <col min="2" max="2" width="49.42578125" bestFit="1" customWidth="1"/>
    <col min="3" max="3" width="20.42578125" bestFit="1" customWidth="1"/>
    <col min="4" max="4" width="17.140625" bestFit="1" customWidth="1"/>
    <col min="5" max="5" width="11.85546875" bestFit="1" customWidth="1"/>
    <col min="6" max="6" width="9.42578125" bestFit="1" customWidth="1"/>
    <col min="7" max="7" width="11.85546875" bestFit="1" customWidth="1"/>
    <col min="8" max="8" width="14.42578125" bestFit="1" customWidth="1"/>
    <col min="9" max="9" width="13.5703125" bestFit="1" customWidth="1"/>
    <col min="10" max="10" width="16.85546875" style="114" bestFit="1" customWidth="1"/>
  </cols>
  <sheetData>
    <row r="1" spans="1:10" x14ac:dyDescent="0.2">
      <c r="A1" t="s">
        <v>1705</v>
      </c>
      <c r="B1" t="s">
        <v>1706</v>
      </c>
      <c r="C1" t="s">
        <v>1707</v>
      </c>
      <c r="D1" t="s">
        <v>1708</v>
      </c>
      <c r="E1" t="s">
        <v>1709</v>
      </c>
      <c r="F1" t="s">
        <v>1710</v>
      </c>
      <c r="G1" t="s">
        <v>1711</v>
      </c>
      <c r="H1" t="s">
        <v>1712</v>
      </c>
      <c r="I1" t="s">
        <v>1713</v>
      </c>
      <c r="J1" s="114" t="s">
        <v>1714</v>
      </c>
    </row>
    <row r="2" spans="1:10" x14ac:dyDescent="0.2">
      <c r="A2" t="s">
        <v>1715</v>
      </c>
      <c r="B2" t="str">
        <f t="shared" ref="B2:B65" si="0">CONCATENATE(IF(E2="1","Prozessor A",IF(E2="2","Prozessor B",IF(E2="3","Prozessor C",IF(E2="4","Prozessor D","UNBEKANNT"))))," / ",IF(F2="1","Section 1",IF(F2="2","Section 2","UNBEKANNT"))," / ",IF(G2="1","Programm 1",IF(G2="2","Programm 2",IF(G2="3","Programm 3",IF(G2="4","Programm 4","UNBEKANNT")))), " / ", IF(H2="VID","Video",IF(H2="AUD","Audio",IF(H2="ANC","Ancillary","UNBEKANNT")))," ", D2, " ", J2)</f>
        <v>Prozessor A / Section 1 / Programm 1 / Ancillary Receiver 1</v>
      </c>
      <c r="C2" t="str">
        <f t="shared" ref="C2:C65" si="1">CONCATENATE("SDI",IF(I2&lt;10,CONCATENATE("0",I2),I2),"_",H2,IF(D2="Sender","send_",IF(D2="Receiver","rec_","UNKNOWN")),IF(OR(J2 ="1",J2 ="2",J2 ="3",J2 ="4",J2 ="5",J2 ="6",J2 ="7",J2 ="8",J2 ="9"),CONCATENATE("000",J2),CONCATENATE("00",J2)))</f>
        <v>SDI01_ANCrec_0001</v>
      </c>
      <c r="D2" t="str">
        <f t="shared" ref="D2:D65" si="2">IF(ISERROR(FIND("S|P",A2)),"Receiver","Sender")</f>
        <v>Receiver</v>
      </c>
      <c r="E2" t="str">
        <f t="shared" ref="E2:E65" si="3">IF(ISERROR(FIND("ProcA",A2)),IF(ISERROR(FIND("ProcB",A2)),IF(ISERROR(FIND("ProcC",A2)),IF(ISERROR(FIND("ProcD",A2)),"UNBEKANNT","4"),"3"),"2"),"1")</f>
        <v>1</v>
      </c>
      <c r="F2" t="str">
        <f t="shared" ref="F2:F65" si="4">IF(ISERROR(FIND(" S1 ",A2)),IF(ISERROR(FIND(" S2 ",A2)),"UNBEKANNT","2"),"1")</f>
        <v>1</v>
      </c>
      <c r="G2" t="str">
        <f t="shared" ref="G2:G65" si="5">IF(ISERROR(FIND(" P1 ",A2)),IF(ISERROR(FIND(" P2 ",A2)),IF(ISERROR(FIND(" P3 ",A2)),IF(ISERROR(FIND(" P4 ",A2)),"UNBEKANNT","4"),"3"),"2"),"1")</f>
        <v>1</v>
      </c>
      <c r="H2" t="str">
        <f t="shared" ref="H2:H65" si="6">IF(ISERROR(FIND("Video",A2)),IF(ISERROR(FIND("Audio",A2)),IF(ISERROR(FIND("Ancillary",A2)),"UNBEKANNT","ANC"),"AUD"),"VID")</f>
        <v>ANC</v>
      </c>
      <c r="I2">
        <f t="shared" ref="I2:I65" si="7">IF(AND(E2="1",F2="1",G2="1"),1,IF(AND(E2="1",F2="1",G2="2"),2,IF(AND(E2="1",F2="1",G2="3"),3,IF(AND(E2="1",F2="1",G2="4"),4,IF(AND(E2="1",F2="2",G2="1"),5,IF(AND(E2="1",F2="2",G2="2"),6,IF(AND(E2="1",F2="2",G2="3"),7,IF(AND(E2="1",F2="2",G2="4"),8,IF(AND(E2="2",F2="1",G2="1"),9,IF(AND(E2="2",F2="1",G2="2"),10,IF(AND(E2="2",F2="1",G2="3"),11,IF(AND(E2="2",F2="1",G2="4"),12,IF(AND(E2="2",F2="2",G2="1"),13,IF(AND(E2="2",F2="2",G2="2"),14,IF(AND(E2="2",F2="2",G2="3"),15,IF(AND(E2="2",F2="2",G2="4"),16,IF(AND(E2="3",F2="1",G2="1"),17,IF(AND(E2="3",F2="1",G2="2"),18,IF(AND(E2="3",F2="1",G2="3"),19,IF(AND(E2="3",F2="1",G2="4"),20,IF(AND(E2="3",F2="2",G2="1"),21,IF(AND(E2="3",F2="2",G2="2"),22,IF(AND(E2="3",F2="2",G2="3"),23,IF(AND(E2="3",F2="2",G2="4"),24,IF(AND(E2="4",F2="1",G2="1"),25,IF(AND(E2="4",F2="1",G2="2"),26,IF(AND(E2="4",F2="1",G2="3"),27,IF(AND(E2="4",F2="1",G2="4"),28,IF(AND(E2="4",F2="2",G2="1"),29,IF(AND(E2="4",F2="2",G2="2"),30,IF(AND(E2="4",F2="2",G2="3"),31,IF(AND(E2="4",F2="2",G2="4"),32,"UNBEKANNT"))))))))))))))))))))))))))))))))</f>
        <v>1</v>
      </c>
      <c r="J2" s="114" t="str">
        <f t="shared" ref="J2:J65" si="8">IF(ISERROR(FIND("Proxy Video",A2)),IF(ISERROR(FIND("Video",A2)),IF(ISERROR(SEARCH("Audio",A2)),IF(ISERROR(SEARCH("Data",A2)),"UNBEKANNT",RIGHT(A2,LEN(A2)-SEARCH("Data",A2)-4)),RIGHT(A2,LEN(A2)-SEARCH("Audio",A2)-5)),"1"),"2")</f>
        <v>1</v>
      </c>
    </row>
    <row r="3" spans="1:10" x14ac:dyDescent="0.2">
      <c r="A3" t="s">
        <v>1716</v>
      </c>
      <c r="B3" t="str">
        <f t="shared" si="0"/>
        <v>Prozessor A / Section 1 / Programm 1 / Ancillary Receiver 2</v>
      </c>
      <c r="C3" t="str">
        <f t="shared" si="1"/>
        <v>SDI01_ANCrec_0002</v>
      </c>
      <c r="D3" t="str">
        <f t="shared" si="2"/>
        <v>Receiver</v>
      </c>
      <c r="E3" t="str">
        <f t="shared" si="3"/>
        <v>1</v>
      </c>
      <c r="F3" t="str">
        <f t="shared" si="4"/>
        <v>1</v>
      </c>
      <c r="G3" t="str">
        <f t="shared" si="5"/>
        <v>1</v>
      </c>
      <c r="H3" t="str">
        <f t="shared" si="6"/>
        <v>ANC</v>
      </c>
      <c r="I3">
        <f t="shared" si="7"/>
        <v>1</v>
      </c>
      <c r="J3" s="114" t="str">
        <f t="shared" si="8"/>
        <v>2</v>
      </c>
    </row>
    <row r="4" spans="1:10" x14ac:dyDescent="0.2">
      <c r="A4" t="s">
        <v>1717</v>
      </c>
      <c r="B4" t="str">
        <f t="shared" si="0"/>
        <v>Prozessor A / Section 1 / Programm 1 / Ancillary Receiver 3</v>
      </c>
      <c r="C4" t="str">
        <f t="shared" si="1"/>
        <v>SDI01_ANCrec_0003</v>
      </c>
      <c r="D4" t="str">
        <f t="shared" si="2"/>
        <v>Receiver</v>
      </c>
      <c r="E4" t="str">
        <f t="shared" si="3"/>
        <v>1</v>
      </c>
      <c r="F4" t="str">
        <f t="shared" si="4"/>
        <v>1</v>
      </c>
      <c r="G4" t="str">
        <f t="shared" si="5"/>
        <v>1</v>
      </c>
      <c r="H4" t="str">
        <f t="shared" si="6"/>
        <v>ANC</v>
      </c>
      <c r="I4">
        <f t="shared" si="7"/>
        <v>1</v>
      </c>
      <c r="J4" s="114" t="str">
        <f t="shared" si="8"/>
        <v>3</v>
      </c>
    </row>
    <row r="5" spans="1:10" x14ac:dyDescent="0.2">
      <c r="A5" t="s">
        <v>1718</v>
      </c>
      <c r="B5" t="str">
        <f t="shared" si="0"/>
        <v>Prozessor A / Section 1 / Programm 1 / Ancillary Receiver 4</v>
      </c>
      <c r="C5" t="str">
        <f t="shared" si="1"/>
        <v>SDI01_ANCrec_0004</v>
      </c>
      <c r="D5" t="str">
        <f t="shared" si="2"/>
        <v>Receiver</v>
      </c>
      <c r="E5" t="str">
        <f t="shared" si="3"/>
        <v>1</v>
      </c>
      <c r="F5" t="str">
        <f t="shared" si="4"/>
        <v>1</v>
      </c>
      <c r="G5" t="str">
        <f t="shared" si="5"/>
        <v>1</v>
      </c>
      <c r="H5" t="str">
        <f t="shared" si="6"/>
        <v>ANC</v>
      </c>
      <c r="I5">
        <f t="shared" si="7"/>
        <v>1</v>
      </c>
      <c r="J5" s="114" t="str">
        <f t="shared" si="8"/>
        <v>4</v>
      </c>
    </row>
    <row r="6" spans="1:10" x14ac:dyDescent="0.2">
      <c r="A6" t="s">
        <v>1719</v>
      </c>
      <c r="B6" t="str">
        <f t="shared" si="0"/>
        <v>Prozessor A / Section 1 / Programm 1 / Audio Receiver 1</v>
      </c>
      <c r="C6" t="str">
        <f t="shared" si="1"/>
        <v>SDI01_AUDrec_0001</v>
      </c>
      <c r="D6" t="str">
        <f t="shared" si="2"/>
        <v>Receiver</v>
      </c>
      <c r="E6" t="str">
        <f t="shared" si="3"/>
        <v>1</v>
      </c>
      <c r="F6" t="str">
        <f t="shared" si="4"/>
        <v>1</v>
      </c>
      <c r="G6" t="str">
        <f t="shared" si="5"/>
        <v>1</v>
      </c>
      <c r="H6" t="str">
        <f t="shared" si="6"/>
        <v>AUD</v>
      </c>
      <c r="I6">
        <f t="shared" si="7"/>
        <v>1</v>
      </c>
      <c r="J6" s="114" t="str">
        <f t="shared" si="8"/>
        <v>1</v>
      </c>
    </row>
    <row r="7" spans="1:10" x14ac:dyDescent="0.2">
      <c r="A7" t="s">
        <v>1720</v>
      </c>
      <c r="B7" t="str">
        <f t="shared" si="0"/>
        <v>Prozessor A / Section 1 / Programm 1 / Audio Receiver 2</v>
      </c>
      <c r="C7" t="str">
        <f t="shared" si="1"/>
        <v>SDI01_AUDrec_0002</v>
      </c>
      <c r="D7" t="str">
        <f t="shared" si="2"/>
        <v>Receiver</v>
      </c>
      <c r="E7" t="str">
        <f t="shared" si="3"/>
        <v>1</v>
      </c>
      <c r="F7" t="str">
        <f t="shared" si="4"/>
        <v>1</v>
      </c>
      <c r="G7" t="str">
        <f t="shared" si="5"/>
        <v>1</v>
      </c>
      <c r="H7" t="str">
        <f t="shared" si="6"/>
        <v>AUD</v>
      </c>
      <c r="I7">
        <f t="shared" si="7"/>
        <v>1</v>
      </c>
      <c r="J7" s="114" t="str">
        <f t="shared" si="8"/>
        <v>2</v>
      </c>
    </row>
    <row r="8" spans="1:10" x14ac:dyDescent="0.2">
      <c r="A8" t="s">
        <v>1721</v>
      </c>
      <c r="B8" t="str">
        <f t="shared" si="0"/>
        <v>Prozessor A / Section 1 / Programm 1 / Audio Receiver 3</v>
      </c>
      <c r="C8" t="str">
        <f t="shared" si="1"/>
        <v>SDI01_AUDrec_0003</v>
      </c>
      <c r="D8" t="str">
        <f t="shared" si="2"/>
        <v>Receiver</v>
      </c>
      <c r="E8" t="str">
        <f t="shared" si="3"/>
        <v>1</v>
      </c>
      <c r="F8" t="str">
        <f t="shared" si="4"/>
        <v>1</v>
      </c>
      <c r="G8" t="str">
        <f t="shared" si="5"/>
        <v>1</v>
      </c>
      <c r="H8" t="str">
        <f t="shared" si="6"/>
        <v>AUD</v>
      </c>
      <c r="I8">
        <f t="shared" si="7"/>
        <v>1</v>
      </c>
      <c r="J8" s="114" t="str">
        <f t="shared" si="8"/>
        <v>3</v>
      </c>
    </row>
    <row r="9" spans="1:10" x14ac:dyDescent="0.2">
      <c r="A9" t="s">
        <v>1722</v>
      </c>
      <c r="B9" t="str">
        <f t="shared" si="0"/>
        <v>Prozessor A / Section 1 / Programm 1 / Audio Receiver 4</v>
      </c>
      <c r="C9" t="str">
        <f t="shared" si="1"/>
        <v>SDI01_AUDrec_0004</v>
      </c>
      <c r="D9" t="str">
        <f t="shared" si="2"/>
        <v>Receiver</v>
      </c>
      <c r="E9" t="str">
        <f t="shared" si="3"/>
        <v>1</v>
      </c>
      <c r="F9" t="str">
        <f t="shared" si="4"/>
        <v>1</v>
      </c>
      <c r="G9" t="str">
        <f t="shared" si="5"/>
        <v>1</v>
      </c>
      <c r="H9" t="str">
        <f t="shared" si="6"/>
        <v>AUD</v>
      </c>
      <c r="I9">
        <f t="shared" si="7"/>
        <v>1</v>
      </c>
      <c r="J9" s="114" t="str">
        <f t="shared" si="8"/>
        <v>4</v>
      </c>
    </row>
    <row r="10" spans="1:10" x14ac:dyDescent="0.2">
      <c r="A10" t="s">
        <v>1723</v>
      </c>
      <c r="B10" t="str">
        <f t="shared" si="0"/>
        <v>Prozessor A / Section 1 / Programm 1 / Audio Receiver 5</v>
      </c>
      <c r="C10" t="str">
        <f t="shared" si="1"/>
        <v>SDI01_AUDrec_0005</v>
      </c>
      <c r="D10" t="str">
        <f t="shared" si="2"/>
        <v>Receiver</v>
      </c>
      <c r="E10" t="str">
        <f t="shared" si="3"/>
        <v>1</v>
      </c>
      <c r="F10" t="str">
        <f t="shared" si="4"/>
        <v>1</v>
      </c>
      <c r="G10" t="str">
        <f t="shared" si="5"/>
        <v>1</v>
      </c>
      <c r="H10" t="str">
        <f t="shared" si="6"/>
        <v>AUD</v>
      </c>
      <c r="I10">
        <f t="shared" si="7"/>
        <v>1</v>
      </c>
      <c r="J10" s="114" t="str">
        <f t="shared" si="8"/>
        <v>5</v>
      </c>
    </row>
    <row r="11" spans="1:10" x14ac:dyDescent="0.2">
      <c r="A11" t="s">
        <v>1724</v>
      </c>
      <c r="B11" t="str">
        <f t="shared" si="0"/>
        <v>Prozessor A / Section 1 / Programm 1 / Audio Receiver 6</v>
      </c>
      <c r="C11" t="str">
        <f t="shared" si="1"/>
        <v>SDI01_AUDrec_0006</v>
      </c>
      <c r="D11" t="str">
        <f t="shared" si="2"/>
        <v>Receiver</v>
      </c>
      <c r="E11" t="str">
        <f t="shared" si="3"/>
        <v>1</v>
      </c>
      <c r="F11" t="str">
        <f t="shared" si="4"/>
        <v>1</v>
      </c>
      <c r="G11" t="str">
        <f t="shared" si="5"/>
        <v>1</v>
      </c>
      <c r="H11" t="str">
        <f t="shared" si="6"/>
        <v>AUD</v>
      </c>
      <c r="I11">
        <f t="shared" si="7"/>
        <v>1</v>
      </c>
      <c r="J11" s="114" t="str">
        <f t="shared" si="8"/>
        <v>6</v>
      </c>
    </row>
    <row r="12" spans="1:10" x14ac:dyDescent="0.2">
      <c r="A12" t="s">
        <v>1725</v>
      </c>
      <c r="B12" t="str">
        <f t="shared" si="0"/>
        <v>Prozessor A / Section 1 / Programm 1 / Audio Receiver 7</v>
      </c>
      <c r="C12" t="str">
        <f t="shared" si="1"/>
        <v>SDI01_AUDrec_0007</v>
      </c>
      <c r="D12" t="str">
        <f t="shared" si="2"/>
        <v>Receiver</v>
      </c>
      <c r="E12" t="str">
        <f t="shared" si="3"/>
        <v>1</v>
      </c>
      <c r="F12" t="str">
        <f t="shared" si="4"/>
        <v>1</v>
      </c>
      <c r="G12" t="str">
        <f t="shared" si="5"/>
        <v>1</v>
      </c>
      <c r="H12" t="str">
        <f t="shared" si="6"/>
        <v>AUD</v>
      </c>
      <c r="I12">
        <f t="shared" si="7"/>
        <v>1</v>
      </c>
      <c r="J12" s="114" t="str">
        <f t="shared" si="8"/>
        <v>7</v>
      </c>
    </row>
    <row r="13" spans="1:10" x14ac:dyDescent="0.2">
      <c r="A13" t="s">
        <v>1726</v>
      </c>
      <c r="B13" t="str">
        <f t="shared" si="0"/>
        <v>Prozessor A / Section 1 / Programm 1 / Audio Receiver 8</v>
      </c>
      <c r="C13" t="str">
        <f t="shared" si="1"/>
        <v>SDI01_AUDrec_0008</v>
      </c>
      <c r="D13" t="str">
        <f t="shared" si="2"/>
        <v>Receiver</v>
      </c>
      <c r="E13" t="str">
        <f t="shared" si="3"/>
        <v>1</v>
      </c>
      <c r="F13" t="str">
        <f t="shared" si="4"/>
        <v>1</v>
      </c>
      <c r="G13" t="str">
        <f t="shared" si="5"/>
        <v>1</v>
      </c>
      <c r="H13" t="str">
        <f t="shared" si="6"/>
        <v>AUD</v>
      </c>
      <c r="I13">
        <f t="shared" si="7"/>
        <v>1</v>
      </c>
      <c r="J13" s="114" t="str">
        <f t="shared" si="8"/>
        <v>8</v>
      </c>
    </row>
    <row r="14" spans="1:10" x14ac:dyDescent="0.2">
      <c r="A14" t="s">
        <v>1727</v>
      </c>
      <c r="B14" t="str">
        <f t="shared" si="0"/>
        <v>Prozessor A / Section 1 / Programm 1 / Audio Receiver 9</v>
      </c>
      <c r="C14" t="str">
        <f t="shared" si="1"/>
        <v>SDI01_AUDrec_0009</v>
      </c>
      <c r="D14" t="str">
        <f t="shared" si="2"/>
        <v>Receiver</v>
      </c>
      <c r="E14" t="str">
        <f t="shared" si="3"/>
        <v>1</v>
      </c>
      <c r="F14" t="str">
        <f t="shared" si="4"/>
        <v>1</v>
      </c>
      <c r="G14" t="str">
        <f t="shared" si="5"/>
        <v>1</v>
      </c>
      <c r="H14" t="str">
        <f t="shared" si="6"/>
        <v>AUD</v>
      </c>
      <c r="I14">
        <f t="shared" si="7"/>
        <v>1</v>
      </c>
      <c r="J14" s="114" t="str">
        <f t="shared" si="8"/>
        <v>9</v>
      </c>
    </row>
    <row r="15" spans="1:10" x14ac:dyDescent="0.2">
      <c r="A15" t="s">
        <v>1728</v>
      </c>
      <c r="B15" t="str">
        <f t="shared" si="0"/>
        <v>Prozessor A / Section 1 / Programm 1 / Audio Receiver 10</v>
      </c>
      <c r="C15" t="str">
        <f t="shared" si="1"/>
        <v>SDI01_AUDrec_0010</v>
      </c>
      <c r="D15" t="str">
        <f t="shared" si="2"/>
        <v>Receiver</v>
      </c>
      <c r="E15" t="str">
        <f t="shared" si="3"/>
        <v>1</v>
      </c>
      <c r="F15" t="str">
        <f t="shared" si="4"/>
        <v>1</v>
      </c>
      <c r="G15" t="str">
        <f t="shared" si="5"/>
        <v>1</v>
      </c>
      <c r="H15" t="str">
        <f t="shared" si="6"/>
        <v>AUD</v>
      </c>
      <c r="I15">
        <f t="shared" si="7"/>
        <v>1</v>
      </c>
      <c r="J15" s="114" t="str">
        <f t="shared" si="8"/>
        <v>10</v>
      </c>
    </row>
    <row r="16" spans="1:10" x14ac:dyDescent="0.2">
      <c r="A16" t="s">
        <v>1729</v>
      </c>
      <c r="B16" t="str">
        <f t="shared" si="0"/>
        <v>Prozessor A / Section 1 / Programm 1 / Audio Receiver 11</v>
      </c>
      <c r="C16" t="str">
        <f t="shared" si="1"/>
        <v>SDI01_AUDrec_0011</v>
      </c>
      <c r="D16" t="str">
        <f t="shared" si="2"/>
        <v>Receiver</v>
      </c>
      <c r="E16" t="str">
        <f t="shared" si="3"/>
        <v>1</v>
      </c>
      <c r="F16" t="str">
        <f t="shared" si="4"/>
        <v>1</v>
      </c>
      <c r="G16" t="str">
        <f t="shared" si="5"/>
        <v>1</v>
      </c>
      <c r="H16" t="str">
        <f t="shared" si="6"/>
        <v>AUD</v>
      </c>
      <c r="I16">
        <f t="shared" si="7"/>
        <v>1</v>
      </c>
      <c r="J16" s="114" t="str">
        <f t="shared" si="8"/>
        <v>11</v>
      </c>
    </row>
    <row r="17" spans="1:10" x14ac:dyDescent="0.2">
      <c r="A17" t="s">
        <v>1730</v>
      </c>
      <c r="B17" t="str">
        <f t="shared" si="0"/>
        <v>Prozessor A / Section 1 / Programm 1 / Audio Receiver 12</v>
      </c>
      <c r="C17" t="str">
        <f t="shared" si="1"/>
        <v>SDI01_AUDrec_0012</v>
      </c>
      <c r="D17" t="str">
        <f t="shared" si="2"/>
        <v>Receiver</v>
      </c>
      <c r="E17" t="str">
        <f t="shared" si="3"/>
        <v>1</v>
      </c>
      <c r="F17" t="str">
        <f t="shared" si="4"/>
        <v>1</v>
      </c>
      <c r="G17" t="str">
        <f t="shared" si="5"/>
        <v>1</v>
      </c>
      <c r="H17" t="str">
        <f t="shared" si="6"/>
        <v>AUD</v>
      </c>
      <c r="I17">
        <f t="shared" si="7"/>
        <v>1</v>
      </c>
      <c r="J17" s="114" t="str">
        <f t="shared" si="8"/>
        <v>12</v>
      </c>
    </row>
    <row r="18" spans="1:10" x14ac:dyDescent="0.2">
      <c r="A18" t="s">
        <v>1731</v>
      </c>
      <c r="B18" t="str">
        <f t="shared" si="0"/>
        <v>Prozessor A / Section 1 / Programm 1 / Audio Receiver 13</v>
      </c>
      <c r="C18" t="str">
        <f t="shared" si="1"/>
        <v>SDI01_AUDrec_0013</v>
      </c>
      <c r="D18" t="str">
        <f t="shared" si="2"/>
        <v>Receiver</v>
      </c>
      <c r="E18" t="str">
        <f t="shared" si="3"/>
        <v>1</v>
      </c>
      <c r="F18" t="str">
        <f t="shared" si="4"/>
        <v>1</v>
      </c>
      <c r="G18" t="str">
        <f t="shared" si="5"/>
        <v>1</v>
      </c>
      <c r="H18" t="str">
        <f t="shared" si="6"/>
        <v>AUD</v>
      </c>
      <c r="I18">
        <f t="shared" si="7"/>
        <v>1</v>
      </c>
      <c r="J18" s="114" t="str">
        <f t="shared" si="8"/>
        <v>13</v>
      </c>
    </row>
    <row r="19" spans="1:10" x14ac:dyDescent="0.2">
      <c r="A19" t="s">
        <v>1732</v>
      </c>
      <c r="B19" t="str">
        <f t="shared" si="0"/>
        <v>Prozessor A / Section 1 / Programm 1 / Audio Receiver 14</v>
      </c>
      <c r="C19" t="str">
        <f t="shared" si="1"/>
        <v>SDI01_AUDrec_0014</v>
      </c>
      <c r="D19" t="str">
        <f t="shared" si="2"/>
        <v>Receiver</v>
      </c>
      <c r="E19" t="str">
        <f t="shared" si="3"/>
        <v>1</v>
      </c>
      <c r="F19" t="str">
        <f t="shared" si="4"/>
        <v>1</v>
      </c>
      <c r="G19" t="str">
        <f t="shared" si="5"/>
        <v>1</v>
      </c>
      <c r="H19" t="str">
        <f t="shared" si="6"/>
        <v>AUD</v>
      </c>
      <c r="I19">
        <f t="shared" si="7"/>
        <v>1</v>
      </c>
      <c r="J19" s="114" t="str">
        <f t="shared" si="8"/>
        <v>14</v>
      </c>
    </row>
    <row r="20" spans="1:10" x14ac:dyDescent="0.2">
      <c r="A20" t="s">
        <v>1733</v>
      </c>
      <c r="B20" t="str">
        <f t="shared" si="0"/>
        <v>Prozessor A / Section 1 / Programm 1 / Audio Receiver 15</v>
      </c>
      <c r="C20" t="str">
        <f t="shared" si="1"/>
        <v>SDI01_AUDrec_0015</v>
      </c>
      <c r="D20" t="str">
        <f t="shared" si="2"/>
        <v>Receiver</v>
      </c>
      <c r="E20" t="str">
        <f t="shared" si="3"/>
        <v>1</v>
      </c>
      <c r="F20" t="str">
        <f t="shared" si="4"/>
        <v>1</v>
      </c>
      <c r="G20" t="str">
        <f t="shared" si="5"/>
        <v>1</v>
      </c>
      <c r="H20" t="str">
        <f t="shared" si="6"/>
        <v>AUD</v>
      </c>
      <c r="I20">
        <f t="shared" si="7"/>
        <v>1</v>
      </c>
      <c r="J20" s="114" t="str">
        <f t="shared" si="8"/>
        <v>15</v>
      </c>
    </row>
    <row r="21" spans="1:10" x14ac:dyDescent="0.2">
      <c r="A21" t="s">
        <v>1734</v>
      </c>
      <c r="B21" t="str">
        <f t="shared" si="0"/>
        <v>Prozessor A / Section 1 / Programm 1 / Audio Receiver 16</v>
      </c>
      <c r="C21" t="str">
        <f t="shared" si="1"/>
        <v>SDI01_AUDrec_0016</v>
      </c>
      <c r="D21" t="str">
        <f t="shared" si="2"/>
        <v>Receiver</v>
      </c>
      <c r="E21" t="str">
        <f t="shared" si="3"/>
        <v>1</v>
      </c>
      <c r="F21" t="str">
        <f t="shared" si="4"/>
        <v>1</v>
      </c>
      <c r="G21" t="str">
        <f t="shared" si="5"/>
        <v>1</v>
      </c>
      <c r="H21" t="str">
        <f t="shared" si="6"/>
        <v>AUD</v>
      </c>
      <c r="I21">
        <f t="shared" si="7"/>
        <v>1</v>
      </c>
      <c r="J21" s="114" t="str">
        <f t="shared" si="8"/>
        <v>16</v>
      </c>
    </row>
    <row r="22" spans="1:10" x14ac:dyDescent="0.2">
      <c r="A22" t="s">
        <v>1735</v>
      </c>
      <c r="B22" t="str">
        <f t="shared" si="0"/>
        <v>Prozessor A / Section 1 / Programm 1 / Video Receiver 1</v>
      </c>
      <c r="C22" t="str">
        <f t="shared" si="1"/>
        <v>SDI01_VIDrec_0001</v>
      </c>
      <c r="D22" t="str">
        <f t="shared" si="2"/>
        <v>Receiver</v>
      </c>
      <c r="E22" t="str">
        <f t="shared" si="3"/>
        <v>1</v>
      </c>
      <c r="F22" t="str">
        <f t="shared" si="4"/>
        <v>1</v>
      </c>
      <c r="G22" t="str">
        <f t="shared" si="5"/>
        <v>1</v>
      </c>
      <c r="H22" t="str">
        <f t="shared" si="6"/>
        <v>VID</v>
      </c>
      <c r="I22">
        <f t="shared" si="7"/>
        <v>1</v>
      </c>
      <c r="J22" s="114" t="str">
        <f t="shared" si="8"/>
        <v>1</v>
      </c>
    </row>
    <row r="23" spans="1:10" x14ac:dyDescent="0.2">
      <c r="A23" t="s">
        <v>1736</v>
      </c>
      <c r="B23" t="str">
        <f t="shared" si="0"/>
        <v>Prozessor A / Section 1 / Programm 2 / Ancillary Receiver 1</v>
      </c>
      <c r="C23" t="str">
        <f t="shared" si="1"/>
        <v>SDI02_ANCrec_0001</v>
      </c>
      <c r="D23" t="str">
        <f t="shared" si="2"/>
        <v>Receiver</v>
      </c>
      <c r="E23" t="str">
        <f t="shared" si="3"/>
        <v>1</v>
      </c>
      <c r="F23" t="str">
        <f t="shared" si="4"/>
        <v>1</v>
      </c>
      <c r="G23" t="str">
        <f t="shared" si="5"/>
        <v>2</v>
      </c>
      <c r="H23" t="str">
        <f t="shared" si="6"/>
        <v>ANC</v>
      </c>
      <c r="I23">
        <f t="shared" si="7"/>
        <v>2</v>
      </c>
      <c r="J23" s="114" t="str">
        <f t="shared" si="8"/>
        <v>1</v>
      </c>
    </row>
    <row r="24" spans="1:10" x14ac:dyDescent="0.2">
      <c r="A24" t="s">
        <v>1737</v>
      </c>
      <c r="B24" t="str">
        <f t="shared" si="0"/>
        <v>Prozessor A / Section 1 / Programm 2 / Ancillary Receiver 2</v>
      </c>
      <c r="C24" t="str">
        <f t="shared" si="1"/>
        <v>SDI02_ANCrec_0002</v>
      </c>
      <c r="D24" t="str">
        <f t="shared" si="2"/>
        <v>Receiver</v>
      </c>
      <c r="E24" t="str">
        <f t="shared" si="3"/>
        <v>1</v>
      </c>
      <c r="F24" t="str">
        <f t="shared" si="4"/>
        <v>1</v>
      </c>
      <c r="G24" t="str">
        <f t="shared" si="5"/>
        <v>2</v>
      </c>
      <c r="H24" t="str">
        <f t="shared" si="6"/>
        <v>ANC</v>
      </c>
      <c r="I24">
        <f t="shared" si="7"/>
        <v>2</v>
      </c>
      <c r="J24" s="114" t="str">
        <f t="shared" si="8"/>
        <v>2</v>
      </c>
    </row>
    <row r="25" spans="1:10" x14ac:dyDescent="0.2">
      <c r="A25" t="s">
        <v>1738</v>
      </c>
      <c r="B25" t="str">
        <f t="shared" si="0"/>
        <v>Prozessor A / Section 1 / Programm 2 / Ancillary Receiver 3</v>
      </c>
      <c r="C25" t="str">
        <f t="shared" si="1"/>
        <v>SDI02_ANCrec_0003</v>
      </c>
      <c r="D25" t="str">
        <f t="shared" si="2"/>
        <v>Receiver</v>
      </c>
      <c r="E25" t="str">
        <f t="shared" si="3"/>
        <v>1</v>
      </c>
      <c r="F25" t="str">
        <f t="shared" si="4"/>
        <v>1</v>
      </c>
      <c r="G25" t="str">
        <f t="shared" si="5"/>
        <v>2</v>
      </c>
      <c r="H25" t="str">
        <f t="shared" si="6"/>
        <v>ANC</v>
      </c>
      <c r="I25">
        <f t="shared" si="7"/>
        <v>2</v>
      </c>
      <c r="J25" s="114" t="str">
        <f t="shared" si="8"/>
        <v>3</v>
      </c>
    </row>
    <row r="26" spans="1:10" x14ac:dyDescent="0.2">
      <c r="A26" t="s">
        <v>1739</v>
      </c>
      <c r="B26" t="str">
        <f t="shared" si="0"/>
        <v>Prozessor A / Section 1 / Programm 2 / Ancillary Receiver 4</v>
      </c>
      <c r="C26" t="str">
        <f t="shared" si="1"/>
        <v>SDI02_ANCrec_0004</v>
      </c>
      <c r="D26" t="str">
        <f t="shared" si="2"/>
        <v>Receiver</v>
      </c>
      <c r="E26" t="str">
        <f t="shared" si="3"/>
        <v>1</v>
      </c>
      <c r="F26" t="str">
        <f t="shared" si="4"/>
        <v>1</v>
      </c>
      <c r="G26" t="str">
        <f t="shared" si="5"/>
        <v>2</v>
      </c>
      <c r="H26" t="str">
        <f t="shared" si="6"/>
        <v>ANC</v>
      </c>
      <c r="I26">
        <f t="shared" si="7"/>
        <v>2</v>
      </c>
      <c r="J26" s="114" t="str">
        <f t="shared" si="8"/>
        <v>4</v>
      </c>
    </row>
    <row r="27" spans="1:10" x14ac:dyDescent="0.2">
      <c r="A27" t="s">
        <v>1740</v>
      </c>
      <c r="B27" t="str">
        <f t="shared" si="0"/>
        <v>Prozessor A / Section 1 / Programm 2 / Audio Receiver 1</v>
      </c>
      <c r="C27" t="str">
        <f t="shared" si="1"/>
        <v>SDI02_AUDrec_0001</v>
      </c>
      <c r="D27" t="str">
        <f t="shared" si="2"/>
        <v>Receiver</v>
      </c>
      <c r="E27" t="str">
        <f t="shared" si="3"/>
        <v>1</v>
      </c>
      <c r="F27" t="str">
        <f t="shared" si="4"/>
        <v>1</v>
      </c>
      <c r="G27" t="str">
        <f t="shared" si="5"/>
        <v>2</v>
      </c>
      <c r="H27" t="str">
        <f t="shared" si="6"/>
        <v>AUD</v>
      </c>
      <c r="I27">
        <f t="shared" si="7"/>
        <v>2</v>
      </c>
      <c r="J27" s="114" t="str">
        <f t="shared" si="8"/>
        <v>1</v>
      </c>
    </row>
    <row r="28" spans="1:10" x14ac:dyDescent="0.2">
      <c r="A28" t="s">
        <v>1741</v>
      </c>
      <c r="B28" t="str">
        <f t="shared" si="0"/>
        <v>Prozessor A / Section 1 / Programm 2 / Audio Receiver 2</v>
      </c>
      <c r="C28" t="str">
        <f t="shared" si="1"/>
        <v>SDI02_AUDrec_0002</v>
      </c>
      <c r="D28" t="str">
        <f t="shared" si="2"/>
        <v>Receiver</v>
      </c>
      <c r="E28" t="str">
        <f t="shared" si="3"/>
        <v>1</v>
      </c>
      <c r="F28" t="str">
        <f t="shared" si="4"/>
        <v>1</v>
      </c>
      <c r="G28" t="str">
        <f t="shared" si="5"/>
        <v>2</v>
      </c>
      <c r="H28" t="str">
        <f t="shared" si="6"/>
        <v>AUD</v>
      </c>
      <c r="I28">
        <f t="shared" si="7"/>
        <v>2</v>
      </c>
      <c r="J28" s="114" t="str">
        <f t="shared" si="8"/>
        <v>2</v>
      </c>
    </row>
    <row r="29" spans="1:10" x14ac:dyDescent="0.2">
      <c r="A29" t="s">
        <v>1742</v>
      </c>
      <c r="B29" t="str">
        <f t="shared" si="0"/>
        <v>Prozessor A / Section 1 / Programm 2 / Audio Receiver 3</v>
      </c>
      <c r="C29" t="str">
        <f t="shared" si="1"/>
        <v>SDI02_AUDrec_0003</v>
      </c>
      <c r="D29" t="str">
        <f t="shared" si="2"/>
        <v>Receiver</v>
      </c>
      <c r="E29" t="str">
        <f t="shared" si="3"/>
        <v>1</v>
      </c>
      <c r="F29" t="str">
        <f t="shared" si="4"/>
        <v>1</v>
      </c>
      <c r="G29" t="str">
        <f t="shared" si="5"/>
        <v>2</v>
      </c>
      <c r="H29" t="str">
        <f t="shared" si="6"/>
        <v>AUD</v>
      </c>
      <c r="I29">
        <f t="shared" si="7"/>
        <v>2</v>
      </c>
      <c r="J29" s="114" t="str">
        <f t="shared" si="8"/>
        <v>3</v>
      </c>
    </row>
    <row r="30" spans="1:10" x14ac:dyDescent="0.2">
      <c r="A30" t="s">
        <v>1743</v>
      </c>
      <c r="B30" t="str">
        <f t="shared" si="0"/>
        <v>Prozessor A / Section 1 / Programm 2 / Audio Receiver 4</v>
      </c>
      <c r="C30" t="str">
        <f t="shared" si="1"/>
        <v>SDI02_AUDrec_0004</v>
      </c>
      <c r="D30" t="str">
        <f t="shared" si="2"/>
        <v>Receiver</v>
      </c>
      <c r="E30" t="str">
        <f t="shared" si="3"/>
        <v>1</v>
      </c>
      <c r="F30" t="str">
        <f t="shared" si="4"/>
        <v>1</v>
      </c>
      <c r="G30" t="str">
        <f t="shared" si="5"/>
        <v>2</v>
      </c>
      <c r="H30" t="str">
        <f t="shared" si="6"/>
        <v>AUD</v>
      </c>
      <c r="I30">
        <f t="shared" si="7"/>
        <v>2</v>
      </c>
      <c r="J30" s="114" t="str">
        <f t="shared" si="8"/>
        <v>4</v>
      </c>
    </row>
    <row r="31" spans="1:10" x14ac:dyDescent="0.2">
      <c r="A31" t="s">
        <v>1744</v>
      </c>
      <c r="B31" t="str">
        <f t="shared" si="0"/>
        <v>Prozessor A / Section 1 / Programm 2 / Audio Receiver 5</v>
      </c>
      <c r="C31" t="str">
        <f t="shared" si="1"/>
        <v>SDI02_AUDrec_0005</v>
      </c>
      <c r="D31" t="str">
        <f t="shared" si="2"/>
        <v>Receiver</v>
      </c>
      <c r="E31" t="str">
        <f t="shared" si="3"/>
        <v>1</v>
      </c>
      <c r="F31" t="str">
        <f t="shared" si="4"/>
        <v>1</v>
      </c>
      <c r="G31" t="str">
        <f t="shared" si="5"/>
        <v>2</v>
      </c>
      <c r="H31" t="str">
        <f t="shared" si="6"/>
        <v>AUD</v>
      </c>
      <c r="I31">
        <f t="shared" si="7"/>
        <v>2</v>
      </c>
      <c r="J31" s="114" t="str">
        <f t="shared" si="8"/>
        <v>5</v>
      </c>
    </row>
    <row r="32" spans="1:10" x14ac:dyDescent="0.2">
      <c r="A32" t="s">
        <v>1745</v>
      </c>
      <c r="B32" t="str">
        <f t="shared" si="0"/>
        <v>Prozessor A / Section 1 / Programm 2 / Audio Receiver 6</v>
      </c>
      <c r="C32" t="str">
        <f t="shared" si="1"/>
        <v>SDI02_AUDrec_0006</v>
      </c>
      <c r="D32" t="str">
        <f t="shared" si="2"/>
        <v>Receiver</v>
      </c>
      <c r="E32" t="str">
        <f t="shared" si="3"/>
        <v>1</v>
      </c>
      <c r="F32" t="str">
        <f t="shared" si="4"/>
        <v>1</v>
      </c>
      <c r="G32" t="str">
        <f t="shared" si="5"/>
        <v>2</v>
      </c>
      <c r="H32" t="str">
        <f t="shared" si="6"/>
        <v>AUD</v>
      </c>
      <c r="I32">
        <f t="shared" si="7"/>
        <v>2</v>
      </c>
      <c r="J32" s="114" t="str">
        <f t="shared" si="8"/>
        <v>6</v>
      </c>
    </row>
    <row r="33" spans="1:10" x14ac:dyDescent="0.2">
      <c r="A33" t="s">
        <v>1746</v>
      </c>
      <c r="B33" t="str">
        <f t="shared" si="0"/>
        <v>Prozessor A / Section 1 / Programm 2 / Audio Receiver 7</v>
      </c>
      <c r="C33" t="str">
        <f t="shared" si="1"/>
        <v>SDI02_AUDrec_0007</v>
      </c>
      <c r="D33" t="str">
        <f t="shared" si="2"/>
        <v>Receiver</v>
      </c>
      <c r="E33" t="str">
        <f t="shared" si="3"/>
        <v>1</v>
      </c>
      <c r="F33" t="str">
        <f t="shared" si="4"/>
        <v>1</v>
      </c>
      <c r="G33" t="str">
        <f t="shared" si="5"/>
        <v>2</v>
      </c>
      <c r="H33" t="str">
        <f t="shared" si="6"/>
        <v>AUD</v>
      </c>
      <c r="I33">
        <f t="shared" si="7"/>
        <v>2</v>
      </c>
      <c r="J33" s="114" t="str">
        <f t="shared" si="8"/>
        <v>7</v>
      </c>
    </row>
    <row r="34" spans="1:10" x14ac:dyDescent="0.2">
      <c r="A34" t="s">
        <v>1747</v>
      </c>
      <c r="B34" t="str">
        <f t="shared" si="0"/>
        <v>Prozessor A / Section 1 / Programm 2 / Audio Receiver 8</v>
      </c>
      <c r="C34" t="str">
        <f t="shared" si="1"/>
        <v>SDI02_AUDrec_0008</v>
      </c>
      <c r="D34" t="str">
        <f t="shared" si="2"/>
        <v>Receiver</v>
      </c>
      <c r="E34" t="str">
        <f t="shared" si="3"/>
        <v>1</v>
      </c>
      <c r="F34" t="str">
        <f t="shared" si="4"/>
        <v>1</v>
      </c>
      <c r="G34" t="str">
        <f t="shared" si="5"/>
        <v>2</v>
      </c>
      <c r="H34" t="str">
        <f t="shared" si="6"/>
        <v>AUD</v>
      </c>
      <c r="I34">
        <f t="shared" si="7"/>
        <v>2</v>
      </c>
      <c r="J34" s="114" t="str">
        <f t="shared" si="8"/>
        <v>8</v>
      </c>
    </row>
    <row r="35" spans="1:10" x14ac:dyDescent="0.2">
      <c r="A35" t="s">
        <v>1748</v>
      </c>
      <c r="B35" t="str">
        <f t="shared" si="0"/>
        <v>Prozessor A / Section 1 / Programm 2 / Audio Receiver 9</v>
      </c>
      <c r="C35" t="str">
        <f t="shared" si="1"/>
        <v>SDI02_AUDrec_0009</v>
      </c>
      <c r="D35" t="str">
        <f t="shared" si="2"/>
        <v>Receiver</v>
      </c>
      <c r="E35" t="str">
        <f t="shared" si="3"/>
        <v>1</v>
      </c>
      <c r="F35" t="str">
        <f t="shared" si="4"/>
        <v>1</v>
      </c>
      <c r="G35" t="str">
        <f t="shared" si="5"/>
        <v>2</v>
      </c>
      <c r="H35" t="str">
        <f t="shared" si="6"/>
        <v>AUD</v>
      </c>
      <c r="I35">
        <f t="shared" si="7"/>
        <v>2</v>
      </c>
      <c r="J35" s="114" t="str">
        <f t="shared" si="8"/>
        <v>9</v>
      </c>
    </row>
    <row r="36" spans="1:10" x14ac:dyDescent="0.2">
      <c r="A36" t="s">
        <v>1749</v>
      </c>
      <c r="B36" t="str">
        <f t="shared" si="0"/>
        <v>Prozessor A / Section 1 / Programm 2 / Audio Receiver 10</v>
      </c>
      <c r="C36" t="str">
        <f t="shared" si="1"/>
        <v>SDI02_AUDrec_0010</v>
      </c>
      <c r="D36" t="str">
        <f t="shared" si="2"/>
        <v>Receiver</v>
      </c>
      <c r="E36" t="str">
        <f t="shared" si="3"/>
        <v>1</v>
      </c>
      <c r="F36" t="str">
        <f t="shared" si="4"/>
        <v>1</v>
      </c>
      <c r="G36" t="str">
        <f t="shared" si="5"/>
        <v>2</v>
      </c>
      <c r="H36" t="str">
        <f t="shared" si="6"/>
        <v>AUD</v>
      </c>
      <c r="I36">
        <f t="shared" si="7"/>
        <v>2</v>
      </c>
      <c r="J36" s="114" t="str">
        <f t="shared" si="8"/>
        <v>10</v>
      </c>
    </row>
    <row r="37" spans="1:10" x14ac:dyDescent="0.2">
      <c r="A37" t="s">
        <v>1750</v>
      </c>
      <c r="B37" t="str">
        <f t="shared" si="0"/>
        <v>Prozessor A / Section 1 / Programm 2 / Audio Receiver 11</v>
      </c>
      <c r="C37" t="str">
        <f t="shared" si="1"/>
        <v>SDI02_AUDrec_0011</v>
      </c>
      <c r="D37" t="str">
        <f t="shared" si="2"/>
        <v>Receiver</v>
      </c>
      <c r="E37" t="str">
        <f t="shared" si="3"/>
        <v>1</v>
      </c>
      <c r="F37" t="str">
        <f t="shared" si="4"/>
        <v>1</v>
      </c>
      <c r="G37" t="str">
        <f t="shared" si="5"/>
        <v>2</v>
      </c>
      <c r="H37" t="str">
        <f t="shared" si="6"/>
        <v>AUD</v>
      </c>
      <c r="I37">
        <f t="shared" si="7"/>
        <v>2</v>
      </c>
      <c r="J37" s="114" t="str">
        <f t="shared" si="8"/>
        <v>11</v>
      </c>
    </row>
    <row r="38" spans="1:10" x14ac:dyDescent="0.2">
      <c r="A38" t="s">
        <v>1751</v>
      </c>
      <c r="B38" t="str">
        <f t="shared" si="0"/>
        <v>Prozessor A / Section 1 / Programm 2 / Audio Receiver 12</v>
      </c>
      <c r="C38" t="str">
        <f t="shared" si="1"/>
        <v>SDI02_AUDrec_0012</v>
      </c>
      <c r="D38" t="str">
        <f t="shared" si="2"/>
        <v>Receiver</v>
      </c>
      <c r="E38" t="str">
        <f t="shared" si="3"/>
        <v>1</v>
      </c>
      <c r="F38" t="str">
        <f t="shared" si="4"/>
        <v>1</v>
      </c>
      <c r="G38" t="str">
        <f t="shared" si="5"/>
        <v>2</v>
      </c>
      <c r="H38" t="str">
        <f t="shared" si="6"/>
        <v>AUD</v>
      </c>
      <c r="I38">
        <f t="shared" si="7"/>
        <v>2</v>
      </c>
      <c r="J38" s="114" t="str">
        <f t="shared" si="8"/>
        <v>12</v>
      </c>
    </row>
    <row r="39" spans="1:10" x14ac:dyDescent="0.2">
      <c r="A39" t="s">
        <v>1752</v>
      </c>
      <c r="B39" t="str">
        <f t="shared" si="0"/>
        <v>Prozessor A / Section 1 / Programm 2 / Audio Receiver 13</v>
      </c>
      <c r="C39" t="str">
        <f t="shared" si="1"/>
        <v>SDI02_AUDrec_0013</v>
      </c>
      <c r="D39" t="str">
        <f t="shared" si="2"/>
        <v>Receiver</v>
      </c>
      <c r="E39" t="str">
        <f t="shared" si="3"/>
        <v>1</v>
      </c>
      <c r="F39" t="str">
        <f t="shared" si="4"/>
        <v>1</v>
      </c>
      <c r="G39" t="str">
        <f t="shared" si="5"/>
        <v>2</v>
      </c>
      <c r="H39" t="str">
        <f t="shared" si="6"/>
        <v>AUD</v>
      </c>
      <c r="I39">
        <f t="shared" si="7"/>
        <v>2</v>
      </c>
      <c r="J39" s="114" t="str">
        <f t="shared" si="8"/>
        <v>13</v>
      </c>
    </row>
    <row r="40" spans="1:10" x14ac:dyDescent="0.2">
      <c r="A40" t="s">
        <v>1753</v>
      </c>
      <c r="B40" t="str">
        <f t="shared" si="0"/>
        <v>Prozessor A / Section 1 / Programm 2 / Audio Receiver 14</v>
      </c>
      <c r="C40" t="str">
        <f t="shared" si="1"/>
        <v>SDI02_AUDrec_0014</v>
      </c>
      <c r="D40" t="str">
        <f t="shared" si="2"/>
        <v>Receiver</v>
      </c>
      <c r="E40" t="str">
        <f t="shared" si="3"/>
        <v>1</v>
      </c>
      <c r="F40" t="str">
        <f t="shared" si="4"/>
        <v>1</v>
      </c>
      <c r="G40" t="str">
        <f t="shared" si="5"/>
        <v>2</v>
      </c>
      <c r="H40" t="str">
        <f t="shared" si="6"/>
        <v>AUD</v>
      </c>
      <c r="I40">
        <f t="shared" si="7"/>
        <v>2</v>
      </c>
      <c r="J40" s="114" t="str">
        <f t="shared" si="8"/>
        <v>14</v>
      </c>
    </row>
    <row r="41" spans="1:10" x14ac:dyDescent="0.2">
      <c r="A41" t="s">
        <v>1754</v>
      </c>
      <c r="B41" t="str">
        <f t="shared" si="0"/>
        <v>Prozessor A / Section 1 / Programm 2 / Audio Receiver 15</v>
      </c>
      <c r="C41" t="str">
        <f t="shared" si="1"/>
        <v>SDI02_AUDrec_0015</v>
      </c>
      <c r="D41" t="str">
        <f t="shared" si="2"/>
        <v>Receiver</v>
      </c>
      <c r="E41" t="str">
        <f t="shared" si="3"/>
        <v>1</v>
      </c>
      <c r="F41" t="str">
        <f t="shared" si="4"/>
        <v>1</v>
      </c>
      <c r="G41" t="str">
        <f t="shared" si="5"/>
        <v>2</v>
      </c>
      <c r="H41" t="str">
        <f t="shared" si="6"/>
        <v>AUD</v>
      </c>
      <c r="I41">
        <f t="shared" si="7"/>
        <v>2</v>
      </c>
      <c r="J41" s="114" t="str">
        <f t="shared" si="8"/>
        <v>15</v>
      </c>
    </row>
    <row r="42" spans="1:10" x14ac:dyDescent="0.2">
      <c r="A42" t="s">
        <v>1755</v>
      </c>
      <c r="B42" t="str">
        <f t="shared" si="0"/>
        <v>Prozessor A / Section 1 / Programm 2 / Audio Receiver 16</v>
      </c>
      <c r="C42" t="str">
        <f t="shared" si="1"/>
        <v>SDI02_AUDrec_0016</v>
      </c>
      <c r="D42" t="str">
        <f t="shared" si="2"/>
        <v>Receiver</v>
      </c>
      <c r="E42" t="str">
        <f t="shared" si="3"/>
        <v>1</v>
      </c>
      <c r="F42" t="str">
        <f t="shared" si="4"/>
        <v>1</v>
      </c>
      <c r="G42" t="str">
        <f t="shared" si="5"/>
        <v>2</v>
      </c>
      <c r="H42" t="str">
        <f t="shared" si="6"/>
        <v>AUD</v>
      </c>
      <c r="I42">
        <f t="shared" si="7"/>
        <v>2</v>
      </c>
      <c r="J42" s="114" t="str">
        <f t="shared" si="8"/>
        <v>16</v>
      </c>
    </row>
    <row r="43" spans="1:10" x14ac:dyDescent="0.2">
      <c r="A43" t="s">
        <v>1756</v>
      </c>
      <c r="B43" t="str">
        <f t="shared" si="0"/>
        <v>Prozessor A / Section 1 / Programm 2 / Video Receiver 1</v>
      </c>
      <c r="C43" t="str">
        <f t="shared" si="1"/>
        <v>SDI02_VIDrec_0001</v>
      </c>
      <c r="D43" t="str">
        <f t="shared" si="2"/>
        <v>Receiver</v>
      </c>
      <c r="E43" t="str">
        <f t="shared" si="3"/>
        <v>1</v>
      </c>
      <c r="F43" t="str">
        <f t="shared" si="4"/>
        <v>1</v>
      </c>
      <c r="G43" t="str">
        <f t="shared" si="5"/>
        <v>2</v>
      </c>
      <c r="H43" t="str">
        <f t="shared" si="6"/>
        <v>VID</v>
      </c>
      <c r="I43">
        <f t="shared" si="7"/>
        <v>2</v>
      </c>
      <c r="J43" s="114" t="str">
        <f t="shared" si="8"/>
        <v>1</v>
      </c>
    </row>
    <row r="44" spans="1:10" x14ac:dyDescent="0.2">
      <c r="A44" t="s">
        <v>1757</v>
      </c>
      <c r="B44" t="str">
        <f t="shared" si="0"/>
        <v>Prozessor A / Section 1 / Programm 3 / Ancillary Receiver 1</v>
      </c>
      <c r="C44" t="str">
        <f t="shared" si="1"/>
        <v>SDI03_ANCrec_0001</v>
      </c>
      <c r="D44" t="str">
        <f t="shared" si="2"/>
        <v>Receiver</v>
      </c>
      <c r="E44" t="str">
        <f t="shared" si="3"/>
        <v>1</v>
      </c>
      <c r="F44" t="str">
        <f t="shared" si="4"/>
        <v>1</v>
      </c>
      <c r="G44" t="str">
        <f t="shared" si="5"/>
        <v>3</v>
      </c>
      <c r="H44" t="str">
        <f t="shared" si="6"/>
        <v>ANC</v>
      </c>
      <c r="I44">
        <f t="shared" si="7"/>
        <v>3</v>
      </c>
      <c r="J44" s="114" t="str">
        <f t="shared" si="8"/>
        <v>1</v>
      </c>
    </row>
    <row r="45" spans="1:10" x14ac:dyDescent="0.2">
      <c r="A45" t="s">
        <v>1758</v>
      </c>
      <c r="B45" t="str">
        <f t="shared" si="0"/>
        <v>Prozessor A / Section 1 / Programm 3 / Ancillary Receiver 2</v>
      </c>
      <c r="C45" t="str">
        <f t="shared" si="1"/>
        <v>SDI03_ANCrec_0002</v>
      </c>
      <c r="D45" t="str">
        <f t="shared" si="2"/>
        <v>Receiver</v>
      </c>
      <c r="E45" t="str">
        <f t="shared" si="3"/>
        <v>1</v>
      </c>
      <c r="F45" t="str">
        <f t="shared" si="4"/>
        <v>1</v>
      </c>
      <c r="G45" t="str">
        <f t="shared" si="5"/>
        <v>3</v>
      </c>
      <c r="H45" t="str">
        <f t="shared" si="6"/>
        <v>ANC</v>
      </c>
      <c r="I45">
        <f t="shared" si="7"/>
        <v>3</v>
      </c>
      <c r="J45" s="114" t="str">
        <f t="shared" si="8"/>
        <v>2</v>
      </c>
    </row>
    <row r="46" spans="1:10" x14ac:dyDescent="0.2">
      <c r="A46" t="s">
        <v>1759</v>
      </c>
      <c r="B46" t="str">
        <f t="shared" si="0"/>
        <v>Prozessor A / Section 1 / Programm 3 / Ancillary Receiver 3</v>
      </c>
      <c r="C46" t="str">
        <f t="shared" si="1"/>
        <v>SDI03_ANCrec_0003</v>
      </c>
      <c r="D46" t="str">
        <f t="shared" si="2"/>
        <v>Receiver</v>
      </c>
      <c r="E46" t="str">
        <f t="shared" si="3"/>
        <v>1</v>
      </c>
      <c r="F46" t="str">
        <f t="shared" si="4"/>
        <v>1</v>
      </c>
      <c r="G46" t="str">
        <f t="shared" si="5"/>
        <v>3</v>
      </c>
      <c r="H46" t="str">
        <f t="shared" si="6"/>
        <v>ANC</v>
      </c>
      <c r="I46">
        <f t="shared" si="7"/>
        <v>3</v>
      </c>
      <c r="J46" s="114" t="str">
        <f t="shared" si="8"/>
        <v>3</v>
      </c>
    </row>
    <row r="47" spans="1:10" x14ac:dyDescent="0.2">
      <c r="A47" t="s">
        <v>1760</v>
      </c>
      <c r="B47" t="str">
        <f t="shared" si="0"/>
        <v>Prozessor A / Section 1 / Programm 3 / Ancillary Receiver 4</v>
      </c>
      <c r="C47" t="str">
        <f t="shared" si="1"/>
        <v>SDI03_ANCrec_0004</v>
      </c>
      <c r="D47" t="str">
        <f t="shared" si="2"/>
        <v>Receiver</v>
      </c>
      <c r="E47" t="str">
        <f t="shared" si="3"/>
        <v>1</v>
      </c>
      <c r="F47" t="str">
        <f t="shared" si="4"/>
        <v>1</v>
      </c>
      <c r="G47" t="str">
        <f t="shared" si="5"/>
        <v>3</v>
      </c>
      <c r="H47" t="str">
        <f t="shared" si="6"/>
        <v>ANC</v>
      </c>
      <c r="I47">
        <f t="shared" si="7"/>
        <v>3</v>
      </c>
      <c r="J47" s="114" t="str">
        <f t="shared" si="8"/>
        <v>4</v>
      </c>
    </row>
    <row r="48" spans="1:10" x14ac:dyDescent="0.2">
      <c r="A48" t="s">
        <v>1761</v>
      </c>
      <c r="B48" t="str">
        <f t="shared" si="0"/>
        <v>Prozessor A / Section 1 / Programm 3 / Audio Receiver 1</v>
      </c>
      <c r="C48" t="str">
        <f t="shared" si="1"/>
        <v>SDI03_AUDrec_0001</v>
      </c>
      <c r="D48" t="str">
        <f t="shared" si="2"/>
        <v>Receiver</v>
      </c>
      <c r="E48" t="str">
        <f t="shared" si="3"/>
        <v>1</v>
      </c>
      <c r="F48" t="str">
        <f t="shared" si="4"/>
        <v>1</v>
      </c>
      <c r="G48" t="str">
        <f t="shared" si="5"/>
        <v>3</v>
      </c>
      <c r="H48" t="str">
        <f t="shared" si="6"/>
        <v>AUD</v>
      </c>
      <c r="I48">
        <f t="shared" si="7"/>
        <v>3</v>
      </c>
      <c r="J48" s="114" t="str">
        <f t="shared" si="8"/>
        <v>1</v>
      </c>
    </row>
    <row r="49" spans="1:10" x14ac:dyDescent="0.2">
      <c r="A49" t="s">
        <v>1762</v>
      </c>
      <c r="B49" t="str">
        <f t="shared" si="0"/>
        <v>Prozessor A / Section 1 / Programm 3 / Audio Receiver 2</v>
      </c>
      <c r="C49" t="str">
        <f t="shared" si="1"/>
        <v>SDI03_AUDrec_0002</v>
      </c>
      <c r="D49" t="str">
        <f t="shared" si="2"/>
        <v>Receiver</v>
      </c>
      <c r="E49" t="str">
        <f t="shared" si="3"/>
        <v>1</v>
      </c>
      <c r="F49" t="str">
        <f t="shared" si="4"/>
        <v>1</v>
      </c>
      <c r="G49" t="str">
        <f t="shared" si="5"/>
        <v>3</v>
      </c>
      <c r="H49" t="str">
        <f t="shared" si="6"/>
        <v>AUD</v>
      </c>
      <c r="I49">
        <f t="shared" si="7"/>
        <v>3</v>
      </c>
      <c r="J49" s="114" t="str">
        <f t="shared" si="8"/>
        <v>2</v>
      </c>
    </row>
    <row r="50" spans="1:10" x14ac:dyDescent="0.2">
      <c r="A50" t="s">
        <v>1763</v>
      </c>
      <c r="B50" t="str">
        <f t="shared" si="0"/>
        <v>Prozessor A / Section 1 / Programm 3 / Audio Receiver 3</v>
      </c>
      <c r="C50" t="str">
        <f t="shared" si="1"/>
        <v>SDI03_AUDrec_0003</v>
      </c>
      <c r="D50" t="str">
        <f t="shared" si="2"/>
        <v>Receiver</v>
      </c>
      <c r="E50" t="str">
        <f t="shared" si="3"/>
        <v>1</v>
      </c>
      <c r="F50" t="str">
        <f t="shared" si="4"/>
        <v>1</v>
      </c>
      <c r="G50" t="str">
        <f t="shared" si="5"/>
        <v>3</v>
      </c>
      <c r="H50" t="str">
        <f t="shared" si="6"/>
        <v>AUD</v>
      </c>
      <c r="I50">
        <f t="shared" si="7"/>
        <v>3</v>
      </c>
      <c r="J50" s="114" t="str">
        <f t="shared" si="8"/>
        <v>3</v>
      </c>
    </row>
    <row r="51" spans="1:10" x14ac:dyDescent="0.2">
      <c r="A51" t="s">
        <v>1764</v>
      </c>
      <c r="B51" t="str">
        <f t="shared" si="0"/>
        <v>Prozessor A / Section 1 / Programm 3 / Audio Receiver 4</v>
      </c>
      <c r="C51" t="str">
        <f t="shared" si="1"/>
        <v>SDI03_AUDrec_0004</v>
      </c>
      <c r="D51" t="str">
        <f t="shared" si="2"/>
        <v>Receiver</v>
      </c>
      <c r="E51" t="str">
        <f t="shared" si="3"/>
        <v>1</v>
      </c>
      <c r="F51" t="str">
        <f t="shared" si="4"/>
        <v>1</v>
      </c>
      <c r="G51" t="str">
        <f t="shared" si="5"/>
        <v>3</v>
      </c>
      <c r="H51" t="str">
        <f t="shared" si="6"/>
        <v>AUD</v>
      </c>
      <c r="I51">
        <f t="shared" si="7"/>
        <v>3</v>
      </c>
      <c r="J51" s="114" t="str">
        <f t="shared" si="8"/>
        <v>4</v>
      </c>
    </row>
    <row r="52" spans="1:10" x14ac:dyDescent="0.2">
      <c r="A52" t="s">
        <v>1765</v>
      </c>
      <c r="B52" t="str">
        <f t="shared" si="0"/>
        <v>Prozessor A / Section 1 / Programm 3 / Audio Receiver 5</v>
      </c>
      <c r="C52" t="str">
        <f t="shared" si="1"/>
        <v>SDI03_AUDrec_0005</v>
      </c>
      <c r="D52" t="str">
        <f t="shared" si="2"/>
        <v>Receiver</v>
      </c>
      <c r="E52" t="str">
        <f t="shared" si="3"/>
        <v>1</v>
      </c>
      <c r="F52" t="str">
        <f t="shared" si="4"/>
        <v>1</v>
      </c>
      <c r="G52" t="str">
        <f t="shared" si="5"/>
        <v>3</v>
      </c>
      <c r="H52" t="str">
        <f t="shared" si="6"/>
        <v>AUD</v>
      </c>
      <c r="I52">
        <f t="shared" si="7"/>
        <v>3</v>
      </c>
      <c r="J52" s="114" t="str">
        <f t="shared" si="8"/>
        <v>5</v>
      </c>
    </row>
    <row r="53" spans="1:10" x14ac:dyDescent="0.2">
      <c r="A53" t="s">
        <v>1766</v>
      </c>
      <c r="B53" t="str">
        <f t="shared" si="0"/>
        <v>Prozessor A / Section 1 / Programm 3 / Audio Receiver 6</v>
      </c>
      <c r="C53" t="str">
        <f t="shared" si="1"/>
        <v>SDI03_AUDrec_0006</v>
      </c>
      <c r="D53" t="str">
        <f t="shared" si="2"/>
        <v>Receiver</v>
      </c>
      <c r="E53" t="str">
        <f t="shared" si="3"/>
        <v>1</v>
      </c>
      <c r="F53" t="str">
        <f t="shared" si="4"/>
        <v>1</v>
      </c>
      <c r="G53" t="str">
        <f t="shared" si="5"/>
        <v>3</v>
      </c>
      <c r="H53" t="str">
        <f t="shared" si="6"/>
        <v>AUD</v>
      </c>
      <c r="I53">
        <f t="shared" si="7"/>
        <v>3</v>
      </c>
      <c r="J53" s="114" t="str">
        <f t="shared" si="8"/>
        <v>6</v>
      </c>
    </row>
    <row r="54" spans="1:10" x14ac:dyDescent="0.2">
      <c r="A54" t="s">
        <v>1767</v>
      </c>
      <c r="B54" t="str">
        <f t="shared" si="0"/>
        <v>Prozessor A / Section 1 / Programm 3 / Audio Receiver 7</v>
      </c>
      <c r="C54" t="str">
        <f t="shared" si="1"/>
        <v>SDI03_AUDrec_0007</v>
      </c>
      <c r="D54" t="str">
        <f t="shared" si="2"/>
        <v>Receiver</v>
      </c>
      <c r="E54" t="str">
        <f t="shared" si="3"/>
        <v>1</v>
      </c>
      <c r="F54" t="str">
        <f t="shared" si="4"/>
        <v>1</v>
      </c>
      <c r="G54" t="str">
        <f t="shared" si="5"/>
        <v>3</v>
      </c>
      <c r="H54" t="str">
        <f t="shared" si="6"/>
        <v>AUD</v>
      </c>
      <c r="I54">
        <f t="shared" si="7"/>
        <v>3</v>
      </c>
      <c r="J54" s="114" t="str">
        <f t="shared" si="8"/>
        <v>7</v>
      </c>
    </row>
    <row r="55" spans="1:10" x14ac:dyDescent="0.2">
      <c r="A55" t="s">
        <v>1768</v>
      </c>
      <c r="B55" t="str">
        <f t="shared" si="0"/>
        <v>Prozessor A / Section 1 / Programm 3 / Audio Receiver 8</v>
      </c>
      <c r="C55" t="str">
        <f t="shared" si="1"/>
        <v>SDI03_AUDrec_0008</v>
      </c>
      <c r="D55" t="str">
        <f t="shared" si="2"/>
        <v>Receiver</v>
      </c>
      <c r="E55" t="str">
        <f t="shared" si="3"/>
        <v>1</v>
      </c>
      <c r="F55" t="str">
        <f t="shared" si="4"/>
        <v>1</v>
      </c>
      <c r="G55" t="str">
        <f t="shared" si="5"/>
        <v>3</v>
      </c>
      <c r="H55" t="str">
        <f t="shared" si="6"/>
        <v>AUD</v>
      </c>
      <c r="I55">
        <f t="shared" si="7"/>
        <v>3</v>
      </c>
      <c r="J55" s="114" t="str">
        <f t="shared" si="8"/>
        <v>8</v>
      </c>
    </row>
    <row r="56" spans="1:10" x14ac:dyDescent="0.2">
      <c r="A56" t="s">
        <v>1769</v>
      </c>
      <c r="B56" t="str">
        <f t="shared" si="0"/>
        <v>Prozessor A / Section 1 / Programm 3 / Audio Receiver 9</v>
      </c>
      <c r="C56" t="str">
        <f t="shared" si="1"/>
        <v>SDI03_AUDrec_0009</v>
      </c>
      <c r="D56" t="str">
        <f t="shared" si="2"/>
        <v>Receiver</v>
      </c>
      <c r="E56" t="str">
        <f t="shared" si="3"/>
        <v>1</v>
      </c>
      <c r="F56" t="str">
        <f t="shared" si="4"/>
        <v>1</v>
      </c>
      <c r="G56" t="str">
        <f t="shared" si="5"/>
        <v>3</v>
      </c>
      <c r="H56" t="str">
        <f t="shared" si="6"/>
        <v>AUD</v>
      </c>
      <c r="I56">
        <f t="shared" si="7"/>
        <v>3</v>
      </c>
      <c r="J56" s="114" t="str">
        <f t="shared" si="8"/>
        <v>9</v>
      </c>
    </row>
    <row r="57" spans="1:10" x14ac:dyDescent="0.2">
      <c r="A57" t="s">
        <v>1770</v>
      </c>
      <c r="B57" t="str">
        <f t="shared" si="0"/>
        <v>Prozessor A / Section 1 / Programm 3 / Audio Receiver 10</v>
      </c>
      <c r="C57" t="str">
        <f t="shared" si="1"/>
        <v>SDI03_AUDrec_0010</v>
      </c>
      <c r="D57" t="str">
        <f t="shared" si="2"/>
        <v>Receiver</v>
      </c>
      <c r="E57" t="str">
        <f t="shared" si="3"/>
        <v>1</v>
      </c>
      <c r="F57" t="str">
        <f t="shared" si="4"/>
        <v>1</v>
      </c>
      <c r="G57" t="str">
        <f t="shared" si="5"/>
        <v>3</v>
      </c>
      <c r="H57" t="str">
        <f t="shared" si="6"/>
        <v>AUD</v>
      </c>
      <c r="I57">
        <f t="shared" si="7"/>
        <v>3</v>
      </c>
      <c r="J57" s="114" t="str">
        <f t="shared" si="8"/>
        <v>10</v>
      </c>
    </row>
    <row r="58" spans="1:10" x14ac:dyDescent="0.2">
      <c r="A58" t="s">
        <v>1771</v>
      </c>
      <c r="B58" t="str">
        <f t="shared" si="0"/>
        <v>Prozessor A / Section 1 / Programm 3 / Audio Receiver 11</v>
      </c>
      <c r="C58" t="str">
        <f t="shared" si="1"/>
        <v>SDI03_AUDrec_0011</v>
      </c>
      <c r="D58" t="str">
        <f t="shared" si="2"/>
        <v>Receiver</v>
      </c>
      <c r="E58" t="str">
        <f t="shared" si="3"/>
        <v>1</v>
      </c>
      <c r="F58" t="str">
        <f t="shared" si="4"/>
        <v>1</v>
      </c>
      <c r="G58" t="str">
        <f t="shared" si="5"/>
        <v>3</v>
      </c>
      <c r="H58" t="str">
        <f t="shared" si="6"/>
        <v>AUD</v>
      </c>
      <c r="I58">
        <f t="shared" si="7"/>
        <v>3</v>
      </c>
      <c r="J58" s="114" t="str">
        <f t="shared" si="8"/>
        <v>11</v>
      </c>
    </row>
    <row r="59" spans="1:10" x14ac:dyDescent="0.2">
      <c r="A59" t="s">
        <v>1772</v>
      </c>
      <c r="B59" t="str">
        <f t="shared" si="0"/>
        <v>Prozessor A / Section 1 / Programm 3 / Audio Receiver 12</v>
      </c>
      <c r="C59" t="str">
        <f t="shared" si="1"/>
        <v>SDI03_AUDrec_0012</v>
      </c>
      <c r="D59" t="str">
        <f t="shared" si="2"/>
        <v>Receiver</v>
      </c>
      <c r="E59" t="str">
        <f t="shared" si="3"/>
        <v>1</v>
      </c>
      <c r="F59" t="str">
        <f t="shared" si="4"/>
        <v>1</v>
      </c>
      <c r="G59" t="str">
        <f t="shared" si="5"/>
        <v>3</v>
      </c>
      <c r="H59" t="str">
        <f t="shared" si="6"/>
        <v>AUD</v>
      </c>
      <c r="I59">
        <f t="shared" si="7"/>
        <v>3</v>
      </c>
      <c r="J59" s="114" t="str">
        <f t="shared" si="8"/>
        <v>12</v>
      </c>
    </row>
    <row r="60" spans="1:10" x14ac:dyDescent="0.2">
      <c r="A60" t="s">
        <v>1773</v>
      </c>
      <c r="B60" t="str">
        <f t="shared" si="0"/>
        <v>Prozessor A / Section 1 / Programm 3 / Audio Receiver 13</v>
      </c>
      <c r="C60" t="str">
        <f t="shared" si="1"/>
        <v>SDI03_AUDrec_0013</v>
      </c>
      <c r="D60" t="str">
        <f t="shared" si="2"/>
        <v>Receiver</v>
      </c>
      <c r="E60" t="str">
        <f t="shared" si="3"/>
        <v>1</v>
      </c>
      <c r="F60" t="str">
        <f t="shared" si="4"/>
        <v>1</v>
      </c>
      <c r="G60" t="str">
        <f t="shared" si="5"/>
        <v>3</v>
      </c>
      <c r="H60" t="str">
        <f t="shared" si="6"/>
        <v>AUD</v>
      </c>
      <c r="I60">
        <f t="shared" si="7"/>
        <v>3</v>
      </c>
      <c r="J60" s="114" t="str">
        <f t="shared" si="8"/>
        <v>13</v>
      </c>
    </row>
    <row r="61" spans="1:10" x14ac:dyDescent="0.2">
      <c r="A61" t="s">
        <v>1774</v>
      </c>
      <c r="B61" t="str">
        <f t="shared" si="0"/>
        <v>Prozessor A / Section 1 / Programm 3 / Audio Receiver 14</v>
      </c>
      <c r="C61" t="str">
        <f t="shared" si="1"/>
        <v>SDI03_AUDrec_0014</v>
      </c>
      <c r="D61" t="str">
        <f t="shared" si="2"/>
        <v>Receiver</v>
      </c>
      <c r="E61" t="str">
        <f t="shared" si="3"/>
        <v>1</v>
      </c>
      <c r="F61" t="str">
        <f t="shared" si="4"/>
        <v>1</v>
      </c>
      <c r="G61" t="str">
        <f t="shared" si="5"/>
        <v>3</v>
      </c>
      <c r="H61" t="str">
        <f t="shared" si="6"/>
        <v>AUD</v>
      </c>
      <c r="I61">
        <f t="shared" si="7"/>
        <v>3</v>
      </c>
      <c r="J61" s="114" t="str">
        <f t="shared" si="8"/>
        <v>14</v>
      </c>
    </row>
    <row r="62" spans="1:10" x14ac:dyDescent="0.2">
      <c r="A62" t="s">
        <v>1775</v>
      </c>
      <c r="B62" t="str">
        <f t="shared" si="0"/>
        <v>Prozessor A / Section 1 / Programm 3 / Audio Receiver 15</v>
      </c>
      <c r="C62" t="str">
        <f t="shared" si="1"/>
        <v>SDI03_AUDrec_0015</v>
      </c>
      <c r="D62" t="str">
        <f t="shared" si="2"/>
        <v>Receiver</v>
      </c>
      <c r="E62" t="str">
        <f t="shared" si="3"/>
        <v>1</v>
      </c>
      <c r="F62" t="str">
        <f t="shared" si="4"/>
        <v>1</v>
      </c>
      <c r="G62" t="str">
        <f t="shared" si="5"/>
        <v>3</v>
      </c>
      <c r="H62" t="str">
        <f t="shared" si="6"/>
        <v>AUD</v>
      </c>
      <c r="I62">
        <f t="shared" si="7"/>
        <v>3</v>
      </c>
      <c r="J62" s="114" t="str">
        <f t="shared" si="8"/>
        <v>15</v>
      </c>
    </row>
    <row r="63" spans="1:10" x14ac:dyDescent="0.2">
      <c r="A63" t="s">
        <v>1776</v>
      </c>
      <c r="B63" t="str">
        <f t="shared" si="0"/>
        <v>Prozessor A / Section 1 / Programm 3 / Audio Receiver 16</v>
      </c>
      <c r="C63" t="str">
        <f t="shared" si="1"/>
        <v>SDI03_AUDrec_0016</v>
      </c>
      <c r="D63" t="str">
        <f t="shared" si="2"/>
        <v>Receiver</v>
      </c>
      <c r="E63" t="str">
        <f t="shared" si="3"/>
        <v>1</v>
      </c>
      <c r="F63" t="str">
        <f t="shared" si="4"/>
        <v>1</v>
      </c>
      <c r="G63" t="str">
        <f t="shared" si="5"/>
        <v>3</v>
      </c>
      <c r="H63" t="str">
        <f t="shared" si="6"/>
        <v>AUD</v>
      </c>
      <c r="I63">
        <f t="shared" si="7"/>
        <v>3</v>
      </c>
      <c r="J63" s="114" t="str">
        <f t="shared" si="8"/>
        <v>16</v>
      </c>
    </row>
    <row r="64" spans="1:10" x14ac:dyDescent="0.2">
      <c r="A64" t="s">
        <v>1777</v>
      </c>
      <c r="B64" t="str">
        <f t="shared" si="0"/>
        <v>Prozessor A / Section 1 / Programm 3 / Video Receiver 1</v>
      </c>
      <c r="C64" t="str">
        <f t="shared" si="1"/>
        <v>SDI03_VIDrec_0001</v>
      </c>
      <c r="D64" t="str">
        <f t="shared" si="2"/>
        <v>Receiver</v>
      </c>
      <c r="E64" t="str">
        <f t="shared" si="3"/>
        <v>1</v>
      </c>
      <c r="F64" t="str">
        <f t="shared" si="4"/>
        <v>1</v>
      </c>
      <c r="G64" t="str">
        <f t="shared" si="5"/>
        <v>3</v>
      </c>
      <c r="H64" t="str">
        <f t="shared" si="6"/>
        <v>VID</v>
      </c>
      <c r="I64">
        <f t="shared" si="7"/>
        <v>3</v>
      </c>
      <c r="J64" s="114" t="str">
        <f t="shared" si="8"/>
        <v>1</v>
      </c>
    </row>
    <row r="65" spans="1:10" x14ac:dyDescent="0.2">
      <c r="A65" t="s">
        <v>1778</v>
      </c>
      <c r="B65" t="str">
        <f t="shared" si="0"/>
        <v>Prozessor A / Section 1 / Programm 4 / Ancillary Receiver 1</v>
      </c>
      <c r="C65" t="str">
        <f t="shared" si="1"/>
        <v>SDI04_ANCrec_0001</v>
      </c>
      <c r="D65" t="str">
        <f t="shared" si="2"/>
        <v>Receiver</v>
      </c>
      <c r="E65" t="str">
        <f t="shared" si="3"/>
        <v>1</v>
      </c>
      <c r="F65" t="str">
        <f t="shared" si="4"/>
        <v>1</v>
      </c>
      <c r="G65" t="str">
        <f t="shared" si="5"/>
        <v>4</v>
      </c>
      <c r="H65" t="str">
        <f t="shared" si="6"/>
        <v>ANC</v>
      </c>
      <c r="I65">
        <f t="shared" si="7"/>
        <v>4</v>
      </c>
      <c r="J65" s="114" t="str">
        <f t="shared" si="8"/>
        <v>1</v>
      </c>
    </row>
    <row r="66" spans="1:10" x14ac:dyDescent="0.2">
      <c r="A66" t="s">
        <v>1779</v>
      </c>
      <c r="B66" t="str">
        <f t="shared" ref="B66:B129" si="9">CONCATENATE(IF(E66="1","Prozessor A",IF(E66="2","Prozessor B",IF(E66="3","Prozessor C",IF(E66="4","Prozessor D","UNBEKANNT"))))," / ",IF(F66="1","Section 1",IF(F66="2","Section 2","UNBEKANNT"))," / ",IF(G66="1","Programm 1",IF(G66="2","Programm 2",IF(G66="3","Programm 3",IF(G66="4","Programm 4","UNBEKANNT")))), " / ", IF(H66="VID","Video",IF(H66="AUD","Audio",IF(H66="ANC","Ancillary","UNBEKANNT")))," ", D66, " ", J66)</f>
        <v>Prozessor A / Section 1 / Programm 4 / Ancillary Receiver 2</v>
      </c>
      <c r="C66" t="str">
        <f t="shared" ref="C66:C129" si="10">CONCATENATE("SDI",IF(I66&lt;10,CONCATENATE("0",I66),I66),"_",H66,IF(D66="Sender","send_",IF(D66="Receiver","rec_","UNKNOWN")),IF(OR(J66 ="1",J66 ="2",J66 ="3",J66 ="4",J66 ="5",J66 ="6",J66 ="7",J66 ="8",J66 ="9"),CONCATENATE("000",J66),CONCATENATE("00",J66)))</f>
        <v>SDI04_ANCrec_0002</v>
      </c>
      <c r="D66" t="str">
        <f t="shared" ref="D66:D129" si="11">IF(ISERROR(FIND("S|P",A66)),"Receiver","Sender")</f>
        <v>Receiver</v>
      </c>
      <c r="E66" t="str">
        <f t="shared" ref="E66:E129" si="12">IF(ISERROR(FIND("ProcA",A66)),IF(ISERROR(FIND("ProcB",A66)),IF(ISERROR(FIND("ProcC",A66)),IF(ISERROR(FIND("ProcD",A66)),"UNBEKANNT","4"),"3"),"2"),"1")</f>
        <v>1</v>
      </c>
      <c r="F66" t="str">
        <f t="shared" ref="F66:F129" si="13">IF(ISERROR(FIND(" S1 ",A66)),IF(ISERROR(FIND(" S2 ",A66)),"UNBEKANNT","2"),"1")</f>
        <v>1</v>
      </c>
      <c r="G66" t="str">
        <f t="shared" ref="G66:G129" si="14">IF(ISERROR(FIND(" P1 ",A66)),IF(ISERROR(FIND(" P2 ",A66)),IF(ISERROR(FIND(" P3 ",A66)),IF(ISERROR(FIND(" P4 ",A66)),"UNBEKANNT","4"),"3"),"2"),"1")</f>
        <v>4</v>
      </c>
      <c r="H66" t="str">
        <f t="shared" ref="H66:H129" si="15">IF(ISERROR(FIND("Video",A66)),IF(ISERROR(FIND("Audio",A66)),IF(ISERROR(FIND("Ancillary",A66)),"UNBEKANNT","ANC"),"AUD"),"VID")</f>
        <v>ANC</v>
      </c>
      <c r="I66">
        <f t="shared" ref="I66:I129" si="16">IF(AND(E66="1",F66="1",G66="1"),1,IF(AND(E66="1",F66="1",G66="2"),2,IF(AND(E66="1",F66="1",G66="3"),3,IF(AND(E66="1",F66="1",G66="4"),4,IF(AND(E66="1",F66="2",G66="1"),5,IF(AND(E66="1",F66="2",G66="2"),6,IF(AND(E66="1",F66="2",G66="3"),7,IF(AND(E66="1",F66="2",G66="4"),8,IF(AND(E66="2",F66="1",G66="1"),9,IF(AND(E66="2",F66="1",G66="2"),10,IF(AND(E66="2",F66="1",G66="3"),11,IF(AND(E66="2",F66="1",G66="4"),12,IF(AND(E66="2",F66="2",G66="1"),13,IF(AND(E66="2",F66="2",G66="2"),14,IF(AND(E66="2",F66="2",G66="3"),15,IF(AND(E66="2",F66="2",G66="4"),16,IF(AND(E66="3",F66="1",G66="1"),17,IF(AND(E66="3",F66="1",G66="2"),18,IF(AND(E66="3",F66="1",G66="3"),19,IF(AND(E66="3",F66="1",G66="4"),20,IF(AND(E66="3",F66="2",G66="1"),21,IF(AND(E66="3",F66="2",G66="2"),22,IF(AND(E66="3",F66="2",G66="3"),23,IF(AND(E66="3",F66="2",G66="4"),24,IF(AND(E66="4",F66="1",G66="1"),25,IF(AND(E66="4",F66="1",G66="2"),26,IF(AND(E66="4",F66="1",G66="3"),27,IF(AND(E66="4",F66="1",G66="4"),28,IF(AND(E66="4",F66="2",G66="1"),29,IF(AND(E66="4",F66="2",G66="2"),30,IF(AND(E66="4",F66="2",G66="3"),31,IF(AND(E66="4",F66="2",G66="4"),32,"UNBEKANNT"))))))))))))))))))))))))))))))))</f>
        <v>4</v>
      </c>
      <c r="J66" s="114" t="str">
        <f t="shared" ref="J66:J129" si="17">IF(ISERROR(FIND("Proxy Video",A66)),IF(ISERROR(FIND("Video",A66)),IF(ISERROR(SEARCH("Audio",A66)),IF(ISERROR(SEARCH("Data",A66)),"UNBEKANNT",RIGHT(A66,LEN(A66)-SEARCH("Data",A66)-4)),RIGHT(A66,LEN(A66)-SEARCH("Audio",A66)-5)),"1"),"2")</f>
        <v>2</v>
      </c>
    </row>
    <row r="67" spans="1:10" x14ac:dyDescent="0.2">
      <c r="A67" t="s">
        <v>1780</v>
      </c>
      <c r="B67" t="str">
        <f t="shared" si="9"/>
        <v>Prozessor A / Section 1 / Programm 4 / Ancillary Receiver 3</v>
      </c>
      <c r="C67" t="str">
        <f t="shared" si="10"/>
        <v>SDI04_ANCrec_0003</v>
      </c>
      <c r="D67" t="str">
        <f t="shared" si="11"/>
        <v>Receiver</v>
      </c>
      <c r="E67" t="str">
        <f t="shared" si="12"/>
        <v>1</v>
      </c>
      <c r="F67" t="str">
        <f t="shared" si="13"/>
        <v>1</v>
      </c>
      <c r="G67" t="str">
        <f t="shared" si="14"/>
        <v>4</v>
      </c>
      <c r="H67" t="str">
        <f t="shared" si="15"/>
        <v>ANC</v>
      </c>
      <c r="I67">
        <f t="shared" si="16"/>
        <v>4</v>
      </c>
      <c r="J67" s="114" t="str">
        <f t="shared" si="17"/>
        <v>3</v>
      </c>
    </row>
    <row r="68" spans="1:10" x14ac:dyDescent="0.2">
      <c r="A68" t="s">
        <v>1781</v>
      </c>
      <c r="B68" t="str">
        <f t="shared" si="9"/>
        <v>Prozessor A / Section 1 / Programm 4 / Ancillary Receiver 4</v>
      </c>
      <c r="C68" t="str">
        <f t="shared" si="10"/>
        <v>SDI04_ANCrec_0004</v>
      </c>
      <c r="D68" t="str">
        <f t="shared" si="11"/>
        <v>Receiver</v>
      </c>
      <c r="E68" t="str">
        <f t="shared" si="12"/>
        <v>1</v>
      </c>
      <c r="F68" t="str">
        <f t="shared" si="13"/>
        <v>1</v>
      </c>
      <c r="G68" t="str">
        <f t="shared" si="14"/>
        <v>4</v>
      </c>
      <c r="H68" t="str">
        <f t="shared" si="15"/>
        <v>ANC</v>
      </c>
      <c r="I68">
        <f t="shared" si="16"/>
        <v>4</v>
      </c>
      <c r="J68" s="114" t="str">
        <f t="shared" si="17"/>
        <v>4</v>
      </c>
    </row>
    <row r="69" spans="1:10" x14ac:dyDescent="0.2">
      <c r="A69" t="s">
        <v>1782</v>
      </c>
      <c r="B69" t="str">
        <f t="shared" si="9"/>
        <v>Prozessor A / Section 1 / Programm 4 / Audio Receiver 1</v>
      </c>
      <c r="C69" t="str">
        <f t="shared" si="10"/>
        <v>SDI04_AUDrec_0001</v>
      </c>
      <c r="D69" t="str">
        <f t="shared" si="11"/>
        <v>Receiver</v>
      </c>
      <c r="E69" t="str">
        <f t="shared" si="12"/>
        <v>1</v>
      </c>
      <c r="F69" t="str">
        <f t="shared" si="13"/>
        <v>1</v>
      </c>
      <c r="G69" t="str">
        <f t="shared" si="14"/>
        <v>4</v>
      </c>
      <c r="H69" t="str">
        <f t="shared" si="15"/>
        <v>AUD</v>
      </c>
      <c r="I69">
        <f t="shared" si="16"/>
        <v>4</v>
      </c>
      <c r="J69" s="114" t="str">
        <f t="shared" si="17"/>
        <v>1</v>
      </c>
    </row>
    <row r="70" spans="1:10" x14ac:dyDescent="0.2">
      <c r="A70" t="s">
        <v>1783</v>
      </c>
      <c r="B70" t="str">
        <f t="shared" si="9"/>
        <v>Prozessor A / Section 1 / Programm 4 / Audio Receiver 2</v>
      </c>
      <c r="C70" t="str">
        <f t="shared" si="10"/>
        <v>SDI04_AUDrec_0002</v>
      </c>
      <c r="D70" t="str">
        <f t="shared" si="11"/>
        <v>Receiver</v>
      </c>
      <c r="E70" t="str">
        <f t="shared" si="12"/>
        <v>1</v>
      </c>
      <c r="F70" t="str">
        <f t="shared" si="13"/>
        <v>1</v>
      </c>
      <c r="G70" t="str">
        <f t="shared" si="14"/>
        <v>4</v>
      </c>
      <c r="H70" t="str">
        <f t="shared" si="15"/>
        <v>AUD</v>
      </c>
      <c r="I70">
        <f t="shared" si="16"/>
        <v>4</v>
      </c>
      <c r="J70" s="114" t="str">
        <f t="shared" si="17"/>
        <v>2</v>
      </c>
    </row>
    <row r="71" spans="1:10" x14ac:dyDescent="0.2">
      <c r="A71" t="s">
        <v>1784</v>
      </c>
      <c r="B71" t="str">
        <f t="shared" si="9"/>
        <v>Prozessor A / Section 1 / Programm 4 / Audio Receiver 3</v>
      </c>
      <c r="C71" t="str">
        <f t="shared" si="10"/>
        <v>SDI04_AUDrec_0003</v>
      </c>
      <c r="D71" t="str">
        <f t="shared" si="11"/>
        <v>Receiver</v>
      </c>
      <c r="E71" t="str">
        <f t="shared" si="12"/>
        <v>1</v>
      </c>
      <c r="F71" t="str">
        <f t="shared" si="13"/>
        <v>1</v>
      </c>
      <c r="G71" t="str">
        <f t="shared" si="14"/>
        <v>4</v>
      </c>
      <c r="H71" t="str">
        <f t="shared" si="15"/>
        <v>AUD</v>
      </c>
      <c r="I71">
        <f t="shared" si="16"/>
        <v>4</v>
      </c>
      <c r="J71" s="114" t="str">
        <f t="shared" si="17"/>
        <v>3</v>
      </c>
    </row>
    <row r="72" spans="1:10" x14ac:dyDescent="0.2">
      <c r="A72" t="s">
        <v>1785</v>
      </c>
      <c r="B72" t="str">
        <f t="shared" si="9"/>
        <v>Prozessor A / Section 1 / Programm 4 / Audio Receiver 4</v>
      </c>
      <c r="C72" t="str">
        <f t="shared" si="10"/>
        <v>SDI04_AUDrec_0004</v>
      </c>
      <c r="D72" t="str">
        <f t="shared" si="11"/>
        <v>Receiver</v>
      </c>
      <c r="E72" t="str">
        <f t="shared" si="12"/>
        <v>1</v>
      </c>
      <c r="F72" t="str">
        <f t="shared" si="13"/>
        <v>1</v>
      </c>
      <c r="G72" t="str">
        <f t="shared" si="14"/>
        <v>4</v>
      </c>
      <c r="H72" t="str">
        <f t="shared" si="15"/>
        <v>AUD</v>
      </c>
      <c r="I72">
        <f t="shared" si="16"/>
        <v>4</v>
      </c>
      <c r="J72" s="114" t="str">
        <f t="shared" si="17"/>
        <v>4</v>
      </c>
    </row>
    <row r="73" spans="1:10" x14ac:dyDescent="0.2">
      <c r="A73" t="s">
        <v>1786</v>
      </c>
      <c r="B73" t="str">
        <f t="shared" si="9"/>
        <v>Prozessor A / Section 1 / Programm 4 / Audio Receiver 5</v>
      </c>
      <c r="C73" t="str">
        <f t="shared" si="10"/>
        <v>SDI04_AUDrec_0005</v>
      </c>
      <c r="D73" t="str">
        <f t="shared" si="11"/>
        <v>Receiver</v>
      </c>
      <c r="E73" t="str">
        <f t="shared" si="12"/>
        <v>1</v>
      </c>
      <c r="F73" t="str">
        <f t="shared" si="13"/>
        <v>1</v>
      </c>
      <c r="G73" t="str">
        <f t="shared" si="14"/>
        <v>4</v>
      </c>
      <c r="H73" t="str">
        <f t="shared" si="15"/>
        <v>AUD</v>
      </c>
      <c r="I73">
        <f t="shared" si="16"/>
        <v>4</v>
      </c>
      <c r="J73" s="114" t="str">
        <f t="shared" si="17"/>
        <v>5</v>
      </c>
    </row>
    <row r="74" spans="1:10" x14ac:dyDescent="0.2">
      <c r="A74" t="s">
        <v>1787</v>
      </c>
      <c r="B74" t="str">
        <f t="shared" si="9"/>
        <v>Prozessor A / Section 1 / Programm 4 / Audio Receiver 6</v>
      </c>
      <c r="C74" t="str">
        <f t="shared" si="10"/>
        <v>SDI04_AUDrec_0006</v>
      </c>
      <c r="D74" t="str">
        <f t="shared" si="11"/>
        <v>Receiver</v>
      </c>
      <c r="E74" t="str">
        <f t="shared" si="12"/>
        <v>1</v>
      </c>
      <c r="F74" t="str">
        <f t="shared" si="13"/>
        <v>1</v>
      </c>
      <c r="G74" t="str">
        <f t="shared" si="14"/>
        <v>4</v>
      </c>
      <c r="H74" t="str">
        <f t="shared" si="15"/>
        <v>AUD</v>
      </c>
      <c r="I74">
        <f t="shared" si="16"/>
        <v>4</v>
      </c>
      <c r="J74" s="114" t="str">
        <f t="shared" si="17"/>
        <v>6</v>
      </c>
    </row>
    <row r="75" spans="1:10" x14ac:dyDescent="0.2">
      <c r="A75" t="s">
        <v>1788</v>
      </c>
      <c r="B75" t="str">
        <f t="shared" si="9"/>
        <v>Prozessor A / Section 1 / Programm 4 / Audio Receiver 7</v>
      </c>
      <c r="C75" t="str">
        <f t="shared" si="10"/>
        <v>SDI04_AUDrec_0007</v>
      </c>
      <c r="D75" t="str">
        <f t="shared" si="11"/>
        <v>Receiver</v>
      </c>
      <c r="E75" t="str">
        <f t="shared" si="12"/>
        <v>1</v>
      </c>
      <c r="F75" t="str">
        <f t="shared" si="13"/>
        <v>1</v>
      </c>
      <c r="G75" t="str">
        <f t="shared" si="14"/>
        <v>4</v>
      </c>
      <c r="H75" t="str">
        <f t="shared" si="15"/>
        <v>AUD</v>
      </c>
      <c r="I75">
        <f t="shared" si="16"/>
        <v>4</v>
      </c>
      <c r="J75" s="114" t="str">
        <f t="shared" si="17"/>
        <v>7</v>
      </c>
    </row>
    <row r="76" spans="1:10" x14ac:dyDescent="0.2">
      <c r="A76" t="s">
        <v>1789</v>
      </c>
      <c r="B76" t="str">
        <f t="shared" si="9"/>
        <v>Prozessor A / Section 1 / Programm 4 / Audio Receiver 8</v>
      </c>
      <c r="C76" t="str">
        <f t="shared" si="10"/>
        <v>SDI04_AUDrec_0008</v>
      </c>
      <c r="D76" t="str">
        <f t="shared" si="11"/>
        <v>Receiver</v>
      </c>
      <c r="E76" t="str">
        <f t="shared" si="12"/>
        <v>1</v>
      </c>
      <c r="F76" t="str">
        <f t="shared" si="13"/>
        <v>1</v>
      </c>
      <c r="G76" t="str">
        <f t="shared" si="14"/>
        <v>4</v>
      </c>
      <c r="H76" t="str">
        <f t="shared" si="15"/>
        <v>AUD</v>
      </c>
      <c r="I76">
        <f t="shared" si="16"/>
        <v>4</v>
      </c>
      <c r="J76" s="114" t="str">
        <f t="shared" si="17"/>
        <v>8</v>
      </c>
    </row>
    <row r="77" spans="1:10" x14ac:dyDescent="0.2">
      <c r="A77" t="s">
        <v>1790</v>
      </c>
      <c r="B77" t="str">
        <f t="shared" si="9"/>
        <v>Prozessor A / Section 1 / Programm 4 / Audio Receiver 9</v>
      </c>
      <c r="C77" t="str">
        <f t="shared" si="10"/>
        <v>SDI04_AUDrec_0009</v>
      </c>
      <c r="D77" t="str">
        <f t="shared" si="11"/>
        <v>Receiver</v>
      </c>
      <c r="E77" t="str">
        <f t="shared" si="12"/>
        <v>1</v>
      </c>
      <c r="F77" t="str">
        <f t="shared" si="13"/>
        <v>1</v>
      </c>
      <c r="G77" t="str">
        <f t="shared" si="14"/>
        <v>4</v>
      </c>
      <c r="H77" t="str">
        <f t="shared" si="15"/>
        <v>AUD</v>
      </c>
      <c r="I77">
        <f t="shared" si="16"/>
        <v>4</v>
      </c>
      <c r="J77" s="114" t="str">
        <f t="shared" si="17"/>
        <v>9</v>
      </c>
    </row>
    <row r="78" spans="1:10" x14ac:dyDescent="0.2">
      <c r="A78" t="s">
        <v>1791</v>
      </c>
      <c r="B78" t="str">
        <f t="shared" si="9"/>
        <v>Prozessor A / Section 1 / Programm 4 / Audio Receiver 10</v>
      </c>
      <c r="C78" t="str">
        <f t="shared" si="10"/>
        <v>SDI04_AUDrec_0010</v>
      </c>
      <c r="D78" t="str">
        <f t="shared" si="11"/>
        <v>Receiver</v>
      </c>
      <c r="E78" t="str">
        <f t="shared" si="12"/>
        <v>1</v>
      </c>
      <c r="F78" t="str">
        <f t="shared" si="13"/>
        <v>1</v>
      </c>
      <c r="G78" t="str">
        <f t="shared" si="14"/>
        <v>4</v>
      </c>
      <c r="H78" t="str">
        <f t="shared" si="15"/>
        <v>AUD</v>
      </c>
      <c r="I78">
        <f t="shared" si="16"/>
        <v>4</v>
      </c>
      <c r="J78" s="114" t="str">
        <f t="shared" si="17"/>
        <v>10</v>
      </c>
    </row>
    <row r="79" spans="1:10" x14ac:dyDescent="0.2">
      <c r="A79" t="s">
        <v>1792</v>
      </c>
      <c r="B79" t="str">
        <f t="shared" si="9"/>
        <v>Prozessor A / Section 1 / Programm 4 / Audio Receiver 11</v>
      </c>
      <c r="C79" t="str">
        <f t="shared" si="10"/>
        <v>SDI04_AUDrec_0011</v>
      </c>
      <c r="D79" t="str">
        <f t="shared" si="11"/>
        <v>Receiver</v>
      </c>
      <c r="E79" t="str">
        <f t="shared" si="12"/>
        <v>1</v>
      </c>
      <c r="F79" t="str">
        <f t="shared" si="13"/>
        <v>1</v>
      </c>
      <c r="G79" t="str">
        <f t="shared" si="14"/>
        <v>4</v>
      </c>
      <c r="H79" t="str">
        <f t="shared" si="15"/>
        <v>AUD</v>
      </c>
      <c r="I79">
        <f t="shared" si="16"/>
        <v>4</v>
      </c>
      <c r="J79" s="114" t="str">
        <f t="shared" si="17"/>
        <v>11</v>
      </c>
    </row>
    <row r="80" spans="1:10" x14ac:dyDescent="0.2">
      <c r="A80" t="s">
        <v>1793</v>
      </c>
      <c r="B80" t="str">
        <f t="shared" si="9"/>
        <v>Prozessor A / Section 1 / Programm 4 / Audio Receiver 12</v>
      </c>
      <c r="C80" t="str">
        <f t="shared" si="10"/>
        <v>SDI04_AUDrec_0012</v>
      </c>
      <c r="D80" t="str">
        <f t="shared" si="11"/>
        <v>Receiver</v>
      </c>
      <c r="E80" t="str">
        <f t="shared" si="12"/>
        <v>1</v>
      </c>
      <c r="F80" t="str">
        <f t="shared" si="13"/>
        <v>1</v>
      </c>
      <c r="G80" t="str">
        <f t="shared" si="14"/>
        <v>4</v>
      </c>
      <c r="H80" t="str">
        <f t="shared" si="15"/>
        <v>AUD</v>
      </c>
      <c r="I80">
        <f t="shared" si="16"/>
        <v>4</v>
      </c>
      <c r="J80" s="114" t="str">
        <f t="shared" si="17"/>
        <v>12</v>
      </c>
    </row>
    <row r="81" spans="1:10" x14ac:dyDescent="0.2">
      <c r="A81" t="s">
        <v>1794</v>
      </c>
      <c r="B81" t="str">
        <f t="shared" si="9"/>
        <v>Prozessor A / Section 1 / Programm 4 / Audio Receiver 13</v>
      </c>
      <c r="C81" t="str">
        <f t="shared" si="10"/>
        <v>SDI04_AUDrec_0013</v>
      </c>
      <c r="D81" t="str">
        <f t="shared" si="11"/>
        <v>Receiver</v>
      </c>
      <c r="E81" t="str">
        <f t="shared" si="12"/>
        <v>1</v>
      </c>
      <c r="F81" t="str">
        <f t="shared" si="13"/>
        <v>1</v>
      </c>
      <c r="G81" t="str">
        <f t="shared" si="14"/>
        <v>4</v>
      </c>
      <c r="H81" t="str">
        <f t="shared" si="15"/>
        <v>AUD</v>
      </c>
      <c r="I81">
        <f t="shared" si="16"/>
        <v>4</v>
      </c>
      <c r="J81" s="114" t="str">
        <f t="shared" si="17"/>
        <v>13</v>
      </c>
    </row>
    <row r="82" spans="1:10" x14ac:dyDescent="0.2">
      <c r="A82" t="s">
        <v>1795</v>
      </c>
      <c r="B82" t="str">
        <f t="shared" si="9"/>
        <v>Prozessor A / Section 1 / Programm 4 / Audio Receiver 14</v>
      </c>
      <c r="C82" t="str">
        <f t="shared" si="10"/>
        <v>SDI04_AUDrec_0014</v>
      </c>
      <c r="D82" t="str">
        <f t="shared" si="11"/>
        <v>Receiver</v>
      </c>
      <c r="E82" t="str">
        <f t="shared" si="12"/>
        <v>1</v>
      </c>
      <c r="F82" t="str">
        <f t="shared" si="13"/>
        <v>1</v>
      </c>
      <c r="G82" t="str">
        <f t="shared" si="14"/>
        <v>4</v>
      </c>
      <c r="H82" t="str">
        <f t="shared" si="15"/>
        <v>AUD</v>
      </c>
      <c r="I82">
        <f t="shared" si="16"/>
        <v>4</v>
      </c>
      <c r="J82" s="114" t="str">
        <f t="shared" si="17"/>
        <v>14</v>
      </c>
    </row>
    <row r="83" spans="1:10" x14ac:dyDescent="0.2">
      <c r="A83" t="s">
        <v>1796</v>
      </c>
      <c r="B83" t="str">
        <f t="shared" si="9"/>
        <v>Prozessor A / Section 1 / Programm 4 / Audio Receiver 15</v>
      </c>
      <c r="C83" t="str">
        <f t="shared" si="10"/>
        <v>SDI04_AUDrec_0015</v>
      </c>
      <c r="D83" t="str">
        <f t="shared" si="11"/>
        <v>Receiver</v>
      </c>
      <c r="E83" t="str">
        <f t="shared" si="12"/>
        <v>1</v>
      </c>
      <c r="F83" t="str">
        <f t="shared" si="13"/>
        <v>1</v>
      </c>
      <c r="G83" t="str">
        <f t="shared" si="14"/>
        <v>4</v>
      </c>
      <c r="H83" t="str">
        <f t="shared" si="15"/>
        <v>AUD</v>
      </c>
      <c r="I83">
        <f t="shared" si="16"/>
        <v>4</v>
      </c>
      <c r="J83" s="114" t="str">
        <f t="shared" si="17"/>
        <v>15</v>
      </c>
    </row>
    <row r="84" spans="1:10" x14ac:dyDescent="0.2">
      <c r="A84" t="s">
        <v>1797</v>
      </c>
      <c r="B84" t="str">
        <f t="shared" si="9"/>
        <v>Prozessor A / Section 1 / Programm 4 / Audio Receiver 16</v>
      </c>
      <c r="C84" t="str">
        <f t="shared" si="10"/>
        <v>SDI04_AUDrec_0016</v>
      </c>
      <c r="D84" t="str">
        <f t="shared" si="11"/>
        <v>Receiver</v>
      </c>
      <c r="E84" t="str">
        <f t="shared" si="12"/>
        <v>1</v>
      </c>
      <c r="F84" t="str">
        <f t="shared" si="13"/>
        <v>1</v>
      </c>
      <c r="G84" t="str">
        <f t="shared" si="14"/>
        <v>4</v>
      </c>
      <c r="H84" t="str">
        <f t="shared" si="15"/>
        <v>AUD</v>
      </c>
      <c r="I84">
        <f t="shared" si="16"/>
        <v>4</v>
      </c>
      <c r="J84" s="114" t="str">
        <f t="shared" si="17"/>
        <v>16</v>
      </c>
    </row>
    <row r="85" spans="1:10" x14ac:dyDescent="0.2">
      <c r="A85" t="s">
        <v>1798</v>
      </c>
      <c r="B85" t="str">
        <f t="shared" si="9"/>
        <v>Prozessor A / Section 1 / Programm 4 / Video Receiver 1</v>
      </c>
      <c r="C85" t="str">
        <f t="shared" si="10"/>
        <v>SDI04_VIDrec_0001</v>
      </c>
      <c r="D85" t="str">
        <f t="shared" si="11"/>
        <v>Receiver</v>
      </c>
      <c r="E85" t="str">
        <f t="shared" si="12"/>
        <v>1</v>
      </c>
      <c r="F85" t="str">
        <f t="shared" si="13"/>
        <v>1</v>
      </c>
      <c r="G85" t="str">
        <f t="shared" si="14"/>
        <v>4</v>
      </c>
      <c r="H85" t="str">
        <f t="shared" si="15"/>
        <v>VID</v>
      </c>
      <c r="I85">
        <f t="shared" si="16"/>
        <v>4</v>
      </c>
      <c r="J85" s="114" t="str">
        <f t="shared" si="17"/>
        <v>1</v>
      </c>
    </row>
    <row r="86" spans="1:10" x14ac:dyDescent="0.2">
      <c r="A86" t="s">
        <v>1799</v>
      </c>
      <c r="B86" t="str">
        <f t="shared" si="9"/>
        <v>Prozessor A / Section 2 / Programm 1 / Ancillary Receiver 1</v>
      </c>
      <c r="C86" t="str">
        <f t="shared" si="10"/>
        <v>SDI05_ANCrec_0001</v>
      </c>
      <c r="D86" t="str">
        <f t="shared" si="11"/>
        <v>Receiver</v>
      </c>
      <c r="E86" t="str">
        <f t="shared" si="12"/>
        <v>1</v>
      </c>
      <c r="F86" t="str">
        <f t="shared" si="13"/>
        <v>2</v>
      </c>
      <c r="G86" t="str">
        <f t="shared" si="14"/>
        <v>1</v>
      </c>
      <c r="H86" t="str">
        <f t="shared" si="15"/>
        <v>ANC</v>
      </c>
      <c r="I86">
        <f t="shared" si="16"/>
        <v>5</v>
      </c>
      <c r="J86" s="114" t="str">
        <f t="shared" si="17"/>
        <v>1</v>
      </c>
    </row>
    <row r="87" spans="1:10" x14ac:dyDescent="0.2">
      <c r="A87" t="s">
        <v>1800</v>
      </c>
      <c r="B87" t="str">
        <f t="shared" si="9"/>
        <v>Prozessor A / Section 2 / Programm 1 / Ancillary Receiver 2</v>
      </c>
      <c r="C87" t="str">
        <f t="shared" si="10"/>
        <v>SDI05_ANCrec_0002</v>
      </c>
      <c r="D87" t="str">
        <f t="shared" si="11"/>
        <v>Receiver</v>
      </c>
      <c r="E87" t="str">
        <f t="shared" si="12"/>
        <v>1</v>
      </c>
      <c r="F87" t="str">
        <f t="shared" si="13"/>
        <v>2</v>
      </c>
      <c r="G87" t="str">
        <f t="shared" si="14"/>
        <v>1</v>
      </c>
      <c r="H87" t="str">
        <f t="shared" si="15"/>
        <v>ANC</v>
      </c>
      <c r="I87">
        <f t="shared" si="16"/>
        <v>5</v>
      </c>
      <c r="J87" s="114" t="str">
        <f t="shared" si="17"/>
        <v>2</v>
      </c>
    </row>
    <row r="88" spans="1:10" x14ac:dyDescent="0.2">
      <c r="A88" t="s">
        <v>1801</v>
      </c>
      <c r="B88" t="str">
        <f t="shared" si="9"/>
        <v>Prozessor A / Section 2 / Programm 1 / Ancillary Receiver 3</v>
      </c>
      <c r="C88" t="str">
        <f t="shared" si="10"/>
        <v>SDI05_ANCrec_0003</v>
      </c>
      <c r="D88" t="str">
        <f t="shared" si="11"/>
        <v>Receiver</v>
      </c>
      <c r="E88" t="str">
        <f t="shared" si="12"/>
        <v>1</v>
      </c>
      <c r="F88" t="str">
        <f t="shared" si="13"/>
        <v>2</v>
      </c>
      <c r="G88" t="str">
        <f t="shared" si="14"/>
        <v>1</v>
      </c>
      <c r="H88" t="str">
        <f t="shared" si="15"/>
        <v>ANC</v>
      </c>
      <c r="I88">
        <f t="shared" si="16"/>
        <v>5</v>
      </c>
      <c r="J88" s="114" t="str">
        <f t="shared" si="17"/>
        <v>3</v>
      </c>
    </row>
    <row r="89" spans="1:10" x14ac:dyDescent="0.2">
      <c r="A89" t="s">
        <v>1802</v>
      </c>
      <c r="B89" t="str">
        <f t="shared" si="9"/>
        <v>Prozessor A / Section 2 / Programm 1 / Ancillary Receiver 4</v>
      </c>
      <c r="C89" t="str">
        <f t="shared" si="10"/>
        <v>SDI05_ANCrec_0004</v>
      </c>
      <c r="D89" t="str">
        <f t="shared" si="11"/>
        <v>Receiver</v>
      </c>
      <c r="E89" t="str">
        <f t="shared" si="12"/>
        <v>1</v>
      </c>
      <c r="F89" t="str">
        <f t="shared" si="13"/>
        <v>2</v>
      </c>
      <c r="G89" t="str">
        <f t="shared" si="14"/>
        <v>1</v>
      </c>
      <c r="H89" t="str">
        <f t="shared" si="15"/>
        <v>ANC</v>
      </c>
      <c r="I89">
        <f t="shared" si="16"/>
        <v>5</v>
      </c>
      <c r="J89" s="114" t="str">
        <f t="shared" si="17"/>
        <v>4</v>
      </c>
    </row>
    <row r="90" spans="1:10" x14ac:dyDescent="0.2">
      <c r="A90" t="s">
        <v>1803</v>
      </c>
      <c r="B90" t="str">
        <f t="shared" si="9"/>
        <v>Prozessor A / Section 2 / Programm 1 / Audio Receiver 1</v>
      </c>
      <c r="C90" t="str">
        <f t="shared" si="10"/>
        <v>SDI05_AUDrec_0001</v>
      </c>
      <c r="D90" t="str">
        <f t="shared" si="11"/>
        <v>Receiver</v>
      </c>
      <c r="E90" t="str">
        <f t="shared" si="12"/>
        <v>1</v>
      </c>
      <c r="F90" t="str">
        <f t="shared" si="13"/>
        <v>2</v>
      </c>
      <c r="G90" t="str">
        <f t="shared" si="14"/>
        <v>1</v>
      </c>
      <c r="H90" t="str">
        <f t="shared" si="15"/>
        <v>AUD</v>
      </c>
      <c r="I90">
        <f t="shared" si="16"/>
        <v>5</v>
      </c>
      <c r="J90" s="114" t="str">
        <f t="shared" si="17"/>
        <v>1</v>
      </c>
    </row>
    <row r="91" spans="1:10" x14ac:dyDescent="0.2">
      <c r="A91" t="s">
        <v>1804</v>
      </c>
      <c r="B91" t="str">
        <f t="shared" si="9"/>
        <v>Prozessor A / Section 2 / Programm 1 / Audio Receiver 2</v>
      </c>
      <c r="C91" t="str">
        <f t="shared" si="10"/>
        <v>SDI05_AUDrec_0002</v>
      </c>
      <c r="D91" t="str">
        <f t="shared" si="11"/>
        <v>Receiver</v>
      </c>
      <c r="E91" t="str">
        <f t="shared" si="12"/>
        <v>1</v>
      </c>
      <c r="F91" t="str">
        <f t="shared" si="13"/>
        <v>2</v>
      </c>
      <c r="G91" t="str">
        <f t="shared" si="14"/>
        <v>1</v>
      </c>
      <c r="H91" t="str">
        <f t="shared" si="15"/>
        <v>AUD</v>
      </c>
      <c r="I91">
        <f t="shared" si="16"/>
        <v>5</v>
      </c>
      <c r="J91" s="114" t="str">
        <f t="shared" si="17"/>
        <v>2</v>
      </c>
    </row>
    <row r="92" spans="1:10" x14ac:dyDescent="0.2">
      <c r="A92" t="s">
        <v>1805</v>
      </c>
      <c r="B92" t="str">
        <f t="shared" si="9"/>
        <v>Prozessor A / Section 2 / Programm 1 / Audio Receiver 3</v>
      </c>
      <c r="C92" t="str">
        <f t="shared" si="10"/>
        <v>SDI05_AUDrec_0003</v>
      </c>
      <c r="D92" t="str">
        <f t="shared" si="11"/>
        <v>Receiver</v>
      </c>
      <c r="E92" t="str">
        <f t="shared" si="12"/>
        <v>1</v>
      </c>
      <c r="F92" t="str">
        <f t="shared" si="13"/>
        <v>2</v>
      </c>
      <c r="G92" t="str">
        <f t="shared" si="14"/>
        <v>1</v>
      </c>
      <c r="H92" t="str">
        <f t="shared" si="15"/>
        <v>AUD</v>
      </c>
      <c r="I92">
        <f t="shared" si="16"/>
        <v>5</v>
      </c>
      <c r="J92" s="114" t="str">
        <f t="shared" si="17"/>
        <v>3</v>
      </c>
    </row>
    <row r="93" spans="1:10" x14ac:dyDescent="0.2">
      <c r="A93" t="s">
        <v>1806</v>
      </c>
      <c r="B93" t="str">
        <f t="shared" si="9"/>
        <v>Prozessor A / Section 2 / Programm 1 / Audio Receiver 4</v>
      </c>
      <c r="C93" t="str">
        <f t="shared" si="10"/>
        <v>SDI05_AUDrec_0004</v>
      </c>
      <c r="D93" t="str">
        <f t="shared" si="11"/>
        <v>Receiver</v>
      </c>
      <c r="E93" t="str">
        <f t="shared" si="12"/>
        <v>1</v>
      </c>
      <c r="F93" t="str">
        <f t="shared" si="13"/>
        <v>2</v>
      </c>
      <c r="G93" t="str">
        <f t="shared" si="14"/>
        <v>1</v>
      </c>
      <c r="H93" t="str">
        <f t="shared" si="15"/>
        <v>AUD</v>
      </c>
      <c r="I93">
        <f t="shared" si="16"/>
        <v>5</v>
      </c>
      <c r="J93" s="114" t="str">
        <f t="shared" si="17"/>
        <v>4</v>
      </c>
    </row>
    <row r="94" spans="1:10" x14ac:dyDescent="0.2">
      <c r="A94" t="s">
        <v>1807</v>
      </c>
      <c r="B94" t="str">
        <f t="shared" si="9"/>
        <v>Prozessor A / Section 2 / Programm 1 / Audio Receiver 5</v>
      </c>
      <c r="C94" t="str">
        <f t="shared" si="10"/>
        <v>SDI05_AUDrec_0005</v>
      </c>
      <c r="D94" t="str">
        <f t="shared" si="11"/>
        <v>Receiver</v>
      </c>
      <c r="E94" t="str">
        <f t="shared" si="12"/>
        <v>1</v>
      </c>
      <c r="F94" t="str">
        <f t="shared" si="13"/>
        <v>2</v>
      </c>
      <c r="G94" t="str">
        <f t="shared" si="14"/>
        <v>1</v>
      </c>
      <c r="H94" t="str">
        <f t="shared" si="15"/>
        <v>AUD</v>
      </c>
      <c r="I94">
        <f t="shared" si="16"/>
        <v>5</v>
      </c>
      <c r="J94" s="114" t="str">
        <f t="shared" si="17"/>
        <v>5</v>
      </c>
    </row>
    <row r="95" spans="1:10" x14ac:dyDescent="0.2">
      <c r="A95" t="s">
        <v>1808</v>
      </c>
      <c r="B95" t="str">
        <f t="shared" si="9"/>
        <v>Prozessor A / Section 2 / Programm 1 / Audio Receiver 6</v>
      </c>
      <c r="C95" t="str">
        <f t="shared" si="10"/>
        <v>SDI05_AUDrec_0006</v>
      </c>
      <c r="D95" t="str">
        <f t="shared" si="11"/>
        <v>Receiver</v>
      </c>
      <c r="E95" t="str">
        <f t="shared" si="12"/>
        <v>1</v>
      </c>
      <c r="F95" t="str">
        <f t="shared" si="13"/>
        <v>2</v>
      </c>
      <c r="G95" t="str">
        <f t="shared" si="14"/>
        <v>1</v>
      </c>
      <c r="H95" t="str">
        <f t="shared" si="15"/>
        <v>AUD</v>
      </c>
      <c r="I95">
        <f t="shared" si="16"/>
        <v>5</v>
      </c>
      <c r="J95" s="114" t="str">
        <f t="shared" si="17"/>
        <v>6</v>
      </c>
    </row>
    <row r="96" spans="1:10" x14ac:dyDescent="0.2">
      <c r="A96" t="s">
        <v>1809</v>
      </c>
      <c r="B96" t="str">
        <f t="shared" si="9"/>
        <v>Prozessor A / Section 2 / Programm 1 / Audio Receiver 7</v>
      </c>
      <c r="C96" t="str">
        <f t="shared" si="10"/>
        <v>SDI05_AUDrec_0007</v>
      </c>
      <c r="D96" t="str">
        <f t="shared" si="11"/>
        <v>Receiver</v>
      </c>
      <c r="E96" t="str">
        <f t="shared" si="12"/>
        <v>1</v>
      </c>
      <c r="F96" t="str">
        <f t="shared" si="13"/>
        <v>2</v>
      </c>
      <c r="G96" t="str">
        <f t="shared" si="14"/>
        <v>1</v>
      </c>
      <c r="H96" t="str">
        <f t="shared" si="15"/>
        <v>AUD</v>
      </c>
      <c r="I96">
        <f t="shared" si="16"/>
        <v>5</v>
      </c>
      <c r="J96" s="114" t="str">
        <f t="shared" si="17"/>
        <v>7</v>
      </c>
    </row>
    <row r="97" spans="1:10" x14ac:dyDescent="0.2">
      <c r="A97" t="s">
        <v>1810</v>
      </c>
      <c r="B97" t="str">
        <f t="shared" si="9"/>
        <v>Prozessor A / Section 2 / Programm 1 / Audio Receiver 8</v>
      </c>
      <c r="C97" t="str">
        <f t="shared" si="10"/>
        <v>SDI05_AUDrec_0008</v>
      </c>
      <c r="D97" t="str">
        <f t="shared" si="11"/>
        <v>Receiver</v>
      </c>
      <c r="E97" t="str">
        <f t="shared" si="12"/>
        <v>1</v>
      </c>
      <c r="F97" t="str">
        <f t="shared" si="13"/>
        <v>2</v>
      </c>
      <c r="G97" t="str">
        <f t="shared" si="14"/>
        <v>1</v>
      </c>
      <c r="H97" t="str">
        <f t="shared" si="15"/>
        <v>AUD</v>
      </c>
      <c r="I97">
        <f t="shared" si="16"/>
        <v>5</v>
      </c>
      <c r="J97" s="114" t="str">
        <f t="shared" si="17"/>
        <v>8</v>
      </c>
    </row>
    <row r="98" spans="1:10" x14ac:dyDescent="0.2">
      <c r="A98" t="s">
        <v>1811</v>
      </c>
      <c r="B98" t="str">
        <f t="shared" si="9"/>
        <v>Prozessor A / Section 2 / Programm 1 / Audio Receiver 9</v>
      </c>
      <c r="C98" t="str">
        <f t="shared" si="10"/>
        <v>SDI05_AUDrec_0009</v>
      </c>
      <c r="D98" t="str">
        <f t="shared" si="11"/>
        <v>Receiver</v>
      </c>
      <c r="E98" t="str">
        <f t="shared" si="12"/>
        <v>1</v>
      </c>
      <c r="F98" t="str">
        <f t="shared" si="13"/>
        <v>2</v>
      </c>
      <c r="G98" t="str">
        <f t="shared" si="14"/>
        <v>1</v>
      </c>
      <c r="H98" t="str">
        <f t="shared" si="15"/>
        <v>AUD</v>
      </c>
      <c r="I98">
        <f t="shared" si="16"/>
        <v>5</v>
      </c>
      <c r="J98" s="114" t="str">
        <f t="shared" si="17"/>
        <v>9</v>
      </c>
    </row>
    <row r="99" spans="1:10" x14ac:dyDescent="0.2">
      <c r="A99" t="s">
        <v>1812</v>
      </c>
      <c r="B99" t="str">
        <f t="shared" si="9"/>
        <v>Prozessor A / Section 2 / Programm 1 / Audio Receiver 10</v>
      </c>
      <c r="C99" t="str">
        <f t="shared" si="10"/>
        <v>SDI05_AUDrec_0010</v>
      </c>
      <c r="D99" t="str">
        <f t="shared" si="11"/>
        <v>Receiver</v>
      </c>
      <c r="E99" t="str">
        <f t="shared" si="12"/>
        <v>1</v>
      </c>
      <c r="F99" t="str">
        <f t="shared" si="13"/>
        <v>2</v>
      </c>
      <c r="G99" t="str">
        <f t="shared" si="14"/>
        <v>1</v>
      </c>
      <c r="H99" t="str">
        <f t="shared" si="15"/>
        <v>AUD</v>
      </c>
      <c r="I99">
        <f t="shared" si="16"/>
        <v>5</v>
      </c>
      <c r="J99" s="114" t="str">
        <f t="shared" si="17"/>
        <v>10</v>
      </c>
    </row>
    <row r="100" spans="1:10" x14ac:dyDescent="0.2">
      <c r="A100" t="s">
        <v>1813</v>
      </c>
      <c r="B100" t="str">
        <f t="shared" si="9"/>
        <v>Prozessor A / Section 2 / Programm 1 / Audio Receiver 11</v>
      </c>
      <c r="C100" t="str">
        <f t="shared" si="10"/>
        <v>SDI05_AUDrec_0011</v>
      </c>
      <c r="D100" t="str">
        <f t="shared" si="11"/>
        <v>Receiver</v>
      </c>
      <c r="E100" t="str">
        <f t="shared" si="12"/>
        <v>1</v>
      </c>
      <c r="F100" t="str">
        <f t="shared" si="13"/>
        <v>2</v>
      </c>
      <c r="G100" t="str">
        <f t="shared" si="14"/>
        <v>1</v>
      </c>
      <c r="H100" t="str">
        <f t="shared" si="15"/>
        <v>AUD</v>
      </c>
      <c r="I100">
        <f t="shared" si="16"/>
        <v>5</v>
      </c>
      <c r="J100" s="114" t="str">
        <f t="shared" si="17"/>
        <v>11</v>
      </c>
    </row>
    <row r="101" spans="1:10" x14ac:dyDescent="0.2">
      <c r="A101" t="s">
        <v>1814</v>
      </c>
      <c r="B101" t="str">
        <f t="shared" si="9"/>
        <v>Prozessor A / Section 2 / Programm 1 / Audio Receiver 12</v>
      </c>
      <c r="C101" t="str">
        <f t="shared" si="10"/>
        <v>SDI05_AUDrec_0012</v>
      </c>
      <c r="D101" t="str">
        <f t="shared" si="11"/>
        <v>Receiver</v>
      </c>
      <c r="E101" t="str">
        <f t="shared" si="12"/>
        <v>1</v>
      </c>
      <c r="F101" t="str">
        <f t="shared" si="13"/>
        <v>2</v>
      </c>
      <c r="G101" t="str">
        <f t="shared" si="14"/>
        <v>1</v>
      </c>
      <c r="H101" t="str">
        <f t="shared" si="15"/>
        <v>AUD</v>
      </c>
      <c r="I101">
        <f t="shared" si="16"/>
        <v>5</v>
      </c>
      <c r="J101" s="114" t="str">
        <f t="shared" si="17"/>
        <v>12</v>
      </c>
    </row>
    <row r="102" spans="1:10" x14ac:dyDescent="0.2">
      <c r="A102" t="s">
        <v>1815</v>
      </c>
      <c r="B102" t="str">
        <f t="shared" si="9"/>
        <v>Prozessor A / Section 2 / Programm 1 / Audio Receiver 13</v>
      </c>
      <c r="C102" t="str">
        <f t="shared" si="10"/>
        <v>SDI05_AUDrec_0013</v>
      </c>
      <c r="D102" t="str">
        <f t="shared" si="11"/>
        <v>Receiver</v>
      </c>
      <c r="E102" t="str">
        <f t="shared" si="12"/>
        <v>1</v>
      </c>
      <c r="F102" t="str">
        <f t="shared" si="13"/>
        <v>2</v>
      </c>
      <c r="G102" t="str">
        <f t="shared" si="14"/>
        <v>1</v>
      </c>
      <c r="H102" t="str">
        <f t="shared" si="15"/>
        <v>AUD</v>
      </c>
      <c r="I102">
        <f t="shared" si="16"/>
        <v>5</v>
      </c>
      <c r="J102" s="114" t="str">
        <f t="shared" si="17"/>
        <v>13</v>
      </c>
    </row>
    <row r="103" spans="1:10" x14ac:dyDescent="0.2">
      <c r="A103" t="s">
        <v>1816</v>
      </c>
      <c r="B103" t="str">
        <f t="shared" si="9"/>
        <v>Prozessor A / Section 2 / Programm 1 / Audio Receiver 14</v>
      </c>
      <c r="C103" t="str">
        <f t="shared" si="10"/>
        <v>SDI05_AUDrec_0014</v>
      </c>
      <c r="D103" t="str">
        <f t="shared" si="11"/>
        <v>Receiver</v>
      </c>
      <c r="E103" t="str">
        <f t="shared" si="12"/>
        <v>1</v>
      </c>
      <c r="F103" t="str">
        <f t="shared" si="13"/>
        <v>2</v>
      </c>
      <c r="G103" t="str">
        <f t="shared" si="14"/>
        <v>1</v>
      </c>
      <c r="H103" t="str">
        <f t="shared" si="15"/>
        <v>AUD</v>
      </c>
      <c r="I103">
        <f t="shared" si="16"/>
        <v>5</v>
      </c>
      <c r="J103" s="114" t="str">
        <f t="shared" si="17"/>
        <v>14</v>
      </c>
    </row>
    <row r="104" spans="1:10" x14ac:dyDescent="0.2">
      <c r="A104" t="s">
        <v>1817</v>
      </c>
      <c r="B104" t="str">
        <f t="shared" si="9"/>
        <v>Prozessor A / Section 2 / Programm 1 / Audio Receiver 15</v>
      </c>
      <c r="C104" t="str">
        <f t="shared" si="10"/>
        <v>SDI05_AUDrec_0015</v>
      </c>
      <c r="D104" t="str">
        <f t="shared" si="11"/>
        <v>Receiver</v>
      </c>
      <c r="E104" t="str">
        <f t="shared" si="12"/>
        <v>1</v>
      </c>
      <c r="F104" t="str">
        <f t="shared" si="13"/>
        <v>2</v>
      </c>
      <c r="G104" t="str">
        <f t="shared" si="14"/>
        <v>1</v>
      </c>
      <c r="H104" t="str">
        <f t="shared" si="15"/>
        <v>AUD</v>
      </c>
      <c r="I104">
        <f t="shared" si="16"/>
        <v>5</v>
      </c>
      <c r="J104" s="114" t="str">
        <f t="shared" si="17"/>
        <v>15</v>
      </c>
    </row>
    <row r="105" spans="1:10" x14ac:dyDescent="0.2">
      <c r="A105" t="s">
        <v>1818</v>
      </c>
      <c r="B105" t="str">
        <f t="shared" si="9"/>
        <v>Prozessor A / Section 2 / Programm 1 / Audio Receiver 16</v>
      </c>
      <c r="C105" t="str">
        <f t="shared" si="10"/>
        <v>SDI05_AUDrec_0016</v>
      </c>
      <c r="D105" t="str">
        <f t="shared" si="11"/>
        <v>Receiver</v>
      </c>
      <c r="E105" t="str">
        <f t="shared" si="12"/>
        <v>1</v>
      </c>
      <c r="F105" t="str">
        <f t="shared" si="13"/>
        <v>2</v>
      </c>
      <c r="G105" t="str">
        <f t="shared" si="14"/>
        <v>1</v>
      </c>
      <c r="H105" t="str">
        <f t="shared" si="15"/>
        <v>AUD</v>
      </c>
      <c r="I105">
        <f t="shared" si="16"/>
        <v>5</v>
      </c>
      <c r="J105" s="114" t="str">
        <f t="shared" si="17"/>
        <v>16</v>
      </c>
    </row>
    <row r="106" spans="1:10" x14ac:dyDescent="0.2">
      <c r="A106" t="s">
        <v>1819</v>
      </c>
      <c r="B106" t="str">
        <f t="shared" si="9"/>
        <v>Prozessor A / Section 2 / Programm 1 / Video Receiver 1</v>
      </c>
      <c r="C106" t="str">
        <f t="shared" si="10"/>
        <v>SDI05_VIDrec_0001</v>
      </c>
      <c r="D106" t="str">
        <f t="shared" si="11"/>
        <v>Receiver</v>
      </c>
      <c r="E106" t="str">
        <f t="shared" si="12"/>
        <v>1</v>
      </c>
      <c r="F106" t="str">
        <f t="shared" si="13"/>
        <v>2</v>
      </c>
      <c r="G106" t="str">
        <f t="shared" si="14"/>
        <v>1</v>
      </c>
      <c r="H106" t="str">
        <f t="shared" si="15"/>
        <v>VID</v>
      </c>
      <c r="I106">
        <f t="shared" si="16"/>
        <v>5</v>
      </c>
      <c r="J106" s="114" t="str">
        <f t="shared" si="17"/>
        <v>1</v>
      </c>
    </row>
    <row r="107" spans="1:10" x14ac:dyDescent="0.2">
      <c r="A107" t="s">
        <v>1820</v>
      </c>
      <c r="B107" t="str">
        <f t="shared" si="9"/>
        <v>Prozessor A / Section 2 / Programm 2 / Ancillary Receiver 1</v>
      </c>
      <c r="C107" t="str">
        <f t="shared" si="10"/>
        <v>SDI06_ANCrec_0001</v>
      </c>
      <c r="D107" t="str">
        <f t="shared" si="11"/>
        <v>Receiver</v>
      </c>
      <c r="E107" t="str">
        <f t="shared" si="12"/>
        <v>1</v>
      </c>
      <c r="F107" t="str">
        <f t="shared" si="13"/>
        <v>2</v>
      </c>
      <c r="G107" t="str">
        <f t="shared" si="14"/>
        <v>2</v>
      </c>
      <c r="H107" t="str">
        <f t="shared" si="15"/>
        <v>ANC</v>
      </c>
      <c r="I107">
        <f t="shared" si="16"/>
        <v>6</v>
      </c>
      <c r="J107" s="114" t="str">
        <f t="shared" si="17"/>
        <v>1</v>
      </c>
    </row>
    <row r="108" spans="1:10" x14ac:dyDescent="0.2">
      <c r="A108" t="s">
        <v>1821</v>
      </c>
      <c r="B108" t="str">
        <f t="shared" si="9"/>
        <v>Prozessor A / Section 2 / Programm 2 / Ancillary Receiver 2</v>
      </c>
      <c r="C108" t="str">
        <f t="shared" si="10"/>
        <v>SDI06_ANCrec_0002</v>
      </c>
      <c r="D108" t="str">
        <f t="shared" si="11"/>
        <v>Receiver</v>
      </c>
      <c r="E108" t="str">
        <f t="shared" si="12"/>
        <v>1</v>
      </c>
      <c r="F108" t="str">
        <f t="shared" si="13"/>
        <v>2</v>
      </c>
      <c r="G108" t="str">
        <f t="shared" si="14"/>
        <v>2</v>
      </c>
      <c r="H108" t="str">
        <f t="shared" si="15"/>
        <v>ANC</v>
      </c>
      <c r="I108">
        <f t="shared" si="16"/>
        <v>6</v>
      </c>
      <c r="J108" s="114" t="str">
        <f t="shared" si="17"/>
        <v>2</v>
      </c>
    </row>
    <row r="109" spans="1:10" x14ac:dyDescent="0.2">
      <c r="A109" t="s">
        <v>1822</v>
      </c>
      <c r="B109" t="str">
        <f t="shared" si="9"/>
        <v>Prozessor A / Section 2 / Programm 2 / Ancillary Receiver 3</v>
      </c>
      <c r="C109" t="str">
        <f t="shared" si="10"/>
        <v>SDI06_ANCrec_0003</v>
      </c>
      <c r="D109" t="str">
        <f t="shared" si="11"/>
        <v>Receiver</v>
      </c>
      <c r="E109" t="str">
        <f t="shared" si="12"/>
        <v>1</v>
      </c>
      <c r="F109" t="str">
        <f t="shared" si="13"/>
        <v>2</v>
      </c>
      <c r="G109" t="str">
        <f t="shared" si="14"/>
        <v>2</v>
      </c>
      <c r="H109" t="str">
        <f t="shared" si="15"/>
        <v>ANC</v>
      </c>
      <c r="I109">
        <f t="shared" si="16"/>
        <v>6</v>
      </c>
      <c r="J109" s="114" t="str">
        <f t="shared" si="17"/>
        <v>3</v>
      </c>
    </row>
    <row r="110" spans="1:10" x14ac:dyDescent="0.2">
      <c r="A110" t="s">
        <v>1823</v>
      </c>
      <c r="B110" t="str">
        <f t="shared" si="9"/>
        <v>Prozessor A / Section 2 / Programm 2 / Ancillary Receiver 4</v>
      </c>
      <c r="C110" t="str">
        <f t="shared" si="10"/>
        <v>SDI06_ANCrec_0004</v>
      </c>
      <c r="D110" t="str">
        <f t="shared" si="11"/>
        <v>Receiver</v>
      </c>
      <c r="E110" t="str">
        <f t="shared" si="12"/>
        <v>1</v>
      </c>
      <c r="F110" t="str">
        <f t="shared" si="13"/>
        <v>2</v>
      </c>
      <c r="G110" t="str">
        <f t="shared" si="14"/>
        <v>2</v>
      </c>
      <c r="H110" t="str">
        <f t="shared" si="15"/>
        <v>ANC</v>
      </c>
      <c r="I110">
        <f t="shared" si="16"/>
        <v>6</v>
      </c>
      <c r="J110" s="114" t="str">
        <f t="shared" si="17"/>
        <v>4</v>
      </c>
    </row>
    <row r="111" spans="1:10" x14ac:dyDescent="0.2">
      <c r="A111" t="s">
        <v>1824</v>
      </c>
      <c r="B111" t="str">
        <f t="shared" si="9"/>
        <v>Prozessor A / Section 2 / Programm 2 / Audio Receiver 1</v>
      </c>
      <c r="C111" t="str">
        <f t="shared" si="10"/>
        <v>SDI06_AUDrec_0001</v>
      </c>
      <c r="D111" t="str">
        <f t="shared" si="11"/>
        <v>Receiver</v>
      </c>
      <c r="E111" t="str">
        <f t="shared" si="12"/>
        <v>1</v>
      </c>
      <c r="F111" t="str">
        <f t="shared" si="13"/>
        <v>2</v>
      </c>
      <c r="G111" t="str">
        <f t="shared" si="14"/>
        <v>2</v>
      </c>
      <c r="H111" t="str">
        <f t="shared" si="15"/>
        <v>AUD</v>
      </c>
      <c r="I111">
        <f t="shared" si="16"/>
        <v>6</v>
      </c>
      <c r="J111" s="114" t="str">
        <f t="shared" si="17"/>
        <v>1</v>
      </c>
    </row>
    <row r="112" spans="1:10" x14ac:dyDescent="0.2">
      <c r="A112" t="s">
        <v>1825</v>
      </c>
      <c r="B112" t="str">
        <f t="shared" si="9"/>
        <v>Prozessor A / Section 2 / Programm 2 / Audio Receiver 2</v>
      </c>
      <c r="C112" t="str">
        <f t="shared" si="10"/>
        <v>SDI06_AUDrec_0002</v>
      </c>
      <c r="D112" t="str">
        <f t="shared" si="11"/>
        <v>Receiver</v>
      </c>
      <c r="E112" t="str">
        <f t="shared" si="12"/>
        <v>1</v>
      </c>
      <c r="F112" t="str">
        <f t="shared" si="13"/>
        <v>2</v>
      </c>
      <c r="G112" t="str">
        <f t="shared" si="14"/>
        <v>2</v>
      </c>
      <c r="H112" t="str">
        <f t="shared" si="15"/>
        <v>AUD</v>
      </c>
      <c r="I112">
        <f t="shared" si="16"/>
        <v>6</v>
      </c>
      <c r="J112" s="114" t="str">
        <f t="shared" si="17"/>
        <v>2</v>
      </c>
    </row>
    <row r="113" spans="1:10" x14ac:dyDescent="0.2">
      <c r="A113" t="s">
        <v>1826</v>
      </c>
      <c r="B113" t="str">
        <f t="shared" si="9"/>
        <v>Prozessor A / Section 2 / Programm 2 / Audio Receiver 3</v>
      </c>
      <c r="C113" t="str">
        <f t="shared" si="10"/>
        <v>SDI06_AUDrec_0003</v>
      </c>
      <c r="D113" t="str">
        <f t="shared" si="11"/>
        <v>Receiver</v>
      </c>
      <c r="E113" t="str">
        <f t="shared" si="12"/>
        <v>1</v>
      </c>
      <c r="F113" t="str">
        <f t="shared" si="13"/>
        <v>2</v>
      </c>
      <c r="G113" t="str">
        <f t="shared" si="14"/>
        <v>2</v>
      </c>
      <c r="H113" t="str">
        <f t="shared" si="15"/>
        <v>AUD</v>
      </c>
      <c r="I113">
        <f t="shared" si="16"/>
        <v>6</v>
      </c>
      <c r="J113" s="114" t="str">
        <f t="shared" si="17"/>
        <v>3</v>
      </c>
    </row>
    <row r="114" spans="1:10" x14ac:dyDescent="0.2">
      <c r="A114" t="s">
        <v>1827</v>
      </c>
      <c r="B114" t="str">
        <f t="shared" si="9"/>
        <v>Prozessor A / Section 2 / Programm 2 / Audio Receiver 4</v>
      </c>
      <c r="C114" t="str">
        <f t="shared" si="10"/>
        <v>SDI06_AUDrec_0004</v>
      </c>
      <c r="D114" t="str">
        <f t="shared" si="11"/>
        <v>Receiver</v>
      </c>
      <c r="E114" t="str">
        <f t="shared" si="12"/>
        <v>1</v>
      </c>
      <c r="F114" t="str">
        <f t="shared" si="13"/>
        <v>2</v>
      </c>
      <c r="G114" t="str">
        <f t="shared" si="14"/>
        <v>2</v>
      </c>
      <c r="H114" t="str">
        <f t="shared" si="15"/>
        <v>AUD</v>
      </c>
      <c r="I114">
        <f t="shared" si="16"/>
        <v>6</v>
      </c>
      <c r="J114" s="114" t="str">
        <f t="shared" si="17"/>
        <v>4</v>
      </c>
    </row>
    <row r="115" spans="1:10" x14ac:dyDescent="0.2">
      <c r="A115" t="s">
        <v>1828</v>
      </c>
      <c r="B115" t="str">
        <f t="shared" si="9"/>
        <v>Prozessor A / Section 2 / Programm 2 / Audio Receiver 5</v>
      </c>
      <c r="C115" t="str">
        <f t="shared" si="10"/>
        <v>SDI06_AUDrec_0005</v>
      </c>
      <c r="D115" t="str">
        <f t="shared" si="11"/>
        <v>Receiver</v>
      </c>
      <c r="E115" t="str">
        <f t="shared" si="12"/>
        <v>1</v>
      </c>
      <c r="F115" t="str">
        <f t="shared" si="13"/>
        <v>2</v>
      </c>
      <c r="G115" t="str">
        <f t="shared" si="14"/>
        <v>2</v>
      </c>
      <c r="H115" t="str">
        <f t="shared" si="15"/>
        <v>AUD</v>
      </c>
      <c r="I115">
        <f t="shared" si="16"/>
        <v>6</v>
      </c>
      <c r="J115" s="114" t="str">
        <f t="shared" si="17"/>
        <v>5</v>
      </c>
    </row>
    <row r="116" spans="1:10" x14ac:dyDescent="0.2">
      <c r="A116" t="s">
        <v>1829</v>
      </c>
      <c r="B116" t="str">
        <f t="shared" si="9"/>
        <v>Prozessor A / Section 2 / Programm 2 / Audio Receiver 6</v>
      </c>
      <c r="C116" t="str">
        <f t="shared" si="10"/>
        <v>SDI06_AUDrec_0006</v>
      </c>
      <c r="D116" t="str">
        <f t="shared" si="11"/>
        <v>Receiver</v>
      </c>
      <c r="E116" t="str">
        <f t="shared" si="12"/>
        <v>1</v>
      </c>
      <c r="F116" t="str">
        <f t="shared" si="13"/>
        <v>2</v>
      </c>
      <c r="G116" t="str">
        <f t="shared" si="14"/>
        <v>2</v>
      </c>
      <c r="H116" t="str">
        <f t="shared" si="15"/>
        <v>AUD</v>
      </c>
      <c r="I116">
        <f t="shared" si="16"/>
        <v>6</v>
      </c>
      <c r="J116" s="114" t="str">
        <f t="shared" si="17"/>
        <v>6</v>
      </c>
    </row>
    <row r="117" spans="1:10" x14ac:dyDescent="0.2">
      <c r="A117" t="s">
        <v>1830</v>
      </c>
      <c r="B117" t="str">
        <f t="shared" si="9"/>
        <v>Prozessor A / Section 2 / Programm 2 / Audio Receiver 7</v>
      </c>
      <c r="C117" t="str">
        <f t="shared" si="10"/>
        <v>SDI06_AUDrec_0007</v>
      </c>
      <c r="D117" t="str">
        <f t="shared" si="11"/>
        <v>Receiver</v>
      </c>
      <c r="E117" t="str">
        <f t="shared" si="12"/>
        <v>1</v>
      </c>
      <c r="F117" t="str">
        <f t="shared" si="13"/>
        <v>2</v>
      </c>
      <c r="G117" t="str">
        <f t="shared" si="14"/>
        <v>2</v>
      </c>
      <c r="H117" t="str">
        <f t="shared" si="15"/>
        <v>AUD</v>
      </c>
      <c r="I117">
        <f t="shared" si="16"/>
        <v>6</v>
      </c>
      <c r="J117" s="114" t="str">
        <f t="shared" si="17"/>
        <v>7</v>
      </c>
    </row>
    <row r="118" spans="1:10" x14ac:dyDescent="0.2">
      <c r="A118" t="s">
        <v>1831</v>
      </c>
      <c r="B118" t="str">
        <f t="shared" si="9"/>
        <v>Prozessor A / Section 2 / Programm 2 / Audio Receiver 8</v>
      </c>
      <c r="C118" t="str">
        <f t="shared" si="10"/>
        <v>SDI06_AUDrec_0008</v>
      </c>
      <c r="D118" t="str">
        <f t="shared" si="11"/>
        <v>Receiver</v>
      </c>
      <c r="E118" t="str">
        <f t="shared" si="12"/>
        <v>1</v>
      </c>
      <c r="F118" t="str">
        <f t="shared" si="13"/>
        <v>2</v>
      </c>
      <c r="G118" t="str">
        <f t="shared" si="14"/>
        <v>2</v>
      </c>
      <c r="H118" t="str">
        <f t="shared" si="15"/>
        <v>AUD</v>
      </c>
      <c r="I118">
        <f t="shared" si="16"/>
        <v>6</v>
      </c>
      <c r="J118" s="114" t="str">
        <f t="shared" si="17"/>
        <v>8</v>
      </c>
    </row>
    <row r="119" spans="1:10" x14ac:dyDescent="0.2">
      <c r="A119" t="s">
        <v>1832</v>
      </c>
      <c r="B119" t="str">
        <f t="shared" si="9"/>
        <v>Prozessor A / Section 2 / Programm 2 / Audio Receiver 9</v>
      </c>
      <c r="C119" t="str">
        <f t="shared" si="10"/>
        <v>SDI06_AUDrec_0009</v>
      </c>
      <c r="D119" t="str">
        <f t="shared" si="11"/>
        <v>Receiver</v>
      </c>
      <c r="E119" t="str">
        <f t="shared" si="12"/>
        <v>1</v>
      </c>
      <c r="F119" t="str">
        <f t="shared" si="13"/>
        <v>2</v>
      </c>
      <c r="G119" t="str">
        <f t="shared" si="14"/>
        <v>2</v>
      </c>
      <c r="H119" t="str">
        <f t="shared" si="15"/>
        <v>AUD</v>
      </c>
      <c r="I119">
        <f t="shared" si="16"/>
        <v>6</v>
      </c>
      <c r="J119" s="114" t="str">
        <f t="shared" si="17"/>
        <v>9</v>
      </c>
    </row>
    <row r="120" spans="1:10" x14ac:dyDescent="0.2">
      <c r="A120" t="s">
        <v>1833</v>
      </c>
      <c r="B120" t="str">
        <f t="shared" si="9"/>
        <v>Prozessor A / Section 2 / Programm 2 / Audio Receiver 10</v>
      </c>
      <c r="C120" t="str">
        <f t="shared" si="10"/>
        <v>SDI06_AUDrec_0010</v>
      </c>
      <c r="D120" t="str">
        <f t="shared" si="11"/>
        <v>Receiver</v>
      </c>
      <c r="E120" t="str">
        <f t="shared" si="12"/>
        <v>1</v>
      </c>
      <c r="F120" t="str">
        <f t="shared" si="13"/>
        <v>2</v>
      </c>
      <c r="G120" t="str">
        <f t="shared" si="14"/>
        <v>2</v>
      </c>
      <c r="H120" t="str">
        <f t="shared" si="15"/>
        <v>AUD</v>
      </c>
      <c r="I120">
        <f t="shared" si="16"/>
        <v>6</v>
      </c>
      <c r="J120" s="114" t="str">
        <f t="shared" si="17"/>
        <v>10</v>
      </c>
    </row>
    <row r="121" spans="1:10" x14ac:dyDescent="0.2">
      <c r="A121" t="s">
        <v>1834</v>
      </c>
      <c r="B121" t="str">
        <f t="shared" si="9"/>
        <v>Prozessor A / Section 2 / Programm 2 / Audio Receiver 11</v>
      </c>
      <c r="C121" t="str">
        <f t="shared" si="10"/>
        <v>SDI06_AUDrec_0011</v>
      </c>
      <c r="D121" t="str">
        <f t="shared" si="11"/>
        <v>Receiver</v>
      </c>
      <c r="E121" t="str">
        <f t="shared" si="12"/>
        <v>1</v>
      </c>
      <c r="F121" t="str">
        <f t="shared" si="13"/>
        <v>2</v>
      </c>
      <c r="G121" t="str">
        <f t="shared" si="14"/>
        <v>2</v>
      </c>
      <c r="H121" t="str">
        <f t="shared" si="15"/>
        <v>AUD</v>
      </c>
      <c r="I121">
        <f t="shared" si="16"/>
        <v>6</v>
      </c>
      <c r="J121" s="114" t="str">
        <f t="shared" si="17"/>
        <v>11</v>
      </c>
    </row>
    <row r="122" spans="1:10" x14ac:dyDescent="0.2">
      <c r="A122" t="s">
        <v>1835</v>
      </c>
      <c r="B122" t="str">
        <f t="shared" si="9"/>
        <v>Prozessor A / Section 2 / Programm 2 / Audio Receiver 12</v>
      </c>
      <c r="C122" t="str">
        <f t="shared" si="10"/>
        <v>SDI06_AUDrec_0012</v>
      </c>
      <c r="D122" t="str">
        <f t="shared" si="11"/>
        <v>Receiver</v>
      </c>
      <c r="E122" t="str">
        <f t="shared" si="12"/>
        <v>1</v>
      </c>
      <c r="F122" t="str">
        <f t="shared" si="13"/>
        <v>2</v>
      </c>
      <c r="G122" t="str">
        <f t="shared" si="14"/>
        <v>2</v>
      </c>
      <c r="H122" t="str">
        <f t="shared" si="15"/>
        <v>AUD</v>
      </c>
      <c r="I122">
        <f t="shared" si="16"/>
        <v>6</v>
      </c>
      <c r="J122" s="114" t="str">
        <f t="shared" si="17"/>
        <v>12</v>
      </c>
    </row>
    <row r="123" spans="1:10" x14ac:dyDescent="0.2">
      <c r="A123" t="s">
        <v>1836</v>
      </c>
      <c r="B123" t="str">
        <f t="shared" si="9"/>
        <v>Prozessor A / Section 2 / Programm 2 / Audio Receiver 13</v>
      </c>
      <c r="C123" t="str">
        <f t="shared" si="10"/>
        <v>SDI06_AUDrec_0013</v>
      </c>
      <c r="D123" t="str">
        <f t="shared" si="11"/>
        <v>Receiver</v>
      </c>
      <c r="E123" t="str">
        <f t="shared" si="12"/>
        <v>1</v>
      </c>
      <c r="F123" t="str">
        <f t="shared" si="13"/>
        <v>2</v>
      </c>
      <c r="G123" t="str">
        <f t="shared" si="14"/>
        <v>2</v>
      </c>
      <c r="H123" t="str">
        <f t="shared" si="15"/>
        <v>AUD</v>
      </c>
      <c r="I123">
        <f t="shared" si="16"/>
        <v>6</v>
      </c>
      <c r="J123" s="114" t="str">
        <f t="shared" si="17"/>
        <v>13</v>
      </c>
    </row>
    <row r="124" spans="1:10" x14ac:dyDescent="0.2">
      <c r="A124" t="s">
        <v>1837</v>
      </c>
      <c r="B124" t="str">
        <f t="shared" si="9"/>
        <v>Prozessor A / Section 2 / Programm 2 / Audio Receiver 14</v>
      </c>
      <c r="C124" t="str">
        <f t="shared" si="10"/>
        <v>SDI06_AUDrec_0014</v>
      </c>
      <c r="D124" t="str">
        <f t="shared" si="11"/>
        <v>Receiver</v>
      </c>
      <c r="E124" t="str">
        <f t="shared" si="12"/>
        <v>1</v>
      </c>
      <c r="F124" t="str">
        <f t="shared" si="13"/>
        <v>2</v>
      </c>
      <c r="G124" t="str">
        <f t="shared" si="14"/>
        <v>2</v>
      </c>
      <c r="H124" t="str">
        <f t="shared" si="15"/>
        <v>AUD</v>
      </c>
      <c r="I124">
        <f t="shared" si="16"/>
        <v>6</v>
      </c>
      <c r="J124" s="114" t="str">
        <f t="shared" si="17"/>
        <v>14</v>
      </c>
    </row>
    <row r="125" spans="1:10" x14ac:dyDescent="0.2">
      <c r="A125" t="s">
        <v>1838</v>
      </c>
      <c r="B125" t="str">
        <f t="shared" si="9"/>
        <v>Prozessor A / Section 2 / Programm 2 / Audio Receiver 15</v>
      </c>
      <c r="C125" t="str">
        <f t="shared" si="10"/>
        <v>SDI06_AUDrec_0015</v>
      </c>
      <c r="D125" t="str">
        <f t="shared" si="11"/>
        <v>Receiver</v>
      </c>
      <c r="E125" t="str">
        <f t="shared" si="12"/>
        <v>1</v>
      </c>
      <c r="F125" t="str">
        <f t="shared" si="13"/>
        <v>2</v>
      </c>
      <c r="G125" t="str">
        <f t="shared" si="14"/>
        <v>2</v>
      </c>
      <c r="H125" t="str">
        <f t="shared" si="15"/>
        <v>AUD</v>
      </c>
      <c r="I125">
        <f t="shared" si="16"/>
        <v>6</v>
      </c>
      <c r="J125" s="114" t="str">
        <f t="shared" si="17"/>
        <v>15</v>
      </c>
    </row>
    <row r="126" spans="1:10" x14ac:dyDescent="0.2">
      <c r="A126" t="s">
        <v>1839</v>
      </c>
      <c r="B126" t="str">
        <f t="shared" si="9"/>
        <v>Prozessor A / Section 2 / Programm 2 / Audio Receiver 16</v>
      </c>
      <c r="C126" t="str">
        <f t="shared" si="10"/>
        <v>SDI06_AUDrec_0016</v>
      </c>
      <c r="D126" t="str">
        <f t="shared" si="11"/>
        <v>Receiver</v>
      </c>
      <c r="E126" t="str">
        <f t="shared" si="12"/>
        <v>1</v>
      </c>
      <c r="F126" t="str">
        <f t="shared" si="13"/>
        <v>2</v>
      </c>
      <c r="G126" t="str">
        <f t="shared" si="14"/>
        <v>2</v>
      </c>
      <c r="H126" t="str">
        <f t="shared" si="15"/>
        <v>AUD</v>
      </c>
      <c r="I126">
        <f t="shared" si="16"/>
        <v>6</v>
      </c>
      <c r="J126" s="114" t="str">
        <f t="shared" si="17"/>
        <v>16</v>
      </c>
    </row>
    <row r="127" spans="1:10" x14ac:dyDescent="0.2">
      <c r="A127" t="s">
        <v>1840</v>
      </c>
      <c r="B127" t="str">
        <f t="shared" si="9"/>
        <v>Prozessor A / Section 2 / Programm 2 / Video Receiver 1</v>
      </c>
      <c r="C127" t="str">
        <f t="shared" si="10"/>
        <v>SDI06_VIDrec_0001</v>
      </c>
      <c r="D127" t="str">
        <f t="shared" si="11"/>
        <v>Receiver</v>
      </c>
      <c r="E127" t="str">
        <f t="shared" si="12"/>
        <v>1</v>
      </c>
      <c r="F127" t="str">
        <f t="shared" si="13"/>
        <v>2</v>
      </c>
      <c r="G127" t="str">
        <f t="shared" si="14"/>
        <v>2</v>
      </c>
      <c r="H127" t="str">
        <f t="shared" si="15"/>
        <v>VID</v>
      </c>
      <c r="I127">
        <f t="shared" si="16"/>
        <v>6</v>
      </c>
      <c r="J127" s="114" t="str">
        <f t="shared" si="17"/>
        <v>1</v>
      </c>
    </row>
    <row r="128" spans="1:10" x14ac:dyDescent="0.2">
      <c r="A128" t="s">
        <v>1841</v>
      </c>
      <c r="B128" t="str">
        <f t="shared" si="9"/>
        <v>Prozessor A / Section 2 / Programm 3 / Ancillary Receiver 1</v>
      </c>
      <c r="C128" t="str">
        <f t="shared" si="10"/>
        <v>SDI07_ANCrec_0001</v>
      </c>
      <c r="D128" t="str">
        <f t="shared" si="11"/>
        <v>Receiver</v>
      </c>
      <c r="E128" t="str">
        <f t="shared" si="12"/>
        <v>1</v>
      </c>
      <c r="F128" t="str">
        <f t="shared" si="13"/>
        <v>2</v>
      </c>
      <c r="G128" t="str">
        <f t="shared" si="14"/>
        <v>3</v>
      </c>
      <c r="H128" t="str">
        <f t="shared" si="15"/>
        <v>ANC</v>
      </c>
      <c r="I128">
        <f t="shared" si="16"/>
        <v>7</v>
      </c>
      <c r="J128" s="114" t="str">
        <f t="shared" si="17"/>
        <v>1</v>
      </c>
    </row>
    <row r="129" spans="1:10" x14ac:dyDescent="0.2">
      <c r="A129" t="s">
        <v>1842</v>
      </c>
      <c r="B129" t="str">
        <f t="shared" si="9"/>
        <v>Prozessor A / Section 2 / Programm 3 / Ancillary Receiver 2</v>
      </c>
      <c r="C129" t="str">
        <f t="shared" si="10"/>
        <v>SDI07_ANCrec_0002</v>
      </c>
      <c r="D129" t="str">
        <f t="shared" si="11"/>
        <v>Receiver</v>
      </c>
      <c r="E129" t="str">
        <f t="shared" si="12"/>
        <v>1</v>
      </c>
      <c r="F129" t="str">
        <f t="shared" si="13"/>
        <v>2</v>
      </c>
      <c r="G129" t="str">
        <f t="shared" si="14"/>
        <v>3</v>
      </c>
      <c r="H129" t="str">
        <f t="shared" si="15"/>
        <v>ANC</v>
      </c>
      <c r="I129">
        <f t="shared" si="16"/>
        <v>7</v>
      </c>
      <c r="J129" s="114" t="str">
        <f t="shared" si="17"/>
        <v>2</v>
      </c>
    </row>
    <row r="130" spans="1:10" x14ac:dyDescent="0.2">
      <c r="A130" t="s">
        <v>1843</v>
      </c>
      <c r="B130" t="str">
        <f t="shared" ref="B130:B193" si="18">CONCATENATE(IF(E130="1","Prozessor A",IF(E130="2","Prozessor B",IF(E130="3","Prozessor C",IF(E130="4","Prozessor D","UNBEKANNT"))))," / ",IF(F130="1","Section 1",IF(F130="2","Section 2","UNBEKANNT"))," / ",IF(G130="1","Programm 1",IF(G130="2","Programm 2",IF(G130="3","Programm 3",IF(G130="4","Programm 4","UNBEKANNT")))), " / ", IF(H130="VID","Video",IF(H130="AUD","Audio",IF(H130="ANC","Ancillary","UNBEKANNT")))," ", D130, " ", J130)</f>
        <v>Prozessor A / Section 2 / Programm 3 / Ancillary Receiver 3</v>
      </c>
      <c r="C130" t="str">
        <f t="shared" ref="C130:C193" si="19">CONCATENATE("SDI",IF(I130&lt;10,CONCATENATE("0",I130),I130),"_",H130,IF(D130="Sender","send_",IF(D130="Receiver","rec_","UNKNOWN")),IF(OR(J130 ="1",J130 ="2",J130 ="3",J130 ="4",J130 ="5",J130 ="6",J130 ="7",J130 ="8",J130 ="9"),CONCATENATE("000",J130),CONCATENATE("00",J130)))</f>
        <v>SDI07_ANCrec_0003</v>
      </c>
      <c r="D130" t="str">
        <f t="shared" ref="D130:D193" si="20">IF(ISERROR(FIND("S|P",A130)),"Receiver","Sender")</f>
        <v>Receiver</v>
      </c>
      <c r="E130" t="str">
        <f t="shared" ref="E130:E193" si="21">IF(ISERROR(FIND("ProcA",A130)),IF(ISERROR(FIND("ProcB",A130)),IF(ISERROR(FIND("ProcC",A130)),IF(ISERROR(FIND("ProcD",A130)),"UNBEKANNT","4"),"3"),"2"),"1")</f>
        <v>1</v>
      </c>
      <c r="F130" t="str">
        <f t="shared" ref="F130:F193" si="22">IF(ISERROR(FIND(" S1 ",A130)),IF(ISERROR(FIND(" S2 ",A130)),"UNBEKANNT","2"),"1")</f>
        <v>2</v>
      </c>
      <c r="G130" t="str">
        <f t="shared" ref="G130:G193" si="23">IF(ISERROR(FIND(" P1 ",A130)),IF(ISERROR(FIND(" P2 ",A130)),IF(ISERROR(FIND(" P3 ",A130)),IF(ISERROR(FIND(" P4 ",A130)),"UNBEKANNT","4"),"3"),"2"),"1")</f>
        <v>3</v>
      </c>
      <c r="H130" t="str">
        <f t="shared" ref="H130:H193" si="24">IF(ISERROR(FIND("Video",A130)),IF(ISERROR(FIND("Audio",A130)),IF(ISERROR(FIND("Ancillary",A130)),"UNBEKANNT","ANC"),"AUD"),"VID")</f>
        <v>ANC</v>
      </c>
      <c r="I130">
        <f t="shared" ref="I130:I193" si="25">IF(AND(E130="1",F130="1",G130="1"),1,IF(AND(E130="1",F130="1",G130="2"),2,IF(AND(E130="1",F130="1",G130="3"),3,IF(AND(E130="1",F130="1",G130="4"),4,IF(AND(E130="1",F130="2",G130="1"),5,IF(AND(E130="1",F130="2",G130="2"),6,IF(AND(E130="1",F130="2",G130="3"),7,IF(AND(E130="1",F130="2",G130="4"),8,IF(AND(E130="2",F130="1",G130="1"),9,IF(AND(E130="2",F130="1",G130="2"),10,IF(AND(E130="2",F130="1",G130="3"),11,IF(AND(E130="2",F130="1",G130="4"),12,IF(AND(E130="2",F130="2",G130="1"),13,IF(AND(E130="2",F130="2",G130="2"),14,IF(AND(E130="2",F130="2",G130="3"),15,IF(AND(E130="2",F130="2",G130="4"),16,IF(AND(E130="3",F130="1",G130="1"),17,IF(AND(E130="3",F130="1",G130="2"),18,IF(AND(E130="3",F130="1",G130="3"),19,IF(AND(E130="3",F130="1",G130="4"),20,IF(AND(E130="3",F130="2",G130="1"),21,IF(AND(E130="3",F130="2",G130="2"),22,IF(AND(E130="3",F130="2",G130="3"),23,IF(AND(E130="3",F130="2",G130="4"),24,IF(AND(E130="4",F130="1",G130="1"),25,IF(AND(E130="4",F130="1",G130="2"),26,IF(AND(E130="4",F130="1",G130="3"),27,IF(AND(E130="4",F130="1",G130="4"),28,IF(AND(E130="4",F130="2",G130="1"),29,IF(AND(E130="4",F130="2",G130="2"),30,IF(AND(E130="4",F130="2",G130="3"),31,IF(AND(E130="4",F130="2",G130="4"),32,"UNBEKANNT"))))))))))))))))))))))))))))))))</f>
        <v>7</v>
      </c>
      <c r="J130" s="114" t="str">
        <f t="shared" ref="J130:J193" si="26">IF(ISERROR(FIND("Proxy Video",A130)),IF(ISERROR(FIND("Video",A130)),IF(ISERROR(SEARCH("Audio",A130)),IF(ISERROR(SEARCH("Data",A130)),"UNBEKANNT",RIGHT(A130,LEN(A130)-SEARCH("Data",A130)-4)),RIGHT(A130,LEN(A130)-SEARCH("Audio",A130)-5)),"1"),"2")</f>
        <v>3</v>
      </c>
    </row>
    <row r="131" spans="1:10" x14ac:dyDescent="0.2">
      <c r="A131" t="s">
        <v>1844</v>
      </c>
      <c r="B131" t="str">
        <f t="shared" si="18"/>
        <v>Prozessor A / Section 2 / Programm 3 / Ancillary Receiver 4</v>
      </c>
      <c r="C131" t="str">
        <f t="shared" si="19"/>
        <v>SDI07_ANCrec_0004</v>
      </c>
      <c r="D131" t="str">
        <f t="shared" si="20"/>
        <v>Receiver</v>
      </c>
      <c r="E131" t="str">
        <f t="shared" si="21"/>
        <v>1</v>
      </c>
      <c r="F131" t="str">
        <f t="shared" si="22"/>
        <v>2</v>
      </c>
      <c r="G131" t="str">
        <f t="shared" si="23"/>
        <v>3</v>
      </c>
      <c r="H131" t="str">
        <f t="shared" si="24"/>
        <v>ANC</v>
      </c>
      <c r="I131">
        <f t="shared" si="25"/>
        <v>7</v>
      </c>
      <c r="J131" s="114" t="str">
        <f t="shared" si="26"/>
        <v>4</v>
      </c>
    </row>
    <row r="132" spans="1:10" x14ac:dyDescent="0.2">
      <c r="A132" t="s">
        <v>1845</v>
      </c>
      <c r="B132" t="str">
        <f t="shared" si="18"/>
        <v>Prozessor A / Section 2 / Programm 3 / Audio Receiver 1</v>
      </c>
      <c r="C132" t="str">
        <f t="shared" si="19"/>
        <v>SDI07_AUDrec_0001</v>
      </c>
      <c r="D132" t="str">
        <f t="shared" si="20"/>
        <v>Receiver</v>
      </c>
      <c r="E132" t="str">
        <f t="shared" si="21"/>
        <v>1</v>
      </c>
      <c r="F132" t="str">
        <f t="shared" si="22"/>
        <v>2</v>
      </c>
      <c r="G132" t="str">
        <f t="shared" si="23"/>
        <v>3</v>
      </c>
      <c r="H132" t="str">
        <f t="shared" si="24"/>
        <v>AUD</v>
      </c>
      <c r="I132">
        <f t="shared" si="25"/>
        <v>7</v>
      </c>
      <c r="J132" s="114" t="str">
        <f t="shared" si="26"/>
        <v>1</v>
      </c>
    </row>
    <row r="133" spans="1:10" x14ac:dyDescent="0.2">
      <c r="A133" t="s">
        <v>1846</v>
      </c>
      <c r="B133" t="str">
        <f t="shared" si="18"/>
        <v>Prozessor A / Section 2 / Programm 3 / Audio Receiver 2</v>
      </c>
      <c r="C133" t="str">
        <f t="shared" si="19"/>
        <v>SDI07_AUDrec_0002</v>
      </c>
      <c r="D133" t="str">
        <f t="shared" si="20"/>
        <v>Receiver</v>
      </c>
      <c r="E133" t="str">
        <f t="shared" si="21"/>
        <v>1</v>
      </c>
      <c r="F133" t="str">
        <f t="shared" si="22"/>
        <v>2</v>
      </c>
      <c r="G133" t="str">
        <f t="shared" si="23"/>
        <v>3</v>
      </c>
      <c r="H133" t="str">
        <f t="shared" si="24"/>
        <v>AUD</v>
      </c>
      <c r="I133">
        <f t="shared" si="25"/>
        <v>7</v>
      </c>
      <c r="J133" s="114" t="str">
        <f t="shared" si="26"/>
        <v>2</v>
      </c>
    </row>
    <row r="134" spans="1:10" x14ac:dyDescent="0.2">
      <c r="A134" t="s">
        <v>1847</v>
      </c>
      <c r="B134" t="str">
        <f t="shared" si="18"/>
        <v>Prozessor A / Section 2 / Programm 3 / Audio Receiver 3</v>
      </c>
      <c r="C134" t="str">
        <f t="shared" si="19"/>
        <v>SDI07_AUDrec_0003</v>
      </c>
      <c r="D134" t="str">
        <f t="shared" si="20"/>
        <v>Receiver</v>
      </c>
      <c r="E134" t="str">
        <f t="shared" si="21"/>
        <v>1</v>
      </c>
      <c r="F134" t="str">
        <f t="shared" si="22"/>
        <v>2</v>
      </c>
      <c r="G134" t="str">
        <f t="shared" si="23"/>
        <v>3</v>
      </c>
      <c r="H134" t="str">
        <f t="shared" si="24"/>
        <v>AUD</v>
      </c>
      <c r="I134">
        <f t="shared" si="25"/>
        <v>7</v>
      </c>
      <c r="J134" s="114" t="str">
        <f t="shared" si="26"/>
        <v>3</v>
      </c>
    </row>
    <row r="135" spans="1:10" x14ac:dyDescent="0.2">
      <c r="A135" t="s">
        <v>1848</v>
      </c>
      <c r="B135" t="str">
        <f t="shared" si="18"/>
        <v>Prozessor A / Section 2 / Programm 3 / Audio Receiver 4</v>
      </c>
      <c r="C135" t="str">
        <f t="shared" si="19"/>
        <v>SDI07_AUDrec_0004</v>
      </c>
      <c r="D135" t="str">
        <f t="shared" si="20"/>
        <v>Receiver</v>
      </c>
      <c r="E135" t="str">
        <f t="shared" si="21"/>
        <v>1</v>
      </c>
      <c r="F135" t="str">
        <f t="shared" si="22"/>
        <v>2</v>
      </c>
      <c r="G135" t="str">
        <f t="shared" si="23"/>
        <v>3</v>
      </c>
      <c r="H135" t="str">
        <f t="shared" si="24"/>
        <v>AUD</v>
      </c>
      <c r="I135">
        <f t="shared" si="25"/>
        <v>7</v>
      </c>
      <c r="J135" s="114" t="str">
        <f t="shared" si="26"/>
        <v>4</v>
      </c>
    </row>
    <row r="136" spans="1:10" x14ac:dyDescent="0.2">
      <c r="A136" t="s">
        <v>1849</v>
      </c>
      <c r="B136" t="str">
        <f t="shared" si="18"/>
        <v>Prozessor A / Section 2 / Programm 3 / Audio Receiver 5</v>
      </c>
      <c r="C136" t="str">
        <f t="shared" si="19"/>
        <v>SDI07_AUDrec_0005</v>
      </c>
      <c r="D136" t="str">
        <f t="shared" si="20"/>
        <v>Receiver</v>
      </c>
      <c r="E136" t="str">
        <f t="shared" si="21"/>
        <v>1</v>
      </c>
      <c r="F136" t="str">
        <f t="shared" si="22"/>
        <v>2</v>
      </c>
      <c r="G136" t="str">
        <f t="shared" si="23"/>
        <v>3</v>
      </c>
      <c r="H136" t="str">
        <f t="shared" si="24"/>
        <v>AUD</v>
      </c>
      <c r="I136">
        <f t="shared" si="25"/>
        <v>7</v>
      </c>
      <c r="J136" s="114" t="str">
        <f t="shared" si="26"/>
        <v>5</v>
      </c>
    </row>
    <row r="137" spans="1:10" x14ac:dyDescent="0.2">
      <c r="A137" t="s">
        <v>1850</v>
      </c>
      <c r="B137" t="str">
        <f t="shared" si="18"/>
        <v>Prozessor A / Section 2 / Programm 3 / Audio Receiver 6</v>
      </c>
      <c r="C137" t="str">
        <f t="shared" si="19"/>
        <v>SDI07_AUDrec_0006</v>
      </c>
      <c r="D137" t="str">
        <f t="shared" si="20"/>
        <v>Receiver</v>
      </c>
      <c r="E137" t="str">
        <f t="shared" si="21"/>
        <v>1</v>
      </c>
      <c r="F137" t="str">
        <f t="shared" si="22"/>
        <v>2</v>
      </c>
      <c r="G137" t="str">
        <f t="shared" si="23"/>
        <v>3</v>
      </c>
      <c r="H137" t="str">
        <f t="shared" si="24"/>
        <v>AUD</v>
      </c>
      <c r="I137">
        <f t="shared" si="25"/>
        <v>7</v>
      </c>
      <c r="J137" s="114" t="str">
        <f t="shared" si="26"/>
        <v>6</v>
      </c>
    </row>
    <row r="138" spans="1:10" x14ac:dyDescent="0.2">
      <c r="A138" t="s">
        <v>1851</v>
      </c>
      <c r="B138" t="str">
        <f t="shared" si="18"/>
        <v>Prozessor A / Section 2 / Programm 3 / Audio Receiver 7</v>
      </c>
      <c r="C138" t="str">
        <f t="shared" si="19"/>
        <v>SDI07_AUDrec_0007</v>
      </c>
      <c r="D138" t="str">
        <f t="shared" si="20"/>
        <v>Receiver</v>
      </c>
      <c r="E138" t="str">
        <f t="shared" si="21"/>
        <v>1</v>
      </c>
      <c r="F138" t="str">
        <f t="shared" si="22"/>
        <v>2</v>
      </c>
      <c r="G138" t="str">
        <f t="shared" si="23"/>
        <v>3</v>
      </c>
      <c r="H138" t="str">
        <f t="shared" si="24"/>
        <v>AUD</v>
      </c>
      <c r="I138">
        <f t="shared" si="25"/>
        <v>7</v>
      </c>
      <c r="J138" s="114" t="str">
        <f t="shared" si="26"/>
        <v>7</v>
      </c>
    </row>
    <row r="139" spans="1:10" x14ac:dyDescent="0.2">
      <c r="A139" t="s">
        <v>1852</v>
      </c>
      <c r="B139" t="str">
        <f t="shared" si="18"/>
        <v>Prozessor A / Section 2 / Programm 3 / Audio Receiver 8</v>
      </c>
      <c r="C139" t="str">
        <f t="shared" si="19"/>
        <v>SDI07_AUDrec_0008</v>
      </c>
      <c r="D139" t="str">
        <f t="shared" si="20"/>
        <v>Receiver</v>
      </c>
      <c r="E139" t="str">
        <f t="shared" si="21"/>
        <v>1</v>
      </c>
      <c r="F139" t="str">
        <f t="shared" si="22"/>
        <v>2</v>
      </c>
      <c r="G139" t="str">
        <f t="shared" si="23"/>
        <v>3</v>
      </c>
      <c r="H139" t="str">
        <f t="shared" si="24"/>
        <v>AUD</v>
      </c>
      <c r="I139">
        <f t="shared" si="25"/>
        <v>7</v>
      </c>
      <c r="J139" s="114" t="str">
        <f t="shared" si="26"/>
        <v>8</v>
      </c>
    </row>
    <row r="140" spans="1:10" x14ac:dyDescent="0.2">
      <c r="A140" t="s">
        <v>1853</v>
      </c>
      <c r="B140" t="str">
        <f t="shared" si="18"/>
        <v>Prozessor A / Section 2 / Programm 3 / Audio Receiver 9</v>
      </c>
      <c r="C140" t="str">
        <f t="shared" si="19"/>
        <v>SDI07_AUDrec_0009</v>
      </c>
      <c r="D140" t="str">
        <f t="shared" si="20"/>
        <v>Receiver</v>
      </c>
      <c r="E140" t="str">
        <f t="shared" si="21"/>
        <v>1</v>
      </c>
      <c r="F140" t="str">
        <f t="shared" si="22"/>
        <v>2</v>
      </c>
      <c r="G140" t="str">
        <f t="shared" si="23"/>
        <v>3</v>
      </c>
      <c r="H140" t="str">
        <f t="shared" si="24"/>
        <v>AUD</v>
      </c>
      <c r="I140">
        <f t="shared" si="25"/>
        <v>7</v>
      </c>
      <c r="J140" s="114" t="str">
        <f t="shared" si="26"/>
        <v>9</v>
      </c>
    </row>
    <row r="141" spans="1:10" x14ac:dyDescent="0.2">
      <c r="A141" t="s">
        <v>1854</v>
      </c>
      <c r="B141" t="str">
        <f t="shared" si="18"/>
        <v>Prozessor A / Section 2 / Programm 3 / Audio Receiver 10</v>
      </c>
      <c r="C141" t="str">
        <f t="shared" si="19"/>
        <v>SDI07_AUDrec_0010</v>
      </c>
      <c r="D141" t="str">
        <f t="shared" si="20"/>
        <v>Receiver</v>
      </c>
      <c r="E141" t="str">
        <f t="shared" si="21"/>
        <v>1</v>
      </c>
      <c r="F141" t="str">
        <f t="shared" si="22"/>
        <v>2</v>
      </c>
      <c r="G141" t="str">
        <f t="shared" si="23"/>
        <v>3</v>
      </c>
      <c r="H141" t="str">
        <f t="shared" si="24"/>
        <v>AUD</v>
      </c>
      <c r="I141">
        <f t="shared" si="25"/>
        <v>7</v>
      </c>
      <c r="J141" s="114" t="str">
        <f t="shared" si="26"/>
        <v>10</v>
      </c>
    </row>
    <row r="142" spans="1:10" x14ac:dyDescent="0.2">
      <c r="A142" t="s">
        <v>1855</v>
      </c>
      <c r="B142" t="str">
        <f t="shared" si="18"/>
        <v>Prozessor A / Section 2 / Programm 3 / Audio Receiver 11</v>
      </c>
      <c r="C142" t="str">
        <f t="shared" si="19"/>
        <v>SDI07_AUDrec_0011</v>
      </c>
      <c r="D142" t="str">
        <f t="shared" si="20"/>
        <v>Receiver</v>
      </c>
      <c r="E142" t="str">
        <f t="shared" si="21"/>
        <v>1</v>
      </c>
      <c r="F142" t="str">
        <f t="shared" si="22"/>
        <v>2</v>
      </c>
      <c r="G142" t="str">
        <f t="shared" si="23"/>
        <v>3</v>
      </c>
      <c r="H142" t="str">
        <f t="shared" si="24"/>
        <v>AUD</v>
      </c>
      <c r="I142">
        <f t="shared" si="25"/>
        <v>7</v>
      </c>
      <c r="J142" s="114" t="str">
        <f t="shared" si="26"/>
        <v>11</v>
      </c>
    </row>
    <row r="143" spans="1:10" x14ac:dyDescent="0.2">
      <c r="A143" t="s">
        <v>1856</v>
      </c>
      <c r="B143" t="str">
        <f t="shared" si="18"/>
        <v>Prozessor A / Section 2 / Programm 3 / Audio Receiver 12</v>
      </c>
      <c r="C143" t="str">
        <f t="shared" si="19"/>
        <v>SDI07_AUDrec_0012</v>
      </c>
      <c r="D143" t="str">
        <f t="shared" si="20"/>
        <v>Receiver</v>
      </c>
      <c r="E143" t="str">
        <f t="shared" si="21"/>
        <v>1</v>
      </c>
      <c r="F143" t="str">
        <f t="shared" si="22"/>
        <v>2</v>
      </c>
      <c r="G143" t="str">
        <f t="shared" si="23"/>
        <v>3</v>
      </c>
      <c r="H143" t="str">
        <f t="shared" si="24"/>
        <v>AUD</v>
      </c>
      <c r="I143">
        <f t="shared" si="25"/>
        <v>7</v>
      </c>
      <c r="J143" s="114" t="str">
        <f t="shared" si="26"/>
        <v>12</v>
      </c>
    </row>
    <row r="144" spans="1:10" x14ac:dyDescent="0.2">
      <c r="A144" t="s">
        <v>1857</v>
      </c>
      <c r="B144" t="str">
        <f t="shared" si="18"/>
        <v>Prozessor A / Section 2 / Programm 3 / Audio Receiver 13</v>
      </c>
      <c r="C144" t="str">
        <f t="shared" si="19"/>
        <v>SDI07_AUDrec_0013</v>
      </c>
      <c r="D144" t="str">
        <f t="shared" si="20"/>
        <v>Receiver</v>
      </c>
      <c r="E144" t="str">
        <f t="shared" si="21"/>
        <v>1</v>
      </c>
      <c r="F144" t="str">
        <f t="shared" si="22"/>
        <v>2</v>
      </c>
      <c r="G144" t="str">
        <f t="shared" si="23"/>
        <v>3</v>
      </c>
      <c r="H144" t="str">
        <f t="shared" si="24"/>
        <v>AUD</v>
      </c>
      <c r="I144">
        <f t="shared" si="25"/>
        <v>7</v>
      </c>
      <c r="J144" s="114" t="str">
        <f t="shared" si="26"/>
        <v>13</v>
      </c>
    </row>
    <row r="145" spans="1:10" x14ac:dyDescent="0.2">
      <c r="A145" t="s">
        <v>1858</v>
      </c>
      <c r="B145" t="str">
        <f t="shared" si="18"/>
        <v>Prozessor A / Section 2 / Programm 3 / Audio Receiver 14</v>
      </c>
      <c r="C145" t="str">
        <f t="shared" si="19"/>
        <v>SDI07_AUDrec_0014</v>
      </c>
      <c r="D145" t="str">
        <f t="shared" si="20"/>
        <v>Receiver</v>
      </c>
      <c r="E145" t="str">
        <f t="shared" si="21"/>
        <v>1</v>
      </c>
      <c r="F145" t="str">
        <f t="shared" si="22"/>
        <v>2</v>
      </c>
      <c r="G145" t="str">
        <f t="shared" si="23"/>
        <v>3</v>
      </c>
      <c r="H145" t="str">
        <f t="shared" si="24"/>
        <v>AUD</v>
      </c>
      <c r="I145">
        <f t="shared" si="25"/>
        <v>7</v>
      </c>
      <c r="J145" s="114" t="str">
        <f t="shared" si="26"/>
        <v>14</v>
      </c>
    </row>
    <row r="146" spans="1:10" x14ac:dyDescent="0.2">
      <c r="A146" t="s">
        <v>1859</v>
      </c>
      <c r="B146" t="str">
        <f t="shared" si="18"/>
        <v>Prozessor A / Section 2 / Programm 3 / Audio Receiver 15</v>
      </c>
      <c r="C146" t="str">
        <f t="shared" si="19"/>
        <v>SDI07_AUDrec_0015</v>
      </c>
      <c r="D146" t="str">
        <f t="shared" si="20"/>
        <v>Receiver</v>
      </c>
      <c r="E146" t="str">
        <f t="shared" si="21"/>
        <v>1</v>
      </c>
      <c r="F146" t="str">
        <f t="shared" si="22"/>
        <v>2</v>
      </c>
      <c r="G146" t="str">
        <f t="shared" si="23"/>
        <v>3</v>
      </c>
      <c r="H146" t="str">
        <f t="shared" si="24"/>
        <v>AUD</v>
      </c>
      <c r="I146">
        <f t="shared" si="25"/>
        <v>7</v>
      </c>
      <c r="J146" s="114" t="str">
        <f t="shared" si="26"/>
        <v>15</v>
      </c>
    </row>
    <row r="147" spans="1:10" x14ac:dyDescent="0.2">
      <c r="A147" t="s">
        <v>1860</v>
      </c>
      <c r="B147" t="str">
        <f t="shared" si="18"/>
        <v>Prozessor A / Section 2 / Programm 3 / Audio Receiver 16</v>
      </c>
      <c r="C147" t="str">
        <f t="shared" si="19"/>
        <v>SDI07_AUDrec_0016</v>
      </c>
      <c r="D147" t="str">
        <f t="shared" si="20"/>
        <v>Receiver</v>
      </c>
      <c r="E147" t="str">
        <f t="shared" si="21"/>
        <v>1</v>
      </c>
      <c r="F147" t="str">
        <f t="shared" si="22"/>
        <v>2</v>
      </c>
      <c r="G147" t="str">
        <f t="shared" si="23"/>
        <v>3</v>
      </c>
      <c r="H147" t="str">
        <f t="shared" si="24"/>
        <v>AUD</v>
      </c>
      <c r="I147">
        <f t="shared" si="25"/>
        <v>7</v>
      </c>
      <c r="J147" s="114" t="str">
        <f t="shared" si="26"/>
        <v>16</v>
      </c>
    </row>
    <row r="148" spans="1:10" x14ac:dyDescent="0.2">
      <c r="A148" t="s">
        <v>1861</v>
      </c>
      <c r="B148" t="str">
        <f t="shared" si="18"/>
        <v>Prozessor A / Section 2 / Programm 3 / Video Receiver 1</v>
      </c>
      <c r="C148" t="str">
        <f t="shared" si="19"/>
        <v>SDI07_VIDrec_0001</v>
      </c>
      <c r="D148" t="str">
        <f t="shared" si="20"/>
        <v>Receiver</v>
      </c>
      <c r="E148" t="str">
        <f t="shared" si="21"/>
        <v>1</v>
      </c>
      <c r="F148" t="str">
        <f t="shared" si="22"/>
        <v>2</v>
      </c>
      <c r="G148" t="str">
        <f t="shared" si="23"/>
        <v>3</v>
      </c>
      <c r="H148" t="str">
        <f t="shared" si="24"/>
        <v>VID</v>
      </c>
      <c r="I148">
        <f t="shared" si="25"/>
        <v>7</v>
      </c>
      <c r="J148" s="114" t="str">
        <f t="shared" si="26"/>
        <v>1</v>
      </c>
    </row>
    <row r="149" spans="1:10" x14ac:dyDescent="0.2">
      <c r="A149" t="s">
        <v>1862</v>
      </c>
      <c r="B149" t="str">
        <f t="shared" si="18"/>
        <v>Prozessor A / Section 2 / Programm 4 / Ancillary Receiver 1</v>
      </c>
      <c r="C149" t="str">
        <f t="shared" si="19"/>
        <v>SDI08_ANCrec_0001</v>
      </c>
      <c r="D149" t="str">
        <f t="shared" si="20"/>
        <v>Receiver</v>
      </c>
      <c r="E149" t="str">
        <f t="shared" si="21"/>
        <v>1</v>
      </c>
      <c r="F149" t="str">
        <f t="shared" si="22"/>
        <v>2</v>
      </c>
      <c r="G149" t="str">
        <f t="shared" si="23"/>
        <v>4</v>
      </c>
      <c r="H149" t="str">
        <f t="shared" si="24"/>
        <v>ANC</v>
      </c>
      <c r="I149">
        <f t="shared" si="25"/>
        <v>8</v>
      </c>
      <c r="J149" s="114" t="str">
        <f t="shared" si="26"/>
        <v>1</v>
      </c>
    </row>
    <row r="150" spans="1:10" x14ac:dyDescent="0.2">
      <c r="A150" t="s">
        <v>1863</v>
      </c>
      <c r="B150" t="str">
        <f t="shared" si="18"/>
        <v>Prozessor A / Section 2 / Programm 4 / Ancillary Receiver 2</v>
      </c>
      <c r="C150" t="str">
        <f t="shared" si="19"/>
        <v>SDI08_ANCrec_0002</v>
      </c>
      <c r="D150" t="str">
        <f t="shared" si="20"/>
        <v>Receiver</v>
      </c>
      <c r="E150" t="str">
        <f t="shared" si="21"/>
        <v>1</v>
      </c>
      <c r="F150" t="str">
        <f t="shared" si="22"/>
        <v>2</v>
      </c>
      <c r="G150" t="str">
        <f t="shared" si="23"/>
        <v>4</v>
      </c>
      <c r="H150" t="str">
        <f t="shared" si="24"/>
        <v>ANC</v>
      </c>
      <c r="I150">
        <f t="shared" si="25"/>
        <v>8</v>
      </c>
      <c r="J150" s="114" t="str">
        <f t="shared" si="26"/>
        <v>2</v>
      </c>
    </row>
    <row r="151" spans="1:10" x14ac:dyDescent="0.2">
      <c r="A151" t="s">
        <v>1864</v>
      </c>
      <c r="B151" t="str">
        <f t="shared" si="18"/>
        <v>Prozessor A / Section 2 / Programm 4 / Ancillary Receiver 3</v>
      </c>
      <c r="C151" t="str">
        <f t="shared" si="19"/>
        <v>SDI08_ANCrec_0003</v>
      </c>
      <c r="D151" t="str">
        <f t="shared" si="20"/>
        <v>Receiver</v>
      </c>
      <c r="E151" t="str">
        <f t="shared" si="21"/>
        <v>1</v>
      </c>
      <c r="F151" t="str">
        <f t="shared" si="22"/>
        <v>2</v>
      </c>
      <c r="G151" t="str">
        <f t="shared" si="23"/>
        <v>4</v>
      </c>
      <c r="H151" t="str">
        <f t="shared" si="24"/>
        <v>ANC</v>
      </c>
      <c r="I151">
        <f t="shared" si="25"/>
        <v>8</v>
      </c>
      <c r="J151" s="114" t="str">
        <f t="shared" si="26"/>
        <v>3</v>
      </c>
    </row>
    <row r="152" spans="1:10" x14ac:dyDescent="0.2">
      <c r="A152" t="s">
        <v>1865</v>
      </c>
      <c r="B152" t="str">
        <f t="shared" si="18"/>
        <v>Prozessor A / Section 2 / Programm 4 / Ancillary Receiver 4</v>
      </c>
      <c r="C152" t="str">
        <f t="shared" si="19"/>
        <v>SDI08_ANCrec_0004</v>
      </c>
      <c r="D152" t="str">
        <f t="shared" si="20"/>
        <v>Receiver</v>
      </c>
      <c r="E152" t="str">
        <f t="shared" si="21"/>
        <v>1</v>
      </c>
      <c r="F152" t="str">
        <f t="shared" si="22"/>
        <v>2</v>
      </c>
      <c r="G152" t="str">
        <f t="shared" si="23"/>
        <v>4</v>
      </c>
      <c r="H152" t="str">
        <f t="shared" si="24"/>
        <v>ANC</v>
      </c>
      <c r="I152">
        <f t="shared" si="25"/>
        <v>8</v>
      </c>
      <c r="J152" s="114" t="str">
        <f t="shared" si="26"/>
        <v>4</v>
      </c>
    </row>
    <row r="153" spans="1:10" x14ac:dyDescent="0.2">
      <c r="A153" t="s">
        <v>1866</v>
      </c>
      <c r="B153" t="str">
        <f t="shared" si="18"/>
        <v>Prozessor A / Section 2 / Programm 4 / Audio Receiver 1</v>
      </c>
      <c r="C153" t="str">
        <f t="shared" si="19"/>
        <v>SDI08_AUDrec_0001</v>
      </c>
      <c r="D153" t="str">
        <f t="shared" si="20"/>
        <v>Receiver</v>
      </c>
      <c r="E153" t="str">
        <f t="shared" si="21"/>
        <v>1</v>
      </c>
      <c r="F153" t="str">
        <f t="shared" si="22"/>
        <v>2</v>
      </c>
      <c r="G153" t="str">
        <f t="shared" si="23"/>
        <v>4</v>
      </c>
      <c r="H153" t="str">
        <f t="shared" si="24"/>
        <v>AUD</v>
      </c>
      <c r="I153">
        <f t="shared" si="25"/>
        <v>8</v>
      </c>
      <c r="J153" s="114" t="str">
        <f t="shared" si="26"/>
        <v>1</v>
      </c>
    </row>
    <row r="154" spans="1:10" x14ac:dyDescent="0.2">
      <c r="A154" t="s">
        <v>1867</v>
      </c>
      <c r="B154" t="str">
        <f t="shared" si="18"/>
        <v>Prozessor A / Section 2 / Programm 4 / Audio Receiver 2</v>
      </c>
      <c r="C154" t="str">
        <f t="shared" si="19"/>
        <v>SDI08_AUDrec_0002</v>
      </c>
      <c r="D154" t="str">
        <f t="shared" si="20"/>
        <v>Receiver</v>
      </c>
      <c r="E154" t="str">
        <f t="shared" si="21"/>
        <v>1</v>
      </c>
      <c r="F154" t="str">
        <f t="shared" si="22"/>
        <v>2</v>
      </c>
      <c r="G154" t="str">
        <f t="shared" si="23"/>
        <v>4</v>
      </c>
      <c r="H154" t="str">
        <f t="shared" si="24"/>
        <v>AUD</v>
      </c>
      <c r="I154">
        <f t="shared" si="25"/>
        <v>8</v>
      </c>
      <c r="J154" s="114" t="str">
        <f t="shared" si="26"/>
        <v>2</v>
      </c>
    </row>
    <row r="155" spans="1:10" x14ac:dyDescent="0.2">
      <c r="A155" t="s">
        <v>1868</v>
      </c>
      <c r="B155" t="str">
        <f t="shared" si="18"/>
        <v>Prozessor A / Section 2 / Programm 4 / Audio Receiver 3</v>
      </c>
      <c r="C155" t="str">
        <f t="shared" si="19"/>
        <v>SDI08_AUDrec_0003</v>
      </c>
      <c r="D155" t="str">
        <f t="shared" si="20"/>
        <v>Receiver</v>
      </c>
      <c r="E155" t="str">
        <f t="shared" si="21"/>
        <v>1</v>
      </c>
      <c r="F155" t="str">
        <f t="shared" si="22"/>
        <v>2</v>
      </c>
      <c r="G155" t="str">
        <f t="shared" si="23"/>
        <v>4</v>
      </c>
      <c r="H155" t="str">
        <f t="shared" si="24"/>
        <v>AUD</v>
      </c>
      <c r="I155">
        <f t="shared" si="25"/>
        <v>8</v>
      </c>
      <c r="J155" s="114" t="str">
        <f t="shared" si="26"/>
        <v>3</v>
      </c>
    </row>
    <row r="156" spans="1:10" x14ac:dyDescent="0.2">
      <c r="A156" t="s">
        <v>1869</v>
      </c>
      <c r="B156" t="str">
        <f t="shared" si="18"/>
        <v>Prozessor A / Section 2 / Programm 4 / Audio Receiver 4</v>
      </c>
      <c r="C156" t="str">
        <f t="shared" si="19"/>
        <v>SDI08_AUDrec_0004</v>
      </c>
      <c r="D156" t="str">
        <f t="shared" si="20"/>
        <v>Receiver</v>
      </c>
      <c r="E156" t="str">
        <f t="shared" si="21"/>
        <v>1</v>
      </c>
      <c r="F156" t="str">
        <f t="shared" si="22"/>
        <v>2</v>
      </c>
      <c r="G156" t="str">
        <f t="shared" si="23"/>
        <v>4</v>
      </c>
      <c r="H156" t="str">
        <f t="shared" si="24"/>
        <v>AUD</v>
      </c>
      <c r="I156">
        <f t="shared" si="25"/>
        <v>8</v>
      </c>
      <c r="J156" s="114" t="str">
        <f t="shared" si="26"/>
        <v>4</v>
      </c>
    </row>
    <row r="157" spans="1:10" x14ac:dyDescent="0.2">
      <c r="A157" t="s">
        <v>1870</v>
      </c>
      <c r="B157" t="str">
        <f t="shared" si="18"/>
        <v>Prozessor A / Section 2 / Programm 4 / Audio Receiver 5</v>
      </c>
      <c r="C157" t="str">
        <f t="shared" si="19"/>
        <v>SDI08_AUDrec_0005</v>
      </c>
      <c r="D157" t="str">
        <f t="shared" si="20"/>
        <v>Receiver</v>
      </c>
      <c r="E157" t="str">
        <f t="shared" si="21"/>
        <v>1</v>
      </c>
      <c r="F157" t="str">
        <f t="shared" si="22"/>
        <v>2</v>
      </c>
      <c r="G157" t="str">
        <f t="shared" si="23"/>
        <v>4</v>
      </c>
      <c r="H157" t="str">
        <f t="shared" si="24"/>
        <v>AUD</v>
      </c>
      <c r="I157">
        <f t="shared" si="25"/>
        <v>8</v>
      </c>
      <c r="J157" s="114" t="str">
        <f t="shared" si="26"/>
        <v>5</v>
      </c>
    </row>
    <row r="158" spans="1:10" x14ac:dyDescent="0.2">
      <c r="A158" t="s">
        <v>1871</v>
      </c>
      <c r="B158" t="str">
        <f t="shared" si="18"/>
        <v>Prozessor A / Section 2 / Programm 4 / Audio Receiver 6</v>
      </c>
      <c r="C158" t="str">
        <f t="shared" si="19"/>
        <v>SDI08_AUDrec_0006</v>
      </c>
      <c r="D158" t="str">
        <f t="shared" si="20"/>
        <v>Receiver</v>
      </c>
      <c r="E158" t="str">
        <f t="shared" si="21"/>
        <v>1</v>
      </c>
      <c r="F158" t="str">
        <f t="shared" si="22"/>
        <v>2</v>
      </c>
      <c r="G158" t="str">
        <f t="shared" si="23"/>
        <v>4</v>
      </c>
      <c r="H158" t="str">
        <f t="shared" si="24"/>
        <v>AUD</v>
      </c>
      <c r="I158">
        <f t="shared" si="25"/>
        <v>8</v>
      </c>
      <c r="J158" s="114" t="str">
        <f t="shared" si="26"/>
        <v>6</v>
      </c>
    </row>
    <row r="159" spans="1:10" x14ac:dyDescent="0.2">
      <c r="A159" t="s">
        <v>1872</v>
      </c>
      <c r="B159" t="str">
        <f t="shared" si="18"/>
        <v>Prozessor A / Section 2 / Programm 4 / Audio Receiver 7</v>
      </c>
      <c r="C159" t="str">
        <f t="shared" si="19"/>
        <v>SDI08_AUDrec_0007</v>
      </c>
      <c r="D159" t="str">
        <f t="shared" si="20"/>
        <v>Receiver</v>
      </c>
      <c r="E159" t="str">
        <f t="shared" si="21"/>
        <v>1</v>
      </c>
      <c r="F159" t="str">
        <f t="shared" si="22"/>
        <v>2</v>
      </c>
      <c r="G159" t="str">
        <f t="shared" si="23"/>
        <v>4</v>
      </c>
      <c r="H159" t="str">
        <f t="shared" si="24"/>
        <v>AUD</v>
      </c>
      <c r="I159">
        <f t="shared" si="25"/>
        <v>8</v>
      </c>
      <c r="J159" s="114" t="str">
        <f t="shared" si="26"/>
        <v>7</v>
      </c>
    </row>
    <row r="160" spans="1:10" x14ac:dyDescent="0.2">
      <c r="A160" t="s">
        <v>1873</v>
      </c>
      <c r="B160" t="str">
        <f t="shared" si="18"/>
        <v>Prozessor A / Section 2 / Programm 4 / Audio Receiver 8</v>
      </c>
      <c r="C160" t="str">
        <f t="shared" si="19"/>
        <v>SDI08_AUDrec_0008</v>
      </c>
      <c r="D160" t="str">
        <f t="shared" si="20"/>
        <v>Receiver</v>
      </c>
      <c r="E160" t="str">
        <f t="shared" si="21"/>
        <v>1</v>
      </c>
      <c r="F160" t="str">
        <f t="shared" si="22"/>
        <v>2</v>
      </c>
      <c r="G160" t="str">
        <f t="shared" si="23"/>
        <v>4</v>
      </c>
      <c r="H160" t="str">
        <f t="shared" si="24"/>
        <v>AUD</v>
      </c>
      <c r="I160">
        <f t="shared" si="25"/>
        <v>8</v>
      </c>
      <c r="J160" s="114" t="str">
        <f t="shared" si="26"/>
        <v>8</v>
      </c>
    </row>
    <row r="161" spans="1:10" x14ac:dyDescent="0.2">
      <c r="A161" t="s">
        <v>1874</v>
      </c>
      <c r="B161" t="str">
        <f t="shared" si="18"/>
        <v>Prozessor A / Section 2 / Programm 4 / Audio Receiver 9</v>
      </c>
      <c r="C161" t="str">
        <f t="shared" si="19"/>
        <v>SDI08_AUDrec_0009</v>
      </c>
      <c r="D161" t="str">
        <f t="shared" si="20"/>
        <v>Receiver</v>
      </c>
      <c r="E161" t="str">
        <f t="shared" si="21"/>
        <v>1</v>
      </c>
      <c r="F161" t="str">
        <f t="shared" si="22"/>
        <v>2</v>
      </c>
      <c r="G161" t="str">
        <f t="shared" si="23"/>
        <v>4</v>
      </c>
      <c r="H161" t="str">
        <f t="shared" si="24"/>
        <v>AUD</v>
      </c>
      <c r="I161">
        <f t="shared" si="25"/>
        <v>8</v>
      </c>
      <c r="J161" s="114" t="str">
        <f t="shared" si="26"/>
        <v>9</v>
      </c>
    </row>
    <row r="162" spans="1:10" x14ac:dyDescent="0.2">
      <c r="A162" t="s">
        <v>1875</v>
      </c>
      <c r="B162" t="str">
        <f t="shared" si="18"/>
        <v>Prozessor A / Section 2 / Programm 4 / Audio Receiver 10</v>
      </c>
      <c r="C162" t="str">
        <f t="shared" si="19"/>
        <v>SDI08_AUDrec_0010</v>
      </c>
      <c r="D162" t="str">
        <f t="shared" si="20"/>
        <v>Receiver</v>
      </c>
      <c r="E162" t="str">
        <f t="shared" si="21"/>
        <v>1</v>
      </c>
      <c r="F162" t="str">
        <f t="shared" si="22"/>
        <v>2</v>
      </c>
      <c r="G162" t="str">
        <f t="shared" si="23"/>
        <v>4</v>
      </c>
      <c r="H162" t="str">
        <f t="shared" si="24"/>
        <v>AUD</v>
      </c>
      <c r="I162">
        <f t="shared" si="25"/>
        <v>8</v>
      </c>
      <c r="J162" s="114" t="str">
        <f t="shared" si="26"/>
        <v>10</v>
      </c>
    </row>
    <row r="163" spans="1:10" x14ac:dyDescent="0.2">
      <c r="A163" t="s">
        <v>1876</v>
      </c>
      <c r="B163" t="str">
        <f t="shared" si="18"/>
        <v>Prozessor A / Section 2 / Programm 4 / Audio Receiver 11</v>
      </c>
      <c r="C163" t="str">
        <f t="shared" si="19"/>
        <v>SDI08_AUDrec_0011</v>
      </c>
      <c r="D163" t="str">
        <f t="shared" si="20"/>
        <v>Receiver</v>
      </c>
      <c r="E163" t="str">
        <f t="shared" si="21"/>
        <v>1</v>
      </c>
      <c r="F163" t="str">
        <f t="shared" si="22"/>
        <v>2</v>
      </c>
      <c r="G163" t="str">
        <f t="shared" si="23"/>
        <v>4</v>
      </c>
      <c r="H163" t="str">
        <f t="shared" si="24"/>
        <v>AUD</v>
      </c>
      <c r="I163">
        <f t="shared" si="25"/>
        <v>8</v>
      </c>
      <c r="J163" s="114" t="str">
        <f t="shared" si="26"/>
        <v>11</v>
      </c>
    </row>
    <row r="164" spans="1:10" x14ac:dyDescent="0.2">
      <c r="A164" t="s">
        <v>1877</v>
      </c>
      <c r="B164" t="str">
        <f t="shared" si="18"/>
        <v>Prozessor A / Section 2 / Programm 4 / Audio Receiver 12</v>
      </c>
      <c r="C164" t="str">
        <f t="shared" si="19"/>
        <v>SDI08_AUDrec_0012</v>
      </c>
      <c r="D164" t="str">
        <f t="shared" si="20"/>
        <v>Receiver</v>
      </c>
      <c r="E164" t="str">
        <f t="shared" si="21"/>
        <v>1</v>
      </c>
      <c r="F164" t="str">
        <f t="shared" si="22"/>
        <v>2</v>
      </c>
      <c r="G164" t="str">
        <f t="shared" si="23"/>
        <v>4</v>
      </c>
      <c r="H164" t="str">
        <f t="shared" si="24"/>
        <v>AUD</v>
      </c>
      <c r="I164">
        <f t="shared" si="25"/>
        <v>8</v>
      </c>
      <c r="J164" s="114" t="str">
        <f t="shared" si="26"/>
        <v>12</v>
      </c>
    </row>
    <row r="165" spans="1:10" x14ac:dyDescent="0.2">
      <c r="A165" t="s">
        <v>1878</v>
      </c>
      <c r="B165" t="str">
        <f t="shared" si="18"/>
        <v>Prozessor A / Section 2 / Programm 4 / Audio Receiver 13</v>
      </c>
      <c r="C165" t="str">
        <f t="shared" si="19"/>
        <v>SDI08_AUDrec_0013</v>
      </c>
      <c r="D165" t="str">
        <f t="shared" si="20"/>
        <v>Receiver</v>
      </c>
      <c r="E165" t="str">
        <f t="shared" si="21"/>
        <v>1</v>
      </c>
      <c r="F165" t="str">
        <f t="shared" si="22"/>
        <v>2</v>
      </c>
      <c r="G165" t="str">
        <f t="shared" si="23"/>
        <v>4</v>
      </c>
      <c r="H165" t="str">
        <f t="shared" si="24"/>
        <v>AUD</v>
      </c>
      <c r="I165">
        <f t="shared" si="25"/>
        <v>8</v>
      </c>
      <c r="J165" s="114" t="str">
        <f t="shared" si="26"/>
        <v>13</v>
      </c>
    </row>
    <row r="166" spans="1:10" x14ac:dyDescent="0.2">
      <c r="A166" t="s">
        <v>1879</v>
      </c>
      <c r="B166" t="str">
        <f t="shared" si="18"/>
        <v>Prozessor A / Section 2 / Programm 4 / Audio Receiver 14</v>
      </c>
      <c r="C166" t="str">
        <f t="shared" si="19"/>
        <v>SDI08_AUDrec_0014</v>
      </c>
      <c r="D166" t="str">
        <f t="shared" si="20"/>
        <v>Receiver</v>
      </c>
      <c r="E166" t="str">
        <f t="shared" si="21"/>
        <v>1</v>
      </c>
      <c r="F166" t="str">
        <f t="shared" si="22"/>
        <v>2</v>
      </c>
      <c r="G166" t="str">
        <f t="shared" si="23"/>
        <v>4</v>
      </c>
      <c r="H166" t="str">
        <f t="shared" si="24"/>
        <v>AUD</v>
      </c>
      <c r="I166">
        <f t="shared" si="25"/>
        <v>8</v>
      </c>
      <c r="J166" s="114" t="str">
        <f t="shared" si="26"/>
        <v>14</v>
      </c>
    </row>
    <row r="167" spans="1:10" x14ac:dyDescent="0.2">
      <c r="A167" t="s">
        <v>1880</v>
      </c>
      <c r="B167" t="str">
        <f t="shared" si="18"/>
        <v>Prozessor A / Section 2 / Programm 4 / Audio Receiver 15</v>
      </c>
      <c r="C167" t="str">
        <f t="shared" si="19"/>
        <v>SDI08_AUDrec_0015</v>
      </c>
      <c r="D167" t="str">
        <f t="shared" si="20"/>
        <v>Receiver</v>
      </c>
      <c r="E167" t="str">
        <f t="shared" si="21"/>
        <v>1</v>
      </c>
      <c r="F167" t="str">
        <f t="shared" si="22"/>
        <v>2</v>
      </c>
      <c r="G167" t="str">
        <f t="shared" si="23"/>
        <v>4</v>
      </c>
      <c r="H167" t="str">
        <f t="shared" si="24"/>
        <v>AUD</v>
      </c>
      <c r="I167">
        <f t="shared" si="25"/>
        <v>8</v>
      </c>
      <c r="J167" s="114" t="str">
        <f t="shared" si="26"/>
        <v>15</v>
      </c>
    </row>
    <row r="168" spans="1:10" x14ac:dyDescent="0.2">
      <c r="A168" t="s">
        <v>1881</v>
      </c>
      <c r="B168" t="str">
        <f t="shared" si="18"/>
        <v>Prozessor A / Section 2 / Programm 4 / Audio Receiver 16</v>
      </c>
      <c r="C168" t="str">
        <f t="shared" si="19"/>
        <v>SDI08_AUDrec_0016</v>
      </c>
      <c r="D168" t="str">
        <f t="shared" si="20"/>
        <v>Receiver</v>
      </c>
      <c r="E168" t="str">
        <f t="shared" si="21"/>
        <v>1</v>
      </c>
      <c r="F168" t="str">
        <f t="shared" si="22"/>
        <v>2</v>
      </c>
      <c r="G168" t="str">
        <f t="shared" si="23"/>
        <v>4</v>
      </c>
      <c r="H168" t="str">
        <f t="shared" si="24"/>
        <v>AUD</v>
      </c>
      <c r="I168">
        <f t="shared" si="25"/>
        <v>8</v>
      </c>
      <c r="J168" s="114" t="str">
        <f t="shared" si="26"/>
        <v>16</v>
      </c>
    </row>
    <row r="169" spans="1:10" x14ac:dyDescent="0.2">
      <c r="A169" t="s">
        <v>1882</v>
      </c>
      <c r="B169" t="str">
        <f t="shared" si="18"/>
        <v>Prozessor A / Section 2 / Programm 4 / Video Receiver 1</v>
      </c>
      <c r="C169" t="str">
        <f t="shared" si="19"/>
        <v>SDI08_VIDrec_0001</v>
      </c>
      <c r="D169" t="str">
        <f t="shared" si="20"/>
        <v>Receiver</v>
      </c>
      <c r="E169" t="str">
        <f t="shared" si="21"/>
        <v>1</v>
      </c>
      <c r="F169" t="str">
        <f t="shared" si="22"/>
        <v>2</v>
      </c>
      <c r="G169" t="str">
        <f t="shared" si="23"/>
        <v>4</v>
      </c>
      <c r="H169" t="str">
        <f t="shared" si="24"/>
        <v>VID</v>
      </c>
      <c r="I169">
        <f t="shared" si="25"/>
        <v>8</v>
      </c>
      <c r="J169" s="114" t="str">
        <f t="shared" si="26"/>
        <v>1</v>
      </c>
    </row>
    <row r="170" spans="1:10" x14ac:dyDescent="0.2">
      <c r="A170" t="s">
        <v>1163</v>
      </c>
      <c r="B170" t="str">
        <f t="shared" si="18"/>
        <v>Prozessor C / Section 1 / Programm 1 / Ancillary Receiver 1</v>
      </c>
      <c r="C170" t="str">
        <f t="shared" si="19"/>
        <v>SDI17_ANCrec_0001</v>
      </c>
      <c r="D170" t="str">
        <f t="shared" si="20"/>
        <v>Receiver</v>
      </c>
      <c r="E170" t="str">
        <f t="shared" si="21"/>
        <v>3</v>
      </c>
      <c r="F170" t="str">
        <f t="shared" si="22"/>
        <v>1</v>
      </c>
      <c r="G170" t="str">
        <f t="shared" si="23"/>
        <v>1</v>
      </c>
      <c r="H170" t="str">
        <f t="shared" si="24"/>
        <v>ANC</v>
      </c>
      <c r="I170">
        <f t="shared" si="25"/>
        <v>17</v>
      </c>
      <c r="J170" s="114" t="str">
        <f t="shared" si="26"/>
        <v>1</v>
      </c>
    </row>
    <row r="171" spans="1:10" x14ac:dyDescent="0.2">
      <c r="A171" t="s">
        <v>1164</v>
      </c>
      <c r="B171" t="str">
        <f t="shared" si="18"/>
        <v>Prozessor C / Section 1 / Programm 1 / Ancillary Receiver 2</v>
      </c>
      <c r="C171" t="str">
        <f t="shared" si="19"/>
        <v>SDI17_ANCrec_0002</v>
      </c>
      <c r="D171" t="str">
        <f t="shared" si="20"/>
        <v>Receiver</v>
      </c>
      <c r="E171" t="str">
        <f t="shared" si="21"/>
        <v>3</v>
      </c>
      <c r="F171" t="str">
        <f t="shared" si="22"/>
        <v>1</v>
      </c>
      <c r="G171" t="str">
        <f t="shared" si="23"/>
        <v>1</v>
      </c>
      <c r="H171" t="str">
        <f t="shared" si="24"/>
        <v>ANC</v>
      </c>
      <c r="I171">
        <f t="shared" si="25"/>
        <v>17</v>
      </c>
      <c r="J171" s="114" t="str">
        <f t="shared" si="26"/>
        <v>2</v>
      </c>
    </row>
    <row r="172" spans="1:10" x14ac:dyDescent="0.2">
      <c r="A172" t="s">
        <v>1165</v>
      </c>
      <c r="B172" t="str">
        <f t="shared" si="18"/>
        <v>Prozessor C / Section 1 / Programm 1 / Ancillary Receiver 3</v>
      </c>
      <c r="C172" t="str">
        <f t="shared" si="19"/>
        <v>SDI17_ANCrec_0003</v>
      </c>
      <c r="D172" t="str">
        <f t="shared" si="20"/>
        <v>Receiver</v>
      </c>
      <c r="E172" t="str">
        <f t="shared" si="21"/>
        <v>3</v>
      </c>
      <c r="F172" t="str">
        <f t="shared" si="22"/>
        <v>1</v>
      </c>
      <c r="G172" t="str">
        <f t="shared" si="23"/>
        <v>1</v>
      </c>
      <c r="H172" t="str">
        <f t="shared" si="24"/>
        <v>ANC</v>
      </c>
      <c r="I172">
        <f t="shared" si="25"/>
        <v>17</v>
      </c>
      <c r="J172" s="114" t="str">
        <f t="shared" si="26"/>
        <v>3</v>
      </c>
    </row>
    <row r="173" spans="1:10" x14ac:dyDescent="0.2">
      <c r="A173" t="s">
        <v>1166</v>
      </c>
      <c r="B173" t="str">
        <f t="shared" si="18"/>
        <v>Prozessor C / Section 1 / Programm 1 / Ancillary Receiver 4</v>
      </c>
      <c r="C173" t="str">
        <f t="shared" si="19"/>
        <v>SDI17_ANCrec_0004</v>
      </c>
      <c r="D173" t="str">
        <f t="shared" si="20"/>
        <v>Receiver</v>
      </c>
      <c r="E173" t="str">
        <f t="shared" si="21"/>
        <v>3</v>
      </c>
      <c r="F173" t="str">
        <f t="shared" si="22"/>
        <v>1</v>
      </c>
      <c r="G173" t="str">
        <f t="shared" si="23"/>
        <v>1</v>
      </c>
      <c r="H173" t="str">
        <f t="shared" si="24"/>
        <v>ANC</v>
      </c>
      <c r="I173">
        <f t="shared" si="25"/>
        <v>17</v>
      </c>
      <c r="J173" s="114" t="str">
        <f t="shared" si="26"/>
        <v>4</v>
      </c>
    </row>
    <row r="174" spans="1:10" x14ac:dyDescent="0.2">
      <c r="A174" t="s">
        <v>1167</v>
      </c>
      <c r="B174" t="str">
        <f t="shared" si="18"/>
        <v>Prozessor C / Section 1 / Programm 1 / Audio Receiver 1</v>
      </c>
      <c r="C174" t="str">
        <f t="shared" si="19"/>
        <v>SDI17_AUDrec_0001</v>
      </c>
      <c r="D174" t="str">
        <f t="shared" si="20"/>
        <v>Receiver</v>
      </c>
      <c r="E174" t="str">
        <f t="shared" si="21"/>
        <v>3</v>
      </c>
      <c r="F174" t="str">
        <f t="shared" si="22"/>
        <v>1</v>
      </c>
      <c r="G174" t="str">
        <f t="shared" si="23"/>
        <v>1</v>
      </c>
      <c r="H174" t="str">
        <f t="shared" si="24"/>
        <v>AUD</v>
      </c>
      <c r="I174">
        <f t="shared" si="25"/>
        <v>17</v>
      </c>
      <c r="J174" s="114" t="str">
        <f t="shared" si="26"/>
        <v>1</v>
      </c>
    </row>
    <row r="175" spans="1:10" x14ac:dyDescent="0.2">
      <c r="A175" t="s">
        <v>1168</v>
      </c>
      <c r="B175" t="str">
        <f t="shared" si="18"/>
        <v>Prozessor C / Section 1 / Programm 1 / Audio Receiver 2</v>
      </c>
      <c r="C175" t="str">
        <f t="shared" si="19"/>
        <v>SDI17_AUDrec_0002</v>
      </c>
      <c r="D175" t="str">
        <f t="shared" si="20"/>
        <v>Receiver</v>
      </c>
      <c r="E175" t="str">
        <f t="shared" si="21"/>
        <v>3</v>
      </c>
      <c r="F175" t="str">
        <f t="shared" si="22"/>
        <v>1</v>
      </c>
      <c r="G175" t="str">
        <f t="shared" si="23"/>
        <v>1</v>
      </c>
      <c r="H175" t="str">
        <f t="shared" si="24"/>
        <v>AUD</v>
      </c>
      <c r="I175">
        <f t="shared" si="25"/>
        <v>17</v>
      </c>
      <c r="J175" s="114" t="str">
        <f t="shared" si="26"/>
        <v>2</v>
      </c>
    </row>
    <row r="176" spans="1:10" x14ac:dyDescent="0.2">
      <c r="A176" t="s">
        <v>1169</v>
      </c>
      <c r="B176" t="str">
        <f t="shared" si="18"/>
        <v>Prozessor C / Section 1 / Programm 1 / Audio Receiver 3</v>
      </c>
      <c r="C176" t="str">
        <f t="shared" si="19"/>
        <v>SDI17_AUDrec_0003</v>
      </c>
      <c r="D176" t="str">
        <f t="shared" si="20"/>
        <v>Receiver</v>
      </c>
      <c r="E176" t="str">
        <f t="shared" si="21"/>
        <v>3</v>
      </c>
      <c r="F176" t="str">
        <f t="shared" si="22"/>
        <v>1</v>
      </c>
      <c r="G176" t="str">
        <f t="shared" si="23"/>
        <v>1</v>
      </c>
      <c r="H176" t="str">
        <f t="shared" si="24"/>
        <v>AUD</v>
      </c>
      <c r="I176">
        <f t="shared" si="25"/>
        <v>17</v>
      </c>
      <c r="J176" s="114" t="str">
        <f t="shared" si="26"/>
        <v>3</v>
      </c>
    </row>
    <row r="177" spans="1:10" x14ac:dyDescent="0.2">
      <c r="A177" t="s">
        <v>1170</v>
      </c>
      <c r="B177" t="str">
        <f t="shared" si="18"/>
        <v>Prozessor C / Section 1 / Programm 1 / Audio Receiver 4</v>
      </c>
      <c r="C177" t="str">
        <f t="shared" si="19"/>
        <v>SDI17_AUDrec_0004</v>
      </c>
      <c r="D177" t="str">
        <f t="shared" si="20"/>
        <v>Receiver</v>
      </c>
      <c r="E177" t="str">
        <f t="shared" si="21"/>
        <v>3</v>
      </c>
      <c r="F177" t="str">
        <f t="shared" si="22"/>
        <v>1</v>
      </c>
      <c r="G177" t="str">
        <f t="shared" si="23"/>
        <v>1</v>
      </c>
      <c r="H177" t="str">
        <f t="shared" si="24"/>
        <v>AUD</v>
      </c>
      <c r="I177">
        <f t="shared" si="25"/>
        <v>17</v>
      </c>
      <c r="J177" s="114" t="str">
        <f t="shared" si="26"/>
        <v>4</v>
      </c>
    </row>
    <row r="178" spans="1:10" x14ac:dyDescent="0.2">
      <c r="A178" t="s">
        <v>1171</v>
      </c>
      <c r="B178" t="str">
        <f t="shared" si="18"/>
        <v>Prozessor C / Section 1 / Programm 1 / Audio Receiver 5</v>
      </c>
      <c r="C178" t="str">
        <f t="shared" si="19"/>
        <v>SDI17_AUDrec_0005</v>
      </c>
      <c r="D178" t="str">
        <f t="shared" si="20"/>
        <v>Receiver</v>
      </c>
      <c r="E178" t="str">
        <f t="shared" si="21"/>
        <v>3</v>
      </c>
      <c r="F178" t="str">
        <f t="shared" si="22"/>
        <v>1</v>
      </c>
      <c r="G178" t="str">
        <f t="shared" si="23"/>
        <v>1</v>
      </c>
      <c r="H178" t="str">
        <f t="shared" si="24"/>
        <v>AUD</v>
      </c>
      <c r="I178">
        <f t="shared" si="25"/>
        <v>17</v>
      </c>
      <c r="J178" s="114" t="str">
        <f t="shared" si="26"/>
        <v>5</v>
      </c>
    </row>
    <row r="179" spans="1:10" x14ac:dyDescent="0.2">
      <c r="A179" t="s">
        <v>1172</v>
      </c>
      <c r="B179" t="str">
        <f t="shared" si="18"/>
        <v>Prozessor C / Section 1 / Programm 1 / Audio Receiver 6</v>
      </c>
      <c r="C179" t="str">
        <f t="shared" si="19"/>
        <v>SDI17_AUDrec_0006</v>
      </c>
      <c r="D179" t="str">
        <f t="shared" si="20"/>
        <v>Receiver</v>
      </c>
      <c r="E179" t="str">
        <f t="shared" si="21"/>
        <v>3</v>
      </c>
      <c r="F179" t="str">
        <f t="shared" si="22"/>
        <v>1</v>
      </c>
      <c r="G179" t="str">
        <f t="shared" si="23"/>
        <v>1</v>
      </c>
      <c r="H179" t="str">
        <f t="shared" si="24"/>
        <v>AUD</v>
      </c>
      <c r="I179">
        <f t="shared" si="25"/>
        <v>17</v>
      </c>
      <c r="J179" s="114" t="str">
        <f t="shared" si="26"/>
        <v>6</v>
      </c>
    </row>
    <row r="180" spans="1:10" x14ac:dyDescent="0.2">
      <c r="A180" t="s">
        <v>1173</v>
      </c>
      <c r="B180" t="str">
        <f t="shared" si="18"/>
        <v>Prozessor C / Section 1 / Programm 1 / Audio Receiver 7</v>
      </c>
      <c r="C180" t="str">
        <f t="shared" si="19"/>
        <v>SDI17_AUDrec_0007</v>
      </c>
      <c r="D180" t="str">
        <f t="shared" si="20"/>
        <v>Receiver</v>
      </c>
      <c r="E180" t="str">
        <f t="shared" si="21"/>
        <v>3</v>
      </c>
      <c r="F180" t="str">
        <f t="shared" si="22"/>
        <v>1</v>
      </c>
      <c r="G180" t="str">
        <f t="shared" si="23"/>
        <v>1</v>
      </c>
      <c r="H180" t="str">
        <f t="shared" si="24"/>
        <v>AUD</v>
      </c>
      <c r="I180">
        <f t="shared" si="25"/>
        <v>17</v>
      </c>
      <c r="J180" s="114" t="str">
        <f t="shared" si="26"/>
        <v>7</v>
      </c>
    </row>
    <row r="181" spans="1:10" x14ac:dyDescent="0.2">
      <c r="A181" t="s">
        <v>1174</v>
      </c>
      <c r="B181" t="str">
        <f t="shared" si="18"/>
        <v>Prozessor C / Section 1 / Programm 1 / Audio Receiver 8</v>
      </c>
      <c r="C181" t="str">
        <f t="shared" si="19"/>
        <v>SDI17_AUDrec_0008</v>
      </c>
      <c r="D181" t="str">
        <f t="shared" si="20"/>
        <v>Receiver</v>
      </c>
      <c r="E181" t="str">
        <f t="shared" si="21"/>
        <v>3</v>
      </c>
      <c r="F181" t="str">
        <f t="shared" si="22"/>
        <v>1</v>
      </c>
      <c r="G181" t="str">
        <f t="shared" si="23"/>
        <v>1</v>
      </c>
      <c r="H181" t="str">
        <f t="shared" si="24"/>
        <v>AUD</v>
      </c>
      <c r="I181">
        <f t="shared" si="25"/>
        <v>17</v>
      </c>
      <c r="J181" s="114" t="str">
        <f t="shared" si="26"/>
        <v>8</v>
      </c>
    </row>
    <row r="182" spans="1:10" x14ac:dyDescent="0.2">
      <c r="A182" t="s">
        <v>1175</v>
      </c>
      <c r="B182" t="str">
        <f t="shared" si="18"/>
        <v>Prozessor C / Section 1 / Programm 1 / Audio Receiver 9</v>
      </c>
      <c r="C182" t="str">
        <f t="shared" si="19"/>
        <v>SDI17_AUDrec_0009</v>
      </c>
      <c r="D182" t="str">
        <f t="shared" si="20"/>
        <v>Receiver</v>
      </c>
      <c r="E182" t="str">
        <f t="shared" si="21"/>
        <v>3</v>
      </c>
      <c r="F182" t="str">
        <f t="shared" si="22"/>
        <v>1</v>
      </c>
      <c r="G182" t="str">
        <f t="shared" si="23"/>
        <v>1</v>
      </c>
      <c r="H182" t="str">
        <f t="shared" si="24"/>
        <v>AUD</v>
      </c>
      <c r="I182">
        <f t="shared" si="25"/>
        <v>17</v>
      </c>
      <c r="J182" s="114" t="str">
        <f t="shared" si="26"/>
        <v>9</v>
      </c>
    </row>
    <row r="183" spans="1:10" x14ac:dyDescent="0.2">
      <c r="A183" t="s">
        <v>1176</v>
      </c>
      <c r="B183" t="str">
        <f t="shared" si="18"/>
        <v>Prozessor C / Section 1 / Programm 1 / Audio Receiver 10</v>
      </c>
      <c r="C183" t="str">
        <f t="shared" si="19"/>
        <v>SDI17_AUDrec_0010</v>
      </c>
      <c r="D183" t="str">
        <f t="shared" si="20"/>
        <v>Receiver</v>
      </c>
      <c r="E183" t="str">
        <f t="shared" si="21"/>
        <v>3</v>
      </c>
      <c r="F183" t="str">
        <f t="shared" si="22"/>
        <v>1</v>
      </c>
      <c r="G183" t="str">
        <f t="shared" si="23"/>
        <v>1</v>
      </c>
      <c r="H183" t="str">
        <f t="shared" si="24"/>
        <v>AUD</v>
      </c>
      <c r="I183">
        <f t="shared" si="25"/>
        <v>17</v>
      </c>
      <c r="J183" s="114" t="str">
        <f t="shared" si="26"/>
        <v>10</v>
      </c>
    </row>
    <row r="184" spans="1:10" x14ac:dyDescent="0.2">
      <c r="A184" t="s">
        <v>1177</v>
      </c>
      <c r="B184" t="str">
        <f t="shared" si="18"/>
        <v>Prozessor C / Section 1 / Programm 1 / Audio Receiver 11</v>
      </c>
      <c r="C184" t="str">
        <f t="shared" si="19"/>
        <v>SDI17_AUDrec_0011</v>
      </c>
      <c r="D184" t="str">
        <f t="shared" si="20"/>
        <v>Receiver</v>
      </c>
      <c r="E184" t="str">
        <f t="shared" si="21"/>
        <v>3</v>
      </c>
      <c r="F184" t="str">
        <f t="shared" si="22"/>
        <v>1</v>
      </c>
      <c r="G184" t="str">
        <f t="shared" si="23"/>
        <v>1</v>
      </c>
      <c r="H184" t="str">
        <f t="shared" si="24"/>
        <v>AUD</v>
      </c>
      <c r="I184">
        <f t="shared" si="25"/>
        <v>17</v>
      </c>
      <c r="J184" s="114" t="str">
        <f t="shared" si="26"/>
        <v>11</v>
      </c>
    </row>
    <row r="185" spans="1:10" x14ac:dyDescent="0.2">
      <c r="A185" t="s">
        <v>1178</v>
      </c>
      <c r="B185" t="str">
        <f t="shared" si="18"/>
        <v>Prozessor C / Section 1 / Programm 1 / Audio Receiver 12</v>
      </c>
      <c r="C185" t="str">
        <f t="shared" si="19"/>
        <v>SDI17_AUDrec_0012</v>
      </c>
      <c r="D185" t="str">
        <f t="shared" si="20"/>
        <v>Receiver</v>
      </c>
      <c r="E185" t="str">
        <f t="shared" si="21"/>
        <v>3</v>
      </c>
      <c r="F185" t="str">
        <f t="shared" si="22"/>
        <v>1</v>
      </c>
      <c r="G185" t="str">
        <f t="shared" si="23"/>
        <v>1</v>
      </c>
      <c r="H185" t="str">
        <f t="shared" si="24"/>
        <v>AUD</v>
      </c>
      <c r="I185">
        <f t="shared" si="25"/>
        <v>17</v>
      </c>
      <c r="J185" s="114" t="str">
        <f t="shared" si="26"/>
        <v>12</v>
      </c>
    </row>
    <row r="186" spans="1:10" x14ac:dyDescent="0.2">
      <c r="A186" t="s">
        <v>1179</v>
      </c>
      <c r="B186" t="str">
        <f t="shared" si="18"/>
        <v>Prozessor C / Section 1 / Programm 1 / Audio Receiver 13</v>
      </c>
      <c r="C186" t="str">
        <f t="shared" si="19"/>
        <v>SDI17_AUDrec_0013</v>
      </c>
      <c r="D186" t="str">
        <f t="shared" si="20"/>
        <v>Receiver</v>
      </c>
      <c r="E186" t="str">
        <f t="shared" si="21"/>
        <v>3</v>
      </c>
      <c r="F186" t="str">
        <f t="shared" si="22"/>
        <v>1</v>
      </c>
      <c r="G186" t="str">
        <f t="shared" si="23"/>
        <v>1</v>
      </c>
      <c r="H186" t="str">
        <f t="shared" si="24"/>
        <v>AUD</v>
      </c>
      <c r="I186">
        <f t="shared" si="25"/>
        <v>17</v>
      </c>
      <c r="J186" s="114" t="str">
        <f t="shared" si="26"/>
        <v>13</v>
      </c>
    </row>
    <row r="187" spans="1:10" x14ac:dyDescent="0.2">
      <c r="A187" t="s">
        <v>1180</v>
      </c>
      <c r="B187" t="str">
        <f t="shared" si="18"/>
        <v>Prozessor C / Section 1 / Programm 1 / Audio Receiver 14</v>
      </c>
      <c r="C187" t="str">
        <f t="shared" si="19"/>
        <v>SDI17_AUDrec_0014</v>
      </c>
      <c r="D187" t="str">
        <f t="shared" si="20"/>
        <v>Receiver</v>
      </c>
      <c r="E187" t="str">
        <f t="shared" si="21"/>
        <v>3</v>
      </c>
      <c r="F187" t="str">
        <f t="shared" si="22"/>
        <v>1</v>
      </c>
      <c r="G187" t="str">
        <f t="shared" si="23"/>
        <v>1</v>
      </c>
      <c r="H187" t="str">
        <f t="shared" si="24"/>
        <v>AUD</v>
      </c>
      <c r="I187">
        <f t="shared" si="25"/>
        <v>17</v>
      </c>
      <c r="J187" s="114" t="str">
        <f t="shared" si="26"/>
        <v>14</v>
      </c>
    </row>
    <row r="188" spans="1:10" x14ac:dyDescent="0.2">
      <c r="A188" t="s">
        <v>1181</v>
      </c>
      <c r="B188" t="str">
        <f t="shared" si="18"/>
        <v>Prozessor C / Section 1 / Programm 1 / Audio Receiver 15</v>
      </c>
      <c r="C188" t="str">
        <f t="shared" si="19"/>
        <v>SDI17_AUDrec_0015</v>
      </c>
      <c r="D188" t="str">
        <f t="shared" si="20"/>
        <v>Receiver</v>
      </c>
      <c r="E188" t="str">
        <f t="shared" si="21"/>
        <v>3</v>
      </c>
      <c r="F188" t="str">
        <f t="shared" si="22"/>
        <v>1</v>
      </c>
      <c r="G188" t="str">
        <f t="shared" si="23"/>
        <v>1</v>
      </c>
      <c r="H188" t="str">
        <f t="shared" si="24"/>
        <v>AUD</v>
      </c>
      <c r="I188">
        <f t="shared" si="25"/>
        <v>17</v>
      </c>
      <c r="J188" s="114" t="str">
        <f t="shared" si="26"/>
        <v>15</v>
      </c>
    </row>
    <row r="189" spans="1:10" x14ac:dyDescent="0.2">
      <c r="A189" t="s">
        <v>1182</v>
      </c>
      <c r="B189" t="str">
        <f t="shared" si="18"/>
        <v>Prozessor C / Section 1 / Programm 1 / Audio Receiver 16</v>
      </c>
      <c r="C189" t="str">
        <f t="shared" si="19"/>
        <v>SDI17_AUDrec_0016</v>
      </c>
      <c r="D189" t="str">
        <f t="shared" si="20"/>
        <v>Receiver</v>
      </c>
      <c r="E189" t="str">
        <f t="shared" si="21"/>
        <v>3</v>
      </c>
      <c r="F189" t="str">
        <f t="shared" si="22"/>
        <v>1</v>
      </c>
      <c r="G189" t="str">
        <f t="shared" si="23"/>
        <v>1</v>
      </c>
      <c r="H189" t="str">
        <f t="shared" si="24"/>
        <v>AUD</v>
      </c>
      <c r="I189">
        <f t="shared" si="25"/>
        <v>17</v>
      </c>
      <c r="J189" s="114" t="str">
        <f t="shared" si="26"/>
        <v>16</v>
      </c>
    </row>
    <row r="190" spans="1:10" x14ac:dyDescent="0.2">
      <c r="A190" t="s">
        <v>1183</v>
      </c>
      <c r="B190" t="str">
        <f t="shared" si="18"/>
        <v>Prozessor C / Section 1 / Programm 1 / Video Receiver 1</v>
      </c>
      <c r="C190" t="str">
        <f t="shared" si="19"/>
        <v>SDI17_VIDrec_0001</v>
      </c>
      <c r="D190" t="str">
        <f t="shared" si="20"/>
        <v>Receiver</v>
      </c>
      <c r="E190" t="str">
        <f t="shared" si="21"/>
        <v>3</v>
      </c>
      <c r="F190" t="str">
        <f t="shared" si="22"/>
        <v>1</v>
      </c>
      <c r="G190" t="str">
        <f t="shared" si="23"/>
        <v>1</v>
      </c>
      <c r="H190" t="str">
        <f t="shared" si="24"/>
        <v>VID</v>
      </c>
      <c r="I190">
        <f t="shared" si="25"/>
        <v>17</v>
      </c>
      <c r="J190" s="114" t="str">
        <f t="shared" si="26"/>
        <v>1</v>
      </c>
    </row>
    <row r="191" spans="1:10" x14ac:dyDescent="0.2">
      <c r="A191" t="s">
        <v>1187</v>
      </c>
      <c r="B191" t="str">
        <f t="shared" si="18"/>
        <v>Prozessor C / Section 1 / Programm 2 / Ancillary Receiver 1</v>
      </c>
      <c r="C191" t="str">
        <f t="shared" si="19"/>
        <v>SDI18_ANCrec_0001</v>
      </c>
      <c r="D191" t="str">
        <f t="shared" si="20"/>
        <v>Receiver</v>
      </c>
      <c r="E191" t="str">
        <f t="shared" si="21"/>
        <v>3</v>
      </c>
      <c r="F191" t="str">
        <f t="shared" si="22"/>
        <v>1</v>
      </c>
      <c r="G191" t="str">
        <f t="shared" si="23"/>
        <v>2</v>
      </c>
      <c r="H191" t="str">
        <f t="shared" si="24"/>
        <v>ANC</v>
      </c>
      <c r="I191">
        <f t="shared" si="25"/>
        <v>18</v>
      </c>
      <c r="J191" s="114" t="str">
        <f t="shared" si="26"/>
        <v>1</v>
      </c>
    </row>
    <row r="192" spans="1:10" x14ac:dyDescent="0.2">
      <c r="A192" t="s">
        <v>1188</v>
      </c>
      <c r="B192" t="str">
        <f t="shared" si="18"/>
        <v>Prozessor C / Section 1 / Programm 2 / Ancillary Receiver 2</v>
      </c>
      <c r="C192" t="str">
        <f t="shared" si="19"/>
        <v>SDI18_ANCrec_0002</v>
      </c>
      <c r="D192" t="str">
        <f t="shared" si="20"/>
        <v>Receiver</v>
      </c>
      <c r="E192" t="str">
        <f t="shared" si="21"/>
        <v>3</v>
      </c>
      <c r="F192" t="str">
        <f t="shared" si="22"/>
        <v>1</v>
      </c>
      <c r="G192" t="str">
        <f t="shared" si="23"/>
        <v>2</v>
      </c>
      <c r="H192" t="str">
        <f t="shared" si="24"/>
        <v>ANC</v>
      </c>
      <c r="I192">
        <f t="shared" si="25"/>
        <v>18</v>
      </c>
      <c r="J192" s="114" t="str">
        <f t="shared" si="26"/>
        <v>2</v>
      </c>
    </row>
    <row r="193" spans="1:10" x14ac:dyDescent="0.2">
      <c r="A193" t="s">
        <v>1189</v>
      </c>
      <c r="B193" t="str">
        <f t="shared" si="18"/>
        <v>Prozessor C / Section 1 / Programm 2 / Ancillary Receiver 3</v>
      </c>
      <c r="C193" t="str">
        <f t="shared" si="19"/>
        <v>SDI18_ANCrec_0003</v>
      </c>
      <c r="D193" t="str">
        <f t="shared" si="20"/>
        <v>Receiver</v>
      </c>
      <c r="E193" t="str">
        <f t="shared" si="21"/>
        <v>3</v>
      </c>
      <c r="F193" t="str">
        <f t="shared" si="22"/>
        <v>1</v>
      </c>
      <c r="G193" t="str">
        <f t="shared" si="23"/>
        <v>2</v>
      </c>
      <c r="H193" t="str">
        <f t="shared" si="24"/>
        <v>ANC</v>
      </c>
      <c r="I193">
        <f t="shared" si="25"/>
        <v>18</v>
      </c>
      <c r="J193" s="114" t="str">
        <f t="shared" si="26"/>
        <v>3</v>
      </c>
    </row>
    <row r="194" spans="1:10" x14ac:dyDescent="0.2">
      <c r="A194" t="s">
        <v>1190</v>
      </c>
      <c r="B194" t="str">
        <f t="shared" ref="B194:B257" si="27">CONCATENATE(IF(E194="1","Prozessor A",IF(E194="2","Prozessor B",IF(E194="3","Prozessor C",IF(E194="4","Prozessor D","UNBEKANNT"))))," / ",IF(F194="1","Section 1",IF(F194="2","Section 2","UNBEKANNT"))," / ",IF(G194="1","Programm 1",IF(G194="2","Programm 2",IF(G194="3","Programm 3",IF(G194="4","Programm 4","UNBEKANNT")))), " / ", IF(H194="VID","Video",IF(H194="AUD","Audio",IF(H194="ANC","Ancillary","UNBEKANNT")))," ", D194, " ", J194)</f>
        <v>Prozessor C / Section 1 / Programm 2 / Ancillary Receiver 4</v>
      </c>
      <c r="C194" t="str">
        <f t="shared" ref="C194:C257" si="28">CONCATENATE("SDI",IF(I194&lt;10,CONCATENATE("0",I194),I194),"_",H194,IF(D194="Sender","send_",IF(D194="Receiver","rec_","UNKNOWN")),IF(OR(J194 ="1",J194 ="2",J194 ="3",J194 ="4",J194 ="5",J194 ="6",J194 ="7",J194 ="8",J194 ="9"),CONCATENATE("000",J194),CONCATENATE("00",J194)))</f>
        <v>SDI18_ANCrec_0004</v>
      </c>
      <c r="D194" t="str">
        <f t="shared" ref="D194:D257" si="29">IF(ISERROR(FIND("S|P",A194)),"Receiver","Sender")</f>
        <v>Receiver</v>
      </c>
      <c r="E194" t="str">
        <f t="shared" ref="E194:E257" si="30">IF(ISERROR(FIND("ProcA",A194)),IF(ISERROR(FIND("ProcB",A194)),IF(ISERROR(FIND("ProcC",A194)),IF(ISERROR(FIND("ProcD",A194)),"UNBEKANNT","4"),"3"),"2"),"1")</f>
        <v>3</v>
      </c>
      <c r="F194" t="str">
        <f t="shared" ref="F194:F257" si="31">IF(ISERROR(FIND(" S1 ",A194)),IF(ISERROR(FIND(" S2 ",A194)),"UNBEKANNT","2"),"1")</f>
        <v>1</v>
      </c>
      <c r="G194" t="str">
        <f t="shared" ref="G194:G257" si="32">IF(ISERROR(FIND(" P1 ",A194)),IF(ISERROR(FIND(" P2 ",A194)),IF(ISERROR(FIND(" P3 ",A194)),IF(ISERROR(FIND(" P4 ",A194)),"UNBEKANNT","4"),"3"),"2"),"1")</f>
        <v>2</v>
      </c>
      <c r="H194" t="str">
        <f t="shared" ref="H194:H257" si="33">IF(ISERROR(FIND("Video",A194)),IF(ISERROR(FIND("Audio",A194)),IF(ISERROR(FIND("Ancillary",A194)),"UNBEKANNT","ANC"),"AUD"),"VID")</f>
        <v>ANC</v>
      </c>
      <c r="I194">
        <f t="shared" ref="I194:I257" si="34">IF(AND(E194="1",F194="1",G194="1"),1,IF(AND(E194="1",F194="1",G194="2"),2,IF(AND(E194="1",F194="1",G194="3"),3,IF(AND(E194="1",F194="1",G194="4"),4,IF(AND(E194="1",F194="2",G194="1"),5,IF(AND(E194="1",F194="2",G194="2"),6,IF(AND(E194="1",F194="2",G194="3"),7,IF(AND(E194="1",F194="2",G194="4"),8,IF(AND(E194="2",F194="1",G194="1"),9,IF(AND(E194="2",F194="1",G194="2"),10,IF(AND(E194="2",F194="1",G194="3"),11,IF(AND(E194="2",F194="1",G194="4"),12,IF(AND(E194="2",F194="2",G194="1"),13,IF(AND(E194="2",F194="2",G194="2"),14,IF(AND(E194="2",F194="2",G194="3"),15,IF(AND(E194="2",F194="2",G194="4"),16,IF(AND(E194="3",F194="1",G194="1"),17,IF(AND(E194="3",F194="1",G194="2"),18,IF(AND(E194="3",F194="1",G194="3"),19,IF(AND(E194="3",F194="1",G194="4"),20,IF(AND(E194="3",F194="2",G194="1"),21,IF(AND(E194="3",F194="2",G194="2"),22,IF(AND(E194="3",F194="2",G194="3"),23,IF(AND(E194="3",F194="2",G194="4"),24,IF(AND(E194="4",F194="1",G194="1"),25,IF(AND(E194="4",F194="1",G194="2"),26,IF(AND(E194="4",F194="1",G194="3"),27,IF(AND(E194="4",F194="1",G194="4"),28,IF(AND(E194="4",F194="2",G194="1"),29,IF(AND(E194="4",F194="2",G194="2"),30,IF(AND(E194="4",F194="2",G194="3"),31,IF(AND(E194="4",F194="2",G194="4"),32,"UNBEKANNT"))))))))))))))))))))))))))))))))</f>
        <v>18</v>
      </c>
      <c r="J194" s="114" t="str">
        <f t="shared" ref="J194:J257" si="35">IF(ISERROR(FIND("Proxy Video",A194)),IF(ISERROR(FIND("Video",A194)),IF(ISERROR(SEARCH("Audio",A194)),IF(ISERROR(SEARCH("Data",A194)),"UNBEKANNT",RIGHT(A194,LEN(A194)-SEARCH("Data",A194)-4)),RIGHT(A194,LEN(A194)-SEARCH("Audio",A194)-5)),"1"),"2")</f>
        <v>4</v>
      </c>
    </row>
    <row r="195" spans="1:10" x14ac:dyDescent="0.2">
      <c r="A195" t="s">
        <v>1191</v>
      </c>
      <c r="B195" t="str">
        <f t="shared" si="27"/>
        <v>Prozessor C / Section 1 / Programm 2 / Audio Receiver 1</v>
      </c>
      <c r="C195" t="str">
        <f t="shared" si="28"/>
        <v>SDI18_AUDrec_0001</v>
      </c>
      <c r="D195" t="str">
        <f t="shared" si="29"/>
        <v>Receiver</v>
      </c>
      <c r="E195" t="str">
        <f t="shared" si="30"/>
        <v>3</v>
      </c>
      <c r="F195" t="str">
        <f t="shared" si="31"/>
        <v>1</v>
      </c>
      <c r="G195" t="str">
        <f t="shared" si="32"/>
        <v>2</v>
      </c>
      <c r="H195" t="str">
        <f t="shared" si="33"/>
        <v>AUD</v>
      </c>
      <c r="I195">
        <f t="shared" si="34"/>
        <v>18</v>
      </c>
      <c r="J195" s="114" t="str">
        <f t="shared" si="35"/>
        <v>1</v>
      </c>
    </row>
    <row r="196" spans="1:10" x14ac:dyDescent="0.2">
      <c r="A196" t="s">
        <v>1192</v>
      </c>
      <c r="B196" t="str">
        <f t="shared" si="27"/>
        <v>Prozessor C / Section 1 / Programm 2 / Audio Receiver 2</v>
      </c>
      <c r="C196" t="str">
        <f t="shared" si="28"/>
        <v>SDI18_AUDrec_0002</v>
      </c>
      <c r="D196" t="str">
        <f t="shared" si="29"/>
        <v>Receiver</v>
      </c>
      <c r="E196" t="str">
        <f t="shared" si="30"/>
        <v>3</v>
      </c>
      <c r="F196" t="str">
        <f t="shared" si="31"/>
        <v>1</v>
      </c>
      <c r="G196" t="str">
        <f t="shared" si="32"/>
        <v>2</v>
      </c>
      <c r="H196" t="str">
        <f t="shared" si="33"/>
        <v>AUD</v>
      </c>
      <c r="I196">
        <f t="shared" si="34"/>
        <v>18</v>
      </c>
      <c r="J196" s="114" t="str">
        <f t="shared" si="35"/>
        <v>2</v>
      </c>
    </row>
    <row r="197" spans="1:10" x14ac:dyDescent="0.2">
      <c r="A197" t="s">
        <v>1193</v>
      </c>
      <c r="B197" t="str">
        <f t="shared" si="27"/>
        <v>Prozessor C / Section 1 / Programm 2 / Audio Receiver 3</v>
      </c>
      <c r="C197" t="str">
        <f t="shared" si="28"/>
        <v>SDI18_AUDrec_0003</v>
      </c>
      <c r="D197" t="str">
        <f t="shared" si="29"/>
        <v>Receiver</v>
      </c>
      <c r="E197" t="str">
        <f t="shared" si="30"/>
        <v>3</v>
      </c>
      <c r="F197" t="str">
        <f t="shared" si="31"/>
        <v>1</v>
      </c>
      <c r="G197" t="str">
        <f t="shared" si="32"/>
        <v>2</v>
      </c>
      <c r="H197" t="str">
        <f t="shared" si="33"/>
        <v>AUD</v>
      </c>
      <c r="I197">
        <f t="shared" si="34"/>
        <v>18</v>
      </c>
      <c r="J197" s="114" t="str">
        <f t="shared" si="35"/>
        <v>3</v>
      </c>
    </row>
    <row r="198" spans="1:10" x14ac:dyDescent="0.2">
      <c r="A198" t="s">
        <v>1194</v>
      </c>
      <c r="B198" t="str">
        <f t="shared" si="27"/>
        <v>Prozessor C / Section 1 / Programm 2 / Audio Receiver 4</v>
      </c>
      <c r="C198" t="str">
        <f t="shared" si="28"/>
        <v>SDI18_AUDrec_0004</v>
      </c>
      <c r="D198" t="str">
        <f t="shared" si="29"/>
        <v>Receiver</v>
      </c>
      <c r="E198" t="str">
        <f t="shared" si="30"/>
        <v>3</v>
      </c>
      <c r="F198" t="str">
        <f t="shared" si="31"/>
        <v>1</v>
      </c>
      <c r="G198" t="str">
        <f t="shared" si="32"/>
        <v>2</v>
      </c>
      <c r="H198" t="str">
        <f t="shared" si="33"/>
        <v>AUD</v>
      </c>
      <c r="I198">
        <f t="shared" si="34"/>
        <v>18</v>
      </c>
      <c r="J198" s="114" t="str">
        <f t="shared" si="35"/>
        <v>4</v>
      </c>
    </row>
    <row r="199" spans="1:10" x14ac:dyDescent="0.2">
      <c r="A199" t="s">
        <v>1195</v>
      </c>
      <c r="B199" t="str">
        <f t="shared" si="27"/>
        <v>Prozessor C / Section 1 / Programm 2 / Audio Receiver 5</v>
      </c>
      <c r="C199" t="str">
        <f t="shared" si="28"/>
        <v>SDI18_AUDrec_0005</v>
      </c>
      <c r="D199" t="str">
        <f t="shared" si="29"/>
        <v>Receiver</v>
      </c>
      <c r="E199" t="str">
        <f t="shared" si="30"/>
        <v>3</v>
      </c>
      <c r="F199" t="str">
        <f t="shared" si="31"/>
        <v>1</v>
      </c>
      <c r="G199" t="str">
        <f t="shared" si="32"/>
        <v>2</v>
      </c>
      <c r="H199" t="str">
        <f t="shared" si="33"/>
        <v>AUD</v>
      </c>
      <c r="I199">
        <f t="shared" si="34"/>
        <v>18</v>
      </c>
      <c r="J199" s="114" t="str">
        <f t="shared" si="35"/>
        <v>5</v>
      </c>
    </row>
    <row r="200" spans="1:10" x14ac:dyDescent="0.2">
      <c r="A200" t="s">
        <v>1196</v>
      </c>
      <c r="B200" t="str">
        <f t="shared" si="27"/>
        <v>Prozessor C / Section 1 / Programm 2 / Audio Receiver 6</v>
      </c>
      <c r="C200" t="str">
        <f t="shared" si="28"/>
        <v>SDI18_AUDrec_0006</v>
      </c>
      <c r="D200" t="str">
        <f t="shared" si="29"/>
        <v>Receiver</v>
      </c>
      <c r="E200" t="str">
        <f t="shared" si="30"/>
        <v>3</v>
      </c>
      <c r="F200" t="str">
        <f t="shared" si="31"/>
        <v>1</v>
      </c>
      <c r="G200" t="str">
        <f t="shared" si="32"/>
        <v>2</v>
      </c>
      <c r="H200" t="str">
        <f t="shared" si="33"/>
        <v>AUD</v>
      </c>
      <c r="I200">
        <f t="shared" si="34"/>
        <v>18</v>
      </c>
      <c r="J200" s="114" t="str">
        <f t="shared" si="35"/>
        <v>6</v>
      </c>
    </row>
    <row r="201" spans="1:10" x14ac:dyDescent="0.2">
      <c r="A201" t="s">
        <v>1197</v>
      </c>
      <c r="B201" t="str">
        <f t="shared" si="27"/>
        <v>Prozessor C / Section 1 / Programm 2 / Audio Receiver 7</v>
      </c>
      <c r="C201" t="str">
        <f t="shared" si="28"/>
        <v>SDI18_AUDrec_0007</v>
      </c>
      <c r="D201" t="str">
        <f t="shared" si="29"/>
        <v>Receiver</v>
      </c>
      <c r="E201" t="str">
        <f t="shared" si="30"/>
        <v>3</v>
      </c>
      <c r="F201" t="str">
        <f t="shared" si="31"/>
        <v>1</v>
      </c>
      <c r="G201" t="str">
        <f t="shared" si="32"/>
        <v>2</v>
      </c>
      <c r="H201" t="str">
        <f t="shared" si="33"/>
        <v>AUD</v>
      </c>
      <c r="I201">
        <f t="shared" si="34"/>
        <v>18</v>
      </c>
      <c r="J201" s="114" t="str">
        <f t="shared" si="35"/>
        <v>7</v>
      </c>
    </row>
    <row r="202" spans="1:10" x14ac:dyDescent="0.2">
      <c r="A202" t="s">
        <v>1198</v>
      </c>
      <c r="B202" t="str">
        <f t="shared" si="27"/>
        <v>Prozessor C / Section 1 / Programm 2 / Audio Receiver 8</v>
      </c>
      <c r="C202" t="str">
        <f t="shared" si="28"/>
        <v>SDI18_AUDrec_0008</v>
      </c>
      <c r="D202" t="str">
        <f t="shared" si="29"/>
        <v>Receiver</v>
      </c>
      <c r="E202" t="str">
        <f t="shared" si="30"/>
        <v>3</v>
      </c>
      <c r="F202" t="str">
        <f t="shared" si="31"/>
        <v>1</v>
      </c>
      <c r="G202" t="str">
        <f t="shared" si="32"/>
        <v>2</v>
      </c>
      <c r="H202" t="str">
        <f t="shared" si="33"/>
        <v>AUD</v>
      </c>
      <c r="I202">
        <f t="shared" si="34"/>
        <v>18</v>
      </c>
      <c r="J202" s="114" t="str">
        <f t="shared" si="35"/>
        <v>8</v>
      </c>
    </row>
    <row r="203" spans="1:10" x14ac:dyDescent="0.2">
      <c r="A203" t="s">
        <v>1199</v>
      </c>
      <c r="B203" t="str">
        <f t="shared" si="27"/>
        <v>Prozessor C / Section 1 / Programm 2 / Audio Receiver 9</v>
      </c>
      <c r="C203" t="str">
        <f t="shared" si="28"/>
        <v>SDI18_AUDrec_0009</v>
      </c>
      <c r="D203" t="str">
        <f t="shared" si="29"/>
        <v>Receiver</v>
      </c>
      <c r="E203" t="str">
        <f t="shared" si="30"/>
        <v>3</v>
      </c>
      <c r="F203" t="str">
        <f t="shared" si="31"/>
        <v>1</v>
      </c>
      <c r="G203" t="str">
        <f t="shared" si="32"/>
        <v>2</v>
      </c>
      <c r="H203" t="str">
        <f t="shared" si="33"/>
        <v>AUD</v>
      </c>
      <c r="I203">
        <f t="shared" si="34"/>
        <v>18</v>
      </c>
      <c r="J203" s="114" t="str">
        <f t="shared" si="35"/>
        <v>9</v>
      </c>
    </row>
    <row r="204" spans="1:10" x14ac:dyDescent="0.2">
      <c r="A204" t="s">
        <v>1200</v>
      </c>
      <c r="B204" t="str">
        <f t="shared" si="27"/>
        <v>Prozessor C / Section 1 / Programm 2 / Audio Receiver 10</v>
      </c>
      <c r="C204" t="str">
        <f t="shared" si="28"/>
        <v>SDI18_AUDrec_0010</v>
      </c>
      <c r="D204" t="str">
        <f t="shared" si="29"/>
        <v>Receiver</v>
      </c>
      <c r="E204" t="str">
        <f t="shared" si="30"/>
        <v>3</v>
      </c>
      <c r="F204" t="str">
        <f t="shared" si="31"/>
        <v>1</v>
      </c>
      <c r="G204" t="str">
        <f t="shared" si="32"/>
        <v>2</v>
      </c>
      <c r="H204" t="str">
        <f t="shared" si="33"/>
        <v>AUD</v>
      </c>
      <c r="I204">
        <f t="shared" si="34"/>
        <v>18</v>
      </c>
      <c r="J204" s="114" t="str">
        <f t="shared" si="35"/>
        <v>10</v>
      </c>
    </row>
    <row r="205" spans="1:10" x14ac:dyDescent="0.2">
      <c r="A205" t="s">
        <v>1201</v>
      </c>
      <c r="B205" t="str">
        <f t="shared" si="27"/>
        <v>Prozessor C / Section 1 / Programm 2 / Audio Receiver 11</v>
      </c>
      <c r="C205" t="str">
        <f t="shared" si="28"/>
        <v>SDI18_AUDrec_0011</v>
      </c>
      <c r="D205" t="str">
        <f t="shared" si="29"/>
        <v>Receiver</v>
      </c>
      <c r="E205" t="str">
        <f t="shared" si="30"/>
        <v>3</v>
      </c>
      <c r="F205" t="str">
        <f t="shared" si="31"/>
        <v>1</v>
      </c>
      <c r="G205" t="str">
        <f t="shared" si="32"/>
        <v>2</v>
      </c>
      <c r="H205" t="str">
        <f t="shared" si="33"/>
        <v>AUD</v>
      </c>
      <c r="I205">
        <f t="shared" si="34"/>
        <v>18</v>
      </c>
      <c r="J205" s="114" t="str">
        <f t="shared" si="35"/>
        <v>11</v>
      </c>
    </row>
    <row r="206" spans="1:10" x14ac:dyDescent="0.2">
      <c r="A206" t="s">
        <v>1202</v>
      </c>
      <c r="B206" t="str">
        <f t="shared" si="27"/>
        <v>Prozessor C / Section 1 / Programm 2 / Audio Receiver 12</v>
      </c>
      <c r="C206" t="str">
        <f t="shared" si="28"/>
        <v>SDI18_AUDrec_0012</v>
      </c>
      <c r="D206" t="str">
        <f t="shared" si="29"/>
        <v>Receiver</v>
      </c>
      <c r="E206" t="str">
        <f t="shared" si="30"/>
        <v>3</v>
      </c>
      <c r="F206" t="str">
        <f t="shared" si="31"/>
        <v>1</v>
      </c>
      <c r="G206" t="str">
        <f t="shared" si="32"/>
        <v>2</v>
      </c>
      <c r="H206" t="str">
        <f t="shared" si="33"/>
        <v>AUD</v>
      </c>
      <c r="I206">
        <f t="shared" si="34"/>
        <v>18</v>
      </c>
      <c r="J206" s="114" t="str">
        <f t="shared" si="35"/>
        <v>12</v>
      </c>
    </row>
    <row r="207" spans="1:10" x14ac:dyDescent="0.2">
      <c r="A207" t="s">
        <v>1203</v>
      </c>
      <c r="B207" t="str">
        <f t="shared" si="27"/>
        <v>Prozessor C / Section 1 / Programm 2 / Audio Receiver 13</v>
      </c>
      <c r="C207" t="str">
        <f t="shared" si="28"/>
        <v>SDI18_AUDrec_0013</v>
      </c>
      <c r="D207" t="str">
        <f t="shared" si="29"/>
        <v>Receiver</v>
      </c>
      <c r="E207" t="str">
        <f t="shared" si="30"/>
        <v>3</v>
      </c>
      <c r="F207" t="str">
        <f t="shared" si="31"/>
        <v>1</v>
      </c>
      <c r="G207" t="str">
        <f t="shared" si="32"/>
        <v>2</v>
      </c>
      <c r="H207" t="str">
        <f t="shared" si="33"/>
        <v>AUD</v>
      </c>
      <c r="I207">
        <f t="shared" si="34"/>
        <v>18</v>
      </c>
      <c r="J207" s="114" t="str">
        <f t="shared" si="35"/>
        <v>13</v>
      </c>
    </row>
    <row r="208" spans="1:10" x14ac:dyDescent="0.2">
      <c r="A208" t="s">
        <v>1204</v>
      </c>
      <c r="B208" t="str">
        <f t="shared" si="27"/>
        <v>Prozessor C / Section 1 / Programm 2 / Audio Receiver 14</v>
      </c>
      <c r="C208" t="str">
        <f t="shared" si="28"/>
        <v>SDI18_AUDrec_0014</v>
      </c>
      <c r="D208" t="str">
        <f t="shared" si="29"/>
        <v>Receiver</v>
      </c>
      <c r="E208" t="str">
        <f t="shared" si="30"/>
        <v>3</v>
      </c>
      <c r="F208" t="str">
        <f t="shared" si="31"/>
        <v>1</v>
      </c>
      <c r="G208" t="str">
        <f t="shared" si="32"/>
        <v>2</v>
      </c>
      <c r="H208" t="str">
        <f t="shared" si="33"/>
        <v>AUD</v>
      </c>
      <c r="I208">
        <f t="shared" si="34"/>
        <v>18</v>
      </c>
      <c r="J208" s="114" t="str">
        <f t="shared" si="35"/>
        <v>14</v>
      </c>
    </row>
    <row r="209" spans="1:10" x14ac:dyDescent="0.2">
      <c r="A209" t="s">
        <v>1205</v>
      </c>
      <c r="B209" t="str">
        <f t="shared" si="27"/>
        <v>Prozessor C / Section 1 / Programm 2 / Audio Receiver 15</v>
      </c>
      <c r="C209" t="str">
        <f t="shared" si="28"/>
        <v>SDI18_AUDrec_0015</v>
      </c>
      <c r="D209" t="str">
        <f t="shared" si="29"/>
        <v>Receiver</v>
      </c>
      <c r="E209" t="str">
        <f t="shared" si="30"/>
        <v>3</v>
      </c>
      <c r="F209" t="str">
        <f t="shared" si="31"/>
        <v>1</v>
      </c>
      <c r="G209" t="str">
        <f t="shared" si="32"/>
        <v>2</v>
      </c>
      <c r="H209" t="str">
        <f t="shared" si="33"/>
        <v>AUD</v>
      </c>
      <c r="I209">
        <f t="shared" si="34"/>
        <v>18</v>
      </c>
      <c r="J209" s="114" t="str">
        <f t="shared" si="35"/>
        <v>15</v>
      </c>
    </row>
    <row r="210" spans="1:10" x14ac:dyDescent="0.2">
      <c r="A210" t="s">
        <v>1206</v>
      </c>
      <c r="B210" t="str">
        <f t="shared" si="27"/>
        <v>Prozessor C / Section 1 / Programm 2 / Audio Receiver 16</v>
      </c>
      <c r="C210" t="str">
        <f t="shared" si="28"/>
        <v>SDI18_AUDrec_0016</v>
      </c>
      <c r="D210" t="str">
        <f t="shared" si="29"/>
        <v>Receiver</v>
      </c>
      <c r="E210" t="str">
        <f t="shared" si="30"/>
        <v>3</v>
      </c>
      <c r="F210" t="str">
        <f t="shared" si="31"/>
        <v>1</v>
      </c>
      <c r="G210" t="str">
        <f t="shared" si="32"/>
        <v>2</v>
      </c>
      <c r="H210" t="str">
        <f t="shared" si="33"/>
        <v>AUD</v>
      </c>
      <c r="I210">
        <f t="shared" si="34"/>
        <v>18</v>
      </c>
      <c r="J210" s="114" t="str">
        <f t="shared" si="35"/>
        <v>16</v>
      </c>
    </row>
    <row r="211" spans="1:10" x14ac:dyDescent="0.2">
      <c r="A211" t="s">
        <v>1207</v>
      </c>
      <c r="B211" t="str">
        <f t="shared" si="27"/>
        <v>Prozessor C / Section 1 / Programm 2 / Video Receiver 1</v>
      </c>
      <c r="C211" t="str">
        <f t="shared" si="28"/>
        <v>SDI18_VIDrec_0001</v>
      </c>
      <c r="D211" t="str">
        <f t="shared" si="29"/>
        <v>Receiver</v>
      </c>
      <c r="E211" t="str">
        <f t="shared" si="30"/>
        <v>3</v>
      </c>
      <c r="F211" t="str">
        <f t="shared" si="31"/>
        <v>1</v>
      </c>
      <c r="G211" t="str">
        <f t="shared" si="32"/>
        <v>2</v>
      </c>
      <c r="H211" t="str">
        <f t="shared" si="33"/>
        <v>VID</v>
      </c>
      <c r="I211">
        <f t="shared" si="34"/>
        <v>18</v>
      </c>
      <c r="J211" s="114" t="str">
        <f t="shared" si="35"/>
        <v>1</v>
      </c>
    </row>
    <row r="212" spans="1:10" x14ac:dyDescent="0.2">
      <c r="A212" t="s">
        <v>1208</v>
      </c>
      <c r="B212" t="str">
        <f t="shared" si="27"/>
        <v>Prozessor C / Section 1 / Programm 3 / Ancillary Receiver 1</v>
      </c>
      <c r="C212" t="str">
        <f t="shared" si="28"/>
        <v>SDI19_ANCrec_0001</v>
      </c>
      <c r="D212" t="str">
        <f t="shared" si="29"/>
        <v>Receiver</v>
      </c>
      <c r="E212" t="str">
        <f t="shared" si="30"/>
        <v>3</v>
      </c>
      <c r="F212" t="str">
        <f t="shared" si="31"/>
        <v>1</v>
      </c>
      <c r="G212" t="str">
        <f t="shared" si="32"/>
        <v>3</v>
      </c>
      <c r="H212" t="str">
        <f t="shared" si="33"/>
        <v>ANC</v>
      </c>
      <c r="I212">
        <f t="shared" si="34"/>
        <v>19</v>
      </c>
      <c r="J212" s="114" t="str">
        <f t="shared" si="35"/>
        <v>1</v>
      </c>
    </row>
    <row r="213" spans="1:10" x14ac:dyDescent="0.2">
      <c r="A213" t="s">
        <v>1209</v>
      </c>
      <c r="B213" t="str">
        <f t="shared" si="27"/>
        <v>Prozessor C / Section 1 / Programm 3 / Ancillary Receiver 2</v>
      </c>
      <c r="C213" t="str">
        <f t="shared" si="28"/>
        <v>SDI19_ANCrec_0002</v>
      </c>
      <c r="D213" t="str">
        <f t="shared" si="29"/>
        <v>Receiver</v>
      </c>
      <c r="E213" t="str">
        <f t="shared" si="30"/>
        <v>3</v>
      </c>
      <c r="F213" t="str">
        <f t="shared" si="31"/>
        <v>1</v>
      </c>
      <c r="G213" t="str">
        <f t="shared" si="32"/>
        <v>3</v>
      </c>
      <c r="H213" t="str">
        <f t="shared" si="33"/>
        <v>ANC</v>
      </c>
      <c r="I213">
        <f t="shared" si="34"/>
        <v>19</v>
      </c>
      <c r="J213" s="114" t="str">
        <f t="shared" si="35"/>
        <v>2</v>
      </c>
    </row>
    <row r="214" spans="1:10" x14ac:dyDescent="0.2">
      <c r="A214" t="s">
        <v>1210</v>
      </c>
      <c r="B214" t="str">
        <f t="shared" si="27"/>
        <v>Prozessor C / Section 1 / Programm 3 / Ancillary Receiver 3</v>
      </c>
      <c r="C214" t="str">
        <f t="shared" si="28"/>
        <v>SDI19_ANCrec_0003</v>
      </c>
      <c r="D214" t="str">
        <f t="shared" si="29"/>
        <v>Receiver</v>
      </c>
      <c r="E214" t="str">
        <f t="shared" si="30"/>
        <v>3</v>
      </c>
      <c r="F214" t="str">
        <f t="shared" si="31"/>
        <v>1</v>
      </c>
      <c r="G214" t="str">
        <f t="shared" si="32"/>
        <v>3</v>
      </c>
      <c r="H214" t="str">
        <f t="shared" si="33"/>
        <v>ANC</v>
      </c>
      <c r="I214">
        <f t="shared" si="34"/>
        <v>19</v>
      </c>
      <c r="J214" s="114" t="str">
        <f t="shared" si="35"/>
        <v>3</v>
      </c>
    </row>
    <row r="215" spans="1:10" x14ac:dyDescent="0.2">
      <c r="A215" t="s">
        <v>1211</v>
      </c>
      <c r="B215" t="str">
        <f t="shared" si="27"/>
        <v>Prozessor C / Section 1 / Programm 3 / Ancillary Receiver 4</v>
      </c>
      <c r="C215" t="str">
        <f t="shared" si="28"/>
        <v>SDI19_ANCrec_0004</v>
      </c>
      <c r="D215" t="str">
        <f t="shared" si="29"/>
        <v>Receiver</v>
      </c>
      <c r="E215" t="str">
        <f t="shared" si="30"/>
        <v>3</v>
      </c>
      <c r="F215" t="str">
        <f t="shared" si="31"/>
        <v>1</v>
      </c>
      <c r="G215" t="str">
        <f t="shared" si="32"/>
        <v>3</v>
      </c>
      <c r="H215" t="str">
        <f t="shared" si="33"/>
        <v>ANC</v>
      </c>
      <c r="I215">
        <f t="shared" si="34"/>
        <v>19</v>
      </c>
      <c r="J215" s="114" t="str">
        <f t="shared" si="35"/>
        <v>4</v>
      </c>
    </row>
    <row r="216" spans="1:10" x14ac:dyDescent="0.2">
      <c r="A216" t="s">
        <v>1212</v>
      </c>
      <c r="B216" t="str">
        <f t="shared" si="27"/>
        <v>Prozessor C / Section 1 / Programm 3 / Audio Receiver 1</v>
      </c>
      <c r="C216" t="str">
        <f t="shared" si="28"/>
        <v>SDI19_AUDrec_0001</v>
      </c>
      <c r="D216" t="str">
        <f t="shared" si="29"/>
        <v>Receiver</v>
      </c>
      <c r="E216" t="str">
        <f t="shared" si="30"/>
        <v>3</v>
      </c>
      <c r="F216" t="str">
        <f t="shared" si="31"/>
        <v>1</v>
      </c>
      <c r="G216" t="str">
        <f t="shared" si="32"/>
        <v>3</v>
      </c>
      <c r="H216" t="str">
        <f t="shared" si="33"/>
        <v>AUD</v>
      </c>
      <c r="I216">
        <f t="shared" si="34"/>
        <v>19</v>
      </c>
      <c r="J216" s="114" t="str">
        <f t="shared" si="35"/>
        <v>1</v>
      </c>
    </row>
    <row r="217" spans="1:10" x14ac:dyDescent="0.2">
      <c r="A217" t="s">
        <v>1213</v>
      </c>
      <c r="B217" t="str">
        <f t="shared" si="27"/>
        <v>Prozessor C / Section 1 / Programm 3 / Audio Receiver 2</v>
      </c>
      <c r="C217" t="str">
        <f t="shared" si="28"/>
        <v>SDI19_AUDrec_0002</v>
      </c>
      <c r="D217" t="str">
        <f t="shared" si="29"/>
        <v>Receiver</v>
      </c>
      <c r="E217" t="str">
        <f t="shared" si="30"/>
        <v>3</v>
      </c>
      <c r="F217" t="str">
        <f t="shared" si="31"/>
        <v>1</v>
      </c>
      <c r="G217" t="str">
        <f t="shared" si="32"/>
        <v>3</v>
      </c>
      <c r="H217" t="str">
        <f t="shared" si="33"/>
        <v>AUD</v>
      </c>
      <c r="I217">
        <f t="shared" si="34"/>
        <v>19</v>
      </c>
      <c r="J217" s="114" t="str">
        <f t="shared" si="35"/>
        <v>2</v>
      </c>
    </row>
    <row r="218" spans="1:10" x14ac:dyDescent="0.2">
      <c r="A218" t="s">
        <v>1214</v>
      </c>
      <c r="B218" t="str">
        <f t="shared" si="27"/>
        <v>Prozessor C / Section 1 / Programm 3 / Audio Receiver 3</v>
      </c>
      <c r="C218" t="str">
        <f t="shared" si="28"/>
        <v>SDI19_AUDrec_0003</v>
      </c>
      <c r="D218" t="str">
        <f t="shared" si="29"/>
        <v>Receiver</v>
      </c>
      <c r="E218" t="str">
        <f t="shared" si="30"/>
        <v>3</v>
      </c>
      <c r="F218" t="str">
        <f t="shared" si="31"/>
        <v>1</v>
      </c>
      <c r="G218" t="str">
        <f t="shared" si="32"/>
        <v>3</v>
      </c>
      <c r="H218" t="str">
        <f t="shared" si="33"/>
        <v>AUD</v>
      </c>
      <c r="I218">
        <f t="shared" si="34"/>
        <v>19</v>
      </c>
      <c r="J218" s="114" t="str">
        <f t="shared" si="35"/>
        <v>3</v>
      </c>
    </row>
    <row r="219" spans="1:10" x14ac:dyDescent="0.2">
      <c r="A219" t="s">
        <v>1215</v>
      </c>
      <c r="B219" t="str">
        <f t="shared" si="27"/>
        <v>Prozessor C / Section 1 / Programm 3 / Audio Receiver 4</v>
      </c>
      <c r="C219" t="str">
        <f t="shared" si="28"/>
        <v>SDI19_AUDrec_0004</v>
      </c>
      <c r="D219" t="str">
        <f t="shared" si="29"/>
        <v>Receiver</v>
      </c>
      <c r="E219" t="str">
        <f t="shared" si="30"/>
        <v>3</v>
      </c>
      <c r="F219" t="str">
        <f t="shared" si="31"/>
        <v>1</v>
      </c>
      <c r="G219" t="str">
        <f t="shared" si="32"/>
        <v>3</v>
      </c>
      <c r="H219" t="str">
        <f t="shared" si="33"/>
        <v>AUD</v>
      </c>
      <c r="I219">
        <f t="shared" si="34"/>
        <v>19</v>
      </c>
      <c r="J219" s="114" t="str">
        <f t="shared" si="35"/>
        <v>4</v>
      </c>
    </row>
    <row r="220" spans="1:10" x14ac:dyDescent="0.2">
      <c r="A220" t="s">
        <v>1216</v>
      </c>
      <c r="B220" t="str">
        <f t="shared" si="27"/>
        <v>Prozessor C / Section 1 / Programm 3 / Audio Receiver 5</v>
      </c>
      <c r="C220" t="str">
        <f t="shared" si="28"/>
        <v>SDI19_AUDrec_0005</v>
      </c>
      <c r="D220" t="str">
        <f t="shared" si="29"/>
        <v>Receiver</v>
      </c>
      <c r="E220" t="str">
        <f t="shared" si="30"/>
        <v>3</v>
      </c>
      <c r="F220" t="str">
        <f t="shared" si="31"/>
        <v>1</v>
      </c>
      <c r="G220" t="str">
        <f t="shared" si="32"/>
        <v>3</v>
      </c>
      <c r="H220" t="str">
        <f t="shared" si="33"/>
        <v>AUD</v>
      </c>
      <c r="I220">
        <f t="shared" si="34"/>
        <v>19</v>
      </c>
      <c r="J220" s="114" t="str">
        <f t="shared" si="35"/>
        <v>5</v>
      </c>
    </row>
    <row r="221" spans="1:10" x14ac:dyDescent="0.2">
      <c r="A221" t="s">
        <v>1217</v>
      </c>
      <c r="B221" t="str">
        <f t="shared" si="27"/>
        <v>Prozessor C / Section 1 / Programm 3 / Audio Receiver 6</v>
      </c>
      <c r="C221" t="str">
        <f t="shared" si="28"/>
        <v>SDI19_AUDrec_0006</v>
      </c>
      <c r="D221" t="str">
        <f t="shared" si="29"/>
        <v>Receiver</v>
      </c>
      <c r="E221" t="str">
        <f t="shared" si="30"/>
        <v>3</v>
      </c>
      <c r="F221" t="str">
        <f t="shared" si="31"/>
        <v>1</v>
      </c>
      <c r="G221" t="str">
        <f t="shared" si="32"/>
        <v>3</v>
      </c>
      <c r="H221" t="str">
        <f t="shared" si="33"/>
        <v>AUD</v>
      </c>
      <c r="I221">
        <f t="shared" si="34"/>
        <v>19</v>
      </c>
      <c r="J221" s="114" t="str">
        <f t="shared" si="35"/>
        <v>6</v>
      </c>
    </row>
    <row r="222" spans="1:10" x14ac:dyDescent="0.2">
      <c r="A222" t="s">
        <v>1218</v>
      </c>
      <c r="B222" t="str">
        <f t="shared" si="27"/>
        <v>Prozessor C / Section 1 / Programm 3 / Audio Receiver 7</v>
      </c>
      <c r="C222" t="str">
        <f t="shared" si="28"/>
        <v>SDI19_AUDrec_0007</v>
      </c>
      <c r="D222" t="str">
        <f t="shared" si="29"/>
        <v>Receiver</v>
      </c>
      <c r="E222" t="str">
        <f t="shared" si="30"/>
        <v>3</v>
      </c>
      <c r="F222" t="str">
        <f t="shared" si="31"/>
        <v>1</v>
      </c>
      <c r="G222" t="str">
        <f t="shared" si="32"/>
        <v>3</v>
      </c>
      <c r="H222" t="str">
        <f t="shared" si="33"/>
        <v>AUD</v>
      </c>
      <c r="I222">
        <f t="shared" si="34"/>
        <v>19</v>
      </c>
      <c r="J222" s="114" t="str">
        <f t="shared" si="35"/>
        <v>7</v>
      </c>
    </row>
    <row r="223" spans="1:10" x14ac:dyDescent="0.2">
      <c r="A223" t="s">
        <v>1219</v>
      </c>
      <c r="B223" t="str">
        <f t="shared" si="27"/>
        <v>Prozessor C / Section 1 / Programm 3 / Audio Receiver 8</v>
      </c>
      <c r="C223" t="str">
        <f t="shared" si="28"/>
        <v>SDI19_AUDrec_0008</v>
      </c>
      <c r="D223" t="str">
        <f t="shared" si="29"/>
        <v>Receiver</v>
      </c>
      <c r="E223" t="str">
        <f t="shared" si="30"/>
        <v>3</v>
      </c>
      <c r="F223" t="str">
        <f t="shared" si="31"/>
        <v>1</v>
      </c>
      <c r="G223" t="str">
        <f t="shared" si="32"/>
        <v>3</v>
      </c>
      <c r="H223" t="str">
        <f t="shared" si="33"/>
        <v>AUD</v>
      </c>
      <c r="I223">
        <f t="shared" si="34"/>
        <v>19</v>
      </c>
      <c r="J223" s="114" t="str">
        <f t="shared" si="35"/>
        <v>8</v>
      </c>
    </row>
    <row r="224" spans="1:10" x14ac:dyDescent="0.2">
      <c r="A224" t="s">
        <v>1220</v>
      </c>
      <c r="B224" t="str">
        <f t="shared" si="27"/>
        <v>Prozessor C / Section 1 / Programm 3 / Audio Receiver 9</v>
      </c>
      <c r="C224" t="str">
        <f t="shared" si="28"/>
        <v>SDI19_AUDrec_0009</v>
      </c>
      <c r="D224" t="str">
        <f t="shared" si="29"/>
        <v>Receiver</v>
      </c>
      <c r="E224" t="str">
        <f t="shared" si="30"/>
        <v>3</v>
      </c>
      <c r="F224" t="str">
        <f t="shared" si="31"/>
        <v>1</v>
      </c>
      <c r="G224" t="str">
        <f t="shared" si="32"/>
        <v>3</v>
      </c>
      <c r="H224" t="str">
        <f t="shared" si="33"/>
        <v>AUD</v>
      </c>
      <c r="I224">
        <f t="shared" si="34"/>
        <v>19</v>
      </c>
      <c r="J224" s="114" t="str">
        <f t="shared" si="35"/>
        <v>9</v>
      </c>
    </row>
    <row r="225" spans="1:10" x14ac:dyDescent="0.2">
      <c r="A225" t="s">
        <v>1221</v>
      </c>
      <c r="B225" t="str">
        <f t="shared" si="27"/>
        <v>Prozessor C / Section 1 / Programm 3 / Audio Receiver 10</v>
      </c>
      <c r="C225" t="str">
        <f t="shared" si="28"/>
        <v>SDI19_AUDrec_0010</v>
      </c>
      <c r="D225" t="str">
        <f t="shared" si="29"/>
        <v>Receiver</v>
      </c>
      <c r="E225" t="str">
        <f t="shared" si="30"/>
        <v>3</v>
      </c>
      <c r="F225" t="str">
        <f t="shared" si="31"/>
        <v>1</v>
      </c>
      <c r="G225" t="str">
        <f t="shared" si="32"/>
        <v>3</v>
      </c>
      <c r="H225" t="str">
        <f t="shared" si="33"/>
        <v>AUD</v>
      </c>
      <c r="I225">
        <f t="shared" si="34"/>
        <v>19</v>
      </c>
      <c r="J225" s="114" t="str">
        <f t="shared" si="35"/>
        <v>10</v>
      </c>
    </row>
    <row r="226" spans="1:10" x14ac:dyDescent="0.2">
      <c r="A226" t="s">
        <v>1222</v>
      </c>
      <c r="B226" t="str">
        <f t="shared" si="27"/>
        <v>Prozessor C / Section 1 / Programm 3 / Audio Receiver 11</v>
      </c>
      <c r="C226" t="str">
        <f t="shared" si="28"/>
        <v>SDI19_AUDrec_0011</v>
      </c>
      <c r="D226" t="str">
        <f t="shared" si="29"/>
        <v>Receiver</v>
      </c>
      <c r="E226" t="str">
        <f t="shared" si="30"/>
        <v>3</v>
      </c>
      <c r="F226" t="str">
        <f t="shared" si="31"/>
        <v>1</v>
      </c>
      <c r="G226" t="str">
        <f t="shared" si="32"/>
        <v>3</v>
      </c>
      <c r="H226" t="str">
        <f t="shared" si="33"/>
        <v>AUD</v>
      </c>
      <c r="I226">
        <f t="shared" si="34"/>
        <v>19</v>
      </c>
      <c r="J226" s="114" t="str">
        <f t="shared" si="35"/>
        <v>11</v>
      </c>
    </row>
    <row r="227" spans="1:10" x14ac:dyDescent="0.2">
      <c r="A227" t="s">
        <v>1223</v>
      </c>
      <c r="B227" t="str">
        <f t="shared" si="27"/>
        <v>Prozessor C / Section 1 / Programm 3 / Audio Receiver 12</v>
      </c>
      <c r="C227" t="str">
        <f t="shared" si="28"/>
        <v>SDI19_AUDrec_0012</v>
      </c>
      <c r="D227" t="str">
        <f t="shared" si="29"/>
        <v>Receiver</v>
      </c>
      <c r="E227" t="str">
        <f t="shared" si="30"/>
        <v>3</v>
      </c>
      <c r="F227" t="str">
        <f t="shared" si="31"/>
        <v>1</v>
      </c>
      <c r="G227" t="str">
        <f t="shared" si="32"/>
        <v>3</v>
      </c>
      <c r="H227" t="str">
        <f t="shared" si="33"/>
        <v>AUD</v>
      </c>
      <c r="I227">
        <f t="shared" si="34"/>
        <v>19</v>
      </c>
      <c r="J227" s="114" t="str">
        <f t="shared" si="35"/>
        <v>12</v>
      </c>
    </row>
    <row r="228" spans="1:10" x14ac:dyDescent="0.2">
      <c r="A228" t="s">
        <v>1224</v>
      </c>
      <c r="B228" t="str">
        <f t="shared" si="27"/>
        <v>Prozessor C / Section 1 / Programm 3 / Audio Receiver 13</v>
      </c>
      <c r="C228" t="str">
        <f t="shared" si="28"/>
        <v>SDI19_AUDrec_0013</v>
      </c>
      <c r="D228" t="str">
        <f t="shared" si="29"/>
        <v>Receiver</v>
      </c>
      <c r="E228" t="str">
        <f t="shared" si="30"/>
        <v>3</v>
      </c>
      <c r="F228" t="str">
        <f t="shared" si="31"/>
        <v>1</v>
      </c>
      <c r="G228" t="str">
        <f t="shared" si="32"/>
        <v>3</v>
      </c>
      <c r="H228" t="str">
        <f t="shared" si="33"/>
        <v>AUD</v>
      </c>
      <c r="I228">
        <f t="shared" si="34"/>
        <v>19</v>
      </c>
      <c r="J228" s="114" t="str">
        <f t="shared" si="35"/>
        <v>13</v>
      </c>
    </row>
    <row r="229" spans="1:10" x14ac:dyDescent="0.2">
      <c r="A229" t="s">
        <v>1225</v>
      </c>
      <c r="B229" t="str">
        <f t="shared" si="27"/>
        <v>Prozessor C / Section 1 / Programm 3 / Audio Receiver 14</v>
      </c>
      <c r="C229" t="str">
        <f t="shared" si="28"/>
        <v>SDI19_AUDrec_0014</v>
      </c>
      <c r="D229" t="str">
        <f t="shared" si="29"/>
        <v>Receiver</v>
      </c>
      <c r="E229" t="str">
        <f t="shared" si="30"/>
        <v>3</v>
      </c>
      <c r="F229" t="str">
        <f t="shared" si="31"/>
        <v>1</v>
      </c>
      <c r="G229" t="str">
        <f t="shared" si="32"/>
        <v>3</v>
      </c>
      <c r="H229" t="str">
        <f t="shared" si="33"/>
        <v>AUD</v>
      </c>
      <c r="I229">
        <f t="shared" si="34"/>
        <v>19</v>
      </c>
      <c r="J229" s="114" t="str">
        <f t="shared" si="35"/>
        <v>14</v>
      </c>
    </row>
    <row r="230" spans="1:10" x14ac:dyDescent="0.2">
      <c r="A230" t="s">
        <v>1226</v>
      </c>
      <c r="B230" t="str">
        <f t="shared" si="27"/>
        <v>Prozessor C / Section 1 / Programm 3 / Audio Receiver 15</v>
      </c>
      <c r="C230" t="str">
        <f t="shared" si="28"/>
        <v>SDI19_AUDrec_0015</v>
      </c>
      <c r="D230" t="str">
        <f t="shared" si="29"/>
        <v>Receiver</v>
      </c>
      <c r="E230" t="str">
        <f t="shared" si="30"/>
        <v>3</v>
      </c>
      <c r="F230" t="str">
        <f t="shared" si="31"/>
        <v>1</v>
      </c>
      <c r="G230" t="str">
        <f t="shared" si="32"/>
        <v>3</v>
      </c>
      <c r="H230" t="str">
        <f t="shared" si="33"/>
        <v>AUD</v>
      </c>
      <c r="I230">
        <f t="shared" si="34"/>
        <v>19</v>
      </c>
      <c r="J230" s="114" t="str">
        <f t="shared" si="35"/>
        <v>15</v>
      </c>
    </row>
    <row r="231" spans="1:10" x14ac:dyDescent="0.2">
      <c r="A231" t="s">
        <v>1227</v>
      </c>
      <c r="B231" t="str">
        <f t="shared" si="27"/>
        <v>Prozessor C / Section 1 / Programm 3 / Audio Receiver 16</v>
      </c>
      <c r="C231" t="str">
        <f t="shared" si="28"/>
        <v>SDI19_AUDrec_0016</v>
      </c>
      <c r="D231" t="str">
        <f t="shared" si="29"/>
        <v>Receiver</v>
      </c>
      <c r="E231" t="str">
        <f t="shared" si="30"/>
        <v>3</v>
      </c>
      <c r="F231" t="str">
        <f t="shared" si="31"/>
        <v>1</v>
      </c>
      <c r="G231" t="str">
        <f t="shared" si="32"/>
        <v>3</v>
      </c>
      <c r="H231" t="str">
        <f t="shared" si="33"/>
        <v>AUD</v>
      </c>
      <c r="I231">
        <f t="shared" si="34"/>
        <v>19</v>
      </c>
      <c r="J231" s="114" t="str">
        <f t="shared" si="35"/>
        <v>16</v>
      </c>
    </row>
    <row r="232" spans="1:10" x14ac:dyDescent="0.2">
      <c r="A232" t="s">
        <v>1228</v>
      </c>
      <c r="B232" t="str">
        <f t="shared" si="27"/>
        <v>Prozessor C / Section 1 / Programm 3 / Video Receiver 1</v>
      </c>
      <c r="C232" t="str">
        <f t="shared" si="28"/>
        <v>SDI19_VIDrec_0001</v>
      </c>
      <c r="D232" t="str">
        <f t="shared" si="29"/>
        <v>Receiver</v>
      </c>
      <c r="E232" t="str">
        <f t="shared" si="30"/>
        <v>3</v>
      </c>
      <c r="F232" t="str">
        <f t="shared" si="31"/>
        <v>1</v>
      </c>
      <c r="G232" t="str">
        <f t="shared" si="32"/>
        <v>3</v>
      </c>
      <c r="H232" t="str">
        <f t="shared" si="33"/>
        <v>VID</v>
      </c>
      <c r="I232">
        <f t="shared" si="34"/>
        <v>19</v>
      </c>
      <c r="J232" s="114" t="str">
        <f t="shared" si="35"/>
        <v>1</v>
      </c>
    </row>
    <row r="233" spans="1:10" x14ac:dyDescent="0.2">
      <c r="A233" t="s">
        <v>1229</v>
      </c>
      <c r="B233" t="str">
        <f t="shared" si="27"/>
        <v>Prozessor C / Section 1 / Programm 4 / Ancillary Receiver 1</v>
      </c>
      <c r="C233" t="str">
        <f t="shared" si="28"/>
        <v>SDI20_ANCrec_0001</v>
      </c>
      <c r="D233" t="str">
        <f t="shared" si="29"/>
        <v>Receiver</v>
      </c>
      <c r="E233" t="str">
        <f t="shared" si="30"/>
        <v>3</v>
      </c>
      <c r="F233" t="str">
        <f t="shared" si="31"/>
        <v>1</v>
      </c>
      <c r="G233" t="str">
        <f t="shared" si="32"/>
        <v>4</v>
      </c>
      <c r="H233" t="str">
        <f t="shared" si="33"/>
        <v>ANC</v>
      </c>
      <c r="I233">
        <f t="shared" si="34"/>
        <v>20</v>
      </c>
      <c r="J233" s="114" t="str">
        <f t="shared" si="35"/>
        <v>1</v>
      </c>
    </row>
    <row r="234" spans="1:10" x14ac:dyDescent="0.2">
      <c r="A234" t="s">
        <v>1230</v>
      </c>
      <c r="B234" t="str">
        <f t="shared" si="27"/>
        <v>Prozessor C / Section 1 / Programm 4 / Ancillary Receiver 2</v>
      </c>
      <c r="C234" t="str">
        <f t="shared" si="28"/>
        <v>SDI20_ANCrec_0002</v>
      </c>
      <c r="D234" t="str">
        <f t="shared" si="29"/>
        <v>Receiver</v>
      </c>
      <c r="E234" t="str">
        <f t="shared" si="30"/>
        <v>3</v>
      </c>
      <c r="F234" t="str">
        <f t="shared" si="31"/>
        <v>1</v>
      </c>
      <c r="G234" t="str">
        <f t="shared" si="32"/>
        <v>4</v>
      </c>
      <c r="H234" t="str">
        <f t="shared" si="33"/>
        <v>ANC</v>
      </c>
      <c r="I234">
        <f t="shared" si="34"/>
        <v>20</v>
      </c>
      <c r="J234" s="114" t="str">
        <f t="shared" si="35"/>
        <v>2</v>
      </c>
    </row>
    <row r="235" spans="1:10" x14ac:dyDescent="0.2">
      <c r="A235" t="s">
        <v>1231</v>
      </c>
      <c r="B235" t="str">
        <f t="shared" si="27"/>
        <v>Prozessor C / Section 1 / Programm 4 / Ancillary Receiver 3</v>
      </c>
      <c r="C235" t="str">
        <f t="shared" si="28"/>
        <v>SDI20_ANCrec_0003</v>
      </c>
      <c r="D235" t="str">
        <f t="shared" si="29"/>
        <v>Receiver</v>
      </c>
      <c r="E235" t="str">
        <f t="shared" si="30"/>
        <v>3</v>
      </c>
      <c r="F235" t="str">
        <f t="shared" si="31"/>
        <v>1</v>
      </c>
      <c r="G235" t="str">
        <f t="shared" si="32"/>
        <v>4</v>
      </c>
      <c r="H235" t="str">
        <f t="shared" si="33"/>
        <v>ANC</v>
      </c>
      <c r="I235">
        <f t="shared" si="34"/>
        <v>20</v>
      </c>
      <c r="J235" s="114" t="str">
        <f t="shared" si="35"/>
        <v>3</v>
      </c>
    </row>
    <row r="236" spans="1:10" x14ac:dyDescent="0.2">
      <c r="A236" t="s">
        <v>1232</v>
      </c>
      <c r="B236" t="str">
        <f t="shared" si="27"/>
        <v>Prozessor C / Section 1 / Programm 4 / Ancillary Receiver 4</v>
      </c>
      <c r="C236" t="str">
        <f t="shared" si="28"/>
        <v>SDI20_ANCrec_0004</v>
      </c>
      <c r="D236" t="str">
        <f t="shared" si="29"/>
        <v>Receiver</v>
      </c>
      <c r="E236" t="str">
        <f t="shared" si="30"/>
        <v>3</v>
      </c>
      <c r="F236" t="str">
        <f t="shared" si="31"/>
        <v>1</v>
      </c>
      <c r="G236" t="str">
        <f t="shared" si="32"/>
        <v>4</v>
      </c>
      <c r="H236" t="str">
        <f t="shared" si="33"/>
        <v>ANC</v>
      </c>
      <c r="I236">
        <f t="shared" si="34"/>
        <v>20</v>
      </c>
      <c r="J236" s="114" t="str">
        <f t="shared" si="35"/>
        <v>4</v>
      </c>
    </row>
    <row r="237" spans="1:10" x14ac:dyDescent="0.2">
      <c r="A237" t="s">
        <v>1233</v>
      </c>
      <c r="B237" t="str">
        <f t="shared" si="27"/>
        <v>Prozessor C / Section 1 / Programm 4 / Audio Receiver 1</v>
      </c>
      <c r="C237" t="str">
        <f t="shared" si="28"/>
        <v>SDI20_AUDrec_0001</v>
      </c>
      <c r="D237" t="str">
        <f t="shared" si="29"/>
        <v>Receiver</v>
      </c>
      <c r="E237" t="str">
        <f t="shared" si="30"/>
        <v>3</v>
      </c>
      <c r="F237" t="str">
        <f t="shared" si="31"/>
        <v>1</v>
      </c>
      <c r="G237" t="str">
        <f t="shared" si="32"/>
        <v>4</v>
      </c>
      <c r="H237" t="str">
        <f t="shared" si="33"/>
        <v>AUD</v>
      </c>
      <c r="I237">
        <f t="shared" si="34"/>
        <v>20</v>
      </c>
      <c r="J237" s="114" t="str">
        <f t="shared" si="35"/>
        <v>1</v>
      </c>
    </row>
    <row r="238" spans="1:10" x14ac:dyDescent="0.2">
      <c r="A238" t="s">
        <v>1234</v>
      </c>
      <c r="B238" t="str">
        <f t="shared" si="27"/>
        <v>Prozessor C / Section 1 / Programm 4 / Audio Receiver 2</v>
      </c>
      <c r="C238" t="str">
        <f t="shared" si="28"/>
        <v>SDI20_AUDrec_0002</v>
      </c>
      <c r="D238" t="str">
        <f t="shared" si="29"/>
        <v>Receiver</v>
      </c>
      <c r="E238" t="str">
        <f t="shared" si="30"/>
        <v>3</v>
      </c>
      <c r="F238" t="str">
        <f t="shared" si="31"/>
        <v>1</v>
      </c>
      <c r="G238" t="str">
        <f t="shared" si="32"/>
        <v>4</v>
      </c>
      <c r="H238" t="str">
        <f t="shared" si="33"/>
        <v>AUD</v>
      </c>
      <c r="I238">
        <f t="shared" si="34"/>
        <v>20</v>
      </c>
      <c r="J238" s="114" t="str">
        <f t="shared" si="35"/>
        <v>2</v>
      </c>
    </row>
    <row r="239" spans="1:10" x14ac:dyDescent="0.2">
      <c r="A239" t="s">
        <v>1235</v>
      </c>
      <c r="B239" t="str">
        <f t="shared" si="27"/>
        <v>Prozessor C / Section 1 / Programm 4 / Audio Receiver 3</v>
      </c>
      <c r="C239" t="str">
        <f t="shared" si="28"/>
        <v>SDI20_AUDrec_0003</v>
      </c>
      <c r="D239" t="str">
        <f t="shared" si="29"/>
        <v>Receiver</v>
      </c>
      <c r="E239" t="str">
        <f t="shared" si="30"/>
        <v>3</v>
      </c>
      <c r="F239" t="str">
        <f t="shared" si="31"/>
        <v>1</v>
      </c>
      <c r="G239" t="str">
        <f t="shared" si="32"/>
        <v>4</v>
      </c>
      <c r="H239" t="str">
        <f t="shared" si="33"/>
        <v>AUD</v>
      </c>
      <c r="I239">
        <f t="shared" si="34"/>
        <v>20</v>
      </c>
      <c r="J239" s="114" t="str">
        <f t="shared" si="35"/>
        <v>3</v>
      </c>
    </row>
    <row r="240" spans="1:10" x14ac:dyDescent="0.2">
      <c r="A240" t="s">
        <v>1236</v>
      </c>
      <c r="B240" t="str">
        <f t="shared" si="27"/>
        <v>Prozessor C / Section 1 / Programm 4 / Audio Receiver 4</v>
      </c>
      <c r="C240" t="str">
        <f t="shared" si="28"/>
        <v>SDI20_AUDrec_0004</v>
      </c>
      <c r="D240" t="str">
        <f t="shared" si="29"/>
        <v>Receiver</v>
      </c>
      <c r="E240" t="str">
        <f t="shared" si="30"/>
        <v>3</v>
      </c>
      <c r="F240" t="str">
        <f t="shared" si="31"/>
        <v>1</v>
      </c>
      <c r="G240" t="str">
        <f t="shared" si="32"/>
        <v>4</v>
      </c>
      <c r="H240" t="str">
        <f t="shared" si="33"/>
        <v>AUD</v>
      </c>
      <c r="I240">
        <f t="shared" si="34"/>
        <v>20</v>
      </c>
      <c r="J240" s="114" t="str">
        <f t="shared" si="35"/>
        <v>4</v>
      </c>
    </row>
    <row r="241" spans="1:10" x14ac:dyDescent="0.2">
      <c r="A241" t="s">
        <v>1237</v>
      </c>
      <c r="B241" t="str">
        <f t="shared" si="27"/>
        <v>Prozessor C / Section 1 / Programm 4 / Audio Receiver 5</v>
      </c>
      <c r="C241" t="str">
        <f t="shared" si="28"/>
        <v>SDI20_AUDrec_0005</v>
      </c>
      <c r="D241" t="str">
        <f t="shared" si="29"/>
        <v>Receiver</v>
      </c>
      <c r="E241" t="str">
        <f t="shared" si="30"/>
        <v>3</v>
      </c>
      <c r="F241" t="str">
        <f t="shared" si="31"/>
        <v>1</v>
      </c>
      <c r="G241" t="str">
        <f t="shared" si="32"/>
        <v>4</v>
      </c>
      <c r="H241" t="str">
        <f t="shared" si="33"/>
        <v>AUD</v>
      </c>
      <c r="I241">
        <f t="shared" si="34"/>
        <v>20</v>
      </c>
      <c r="J241" s="114" t="str">
        <f t="shared" si="35"/>
        <v>5</v>
      </c>
    </row>
    <row r="242" spans="1:10" x14ac:dyDescent="0.2">
      <c r="A242" t="s">
        <v>1238</v>
      </c>
      <c r="B242" t="str">
        <f t="shared" si="27"/>
        <v>Prozessor C / Section 1 / Programm 4 / Audio Receiver 6</v>
      </c>
      <c r="C242" t="str">
        <f t="shared" si="28"/>
        <v>SDI20_AUDrec_0006</v>
      </c>
      <c r="D242" t="str">
        <f t="shared" si="29"/>
        <v>Receiver</v>
      </c>
      <c r="E242" t="str">
        <f t="shared" si="30"/>
        <v>3</v>
      </c>
      <c r="F242" t="str">
        <f t="shared" si="31"/>
        <v>1</v>
      </c>
      <c r="G242" t="str">
        <f t="shared" si="32"/>
        <v>4</v>
      </c>
      <c r="H242" t="str">
        <f t="shared" si="33"/>
        <v>AUD</v>
      </c>
      <c r="I242">
        <f t="shared" si="34"/>
        <v>20</v>
      </c>
      <c r="J242" s="114" t="str">
        <f t="shared" si="35"/>
        <v>6</v>
      </c>
    </row>
    <row r="243" spans="1:10" x14ac:dyDescent="0.2">
      <c r="A243" t="s">
        <v>1239</v>
      </c>
      <c r="B243" t="str">
        <f t="shared" si="27"/>
        <v>Prozessor C / Section 1 / Programm 4 / Audio Receiver 7</v>
      </c>
      <c r="C243" t="str">
        <f t="shared" si="28"/>
        <v>SDI20_AUDrec_0007</v>
      </c>
      <c r="D243" t="str">
        <f t="shared" si="29"/>
        <v>Receiver</v>
      </c>
      <c r="E243" t="str">
        <f t="shared" si="30"/>
        <v>3</v>
      </c>
      <c r="F243" t="str">
        <f t="shared" si="31"/>
        <v>1</v>
      </c>
      <c r="G243" t="str">
        <f t="shared" si="32"/>
        <v>4</v>
      </c>
      <c r="H243" t="str">
        <f t="shared" si="33"/>
        <v>AUD</v>
      </c>
      <c r="I243">
        <f t="shared" si="34"/>
        <v>20</v>
      </c>
      <c r="J243" s="114" t="str">
        <f t="shared" si="35"/>
        <v>7</v>
      </c>
    </row>
    <row r="244" spans="1:10" x14ac:dyDescent="0.2">
      <c r="A244" t="s">
        <v>1240</v>
      </c>
      <c r="B244" t="str">
        <f t="shared" si="27"/>
        <v>Prozessor C / Section 1 / Programm 4 / Audio Receiver 8</v>
      </c>
      <c r="C244" t="str">
        <f t="shared" si="28"/>
        <v>SDI20_AUDrec_0008</v>
      </c>
      <c r="D244" t="str">
        <f t="shared" si="29"/>
        <v>Receiver</v>
      </c>
      <c r="E244" t="str">
        <f t="shared" si="30"/>
        <v>3</v>
      </c>
      <c r="F244" t="str">
        <f t="shared" si="31"/>
        <v>1</v>
      </c>
      <c r="G244" t="str">
        <f t="shared" si="32"/>
        <v>4</v>
      </c>
      <c r="H244" t="str">
        <f t="shared" si="33"/>
        <v>AUD</v>
      </c>
      <c r="I244">
        <f t="shared" si="34"/>
        <v>20</v>
      </c>
      <c r="J244" s="114" t="str">
        <f t="shared" si="35"/>
        <v>8</v>
      </c>
    </row>
    <row r="245" spans="1:10" x14ac:dyDescent="0.2">
      <c r="A245" t="s">
        <v>1241</v>
      </c>
      <c r="B245" t="str">
        <f t="shared" si="27"/>
        <v>Prozessor C / Section 1 / Programm 4 / Audio Receiver 9</v>
      </c>
      <c r="C245" t="str">
        <f t="shared" si="28"/>
        <v>SDI20_AUDrec_0009</v>
      </c>
      <c r="D245" t="str">
        <f t="shared" si="29"/>
        <v>Receiver</v>
      </c>
      <c r="E245" t="str">
        <f t="shared" si="30"/>
        <v>3</v>
      </c>
      <c r="F245" t="str">
        <f t="shared" si="31"/>
        <v>1</v>
      </c>
      <c r="G245" t="str">
        <f t="shared" si="32"/>
        <v>4</v>
      </c>
      <c r="H245" t="str">
        <f t="shared" si="33"/>
        <v>AUD</v>
      </c>
      <c r="I245">
        <f t="shared" si="34"/>
        <v>20</v>
      </c>
      <c r="J245" s="114" t="str">
        <f t="shared" si="35"/>
        <v>9</v>
      </c>
    </row>
    <row r="246" spans="1:10" x14ac:dyDescent="0.2">
      <c r="A246" t="s">
        <v>1242</v>
      </c>
      <c r="B246" t="str">
        <f t="shared" si="27"/>
        <v>Prozessor C / Section 1 / Programm 4 / Audio Receiver 10</v>
      </c>
      <c r="C246" t="str">
        <f t="shared" si="28"/>
        <v>SDI20_AUDrec_0010</v>
      </c>
      <c r="D246" t="str">
        <f t="shared" si="29"/>
        <v>Receiver</v>
      </c>
      <c r="E246" t="str">
        <f t="shared" si="30"/>
        <v>3</v>
      </c>
      <c r="F246" t="str">
        <f t="shared" si="31"/>
        <v>1</v>
      </c>
      <c r="G246" t="str">
        <f t="shared" si="32"/>
        <v>4</v>
      </c>
      <c r="H246" t="str">
        <f t="shared" si="33"/>
        <v>AUD</v>
      </c>
      <c r="I246">
        <f t="shared" si="34"/>
        <v>20</v>
      </c>
      <c r="J246" s="114" t="str">
        <f t="shared" si="35"/>
        <v>10</v>
      </c>
    </row>
    <row r="247" spans="1:10" x14ac:dyDescent="0.2">
      <c r="A247" t="s">
        <v>1243</v>
      </c>
      <c r="B247" t="str">
        <f t="shared" si="27"/>
        <v>Prozessor C / Section 1 / Programm 4 / Audio Receiver 11</v>
      </c>
      <c r="C247" t="str">
        <f t="shared" si="28"/>
        <v>SDI20_AUDrec_0011</v>
      </c>
      <c r="D247" t="str">
        <f t="shared" si="29"/>
        <v>Receiver</v>
      </c>
      <c r="E247" t="str">
        <f t="shared" si="30"/>
        <v>3</v>
      </c>
      <c r="F247" t="str">
        <f t="shared" si="31"/>
        <v>1</v>
      </c>
      <c r="G247" t="str">
        <f t="shared" si="32"/>
        <v>4</v>
      </c>
      <c r="H247" t="str">
        <f t="shared" si="33"/>
        <v>AUD</v>
      </c>
      <c r="I247">
        <f t="shared" si="34"/>
        <v>20</v>
      </c>
      <c r="J247" s="114" t="str">
        <f t="shared" si="35"/>
        <v>11</v>
      </c>
    </row>
    <row r="248" spans="1:10" x14ac:dyDescent="0.2">
      <c r="A248" t="s">
        <v>1244</v>
      </c>
      <c r="B248" t="str">
        <f t="shared" si="27"/>
        <v>Prozessor C / Section 1 / Programm 4 / Audio Receiver 12</v>
      </c>
      <c r="C248" t="str">
        <f t="shared" si="28"/>
        <v>SDI20_AUDrec_0012</v>
      </c>
      <c r="D248" t="str">
        <f t="shared" si="29"/>
        <v>Receiver</v>
      </c>
      <c r="E248" t="str">
        <f t="shared" si="30"/>
        <v>3</v>
      </c>
      <c r="F248" t="str">
        <f t="shared" si="31"/>
        <v>1</v>
      </c>
      <c r="G248" t="str">
        <f t="shared" si="32"/>
        <v>4</v>
      </c>
      <c r="H248" t="str">
        <f t="shared" si="33"/>
        <v>AUD</v>
      </c>
      <c r="I248">
        <f t="shared" si="34"/>
        <v>20</v>
      </c>
      <c r="J248" s="114" t="str">
        <f t="shared" si="35"/>
        <v>12</v>
      </c>
    </row>
    <row r="249" spans="1:10" x14ac:dyDescent="0.2">
      <c r="A249" t="s">
        <v>1245</v>
      </c>
      <c r="B249" t="str">
        <f t="shared" si="27"/>
        <v>Prozessor C / Section 1 / Programm 4 / Audio Receiver 13</v>
      </c>
      <c r="C249" t="str">
        <f t="shared" si="28"/>
        <v>SDI20_AUDrec_0013</v>
      </c>
      <c r="D249" t="str">
        <f t="shared" si="29"/>
        <v>Receiver</v>
      </c>
      <c r="E249" t="str">
        <f t="shared" si="30"/>
        <v>3</v>
      </c>
      <c r="F249" t="str">
        <f t="shared" si="31"/>
        <v>1</v>
      </c>
      <c r="G249" t="str">
        <f t="shared" si="32"/>
        <v>4</v>
      </c>
      <c r="H249" t="str">
        <f t="shared" si="33"/>
        <v>AUD</v>
      </c>
      <c r="I249">
        <f t="shared" si="34"/>
        <v>20</v>
      </c>
      <c r="J249" s="114" t="str">
        <f t="shared" si="35"/>
        <v>13</v>
      </c>
    </row>
    <row r="250" spans="1:10" x14ac:dyDescent="0.2">
      <c r="A250" t="s">
        <v>1246</v>
      </c>
      <c r="B250" t="str">
        <f t="shared" si="27"/>
        <v>Prozessor C / Section 1 / Programm 4 / Audio Receiver 14</v>
      </c>
      <c r="C250" t="str">
        <f t="shared" si="28"/>
        <v>SDI20_AUDrec_0014</v>
      </c>
      <c r="D250" t="str">
        <f t="shared" si="29"/>
        <v>Receiver</v>
      </c>
      <c r="E250" t="str">
        <f t="shared" si="30"/>
        <v>3</v>
      </c>
      <c r="F250" t="str">
        <f t="shared" si="31"/>
        <v>1</v>
      </c>
      <c r="G250" t="str">
        <f t="shared" si="32"/>
        <v>4</v>
      </c>
      <c r="H250" t="str">
        <f t="shared" si="33"/>
        <v>AUD</v>
      </c>
      <c r="I250">
        <f t="shared" si="34"/>
        <v>20</v>
      </c>
      <c r="J250" s="114" t="str">
        <f t="shared" si="35"/>
        <v>14</v>
      </c>
    </row>
    <row r="251" spans="1:10" x14ac:dyDescent="0.2">
      <c r="A251" t="s">
        <v>1247</v>
      </c>
      <c r="B251" t="str">
        <f t="shared" si="27"/>
        <v>Prozessor C / Section 1 / Programm 4 / Audio Receiver 15</v>
      </c>
      <c r="C251" t="str">
        <f t="shared" si="28"/>
        <v>SDI20_AUDrec_0015</v>
      </c>
      <c r="D251" t="str">
        <f t="shared" si="29"/>
        <v>Receiver</v>
      </c>
      <c r="E251" t="str">
        <f t="shared" si="30"/>
        <v>3</v>
      </c>
      <c r="F251" t="str">
        <f t="shared" si="31"/>
        <v>1</v>
      </c>
      <c r="G251" t="str">
        <f t="shared" si="32"/>
        <v>4</v>
      </c>
      <c r="H251" t="str">
        <f t="shared" si="33"/>
        <v>AUD</v>
      </c>
      <c r="I251">
        <f t="shared" si="34"/>
        <v>20</v>
      </c>
      <c r="J251" s="114" t="str">
        <f t="shared" si="35"/>
        <v>15</v>
      </c>
    </row>
    <row r="252" spans="1:10" x14ac:dyDescent="0.2">
      <c r="A252" t="s">
        <v>1248</v>
      </c>
      <c r="B252" t="str">
        <f t="shared" si="27"/>
        <v>Prozessor C / Section 1 / Programm 4 / Audio Receiver 16</v>
      </c>
      <c r="C252" t="str">
        <f t="shared" si="28"/>
        <v>SDI20_AUDrec_0016</v>
      </c>
      <c r="D252" t="str">
        <f t="shared" si="29"/>
        <v>Receiver</v>
      </c>
      <c r="E252" t="str">
        <f t="shared" si="30"/>
        <v>3</v>
      </c>
      <c r="F252" t="str">
        <f t="shared" si="31"/>
        <v>1</v>
      </c>
      <c r="G252" t="str">
        <f t="shared" si="32"/>
        <v>4</v>
      </c>
      <c r="H252" t="str">
        <f t="shared" si="33"/>
        <v>AUD</v>
      </c>
      <c r="I252">
        <f t="shared" si="34"/>
        <v>20</v>
      </c>
      <c r="J252" s="114" t="str">
        <f t="shared" si="35"/>
        <v>16</v>
      </c>
    </row>
    <row r="253" spans="1:10" x14ac:dyDescent="0.2">
      <c r="A253" t="s">
        <v>1249</v>
      </c>
      <c r="B253" t="str">
        <f t="shared" si="27"/>
        <v>Prozessor C / Section 1 / Programm 4 / Video Receiver 1</v>
      </c>
      <c r="C253" t="str">
        <f t="shared" si="28"/>
        <v>SDI20_VIDrec_0001</v>
      </c>
      <c r="D253" t="str">
        <f t="shared" si="29"/>
        <v>Receiver</v>
      </c>
      <c r="E253" t="str">
        <f t="shared" si="30"/>
        <v>3</v>
      </c>
      <c r="F253" t="str">
        <f t="shared" si="31"/>
        <v>1</v>
      </c>
      <c r="G253" t="str">
        <f t="shared" si="32"/>
        <v>4</v>
      </c>
      <c r="H253" t="str">
        <f t="shared" si="33"/>
        <v>VID</v>
      </c>
      <c r="I253">
        <f t="shared" si="34"/>
        <v>20</v>
      </c>
      <c r="J253" s="114" t="str">
        <f t="shared" si="35"/>
        <v>1</v>
      </c>
    </row>
    <row r="254" spans="1:10" x14ac:dyDescent="0.2">
      <c r="A254" t="s">
        <v>1250</v>
      </c>
      <c r="B254" t="str">
        <f t="shared" si="27"/>
        <v>Prozessor C / Section 2 / Programm 1 / Ancillary Receiver 1</v>
      </c>
      <c r="C254" t="str">
        <f t="shared" si="28"/>
        <v>SDI21_ANCrec_0001</v>
      </c>
      <c r="D254" t="str">
        <f t="shared" si="29"/>
        <v>Receiver</v>
      </c>
      <c r="E254" t="str">
        <f t="shared" si="30"/>
        <v>3</v>
      </c>
      <c r="F254" t="str">
        <f t="shared" si="31"/>
        <v>2</v>
      </c>
      <c r="G254" t="str">
        <f t="shared" si="32"/>
        <v>1</v>
      </c>
      <c r="H254" t="str">
        <f t="shared" si="33"/>
        <v>ANC</v>
      </c>
      <c r="I254">
        <f t="shared" si="34"/>
        <v>21</v>
      </c>
      <c r="J254" s="114" t="str">
        <f t="shared" si="35"/>
        <v>1</v>
      </c>
    </row>
    <row r="255" spans="1:10" x14ac:dyDescent="0.2">
      <c r="A255" t="s">
        <v>1251</v>
      </c>
      <c r="B255" t="str">
        <f t="shared" si="27"/>
        <v>Prozessor C / Section 2 / Programm 1 / Ancillary Receiver 2</v>
      </c>
      <c r="C255" t="str">
        <f t="shared" si="28"/>
        <v>SDI21_ANCrec_0002</v>
      </c>
      <c r="D255" t="str">
        <f t="shared" si="29"/>
        <v>Receiver</v>
      </c>
      <c r="E255" t="str">
        <f t="shared" si="30"/>
        <v>3</v>
      </c>
      <c r="F255" t="str">
        <f t="shared" si="31"/>
        <v>2</v>
      </c>
      <c r="G255" t="str">
        <f t="shared" si="32"/>
        <v>1</v>
      </c>
      <c r="H255" t="str">
        <f t="shared" si="33"/>
        <v>ANC</v>
      </c>
      <c r="I255">
        <f t="shared" si="34"/>
        <v>21</v>
      </c>
      <c r="J255" s="114" t="str">
        <f t="shared" si="35"/>
        <v>2</v>
      </c>
    </row>
    <row r="256" spans="1:10" x14ac:dyDescent="0.2">
      <c r="A256" t="s">
        <v>1252</v>
      </c>
      <c r="B256" t="str">
        <f t="shared" si="27"/>
        <v>Prozessor C / Section 2 / Programm 1 / Ancillary Receiver 3</v>
      </c>
      <c r="C256" t="str">
        <f t="shared" si="28"/>
        <v>SDI21_ANCrec_0003</v>
      </c>
      <c r="D256" t="str">
        <f t="shared" si="29"/>
        <v>Receiver</v>
      </c>
      <c r="E256" t="str">
        <f t="shared" si="30"/>
        <v>3</v>
      </c>
      <c r="F256" t="str">
        <f t="shared" si="31"/>
        <v>2</v>
      </c>
      <c r="G256" t="str">
        <f t="shared" si="32"/>
        <v>1</v>
      </c>
      <c r="H256" t="str">
        <f t="shared" si="33"/>
        <v>ANC</v>
      </c>
      <c r="I256">
        <f t="shared" si="34"/>
        <v>21</v>
      </c>
      <c r="J256" s="114" t="str">
        <f t="shared" si="35"/>
        <v>3</v>
      </c>
    </row>
    <row r="257" spans="1:10" x14ac:dyDescent="0.2">
      <c r="A257" t="s">
        <v>1253</v>
      </c>
      <c r="B257" t="str">
        <f t="shared" si="27"/>
        <v>Prozessor C / Section 2 / Programm 1 / Ancillary Receiver 4</v>
      </c>
      <c r="C257" t="str">
        <f t="shared" si="28"/>
        <v>SDI21_ANCrec_0004</v>
      </c>
      <c r="D257" t="str">
        <f t="shared" si="29"/>
        <v>Receiver</v>
      </c>
      <c r="E257" t="str">
        <f t="shared" si="30"/>
        <v>3</v>
      </c>
      <c r="F257" t="str">
        <f t="shared" si="31"/>
        <v>2</v>
      </c>
      <c r="G257" t="str">
        <f t="shared" si="32"/>
        <v>1</v>
      </c>
      <c r="H257" t="str">
        <f t="shared" si="33"/>
        <v>ANC</v>
      </c>
      <c r="I257">
        <f t="shared" si="34"/>
        <v>21</v>
      </c>
      <c r="J257" s="114" t="str">
        <f t="shared" si="35"/>
        <v>4</v>
      </c>
    </row>
    <row r="258" spans="1:10" x14ac:dyDescent="0.2">
      <c r="A258" t="s">
        <v>1254</v>
      </c>
      <c r="B258" t="str">
        <f t="shared" ref="B258:B321" si="36">CONCATENATE(IF(E258="1","Prozessor A",IF(E258="2","Prozessor B",IF(E258="3","Prozessor C",IF(E258="4","Prozessor D","UNBEKANNT"))))," / ",IF(F258="1","Section 1",IF(F258="2","Section 2","UNBEKANNT"))," / ",IF(G258="1","Programm 1",IF(G258="2","Programm 2",IF(G258="3","Programm 3",IF(G258="4","Programm 4","UNBEKANNT")))), " / ", IF(H258="VID","Video",IF(H258="AUD","Audio",IF(H258="ANC","Ancillary","UNBEKANNT")))," ", D258, " ", J258)</f>
        <v>Prozessor C / Section 2 / Programm 1 / Audio Receiver 1</v>
      </c>
      <c r="C258" t="str">
        <f t="shared" ref="C258:C321" si="37">CONCATENATE("SDI",IF(I258&lt;10,CONCATENATE("0",I258),I258),"_",H258,IF(D258="Sender","send_",IF(D258="Receiver","rec_","UNKNOWN")),IF(OR(J258 ="1",J258 ="2",J258 ="3",J258 ="4",J258 ="5",J258 ="6",J258 ="7",J258 ="8",J258 ="9"),CONCATENATE("000",J258),CONCATENATE("00",J258)))</f>
        <v>SDI21_AUDrec_0001</v>
      </c>
      <c r="D258" t="str">
        <f t="shared" ref="D258:D321" si="38">IF(ISERROR(FIND("S|P",A258)),"Receiver","Sender")</f>
        <v>Receiver</v>
      </c>
      <c r="E258" t="str">
        <f t="shared" ref="E258:E321" si="39">IF(ISERROR(FIND("ProcA",A258)),IF(ISERROR(FIND("ProcB",A258)),IF(ISERROR(FIND("ProcC",A258)),IF(ISERROR(FIND("ProcD",A258)),"UNBEKANNT","4"),"3"),"2"),"1")</f>
        <v>3</v>
      </c>
      <c r="F258" t="str">
        <f t="shared" ref="F258:F321" si="40">IF(ISERROR(FIND(" S1 ",A258)),IF(ISERROR(FIND(" S2 ",A258)),"UNBEKANNT","2"),"1")</f>
        <v>2</v>
      </c>
      <c r="G258" t="str">
        <f t="shared" ref="G258:G321" si="41">IF(ISERROR(FIND(" P1 ",A258)),IF(ISERROR(FIND(" P2 ",A258)),IF(ISERROR(FIND(" P3 ",A258)),IF(ISERROR(FIND(" P4 ",A258)),"UNBEKANNT","4"),"3"),"2"),"1")</f>
        <v>1</v>
      </c>
      <c r="H258" t="str">
        <f t="shared" ref="H258:H321" si="42">IF(ISERROR(FIND("Video",A258)),IF(ISERROR(FIND("Audio",A258)),IF(ISERROR(FIND("Ancillary",A258)),"UNBEKANNT","ANC"),"AUD"),"VID")</f>
        <v>AUD</v>
      </c>
      <c r="I258">
        <f t="shared" ref="I258:I321" si="43">IF(AND(E258="1",F258="1",G258="1"),1,IF(AND(E258="1",F258="1",G258="2"),2,IF(AND(E258="1",F258="1",G258="3"),3,IF(AND(E258="1",F258="1",G258="4"),4,IF(AND(E258="1",F258="2",G258="1"),5,IF(AND(E258="1",F258="2",G258="2"),6,IF(AND(E258="1",F258="2",G258="3"),7,IF(AND(E258="1",F258="2",G258="4"),8,IF(AND(E258="2",F258="1",G258="1"),9,IF(AND(E258="2",F258="1",G258="2"),10,IF(AND(E258="2",F258="1",G258="3"),11,IF(AND(E258="2",F258="1",G258="4"),12,IF(AND(E258="2",F258="2",G258="1"),13,IF(AND(E258="2",F258="2",G258="2"),14,IF(AND(E258="2",F258="2",G258="3"),15,IF(AND(E258="2",F258="2",G258="4"),16,IF(AND(E258="3",F258="1",G258="1"),17,IF(AND(E258="3",F258="1",G258="2"),18,IF(AND(E258="3",F258="1",G258="3"),19,IF(AND(E258="3",F258="1",G258="4"),20,IF(AND(E258="3",F258="2",G258="1"),21,IF(AND(E258="3",F258="2",G258="2"),22,IF(AND(E258="3",F258="2",G258="3"),23,IF(AND(E258="3",F258="2",G258="4"),24,IF(AND(E258="4",F258="1",G258="1"),25,IF(AND(E258="4",F258="1",G258="2"),26,IF(AND(E258="4",F258="1",G258="3"),27,IF(AND(E258="4",F258="1",G258="4"),28,IF(AND(E258="4",F258="2",G258="1"),29,IF(AND(E258="4",F258="2",G258="2"),30,IF(AND(E258="4",F258="2",G258="3"),31,IF(AND(E258="4",F258="2",G258="4"),32,"UNBEKANNT"))))))))))))))))))))))))))))))))</f>
        <v>21</v>
      </c>
      <c r="J258" s="114" t="str">
        <f t="shared" ref="J258:J321" si="44">IF(ISERROR(FIND("Proxy Video",A258)),IF(ISERROR(FIND("Video",A258)),IF(ISERROR(SEARCH("Audio",A258)),IF(ISERROR(SEARCH("Data",A258)),"UNBEKANNT",RIGHT(A258,LEN(A258)-SEARCH("Data",A258)-4)),RIGHT(A258,LEN(A258)-SEARCH("Audio",A258)-5)),"1"),"2")</f>
        <v>1</v>
      </c>
    </row>
    <row r="259" spans="1:10" x14ac:dyDescent="0.2">
      <c r="A259" t="s">
        <v>1255</v>
      </c>
      <c r="B259" t="str">
        <f t="shared" si="36"/>
        <v>Prozessor C / Section 2 / Programm 1 / Audio Receiver 2</v>
      </c>
      <c r="C259" t="str">
        <f t="shared" si="37"/>
        <v>SDI21_AUDrec_0002</v>
      </c>
      <c r="D259" t="str">
        <f t="shared" si="38"/>
        <v>Receiver</v>
      </c>
      <c r="E259" t="str">
        <f t="shared" si="39"/>
        <v>3</v>
      </c>
      <c r="F259" t="str">
        <f t="shared" si="40"/>
        <v>2</v>
      </c>
      <c r="G259" t="str">
        <f t="shared" si="41"/>
        <v>1</v>
      </c>
      <c r="H259" t="str">
        <f t="shared" si="42"/>
        <v>AUD</v>
      </c>
      <c r="I259">
        <f t="shared" si="43"/>
        <v>21</v>
      </c>
      <c r="J259" s="114" t="str">
        <f t="shared" si="44"/>
        <v>2</v>
      </c>
    </row>
    <row r="260" spans="1:10" x14ac:dyDescent="0.2">
      <c r="A260" t="s">
        <v>1256</v>
      </c>
      <c r="B260" t="str">
        <f t="shared" si="36"/>
        <v>Prozessor C / Section 2 / Programm 1 / Audio Receiver 3</v>
      </c>
      <c r="C260" t="str">
        <f t="shared" si="37"/>
        <v>SDI21_AUDrec_0003</v>
      </c>
      <c r="D260" t="str">
        <f t="shared" si="38"/>
        <v>Receiver</v>
      </c>
      <c r="E260" t="str">
        <f t="shared" si="39"/>
        <v>3</v>
      </c>
      <c r="F260" t="str">
        <f t="shared" si="40"/>
        <v>2</v>
      </c>
      <c r="G260" t="str">
        <f t="shared" si="41"/>
        <v>1</v>
      </c>
      <c r="H260" t="str">
        <f t="shared" si="42"/>
        <v>AUD</v>
      </c>
      <c r="I260">
        <f t="shared" si="43"/>
        <v>21</v>
      </c>
      <c r="J260" s="114" t="str">
        <f t="shared" si="44"/>
        <v>3</v>
      </c>
    </row>
    <row r="261" spans="1:10" x14ac:dyDescent="0.2">
      <c r="A261" t="s">
        <v>1257</v>
      </c>
      <c r="B261" t="str">
        <f t="shared" si="36"/>
        <v>Prozessor C / Section 2 / Programm 1 / Audio Receiver 4</v>
      </c>
      <c r="C261" t="str">
        <f t="shared" si="37"/>
        <v>SDI21_AUDrec_0004</v>
      </c>
      <c r="D261" t="str">
        <f t="shared" si="38"/>
        <v>Receiver</v>
      </c>
      <c r="E261" t="str">
        <f t="shared" si="39"/>
        <v>3</v>
      </c>
      <c r="F261" t="str">
        <f t="shared" si="40"/>
        <v>2</v>
      </c>
      <c r="G261" t="str">
        <f t="shared" si="41"/>
        <v>1</v>
      </c>
      <c r="H261" t="str">
        <f t="shared" si="42"/>
        <v>AUD</v>
      </c>
      <c r="I261">
        <f t="shared" si="43"/>
        <v>21</v>
      </c>
      <c r="J261" s="114" t="str">
        <f t="shared" si="44"/>
        <v>4</v>
      </c>
    </row>
    <row r="262" spans="1:10" x14ac:dyDescent="0.2">
      <c r="A262" t="s">
        <v>1258</v>
      </c>
      <c r="B262" t="str">
        <f t="shared" si="36"/>
        <v>Prozessor C / Section 2 / Programm 1 / Audio Receiver 5</v>
      </c>
      <c r="C262" t="str">
        <f t="shared" si="37"/>
        <v>SDI21_AUDrec_0005</v>
      </c>
      <c r="D262" t="str">
        <f t="shared" si="38"/>
        <v>Receiver</v>
      </c>
      <c r="E262" t="str">
        <f t="shared" si="39"/>
        <v>3</v>
      </c>
      <c r="F262" t="str">
        <f t="shared" si="40"/>
        <v>2</v>
      </c>
      <c r="G262" t="str">
        <f t="shared" si="41"/>
        <v>1</v>
      </c>
      <c r="H262" t="str">
        <f t="shared" si="42"/>
        <v>AUD</v>
      </c>
      <c r="I262">
        <f t="shared" si="43"/>
        <v>21</v>
      </c>
      <c r="J262" s="114" t="str">
        <f t="shared" si="44"/>
        <v>5</v>
      </c>
    </row>
    <row r="263" spans="1:10" x14ac:dyDescent="0.2">
      <c r="A263" t="s">
        <v>1259</v>
      </c>
      <c r="B263" t="str">
        <f t="shared" si="36"/>
        <v>Prozessor C / Section 2 / Programm 1 / Audio Receiver 6</v>
      </c>
      <c r="C263" t="str">
        <f t="shared" si="37"/>
        <v>SDI21_AUDrec_0006</v>
      </c>
      <c r="D263" t="str">
        <f t="shared" si="38"/>
        <v>Receiver</v>
      </c>
      <c r="E263" t="str">
        <f t="shared" si="39"/>
        <v>3</v>
      </c>
      <c r="F263" t="str">
        <f t="shared" si="40"/>
        <v>2</v>
      </c>
      <c r="G263" t="str">
        <f t="shared" si="41"/>
        <v>1</v>
      </c>
      <c r="H263" t="str">
        <f t="shared" si="42"/>
        <v>AUD</v>
      </c>
      <c r="I263">
        <f t="shared" si="43"/>
        <v>21</v>
      </c>
      <c r="J263" s="114" t="str">
        <f t="shared" si="44"/>
        <v>6</v>
      </c>
    </row>
    <row r="264" spans="1:10" x14ac:dyDescent="0.2">
      <c r="A264" t="s">
        <v>1260</v>
      </c>
      <c r="B264" t="str">
        <f t="shared" si="36"/>
        <v>Prozessor C / Section 2 / Programm 1 / Audio Receiver 7</v>
      </c>
      <c r="C264" t="str">
        <f t="shared" si="37"/>
        <v>SDI21_AUDrec_0007</v>
      </c>
      <c r="D264" t="str">
        <f t="shared" si="38"/>
        <v>Receiver</v>
      </c>
      <c r="E264" t="str">
        <f t="shared" si="39"/>
        <v>3</v>
      </c>
      <c r="F264" t="str">
        <f t="shared" si="40"/>
        <v>2</v>
      </c>
      <c r="G264" t="str">
        <f t="shared" si="41"/>
        <v>1</v>
      </c>
      <c r="H264" t="str">
        <f t="shared" si="42"/>
        <v>AUD</v>
      </c>
      <c r="I264">
        <f t="shared" si="43"/>
        <v>21</v>
      </c>
      <c r="J264" s="114" t="str">
        <f t="shared" si="44"/>
        <v>7</v>
      </c>
    </row>
    <row r="265" spans="1:10" x14ac:dyDescent="0.2">
      <c r="A265" t="s">
        <v>1261</v>
      </c>
      <c r="B265" t="str">
        <f t="shared" si="36"/>
        <v>Prozessor C / Section 2 / Programm 1 / Audio Receiver 8</v>
      </c>
      <c r="C265" t="str">
        <f t="shared" si="37"/>
        <v>SDI21_AUDrec_0008</v>
      </c>
      <c r="D265" t="str">
        <f t="shared" si="38"/>
        <v>Receiver</v>
      </c>
      <c r="E265" t="str">
        <f t="shared" si="39"/>
        <v>3</v>
      </c>
      <c r="F265" t="str">
        <f t="shared" si="40"/>
        <v>2</v>
      </c>
      <c r="G265" t="str">
        <f t="shared" si="41"/>
        <v>1</v>
      </c>
      <c r="H265" t="str">
        <f t="shared" si="42"/>
        <v>AUD</v>
      </c>
      <c r="I265">
        <f t="shared" si="43"/>
        <v>21</v>
      </c>
      <c r="J265" s="114" t="str">
        <f t="shared" si="44"/>
        <v>8</v>
      </c>
    </row>
    <row r="266" spans="1:10" x14ac:dyDescent="0.2">
      <c r="A266" t="s">
        <v>1262</v>
      </c>
      <c r="B266" t="str">
        <f t="shared" si="36"/>
        <v>Prozessor C / Section 2 / Programm 1 / Audio Receiver 9</v>
      </c>
      <c r="C266" t="str">
        <f t="shared" si="37"/>
        <v>SDI21_AUDrec_0009</v>
      </c>
      <c r="D266" t="str">
        <f t="shared" si="38"/>
        <v>Receiver</v>
      </c>
      <c r="E266" t="str">
        <f t="shared" si="39"/>
        <v>3</v>
      </c>
      <c r="F266" t="str">
        <f t="shared" si="40"/>
        <v>2</v>
      </c>
      <c r="G266" t="str">
        <f t="shared" si="41"/>
        <v>1</v>
      </c>
      <c r="H266" t="str">
        <f t="shared" si="42"/>
        <v>AUD</v>
      </c>
      <c r="I266">
        <f t="shared" si="43"/>
        <v>21</v>
      </c>
      <c r="J266" s="114" t="str">
        <f t="shared" si="44"/>
        <v>9</v>
      </c>
    </row>
    <row r="267" spans="1:10" x14ac:dyDescent="0.2">
      <c r="A267" t="s">
        <v>1263</v>
      </c>
      <c r="B267" t="str">
        <f t="shared" si="36"/>
        <v>Prozessor C / Section 2 / Programm 1 / Audio Receiver 10</v>
      </c>
      <c r="C267" t="str">
        <f t="shared" si="37"/>
        <v>SDI21_AUDrec_0010</v>
      </c>
      <c r="D267" t="str">
        <f t="shared" si="38"/>
        <v>Receiver</v>
      </c>
      <c r="E267" t="str">
        <f t="shared" si="39"/>
        <v>3</v>
      </c>
      <c r="F267" t="str">
        <f t="shared" si="40"/>
        <v>2</v>
      </c>
      <c r="G267" t="str">
        <f t="shared" si="41"/>
        <v>1</v>
      </c>
      <c r="H267" t="str">
        <f t="shared" si="42"/>
        <v>AUD</v>
      </c>
      <c r="I267">
        <f t="shared" si="43"/>
        <v>21</v>
      </c>
      <c r="J267" s="114" t="str">
        <f t="shared" si="44"/>
        <v>10</v>
      </c>
    </row>
    <row r="268" spans="1:10" x14ac:dyDescent="0.2">
      <c r="A268" t="s">
        <v>1264</v>
      </c>
      <c r="B268" t="str">
        <f t="shared" si="36"/>
        <v>Prozessor C / Section 2 / Programm 1 / Audio Receiver 11</v>
      </c>
      <c r="C268" t="str">
        <f t="shared" si="37"/>
        <v>SDI21_AUDrec_0011</v>
      </c>
      <c r="D268" t="str">
        <f t="shared" si="38"/>
        <v>Receiver</v>
      </c>
      <c r="E268" t="str">
        <f t="shared" si="39"/>
        <v>3</v>
      </c>
      <c r="F268" t="str">
        <f t="shared" si="40"/>
        <v>2</v>
      </c>
      <c r="G268" t="str">
        <f t="shared" si="41"/>
        <v>1</v>
      </c>
      <c r="H268" t="str">
        <f t="shared" si="42"/>
        <v>AUD</v>
      </c>
      <c r="I268">
        <f t="shared" si="43"/>
        <v>21</v>
      </c>
      <c r="J268" s="114" t="str">
        <f t="shared" si="44"/>
        <v>11</v>
      </c>
    </row>
    <row r="269" spans="1:10" x14ac:dyDescent="0.2">
      <c r="A269" t="s">
        <v>1265</v>
      </c>
      <c r="B269" t="str">
        <f t="shared" si="36"/>
        <v>Prozessor C / Section 2 / Programm 1 / Audio Receiver 12</v>
      </c>
      <c r="C269" t="str">
        <f t="shared" si="37"/>
        <v>SDI21_AUDrec_0012</v>
      </c>
      <c r="D269" t="str">
        <f t="shared" si="38"/>
        <v>Receiver</v>
      </c>
      <c r="E269" t="str">
        <f t="shared" si="39"/>
        <v>3</v>
      </c>
      <c r="F269" t="str">
        <f t="shared" si="40"/>
        <v>2</v>
      </c>
      <c r="G269" t="str">
        <f t="shared" si="41"/>
        <v>1</v>
      </c>
      <c r="H269" t="str">
        <f t="shared" si="42"/>
        <v>AUD</v>
      </c>
      <c r="I269">
        <f t="shared" si="43"/>
        <v>21</v>
      </c>
      <c r="J269" s="114" t="str">
        <f t="shared" si="44"/>
        <v>12</v>
      </c>
    </row>
    <row r="270" spans="1:10" x14ac:dyDescent="0.2">
      <c r="A270" t="s">
        <v>1266</v>
      </c>
      <c r="B270" t="str">
        <f t="shared" si="36"/>
        <v>Prozessor C / Section 2 / Programm 1 / Audio Receiver 13</v>
      </c>
      <c r="C270" t="str">
        <f t="shared" si="37"/>
        <v>SDI21_AUDrec_0013</v>
      </c>
      <c r="D270" t="str">
        <f t="shared" si="38"/>
        <v>Receiver</v>
      </c>
      <c r="E270" t="str">
        <f t="shared" si="39"/>
        <v>3</v>
      </c>
      <c r="F270" t="str">
        <f t="shared" si="40"/>
        <v>2</v>
      </c>
      <c r="G270" t="str">
        <f t="shared" si="41"/>
        <v>1</v>
      </c>
      <c r="H270" t="str">
        <f t="shared" si="42"/>
        <v>AUD</v>
      </c>
      <c r="I270">
        <f t="shared" si="43"/>
        <v>21</v>
      </c>
      <c r="J270" s="114" t="str">
        <f t="shared" si="44"/>
        <v>13</v>
      </c>
    </row>
    <row r="271" spans="1:10" x14ac:dyDescent="0.2">
      <c r="A271" t="s">
        <v>1267</v>
      </c>
      <c r="B271" t="str">
        <f t="shared" si="36"/>
        <v>Prozessor C / Section 2 / Programm 1 / Audio Receiver 14</v>
      </c>
      <c r="C271" t="str">
        <f t="shared" si="37"/>
        <v>SDI21_AUDrec_0014</v>
      </c>
      <c r="D271" t="str">
        <f t="shared" si="38"/>
        <v>Receiver</v>
      </c>
      <c r="E271" t="str">
        <f t="shared" si="39"/>
        <v>3</v>
      </c>
      <c r="F271" t="str">
        <f t="shared" si="40"/>
        <v>2</v>
      </c>
      <c r="G271" t="str">
        <f t="shared" si="41"/>
        <v>1</v>
      </c>
      <c r="H271" t="str">
        <f t="shared" si="42"/>
        <v>AUD</v>
      </c>
      <c r="I271">
        <f t="shared" si="43"/>
        <v>21</v>
      </c>
      <c r="J271" s="114" t="str">
        <f t="shared" si="44"/>
        <v>14</v>
      </c>
    </row>
    <row r="272" spans="1:10" x14ac:dyDescent="0.2">
      <c r="A272" t="s">
        <v>1268</v>
      </c>
      <c r="B272" t="str">
        <f t="shared" si="36"/>
        <v>Prozessor C / Section 2 / Programm 1 / Audio Receiver 15</v>
      </c>
      <c r="C272" t="str">
        <f t="shared" si="37"/>
        <v>SDI21_AUDrec_0015</v>
      </c>
      <c r="D272" t="str">
        <f t="shared" si="38"/>
        <v>Receiver</v>
      </c>
      <c r="E272" t="str">
        <f t="shared" si="39"/>
        <v>3</v>
      </c>
      <c r="F272" t="str">
        <f t="shared" si="40"/>
        <v>2</v>
      </c>
      <c r="G272" t="str">
        <f t="shared" si="41"/>
        <v>1</v>
      </c>
      <c r="H272" t="str">
        <f t="shared" si="42"/>
        <v>AUD</v>
      </c>
      <c r="I272">
        <f t="shared" si="43"/>
        <v>21</v>
      </c>
      <c r="J272" s="114" t="str">
        <f t="shared" si="44"/>
        <v>15</v>
      </c>
    </row>
    <row r="273" spans="1:10" x14ac:dyDescent="0.2">
      <c r="A273" t="s">
        <v>1269</v>
      </c>
      <c r="B273" t="str">
        <f t="shared" si="36"/>
        <v>Prozessor C / Section 2 / Programm 1 / Audio Receiver 16</v>
      </c>
      <c r="C273" t="str">
        <f t="shared" si="37"/>
        <v>SDI21_AUDrec_0016</v>
      </c>
      <c r="D273" t="str">
        <f t="shared" si="38"/>
        <v>Receiver</v>
      </c>
      <c r="E273" t="str">
        <f t="shared" si="39"/>
        <v>3</v>
      </c>
      <c r="F273" t="str">
        <f t="shared" si="40"/>
        <v>2</v>
      </c>
      <c r="G273" t="str">
        <f t="shared" si="41"/>
        <v>1</v>
      </c>
      <c r="H273" t="str">
        <f t="shared" si="42"/>
        <v>AUD</v>
      </c>
      <c r="I273">
        <f t="shared" si="43"/>
        <v>21</v>
      </c>
      <c r="J273" s="114" t="str">
        <f t="shared" si="44"/>
        <v>16</v>
      </c>
    </row>
    <row r="274" spans="1:10" x14ac:dyDescent="0.2">
      <c r="A274" t="s">
        <v>1270</v>
      </c>
      <c r="B274" t="str">
        <f t="shared" si="36"/>
        <v>Prozessor C / Section 2 / Programm 1 / Video Receiver 1</v>
      </c>
      <c r="C274" t="str">
        <f t="shared" si="37"/>
        <v>SDI21_VIDrec_0001</v>
      </c>
      <c r="D274" t="str">
        <f t="shared" si="38"/>
        <v>Receiver</v>
      </c>
      <c r="E274" t="str">
        <f t="shared" si="39"/>
        <v>3</v>
      </c>
      <c r="F274" t="str">
        <f t="shared" si="40"/>
        <v>2</v>
      </c>
      <c r="G274" t="str">
        <f t="shared" si="41"/>
        <v>1</v>
      </c>
      <c r="H274" t="str">
        <f t="shared" si="42"/>
        <v>VID</v>
      </c>
      <c r="I274">
        <f t="shared" si="43"/>
        <v>21</v>
      </c>
      <c r="J274" s="114" t="str">
        <f t="shared" si="44"/>
        <v>1</v>
      </c>
    </row>
    <row r="275" spans="1:10" x14ac:dyDescent="0.2">
      <c r="A275" t="s">
        <v>1273</v>
      </c>
      <c r="B275" t="str">
        <f t="shared" si="36"/>
        <v>Prozessor C / Section 2 / Programm 2 / Ancillary Receiver 1</v>
      </c>
      <c r="C275" t="str">
        <f t="shared" si="37"/>
        <v>SDI22_ANCrec_0001</v>
      </c>
      <c r="D275" t="str">
        <f t="shared" si="38"/>
        <v>Receiver</v>
      </c>
      <c r="E275" t="str">
        <f t="shared" si="39"/>
        <v>3</v>
      </c>
      <c r="F275" t="str">
        <f t="shared" si="40"/>
        <v>2</v>
      </c>
      <c r="G275" t="str">
        <f t="shared" si="41"/>
        <v>2</v>
      </c>
      <c r="H275" t="str">
        <f t="shared" si="42"/>
        <v>ANC</v>
      </c>
      <c r="I275">
        <f t="shared" si="43"/>
        <v>22</v>
      </c>
      <c r="J275" s="114" t="str">
        <f t="shared" si="44"/>
        <v>1</v>
      </c>
    </row>
    <row r="276" spans="1:10" x14ac:dyDescent="0.2">
      <c r="A276" t="s">
        <v>1274</v>
      </c>
      <c r="B276" t="str">
        <f t="shared" si="36"/>
        <v>Prozessor C / Section 2 / Programm 2 / Ancillary Receiver 2</v>
      </c>
      <c r="C276" t="str">
        <f t="shared" si="37"/>
        <v>SDI22_ANCrec_0002</v>
      </c>
      <c r="D276" t="str">
        <f t="shared" si="38"/>
        <v>Receiver</v>
      </c>
      <c r="E276" t="str">
        <f t="shared" si="39"/>
        <v>3</v>
      </c>
      <c r="F276" t="str">
        <f t="shared" si="40"/>
        <v>2</v>
      </c>
      <c r="G276" t="str">
        <f t="shared" si="41"/>
        <v>2</v>
      </c>
      <c r="H276" t="str">
        <f t="shared" si="42"/>
        <v>ANC</v>
      </c>
      <c r="I276">
        <f t="shared" si="43"/>
        <v>22</v>
      </c>
      <c r="J276" s="114" t="str">
        <f t="shared" si="44"/>
        <v>2</v>
      </c>
    </row>
    <row r="277" spans="1:10" x14ac:dyDescent="0.2">
      <c r="A277" t="s">
        <v>1275</v>
      </c>
      <c r="B277" t="str">
        <f t="shared" si="36"/>
        <v>Prozessor C / Section 2 / Programm 2 / Ancillary Receiver 3</v>
      </c>
      <c r="C277" t="str">
        <f t="shared" si="37"/>
        <v>SDI22_ANCrec_0003</v>
      </c>
      <c r="D277" t="str">
        <f t="shared" si="38"/>
        <v>Receiver</v>
      </c>
      <c r="E277" t="str">
        <f t="shared" si="39"/>
        <v>3</v>
      </c>
      <c r="F277" t="str">
        <f t="shared" si="40"/>
        <v>2</v>
      </c>
      <c r="G277" t="str">
        <f t="shared" si="41"/>
        <v>2</v>
      </c>
      <c r="H277" t="str">
        <f t="shared" si="42"/>
        <v>ANC</v>
      </c>
      <c r="I277">
        <f t="shared" si="43"/>
        <v>22</v>
      </c>
      <c r="J277" s="114" t="str">
        <f t="shared" si="44"/>
        <v>3</v>
      </c>
    </row>
    <row r="278" spans="1:10" x14ac:dyDescent="0.2">
      <c r="A278" t="s">
        <v>1276</v>
      </c>
      <c r="B278" t="str">
        <f t="shared" si="36"/>
        <v>Prozessor C / Section 2 / Programm 2 / Ancillary Receiver 4</v>
      </c>
      <c r="C278" t="str">
        <f t="shared" si="37"/>
        <v>SDI22_ANCrec_0004</v>
      </c>
      <c r="D278" t="str">
        <f t="shared" si="38"/>
        <v>Receiver</v>
      </c>
      <c r="E278" t="str">
        <f t="shared" si="39"/>
        <v>3</v>
      </c>
      <c r="F278" t="str">
        <f t="shared" si="40"/>
        <v>2</v>
      </c>
      <c r="G278" t="str">
        <f t="shared" si="41"/>
        <v>2</v>
      </c>
      <c r="H278" t="str">
        <f t="shared" si="42"/>
        <v>ANC</v>
      </c>
      <c r="I278">
        <f t="shared" si="43"/>
        <v>22</v>
      </c>
      <c r="J278" s="114" t="str">
        <f t="shared" si="44"/>
        <v>4</v>
      </c>
    </row>
    <row r="279" spans="1:10" x14ac:dyDescent="0.2">
      <c r="A279" t="s">
        <v>1277</v>
      </c>
      <c r="B279" t="str">
        <f t="shared" si="36"/>
        <v>Prozessor C / Section 2 / Programm 2 / Audio Receiver 1</v>
      </c>
      <c r="C279" t="str">
        <f t="shared" si="37"/>
        <v>SDI22_AUDrec_0001</v>
      </c>
      <c r="D279" t="str">
        <f t="shared" si="38"/>
        <v>Receiver</v>
      </c>
      <c r="E279" t="str">
        <f t="shared" si="39"/>
        <v>3</v>
      </c>
      <c r="F279" t="str">
        <f t="shared" si="40"/>
        <v>2</v>
      </c>
      <c r="G279" t="str">
        <f t="shared" si="41"/>
        <v>2</v>
      </c>
      <c r="H279" t="str">
        <f t="shared" si="42"/>
        <v>AUD</v>
      </c>
      <c r="I279">
        <f t="shared" si="43"/>
        <v>22</v>
      </c>
      <c r="J279" s="114" t="str">
        <f t="shared" si="44"/>
        <v>1</v>
      </c>
    </row>
    <row r="280" spans="1:10" x14ac:dyDescent="0.2">
      <c r="A280" t="s">
        <v>1278</v>
      </c>
      <c r="B280" t="str">
        <f t="shared" si="36"/>
        <v>Prozessor C / Section 2 / Programm 2 / Audio Receiver 2</v>
      </c>
      <c r="C280" t="str">
        <f t="shared" si="37"/>
        <v>SDI22_AUDrec_0002</v>
      </c>
      <c r="D280" t="str">
        <f t="shared" si="38"/>
        <v>Receiver</v>
      </c>
      <c r="E280" t="str">
        <f t="shared" si="39"/>
        <v>3</v>
      </c>
      <c r="F280" t="str">
        <f t="shared" si="40"/>
        <v>2</v>
      </c>
      <c r="G280" t="str">
        <f t="shared" si="41"/>
        <v>2</v>
      </c>
      <c r="H280" t="str">
        <f t="shared" si="42"/>
        <v>AUD</v>
      </c>
      <c r="I280">
        <f t="shared" si="43"/>
        <v>22</v>
      </c>
      <c r="J280" s="114" t="str">
        <f t="shared" si="44"/>
        <v>2</v>
      </c>
    </row>
    <row r="281" spans="1:10" x14ac:dyDescent="0.2">
      <c r="A281" t="s">
        <v>1279</v>
      </c>
      <c r="B281" t="str">
        <f t="shared" si="36"/>
        <v>Prozessor C / Section 2 / Programm 2 / Audio Receiver 3</v>
      </c>
      <c r="C281" t="str">
        <f t="shared" si="37"/>
        <v>SDI22_AUDrec_0003</v>
      </c>
      <c r="D281" t="str">
        <f t="shared" si="38"/>
        <v>Receiver</v>
      </c>
      <c r="E281" t="str">
        <f t="shared" si="39"/>
        <v>3</v>
      </c>
      <c r="F281" t="str">
        <f t="shared" si="40"/>
        <v>2</v>
      </c>
      <c r="G281" t="str">
        <f t="shared" si="41"/>
        <v>2</v>
      </c>
      <c r="H281" t="str">
        <f t="shared" si="42"/>
        <v>AUD</v>
      </c>
      <c r="I281">
        <f t="shared" si="43"/>
        <v>22</v>
      </c>
      <c r="J281" s="114" t="str">
        <f t="shared" si="44"/>
        <v>3</v>
      </c>
    </row>
    <row r="282" spans="1:10" x14ac:dyDescent="0.2">
      <c r="A282" t="s">
        <v>1280</v>
      </c>
      <c r="B282" t="str">
        <f t="shared" si="36"/>
        <v>Prozessor C / Section 2 / Programm 2 / Audio Receiver 4</v>
      </c>
      <c r="C282" t="str">
        <f t="shared" si="37"/>
        <v>SDI22_AUDrec_0004</v>
      </c>
      <c r="D282" t="str">
        <f t="shared" si="38"/>
        <v>Receiver</v>
      </c>
      <c r="E282" t="str">
        <f t="shared" si="39"/>
        <v>3</v>
      </c>
      <c r="F282" t="str">
        <f t="shared" si="40"/>
        <v>2</v>
      </c>
      <c r="G282" t="str">
        <f t="shared" si="41"/>
        <v>2</v>
      </c>
      <c r="H282" t="str">
        <f t="shared" si="42"/>
        <v>AUD</v>
      </c>
      <c r="I282">
        <f t="shared" si="43"/>
        <v>22</v>
      </c>
      <c r="J282" s="114" t="str">
        <f t="shared" si="44"/>
        <v>4</v>
      </c>
    </row>
    <row r="283" spans="1:10" x14ac:dyDescent="0.2">
      <c r="A283" t="s">
        <v>1281</v>
      </c>
      <c r="B283" t="str">
        <f t="shared" si="36"/>
        <v>Prozessor C / Section 2 / Programm 2 / Audio Receiver 5</v>
      </c>
      <c r="C283" t="str">
        <f t="shared" si="37"/>
        <v>SDI22_AUDrec_0005</v>
      </c>
      <c r="D283" t="str">
        <f t="shared" si="38"/>
        <v>Receiver</v>
      </c>
      <c r="E283" t="str">
        <f t="shared" si="39"/>
        <v>3</v>
      </c>
      <c r="F283" t="str">
        <f t="shared" si="40"/>
        <v>2</v>
      </c>
      <c r="G283" t="str">
        <f t="shared" si="41"/>
        <v>2</v>
      </c>
      <c r="H283" t="str">
        <f t="shared" si="42"/>
        <v>AUD</v>
      </c>
      <c r="I283">
        <f t="shared" si="43"/>
        <v>22</v>
      </c>
      <c r="J283" s="114" t="str">
        <f t="shared" si="44"/>
        <v>5</v>
      </c>
    </row>
    <row r="284" spans="1:10" x14ac:dyDescent="0.2">
      <c r="A284" t="s">
        <v>1282</v>
      </c>
      <c r="B284" t="str">
        <f t="shared" si="36"/>
        <v>Prozessor C / Section 2 / Programm 2 / Audio Receiver 6</v>
      </c>
      <c r="C284" t="str">
        <f t="shared" si="37"/>
        <v>SDI22_AUDrec_0006</v>
      </c>
      <c r="D284" t="str">
        <f t="shared" si="38"/>
        <v>Receiver</v>
      </c>
      <c r="E284" t="str">
        <f t="shared" si="39"/>
        <v>3</v>
      </c>
      <c r="F284" t="str">
        <f t="shared" si="40"/>
        <v>2</v>
      </c>
      <c r="G284" t="str">
        <f t="shared" si="41"/>
        <v>2</v>
      </c>
      <c r="H284" t="str">
        <f t="shared" si="42"/>
        <v>AUD</v>
      </c>
      <c r="I284">
        <f t="shared" si="43"/>
        <v>22</v>
      </c>
      <c r="J284" s="114" t="str">
        <f t="shared" si="44"/>
        <v>6</v>
      </c>
    </row>
    <row r="285" spans="1:10" x14ac:dyDescent="0.2">
      <c r="A285" t="s">
        <v>1283</v>
      </c>
      <c r="B285" t="str">
        <f t="shared" si="36"/>
        <v>Prozessor C / Section 2 / Programm 2 / Audio Receiver 7</v>
      </c>
      <c r="C285" t="str">
        <f t="shared" si="37"/>
        <v>SDI22_AUDrec_0007</v>
      </c>
      <c r="D285" t="str">
        <f t="shared" si="38"/>
        <v>Receiver</v>
      </c>
      <c r="E285" t="str">
        <f t="shared" si="39"/>
        <v>3</v>
      </c>
      <c r="F285" t="str">
        <f t="shared" si="40"/>
        <v>2</v>
      </c>
      <c r="G285" t="str">
        <f t="shared" si="41"/>
        <v>2</v>
      </c>
      <c r="H285" t="str">
        <f t="shared" si="42"/>
        <v>AUD</v>
      </c>
      <c r="I285">
        <f t="shared" si="43"/>
        <v>22</v>
      </c>
      <c r="J285" s="114" t="str">
        <f t="shared" si="44"/>
        <v>7</v>
      </c>
    </row>
    <row r="286" spans="1:10" x14ac:dyDescent="0.2">
      <c r="A286" t="s">
        <v>1284</v>
      </c>
      <c r="B286" t="str">
        <f t="shared" si="36"/>
        <v>Prozessor C / Section 2 / Programm 2 / Audio Receiver 8</v>
      </c>
      <c r="C286" t="str">
        <f t="shared" si="37"/>
        <v>SDI22_AUDrec_0008</v>
      </c>
      <c r="D286" t="str">
        <f t="shared" si="38"/>
        <v>Receiver</v>
      </c>
      <c r="E286" t="str">
        <f t="shared" si="39"/>
        <v>3</v>
      </c>
      <c r="F286" t="str">
        <f t="shared" si="40"/>
        <v>2</v>
      </c>
      <c r="G286" t="str">
        <f t="shared" si="41"/>
        <v>2</v>
      </c>
      <c r="H286" t="str">
        <f t="shared" si="42"/>
        <v>AUD</v>
      </c>
      <c r="I286">
        <f t="shared" si="43"/>
        <v>22</v>
      </c>
      <c r="J286" s="114" t="str">
        <f t="shared" si="44"/>
        <v>8</v>
      </c>
    </row>
    <row r="287" spans="1:10" x14ac:dyDescent="0.2">
      <c r="A287" t="s">
        <v>1285</v>
      </c>
      <c r="B287" t="str">
        <f t="shared" si="36"/>
        <v>Prozessor C / Section 2 / Programm 2 / Audio Receiver 9</v>
      </c>
      <c r="C287" t="str">
        <f t="shared" si="37"/>
        <v>SDI22_AUDrec_0009</v>
      </c>
      <c r="D287" t="str">
        <f t="shared" si="38"/>
        <v>Receiver</v>
      </c>
      <c r="E287" t="str">
        <f t="shared" si="39"/>
        <v>3</v>
      </c>
      <c r="F287" t="str">
        <f t="shared" si="40"/>
        <v>2</v>
      </c>
      <c r="G287" t="str">
        <f t="shared" si="41"/>
        <v>2</v>
      </c>
      <c r="H287" t="str">
        <f t="shared" si="42"/>
        <v>AUD</v>
      </c>
      <c r="I287">
        <f t="shared" si="43"/>
        <v>22</v>
      </c>
      <c r="J287" s="114" t="str">
        <f t="shared" si="44"/>
        <v>9</v>
      </c>
    </row>
    <row r="288" spans="1:10" x14ac:dyDescent="0.2">
      <c r="A288" t="s">
        <v>1286</v>
      </c>
      <c r="B288" t="str">
        <f t="shared" si="36"/>
        <v>Prozessor C / Section 2 / Programm 2 / Audio Receiver 10</v>
      </c>
      <c r="C288" t="str">
        <f t="shared" si="37"/>
        <v>SDI22_AUDrec_0010</v>
      </c>
      <c r="D288" t="str">
        <f t="shared" si="38"/>
        <v>Receiver</v>
      </c>
      <c r="E288" t="str">
        <f t="shared" si="39"/>
        <v>3</v>
      </c>
      <c r="F288" t="str">
        <f t="shared" si="40"/>
        <v>2</v>
      </c>
      <c r="G288" t="str">
        <f t="shared" si="41"/>
        <v>2</v>
      </c>
      <c r="H288" t="str">
        <f t="shared" si="42"/>
        <v>AUD</v>
      </c>
      <c r="I288">
        <f t="shared" si="43"/>
        <v>22</v>
      </c>
      <c r="J288" s="114" t="str">
        <f t="shared" si="44"/>
        <v>10</v>
      </c>
    </row>
    <row r="289" spans="1:10" x14ac:dyDescent="0.2">
      <c r="A289" t="s">
        <v>1287</v>
      </c>
      <c r="B289" t="str">
        <f t="shared" si="36"/>
        <v>Prozessor C / Section 2 / Programm 2 / Audio Receiver 11</v>
      </c>
      <c r="C289" t="str">
        <f t="shared" si="37"/>
        <v>SDI22_AUDrec_0011</v>
      </c>
      <c r="D289" t="str">
        <f t="shared" si="38"/>
        <v>Receiver</v>
      </c>
      <c r="E289" t="str">
        <f t="shared" si="39"/>
        <v>3</v>
      </c>
      <c r="F289" t="str">
        <f t="shared" si="40"/>
        <v>2</v>
      </c>
      <c r="G289" t="str">
        <f t="shared" si="41"/>
        <v>2</v>
      </c>
      <c r="H289" t="str">
        <f t="shared" si="42"/>
        <v>AUD</v>
      </c>
      <c r="I289">
        <f t="shared" si="43"/>
        <v>22</v>
      </c>
      <c r="J289" s="114" t="str">
        <f t="shared" si="44"/>
        <v>11</v>
      </c>
    </row>
    <row r="290" spans="1:10" x14ac:dyDescent="0.2">
      <c r="A290" t="s">
        <v>1288</v>
      </c>
      <c r="B290" t="str">
        <f t="shared" si="36"/>
        <v>Prozessor C / Section 2 / Programm 2 / Audio Receiver 12</v>
      </c>
      <c r="C290" t="str">
        <f t="shared" si="37"/>
        <v>SDI22_AUDrec_0012</v>
      </c>
      <c r="D290" t="str">
        <f t="shared" si="38"/>
        <v>Receiver</v>
      </c>
      <c r="E290" t="str">
        <f t="shared" si="39"/>
        <v>3</v>
      </c>
      <c r="F290" t="str">
        <f t="shared" si="40"/>
        <v>2</v>
      </c>
      <c r="G290" t="str">
        <f t="shared" si="41"/>
        <v>2</v>
      </c>
      <c r="H290" t="str">
        <f t="shared" si="42"/>
        <v>AUD</v>
      </c>
      <c r="I290">
        <f t="shared" si="43"/>
        <v>22</v>
      </c>
      <c r="J290" s="114" t="str">
        <f t="shared" si="44"/>
        <v>12</v>
      </c>
    </row>
    <row r="291" spans="1:10" x14ac:dyDescent="0.2">
      <c r="A291" t="s">
        <v>1289</v>
      </c>
      <c r="B291" t="str">
        <f t="shared" si="36"/>
        <v>Prozessor C / Section 2 / Programm 2 / Audio Receiver 13</v>
      </c>
      <c r="C291" t="str">
        <f t="shared" si="37"/>
        <v>SDI22_AUDrec_0013</v>
      </c>
      <c r="D291" t="str">
        <f t="shared" si="38"/>
        <v>Receiver</v>
      </c>
      <c r="E291" t="str">
        <f t="shared" si="39"/>
        <v>3</v>
      </c>
      <c r="F291" t="str">
        <f t="shared" si="40"/>
        <v>2</v>
      </c>
      <c r="G291" t="str">
        <f t="shared" si="41"/>
        <v>2</v>
      </c>
      <c r="H291" t="str">
        <f t="shared" si="42"/>
        <v>AUD</v>
      </c>
      <c r="I291">
        <f t="shared" si="43"/>
        <v>22</v>
      </c>
      <c r="J291" s="114" t="str">
        <f t="shared" si="44"/>
        <v>13</v>
      </c>
    </row>
    <row r="292" spans="1:10" x14ac:dyDescent="0.2">
      <c r="A292" t="s">
        <v>1290</v>
      </c>
      <c r="B292" t="str">
        <f t="shared" si="36"/>
        <v>Prozessor C / Section 2 / Programm 2 / Audio Receiver 14</v>
      </c>
      <c r="C292" t="str">
        <f t="shared" si="37"/>
        <v>SDI22_AUDrec_0014</v>
      </c>
      <c r="D292" t="str">
        <f t="shared" si="38"/>
        <v>Receiver</v>
      </c>
      <c r="E292" t="str">
        <f t="shared" si="39"/>
        <v>3</v>
      </c>
      <c r="F292" t="str">
        <f t="shared" si="40"/>
        <v>2</v>
      </c>
      <c r="G292" t="str">
        <f t="shared" si="41"/>
        <v>2</v>
      </c>
      <c r="H292" t="str">
        <f t="shared" si="42"/>
        <v>AUD</v>
      </c>
      <c r="I292">
        <f t="shared" si="43"/>
        <v>22</v>
      </c>
      <c r="J292" s="114" t="str">
        <f t="shared" si="44"/>
        <v>14</v>
      </c>
    </row>
    <row r="293" spans="1:10" x14ac:dyDescent="0.2">
      <c r="A293" t="s">
        <v>1291</v>
      </c>
      <c r="B293" t="str">
        <f t="shared" si="36"/>
        <v>Prozessor C / Section 2 / Programm 2 / Audio Receiver 15</v>
      </c>
      <c r="C293" t="str">
        <f t="shared" si="37"/>
        <v>SDI22_AUDrec_0015</v>
      </c>
      <c r="D293" t="str">
        <f t="shared" si="38"/>
        <v>Receiver</v>
      </c>
      <c r="E293" t="str">
        <f t="shared" si="39"/>
        <v>3</v>
      </c>
      <c r="F293" t="str">
        <f t="shared" si="40"/>
        <v>2</v>
      </c>
      <c r="G293" t="str">
        <f t="shared" si="41"/>
        <v>2</v>
      </c>
      <c r="H293" t="str">
        <f t="shared" si="42"/>
        <v>AUD</v>
      </c>
      <c r="I293">
        <f t="shared" si="43"/>
        <v>22</v>
      </c>
      <c r="J293" s="114" t="str">
        <f t="shared" si="44"/>
        <v>15</v>
      </c>
    </row>
    <row r="294" spans="1:10" x14ac:dyDescent="0.2">
      <c r="A294" t="s">
        <v>1292</v>
      </c>
      <c r="B294" t="str">
        <f t="shared" si="36"/>
        <v>Prozessor C / Section 2 / Programm 2 / Audio Receiver 16</v>
      </c>
      <c r="C294" t="str">
        <f t="shared" si="37"/>
        <v>SDI22_AUDrec_0016</v>
      </c>
      <c r="D294" t="str">
        <f t="shared" si="38"/>
        <v>Receiver</v>
      </c>
      <c r="E294" t="str">
        <f t="shared" si="39"/>
        <v>3</v>
      </c>
      <c r="F294" t="str">
        <f t="shared" si="40"/>
        <v>2</v>
      </c>
      <c r="G294" t="str">
        <f t="shared" si="41"/>
        <v>2</v>
      </c>
      <c r="H294" t="str">
        <f t="shared" si="42"/>
        <v>AUD</v>
      </c>
      <c r="I294">
        <f t="shared" si="43"/>
        <v>22</v>
      </c>
      <c r="J294" s="114" t="str">
        <f t="shared" si="44"/>
        <v>16</v>
      </c>
    </row>
    <row r="295" spans="1:10" x14ac:dyDescent="0.2">
      <c r="A295" t="s">
        <v>1293</v>
      </c>
      <c r="B295" t="str">
        <f t="shared" si="36"/>
        <v>Prozessor C / Section 2 / Programm 2 / Video Receiver 1</v>
      </c>
      <c r="C295" t="str">
        <f t="shared" si="37"/>
        <v>SDI22_VIDrec_0001</v>
      </c>
      <c r="D295" t="str">
        <f t="shared" si="38"/>
        <v>Receiver</v>
      </c>
      <c r="E295" t="str">
        <f t="shared" si="39"/>
        <v>3</v>
      </c>
      <c r="F295" t="str">
        <f t="shared" si="40"/>
        <v>2</v>
      </c>
      <c r="G295" t="str">
        <f t="shared" si="41"/>
        <v>2</v>
      </c>
      <c r="H295" t="str">
        <f t="shared" si="42"/>
        <v>VID</v>
      </c>
      <c r="I295">
        <f t="shared" si="43"/>
        <v>22</v>
      </c>
      <c r="J295" s="114" t="str">
        <f t="shared" si="44"/>
        <v>1</v>
      </c>
    </row>
    <row r="296" spans="1:10" x14ac:dyDescent="0.2">
      <c r="A296" t="s">
        <v>1294</v>
      </c>
      <c r="B296" t="str">
        <f t="shared" si="36"/>
        <v>Prozessor C / Section 2 / Programm 3 / Ancillary Receiver 1</v>
      </c>
      <c r="C296" t="str">
        <f t="shared" si="37"/>
        <v>SDI23_ANCrec_0001</v>
      </c>
      <c r="D296" t="str">
        <f t="shared" si="38"/>
        <v>Receiver</v>
      </c>
      <c r="E296" t="str">
        <f t="shared" si="39"/>
        <v>3</v>
      </c>
      <c r="F296" t="str">
        <f t="shared" si="40"/>
        <v>2</v>
      </c>
      <c r="G296" t="str">
        <f t="shared" si="41"/>
        <v>3</v>
      </c>
      <c r="H296" t="str">
        <f t="shared" si="42"/>
        <v>ANC</v>
      </c>
      <c r="I296">
        <f t="shared" si="43"/>
        <v>23</v>
      </c>
      <c r="J296" s="114" t="str">
        <f t="shared" si="44"/>
        <v>1</v>
      </c>
    </row>
    <row r="297" spans="1:10" x14ac:dyDescent="0.2">
      <c r="A297" t="s">
        <v>1295</v>
      </c>
      <c r="B297" t="str">
        <f t="shared" si="36"/>
        <v>Prozessor C / Section 2 / Programm 3 / Ancillary Receiver 2</v>
      </c>
      <c r="C297" t="str">
        <f t="shared" si="37"/>
        <v>SDI23_ANCrec_0002</v>
      </c>
      <c r="D297" t="str">
        <f t="shared" si="38"/>
        <v>Receiver</v>
      </c>
      <c r="E297" t="str">
        <f t="shared" si="39"/>
        <v>3</v>
      </c>
      <c r="F297" t="str">
        <f t="shared" si="40"/>
        <v>2</v>
      </c>
      <c r="G297" t="str">
        <f t="shared" si="41"/>
        <v>3</v>
      </c>
      <c r="H297" t="str">
        <f t="shared" si="42"/>
        <v>ANC</v>
      </c>
      <c r="I297">
        <f t="shared" si="43"/>
        <v>23</v>
      </c>
      <c r="J297" s="114" t="str">
        <f t="shared" si="44"/>
        <v>2</v>
      </c>
    </row>
    <row r="298" spans="1:10" x14ac:dyDescent="0.2">
      <c r="A298" t="s">
        <v>1296</v>
      </c>
      <c r="B298" t="str">
        <f t="shared" si="36"/>
        <v>Prozessor C / Section 2 / Programm 3 / Ancillary Receiver 3</v>
      </c>
      <c r="C298" t="str">
        <f t="shared" si="37"/>
        <v>SDI23_ANCrec_0003</v>
      </c>
      <c r="D298" t="str">
        <f t="shared" si="38"/>
        <v>Receiver</v>
      </c>
      <c r="E298" t="str">
        <f t="shared" si="39"/>
        <v>3</v>
      </c>
      <c r="F298" t="str">
        <f t="shared" si="40"/>
        <v>2</v>
      </c>
      <c r="G298" t="str">
        <f t="shared" si="41"/>
        <v>3</v>
      </c>
      <c r="H298" t="str">
        <f t="shared" si="42"/>
        <v>ANC</v>
      </c>
      <c r="I298">
        <f t="shared" si="43"/>
        <v>23</v>
      </c>
      <c r="J298" s="114" t="str">
        <f t="shared" si="44"/>
        <v>3</v>
      </c>
    </row>
    <row r="299" spans="1:10" x14ac:dyDescent="0.2">
      <c r="A299" t="s">
        <v>1297</v>
      </c>
      <c r="B299" t="str">
        <f t="shared" si="36"/>
        <v>Prozessor C / Section 2 / Programm 3 / Ancillary Receiver 4</v>
      </c>
      <c r="C299" t="str">
        <f t="shared" si="37"/>
        <v>SDI23_ANCrec_0004</v>
      </c>
      <c r="D299" t="str">
        <f t="shared" si="38"/>
        <v>Receiver</v>
      </c>
      <c r="E299" t="str">
        <f t="shared" si="39"/>
        <v>3</v>
      </c>
      <c r="F299" t="str">
        <f t="shared" si="40"/>
        <v>2</v>
      </c>
      <c r="G299" t="str">
        <f t="shared" si="41"/>
        <v>3</v>
      </c>
      <c r="H299" t="str">
        <f t="shared" si="42"/>
        <v>ANC</v>
      </c>
      <c r="I299">
        <f t="shared" si="43"/>
        <v>23</v>
      </c>
      <c r="J299" s="114" t="str">
        <f t="shared" si="44"/>
        <v>4</v>
      </c>
    </row>
    <row r="300" spans="1:10" x14ac:dyDescent="0.2">
      <c r="A300" t="s">
        <v>1298</v>
      </c>
      <c r="B300" t="str">
        <f t="shared" si="36"/>
        <v>Prozessor C / Section 2 / Programm 3 / Audio Receiver 1</v>
      </c>
      <c r="C300" t="str">
        <f t="shared" si="37"/>
        <v>SDI23_AUDrec_0001</v>
      </c>
      <c r="D300" t="str">
        <f t="shared" si="38"/>
        <v>Receiver</v>
      </c>
      <c r="E300" t="str">
        <f t="shared" si="39"/>
        <v>3</v>
      </c>
      <c r="F300" t="str">
        <f t="shared" si="40"/>
        <v>2</v>
      </c>
      <c r="G300" t="str">
        <f t="shared" si="41"/>
        <v>3</v>
      </c>
      <c r="H300" t="str">
        <f t="shared" si="42"/>
        <v>AUD</v>
      </c>
      <c r="I300">
        <f t="shared" si="43"/>
        <v>23</v>
      </c>
      <c r="J300" s="114" t="str">
        <f t="shared" si="44"/>
        <v>1</v>
      </c>
    </row>
    <row r="301" spans="1:10" x14ac:dyDescent="0.2">
      <c r="A301" t="s">
        <v>1299</v>
      </c>
      <c r="B301" t="str">
        <f t="shared" si="36"/>
        <v>Prozessor C / Section 2 / Programm 3 / Audio Receiver 2</v>
      </c>
      <c r="C301" t="str">
        <f t="shared" si="37"/>
        <v>SDI23_AUDrec_0002</v>
      </c>
      <c r="D301" t="str">
        <f t="shared" si="38"/>
        <v>Receiver</v>
      </c>
      <c r="E301" t="str">
        <f t="shared" si="39"/>
        <v>3</v>
      </c>
      <c r="F301" t="str">
        <f t="shared" si="40"/>
        <v>2</v>
      </c>
      <c r="G301" t="str">
        <f t="shared" si="41"/>
        <v>3</v>
      </c>
      <c r="H301" t="str">
        <f t="shared" si="42"/>
        <v>AUD</v>
      </c>
      <c r="I301">
        <f t="shared" si="43"/>
        <v>23</v>
      </c>
      <c r="J301" s="114" t="str">
        <f t="shared" si="44"/>
        <v>2</v>
      </c>
    </row>
    <row r="302" spans="1:10" x14ac:dyDescent="0.2">
      <c r="A302" t="s">
        <v>1300</v>
      </c>
      <c r="B302" t="str">
        <f t="shared" si="36"/>
        <v>Prozessor C / Section 2 / Programm 3 / Audio Receiver 3</v>
      </c>
      <c r="C302" t="str">
        <f t="shared" si="37"/>
        <v>SDI23_AUDrec_0003</v>
      </c>
      <c r="D302" t="str">
        <f t="shared" si="38"/>
        <v>Receiver</v>
      </c>
      <c r="E302" t="str">
        <f t="shared" si="39"/>
        <v>3</v>
      </c>
      <c r="F302" t="str">
        <f t="shared" si="40"/>
        <v>2</v>
      </c>
      <c r="G302" t="str">
        <f t="shared" si="41"/>
        <v>3</v>
      </c>
      <c r="H302" t="str">
        <f t="shared" si="42"/>
        <v>AUD</v>
      </c>
      <c r="I302">
        <f t="shared" si="43"/>
        <v>23</v>
      </c>
      <c r="J302" s="114" t="str">
        <f t="shared" si="44"/>
        <v>3</v>
      </c>
    </row>
    <row r="303" spans="1:10" x14ac:dyDescent="0.2">
      <c r="A303" t="s">
        <v>1301</v>
      </c>
      <c r="B303" t="str">
        <f t="shared" si="36"/>
        <v>Prozessor C / Section 2 / Programm 3 / Audio Receiver 4</v>
      </c>
      <c r="C303" t="str">
        <f t="shared" si="37"/>
        <v>SDI23_AUDrec_0004</v>
      </c>
      <c r="D303" t="str">
        <f t="shared" si="38"/>
        <v>Receiver</v>
      </c>
      <c r="E303" t="str">
        <f t="shared" si="39"/>
        <v>3</v>
      </c>
      <c r="F303" t="str">
        <f t="shared" si="40"/>
        <v>2</v>
      </c>
      <c r="G303" t="str">
        <f t="shared" si="41"/>
        <v>3</v>
      </c>
      <c r="H303" t="str">
        <f t="shared" si="42"/>
        <v>AUD</v>
      </c>
      <c r="I303">
        <f t="shared" si="43"/>
        <v>23</v>
      </c>
      <c r="J303" s="114" t="str">
        <f t="shared" si="44"/>
        <v>4</v>
      </c>
    </row>
    <row r="304" spans="1:10" x14ac:dyDescent="0.2">
      <c r="A304" t="s">
        <v>1302</v>
      </c>
      <c r="B304" t="str">
        <f t="shared" si="36"/>
        <v>Prozessor C / Section 2 / Programm 3 / Audio Receiver 5</v>
      </c>
      <c r="C304" t="str">
        <f t="shared" si="37"/>
        <v>SDI23_AUDrec_0005</v>
      </c>
      <c r="D304" t="str">
        <f t="shared" si="38"/>
        <v>Receiver</v>
      </c>
      <c r="E304" t="str">
        <f t="shared" si="39"/>
        <v>3</v>
      </c>
      <c r="F304" t="str">
        <f t="shared" si="40"/>
        <v>2</v>
      </c>
      <c r="G304" t="str">
        <f t="shared" si="41"/>
        <v>3</v>
      </c>
      <c r="H304" t="str">
        <f t="shared" si="42"/>
        <v>AUD</v>
      </c>
      <c r="I304">
        <f t="shared" si="43"/>
        <v>23</v>
      </c>
      <c r="J304" s="114" t="str">
        <f t="shared" si="44"/>
        <v>5</v>
      </c>
    </row>
    <row r="305" spans="1:10" x14ac:dyDescent="0.2">
      <c r="A305" t="s">
        <v>1303</v>
      </c>
      <c r="B305" t="str">
        <f t="shared" si="36"/>
        <v>Prozessor C / Section 2 / Programm 3 / Audio Receiver 6</v>
      </c>
      <c r="C305" t="str">
        <f t="shared" si="37"/>
        <v>SDI23_AUDrec_0006</v>
      </c>
      <c r="D305" t="str">
        <f t="shared" si="38"/>
        <v>Receiver</v>
      </c>
      <c r="E305" t="str">
        <f t="shared" si="39"/>
        <v>3</v>
      </c>
      <c r="F305" t="str">
        <f t="shared" si="40"/>
        <v>2</v>
      </c>
      <c r="G305" t="str">
        <f t="shared" si="41"/>
        <v>3</v>
      </c>
      <c r="H305" t="str">
        <f t="shared" si="42"/>
        <v>AUD</v>
      </c>
      <c r="I305">
        <f t="shared" si="43"/>
        <v>23</v>
      </c>
      <c r="J305" s="114" t="str">
        <f t="shared" si="44"/>
        <v>6</v>
      </c>
    </row>
    <row r="306" spans="1:10" x14ac:dyDescent="0.2">
      <c r="A306" t="s">
        <v>1304</v>
      </c>
      <c r="B306" t="str">
        <f t="shared" si="36"/>
        <v>Prozessor C / Section 2 / Programm 3 / Audio Receiver 7</v>
      </c>
      <c r="C306" t="str">
        <f t="shared" si="37"/>
        <v>SDI23_AUDrec_0007</v>
      </c>
      <c r="D306" t="str">
        <f t="shared" si="38"/>
        <v>Receiver</v>
      </c>
      <c r="E306" t="str">
        <f t="shared" si="39"/>
        <v>3</v>
      </c>
      <c r="F306" t="str">
        <f t="shared" si="40"/>
        <v>2</v>
      </c>
      <c r="G306" t="str">
        <f t="shared" si="41"/>
        <v>3</v>
      </c>
      <c r="H306" t="str">
        <f t="shared" si="42"/>
        <v>AUD</v>
      </c>
      <c r="I306">
        <f t="shared" si="43"/>
        <v>23</v>
      </c>
      <c r="J306" s="114" t="str">
        <f t="shared" si="44"/>
        <v>7</v>
      </c>
    </row>
    <row r="307" spans="1:10" x14ac:dyDescent="0.2">
      <c r="A307" t="s">
        <v>1305</v>
      </c>
      <c r="B307" t="str">
        <f t="shared" si="36"/>
        <v>Prozessor C / Section 2 / Programm 3 / Audio Receiver 8</v>
      </c>
      <c r="C307" t="str">
        <f t="shared" si="37"/>
        <v>SDI23_AUDrec_0008</v>
      </c>
      <c r="D307" t="str">
        <f t="shared" si="38"/>
        <v>Receiver</v>
      </c>
      <c r="E307" t="str">
        <f t="shared" si="39"/>
        <v>3</v>
      </c>
      <c r="F307" t="str">
        <f t="shared" si="40"/>
        <v>2</v>
      </c>
      <c r="G307" t="str">
        <f t="shared" si="41"/>
        <v>3</v>
      </c>
      <c r="H307" t="str">
        <f t="shared" si="42"/>
        <v>AUD</v>
      </c>
      <c r="I307">
        <f t="shared" si="43"/>
        <v>23</v>
      </c>
      <c r="J307" s="114" t="str">
        <f t="shared" si="44"/>
        <v>8</v>
      </c>
    </row>
    <row r="308" spans="1:10" x14ac:dyDescent="0.2">
      <c r="A308" t="s">
        <v>1306</v>
      </c>
      <c r="B308" t="str">
        <f t="shared" si="36"/>
        <v>Prozessor C / Section 2 / Programm 3 / Audio Receiver 9</v>
      </c>
      <c r="C308" t="str">
        <f t="shared" si="37"/>
        <v>SDI23_AUDrec_0009</v>
      </c>
      <c r="D308" t="str">
        <f t="shared" si="38"/>
        <v>Receiver</v>
      </c>
      <c r="E308" t="str">
        <f t="shared" si="39"/>
        <v>3</v>
      </c>
      <c r="F308" t="str">
        <f t="shared" si="40"/>
        <v>2</v>
      </c>
      <c r="G308" t="str">
        <f t="shared" si="41"/>
        <v>3</v>
      </c>
      <c r="H308" t="str">
        <f t="shared" si="42"/>
        <v>AUD</v>
      </c>
      <c r="I308">
        <f t="shared" si="43"/>
        <v>23</v>
      </c>
      <c r="J308" s="114" t="str">
        <f t="shared" si="44"/>
        <v>9</v>
      </c>
    </row>
    <row r="309" spans="1:10" x14ac:dyDescent="0.2">
      <c r="A309" t="s">
        <v>1307</v>
      </c>
      <c r="B309" t="str">
        <f t="shared" si="36"/>
        <v>Prozessor C / Section 2 / Programm 3 / Audio Receiver 10</v>
      </c>
      <c r="C309" t="str">
        <f t="shared" si="37"/>
        <v>SDI23_AUDrec_0010</v>
      </c>
      <c r="D309" t="str">
        <f t="shared" si="38"/>
        <v>Receiver</v>
      </c>
      <c r="E309" t="str">
        <f t="shared" si="39"/>
        <v>3</v>
      </c>
      <c r="F309" t="str">
        <f t="shared" si="40"/>
        <v>2</v>
      </c>
      <c r="G309" t="str">
        <f t="shared" si="41"/>
        <v>3</v>
      </c>
      <c r="H309" t="str">
        <f t="shared" si="42"/>
        <v>AUD</v>
      </c>
      <c r="I309">
        <f t="shared" si="43"/>
        <v>23</v>
      </c>
      <c r="J309" s="114" t="str">
        <f t="shared" si="44"/>
        <v>10</v>
      </c>
    </row>
    <row r="310" spans="1:10" x14ac:dyDescent="0.2">
      <c r="A310" t="s">
        <v>1308</v>
      </c>
      <c r="B310" t="str">
        <f t="shared" si="36"/>
        <v>Prozessor C / Section 2 / Programm 3 / Audio Receiver 11</v>
      </c>
      <c r="C310" t="str">
        <f t="shared" si="37"/>
        <v>SDI23_AUDrec_0011</v>
      </c>
      <c r="D310" t="str">
        <f t="shared" si="38"/>
        <v>Receiver</v>
      </c>
      <c r="E310" t="str">
        <f t="shared" si="39"/>
        <v>3</v>
      </c>
      <c r="F310" t="str">
        <f t="shared" si="40"/>
        <v>2</v>
      </c>
      <c r="G310" t="str">
        <f t="shared" si="41"/>
        <v>3</v>
      </c>
      <c r="H310" t="str">
        <f t="shared" si="42"/>
        <v>AUD</v>
      </c>
      <c r="I310">
        <f t="shared" si="43"/>
        <v>23</v>
      </c>
      <c r="J310" s="114" t="str">
        <f t="shared" si="44"/>
        <v>11</v>
      </c>
    </row>
    <row r="311" spans="1:10" x14ac:dyDescent="0.2">
      <c r="A311" t="s">
        <v>1309</v>
      </c>
      <c r="B311" t="str">
        <f t="shared" si="36"/>
        <v>Prozessor C / Section 2 / Programm 3 / Audio Receiver 12</v>
      </c>
      <c r="C311" t="str">
        <f t="shared" si="37"/>
        <v>SDI23_AUDrec_0012</v>
      </c>
      <c r="D311" t="str">
        <f t="shared" si="38"/>
        <v>Receiver</v>
      </c>
      <c r="E311" t="str">
        <f t="shared" si="39"/>
        <v>3</v>
      </c>
      <c r="F311" t="str">
        <f t="shared" si="40"/>
        <v>2</v>
      </c>
      <c r="G311" t="str">
        <f t="shared" si="41"/>
        <v>3</v>
      </c>
      <c r="H311" t="str">
        <f t="shared" si="42"/>
        <v>AUD</v>
      </c>
      <c r="I311">
        <f t="shared" si="43"/>
        <v>23</v>
      </c>
      <c r="J311" s="114" t="str">
        <f t="shared" si="44"/>
        <v>12</v>
      </c>
    </row>
    <row r="312" spans="1:10" x14ac:dyDescent="0.2">
      <c r="A312" t="s">
        <v>1310</v>
      </c>
      <c r="B312" t="str">
        <f t="shared" si="36"/>
        <v>Prozessor C / Section 2 / Programm 3 / Audio Receiver 13</v>
      </c>
      <c r="C312" t="str">
        <f t="shared" si="37"/>
        <v>SDI23_AUDrec_0013</v>
      </c>
      <c r="D312" t="str">
        <f t="shared" si="38"/>
        <v>Receiver</v>
      </c>
      <c r="E312" t="str">
        <f t="shared" si="39"/>
        <v>3</v>
      </c>
      <c r="F312" t="str">
        <f t="shared" si="40"/>
        <v>2</v>
      </c>
      <c r="G312" t="str">
        <f t="shared" si="41"/>
        <v>3</v>
      </c>
      <c r="H312" t="str">
        <f t="shared" si="42"/>
        <v>AUD</v>
      </c>
      <c r="I312">
        <f t="shared" si="43"/>
        <v>23</v>
      </c>
      <c r="J312" s="114" t="str">
        <f t="shared" si="44"/>
        <v>13</v>
      </c>
    </row>
    <row r="313" spans="1:10" x14ac:dyDescent="0.2">
      <c r="A313" t="s">
        <v>1311</v>
      </c>
      <c r="B313" t="str">
        <f t="shared" si="36"/>
        <v>Prozessor C / Section 2 / Programm 3 / Audio Receiver 14</v>
      </c>
      <c r="C313" t="str">
        <f t="shared" si="37"/>
        <v>SDI23_AUDrec_0014</v>
      </c>
      <c r="D313" t="str">
        <f t="shared" si="38"/>
        <v>Receiver</v>
      </c>
      <c r="E313" t="str">
        <f t="shared" si="39"/>
        <v>3</v>
      </c>
      <c r="F313" t="str">
        <f t="shared" si="40"/>
        <v>2</v>
      </c>
      <c r="G313" t="str">
        <f t="shared" si="41"/>
        <v>3</v>
      </c>
      <c r="H313" t="str">
        <f t="shared" si="42"/>
        <v>AUD</v>
      </c>
      <c r="I313">
        <f t="shared" si="43"/>
        <v>23</v>
      </c>
      <c r="J313" s="114" t="str">
        <f t="shared" si="44"/>
        <v>14</v>
      </c>
    </row>
    <row r="314" spans="1:10" x14ac:dyDescent="0.2">
      <c r="A314" t="s">
        <v>1312</v>
      </c>
      <c r="B314" t="str">
        <f t="shared" si="36"/>
        <v>Prozessor C / Section 2 / Programm 3 / Audio Receiver 15</v>
      </c>
      <c r="C314" t="str">
        <f t="shared" si="37"/>
        <v>SDI23_AUDrec_0015</v>
      </c>
      <c r="D314" t="str">
        <f t="shared" si="38"/>
        <v>Receiver</v>
      </c>
      <c r="E314" t="str">
        <f t="shared" si="39"/>
        <v>3</v>
      </c>
      <c r="F314" t="str">
        <f t="shared" si="40"/>
        <v>2</v>
      </c>
      <c r="G314" t="str">
        <f t="shared" si="41"/>
        <v>3</v>
      </c>
      <c r="H314" t="str">
        <f t="shared" si="42"/>
        <v>AUD</v>
      </c>
      <c r="I314">
        <f t="shared" si="43"/>
        <v>23</v>
      </c>
      <c r="J314" s="114" t="str">
        <f t="shared" si="44"/>
        <v>15</v>
      </c>
    </row>
    <row r="315" spans="1:10" x14ac:dyDescent="0.2">
      <c r="A315" t="s">
        <v>1313</v>
      </c>
      <c r="B315" t="str">
        <f t="shared" si="36"/>
        <v>Prozessor C / Section 2 / Programm 3 / Audio Receiver 16</v>
      </c>
      <c r="C315" t="str">
        <f t="shared" si="37"/>
        <v>SDI23_AUDrec_0016</v>
      </c>
      <c r="D315" t="str">
        <f t="shared" si="38"/>
        <v>Receiver</v>
      </c>
      <c r="E315" t="str">
        <f t="shared" si="39"/>
        <v>3</v>
      </c>
      <c r="F315" t="str">
        <f t="shared" si="40"/>
        <v>2</v>
      </c>
      <c r="G315" t="str">
        <f t="shared" si="41"/>
        <v>3</v>
      </c>
      <c r="H315" t="str">
        <f t="shared" si="42"/>
        <v>AUD</v>
      </c>
      <c r="I315">
        <f t="shared" si="43"/>
        <v>23</v>
      </c>
      <c r="J315" s="114" t="str">
        <f t="shared" si="44"/>
        <v>16</v>
      </c>
    </row>
    <row r="316" spans="1:10" x14ac:dyDescent="0.2">
      <c r="A316" t="s">
        <v>1314</v>
      </c>
      <c r="B316" t="str">
        <f t="shared" si="36"/>
        <v>Prozessor C / Section 2 / Programm 3 / Video Receiver 1</v>
      </c>
      <c r="C316" t="str">
        <f t="shared" si="37"/>
        <v>SDI23_VIDrec_0001</v>
      </c>
      <c r="D316" t="str">
        <f t="shared" si="38"/>
        <v>Receiver</v>
      </c>
      <c r="E316" t="str">
        <f t="shared" si="39"/>
        <v>3</v>
      </c>
      <c r="F316" t="str">
        <f t="shared" si="40"/>
        <v>2</v>
      </c>
      <c r="G316" t="str">
        <f t="shared" si="41"/>
        <v>3</v>
      </c>
      <c r="H316" t="str">
        <f t="shared" si="42"/>
        <v>VID</v>
      </c>
      <c r="I316">
        <f t="shared" si="43"/>
        <v>23</v>
      </c>
      <c r="J316" s="114" t="str">
        <f t="shared" si="44"/>
        <v>1</v>
      </c>
    </row>
    <row r="317" spans="1:10" x14ac:dyDescent="0.2">
      <c r="A317" t="s">
        <v>1315</v>
      </c>
      <c r="B317" t="str">
        <f t="shared" si="36"/>
        <v>Prozessor C / Section 2 / Programm 4 / Ancillary Receiver 1</v>
      </c>
      <c r="C317" t="str">
        <f t="shared" si="37"/>
        <v>SDI24_ANCrec_0001</v>
      </c>
      <c r="D317" t="str">
        <f t="shared" si="38"/>
        <v>Receiver</v>
      </c>
      <c r="E317" t="str">
        <f t="shared" si="39"/>
        <v>3</v>
      </c>
      <c r="F317" t="str">
        <f t="shared" si="40"/>
        <v>2</v>
      </c>
      <c r="G317" t="str">
        <f t="shared" si="41"/>
        <v>4</v>
      </c>
      <c r="H317" t="str">
        <f t="shared" si="42"/>
        <v>ANC</v>
      </c>
      <c r="I317">
        <f t="shared" si="43"/>
        <v>24</v>
      </c>
      <c r="J317" s="114" t="str">
        <f t="shared" si="44"/>
        <v>1</v>
      </c>
    </row>
    <row r="318" spans="1:10" x14ac:dyDescent="0.2">
      <c r="A318" t="s">
        <v>1316</v>
      </c>
      <c r="B318" t="str">
        <f t="shared" si="36"/>
        <v>Prozessor C / Section 2 / Programm 4 / Ancillary Receiver 2</v>
      </c>
      <c r="C318" t="str">
        <f t="shared" si="37"/>
        <v>SDI24_ANCrec_0002</v>
      </c>
      <c r="D318" t="str">
        <f t="shared" si="38"/>
        <v>Receiver</v>
      </c>
      <c r="E318" t="str">
        <f t="shared" si="39"/>
        <v>3</v>
      </c>
      <c r="F318" t="str">
        <f t="shared" si="40"/>
        <v>2</v>
      </c>
      <c r="G318" t="str">
        <f t="shared" si="41"/>
        <v>4</v>
      </c>
      <c r="H318" t="str">
        <f t="shared" si="42"/>
        <v>ANC</v>
      </c>
      <c r="I318">
        <f t="shared" si="43"/>
        <v>24</v>
      </c>
      <c r="J318" s="114" t="str">
        <f t="shared" si="44"/>
        <v>2</v>
      </c>
    </row>
    <row r="319" spans="1:10" x14ac:dyDescent="0.2">
      <c r="A319" t="s">
        <v>1317</v>
      </c>
      <c r="B319" t="str">
        <f t="shared" si="36"/>
        <v>Prozessor C / Section 2 / Programm 4 / Ancillary Receiver 3</v>
      </c>
      <c r="C319" t="str">
        <f t="shared" si="37"/>
        <v>SDI24_ANCrec_0003</v>
      </c>
      <c r="D319" t="str">
        <f t="shared" si="38"/>
        <v>Receiver</v>
      </c>
      <c r="E319" t="str">
        <f t="shared" si="39"/>
        <v>3</v>
      </c>
      <c r="F319" t="str">
        <f t="shared" si="40"/>
        <v>2</v>
      </c>
      <c r="G319" t="str">
        <f t="shared" si="41"/>
        <v>4</v>
      </c>
      <c r="H319" t="str">
        <f t="shared" si="42"/>
        <v>ANC</v>
      </c>
      <c r="I319">
        <f t="shared" si="43"/>
        <v>24</v>
      </c>
      <c r="J319" s="114" t="str">
        <f t="shared" si="44"/>
        <v>3</v>
      </c>
    </row>
    <row r="320" spans="1:10" x14ac:dyDescent="0.2">
      <c r="A320" t="s">
        <v>1318</v>
      </c>
      <c r="B320" t="str">
        <f t="shared" si="36"/>
        <v>Prozessor C / Section 2 / Programm 4 / Ancillary Receiver 4</v>
      </c>
      <c r="C320" t="str">
        <f t="shared" si="37"/>
        <v>SDI24_ANCrec_0004</v>
      </c>
      <c r="D320" t="str">
        <f t="shared" si="38"/>
        <v>Receiver</v>
      </c>
      <c r="E320" t="str">
        <f t="shared" si="39"/>
        <v>3</v>
      </c>
      <c r="F320" t="str">
        <f t="shared" si="40"/>
        <v>2</v>
      </c>
      <c r="G320" t="str">
        <f t="shared" si="41"/>
        <v>4</v>
      </c>
      <c r="H320" t="str">
        <f t="shared" si="42"/>
        <v>ANC</v>
      </c>
      <c r="I320">
        <f t="shared" si="43"/>
        <v>24</v>
      </c>
      <c r="J320" s="114" t="str">
        <f t="shared" si="44"/>
        <v>4</v>
      </c>
    </row>
    <row r="321" spans="1:10" x14ac:dyDescent="0.2">
      <c r="A321" t="s">
        <v>1319</v>
      </c>
      <c r="B321" t="str">
        <f t="shared" si="36"/>
        <v>Prozessor C / Section 2 / Programm 4 / Audio Receiver 1</v>
      </c>
      <c r="C321" t="str">
        <f t="shared" si="37"/>
        <v>SDI24_AUDrec_0001</v>
      </c>
      <c r="D321" t="str">
        <f t="shared" si="38"/>
        <v>Receiver</v>
      </c>
      <c r="E321" t="str">
        <f t="shared" si="39"/>
        <v>3</v>
      </c>
      <c r="F321" t="str">
        <f t="shared" si="40"/>
        <v>2</v>
      </c>
      <c r="G321" t="str">
        <f t="shared" si="41"/>
        <v>4</v>
      </c>
      <c r="H321" t="str">
        <f t="shared" si="42"/>
        <v>AUD</v>
      </c>
      <c r="I321">
        <f t="shared" si="43"/>
        <v>24</v>
      </c>
      <c r="J321" s="114" t="str">
        <f t="shared" si="44"/>
        <v>1</v>
      </c>
    </row>
    <row r="322" spans="1:10" x14ac:dyDescent="0.2">
      <c r="A322" t="s">
        <v>1320</v>
      </c>
      <c r="B322" t="str">
        <f t="shared" ref="B322:B385" si="45">CONCATENATE(IF(E322="1","Prozessor A",IF(E322="2","Prozessor B",IF(E322="3","Prozessor C",IF(E322="4","Prozessor D","UNBEKANNT"))))," / ",IF(F322="1","Section 1",IF(F322="2","Section 2","UNBEKANNT"))," / ",IF(G322="1","Programm 1",IF(G322="2","Programm 2",IF(G322="3","Programm 3",IF(G322="4","Programm 4","UNBEKANNT")))), " / ", IF(H322="VID","Video",IF(H322="AUD","Audio",IF(H322="ANC","Ancillary","UNBEKANNT")))," ", D322, " ", J322)</f>
        <v>Prozessor C / Section 2 / Programm 4 / Audio Receiver 2</v>
      </c>
      <c r="C322" t="str">
        <f t="shared" ref="C322:C385" si="46">CONCATENATE("SDI",IF(I322&lt;10,CONCATENATE("0",I322),I322),"_",H322,IF(D322="Sender","send_",IF(D322="Receiver","rec_","UNKNOWN")),IF(OR(J322 ="1",J322 ="2",J322 ="3",J322 ="4",J322 ="5",J322 ="6",J322 ="7",J322 ="8",J322 ="9"),CONCATENATE("000",J322),CONCATENATE("00",J322)))</f>
        <v>SDI24_AUDrec_0002</v>
      </c>
      <c r="D322" t="str">
        <f t="shared" ref="D322:D385" si="47">IF(ISERROR(FIND("S|P",A322)),"Receiver","Sender")</f>
        <v>Receiver</v>
      </c>
      <c r="E322" t="str">
        <f t="shared" ref="E322:E385" si="48">IF(ISERROR(FIND("ProcA",A322)),IF(ISERROR(FIND("ProcB",A322)),IF(ISERROR(FIND("ProcC",A322)),IF(ISERROR(FIND("ProcD",A322)),"UNBEKANNT","4"),"3"),"2"),"1")</f>
        <v>3</v>
      </c>
      <c r="F322" t="str">
        <f t="shared" ref="F322:F385" si="49">IF(ISERROR(FIND(" S1 ",A322)),IF(ISERROR(FIND(" S2 ",A322)),"UNBEKANNT","2"),"1")</f>
        <v>2</v>
      </c>
      <c r="G322" t="str">
        <f t="shared" ref="G322:G385" si="50">IF(ISERROR(FIND(" P1 ",A322)),IF(ISERROR(FIND(" P2 ",A322)),IF(ISERROR(FIND(" P3 ",A322)),IF(ISERROR(FIND(" P4 ",A322)),"UNBEKANNT","4"),"3"),"2"),"1")</f>
        <v>4</v>
      </c>
      <c r="H322" t="str">
        <f t="shared" ref="H322:H385" si="51">IF(ISERROR(FIND("Video",A322)),IF(ISERROR(FIND("Audio",A322)),IF(ISERROR(FIND("Ancillary",A322)),"UNBEKANNT","ANC"),"AUD"),"VID")</f>
        <v>AUD</v>
      </c>
      <c r="I322">
        <f t="shared" ref="I322:I385" si="52">IF(AND(E322="1",F322="1",G322="1"),1,IF(AND(E322="1",F322="1",G322="2"),2,IF(AND(E322="1",F322="1",G322="3"),3,IF(AND(E322="1",F322="1",G322="4"),4,IF(AND(E322="1",F322="2",G322="1"),5,IF(AND(E322="1",F322="2",G322="2"),6,IF(AND(E322="1",F322="2",G322="3"),7,IF(AND(E322="1",F322="2",G322="4"),8,IF(AND(E322="2",F322="1",G322="1"),9,IF(AND(E322="2",F322="1",G322="2"),10,IF(AND(E322="2",F322="1",G322="3"),11,IF(AND(E322="2",F322="1",G322="4"),12,IF(AND(E322="2",F322="2",G322="1"),13,IF(AND(E322="2",F322="2",G322="2"),14,IF(AND(E322="2",F322="2",G322="3"),15,IF(AND(E322="2",F322="2",G322="4"),16,IF(AND(E322="3",F322="1",G322="1"),17,IF(AND(E322="3",F322="1",G322="2"),18,IF(AND(E322="3",F322="1",G322="3"),19,IF(AND(E322="3",F322="1",G322="4"),20,IF(AND(E322="3",F322="2",G322="1"),21,IF(AND(E322="3",F322="2",G322="2"),22,IF(AND(E322="3",F322="2",G322="3"),23,IF(AND(E322="3",F322="2",G322="4"),24,IF(AND(E322="4",F322="1",G322="1"),25,IF(AND(E322="4",F322="1",G322="2"),26,IF(AND(E322="4",F322="1",G322="3"),27,IF(AND(E322="4",F322="1",G322="4"),28,IF(AND(E322="4",F322="2",G322="1"),29,IF(AND(E322="4",F322="2",G322="2"),30,IF(AND(E322="4",F322="2",G322="3"),31,IF(AND(E322="4",F322="2",G322="4"),32,"UNBEKANNT"))))))))))))))))))))))))))))))))</f>
        <v>24</v>
      </c>
      <c r="J322" s="114" t="str">
        <f t="shared" ref="J322:J385" si="53">IF(ISERROR(FIND("Proxy Video",A322)),IF(ISERROR(FIND("Video",A322)),IF(ISERROR(SEARCH("Audio",A322)),IF(ISERROR(SEARCH("Data",A322)),"UNBEKANNT",RIGHT(A322,LEN(A322)-SEARCH("Data",A322)-4)),RIGHT(A322,LEN(A322)-SEARCH("Audio",A322)-5)),"1"),"2")</f>
        <v>2</v>
      </c>
    </row>
    <row r="323" spans="1:10" x14ac:dyDescent="0.2">
      <c r="A323" t="s">
        <v>1321</v>
      </c>
      <c r="B323" t="str">
        <f t="shared" si="45"/>
        <v>Prozessor C / Section 2 / Programm 4 / Audio Receiver 3</v>
      </c>
      <c r="C323" t="str">
        <f t="shared" si="46"/>
        <v>SDI24_AUDrec_0003</v>
      </c>
      <c r="D323" t="str">
        <f t="shared" si="47"/>
        <v>Receiver</v>
      </c>
      <c r="E323" t="str">
        <f t="shared" si="48"/>
        <v>3</v>
      </c>
      <c r="F323" t="str">
        <f t="shared" si="49"/>
        <v>2</v>
      </c>
      <c r="G323" t="str">
        <f t="shared" si="50"/>
        <v>4</v>
      </c>
      <c r="H323" t="str">
        <f t="shared" si="51"/>
        <v>AUD</v>
      </c>
      <c r="I323">
        <f t="shared" si="52"/>
        <v>24</v>
      </c>
      <c r="J323" s="114" t="str">
        <f t="shared" si="53"/>
        <v>3</v>
      </c>
    </row>
    <row r="324" spans="1:10" x14ac:dyDescent="0.2">
      <c r="A324" t="s">
        <v>1322</v>
      </c>
      <c r="B324" t="str">
        <f t="shared" si="45"/>
        <v>Prozessor C / Section 2 / Programm 4 / Audio Receiver 4</v>
      </c>
      <c r="C324" t="str">
        <f t="shared" si="46"/>
        <v>SDI24_AUDrec_0004</v>
      </c>
      <c r="D324" t="str">
        <f t="shared" si="47"/>
        <v>Receiver</v>
      </c>
      <c r="E324" t="str">
        <f t="shared" si="48"/>
        <v>3</v>
      </c>
      <c r="F324" t="str">
        <f t="shared" si="49"/>
        <v>2</v>
      </c>
      <c r="G324" t="str">
        <f t="shared" si="50"/>
        <v>4</v>
      </c>
      <c r="H324" t="str">
        <f t="shared" si="51"/>
        <v>AUD</v>
      </c>
      <c r="I324">
        <f t="shared" si="52"/>
        <v>24</v>
      </c>
      <c r="J324" s="114" t="str">
        <f t="shared" si="53"/>
        <v>4</v>
      </c>
    </row>
    <row r="325" spans="1:10" x14ac:dyDescent="0.2">
      <c r="A325" t="s">
        <v>1323</v>
      </c>
      <c r="B325" t="str">
        <f t="shared" si="45"/>
        <v>Prozessor C / Section 2 / Programm 4 / Audio Receiver 5</v>
      </c>
      <c r="C325" t="str">
        <f t="shared" si="46"/>
        <v>SDI24_AUDrec_0005</v>
      </c>
      <c r="D325" t="str">
        <f t="shared" si="47"/>
        <v>Receiver</v>
      </c>
      <c r="E325" t="str">
        <f t="shared" si="48"/>
        <v>3</v>
      </c>
      <c r="F325" t="str">
        <f t="shared" si="49"/>
        <v>2</v>
      </c>
      <c r="G325" t="str">
        <f t="shared" si="50"/>
        <v>4</v>
      </c>
      <c r="H325" t="str">
        <f t="shared" si="51"/>
        <v>AUD</v>
      </c>
      <c r="I325">
        <f t="shared" si="52"/>
        <v>24</v>
      </c>
      <c r="J325" s="114" t="str">
        <f t="shared" si="53"/>
        <v>5</v>
      </c>
    </row>
    <row r="326" spans="1:10" x14ac:dyDescent="0.2">
      <c r="A326" t="s">
        <v>1324</v>
      </c>
      <c r="B326" t="str">
        <f t="shared" si="45"/>
        <v>Prozessor C / Section 2 / Programm 4 / Audio Receiver 6</v>
      </c>
      <c r="C326" t="str">
        <f t="shared" si="46"/>
        <v>SDI24_AUDrec_0006</v>
      </c>
      <c r="D326" t="str">
        <f t="shared" si="47"/>
        <v>Receiver</v>
      </c>
      <c r="E326" t="str">
        <f t="shared" si="48"/>
        <v>3</v>
      </c>
      <c r="F326" t="str">
        <f t="shared" si="49"/>
        <v>2</v>
      </c>
      <c r="G326" t="str">
        <f t="shared" si="50"/>
        <v>4</v>
      </c>
      <c r="H326" t="str">
        <f t="shared" si="51"/>
        <v>AUD</v>
      </c>
      <c r="I326">
        <f t="shared" si="52"/>
        <v>24</v>
      </c>
      <c r="J326" s="114" t="str">
        <f t="shared" si="53"/>
        <v>6</v>
      </c>
    </row>
    <row r="327" spans="1:10" x14ac:dyDescent="0.2">
      <c r="A327" t="s">
        <v>1325</v>
      </c>
      <c r="B327" t="str">
        <f t="shared" si="45"/>
        <v>Prozessor C / Section 2 / Programm 4 / Audio Receiver 7</v>
      </c>
      <c r="C327" t="str">
        <f t="shared" si="46"/>
        <v>SDI24_AUDrec_0007</v>
      </c>
      <c r="D327" t="str">
        <f t="shared" si="47"/>
        <v>Receiver</v>
      </c>
      <c r="E327" t="str">
        <f t="shared" si="48"/>
        <v>3</v>
      </c>
      <c r="F327" t="str">
        <f t="shared" si="49"/>
        <v>2</v>
      </c>
      <c r="G327" t="str">
        <f t="shared" si="50"/>
        <v>4</v>
      </c>
      <c r="H327" t="str">
        <f t="shared" si="51"/>
        <v>AUD</v>
      </c>
      <c r="I327">
        <f t="shared" si="52"/>
        <v>24</v>
      </c>
      <c r="J327" s="114" t="str">
        <f t="shared" si="53"/>
        <v>7</v>
      </c>
    </row>
    <row r="328" spans="1:10" x14ac:dyDescent="0.2">
      <c r="A328" t="s">
        <v>1326</v>
      </c>
      <c r="B328" t="str">
        <f t="shared" si="45"/>
        <v>Prozessor C / Section 2 / Programm 4 / Audio Receiver 8</v>
      </c>
      <c r="C328" t="str">
        <f t="shared" si="46"/>
        <v>SDI24_AUDrec_0008</v>
      </c>
      <c r="D328" t="str">
        <f t="shared" si="47"/>
        <v>Receiver</v>
      </c>
      <c r="E328" t="str">
        <f t="shared" si="48"/>
        <v>3</v>
      </c>
      <c r="F328" t="str">
        <f t="shared" si="49"/>
        <v>2</v>
      </c>
      <c r="G328" t="str">
        <f t="shared" si="50"/>
        <v>4</v>
      </c>
      <c r="H328" t="str">
        <f t="shared" si="51"/>
        <v>AUD</v>
      </c>
      <c r="I328">
        <f t="shared" si="52"/>
        <v>24</v>
      </c>
      <c r="J328" s="114" t="str">
        <f t="shared" si="53"/>
        <v>8</v>
      </c>
    </row>
    <row r="329" spans="1:10" x14ac:dyDescent="0.2">
      <c r="A329" t="s">
        <v>1327</v>
      </c>
      <c r="B329" t="str">
        <f t="shared" si="45"/>
        <v>Prozessor C / Section 2 / Programm 4 / Audio Receiver 9</v>
      </c>
      <c r="C329" t="str">
        <f t="shared" si="46"/>
        <v>SDI24_AUDrec_0009</v>
      </c>
      <c r="D329" t="str">
        <f t="shared" si="47"/>
        <v>Receiver</v>
      </c>
      <c r="E329" t="str">
        <f t="shared" si="48"/>
        <v>3</v>
      </c>
      <c r="F329" t="str">
        <f t="shared" si="49"/>
        <v>2</v>
      </c>
      <c r="G329" t="str">
        <f t="shared" si="50"/>
        <v>4</v>
      </c>
      <c r="H329" t="str">
        <f t="shared" si="51"/>
        <v>AUD</v>
      </c>
      <c r="I329">
        <f t="shared" si="52"/>
        <v>24</v>
      </c>
      <c r="J329" s="114" t="str">
        <f t="shared" si="53"/>
        <v>9</v>
      </c>
    </row>
    <row r="330" spans="1:10" x14ac:dyDescent="0.2">
      <c r="A330" t="s">
        <v>1328</v>
      </c>
      <c r="B330" t="str">
        <f t="shared" si="45"/>
        <v>Prozessor C / Section 2 / Programm 4 / Audio Receiver 10</v>
      </c>
      <c r="C330" t="str">
        <f t="shared" si="46"/>
        <v>SDI24_AUDrec_0010</v>
      </c>
      <c r="D330" t="str">
        <f t="shared" si="47"/>
        <v>Receiver</v>
      </c>
      <c r="E330" t="str">
        <f t="shared" si="48"/>
        <v>3</v>
      </c>
      <c r="F330" t="str">
        <f t="shared" si="49"/>
        <v>2</v>
      </c>
      <c r="G330" t="str">
        <f t="shared" si="50"/>
        <v>4</v>
      </c>
      <c r="H330" t="str">
        <f t="shared" si="51"/>
        <v>AUD</v>
      </c>
      <c r="I330">
        <f t="shared" si="52"/>
        <v>24</v>
      </c>
      <c r="J330" s="114" t="str">
        <f t="shared" si="53"/>
        <v>10</v>
      </c>
    </row>
    <row r="331" spans="1:10" x14ac:dyDescent="0.2">
      <c r="A331" t="s">
        <v>1329</v>
      </c>
      <c r="B331" t="str">
        <f t="shared" si="45"/>
        <v>Prozessor C / Section 2 / Programm 4 / Audio Receiver 11</v>
      </c>
      <c r="C331" t="str">
        <f t="shared" si="46"/>
        <v>SDI24_AUDrec_0011</v>
      </c>
      <c r="D331" t="str">
        <f t="shared" si="47"/>
        <v>Receiver</v>
      </c>
      <c r="E331" t="str">
        <f t="shared" si="48"/>
        <v>3</v>
      </c>
      <c r="F331" t="str">
        <f t="shared" si="49"/>
        <v>2</v>
      </c>
      <c r="G331" t="str">
        <f t="shared" si="50"/>
        <v>4</v>
      </c>
      <c r="H331" t="str">
        <f t="shared" si="51"/>
        <v>AUD</v>
      </c>
      <c r="I331">
        <f t="shared" si="52"/>
        <v>24</v>
      </c>
      <c r="J331" s="114" t="str">
        <f t="shared" si="53"/>
        <v>11</v>
      </c>
    </row>
    <row r="332" spans="1:10" x14ac:dyDescent="0.2">
      <c r="A332" t="s">
        <v>1330</v>
      </c>
      <c r="B332" t="str">
        <f t="shared" si="45"/>
        <v>Prozessor C / Section 2 / Programm 4 / Audio Receiver 12</v>
      </c>
      <c r="C332" t="str">
        <f t="shared" si="46"/>
        <v>SDI24_AUDrec_0012</v>
      </c>
      <c r="D332" t="str">
        <f t="shared" si="47"/>
        <v>Receiver</v>
      </c>
      <c r="E332" t="str">
        <f t="shared" si="48"/>
        <v>3</v>
      </c>
      <c r="F332" t="str">
        <f t="shared" si="49"/>
        <v>2</v>
      </c>
      <c r="G332" t="str">
        <f t="shared" si="50"/>
        <v>4</v>
      </c>
      <c r="H332" t="str">
        <f t="shared" si="51"/>
        <v>AUD</v>
      </c>
      <c r="I332">
        <f t="shared" si="52"/>
        <v>24</v>
      </c>
      <c r="J332" s="114" t="str">
        <f t="shared" si="53"/>
        <v>12</v>
      </c>
    </row>
    <row r="333" spans="1:10" x14ac:dyDescent="0.2">
      <c r="A333" t="s">
        <v>1331</v>
      </c>
      <c r="B333" t="str">
        <f t="shared" si="45"/>
        <v>Prozessor C / Section 2 / Programm 4 / Audio Receiver 13</v>
      </c>
      <c r="C333" t="str">
        <f t="shared" si="46"/>
        <v>SDI24_AUDrec_0013</v>
      </c>
      <c r="D333" t="str">
        <f t="shared" si="47"/>
        <v>Receiver</v>
      </c>
      <c r="E333" t="str">
        <f t="shared" si="48"/>
        <v>3</v>
      </c>
      <c r="F333" t="str">
        <f t="shared" si="49"/>
        <v>2</v>
      </c>
      <c r="G333" t="str">
        <f t="shared" si="50"/>
        <v>4</v>
      </c>
      <c r="H333" t="str">
        <f t="shared" si="51"/>
        <v>AUD</v>
      </c>
      <c r="I333">
        <f t="shared" si="52"/>
        <v>24</v>
      </c>
      <c r="J333" s="114" t="str">
        <f t="shared" si="53"/>
        <v>13</v>
      </c>
    </row>
    <row r="334" spans="1:10" x14ac:dyDescent="0.2">
      <c r="A334" t="s">
        <v>1332</v>
      </c>
      <c r="B334" t="str">
        <f t="shared" si="45"/>
        <v>Prozessor C / Section 2 / Programm 4 / Audio Receiver 14</v>
      </c>
      <c r="C334" t="str">
        <f t="shared" si="46"/>
        <v>SDI24_AUDrec_0014</v>
      </c>
      <c r="D334" t="str">
        <f t="shared" si="47"/>
        <v>Receiver</v>
      </c>
      <c r="E334" t="str">
        <f t="shared" si="48"/>
        <v>3</v>
      </c>
      <c r="F334" t="str">
        <f t="shared" si="49"/>
        <v>2</v>
      </c>
      <c r="G334" t="str">
        <f t="shared" si="50"/>
        <v>4</v>
      </c>
      <c r="H334" t="str">
        <f t="shared" si="51"/>
        <v>AUD</v>
      </c>
      <c r="I334">
        <f t="shared" si="52"/>
        <v>24</v>
      </c>
      <c r="J334" s="114" t="str">
        <f t="shared" si="53"/>
        <v>14</v>
      </c>
    </row>
    <row r="335" spans="1:10" x14ac:dyDescent="0.2">
      <c r="A335" t="s">
        <v>1333</v>
      </c>
      <c r="B335" t="str">
        <f t="shared" si="45"/>
        <v>Prozessor C / Section 2 / Programm 4 / Audio Receiver 15</v>
      </c>
      <c r="C335" t="str">
        <f t="shared" si="46"/>
        <v>SDI24_AUDrec_0015</v>
      </c>
      <c r="D335" t="str">
        <f t="shared" si="47"/>
        <v>Receiver</v>
      </c>
      <c r="E335" t="str">
        <f t="shared" si="48"/>
        <v>3</v>
      </c>
      <c r="F335" t="str">
        <f t="shared" si="49"/>
        <v>2</v>
      </c>
      <c r="G335" t="str">
        <f t="shared" si="50"/>
        <v>4</v>
      </c>
      <c r="H335" t="str">
        <f t="shared" si="51"/>
        <v>AUD</v>
      </c>
      <c r="I335">
        <f t="shared" si="52"/>
        <v>24</v>
      </c>
      <c r="J335" s="114" t="str">
        <f t="shared" si="53"/>
        <v>15</v>
      </c>
    </row>
    <row r="336" spans="1:10" x14ac:dyDescent="0.2">
      <c r="A336" t="s">
        <v>1334</v>
      </c>
      <c r="B336" t="str">
        <f t="shared" si="45"/>
        <v>Prozessor C / Section 2 / Programm 4 / Audio Receiver 16</v>
      </c>
      <c r="C336" t="str">
        <f t="shared" si="46"/>
        <v>SDI24_AUDrec_0016</v>
      </c>
      <c r="D336" t="str">
        <f t="shared" si="47"/>
        <v>Receiver</v>
      </c>
      <c r="E336" t="str">
        <f t="shared" si="48"/>
        <v>3</v>
      </c>
      <c r="F336" t="str">
        <f t="shared" si="49"/>
        <v>2</v>
      </c>
      <c r="G336" t="str">
        <f t="shared" si="50"/>
        <v>4</v>
      </c>
      <c r="H336" t="str">
        <f t="shared" si="51"/>
        <v>AUD</v>
      </c>
      <c r="I336">
        <f t="shared" si="52"/>
        <v>24</v>
      </c>
      <c r="J336" s="114" t="str">
        <f t="shared" si="53"/>
        <v>16</v>
      </c>
    </row>
    <row r="337" spans="1:10" x14ac:dyDescent="0.2">
      <c r="A337" t="s">
        <v>1335</v>
      </c>
      <c r="B337" t="str">
        <f t="shared" si="45"/>
        <v>Prozessor C / Section 2 / Programm 4 / Video Receiver 1</v>
      </c>
      <c r="C337" t="str">
        <f t="shared" si="46"/>
        <v>SDI24_VIDrec_0001</v>
      </c>
      <c r="D337" t="str">
        <f t="shared" si="47"/>
        <v>Receiver</v>
      </c>
      <c r="E337" t="str">
        <f t="shared" si="48"/>
        <v>3</v>
      </c>
      <c r="F337" t="str">
        <f t="shared" si="49"/>
        <v>2</v>
      </c>
      <c r="G337" t="str">
        <f t="shared" si="50"/>
        <v>4</v>
      </c>
      <c r="H337" t="str">
        <f t="shared" si="51"/>
        <v>VID</v>
      </c>
      <c r="I337">
        <f t="shared" si="52"/>
        <v>24</v>
      </c>
      <c r="J337" s="114" t="str">
        <f t="shared" si="53"/>
        <v>1</v>
      </c>
    </row>
    <row r="338" spans="1:10" x14ac:dyDescent="0.2">
      <c r="A338" t="s">
        <v>943</v>
      </c>
      <c r="B338" t="str">
        <f t="shared" si="45"/>
        <v>Prozessor A / Section 1 / Programm 1 / Ancillary Sender 1</v>
      </c>
      <c r="C338" t="str">
        <f t="shared" si="46"/>
        <v>SDI01_ANCsend_0001</v>
      </c>
      <c r="D338" t="str">
        <f t="shared" si="47"/>
        <v>Sender</v>
      </c>
      <c r="E338" t="str">
        <f t="shared" si="48"/>
        <v>1</v>
      </c>
      <c r="F338" t="str">
        <f t="shared" si="49"/>
        <v>1</v>
      </c>
      <c r="G338" t="str">
        <f t="shared" si="50"/>
        <v>1</v>
      </c>
      <c r="H338" t="str">
        <f t="shared" si="51"/>
        <v>ANC</v>
      </c>
      <c r="I338">
        <f t="shared" si="52"/>
        <v>1</v>
      </c>
      <c r="J338" s="114" t="str">
        <f t="shared" si="53"/>
        <v>1</v>
      </c>
    </row>
    <row r="339" spans="1:10" x14ac:dyDescent="0.2">
      <c r="A339" t="s">
        <v>944</v>
      </c>
      <c r="B339" t="str">
        <f t="shared" si="45"/>
        <v>Prozessor A / Section 1 / Programm 1 / Ancillary Sender 2</v>
      </c>
      <c r="C339" t="str">
        <f t="shared" si="46"/>
        <v>SDI01_ANCsend_0002</v>
      </c>
      <c r="D339" t="str">
        <f t="shared" si="47"/>
        <v>Sender</v>
      </c>
      <c r="E339" t="str">
        <f t="shared" si="48"/>
        <v>1</v>
      </c>
      <c r="F339" t="str">
        <f t="shared" si="49"/>
        <v>1</v>
      </c>
      <c r="G339" t="str">
        <f t="shared" si="50"/>
        <v>1</v>
      </c>
      <c r="H339" t="str">
        <f t="shared" si="51"/>
        <v>ANC</v>
      </c>
      <c r="I339">
        <f t="shared" si="52"/>
        <v>1</v>
      </c>
      <c r="J339" s="114" t="str">
        <f t="shared" si="53"/>
        <v>2</v>
      </c>
    </row>
    <row r="340" spans="1:10" x14ac:dyDescent="0.2">
      <c r="A340" t="s">
        <v>945</v>
      </c>
      <c r="B340" t="str">
        <f t="shared" si="45"/>
        <v>Prozessor A / Section 1 / Programm 1 / Ancillary Sender 3</v>
      </c>
      <c r="C340" t="str">
        <f t="shared" si="46"/>
        <v>SDI01_ANCsend_0003</v>
      </c>
      <c r="D340" t="str">
        <f t="shared" si="47"/>
        <v>Sender</v>
      </c>
      <c r="E340" t="str">
        <f t="shared" si="48"/>
        <v>1</v>
      </c>
      <c r="F340" t="str">
        <f t="shared" si="49"/>
        <v>1</v>
      </c>
      <c r="G340" t="str">
        <f t="shared" si="50"/>
        <v>1</v>
      </c>
      <c r="H340" t="str">
        <f t="shared" si="51"/>
        <v>ANC</v>
      </c>
      <c r="I340">
        <f t="shared" si="52"/>
        <v>1</v>
      </c>
      <c r="J340" s="114" t="str">
        <f t="shared" si="53"/>
        <v>3</v>
      </c>
    </row>
    <row r="341" spans="1:10" x14ac:dyDescent="0.2">
      <c r="A341" t="s">
        <v>946</v>
      </c>
      <c r="B341" t="str">
        <f t="shared" si="45"/>
        <v>Prozessor A / Section 1 / Programm 1 / Ancillary Sender 4</v>
      </c>
      <c r="C341" t="str">
        <f t="shared" si="46"/>
        <v>SDI01_ANCsend_0004</v>
      </c>
      <c r="D341" t="str">
        <f t="shared" si="47"/>
        <v>Sender</v>
      </c>
      <c r="E341" t="str">
        <f t="shared" si="48"/>
        <v>1</v>
      </c>
      <c r="F341" t="str">
        <f t="shared" si="49"/>
        <v>1</v>
      </c>
      <c r="G341" t="str">
        <f t="shared" si="50"/>
        <v>1</v>
      </c>
      <c r="H341" t="str">
        <f t="shared" si="51"/>
        <v>ANC</v>
      </c>
      <c r="I341">
        <f t="shared" si="52"/>
        <v>1</v>
      </c>
      <c r="J341" s="114" t="str">
        <f t="shared" si="53"/>
        <v>4</v>
      </c>
    </row>
    <row r="342" spans="1:10" x14ac:dyDescent="0.2">
      <c r="A342" t="s">
        <v>947</v>
      </c>
      <c r="B342" t="str">
        <f t="shared" si="45"/>
        <v>Prozessor A / Section 1 / Programm 1 / Audio Sender 1</v>
      </c>
      <c r="C342" t="str">
        <f t="shared" si="46"/>
        <v>SDI01_AUDsend_0001</v>
      </c>
      <c r="D342" t="str">
        <f t="shared" si="47"/>
        <v>Sender</v>
      </c>
      <c r="E342" t="str">
        <f t="shared" si="48"/>
        <v>1</v>
      </c>
      <c r="F342" t="str">
        <f t="shared" si="49"/>
        <v>1</v>
      </c>
      <c r="G342" t="str">
        <f t="shared" si="50"/>
        <v>1</v>
      </c>
      <c r="H342" t="str">
        <f t="shared" si="51"/>
        <v>AUD</v>
      </c>
      <c r="I342">
        <f t="shared" si="52"/>
        <v>1</v>
      </c>
      <c r="J342" s="114" t="str">
        <f t="shared" si="53"/>
        <v>1</v>
      </c>
    </row>
    <row r="343" spans="1:10" x14ac:dyDescent="0.2">
      <c r="A343" t="s">
        <v>948</v>
      </c>
      <c r="B343" t="str">
        <f t="shared" si="45"/>
        <v>Prozessor A / Section 1 / Programm 1 / Audio Sender 2</v>
      </c>
      <c r="C343" t="str">
        <f t="shared" si="46"/>
        <v>SDI01_AUDsend_0002</v>
      </c>
      <c r="D343" t="str">
        <f t="shared" si="47"/>
        <v>Sender</v>
      </c>
      <c r="E343" t="str">
        <f t="shared" si="48"/>
        <v>1</v>
      </c>
      <c r="F343" t="str">
        <f t="shared" si="49"/>
        <v>1</v>
      </c>
      <c r="G343" t="str">
        <f t="shared" si="50"/>
        <v>1</v>
      </c>
      <c r="H343" t="str">
        <f t="shared" si="51"/>
        <v>AUD</v>
      </c>
      <c r="I343">
        <f t="shared" si="52"/>
        <v>1</v>
      </c>
      <c r="J343" s="114" t="str">
        <f t="shared" si="53"/>
        <v>2</v>
      </c>
    </row>
    <row r="344" spans="1:10" x14ac:dyDescent="0.2">
      <c r="A344" t="s">
        <v>949</v>
      </c>
      <c r="B344" t="str">
        <f t="shared" si="45"/>
        <v>Prozessor A / Section 1 / Programm 1 / Audio Sender 3</v>
      </c>
      <c r="C344" t="str">
        <f t="shared" si="46"/>
        <v>SDI01_AUDsend_0003</v>
      </c>
      <c r="D344" t="str">
        <f t="shared" si="47"/>
        <v>Sender</v>
      </c>
      <c r="E344" t="str">
        <f t="shared" si="48"/>
        <v>1</v>
      </c>
      <c r="F344" t="str">
        <f t="shared" si="49"/>
        <v>1</v>
      </c>
      <c r="G344" t="str">
        <f t="shared" si="50"/>
        <v>1</v>
      </c>
      <c r="H344" t="str">
        <f t="shared" si="51"/>
        <v>AUD</v>
      </c>
      <c r="I344">
        <f t="shared" si="52"/>
        <v>1</v>
      </c>
      <c r="J344" s="114" t="str">
        <f t="shared" si="53"/>
        <v>3</v>
      </c>
    </row>
    <row r="345" spans="1:10" x14ac:dyDescent="0.2">
      <c r="A345" t="s">
        <v>950</v>
      </c>
      <c r="B345" t="str">
        <f t="shared" si="45"/>
        <v>Prozessor A / Section 1 / Programm 1 / Audio Sender 4</v>
      </c>
      <c r="C345" t="str">
        <f t="shared" si="46"/>
        <v>SDI01_AUDsend_0004</v>
      </c>
      <c r="D345" t="str">
        <f t="shared" si="47"/>
        <v>Sender</v>
      </c>
      <c r="E345" t="str">
        <f t="shared" si="48"/>
        <v>1</v>
      </c>
      <c r="F345" t="str">
        <f t="shared" si="49"/>
        <v>1</v>
      </c>
      <c r="G345" t="str">
        <f t="shared" si="50"/>
        <v>1</v>
      </c>
      <c r="H345" t="str">
        <f t="shared" si="51"/>
        <v>AUD</v>
      </c>
      <c r="I345">
        <f t="shared" si="52"/>
        <v>1</v>
      </c>
      <c r="J345" s="114" t="str">
        <f t="shared" si="53"/>
        <v>4</v>
      </c>
    </row>
    <row r="346" spans="1:10" x14ac:dyDescent="0.2">
      <c r="A346" t="s">
        <v>951</v>
      </c>
      <c r="B346" t="str">
        <f t="shared" si="45"/>
        <v>Prozessor A / Section 1 / Programm 1 / Audio Sender 5</v>
      </c>
      <c r="C346" t="str">
        <f t="shared" si="46"/>
        <v>SDI01_AUDsend_0005</v>
      </c>
      <c r="D346" t="str">
        <f t="shared" si="47"/>
        <v>Sender</v>
      </c>
      <c r="E346" t="str">
        <f t="shared" si="48"/>
        <v>1</v>
      </c>
      <c r="F346" t="str">
        <f t="shared" si="49"/>
        <v>1</v>
      </c>
      <c r="G346" t="str">
        <f t="shared" si="50"/>
        <v>1</v>
      </c>
      <c r="H346" t="str">
        <f t="shared" si="51"/>
        <v>AUD</v>
      </c>
      <c r="I346">
        <f t="shared" si="52"/>
        <v>1</v>
      </c>
      <c r="J346" s="114" t="str">
        <f t="shared" si="53"/>
        <v>5</v>
      </c>
    </row>
    <row r="347" spans="1:10" x14ac:dyDescent="0.2">
      <c r="A347" t="s">
        <v>952</v>
      </c>
      <c r="B347" t="str">
        <f t="shared" si="45"/>
        <v>Prozessor A / Section 1 / Programm 1 / Audio Sender 6</v>
      </c>
      <c r="C347" t="str">
        <f t="shared" si="46"/>
        <v>SDI01_AUDsend_0006</v>
      </c>
      <c r="D347" t="str">
        <f t="shared" si="47"/>
        <v>Sender</v>
      </c>
      <c r="E347" t="str">
        <f t="shared" si="48"/>
        <v>1</v>
      </c>
      <c r="F347" t="str">
        <f t="shared" si="49"/>
        <v>1</v>
      </c>
      <c r="G347" t="str">
        <f t="shared" si="50"/>
        <v>1</v>
      </c>
      <c r="H347" t="str">
        <f t="shared" si="51"/>
        <v>AUD</v>
      </c>
      <c r="I347">
        <f t="shared" si="52"/>
        <v>1</v>
      </c>
      <c r="J347" s="114" t="str">
        <f t="shared" si="53"/>
        <v>6</v>
      </c>
    </row>
    <row r="348" spans="1:10" x14ac:dyDescent="0.2">
      <c r="A348" t="s">
        <v>953</v>
      </c>
      <c r="B348" t="str">
        <f t="shared" si="45"/>
        <v>Prozessor A / Section 1 / Programm 1 / Audio Sender 7</v>
      </c>
      <c r="C348" t="str">
        <f t="shared" si="46"/>
        <v>SDI01_AUDsend_0007</v>
      </c>
      <c r="D348" t="str">
        <f t="shared" si="47"/>
        <v>Sender</v>
      </c>
      <c r="E348" t="str">
        <f t="shared" si="48"/>
        <v>1</v>
      </c>
      <c r="F348" t="str">
        <f t="shared" si="49"/>
        <v>1</v>
      </c>
      <c r="G348" t="str">
        <f t="shared" si="50"/>
        <v>1</v>
      </c>
      <c r="H348" t="str">
        <f t="shared" si="51"/>
        <v>AUD</v>
      </c>
      <c r="I348">
        <f t="shared" si="52"/>
        <v>1</v>
      </c>
      <c r="J348" s="114" t="str">
        <f t="shared" si="53"/>
        <v>7</v>
      </c>
    </row>
    <row r="349" spans="1:10" x14ac:dyDescent="0.2">
      <c r="A349" t="s">
        <v>954</v>
      </c>
      <c r="B349" t="str">
        <f t="shared" si="45"/>
        <v>Prozessor A / Section 1 / Programm 1 / Audio Sender 8</v>
      </c>
      <c r="C349" t="str">
        <f t="shared" si="46"/>
        <v>SDI01_AUDsend_0008</v>
      </c>
      <c r="D349" t="str">
        <f t="shared" si="47"/>
        <v>Sender</v>
      </c>
      <c r="E349" t="str">
        <f t="shared" si="48"/>
        <v>1</v>
      </c>
      <c r="F349" t="str">
        <f t="shared" si="49"/>
        <v>1</v>
      </c>
      <c r="G349" t="str">
        <f t="shared" si="50"/>
        <v>1</v>
      </c>
      <c r="H349" t="str">
        <f t="shared" si="51"/>
        <v>AUD</v>
      </c>
      <c r="I349">
        <f t="shared" si="52"/>
        <v>1</v>
      </c>
      <c r="J349" s="114" t="str">
        <f t="shared" si="53"/>
        <v>8</v>
      </c>
    </row>
    <row r="350" spans="1:10" x14ac:dyDescent="0.2">
      <c r="A350" t="s">
        <v>955</v>
      </c>
      <c r="B350" t="str">
        <f t="shared" si="45"/>
        <v>Prozessor A / Section 1 / Programm 1 / Audio Sender 9</v>
      </c>
      <c r="C350" t="str">
        <f t="shared" si="46"/>
        <v>SDI01_AUDsend_0009</v>
      </c>
      <c r="D350" t="str">
        <f t="shared" si="47"/>
        <v>Sender</v>
      </c>
      <c r="E350" t="str">
        <f t="shared" si="48"/>
        <v>1</v>
      </c>
      <c r="F350" t="str">
        <f t="shared" si="49"/>
        <v>1</v>
      </c>
      <c r="G350" t="str">
        <f t="shared" si="50"/>
        <v>1</v>
      </c>
      <c r="H350" t="str">
        <f t="shared" si="51"/>
        <v>AUD</v>
      </c>
      <c r="I350">
        <f t="shared" si="52"/>
        <v>1</v>
      </c>
      <c r="J350" s="114" t="str">
        <f t="shared" si="53"/>
        <v>9</v>
      </c>
    </row>
    <row r="351" spans="1:10" x14ac:dyDescent="0.2">
      <c r="A351" t="s">
        <v>956</v>
      </c>
      <c r="B351" t="str">
        <f t="shared" si="45"/>
        <v>Prozessor A / Section 1 / Programm 1 / Audio Sender 10</v>
      </c>
      <c r="C351" t="str">
        <f t="shared" si="46"/>
        <v>SDI01_AUDsend_0010</v>
      </c>
      <c r="D351" t="str">
        <f t="shared" si="47"/>
        <v>Sender</v>
      </c>
      <c r="E351" t="str">
        <f t="shared" si="48"/>
        <v>1</v>
      </c>
      <c r="F351" t="str">
        <f t="shared" si="49"/>
        <v>1</v>
      </c>
      <c r="G351" t="str">
        <f t="shared" si="50"/>
        <v>1</v>
      </c>
      <c r="H351" t="str">
        <f t="shared" si="51"/>
        <v>AUD</v>
      </c>
      <c r="I351">
        <f t="shared" si="52"/>
        <v>1</v>
      </c>
      <c r="J351" s="114" t="str">
        <f t="shared" si="53"/>
        <v>10</v>
      </c>
    </row>
    <row r="352" spans="1:10" x14ac:dyDescent="0.2">
      <c r="A352" t="s">
        <v>957</v>
      </c>
      <c r="B352" t="str">
        <f t="shared" si="45"/>
        <v>Prozessor A / Section 1 / Programm 1 / Audio Sender 11</v>
      </c>
      <c r="C352" t="str">
        <f t="shared" si="46"/>
        <v>SDI01_AUDsend_0011</v>
      </c>
      <c r="D352" t="str">
        <f t="shared" si="47"/>
        <v>Sender</v>
      </c>
      <c r="E352" t="str">
        <f t="shared" si="48"/>
        <v>1</v>
      </c>
      <c r="F352" t="str">
        <f t="shared" si="49"/>
        <v>1</v>
      </c>
      <c r="G352" t="str">
        <f t="shared" si="50"/>
        <v>1</v>
      </c>
      <c r="H352" t="str">
        <f t="shared" si="51"/>
        <v>AUD</v>
      </c>
      <c r="I352">
        <f t="shared" si="52"/>
        <v>1</v>
      </c>
      <c r="J352" s="114" t="str">
        <f t="shared" si="53"/>
        <v>11</v>
      </c>
    </row>
    <row r="353" spans="1:10" x14ac:dyDescent="0.2">
      <c r="A353" t="s">
        <v>958</v>
      </c>
      <c r="B353" t="str">
        <f t="shared" si="45"/>
        <v>Prozessor A / Section 1 / Programm 1 / Audio Sender 12</v>
      </c>
      <c r="C353" t="str">
        <f t="shared" si="46"/>
        <v>SDI01_AUDsend_0012</v>
      </c>
      <c r="D353" t="str">
        <f t="shared" si="47"/>
        <v>Sender</v>
      </c>
      <c r="E353" t="str">
        <f t="shared" si="48"/>
        <v>1</v>
      </c>
      <c r="F353" t="str">
        <f t="shared" si="49"/>
        <v>1</v>
      </c>
      <c r="G353" t="str">
        <f t="shared" si="50"/>
        <v>1</v>
      </c>
      <c r="H353" t="str">
        <f t="shared" si="51"/>
        <v>AUD</v>
      </c>
      <c r="I353">
        <f t="shared" si="52"/>
        <v>1</v>
      </c>
      <c r="J353" s="114" t="str">
        <f t="shared" si="53"/>
        <v>12</v>
      </c>
    </row>
    <row r="354" spans="1:10" x14ac:dyDescent="0.2">
      <c r="A354" t="s">
        <v>959</v>
      </c>
      <c r="B354" t="str">
        <f t="shared" si="45"/>
        <v>Prozessor A / Section 1 / Programm 1 / Audio Sender 13</v>
      </c>
      <c r="C354" t="str">
        <f t="shared" si="46"/>
        <v>SDI01_AUDsend_0013</v>
      </c>
      <c r="D354" t="str">
        <f t="shared" si="47"/>
        <v>Sender</v>
      </c>
      <c r="E354" t="str">
        <f t="shared" si="48"/>
        <v>1</v>
      </c>
      <c r="F354" t="str">
        <f t="shared" si="49"/>
        <v>1</v>
      </c>
      <c r="G354" t="str">
        <f t="shared" si="50"/>
        <v>1</v>
      </c>
      <c r="H354" t="str">
        <f t="shared" si="51"/>
        <v>AUD</v>
      </c>
      <c r="I354">
        <f t="shared" si="52"/>
        <v>1</v>
      </c>
      <c r="J354" s="114" t="str">
        <f t="shared" si="53"/>
        <v>13</v>
      </c>
    </row>
    <row r="355" spans="1:10" x14ac:dyDescent="0.2">
      <c r="A355" t="s">
        <v>960</v>
      </c>
      <c r="B355" t="str">
        <f t="shared" si="45"/>
        <v>Prozessor A / Section 1 / Programm 1 / Audio Sender 14</v>
      </c>
      <c r="C355" t="str">
        <f t="shared" si="46"/>
        <v>SDI01_AUDsend_0014</v>
      </c>
      <c r="D355" t="str">
        <f t="shared" si="47"/>
        <v>Sender</v>
      </c>
      <c r="E355" t="str">
        <f t="shared" si="48"/>
        <v>1</v>
      </c>
      <c r="F355" t="str">
        <f t="shared" si="49"/>
        <v>1</v>
      </c>
      <c r="G355" t="str">
        <f t="shared" si="50"/>
        <v>1</v>
      </c>
      <c r="H355" t="str">
        <f t="shared" si="51"/>
        <v>AUD</v>
      </c>
      <c r="I355">
        <f t="shared" si="52"/>
        <v>1</v>
      </c>
      <c r="J355" s="114" t="str">
        <f t="shared" si="53"/>
        <v>14</v>
      </c>
    </row>
    <row r="356" spans="1:10" x14ac:dyDescent="0.2">
      <c r="A356" t="s">
        <v>961</v>
      </c>
      <c r="B356" t="str">
        <f t="shared" si="45"/>
        <v>Prozessor A / Section 1 / Programm 1 / Audio Sender 15</v>
      </c>
      <c r="C356" t="str">
        <f t="shared" si="46"/>
        <v>SDI01_AUDsend_0015</v>
      </c>
      <c r="D356" t="str">
        <f t="shared" si="47"/>
        <v>Sender</v>
      </c>
      <c r="E356" t="str">
        <f t="shared" si="48"/>
        <v>1</v>
      </c>
      <c r="F356" t="str">
        <f t="shared" si="49"/>
        <v>1</v>
      </c>
      <c r="G356" t="str">
        <f t="shared" si="50"/>
        <v>1</v>
      </c>
      <c r="H356" t="str">
        <f t="shared" si="51"/>
        <v>AUD</v>
      </c>
      <c r="I356">
        <f t="shared" si="52"/>
        <v>1</v>
      </c>
      <c r="J356" s="114" t="str">
        <f t="shared" si="53"/>
        <v>15</v>
      </c>
    </row>
    <row r="357" spans="1:10" x14ac:dyDescent="0.2">
      <c r="A357" t="s">
        <v>962</v>
      </c>
      <c r="B357" t="str">
        <f t="shared" si="45"/>
        <v>Prozessor A / Section 1 / Programm 1 / Audio Sender 16</v>
      </c>
      <c r="C357" t="str">
        <f t="shared" si="46"/>
        <v>SDI01_AUDsend_0016</v>
      </c>
      <c r="D357" t="str">
        <f t="shared" si="47"/>
        <v>Sender</v>
      </c>
      <c r="E357" t="str">
        <f t="shared" si="48"/>
        <v>1</v>
      </c>
      <c r="F357" t="str">
        <f t="shared" si="49"/>
        <v>1</v>
      </c>
      <c r="G357" t="str">
        <f t="shared" si="50"/>
        <v>1</v>
      </c>
      <c r="H357" t="str">
        <f t="shared" si="51"/>
        <v>AUD</v>
      </c>
      <c r="I357">
        <f t="shared" si="52"/>
        <v>1</v>
      </c>
      <c r="J357" s="114" t="str">
        <f t="shared" si="53"/>
        <v>16</v>
      </c>
    </row>
    <row r="358" spans="1:10" x14ac:dyDescent="0.2">
      <c r="A358" t="s">
        <v>963</v>
      </c>
      <c r="B358" t="str">
        <f t="shared" si="45"/>
        <v>Prozessor A / Section 1 / Programm 1 / Video Sender 1</v>
      </c>
      <c r="C358" t="str">
        <f t="shared" si="46"/>
        <v>SDI01_VIDsend_0001</v>
      </c>
      <c r="D358" t="str">
        <f t="shared" si="47"/>
        <v>Sender</v>
      </c>
      <c r="E358" t="str">
        <f t="shared" si="48"/>
        <v>1</v>
      </c>
      <c r="F358" t="str">
        <f t="shared" si="49"/>
        <v>1</v>
      </c>
      <c r="G358" t="str">
        <f t="shared" si="50"/>
        <v>1</v>
      </c>
      <c r="H358" t="str">
        <f t="shared" si="51"/>
        <v>VID</v>
      </c>
      <c r="I358">
        <f t="shared" si="52"/>
        <v>1</v>
      </c>
      <c r="J358" s="114" t="str">
        <f t="shared" si="53"/>
        <v>1</v>
      </c>
    </row>
    <row r="359" spans="1:10" x14ac:dyDescent="0.2">
      <c r="A359" t="s">
        <v>964</v>
      </c>
      <c r="B359" t="str">
        <f t="shared" si="45"/>
        <v>Prozessor A / Section 1 / Programm 1 / Video Sender 2</v>
      </c>
      <c r="C359" t="str">
        <f t="shared" si="46"/>
        <v>SDI01_VIDsend_0002</v>
      </c>
      <c r="D359" t="str">
        <f t="shared" si="47"/>
        <v>Sender</v>
      </c>
      <c r="E359" t="str">
        <f t="shared" si="48"/>
        <v>1</v>
      </c>
      <c r="F359" t="str">
        <f t="shared" si="49"/>
        <v>1</v>
      </c>
      <c r="G359" t="str">
        <f t="shared" si="50"/>
        <v>1</v>
      </c>
      <c r="H359" t="str">
        <f t="shared" si="51"/>
        <v>VID</v>
      </c>
      <c r="I359">
        <f t="shared" si="52"/>
        <v>1</v>
      </c>
      <c r="J359" s="114" t="str">
        <f t="shared" si="53"/>
        <v>2</v>
      </c>
    </row>
    <row r="360" spans="1:10" x14ac:dyDescent="0.2">
      <c r="A360" t="s">
        <v>965</v>
      </c>
      <c r="B360" t="str">
        <f t="shared" si="45"/>
        <v>Prozessor A / Section 1 / Programm 2 / Ancillary Sender 1</v>
      </c>
      <c r="C360" t="str">
        <f t="shared" si="46"/>
        <v>SDI02_ANCsend_0001</v>
      </c>
      <c r="D360" t="str">
        <f t="shared" si="47"/>
        <v>Sender</v>
      </c>
      <c r="E360" t="str">
        <f t="shared" si="48"/>
        <v>1</v>
      </c>
      <c r="F360" t="str">
        <f t="shared" si="49"/>
        <v>1</v>
      </c>
      <c r="G360" t="str">
        <f t="shared" si="50"/>
        <v>2</v>
      </c>
      <c r="H360" t="str">
        <f t="shared" si="51"/>
        <v>ANC</v>
      </c>
      <c r="I360">
        <f t="shared" si="52"/>
        <v>2</v>
      </c>
      <c r="J360" s="114" t="str">
        <f t="shared" si="53"/>
        <v>1</v>
      </c>
    </row>
    <row r="361" spans="1:10" x14ac:dyDescent="0.2">
      <c r="A361" t="s">
        <v>966</v>
      </c>
      <c r="B361" t="str">
        <f t="shared" si="45"/>
        <v>Prozessor A / Section 1 / Programm 2 / Ancillary Sender 2</v>
      </c>
      <c r="C361" t="str">
        <f t="shared" si="46"/>
        <v>SDI02_ANCsend_0002</v>
      </c>
      <c r="D361" t="str">
        <f t="shared" si="47"/>
        <v>Sender</v>
      </c>
      <c r="E361" t="str">
        <f t="shared" si="48"/>
        <v>1</v>
      </c>
      <c r="F361" t="str">
        <f t="shared" si="49"/>
        <v>1</v>
      </c>
      <c r="G361" t="str">
        <f t="shared" si="50"/>
        <v>2</v>
      </c>
      <c r="H361" t="str">
        <f t="shared" si="51"/>
        <v>ANC</v>
      </c>
      <c r="I361">
        <f t="shared" si="52"/>
        <v>2</v>
      </c>
      <c r="J361" s="114" t="str">
        <f t="shared" si="53"/>
        <v>2</v>
      </c>
    </row>
    <row r="362" spans="1:10" x14ac:dyDescent="0.2">
      <c r="A362" t="s">
        <v>967</v>
      </c>
      <c r="B362" t="str">
        <f t="shared" si="45"/>
        <v>Prozessor A / Section 1 / Programm 2 / Ancillary Sender 3</v>
      </c>
      <c r="C362" t="str">
        <f t="shared" si="46"/>
        <v>SDI02_ANCsend_0003</v>
      </c>
      <c r="D362" t="str">
        <f t="shared" si="47"/>
        <v>Sender</v>
      </c>
      <c r="E362" t="str">
        <f t="shared" si="48"/>
        <v>1</v>
      </c>
      <c r="F362" t="str">
        <f t="shared" si="49"/>
        <v>1</v>
      </c>
      <c r="G362" t="str">
        <f t="shared" si="50"/>
        <v>2</v>
      </c>
      <c r="H362" t="str">
        <f t="shared" si="51"/>
        <v>ANC</v>
      </c>
      <c r="I362">
        <f t="shared" si="52"/>
        <v>2</v>
      </c>
      <c r="J362" s="114" t="str">
        <f t="shared" si="53"/>
        <v>3</v>
      </c>
    </row>
    <row r="363" spans="1:10" x14ac:dyDescent="0.2">
      <c r="A363" t="s">
        <v>968</v>
      </c>
      <c r="B363" t="str">
        <f t="shared" si="45"/>
        <v>Prozessor A / Section 1 / Programm 2 / Ancillary Sender 4</v>
      </c>
      <c r="C363" t="str">
        <f t="shared" si="46"/>
        <v>SDI02_ANCsend_0004</v>
      </c>
      <c r="D363" t="str">
        <f t="shared" si="47"/>
        <v>Sender</v>
      </c>
      <c r="E363" t="str">
        <f t="shared" si="48"/>
        <v>1</v>
      </c>
      <c r="F363" t="str">
        <f t="shared" si="49"/>
        <v>1</v>
      </c>
      <c r="G363" t="str">
        <f t="shared" si="50"/>
        <v>2</v>
      </c>
      <c r="H363" t="str">
        <f t="shared" si="51"/>
        <v>ANC</v>
      </c>
      <c r="I363">
        <f t="shared" si="52"/>
        <v>2</v>
      </c>
      <c r="J363" s="114" t="str">
        <f t="shared" si="53"/>
        <v>4</v>
      </c>
    </row>
    <row r="364" spans="1:10" x14ac:dyDescent="0.2">
      <c r="A364" t="s">
        <v>969</v>
      </c>
      <c r="B364" t="str">
        <f t="shared" si="45"/>
        <v>Prozessor A / Section 1 / Programm 2 / Audio Sender 1</v>
      </c>
      <c r="C364" t="str">
        <f t="shared" si="46"/>
        <v>SDI02_AUDsend_0001</v>
      </c>
      <c r="D364" t="str">
        <f t="shared" si="47"/>
        <v>Sender</v>
      </c>
      <c r="E364" t="str">
        <f t="shared" si="48"/>
        <v>1</v>
      </c>
      <c r="F364" t="str">
        <f t="shared" si="49"/>
        <v>1</v>
      </c>
      <c r="G364" t="str">
        <f t="shared" si="50"/>
        <v>2</v>
      </c>
      <c r="H364" t="str">
        <f t="shared" si="51"/>
        <v>AUD</v>
      </c>
      <c r="I364">
        <f t="shared" si="52"/>
        <v>2</v>
      </c>
      <c r="J364" s="114" t="str">
        <f t="shared" si="53"/>
        <v>1</v>
      </c>
    </row>
    <row r="365" spans="1:10" x14ac:dyDescent="0.2">
      <c r="A365" t="s">
        <v>970</v>
      </c>
      <c r="B365" t="str">
        <f t="shared" si="45"/>
        <v>Prozessor A / Section 1 / Programm 2 / Audio Sender 2</v>
      </c>
      <c r="C365" t="str">
        <f t="shared" si="46"/>
        <v>SDI02_AUDsend_0002</v>
      </c>
      <c r="D365" t="str">
        <f t="shared" si="47"/>
        <v>Sender</v>
      </c>
      <c r="E365" t="str">
        <f t="shared" si="48"/>
        <v>1</v>
      </c>
      <c r="F365" t="str">
        <f t="shared" si="49"/>
        <v>1</v>
      </c>
      <c r="G365" t="str">
        <f t="shared" si="50"/>
        <v>2</v>
      </c>
      <c r="H365" t="str">
        <f t="shared" si="51"/>
        <v>AUD</v>
      </c>
      <c r="I365">
        <f t="shared" si="52"/>
        <v>2</v>
      </c>
      <c r="J365" s="114" t="str">
        <f t="shared" si="53"/>
        <v>2</v>
      </c>
    </row>
    <row r="366" spans="1:10" x14ac:dyDescent="0.2">
      <c r="A366" t="s">
        <v>971</v>
      </c>
      <c r="B366" t="str">
        <f t="shared" si="45"/>
        <v>Prozessor A / Section 1 / Programm 2 / Audio Sender 3</v>
      </c>
      <c r="C366" t="str">
        <f t="shared" si="46"/>
        <v>SDI02_AUDsend_0003</v>
      </c>
      <c r="D366" t="str">
        <f t="shared" si="47"/>
        <v>Sender</v>
      </c>
      <c r="E366" t="str">
        <f t="shared" si="48"/>
        <v>1</v>
      </c>
      <c r="F366" t="str">
        <f t="shared" si="49"/>
        <v>1</v>
      </c>
      <c r="G366" t="str">
        <f t="shared" si="50"/>
        <v>2</v>
      </c>
      <c r="H366" t="str">
        <f t="shared" si="51"/>
        <v>AUD</v>
      </c>
      <c r="I366">
        <f t="shared" si="52"/>
        <v>2</v>
      </c>
      <c r="J366" s="114" t="str">
        <f t="shared" si="53"/>
        <v>3</v>
      </c>
    </row>
    <row r="367" spans="1:10" x14ac:dyDescent="0.2">
      <c r="A367" t="s">
        <v>972</v>
      </c>
      <c r="B367" t="str">
        <f t="shared" si="45"/>
        <v>Prozessor A / Section 1 / Programm 2 / Audio Sender 4</v>
      </c>
      <c r="C367" t="str">
        <f t="shared" si="46"/>
        <v>SDI02_AUDsend_0004</v>
      </c>
      <c r="D367" t="str">
        <f t="shared" si="47"/>
        <v>Sender</v>
      </c>
      <c r="E367" t="str">
        <f t="shared" si="48"/>
        <v>1</v>
      </c>
      <c r="F367" t="str">
        <f t="shared" si="49"/>
        <v>1</v>
      </c>
      <c r="G367" t="str">
        <f t="shared" si="50"/>
        <v>2</v>
      </c>
      <c r="H367" t="str">
        <f t="shared" si="51"/>
        <v>AUD</v>
      </c>
      <c r="I367">
        <f t="shared" si="52"/>
        <v>2</v>
      </c>
      <c r="J367" s="114" t="str">
        <f t="shared" si="53"/>
        <v>4</v>
      </c>
    </row>
    <row r="368" spans="1:10" x14ac:dyDescent="0.2">
      <c r="A368" t="s">
        <v>973</v>
      </c>
      <c r="B368" t="str">
        <f t="shared" si="45"/>
        <v>Prozessor A / Section 1 / Programm 2 / Audio Sender 5</v>
      </c>
      <c r="C368" t="str">
        <f t="shared" si="46"/>
        <v>SDI02_AUDsend_0005</v>
      </c>
      <c r="D368" t="str">
        <f t="shared" si="47"/>
        <v>Sender</v>
      </c>
      <c r="E368" t="str">
        <f t="shared" si="48"/>
        <v>1</v>
      </c>
      <c r="F368" t="str">
        <f t="shared" si="49"/>
        <v>1</v>
      </c>
      <c r="G368" t="str">
        <f t="shared" si="50"/>
        <v>2</v>
      </c>
      <c r="H368" t="str">
        <f t="shared" si="51"/>
        <v>AUD</v>
      </c>
      <c r="I368">
        <f t="shared" si="52"/>
        <v>2</v>
      </c>
      <c r="J368" s="114" t="str">
        <f t="shared" si="53"/>
        <v>5</v>
      </c>
    </row>
    <row r="369" spans="1:10" x14ac:dyDescent="0.2">
      <c r="A369" t="s">
        <v>974</v>
      </c>
      <c r="B369" t="str">
        <f t="shared" si="45"/>
        <v>Prozessor A / Section 1 / Programm 2 / Audio Sender 6</v>
      </c>
      <c r="C369" t="str">
        <f t="shared" si="46"/>
        <v>SDI02_AUDsend_0006</v>
      </c>
      <c r="D369" t="str">
        <f t="shared" si="47"/>
        <v>Sender</v>
      </c>
      <c r="E369" t="str">
        <f t="shared" si="48"/>
        <v>1</v>
      </c>
      <c r="F369" t="str">
        <f t="shared" si="49"/>
        <v>1</v>
      </c>
      <c r="G369" t="str">
        <f t="shared" si="50"/>
        <v>2</v>
      </c>
      <c r="H369" t="str">
        <f t="shared" si="51"/>
        <v>AUD</v>
      </c>
      <c r="I369">
        <f t="shared" si="52"/>
        <v>2</v>
      </c>
      <c r="J369" s="114" t="str">
        <f t="shared" si="53"/>
        <v>6</v>
      </c>
    </row>
    <row r="370" spans="1:10" x14ac:dyDescent="0.2">
      <c r="A370" t="s">
        <v>975</v>
      </c>
      <c r="B370" t="str">
        <f t="shared" si="45"/>
        <v>Prozessor A / Section 1 / Programm 2 / Audio Sender 7</v>
      </c>
      <c r="C370" t="str">
        <f t="shared" si="46"/>
        <v>SDI02_AUDsend_0007</v>
      </c>
      <c r="D370" t="str">
        <f t="shared" si="47"/>
        <v>Sender</v>
      </c>
      <c r="E370" t="str">
        <f t="shared" si="48"/>
        <v>1</v>
      </c>
      <c r="F370" t="str">
        <f t="shared" si="49"/>
        <v>1</v>
      </c>
      <c r="G370" t="str">
        <f t="shared" si="50"/>
        <v>2</v>
      </c>
      <c r="H370" t="str">
        <f t="shared" si="51"/>
        <v>AUD</v>
      </c>
      <c r="I370">
        <f t="shared" si="52"/>
        <v>2</v>
      </c>
      <c r="J370" s="114" t="str">
        <f t="shared" si="53"/>
        <v>7</v>
      </c>
    </row>
    <row r="371" spans="1:10" x14ac:dyDescent="0.2">
      <c r="A371" t="s">
        <v>976</v>
      </c>
      <c r="B371" t="str">
        <f t="shared" si="45"/>
        <v>Prozessor A / Section 1 / Programm 2 / Audio Sender 8</v>
      </c>
      <c r="C371" t="str">
        <f t="shared" si="46"/>
        <v>SDI02_AUDsend_0008</v>
      </c>
      <c r="D371" t="str">
        <f t="shared" si="47"/>
        <v>Sender</v>
      </c>
      <c r="E371" t="str">
        <f t="shared" si="48"/>
        <v>1</v>
      </c>
      <c r="F371" t="str">
        <f t="shared" si="49"/>
        <v>1</v>
      </c>
      <c r="G371" t="str">
        <f t="shared" si="50"/>
        <v>2</v>
      </c>
      <c r="H371" t="str">
        <f t="shared" si="51"/>
        <v>AUD</v>
      </c>
      <c r="I371">
        <f t="shared" si="52"/>
        <v>2</v>
      </c>
      <c r="J371" s="114" t="str">
        <f t="shared" si="53"/>
        <v>8</v>
      </c>
    </row>
    <row r="372" spans="1:10" x14ac:dyDescent="0.2">
      <c r="A372" t="s">
        <v>977</v>
      </c>
      <c r="B372" t="str">
        <f t="shared" si="45"/>
        <v>Prozessor A / Section 1 / Programm 2 / Audio Sender 9</v>
      </c>
      <c r="C372" t="str">
        <f t="shared" si="46"/>
        <v>SDI02_AUDsend_0009</v>
      </c>
      <c r="D372" t="str">
        <f t="shared" si="47"/>
        <v>Sender</v>
      </c>
      <c r="E372" t="str">
        <f t="shared" si="48"/>
        <v>1</v>
      </c>
      <c r="F372" t="str">
        <f t="shared" si="49"/>
        <v>1</v>
      </c>
      <c r="G372" t="str">
        <f t="shared" si="50"/>
        <v>2</v>
      </c>
      <c r="H372" t="str">
        <f t="shared" si="51"/>
        <v>AUD</v>
      </c>
      <c r="I372">
        <f t="shared" si="52"/>
        <v>2</v>
      </c>
      <c r="J372" s="114" t="str">
        <f t="shared" si="53"/>
        <v>9</v>
      </c>
    </row>
    <row r="373" spans="1:10" x14ac:dyDescent="0.2">
      <c r="A373" t="s">
        <v>978</v>
      </c>
      <c r="B373" t="str">
        <f t="shared" si="45"/>
        <v>Prozessor A / Section 1 / Programm 2 / Audio Sender 10</v>
      </c>
      <c r="C373" t="str">
        <f t="shared" si="46"/>
        <v>SDI02_AUDsend_0010</v>
      </c>
      <c r="D373" t="str">
        <f t="shared" si="47"/>
        <v>Sender</v>
      </c>
      <c r="E373" t="str">
        <f t="shared" si="48"/>
        <v>1</v>
      </c>
      <c r="F373" t="str">
        <f t="shared" si="49"/>
        <v>1</v>
      </c>
      <c r="G373" t="str">
        <f t="shared" si="50"/>
        <v>2</v>
      </c>
      <c r="H373" t="str">
        <f t="shared" si="51"/>
        <v>AUD</v>
      </c>
      <c r="I373">
        <f t="shared" si="52"/>
        <v>2</v>
      </c>
      <c r="J373" s="114" t="str">
        <f t="shared" si="53"/>
        <v>10</v>
      </c>
    </row>
    <row r="374" spans="1:10" x14ac:dyDescent="0.2">
      <c r="A374" t="s">
        <v>979</v>
      </c>
      <c r="B374" t="str">
        <f t="shared" si="45"/>
        <v>Prozessor A / Section 1 / Programm 2 / Audio Sender 11</v>
      </c>
      <c r="C374" t="str">
        <f t="shared" si="46"/>
        <v>SDI02_AUDsend_0011</v>
      </c>
      <c r="D374" t="str">
        <f t="shared" si="47"/>
        <v>Sender</v>
      </c>
      <c r="E374" t="str">
        <f t="shared" si="48"/>
        <v>1</v>
      </c>
      <c r="F374" t="str">
        <f t="shared" si="49"/>
        <v>1</v>
      </c>
      <c r="G374" t="str">
        <f t="shared" si="50"/>
        <v>2</v>
      </c>
      <c r="H374" t="str">
        <f t="shared" si="51"/>
        <v>AUD</v>
      </c>
      <c r="I374">
        <f t="shared" si="52"/>
        <v>2</v>
      </c>
      <c r="J374" s="114" t="str">
        <f t="shared" si="53"/>
        <v>11</v>
      </c>
    </row>
    <row r="375" spans="1:10" x14ac:dyDescent="0.2">
      <c r="A375" t="s">
        <v>980</v>
      </c>
      <c r="B375" t="str">
        <f t="shared" si="45"/>
        <v>Prozessor A / Section 1 / Programm 2 / Audio Sender 12</v>
      </c>
      <c r="C375" t="str">
        <f t="shared" si="46"/>
        <v>SDI02_AUDsend_0012</v>
      </c>
      <c r="D375" t="str">
        <f t="shared" si="47"/>
        <v>Sender</v>
      </c>
      <c r="E375" t="str">
        <f t="shared" si="48"/>
        <v>1</v>
      </c>
      <c r="F375" t="str">
        <f t="shared" si="49"/>
        <v>1</v>
      </c>
      <c r="G375" t="str">
        <f t="shared" si="50"/>
        <v>2</v>
      </c>
      <c r="H375" t="str">
        <f t="shared" si="51"/>
        <v>AUD</v>
      </c>
      <c r="I375">
        <f t="shared" si="52"/>
        <v>2</v>
      </c>
      <c r="J375" s="114" t="str">
        <f t="shared" si="53"/>
        <v>12</v>
      </c>
    </row>
    <row r="376" spans="1:10" x14ac:dyDescent="0.2">
      <c r="A376" t="s">
        <v>981</v>
      </c>
      <c r="B376" t="str">
        <f t="shared" si="45"/>
        <v>Prozessor A / Section 1 / Programm 2 / Audio Sender 13</v>
      </c>
      <c r="C376" t="str">
        <f t="shared" si="46"/>
        <v>SDI02_AUDsend_0013</v>
      </c>
      <c r="D376" t="str">
        <f t="shared" si="47"/>
        <v>Sender</v>
      </c>
      <c r="E376" t="str">
        <f t="shared" si="48"/>
        <v>1</v>
      </c>
      <c r="F376" t="str">
        <f t="shared" si="49"/>
        <v>1</v>
      </c>
      <c r="G376" t="str">
        <f t="shared" si="50"/>
        <v>2</v>
      </c>
      <c r="H376" t="str">
        <f t="shared" si="51"/>
        <v>AUD</v>
      </c>
      <c r="I376">
        <f t="shared" si="52"/>
        <v>2</v>
      </c>
      <c r="J376" s="114" t="str">
        <f t="shared" si="53"/>
        <v>13</v>
      </c>
    </row>
    <row r="377" spans="1:10" x14ac:dyDescent="0.2">
      <c r="A377" t="s">
        <v>982</v>
      </c>
      <c r="B377" t="str">
        <f t="shared" si="45"/>
        <v>Prozessor A / Section 1 / Programm 2 / Audio Sender 14</v>
      </c>
      <c r="C377" t="str">
        <f t="shared" si="46"/>
        <v>SDI02_AUDsend_0014</v>
      </c>
      <c r="D377" t="str">
        <f t="shared" si="47"/>
        <v>Sender</v>
      </c>
      <c r="E377" t="str">
        <f t="shared" si="48"/>
        <v>1</v>
      </c>
      <c r="F377" t="str">
        <f t="shared" si="49"/>
        <v>1</v>
      </c>
      <c r="G377" t="str">
        <f t="shared" si="50"/>
        <v>2</v>
      </c>
      <c r="H377" t="str">
        <f t="shared" si="51"/>
        <v>AUD</v>
      </c>
      <c r="I377">
        <f t="shared" si="52"/>
        <v>2</v>
      </c>
      <c r="J377" s="114" t="str">
        <f t="shared" si="53"/>
        <v>14</v>
      </c>
    </row>
    <row r="378" spans="1:10" x14ac:dyDescent="0.2">
      <c r="A378" t="s">
        <v>983</v>
      </c>
      <c r="B378" t="str">
        <f t="shared" si="45"/>
        <v>Prozessor A / Section 1 / Programm 2 / Audio Sender 15</v>
      </c>
      <c r="C378" t="str">
        <f t="shared" si="46"/>
        <v>SDI02_AUDsend_0015</v>
      </c>
      <c r="D378" t="str">
        <f t="shared" si="47"/>
        <v>Sender</v>
      </c>
      <c r="E378" t="str">
        <f t="shared" si="48"/>
        <v>1</v>
      </c>
      <c r="F378" t="str">
        <f t="shared" si="49"/>
        <v>1</v>
      </c>
      <c r="G378" t="str">
        <f t="shared" si="50"/>
        <v>2</v>
      </c>
      <c r="H378" t="str">
        <f t="shared" si="51"/>
        <v>AUD</v>
      </c>
      <c r="I378">
        <f t="shared" si="52"/>
        <v>2</v>
      </c>
      <c r="J378" s="114" t="str">
        <f t="shared" si="53"/>
        <v>15</v>
      </c>
    </row>
    <row r="379" spans="1:10" x14ac:dyDescent="0.2">
      <c r="A379" t="s">
        <v>984</v>
      </c>
      <c r="B379" t="str">
        <f t="shared" si="45"/>
        <v>Prozessor A / Section 1 / Programm 2 / Audio Sender 16</v>
      </c>
      <c r="C379" t="str">
        <f t="shared" si="46"/>
        <v>SDI02_AUDsend_0016</v>
      </c>
      <c r="D379" t="str">
        <f t="shared" si="47"/>
        <v>Sender</v>
      </c>
      <c r="E379" t="str">
        <f t="shared" si="48"/>
        <v>1</v>
      </c>
      <c r="F379" t="str">
        <f t="shared" si="49"/>
        <v>1</v>
      </c>
      <c r="G379" t="str">
        <f t="shared" si="50"/>
        <v>2</v>
      </c>
      <c r="H379" t="str">
        <f t="shared" si="51"/>
        <v>AUD</v>
      </c>
      <c r="I379">
        <f t="shared" si="52"/>
        <v>2</v>
      </c>
      <c r="J379" s="114" t="str">
        <f t="shared" si="53"/>
        <v>16</v>
      </c>
    </row>
    <row r="380" spans="1:10" x14ac:dyDescent="0.2">
      <c r="A380" t="s">
        <v>985</v>
      </c>
      <c r="B380" t="str">
        <f t="shared" si="45"/>
        <v>Prozessor A / Section 1 / Programm 2 / Video Sender 1</v>
      </c>
      <c r="C380" t="str">
        <f t="shared" si="46"/>
        <v>SDI02_VIDsend_0001</v>
      </c>
      <c r="D380" t="str">
        <f t="shared" si="47"/>
        <v>Sender</v>
      </c>
      <c r="E380" t="str">
        <f t="shared" si="48"/>
        <v>1</v>
      </c>
      <c r="F380" t="str">
        <f t="shared" si="49"/>
        <v>1</v>
      </c>
      <c r="G380" t="str">
        <f t="shared" si="50"/>
        <v>2</v>
      </c>
      <c r="H380" t="str">
        <f t="shared" si="51"/>
        <v>VID</v>
      </c>
      <c r="I380">
        <f t="shared" si="52"/>
        <v>2</v>
      </c>
      <c r="J380" s="114" t="str">
        <f t="shared" si="53"/>
        <v>1</v>
      </c>
    </row>
    <row r="381" spans="1:10" x14ac:dyDescent="0.2">
      <c r="A381" t="s">
        <v>986</v>
      </c>
      <c r="B381" t="str">
        <f t="shared" si="45"/>
        <v>Prozessor A / Section 1 / Programm 2 / Video Sender 2</v>
      </c>
      <c r="C381" t="str">
        <f t="shared" si="46"/>
        <v>SDI02_VIDsend_0002</v>
      </c>
      <c r="D381" t="str">
        <f t="shared" si="47"/>
        <v>Sender</v>
      </c>
      <c r="E381" t="str">
        <f t="shared" si="48"/>
        <v>1</v>
      </c>
      <c r="F381" t="str">
        <f t="shared" si="49"/>
        <v>1</v>
      </c>
      <c r="G381" t="str">
        <f t="shared" si="50"/>
        <v>2</v>
      </c>
      <c r="H381" t="str">
        <f t="shared" si="51"/>
        <v>VID</v>
      </c>
      <c r="I381">
        <f t="shared" si="52"/>
        <v>2</v>
      </c>
      <c r="J381" s="114" t="str">
        <f t="shared" si="53"/>
        <v>2</v>
      </c>
    </row>
    <row r="382" spans="1:10" x14ac:dyDescent="0.2">
      <c r="A382" t="s">
        <v>987</v>
      </c>
      <c r="B382" t="str">
        <f t="shared" si="45"/>
        <v>Prozessor A / Section 1 / Programm 3 / Ancillary Sender 1</v>
      </c>
      <c r="C382" t="str">
        <f t="shared" si="46"/>
        <v>SDI03_ANCsend_0001</v>
      </c>
      <c r="D382" t="str">
        <f t="shared" si="47"/>
        <v>Sender</v>
      </c>
      <c r="E382" t="str">
        <f t="shared" si="48"/>
        <v>1</v>
      </c>
      <c r="F382" t="str">
        <f t="shared" si="49"/>
        <v>1</v>
      </c>
      <c r="G382" t="str">
        <f t="shared" si="50"/>
        <v>3</v>
      </c>
      <c r="H382" t="str">
        <f t="shared" si="51"/>
        <v>ANC</v>
      </c>
      <c r="I382">
        <f t="shared" si="52"/>
        <v>3</v>
      </c>
      <c r="J382" s="114" t="str">
        <f t="shared" si="53"/>
        <v>1</v>
      </c>
    </row>
    <row r="383" spans="1:10" x14ac:dyDescent="0.2">
      <c r="A383" t="s">
        <v>988</v>
      </c>
      <c r="B383" t="str">
        <f t="shared" si="45"/>
        <v>Prozessor A / Section 1 / Programm 3 / Ancillary Sender 2</v>
      </c>
      <c r="C383" t="str">
        <f t="shared" si="46"/>
        <v>SDI03_ANCsend_0002</v>
      </c>
      <c r="D383" t="str">
        <f t="shared" si="47"/>
        <v>Sender</v>
      </c>
      <c r="E383" t="str">
        <f t="shared" si="48"/>
        <v>1</v>
      </c>
      <c r="F383" t="str">
        <f t="shared" si="49"/>
        <v>1</v>
      </c>
      <c r="G383" t="str">
        <f t="shared" si="50"/>
        <v>3</v>
      </c>
      <c r="H383" t="str">
        <f t="shared" si="51"/>
        <v>ANC</v>
      </c>
      <c r="I383">
        <f t="shared" si="52"/>
        <v>3</v>
      </c>
      <c r="J383" s="114" t="str">
        <f t="shared" si="53"/>
        <v>2</v>
      </c>
    </row>
    <row r="384" spans="1:10" x14ac:dyDescent="0.2">
      <c r="A384" t="s">
        <v>989</v>
      </c>
      <c r="B384" t="str">
        <f t="shared" si="45"/>
        <v>Prozessor A / Section 1 / Programm 3 / Ancillary Sender 3</v>
      </c>
      <c r="C384" t="str">
        <f t="shared" si="46"/>
        <v>SDI03_ANCsend_0003</v>
      </c>
      <c r="D384" t="str">
        <f t="shared" si="47"/>
        <v>Sender</v>
      </c>
      <c r="E384" t="str">
        <f t="shared" si="48"/>
        <v>1</v>
      </c>
      <c r="F384" t="str">
        <f t="shared" si="49"/>
        <v>1</v>
      </c>
      <c r="G384" t="str">
        <f t="shared" si="50"/>
        <v>3</v>
      </c>
      <c r="H384" t="str">
        <f t="shared" si="51"/>
        <v>ANC</v>
      </c>
      <c r="I384">
        <f t="shared" si="52"/>
        <v>3</v>
      </c>
      <c r="J384" s="114" t="str">
        <f t="shared" si="53"/>
        <v>3</v>
      </c>
    </row>
    <row r="385" spans="1:10" x14ac:dyDescent="0.2">
      <c r="A385" t="s">
        <v>990</v>
      </c>
      <c r="B385" t="str">
        <f t="shared" si="45"/>
        <v>Prozessor A / Section 1 / Programm 3 / Ancillary Sender 4</v>
      </c>
      <c r="C385" t="str">
        <f t="shared" si="46"/>
        <v>SDI03_ANCsend_0004</v>
      </c>
      <c r="D385" t="str">
        <f t="shared" si="47"/>
        <v>Sender</v>
      </c>
      <c r="E385" t="str">
        <f t="shared" si="48"/>
        <v>1</v>
      </c>
      <c r="F385" t="str">
        <f t="shared" si="49"/>
        <v>1</v>
      </c>
      <c r="G385" t="str">
        <f t="shared" si="50"/>
        <v>3</v>
      </c>
      <c r="H385" t="str">
        <f t="shared" si="51"/>
        <v>ANC</v>
      </c>
      <c r="I385">
        <f t="shared" si="52"/>
        <v>3</v>
      </c>
      <c r="J385" s="114" t="str">
        <f t="shared" si="53"/>
        <v>4</v>
      </c>
    </row>
    <row r="386" spans="1:10" x14ac:dyDescent="0.2">
      <c r="A386" t="s">
        <v>991</v>
      </c>
      <c r="B386" t="str">
        <f t="shared" ref="B386:B449" si="54">CONCATENATE(IF(E386="1","Prozessor A",IF(E386="2","Prozessor B",IF(E386="3","Prozessor C",IF(E386="4","Prozessor D","UNBEKANNT"))))," / ",IF(F386="1","Section 1",IF(F386="2","Section 2","UNBEKANNT"))," / ",IF(G386="1","Programm 1",IF(G386="2","Programm 2",IF(G386="3","Programm 3",IF(G386="4","Programm 4","UNBEKANNT")))), " / ", IF(H386="VID","Video",IF(H386="AUD","Audio",IF(H386="ANC","Ancillary","UNBEKANNT")))," ", D386, " ", J386)</f>
        <v>Prozessor A / Section 1 / Programm 3 / Audio Sender 1</v>
      </c>
      <c r="C386" t="str">
        <f t="shared" ref="C386:C449" si="55">CONCATENATE("SDI",IF(I386&lt;10,CONCATENATE("0",I386),I386),"_",H386,IF(D386="Sender","send_",IF(D386="Receiver","rec_","UNKNOWN")),IF(OR(J386 ="1",J386 ="2",J386 ="3",J386 ="4",J386 ="5",J386 ="6",J386 ="7",J386 ="8",J386 ="9"),CONCATENATE("000",J386),CONCATENATE("00",J386)))</f>
        <v>SDI03_AUDsend_0001</v>
      </c>
      <c r="D386" t="str">
        <f t="shared" ref="D386:D449" si="56">IF(ISERROR(FIND("S|P",A386)),"Receiver","Sender")</f>
        <v>Sender</v>
      </c>
      <c r="E386" t="str">
        <f t="shared" ref="E386:E449" si="57">IF(ISERROR(FIND("ProcA",A386)),IF(ISERROR(FIND("ProcB",A386)),IF(ISERROR(FIND("ProcC",A386)),IF(ISERROR(FIND("ProcD",A386)),"UNBEKANNT","4"),"3"),"2"),"1")</f>
        <v>1</v>
      </c>
      <c r="F386" t="str">
        <f t="shared" ref="F386:F449" si="58">IF(ISERROR(FIND(" S1 ",A386)),IF(ISERROR(FIND(" S2 ",A386)),"UNBEKANNT","2"),"1")</f>
        <v>1</v>
      </c>
      <c r="G386" t="str">
        <f t="shared" ref="G386:G449" si="59">IF(ISERROR(FIND(" P1 ",A386)),IF(ISERROR(FIND(" P2 ",A386)),IF(ISERROR(FIND(" P3 ",A386)),IF(ISERROR(FIND(" P4 ",A386)),"UNBEKANNT","4"),"3"),"2"),"1")</f>
        <v>3</v>
      </c>
      <c r="H386" t="str">
        <f t="shared" ref="H386:H449" si="60">IF(ISERROR(FIND("Video",A386)),IF(ISERROR(FIND("Audio",A386)),IF(ISERROR(FIND("Ancillary",A386)),"UNBEKANNT","ANC"),"AUD"),"VID")</f>
        <v>AUD</v>
      </c>
      <c r="I386">
        <f t="shared" ref="I386:I449" si="61">IF(AND(E386="1",F386="1",G386="1"),1,IF(AND(E386="1",F386="1",G386="2"),2,IF(AND(E386="1",F386="1",G386="3"),3,IF(AND(E386="1",F386="1",G386="4"),4,IF(AND(E386="1",F386="2",G386="1"),5,IF(AND(E386="1",F386="2",G386="2"),6,IF(AND(E386="1",F386="2",G386="3"),7,IF(AND(E386="1",F386="2",G386="4"),8,IF(AND(E386="2",F386="1",G386="1"),9,IF(AND(E386="2",F386="1",G386="2"),10,IF(AND(E386="2",F386="1",G386="3"),11,IF(AND(E386="2",F386="1",G386="4"),12,IF(AND(E386="2",F386="2",G386="1"),13,IF(AND(E386="2",F386="2",G386="2"),14,IF(AND(E386="2",F386="2",G386="3"),15,IF(AND(E386="2",F386="2",G386="4"),16,IF(AND(E386="3",F386="1",G386="1"),17,IF(AND(E386="3",F386="1",G386="2"),18,IF(AND(E386="3",F386="1",G386="3"),19,IF(AND(E386="3",F386="1",G386="4"),20,IF(AND(E386="3",F386="2",G386="1"),21,IF(AND(E386="3",F386="2",G386="2"),22,IF(AND(E386="3",F386="2",G386="3"),23,IF(AND(E386="3",F386="2",G386="4"),24,IF(AND(E386="4",F386="1",G386="1"),25,IF(AND(E386="4",F386="1",G386="2"),26,IF(AND(E386="4",F386="1",G386="3"),27,IF(AND(E386="4",F386="1",G386="4"),28,IF(AND(E386="4",F386="2",G386="1"),29,IF(AND(E386="4",F386="2",G386="2"),30,IF(AND(E386="4",F386="2",G386="3"),31,IF(AND(E386="4",F386="2",G386="4"),32,"UNBEKANNT"))))))))))))))))))))))))))))))))</f>
        <v>3</v>
      </c>
      <c r="J386" s="114" t="str">
        <f t="shared" ref="J386:J449" si="62">IF(ISERROR(FIND("Proxy Video",A386)),IF(ISERROR(FIND("Video",A386)),IF(ISERROR(SEARCH("Audio",A386)),IF(ISERROR(SEARCH("Data",A386)),"UNBEKANNT",RIGHT(A386,LEN(A386)-SEARCH("Data",A386)-4)),RIGHT(A386,LEN(A386)-SEARCH("Audio",A386)-5)),"1"),"2")</f>
        <v>1</v>
      </c>
    </row>
    <row r="387" spans="1:10" x14ac:dyDescent="0.2">
      <c r="A387" t="s">
        <v>992</v>
      </c>
      <c r="B387" t="str">
        <f t="shared" si="54"/>
        <v>Prozessor A / Section 1 / Programm 3 / Audio Sender 2</v>
      </c>
      <c r="C387" t="str">
        <f t="shared" si="55"/>
        <v>SDI03_AUDsend_0002</v>
      </c>
      <c r="D387" t="str">
        <f t="shared" si="56"/>
        <v>Sender</v>
      </c>
      <c r="E387" t="str">
        <f t="shared" si="57"/>
        <v>1</v>
      </c>
      <c r="F387" t="str">
        <f t="shared" si="58"/>
        <v>1</v>
      </c>
      <c r="G387" t="str">
        <f t="shared" si="59"/>
        <v>3</v>
      </c>
      <c r="H387" t="str">
        <f t="shared" si="60"/>
        <v>AUD</v>
      </c>
      <c r="I387">
        <f t="shared" si="61"/>
        <v>3</v>
      </c>
      <c r="J387" s="114" t="str">
        <f t="shared" si="62"/>
        <v>2</v>
      </c>
    </row>
    <row r="388" spans="1:10" x14ac:dyDescent="0.2">
      <c r="A388" t="s">
        <v>993</v>
      </c>
      <c r="B388" t="str">
        <f t="shared" si="54"/>
        <v>Prozessor A / Section 1 / Programm 3 / Audio Sender 3</v>
      </c>
      <c r="C388" t="str">
        <f t="shared" si="55"/>
        <v>SDI03_AUDsend_0003</v>
      </c>
      <c r="D388" t="str">
        <f t="shared" si="56"/>
        <v>Sender</v>
      </c>
      <c r="E388" t="str">
        <f t="shared" si="57"/>
        <v>1</v>
      </c>
      <c r="F388" t="str">
        <f t="shared" si="58"/>
        <v>1</v>
      </c>
      <c r="G388" t="str">
        <f t="shared" si="59"/>
        <v>3</v>
      </c>
      <c r="H388" t="str">
        <f t="shared" si="60"/>
        <v>AUD</v>
      </c>
      <c r="I388">
        <f t="shared" si="61"/>
        <v>3</v>
      </c>
      <c r="J388" s="114" t="str">
        <f t="shared" si="62"/>
        <v>3</v>
      </c>
    </row>
    <row r="389" spans="1:10" x14ac:dyDescent="0.2">
      <c r="A389" t="s">
        <v>994</v>
      </c>
      <c r="B389" t="str">
        <f t="shared" si="54"/>
        <v>Prozessor A / Section 1 / Programm 3 / Audio Sender 4</v>
      </c>
      <c r="C389" t="str">
        <f t="shared" si="55"/>
        <v>SDI03_AUDsend_0004</v>
      </c>
      <c r="D389" t="str">
        <f t="shared" si="56"/>
        <v>Sender</v>
      </c>
      <c r="E389" t="str">
        <f t="shared" si="57"/>
        <v>1</v>
      </c>
      <c r="F389" t="str">
        <f t="shared" si="58"/>
        <v>1</v>
      </c>
      <c r="G389" t="str">
        <f t="shared" si="59"/>
        <v>3</v>
      </c>
      <c r="H389" t="str">
        <f t="shared" si="60"/>
        <v>AUD</v>
      </c>
      <c r="I389">
        <f t="shared" si="61"/>
        <v>3</v>
      </c>
      <c r="J389" s="114" t="str">
        <f t="shared" si="62"/>
        <v>4</v>
      </c>
    </row>
    <row r="390" spans="1:10" x14ac:dyDescent="0.2">
      <c r="A390" t="s">
        <v>995</v>
      </c>
      <c r="B390" t="str">
        <f t="shared" si="54"/>
        <v>Prozessor A / Section 1 / Programm 3 / Audio Sender 5</v>
      </c>
      <c r="C390" t="str">
        <f t="shared" si="55"/>
        <v>SDI03_AUDsend_0005</v>
      </c>
      <c r="D390" t="str">
        <f t="shared" si="56"/>
        <v>Sender</v>
      </c>
      <c r="E390" t="str">
        <f t="shared" si="57"/>
        <v>1</v>
      </c>
      <c r="F390" t="str">
        <f t="shared" si="58"/>
        <v>1</v>
      </c>
      <c r="G390" t="str">
        <f t="shared" si="59"/>
        <v>3</v>
      </c>
      <c r="H390" t="str">
        <f t="shared" si="60"/>
        <v>AUD</v>
      </c>
      <c r="I390">
        <f t="shared" si="61"/>
        <v>3</v>
      </c>
      <c r="J390" s="114" t="str">
        <f t="shared" si="62"/>
        <v>5</v>
      </c>
    </row>
    <row r="391" spans="1:10" x14ac:dyDescent="0.2">
      <c r="A391" t="s">
        <v>996</v>
      </c>
      <c r="B391" t="str">
        <f t="shared" si="54"/>
        <v>Prozessor A / Section 1 / Programm 3 / Audio Sender 6</v>
      </c>
      <c r="C391" t="str">
        <f t="shared" si="55"/>
        <v>SDI03_AUDsend_0006</v>
      </c>
      <c r="D391" t="str">
        <f t="shared" si="56"/>
        <v>Sender</v>
      </c>
      <c r="E391" t="str">
        <f t="shared" si="57"/>
        <v>1</v>
      </c>
      <c r="F391" t="str">
        <f t="shared" si="58"/>
        <v>1</v>
      </c>
      <c r="G391" t="str">
        <f t="shared" si="59"/>
        <v>3</v>
      </c>
      <c r="H391" t="str">
        <f t="shared" si="60"/>
        <v>AUD</v>
      </c>
      <c r="I391">
        <f t="shared" si="61"/>
        <v>3</v>
      </c>
      <c r="J391" s="114" t="str">
        <f t="shared" si="62"/>
        <v>6</v>
      </c>
    </row>
    <row r="392" spans="1:10" x14ac:dyDescent="0.2">
      <c r="A392" t="s">
        <v>997</v>
      </c>
      <c r="B392" t="str">
        <f t="shared" si="54"/>
        <v>Prozessor A / Section 1 / Programm 3 / Audio Sender 7</v>
      </c>
      <c r="C392" t="str">
        <f t="shared" si="55"/>
        <v>SDI03_AUDsend_0007</v>
      </c>
      <c r="D392" t="str">
        <f t="shared" si="56"/>
        <v>Sender</v>
      </c>
      <c r="E392" t="str">
        <f t="shared" si="57"/>
        <v>1</v>
      </c>
      <c r="F392" t="str">
        <f t="shared" si="58"/>
        <v>1</v>
      </c>
      <c r="G392" t="str">
        <f t="shared" si="59"/>
        <v>3</v>
      </c>
      <c r="H392" t="str">
        <f t="shared" si="60"/>
        <v>AUD</v>
      </c>
      <c r="I392">
        <f t="shared" si="61"/>
        <v>3</v>
      </c>
      <c r="J392" s="114" t="str">
        <f t="shared" si="62"/>
        <v>7</v>
      </c>
    </row>
    <row r="393" spans="1:10" x14ac:dyDescent="0.2">
      <c r="A393" t="s">
        <v>998</v>
      </c>
      <c r="B393" t="str">
        <f t="shared" si="54"/>
        <v>Prozessor A / Section 1 / Programm 3 / Audio Sender 8</v>
      </c>
      <c r="C393" t="str">
        <f t="shared" si="55"/>
        <v>SDI03_AUDsend_0008</v>
      </c>
      <c r="D393" t="str">
        <f t="shared" si="56"/>
        <v>Sender</v>
      </c>
      <c r="E393" t="str">
        <f t="shared" si="57"/>
        <v>1</v>
      </c>
      <c r="F393" t="str">
        <f t="shared" si="58"/>
        <v>1</v>
      </c>
      <c r="G393" t="str">
        <f t="shared" si="59"/>
        <v>3</v>
      </c>
      <c r="H393" t="str">
        <f t="shared" si="60"/>
        <v>AUD</v>
      </c>
      <c r="I393">
        <f t="shared" si="61"/>
        <v>3</v>
      </c>
      <c r="J393" s="114" t="str">
        <f t="shared" si="62"/>
        <v>8</v>
      </c>
    </row>
    <row r="394" spans="1:10" x14ac:dyDescent="0.2">
      <c r="A394" t="s">
        <v>999</v>
      </c>
      <c r="B394" t="str">
        <f t="shared" si="54"/>
        <v>Prozessor A / Section 1 / Programm 3 / Audio Sender 9</v>
      </c>
      <c r="C394" t="str">
        <f t="shared" si="55"/>
        <v>SDI03_AUDsend_0009</v>
      </c>
      <c r="D394" t="str">
        <f t="shared" si="56"/>
        <v>Sender</v>
      </c>
      <c r="E394" t="str">
        <f t="shared" si="57"/>
        <v>1</v>
      </c>
      <c r="F394" t="str">
        <f t="shared" si="58"/>
        <v>1</v>
      </c>
      <c r="G394" t="str">
        <f t="shared" si="59"/>
        <v>3</v>
      </c>
      <c r="H394" t="str">
        <f t="shared" si="60"/>
        <v>AUD</v>
      </c>
      <c r="I394">
        <f t="shared" si="61"/>
        <v>3</v>
      </c>
      <c r="J394" s="114" t="str">
        <f t="shared" si="62"/>
        <v>9</v>
      </c>
    </row>
    <row r="395" spans="1:10" x14ac:dyDescent="0.2">
      <c r="A395" t="s">
        <v>1000</v>
      </c>
      <c r="B395" t="str">
        <f t="shared" si="54"/>
        <v>Prozessor A / Section 1 / Programm 3 / Audio Sender 10</v>
      </c>
      <c r="C395" t="str">
        <f t="shared" si="55"/>
        <v>SDI03_AUDsend_0010</v>
      </c>
      <c r="D395" t="str">
        <f t="shared" si="56"/>
        <v>Sender</v>
      </c>
      <c r="E395" t="str">
        <f t="shared" si="57"/>
        <v>1</v>
      </c>
      <c r="F395" t="str">
        <f t="shared" si="58"/>
        <v>1</v>
      </c>
      <c r="G395" t="str">
        <f t="shared" si="59"/>
        <v>3</v>
      </c>
      <c r="H395" t="str">
        <f t="shared" si="60"/>
        <v>AUD</v>
      </c>
      <c r="I395">
        <f t="shared" si="61"/>
        <v>3</v>
      </c>
      <c r="J395" s="114" t="str">
        <f t="shared" si="62"/>
        <v>10</v>
      </c>
    </row>
    <row r="396" spans="1:10" x14ac:dyDescent="0.2">
      <c r="A396" t="s">
        <v>1001</v>
      </c>
      <c r="B396" t="str">
        <f t="shared" si="54"/>
        <v>Prozessor A / Section 1 / Programm 3 / Audio Sender 11</v>
      </c>
      <c r="C396" t="str">
        <f t="shared" si="55"/>
        <v>SDI03_AUDsend_0011</v>
      </c>
      <c r="D396" t="str">
        <f t="shared" si="56"/>
        <v>Sender</v>
      </c>
      <c r="E396" t="str">
        <f t="shared" si="57"/>
        <v>1</v>
      </c>
      <c r="F396" t="str">
        <f t="shared" si="58"/>
        <v>1</v>
      </c>
      <c r="G396" t="str">
        <f t="shared" si="59"/>
        <v>3</v>
      </c>
      <c r="H396" t="str">
        <f t="shared" si="60"/>
        <v>AUD</v>
      </c>
      <c r="I396">
        <f t="shared" si="61"/>
        <v>3</v>
      </c>
      <c r="J396" s="114" t="str">
        <f t="shared" si="62"/>
        <v>11</v>
      </c>
    </row>
    <row r="397" spans="1:10" x14ac:dyDescent="0.2">
      <c r="A397" t="s">
        <v>1002</v>
      </c>
      <c r="B397" t="str">
        <f t="shared" si="54"/>
        <v>Prozessor A / Section 1 / Programm 3 / Audio Sender 12</v>
      </c>
      <c r="C397" t="str">
        <f t="shared" si="55"/>
        <v>SDI03_AUDsend_0012</v>
      </c>
      <c r="D397" t="str">
        <f t="shared" si="56"/>
        <v>Sender</v>
      </c>
      <c r="E397" t="str">
        <f t="shared" si="57"/>
        <v>1</v>
      </c>
      <c r="F397" t="str">
        <f t="shared" si="58"/>
        <v>1</v>
      </c>
      <c r="G397" t="str">
        <f t="shared" si="59"/>
        <v>3</v>
      </c>
      <c r="H397" t="str">
        <f t="shared" si="60"/>
        <v>AUD</v>
      </c>
      <c r="I397">
        <f t="shared" si="61"/>
        <v>3</v>
      </c>
      <c r="J397" s="114" t="str">
        <f t="shared" si="62"/>
        <v>12</v>
      </c>
    </row>
    <row r="398" spans="1:10" x14ac:dyDescent="0.2">
      <c r="A398" t="s">
        <v>1003</v>
      </c>
      <c r="B398" t="str">
        <f t="shared" si="54"/>
        <v>Prozessor A / Section 1 / Programm 3 / Audio Sender 13</v>
      </c>
      <c r="C398" t="str">
        <f t="shared" si="55"/>
        <v>SDI03_AUDsend_0013</v>
      </c>
      <c r="D398" t="str">
        <f t="shared" si="56"/>
        <v>Sender</v>
      </c>
      <c r="E398" t="str">
        <f t="shared" si="57"/>
        <v>1</v>
      </c>
      <c r="F398" t="str">
        <f t="shared" si="58"/>
        <v>1</v>
      </c>
      <c r="G398" t="str">
        <f t="shared" si="59"/>
        <v>3</v>
      </c>
      <c r="H398" t="str">
        <f t="shared" si="60"/>
        <v>AUD</v>
      </c>
      <c r="I398">
        <f t="shared" si="61"/>
        <v>3</v>
      </c>
      <c r="J398" s="114" t="str">
        <f t="shared" si="62"/>
        <v>13</v>
      </c>
    </row>
    <row r="399" spans="1:10" x14ac:dyDescent="0.2">
      <c r="A399" t="s">
        <v>1004</v>
      </c>
      <c r="B399" t="str">
        <f t="shared" si="54"/>
        <v>Prozessor A / Section 1 / Programm 3 / Audio Sender 14</v>
      </c>
      <c r="C399" t="str">
        <f t="shared" si="55"/>
        <v>SDI03_AUDsend_0014</v>
      </c>
      <c r="D399" t="str">
        <f t="shared" si="56"/>
        <v>Sender</v>
      </c>
      <c r="E399" t="str">
        <f t="shared" si="57"/>
        <v>1</v>
      </c>
      <c r="F399" t="str">
        <f t="shared" si="58"/>
        <v>1</v>
      </c>
      <c r="G399" t="str">
        <f t="shared" si="59"/>
        <v>3</v>
      </c>
      <c r="H399" t="str">
        <f t="shared" si="60"/>
        <v>AUD</v>
      </c>
      <c r="I399">
        <f t="shared" si="61"/>
        <v>3</v>
      </c>
      <c r="J399" s="114" t="str">
        <f t="shared" si="62"/>
        <v>14</v>
      </c>
    </row>
    <row r="400" spans="1:10" x14ac:dyDescent="0.2">
      <c r="A400" t="s">
        <v>1005</v>
      </c>
      <c r="B400" t="str">
        <f t="shared" si="54"/>
        <v>Prozessor A / Section 1 / Programm 3 / Audio Sender 15</v>
      </c>
      <c r="C400" t="str">
        <f t="shared" si="55"/>
        <v>SDI03_AUDsend_0015</v>
      </c>
      <c r="D400" t="str">
        <f t="shared" si="56"/>
        <v>Sender</v>
      </c>
      <c r="E400" t="str">
        <f t="shared" si="57"/>
        <v>1</v>
      </c>
      <c r="F400" t="str">
        <f t="shared" si="58"/>
        <v>1</v>
      </c>
      <c r="G400" t="str">
        <f t="shared" si="59"/>
        <v>3</v>
      </c>
      <c r="H400" t="str">
        <f t="shared" si="60"/>
        <v>AUD</v>
      </c>
      <c r="I400">
        <f t="shared" si="61"/>
        <v>3</v>
      </c>
      <c r="J400" s="114" t="str">
        <f t="shared" si="62"/>
        <v>15</v>
      </c>
    </row>
    <row r="401" spans="1:10" x14ac:dyDescent="0.2">
      <c r="A401" t="s">
        <v>1006</v>
      </c>
      <c r="B401" t="str">
        <f t="shared" si="54"/>
        <v>Prozessor A / Section 1 / Programm 3 / Audio Sender 16</v>
      </c>
      <c r="C401" t="str">
        <f t="shared" si="55"/>
        <v>SDI03_AUDsend_0016</v>
      </c>
      <c r="D401" t="str">
        <f t="shared" si="56"/>
        <v>Sender</v>
      </c>
      <c r="E401" t="str">
        <f t="shared" si="57"/>
        <v>1</v>
      </c>
      <c r="F401" t="str">
        <f t="shared" si="58"/>
        <v>1</v>
      </c>
      <c r="G401" t="str">
        <f t="shared" si="59"/>
        <v>3</v>
      </c>
      <c r="H401" t="str">
        <f t="shared" si="60"/>
        <v>AUD</v>
      </c>
      <c r="I401">
        <f t="shared" si="61"/>
        <v>3</v>
      </c>
      <c r="J401" s="114" t="str">
        <f t="shared" si="62"/>
        <v>16</v>
      </c>
    </row>
    <row r="402" spans="1:10" x14ac:dyDescent="0.2">
      <c r="A402" t="s">
        <v>1007</v>
      </c>
      <c r="B402" t="str">
        <f t="shared" si="54"/>
        <v>Prozessor A / Section 1 / Programm 3 / Video Sender 1</v>
      </c>
      <c r="C402" t="str">
        <f t="shared" si="55"/>
        <v>SDI03_VIDsend_0001</v>
      </c>
      <c r="D402" t="str">
        <f t="shared" si="56"/>
        <v>Sender</v>
      </c>
      <c r="E402" t="str">
        <f t="shared" si="57"/>
        <v>1</v>
      </c>
      <c r="F402" t="str">
        <f t="shared" si="58"/>
        <v>1</v>
      </c>
      <c r="G402" t="str">
        <f t="shared" si="59"/>
        <v>3</v>
      </c>
      <c r="H402" t="str">
        <f t="shared" si="60"/>
        <v>VID</v>
      </c>
      <c r="I402">
        <f t="shared" si="61"/>
        <v>3</v>
      </c>
      <c r="J402" s="114" t="str">
        <f t="shared" si="62"/>
        <v>1</v>
      </c>
    </row>
    <row r="403" spans="1:10" x14ac:dyDescent="0.2">
      <c r="A403" t="s">
        <v>1008</v>
      </c>
      <c r="B403" t="str">
        <f t="shared" si="54"/>
        <v>Prozessor A / Section 1 / Programm 3 / Video Sender 2</v>
      </c>
      <c r="C403" t="str">
        <f t="shared" si="55"/>
        <v>SDI03_VIDsend_0002</v>
      </c>
      <c r="D403" t="str">
        <f t="shared" si="56"/>
        <v>Sender</v>
      </c>
      <c r="E403" t="str">
        <f t="shared" si="57"/>
        <v>1</v>
      </c>
      <c r="F403" t="str">
        <f t="shared" si="58"/>
        <v>1</v>
      </c>
      <c r="G403" t="str">
        <f t="shared" si="59"/>
        <v>3</v>
      </c>
      <c r="H403" t="str">
        <f t="shared" si="60"/>
        <v>VID</v>
      </c>
      <c r="I403">
        <f t="shared" si="61"/>
        <v>3</v>
      </c>
      <c r="J403" s="114" t="str">
        <f t="shared" si="62"/>
        <v>2</v>
      </c>
    </row>
    <row r="404" spans="1:10" x14ac:dyDescent="0.2">
      <c r="A404" t="s">
        <v>1009</v>
      </c>
      <c r="B404" t="str">
        <f t="shared" si="54"/>
        <v>Prozessor A / Section 1 / Programm 4 / Ancillary Sender 1</v>
      </c>
      <c r="C404" t="str">
        <f t="shared" si="55"/>
        <v>SDI04_ANCsend_0001</v>
      </c>
      <c r="D404" t="str">
        <f t="shared" si="56"/>
        <v>Sender</v>
      </c>
      <c r="E404" t="str">
        <f t="shared" si="57"/>
        <v>1</v>
      </c>
      <c r="F404" t="str">
        <f t="shared" si="58"/>
        <v>1</v>
      </c>
      <c r="G404" t="str">
        <f t="shared" si="59"/>
        <v>4</v>
      </c>
      <c r="H404" t="str">
        <f t="shared" si="60"/>
        <v>ANC</v>
      </c>
      <c r="I404">
        <f t="shared" si="61"/>
        <v>4</v>
      </c>
      <c r="J404" s="114" t="str">
        <f t="shared" si="62"/>
        <v>1</v>
      </c>
    </row>
    <row r="405" spans="1:10" x14ac:dyDescent="0.2">
      <c r="A405" t="s">
        <v>1010</v>
      </c>
      <c r="B405" t="str">
        <f t="shared" si="54"/>
        <v>Prozessor A / Section 1 / Programm 4 / Ancillary Sender 2</v>
      </c>
      <c r="C405" t="str">
        <f t="shared" si="55"/>
        <v>SDI04_ANCsend_0002</v>
      </c>
      <c r="D405" t="str">
        <f t="shared" si="56"/>
        <v>Sender</v>
      </c>
      <c r="E405" t="str">
        <f t="shared" si="57"/>
        <v>1</v>
      </c>
      <c r="F405" t="str">
        <f t="shared" si="58"/>
        <v>1</v>
      </c>
      <c r="G405" t="str">
        <f t="shared" si="59"/>
        <v>4</v>
      </c>
      <c r="H405" t="str">
        <f t="shared" si="60"/>
        <v>ANC</v>
      </c>
      <c r="I405">
        <f t="shared" si="61"/>
        <v>4</v>
      </c>
      <c r="J405" s="114" t="str">
        <f t="shared" si="62"/>
        <v>2</v>
      </c>
    </row>
    <row r="406" spans="1:10" x14ac:dyDescent="0.2">
      <c r="A406" t="s">
        <v>1011</v>
      </c>
      <c r="B406" t="str">
        <f t="shared" si="54"/>
        <v>Prozessor A / Section 1 / Programm 4 / Ancillary Sender 3</v>
      </c>
      <c r="C406" t="str">
        <f t="shared" si="55"/>
        <v>SDI04_ANCsend_0003</v>
      </c>
      <c r="D406" t="str">
        <f t="shared" si="56"/>
        <v>Sender</v>
      </c>
      <c r="E406" t="str">
        <f t="shared" si="57"/>
        <v>1</v>
      </c>
      <c r="F406" t="str">
        <f t="shared" si="58"/>
        <v>1</v>
      </c>
      <c r="G406" t="str">
        <f t="shared" si="59"/>
        <v>4</v>
      </c>
      <c r="H406" t="str">
        <f t="shared" si="60"/>
        <v>ANC</v>
      </c>
      <c r="I406">
        <f t="shared" si="61"/>
        <v>4</v>
      </c>
      <c r="J406" s="114" t="str">
        <f t="shared" si="62"/>
        <v>3</v>
      </c>
    </row>
    <row r="407" spans="1:10" x14ac:dyDescent="0.2">
      <c r="A407" t="s">
        <v>1012</v>
      </c>
      <c r="B407" t="str">
        <f t="shared" si="54"/>
        <v>Prozessor A / Section 1 / Programm 4 / Ancillary Sender 4</v>
      </c>
      <c r="C407" t="str">
        <f t="shared" si="55"/>
        <v>SDI04_ANCsend_0004</v>
      </c>
      <c r="D407" t="str">
        <f t="shared" si="56"/>
        <v>Sender</v>
      </c>
      <c r="E407" t="str">
        <f t="shared" si="57"/>
        <v>1</v>
      </c>
      <c r="F407" t="str">
        <f t="shared" si="58"/>
        <v>1</v>
      </c>
      <c r="G407" t="str">
        <f t="shared" si="59"/>
        <v>4</v>
      </c>
      <c r="H407" t="str">
        <f t="shared" si="60"/>
        <v>ANC</v>
      </c>
      <c r="I407">
        <f t="shared" si="61"/>
        <v>4</v>
      </c>
      <c r="J407" s="114" t="str">
        <f t="shared" si="62"/>
        <v>4</v>
      </c>
    </row>
    <row r="408" spans="1:10" x14ac:dyDescent="0.2">
      <c r="A408" t="s">
        <v>1013</v>
      </c>
      <c r="B408" t="str">
        <f t="shared" si="54"/>
        <v>Prozessor A / Section 1 / Programm 4 / Audio Sender 1</v>
      </c>
      <c r="C408" t="str">
        <f t="shared" si="55"/>
        <v>SDI04_AUDsend_0001</v>
      </c>
      <c r="D408" t="str">
        <f t="shared" si="56"/>
        <v>Sender</v>
      </c>
      <c r="E408" t="str">
        <f t="shared" si="57"/>
        <v>1</v>
      </c>
      <c r="F408" t="str">
        <f t="shared" si="58"/>
        <v>1</v>
      </c>
      <c r="G408" t="str">
        <f t="shared" si="59"/>
        <v>4</v>
      </c>
      <c r="H408" t="str">
        <f t="shared" si="60"/>
        <v>AUD</v>
      </c>
      <c r="I408">
        <f t="shared" si="61"/>
        <v>4</v>
      </c>
      <c r="J408" s="114" t="str">
        <f t="shared" si="62"/>
        <v>1</v>
      </c>
    </row>
    <row r="409" spans="1:10" x14ac:dyDescent="0.2">
      <c r="A409" t="s">
        <v>1014</v>
      </c>
      <c r="B409" t="str">
        <f t="shared" si="54"/>
        <v>Prozessor A / Section 1 / Programm 4 / Audio Sender 2</v>
      </c>
      <c r="C409" t="str">
        <f t="shared" si="55"/>
        <v>SDI04_AUDsend_0002</v>
      </c>
      <c r="D409" t="str">
        <f t="shared" si="56"/>
        <v>Sender</v>
      </c>
      <c r="E409" t="str">
        <f t="shared" si="57"/>
        <v>1</v>
      </c>
      <c r="F409" t="str">
        <f t="shared" si="58"/>
        <v>1</v>
      </c>
      <c r="G409" t="str">
        <f t="shared" si="59"/>
        <v>4</v>
      </c>
      <c r="H409" t="str">
        <f t="shared" si="60"/>
        <v>AUD</v>
      </c>
      <c r="I409">
        <f t="shared" si="61"/>
        <v>4</v>
      </c>
      <c r="J409" s="114" t="str">
        <f t="shared" si="62"/>
        <v>2</v>
      </c>
    </row>
    <row r="410" spans="1:10" x14ac:dyDescent="0.2">
      <c r="A410" t="s">
        <v>1015</v>
      </c>
      <c r="B410" t="str">
        <f t="shared" si="54"/>
        <v>Prozessor A / Section 1 / Programm 4 / Audio Sender 3</v>
      </c>
      <c r="C410" t="str">
        <f t="shared" si="55"/>
        <v>SDI04_AUDsend_0003</v>
      </c>
      <c r="D410" t="str">
        <f t="shared" si="56"/>
        <v>Sender</v>
      </c>
      <c r="E410" t="str">
        <f t="shared" si="57"/>
        <v>1</v>
      </c>
      <c r="F410" t="str">
        <f t="shared" si="58"/>
        <v>1</v>
      </c>
      <c r="G410" t="str">
        <f t="shared" si="59"/>
        <v>4</v>
      </c>
      <c r="H410" t="str">
        <f t="shared" si="60"/>
        <v>AUD</v>
      </c>
      <c r="I410">
        <f t="shared" si="61"/>
        <v>4</v>
      </c>
      <c r="J410" s="114" t="str">
        <f t="shared" si="62"/>
        <v>3</v>
      </c>
    </row>
    <row r="411" spans="1:10" x14ac:dyDescent="0.2">
      <c r="A411" t="s">
        <v>1016</v>
      </c>
      <c r="B411" t="str">
        <f t="shared" si="54"/>
        <v>Prozessor A / Section 1 / Programm 4 / Audio Sender 4</v>
      </c>
      <c r="C411" t="str">
        <f t="shared" si="55"/>
        <v>SDI04_AUDsend_0004</v>
      </c>
      <c r="D411" t="str">
        <f t="shared" si="56"/>
        <v>Sender</v>
      </c>
      <c r="E411" t="str">
        <f t="shared" si="57"/>
        <v>1</v>
      </c>
      <c r="F411" t="str">
        <f t="shared" si="58"/>
        <v>1</v>
      </c>
      <c r="G411" t="str">
        <f t="shared" si="59"/>
        <v>4</v>
      </c>
      <c r="H411" t="str">
        <f t="shared" si="60"/>
        <v>AUD</v>
      </c>
      <c r="I411">
        <f t="shared" si="61"/>
        <v>4</v>
      </c>
      <c r="J411" s="114" t="str">
        <f t="shared" si="62"/>
        <v>4</v>
      </c>
    </row>
    <row r="412" spans="1:10" x14ac:dyDescent="0.2">
      <c r="A412" t="s">
        <v>1017</v>
      </c>
      <c r="B412" t="str">
        <f t="shared" si="54"/>
        <v>Prozessor A / Section 1 / Programm 4 / Audio Sender 5</v>
      </c>
      <c r="C412" t="str">
        <f t="shared" si="55"/>
        <v>SDI04_AUDsend_0005</v>
      </c>
      <c r="D412" t="str">
        <f t="shared" si="56"/>
        <v>Sender</v>
      </c>
      <c r="E412" t="str">
        <f t="shared" si="57"/>
        <v>1</v>
      </c>
      <c r="F412" t="str">
        <f t="shared" si="58"/>
        <v>1</v>
      </c>
      <c r="G412" t="str">
        <f t="shared" si="59"/>
        <v>4</v>
      </c>
      <c r="H412" t="str">
        <f t="shared" si="60"/>
        <v>AUD</v>
      </c>
      <c r="I412">
        <f t="shared" si="61"/>
        <v>4</v>
      </c>
      <c r="J412" s="114" t="str">
        <f t="shared" si="62"/>
        <v>5</v>
      </c>
    </row>
    <row r="413" spans="1:10" x14ac:dyDescent="0.2">
      <c r="A413" t="s">
        <v>1018</v>
      </c>
      <c r="B413" t="str">
        <f t="shared" si="54"/>
        <v>Prozessor A / Section 1 / Programm 4 / Audio Sender 6</v>
      </c>
      <c r="C413" t="str">
        <f t="shared" si="55"/>
        <v>SDI04_AUDsend_0006</v>
      </c>
      <c r="D413" t="str">
        <f t="shared" si="56"/>
        <v>Sender</v>
      </c>
      <c r="E413" t="str">
        <f t="shared" si="57"/>
        <v>1</v>
      </c>
      <c r="F413" t="str">
        <f t="shared" si="58"/>
        <v>1</v>
      </c>
      <c r="G413" t="str">
        <f t="shared" si="59"/>
        <v>4</v>
      </c>
      <c r="H413" t="str">
        <f t="shared" si="60"/>
        <v>AUD</v>
      </c>
      <c r="I413">
        <f t="shared" si="61"/>
        <v>4</v>
      </c>
      <c r="J413" s="114" t="str">
        <f t="shared" si="62"/>
        <v>6</v>
      </c>
    </row>
    <row r="414" spans="1:10" x14ac:dyDescent="0.2">
      <c r="A414" t="s">
        <v>1019</v>
      </c>
      <c r="B414" t="str">
        <f t="shared" si="54"/>
        <v>Prozessor A / Section 1 / Programm 4 / Audio Sender 7</v>
      </c>
      <c r="C414" t="str">
        <f t="shared" si="55"/>
        <v>SDI04_AUDsend_0007</v>
      </c>
      <c r="D414" t="str">
        <f t="shared" si="56"/>
        <v>Sender</v>
      </c>
      <c r="E414" t="str">
        <f t="shared" si="57"/>
        <v>1</v>
      </c>
      <c r="F414" t="str">
        <f t="shared" si="58"/>
        <v>1</v>
      </c>
      <c r="G414" t="str">
        <f t="shared" si="59"/>
        <v>4</v>
      </c>
      <c r="H414" t="str">
        <f t="shared" si="60"/>
        <v>AUD</v>
      </c>
      <c r="I414">
        <f t="shared" si="61"/>
        <v>4</v>
      </c>
      <c r="J414" s="114" t="str">
        <f t="shared" si="62"/>
        <v>7</v>
      </c>
    </row>
    <row r="415" spans="1:10" x14ac:dyDescent="0.2">
      <c r="A415" t="s">
        <v>1020</v>
      </c>
      <c r="B415" t="str">
        <f t="shared" si="54"/>
        <v>Prozessor A / Section 1 / Programm 4 / Audio Sender 8</v>
      </c>
      <c r="C415" t="str">
        <f t="shared" si="55"/>
        <v>SDI04_AUDsend_0008</v>
      </c>
      <c r="D415" t="str">
        <f t="shared" si="56"/>
        <v>Sender</v>
      </c>
      <c r="E415" t="str">
        <f t="shared" si="57"/>
        <v>1</v>
      </c>
      <c r="F415" t="str">
        <f t="shared" si="58"/>
        <v>1</v>
      </c>
      <c r="G415" t="str">
        <f t="shared" si="59"/>
        <v>4</v>
      </c>
      <c r="H415" t="str">
        <f t="shared" si="60"/>
        <v>AUD</v>
      </c>
      <c r="I415">
        <f t="shared" si="61"/>
        <v>4</v>
      </c>
      <c r="J415" s="114" t="str">
        <f t="shared" si="62"/>
        <v>8</v>
      </c>
    </row>
    <row r="416" spans="1:10" x14ac:dyDescent="0.2">
      <c r="A416" t="s">
        <v>1021</v>
      </c>
      <c r="B416" t="str">
        <f t="shared" si="54"/>
        <v>Prozessor A / Section 1 / Programm 4 / Audio Sender 9</v>
      </c>
      <c r="C416" t="str">
        <f t="shared" si="55"/>
        <v>SDI04_AUDsend_0009</v>
      </c>
      <c r="D416" t="str">
        <f t="shared" si="56"/>
        <v>Sender</v>
      </c>
      <c r="E416" t="str">
        <f t="shared" si="57"/>
        <v>1</v>
      </c>
      <c r="F416" t="str">
        <f t="shared" si="58"/>
        <v>1</v>
      </c>
      <c r="G416" t="str">
        <f t="shared" si="59"/>
        <v>4</v>
      </c>
      <c r="H416" t="str">
        <f t="shared" si="60"/>
        <v>AUD</v>
      </c>
      <c r="I416">
        <f t="shared" si="61"/>
        <v>4</v>
      </c>
      <c r="J416" s="114" t="str">
        <f t="shared" si="62"/>
        <v>9</v>
      </c>
    </row>
    <row r="417" spans="1:10" x14ac:dyDescent="0.2">
      <c r="A417" t="s">
        <v>1022</v>
      </c>
      <c r="B417" t="str">
        <f t="shared" si="54"/>
        <v>Prozessor A / Section 1 / Programm 4 / Audio Sender 10</v>
      </c>
      <c r="C417" t="str">
        <f t="shared" si="55"/>
        <v>SDI04_AUDsend_0010</v>
      </c>
      <c r="D417" t="str">
        <f t="shared" si="56"/>
        <v>Sender</v>
      </c>
      <c r="E417" t="str">
        <f t="shared" si="57"/>
        <v>1</v>
      </c>
      <c r="F417" t="str">
        <f t="shared" si="58"/>
        <v>1</v>
      </c>
      <c r="G417" t="str">
        <f t="shared" si="59"/>
        <v>4</v>
      </c>
      <c r="H417" t="str">
        <f t="shared" si="60"/>
        <v>AUD</v>
      </c>
      <c r="I417">
        <f t="shared" si="61"/>
        <v>4</v>
      </c>
      <c r="J417" s="114" t="str">
        <f t="shared" si="62"/>
        <v>10</v>
      </c>
    </row>
    <row r="418" spans="1:10" x14ac:dyDescent="0.2">
      <c r="A418" t="s">
        <v>1023</v>
      </c>
      <c r="B418" t="str">
        <f t="shared" si="54"/>
        <v>Prozessor A / Section 1 / Programm 4 / Audio Sender 11</v>
      </c>
      <c r="C418" t="str">
        <f t="shared" si="55"/>
        <v>SDI04_AUDsend_0011</v>
      </c>
      <c r="D418" t="str">
        <f t="shared" si="56"/>
        <v>Sender</v>
      </c>
      <c r="E418" t="str">
        <f t="shared" si="57"/>
        <v>1</v>
      </c>
      <c r="F418" t="str">
        <f t="shared" si="58"/>
        <v>1</v>
      </c>
      <c r="G418" t="str">
        <f t="shared" si="59"/>
        <v>4</v>
      </c>
      <c r="H418" t="str">
        <f t="shared" si="60"/>
        <v>AUD</v>
      </c>
      <c r="I418">
        <f t="shared" si="61"/>
        <v>4</v>
      </c>
      <c r="J418" s="114" t="str">
        <f t="shared" si="62"/>
        <v>11</v>
      </c>
    </row>
    <row r="419" spans="1:10" x14ac:dyDescent="0.2">
      <c r="A419" t="s">
        <v>1024</v>
      </c>
      <c r="B419" t="str">
        <f t="shared" si="54"/>
        <v>Prozessor A / Section 1 / Programm 4 / Audio Sender 12</v>
      </c>
      <c r="C419" t="str">
        <f t="shared" si="55"/>
        <v>SDI04_AUDsend_0012</v>
      </c>
      <c r="D419" t="str">
        <f t="shared" si="56"/>
        <v>Sender</v>
      </c>
      <c r="E419" t="str">
        <f t="shared" si="57"/>
        <v>1</v>
      </c>
      <c r="F419" t="str">
        <f t="shared" si="58"/>
        <v>1</v>
      </c>
      <c r="G419" t="str">
        <f t="shared" si="59"/>
        <v>4</v>
      </c>
      <c r="H419" t="str">
        <f t="shared" si="60"/>
        <v>AUD</v>
      </c>
      <c r="I419">
        <f t="shared" si="61"/>
        <v>4</v>
      </c>
      <c r="J419" s="114" t="str">
        <f t="shared" si="62"/>
        <v>12</v>
      </c>
    </row>
    <row r="420" spans="1:10" x14ac:dyDescent="0.2">
      <c r="A420" t="s">
        <v>1025</v>
      </c>
      <c r="B420" t="str">
        <f t="shared" si="54"/>
        <v>Prozessor A / Section 1 / Programm 4 / Audio Sender 13</v>
      </c>
      <c r="C420" t="str">
        <f t="shared" si="55"/>
        <v>SDI04_AUDsend_0013</v>
      </c>
      <c r="D420" t="str">
        <f t="shared" si="56"/>
        <v>Sender</v>
      </c>
      <c r="E420" t="str">
        <f t="shared" si="57"/>
        <v>1</v>
      </c>
      <c r="F420" t="str">
        <f t="shared" si="58"/>
        <v>1</v>
      </c>
      <c r="G420" t="str">
        <f t="shared" si="59"/>
        <v>4</v>
      </c>
      <c r="H420" t="str">
        <f t="shared" si="60"/>
        <v>AUD</v>
      </c>
      <c r="I420">
        <f t="shared" si="61"/>
        <v>4</v>
      </c>
      <c r="J420" s="114" t="str">
        <f t="shared" si="62"/>
        <v>13</v>
      </c>
    </row>
    <row r="421" spans="1:10" x14ac:dyDescent="0.2">
      <c r="A421" t="s">
        <v>1026</v>
      </c>
      <c r="B421" t="str">
        <f t="shared" si="54"/>
        <v>Prozessor A / Section 1 / Programm 4 / Audio Sender 14</v>
      </c>
      <c r="C421" t="str">
        <f t="shared" si="55"/>
        <v>SDI04_AUDsend_0014</v>
      </c>
      <c r="D421" t="str">
        <f t="shared" si="56"/>
        <v>Sender</v>
      </c>
      <c r="E421" t="str">
        <f t="shared" si="57"/>
        <v>1</v>
      </c>
      <c r="F421" t="str">
        <f t="shared" si="58"/>
        <v>1</v>
      </c>
      <c r="G421" t="str">
        <f t="shared" si="59"/>
        <v>4</v>
      </c>
      <c r="H421" t="str">
        <f t="shared" si="60"/>
        <v>AUD</v>
      </c>
      <c r="I421">
        <f t="shared" si="61"/>
        <v>4</v>
      </c>
      <c r="J421" s="114" t="str">
        <f t="shared" si="62"/>
        <v>14</v>
      </c>
    </row>
    <row r="422" spans="1:10" x14ac:dyDescent="0.2">
      <c r="A422" t="s">
        <v>1027</v>
      </c>
      <c r="B422" t="str">
        <f t="shared" si="54"/>
        <v>Prozessor A / Section 1 / Programm 4 / Audio Sender 15</v>
      </c>
      <c r="C422" t="str">
        <f t="shared" si="55"/>
        <v>SDI04_AUDsend_0015</v>
      </c>
      <c r="D422" t="str">
        <f t="shared" si="56"/>
        <v>Sender</v>
      </c>
      <c r="E422" t="str">
        <f t="shared" si="57"/>
        <v>1</v>
      </c>
      <c r="F422" t="str">
        <f t="shared" si="58"/>
        <v>1</v>
      </c>
      <c r="G422" t="str">
        <f t="shared" si="59"/>
        <v>4</v>
      </c>
      <c r="H422" t="str">
        <f t="shared" si="60"/>
        <v>AUD</v>
      </c>
      <c r="I422">
        <f t="shared" si="61"/>
        <v>4</v>
      </c>
      <c r="J422" s="114" t="str">
        <f t="shared" si="62"/>
        <v>15</v>
      </c>
    </row>
    <row r="423" spans="1:10" x14ac:dyDescent="0.2">
      <c r="A423" t="s">
        <v>1028</v>
      </c>
      <c r="B423" t="str">
        <f t="shared" si="54"/>
        <v>Prozessor A / Section 1 / Programm 4 / Audio Sender 16</v>
      </c>
      <c r="C423" t="str">
        <f t="shared" si="55"/>
        <v>SDI04_AUDsend_0016</v>
      </c>
      <c r="D423" t="str">
        <f t="shared" si="56"/>
        <v>Sender</v>
      </c>
      <c r="E423" t="str">
        <f t="shared" si="57"/>
        <v>1</v>
      </c>
      <c r="F423" t="str">
        <f t="shared" si="58"/>
        <v>1</v>
      </c>
      <c r="G423" t="str">
        <f t="shared" si="59"/>
        <v>4</v>
      </c>
      <c r="H423" t="str">
        <f t="shared" si="60"/>
        <v>AUD</v>
      </c>
      <c r="I423">
        <f t="shared" si="61"/>
        <v>4</v>
      </c>
      <c r="J423" s="114" t="str">
        <f t="shared" si="62"/>
        <v>16</v>
      </c>
    </row>
    <row r="424" spans="1:10" x14ac:dyDescent="0.2">
      <c r="A424" t="s">
        <v>1029</v>
      </c>
      <c r="B424" t="str">
        <f t="shared" si="54"/>
        <v>Prozessor A / Section 1 / Programm 4 / Video Sender 1</v>
      </c>
      <c r="C424" t="str">
        <f t="shared" si="55"/>
        <v>SDI04_VIDsend_0001</v>
      </c>
      <c r="D424" t="str">
        <f t="shared" si="56"/>
        <v>Sender</v>
      </c>
      <c r="E424" t="str">
        <f t="shared" si="57"/>
        <v>1</v>
      </c>
      <c r="F424" t="str">
        <f t="shared" si="58"/>
        <v>1</v>
      </c>
      <c r="G424" t="str">
        <f t="shared" si="59"/>
        <v>4</v>
      </c>
      <c r="H424" t="str">
        <f t="shared" si="60"/>
        <v>VID</v>
      </c>
      <c r="I424">
        <f t="shared" si="61"/>
        <v>4</v>
      </c>
      <c r="J424" s="114" t="str">
        <f t="shared" si="62"/>
        <v>1</v>
      </c>
    </row>
    <row r="425" spans="1:10" x14ac:dyDescent="0.2">
      <c r="A425" t="s">
        <v>1030</v>
      </c>
      <c r="B425" t="str">
        <f t="shared" si="54"/>
        <v>Prozessor A / Section 1 / Programm 4 / Video Sender 2</v>
      </c>
      <c r="C425" t="str">
        <f t="shared" si="55"/>
        <v>SDI04_VIDsend_0002</v>
      </c>
      <c r="D425" t="str">
        <f t="shared" si="56"/>
        <v>Sender</v>
      </c>
      <c r="E425" t="str">
        <f t="shared" si="57"/>
        <v>1</v>
      </c>
      <c r="F425" t="str">
        <f t="shared" si="58"/>
        <v>1</v>
      </c>
      <c r="G425" t="str">
        <f t="shared" si="59"/>
        <v>4</v>
      </c>
      <c r="H425" t="str">
        <f t="shared" si="60"/>
        <v>VID</v>
      </c>
      <c r="I425">
        <f t="shared" si="61"/>
        <v>4</v>
      </c>
      <c r="J425" s="114" t="str">
        <f t="shared" si="62"/>
        <v>2</v>
      </c>
    </row>
    <row r="426" spans="1:10" x14ac:dyDescent="0.2">
      <c r="A426" t="s">
        <v>1031</v>
      </c>
      <c r="B426" t="str">
        <f t="shared" si="54"/>
        <v>Prozessor A / Section 2 / Programm 1 / Ancillary Sender 1</v>
      </c>
      <c r="C426" t="str">
        <f t="shared" si="55"/>
        <v>SDI05_ANCsend_0001</v>
      </c>
      <c r="D426" t="str">
        <f t="shared" si="56"/>
        <v>Sender</v>
      </c>
      <c r="E426" t="str">
        <f t="shared" si="57"/>
        <v>1</v>
      </c>
      <c r="F426" t="str">
        <f t="shared" si="58"/>
        <v>2</v>
      </c>
      <c r="G426" t="str">
        <f t="shared" si="59"/>
        <v>1</v>
      </c>
      <c r="H426" t="str">
        <f t="shared" si="60"/>
        <v>ANC</v>
      </c>
      <c r="I426">
        <f t="shared" si="61"/>
        <v>5</v>
      </c>
      <c r="J426" s="114" t="str">
        <f t="shared" si="62"/>
        <v>1</v>
      </c>
    </row>
    <row r="427" spans="1:10" x14ac:dyDescent="0.2">
      <c r="A427" t="s">
        <v>1032</v>
      </c>
      <c r="B427" t="str">
        <f t="shared" si="54"/>
        <v>Prozessor A / Section 2 / Programm 1 / Ancillary Sender 2</v>
      </c>
      <c r="C427" t="str">
        <f t="shared" si="55"/>
        <v>SDI05_ANCsend_0002</v>
      </c>
      <c r="D427" t="str">
        <f t="shared" si="56"/>
        <v>Sender</v>
      </c>
      <c r="E427" t="str">
        <f t="shared" si="57"/>
        <v>1</v>
      </c>
      <c r="F427" t="str">
        <f t="shared" si="58"/>
        <v>2</v>
      </c>
      <c r="G427" t="str">
        <f t="shared" si="59"/>
        <v>1</v>
      </c>
      <c r="H427" t="str">
        <f t="shared" si="60"/>
        <v>ANC</v>
      </c>
      <c r="I427">
        <f t="shared" si="61"/>
        <v>5</v>
      </c>
      <c r="J427" s="114" t="str">
        <f t="shared" si="62"/>
        <v>2</v>
      </c>
    </row>
    <row r="428" spans="1:10" x14ac:dyDescent="0.2">
      <c r="A428" t="s">
        <v>1033</v>
      </c>
      <c r="B428" t="str">
        <f t="shared" si="54"/>
        <v>Prozessor A / Section 2 / Programm 1 / Ancillary Sender 3</v>
      </c>
      <c r="C428" t="str">
        <f t="shared" si="55"/>
        <v>SDI05_ANCsend_0003</v>
      </c>
      <c r="D428" t="str">
        <f t="shared" si="56"/>
        <v>Sender</v>
      </c>
      <c r="E428" t="str">
        <f t="shared" si="57"/>
        <v>1</v>
      </c>
      <c r="F428" t="str">
        <f t="shared" si="58"/>
        <v>2</v>
      </c>
      <c r="G428" t="str">
        <f t="shared" si="59"/>
        <v>1</v>
      </c>
      <c r="H428" t="str">
        <f t="shared" si="60"/>
        <v>ANC</v>
      </c>
      <c r="I428">
        <f t="shared" si="61"/>
        <v>5</v>
      </c>
      <c r="J428" s="114" t="str">
        <f t="shared" si="62"/>
        <v>3</v>
      </c>
    </row>
    <row r="429" spans="1:10" x14ac:dyDescent="0.2">
      <c r="A429" t="s">
        <v>1034</v>
      </c>
      <c r="B429" t="str">
        <f t="shared" si="54"/>
        <v>Prozessor A / Section 2 / Programm 1 / Ancillary Sender 4</v>
      </c>
      <c r="C429" t="str">
        <f t="shared" si="55"/>
        <v>SDI05_ANCsend_0004</v>
      </c>
      <c r="D429" t="str">
        <f t="shared" si="56"/>
        <v>Sender</v>
      </c>
      <c r="E429" t="str">
        <f t="shared" si="57"/>
        <v>1</v>
      </c>
      <c r="F429" t="str">
        <f t="shared" si="58"/>
        <v>2</v>
      </c>
      <c r="G429" t="str">
        <f t="shared" si="59"/>
        <v>1</v>
      </c>
      <c r="H429" t="str">
        <f t="shared" si="60"/>
        <v>ANC</v>
      </c>
      <c r="I429">
        <f t="shared" si="61"/>
        <v>5</v>
      </c>
      <c r="J429" s="114" t="str">
        <f t="shared" si="62"/>
        <v>4</v>
      </c>
    </row>
    <row r="430" spans="1:10" x14ac:dyDescent="0.2">
      <c r="A430" t="s">
        <v>1035</v>
      </c>
      <c r="B430" t="str">
        <f t="shared" si="54"/>
        <v>Prozessor A / Section 2 / Programm 1 / Audio Sender 1</v>
      </c>
      <c r="C430" t="str">
        <f t="shared" si="55"/>
        <v>SDI05_AUDsend_0001</v>
      </c>
      <c r="D430" t="str">
        <f t="shared" si="56"/>
        <v>Sender</v>
      </c>
      <c r="E430" t="str">
        <f t="shared" si="57"/>
        <v>1</v>
      </c>
      <c r="F430" t="str">
        <f t="shared" si="58"/>
        <v>2</v>
      </c>
      <c r="G430" t="str">
        <f t="shared" si="59"/>
        <v>1</v>
      </c>
      <c r="H430" t="str">
        <f t="shared" si="60"/>
        <v>AUD</v>
      </c>
      <c r="I430">
        <f t="shared" si="61"/>
        <v>5</v>
      </c>
      <c r="J430" s="114" t="str">
        <f t="shared" si="62"/>
        <v>1</v>
      </c>
    </row>
    <row r="431" spans="1:10" x14ac:dyDescent="0.2">
      <c r="A431" t="s">
        <v>1036</v>
      </c>
      <c r="B431" t="str">
        <f t="shared" si="54"/>
        <v>Prozessor A / Section 2 / Programm 1 / Audio Sender 2</v>
      </c>
      <c r="C431" t="str">
        <f t="shared" si="55"/>
        <v>SDI05_AUDsend_0002</v>
      </c>
      <c r="D431" t="str">
        <f t="shared" si="56"/>
        <v>Sender</v>
      </c>
      <c r="E431" t="str">
        <f t="shared" si="57"/>
        <v>1</v>
      </c>
      <c r="F431" t="str">
        <f t="shared" si="58"/>
        <v>2</v>
      </c>
      <c r="G431" t="str">
        <f t="shared" si="59"/>
        <v>1</v>
      </c>
      <c r="H431" t="str">
        <f t="shared" si="60"/>
        <v>AUD</v>
      </c>
      <c r="I431">
        <f t="shared" si="61"/>
        <v>5</v>
      </c>
      <c r="J431" s="114" t="str">
        <f t="shared" si="62"/>
        <v>2</v>
      </c>
    </row>
    <row r="432" spans="1:10" x14ac:dyDescent="0.2">
      <c r="A432" t="s">
        <v>1037</v>
      </c>
      <c r="B432" t="str">
        <f t="shared" si="54"/>
        <v>Prozessor A / Section 2 / Programm 1 / Audio Sender 3</v>
      </c>
      <c r="C432" t="str">
        <f t="shared" si="55"/>
        <v>SDI05_AUDsend_0003</v>
      </c>
      <c r="D432" t="str">
        <f t="shared" si="56"/>
        <v>Sender</v>
      </c>
      <c r="E432" t="str">
        <f t="shared" si="57"/>
        <v>1</v>
      </c>
      <c r="F432" t="str">
        <f t="shared" si="58"/>
        <v>2</v>
      </c>
      <c r="G432" t="str">
        <f t="shared" si="59"/>
        <v>1</v>
      </c>
      <c r="H432" t="str">
        <f t="shared" si="60"/>
        <v>AUD</v>
      </c>
      <c r="I432">
        <f t="shared" si="61"/>
        <v>5</v>
      </c>
      <c r="J432" s="114" t="str">
        <f t="shared" si="62"/>
        <v>3</v>
      </c>
    </row>
    <row r="433" spans="1:10" x14ac:dyDescent="0.2">
      <c r="A433" t="s">
        <v>1038</v>
      </c>
      <c r="B433" t="str">
        <f t="shared" si="54"/>
        <v>Prozessor A / Section 2 / Programm 1 / Audio Sender 4</v>
      </c>
      <c r="C433" t="str">
        <f t="shared" si="55"/>
        <v>SDI05_AUDsend_0004</v>
      </c>
      <c r="D433" t="str">
        <f t="shared" si="56"/>
        <v>Sender</v>
      </c>
      <c r="E433" t="str">
        <f t="shared" si="57"/>
        <v>1</v>
      </c>
      <c r="F433" t="str">
        <f t="shared" si="58"/>
        <v>2</v>
      </c>
      <c r="G433" t="str">
        <f t="shared" si="59"/>
        <v>1</v>
      </c>
      <c r="H433" t="str">
        <f t="shared" si="60"/>
        <v>AUD</v>
      </c>
      <c r="I433">
        <f t="shared" si="61"/>
        <v>5</v>
      </c>
      <c r="J433" s="114" t="str">
        <f t="shared" si="62"/>
        <v>4</v>
      </c>
    </row>
    <row r="434" spans="1:10" x14ac:dyDescent="0.2">
      <c r="A434" t="s">
        <v>1039</v>
      </c>
      <c r="B434" t="str">
        <f t="shared" si="54"/>
        <v>Prozessor A / Section 2 / Programm 1 / Audio Sender 5</v>
      </c>
      <c r="C434" t="str">
        <f t="shared" si="55"/>
        <v>SDI05_AUDsend_0005</v>
      </c>
      <c r="D434" t="str">
        <f t="shared" si="56"/>
        <v>Sender</v>
      </c>
      <c r="E434" t="str">
        <f t="shared" si="57"/>
        <v>1</v>
      </c>
      <c r="F434" t="str">
        <f t="shared" si="58"/>
        <v>2</v>
      </c>
      <c r="G434" t="str">
        <f t="shared" si="59"/>
        <v>1</v>
      </c>
      <c r="H434" t="str">
        <f t="shared" si="60"/>
        <v>AUD</v>
      </c>
      <c r="I434">
        <f t="shared" si="61"/>
        <v>5</v>
      </c>
      <c r="J434" s="114" t="str">
        <f t="shared" si="62"/>
        <v>5</v>
      </c>
    </row>
    <row r="435" spans="1:10" x14ac:dyDescent="0.2">
      <c r="A435" t="s">
        <v>1040</v>
      </c>
      <c r="B435" t="str">
        <f t="shared" si="54"/>
        <v>Prozessor A / Section 2 / Programm 1 / Audio Sender 6</v>
      </c>
      <c r="C435" t="str">
        <f t="shared" si="55"/>
        <v>SDI05_AUDsend_0006</v>
      </c>
      <c r="D435" t="str">
        <f t="shared" si="56"/>
        <v>Sender</v>
      </c>
      <c r="E435" t="str">
        <f t="shared" si="57"/>
        <v>1</v>
      </c>
      <c r="F435" t="str">
        <f t="shared" si="58"/>
        <v>2</v>
      </c>
      <c r="G435" t="str">
        <f t="shared" si="59"/>
        <v>1</v>
      </c>
      <c r="H435" t="str">
        <f t="shared" si="60"/>
        <v>AUD</v>
      </c>
      <c r="I435">
        <f t="shared" si="61"/>
        <v>5</v>
      </c>
      <c r="J435" s="114" t="str">
        <f t="shared" si="62"/>
        <v>6</v>
      </c>
    </row>
    <row r="436" spans="1:10" x14ac:dyDescent="0.2">
      <c r="A436" t="s">
        <v>1041</v>
      </c>
      <c r="B436" t="str">
        <f t="shared" si="54"/>
        <v>Prozessor A / Section 2 / Programm 1 / Audio Sender 7</v>
      </c>
      <c r="C436" t="str">
        <f t="shared" si="55"/>
        <v>SDI05_AUDsend_0007</v>
      </c>
      <c r="D436" t="str">
        <f t="shared" si="56"/>
        <v>Sender</v>
      </c>
      <c r="E436" t="str">
        <f t="shared" si="57"/>
        <v>1</v>
      </c>
      <c r="F436" t="str">
        <f t="shared" si="58"/>
        <v>2</v>
      </c>
      <c r="G436" t="str">
        <f t="shared" si="59"/>
        <v>1</v>
      </c>
      <c r="H436" t="str">
        <f t="shared" si="60"/>
        <v>AUD</v>
      </c>
      <c r="I436">
        <f t="shared" si="61"/>
        <v>5</v>
      </c>
      <c r="J436" s="114" t="str">
        <f t="shared" si="62"/>
        <v>7</v>
      </c>
    </row>
    <row r="437" spans="1:10" x14ac:dyDescent="0.2">
      <c r="A437" t="s">
        <v>1042</v>
      </c>
      <c r="B437" t="str">
        <f t="shared" si="54"/>
        <v>Prozessor A / Section 2 / Programm 1 / Audio Sender 8</v>
      </c>
      <c r="C437" t="str">
        <f t="shared" si="55"/>
        <v>SDI05_AUDsend_0008</v>
      </c>
      <c r="D437" t="str">
        <f t="shared" si="56"/>
        <v>Sender</v>
      </c>
      <c r="E437" t="str">
        <f t="shared" si="57"/>
        <v>1</v>
      </c>
      <c r="F437" t="str">
        <f t="shared" si="58"/>
        <v>2</v>
      </c>
      <c r="G437" t="str">
        <f t="shared" si="59"/>
        <v>1</v>
      </c>
      <c r="H437" t="str">
        <f t="shared" si="60"/>
        <v>AUD</v>
      </c>
      <c r="I437">
        <f t="shared" si="61"/>
        <v>5</v>
      </c>
      <c r="J437" s="114" t="str">
        <f t="shared" si="62"/>
        <v>8</v>
      </c>
    </row>
    <row r="438" spans="1:10" x14ac:dyDescent="0.2">
      <c r="A438" t="s">
        <v>1043</v>
      </c>
      <c r="B438" t="str">
        <f t="shared" si="54"/>
        <v>Prozessor A / Section 2 / Programm 1 / Audio Sender 9</v>
      </c>
      <c r="C438" t="str">
        <f t="shared" si="55"/>
        <v>SDI05_AUDsend_0009</v>
      </c>
      <c r="D438" t="str">
        <f t="shared" si="56"/>
        <v>Sender</v>
      </c>
      <c r="E438" t="str">
        <f t="shared" si="57"/>
        <v>1</v>
      </c>
      <c r="F438" t="str">
        <f t="shared" si="58"/>
        <v>2</v>
      </c>
      <c r="G438" t="str">
        <f t="shared" si="59"/>
        <v>1</v>
      </c>
      <c r="H438" t="str">
        <f t="shared" si="60"/>
        <v>AUD</v>
      </c>
      <c r="I438">
        <f t="shared" si="61"/>
        <v>5</v>
      </c>
      <c r="J438" s="114" t="str">
        <f t="shared" si="62"/>
        <v>9</v>
      </c>
    </row>
    <row r="439" spans="1:10" x14ac:dyDescent="0.2">
      <c r="A439" t="s">
        <v>1044</v>
      </c>
      <c r="B439" t="str">
        <f t="shared" si="54"/>
        <v>Prozessor A / Section 2 / Programm 1 / Audio Sender 10</v>
      </c>
      <c r="C439" t="str">
        <f t="shared" si="55"/>
        <v>SDI05_AUDsend_0010</v>
      </c>
      <c r="D439" t="str">
        <f t="shared" si="56"/>
        <v>Sender</v>
      </c>
      <c r="E439" t="str">
        <f t="shared" si="57"/>
        <v>1</v>
      </c>
      <c r="F439" t="str">
        <f t="shared" si="58"/>
        <v>2</v>
      </c>
      <c r="G439" t="str">
        <f t="shared" si="59"/>
        <v>1</v>
      </c>
      <c r="H439" t="str">
        <f t="shared" si="60"/>
        <v>AUD</v>
      </c>
      <c r="I439">
        <f t="shared" si="61"/>
        <v>5</v>
      </c>
      <c r="J439" s="114" t="str">
        <f t="shared" si="62"/>
        <v>10</v>
      </c>
    </row>
    <row r="440" spans="1:10" x14ac:dyDescent="0.2">
      <c r="A440" t="s">
        <v>1045</v>
      </c>
      <c r="B440" t="str">
        <f t="shared" si="54"/>
        <v>Prozessor A / Section 2 / Programm 1 / Audio Sender 11</v>
      </c>
      <c r="C440" t="str">
        <f t="shared" si="55"/>
        <v>SDI05_AUDsend_0011</v>
      </c>
      <c r="D440" t="str">
        <f t="shared" si="56"/>
        <v>Sender</v>
      </c>
      <c r="E440" t="str">
        <f t="shared" si="57"/>
        <v>1</v>
      </c>
      <c r="F440" t="str">
        <f t="shared" si="58"/>
        <v>2</v>
      </c>
      <c r="G440" t="str">
        <f t="shared" si="59"/>
        <v>1</v>
      </c>
      <c r="H440" t="str">
        <f t="shared" si="60"/>
        <v>AUD</v>
      </c>
      <c r="I440">
        <f t="shared" si="61"/>
        <v>5</v>
      </c>
      <c r="J440" s="114" t="str">
        <f t="shared" si="62"/>
        <v>11</v>
      </c>
    </row>
    <row r="441" spans="1:10" x14ac:dyDescent="0.2">
      <c r="A441" t="s">
        <v>1046</v>
      </c>
      <c r="B441" t="str">
        <f t="shared" si="54"/>
        <v>Prozessor A / Section 2 / Programm 1 / Audio Sender 12</v>
      </c>
      <c r="C441" t="str">
        <f t="shared" si="55"/>
        <v>SDI05_AUDsend_0012</v>
      </c>
      <c r="D441" t="str">
        <f t="shared" si="56"/>
        <v>Sender</v>
      </c>
      <c r="E441" t="str">
        <f t="shared" si="57"/>
        <v>1</v>
      </c>
      <c r="F441" t="str">
        <f t="shared" si="58"/>
        <v>2</v>
      </c>
      <c r="G441" t="str">
        <f t="shared" si="59"/>
        <v>1</v>
      </c>
      <c r="H441" t="str">
        <f t="shared" si="60"/>
        <v>AUD</v>
      </c>
      <c r="I441">
        <f t="shared" si="61"/>
        <v>5</v>
      </c>
      <c r="J441" s="114" t="str">
        <f t="shared" si="62"/>
        <v>12</v>
      </c>
    </row>
    <row r="442" spans="1:10" x14ac:dyDescent="0.2">
      <c r="A442" t="s">
        <v>1047</v>
      </c>
      <c r="B442" t="str">
        <f t="shared" si="54"/>
        <v>Prozessor A / Section 2 / Programm 1 / Audio Sender 13</v>
      </c>
      <c r="C442" t="str">
        <f t="shared" si="55"/>
        <v>SDI05_AUDsend_0013</v>
      </c>
      <c r="D442" t="str">
        <f t="shared" si="56"/>
        <v>Sender</v>
      </c>
      <c r="E442" t="str">
        <f t="shared" si="57"/>
        <v>1</v>
      </c>
      <c r="F442" t="str">
        <f t="shared" si="58"/>
        <v>2</v>
      </c>
      <c r="G442" t="str">
        <f t="shared" si="59"/>
        <v>1</v>
      </c>
      <c r="H442" t="str">
        <f t="shared" si="60"/>
        <v>AUD</v>
      </c>
      <c r="I442">
        <f t="shared" si="61"/>
        <v>5</v>
      </c>
      <c r="J442" s="114" t="str">
        <f t="shared" si="62"/>
        <v>13</v>
      </c>
    </row>
    <row r="443" spans="1:10" x14ac:dyDescent="0.2">
      <c r="A443" t="s">
        <v>1048</v>
      </c>
      <c r="B443" t="str">
        <f t="shared" si="54"/>
        <v>Prozessor A / Section 2 / Programm 1 / Audio Sender 14</v>
      </c>
      <c r="C443" t="str">
        <f t="shared" si="55"/>
        <v>SDI05_AUDsend_0014</v>
      </c>
      <c r="D443" t="str">
        <f t="shared" si="56"/>
        <v>Sender</v>
      </c>
      <c r="E443" t="str">
        <f t="shared" si="57"/>
        <v>1</v>
      </c>
      <c r="F443" t="str">
        <f t="shared" si="58"/>
        <v>2</v>
      </c>
      <c r="G443" t="str">
        <f t="shared" si="59"/>
        <v>1</v>
      </c>
      <c r="H443" t="str">
        <f t="shared" si="60"/>
        <v>AUD</v>
      </c>
      <c r="I443">
        <f t="shared" si="61"/>
        <v>5</v>
      </c>
      <c r="J443" s="114" t="str">
        <f t="shared" si="62"/>
        <v>14</v>
      </c>
    </row>
    <row r="444" spans="1:10" x14ac:dyDescent="0.2">
      <c r="A444" t="s">
        <v>1049</v>
      </c>
      <c r="B444" t="str">
        <f t="shared" si="54"/>
        <v>Prozessor A / Section 2 / Programm 1 / Audio Sender 15</v>
      </c>
      <c r="C444" t="str">
        <f t="shared" si="55"/>
        <v>SDI05_AUDsend_0015</v>
      </c>
      <c r="D444" t="str">
        <f t="shared" si="56"/>
        <v>Sender</v>
      </c>
      <c r="E444" t="str">
        <f t="shared" si="57"/>
        <v>1</v>
      </c>
      <c r="F444" t="str">
        <f t="shared" si="58"/>
        <v>2</v>
      </c>
      <c r="G444" t="str">
        <f t="shared" si="59"/>
        <v>1</v>
      </c>
      <c r="H444" t="str">
        <f t="shared" si="60"/>
        <v>AUD</v>
      </c>
      <c r="I444">
        <f t="shared" si="61"/>
        <v>5</v>
      </c>
      <c r="J444" s="114" t="str">
        <f t="shared" si="62"/>
        <v>15</v>
      </c>
    </row>
    <row r="445" spans="1:10" x14ac:dyDescent="0.2">
      <c r="A445" t="s">
        <v>1050</v>
      </c>
      <c r="B445" t="str">
        <f t="shared" si="54"/>
        <v>Prozessor A / Section 2 / Programm 1 / Audio Sender 16</v>
      </c>
      <c r="C445" t="str">
        <f t="shared" si="55"/>
        <v>SDI05_AUDsend_0016</v>
      </c>
      <c r="D445" t="str">
        <f t="shared" si="56"/>
        <v>Sender</v>
      </c>
      <c r="E445" t="str">
        <f t="shared" si="57"/>
        <v>1</v>
      </c>
      <c r="F445" t="str">
        <f t="shared" si="58"/>
        <v>2</v>
      </c>
      <c r="G445" t="str">
        <f t="shared" si="59"/>
        <v>1</v>
      </c>
      <c r="H445" t="str">
        <f t="shared" si="60"/>
        <v>AUD</v>
      </c>
      <c r="I445">
        <f t="shared" si="61"/>
        <v>5</v>
      </c>
      <c r="J445" s="114" t="str">
        <f t="shared" si="62"/>
        <v>16</v>
      </c>
    </row>
    <row r="446" spans="1:10" x14ac:dyDescent="0.2">
      <c r="A446" t="s">
        <v>1051</v>
      </c>
      <c r="B446" t="str">
        <f t="shared" si="54"/>
        <v>Prozessor A / Section 2 / Programm 1 / Video Sender 1</v>
      </c>
      <c r="C446" t="str">
        <f t="shared" si="55"/>
        <v>SDI05_VIDsend_0001</v>
      </c>
      <c r="D446" t="str">
        <f t="shared" si="56"/>
        <v>Sender</v>
      </c>
      <c r="E446" t="str">
        <f t="shared" si="57"/>
        <v>1</v>
      </c>
      <c r="F446" t="str">
        <f t="shared" si="58"/>
        <v>2</v>
      </c>
      <c r="G446" t="str">
        <f t="shared" si="59"/>
        <v>1</v>
      </c>
      <c r="H446" t="str">
        <f t="shared" si="60"/>
        <v>VID</v>
      </c>
      <c r="I446">
        <f t="shared" si="61"/>
        <v>5</v>
      </c>
      <c r="J446" s="114" t="str">
        <f t="shared" si="62"/>
        <v>1</v>
      </c>
    </row>
    <row r="447" spans="1:10" x14ac:dyDescent="0.2">
      <c r="A447" t="s">
        <v>1052</v>
      </c>
      <c r="B447" t="str">
        <f t="shared" si="54"/>
        <v>Prozessor A / Section 2 / Programm 1 / Video Sender 2</v>
      </c>
      <c r="C447" t="str">
        <f t="shared" si="55"/>
        <v>SDI05_VIDsend_0002</v>
      </c>
      <c r="D447" t="str">
        <f t="shared" si="56"/>
        <v>Sender</v>
      </c>
      <c r="E447" t="str">
        <f t="shared" si="57"/>
        <v>1</v>
      </c>
      <c r="F447" t="str">
        <f t="shared" si="58"/>
        <v>2</v>
      </c>
      <c r="G447" t="str">
        <f t="shared" si="59"/>
        <v>1</v>
      </c>
      <c r="H447" t="str">
        <f t="shared" si="60"/>
        <v>VID</v>
      </c>
      <c r="I447">
        <f t="shared" si="61"/>
        <v>5</v>
      </c>
      <c r="J447" s="114" t="str">
        <f t="shared" si="62"/>
        <v>2</v>
      </c>
    </row>
    <row r="448" spans="1:10" x14ac:dyDescent="0.2">
      <c r="A448" t="s">
        <v>1053</v>
      </c>
      <c r="B448" t="str">
        <f t="shared" si="54"/>
        <v>Prozessor A / Section 2 / Programm 2 / Ancillary Sender 1</v>
      </c>
      <c r="C448" t="str">
        <f t="shared" si="55"/>
        <v>SDI06_ANCsend_0001</v>
      </c>
      <c r="D448" t="str">
        <f t="shared" si="56"/>
        <v>Sender</v>
      </c>
      <c r="E448" t="str">
        <f t="shared" si="57"/>
        <v>1</v>
      </c>
      <c r="F448" t="str">
        <f t="shared" si="58"/>
        <v>2</v>
      </c>
      <c r="G448" t="str">
        <f t="shared" si="59"/>
        <v>2</v>
      </c>
      <c r="H448" t="str">
        <f t="shared" si="60"/>
        <v>ANC</v>
      </c>
      <c r="I448">
        <f t="shared" si="61"/>
        <v>6</v>
      </c>
      <c r="J448" s="114" t="str">
        <f t="shared" si="62"/>
        <v>1</v>
      </c>
    </row>
    <row r="449" spans="1:10" x14ac:dyDescent="0.2">
      <c r="A449" t="s">
        <v>1054</v>
      </c>
      <c r="B449" t="str">
        <f t="shared" si="54"/>
        <v>Prozessor A / Section 2 / Programm 2 / Ancillary Sender 2</v>
      </c>
      <c r="C449" t="str">
        <f t="shared" si="55"/>
        <v>SDI06_ANCsend_0002</v>
      </c>
      <c r="D449" t="str">
        <f t="shared" si="56"/>
        <v>Sender</v>
      </c>
      <c r="E449" t="str">
        <f t="shared" si="57"/>
        <v>1</v>
      </c>
      <c r="F449" t="str">
        <f t="shared" si="58"/>
        <v>2</v>
      </c>
      <c r="G449" t="str">
        <f t="shared" si="59"/>
        <v>2</v>
      </c>
      <c r="H449" t="str">
        <f t="shared" si="60"/>
        <v>ANC</v>
      </c>
      <c r="I449">
        <f t="shared" si="61"/>
        <v>6</v>
      </c>
      <c r="J449" s="114" t="str">
        <f t="shared" si="62"/>
        <v>2</v>
      </c>
    </row>
    <row r="450" spans="1:10" x14ac:dyDescent="0.2">
      <c r="A450" t="s">
        <v>1055</v>
      </c>
      <c r="B450" t="str">
        <f t="shared" ref="B450:B513" si="63">CONCATENATE(IF(E450="1","Prozessor A",IF(E450="2","Prozessor B",IF(E450="3","Prozessor C",IF(E450="4","Prozessor D","UNBEKANNT"))))," / ",IF(F450="1","Section 1",IF(F450="2","Section 2","UNBEKANNT"))," / ",IF(G450="1","Programm 1",IF(G450="2","Programm 2",IF(G450="3","Programm 3",IF(G450="4","Programm 4","UNBEKANNT")))), " / ", IF(H450="VID","Video",IF(H450="AUD","Audio",IF(H450="ANC","Ancillary","UNBEKANNT")))," ", D450, " ", J450)</f>
        <v>Prozessor A / Section 2 / Programm 2 / Ancillary Sender 3</v>
      </c>
      <c r="C450" t="str">
        <f t="shared" ref="C450:C513" si="64">CONCATENATE("SDI",IF(I450&lt;10,CONCATENATE("0",I450),I450),"_",H450,IF(D450="Sender","send_",IF(D450="Receiver","rec_","UNKNOWN")),IF(OR(J450 ="1",J450 ="2",J450 ="3",J450 ="4",J450 ="5",J450 ="6",J450 ="7",J450 ="8",J450 ="9"),CONCATENATE("000",J450),CONCATENATE("00",J450)))</f>
        <v>SDI06_ANCsend_0003</v>
      </c>
      <c r="D450" t="str">
        <f t="shared" ref="D450:D513" si="65">IF(ISERROR(FIND("S|P",A450)),"Receiver","Sender")</f>
        <v>Sender</v>
      </c>
      <c r="E450" t="str">
        <f t="shared" ref="E450:E513" si="66">IF(ISERROR(FIND("ProcA",A450)),IF(ISERROR(FIND("ProcB",A450)),IF(ISERROR(FIND("ProcC",A450)),IF(ISERROR(FIND("ProcD",A450)),"UNBEKANNT","4"),"3"),"2"),"1")</f>
        <v>1</v>
      </c>
      <c r="F450" t="str">
        <f t="shared" ref="F450:F513" si="67">IF(ISERROR(FIND(" S1 ",A450)),IF(ISERROR(FIND(" S2 ",A450)),"UNBEKANNT","2"),"1")</f>
        <v>2</v>
      </c>
      <c r="G450" t="str">
        <f t="shared" ref="G450:G513" si="68">IF(ISERROR(FIND(" P1 ",A450)),IF(ISERROR(FIND(" P2 ",A450)),IF(ISERROR(FIND(" P3 ",A450)),IF(ISERROR(FIND(" P4 ",A450)),"UNBEKANNT","4"),"3"),"2"),"1")</f>
        <v>2</v>
      </c>
      <c r="H450" t="str">
        <f t="shared" ref="H450:H513" si="69">IF(ISERROR(FIND("Video",A450)),IF(ISERROR(FIND("Audio",A450)),IF(ISERROR(FIND("Ancillary",A450)),"UNBEKANNT","ANC"),"AUD"),"VID")</f>
        <v>ANC</v>
      </c>
      <c r="I450">
        <f t="shared" ref="I450:I513" si="70">IF(AND(E450="1",F450="1",G450="1"),1,IF(AND(E450="1",F450="1",G450="2"),2,IF(AND(E450="1",F450="1",G450="3"),3,IF(AND(E450="1",F450="1",G450="4"),4,IF(AND(E450="1",F450="2",G450="1"),5,IF(AND(E450="1",F450="2",G450="2"),6,IF(AND(E450="1",F450="2",G450="3"),7,IF(AND(E450="1",F450="2",G450="4"),8,IF(AND(E450="2",F450="1",G450="1"),9,IF(AND(E450="2",F450="1",G450="2"),10,IF(AND(E450="2",F450="1",G450="3"),11,IF(AND(E450="2",F450="1",G450="4"),12,IF(AND(E450="2",F450="2",G450="1"),13,IF(AND(E450="2",F450="2",G450="2"),14,IF(AND(E450="2",F450="2",G450="3"),15,IF(AND(E450="2",F450="2",G450="4"),16,IF(AND(E450="3",F450="1",G450="1"),17,IF(AND(E450="3",F450="1",G450="2"),18,IF(AND(E450="3",F450="1",G450="3"),19,IF(AND(E450="3",F450="1",G450="4"),20,IF(AND(E450="3",F450="2",G450="1"),21,IF(AND(E450="3",F450="2",G450="2"),22,IF(AND(E450="3",F450="2",G450="3"),23,IF(AND(E450="3",F450="2",G450="4"),24,IF(AND(E450="4",F450="1",G450="1"),25,IF(AND(E450="4",F450="1",G450="2"),26,IF(AND(E450="4",F450="1",G450="3"),27,IF(AND(E450="4",F450="1",G450="4"),28,IF(AND(E450="4",F450="2",G450="1"),29,IF(AND(E450="4",F450="2",G450="2"),30,IF(AND(E450="4",F450="2",G450="3"),31,IF(AND(E450="4",F450="2",G450="4"),32,"UNBEKANNT"))))))))))))))))))))))))))))))))</f>
        <v>6</v>
      </c>
      <c r="J450" s="114" t="str">
        <f t="shared" ref="J450:J513" si="71">IF(ISERROR(FIND("Proxy Video",A450)),IF(ISERROR(FIND("Video",A450)),IF(ISERROR(SEARCH("Audio",A450)),IF(ISERROR(SEARCH("Data",A450)),"UNBEKANNT",RIGHT(A450,LEN(A450)-SEARCH("Data",A450)-4)),RIGHT(A450,LEN(A450)-SEARCH("Audio",A450)-5)),"1"),"2")</f>
        <v>3</v>
      </c>
    </row>
    <row r="451" spans="1:10" x14ac:dyDescent="0.2">
      <c r="A451" t="s">
        <v>1056</v>
      </c>
      <c r="B451" t="str">
        <f t="shared" si="63"/>
        <v>Prozessor A / Section 2 / Programm 2 / Ancillary Sender 4</v>
      </c>
      <c r="C451" t="str">
        <f t="shared" si="64"/>
        <v>SDI06_ANCsend_0004</v>
      </c>
      <c r="D451" t="str">
        <f t="shared" si="65"/>
        <v>Sender</v>
      </c>
      <c r="E451" t="str">
        <f t="shared" si="66"/>
        <v>1</v>
      </c>
      <c r="F451" t="str">
        <f t="shared" si="67"/>
        <v>2</v>
      </c>
      <c r="G451" t="str">
        <f t="shared" si="68"/>
        <v>2</v>
      </c>
      <c r="H451" t="str">
        <f t="shared" si="69"/>
        <v>ANC</v>
      </c>
      <c r="I451">
        <f t="shared" si="70"/>
        <v>6</v>
      </c>
      <c r="J451" s="114" t="str">
        <f t="shared" si="71"/>
        <v>4</v>
      </c>
    </row>
    <row r="452" spans="1:10" x14ac:dyDescent="0.2">
      <c r="A452" t="s">
        <v>1057</v>
      </c>
      <c r="B452" t="str">
        <f t="shared" si="63"/>
        <v>Prozessor A / Section 2 / Programm 2 / Audio Sender 1</v>
      </c>
      <c r="C452" t="str">
        <f t="shared" si="64"/>
        <v>SDI06_AUDsend_0001</v>
      </c>
      <c r="D452" t="str">
        <f t="shared" si="65"/>
        <v>Sender</v>
      </c>
      <c r="E452" t="str">
        <f t="shared" si="66"/>
        <v>1</v>
      </c>
      <c r="F452" t="str">
        <f t="shared" si="67"/>
        <v>2</v>
      </c>
      <c r="G452" t="str">
        <f t="shared" si="68"/>
        <v>2</v>
      </c>
      <c r="H452" t="str">
        <f t="shared" si="69"/>
        <v>AUD</v>
      </c>
      <c r="I452">
        <f t="shared" si="70"/>
        <v>6</v>
      </c>
      <c r="J452" s="114" t="str">
        <f t="shared" si="71"/>
        <v>1</v>
      </c>
    </row>
    <row r="453" spans="1:10" x14ac:dyDescent="0.2">
      <c r="A453" t="s">
        <v>1058</v>
      </c>
      <c r="B453" t="str">
        <f t="shared" si="63"/>
        <v>Prozessor A / Section 2 / Programm 2 / Audio Sender 2</v>
      </c>
      <c r="C453" t="str">
        <f t="shared" si="64"/>
        <v>SDI06_AUDsend_0002</v>
      </c>
      <c r="D453" t="str">
        <f t="shared" si="65"/>
        <v>Sender</v>
      </c>
      <c r="E453" t="str">
        <f t="shared" si="66"/>
        <v>1</v>
      </c>
      <c r="F453" t="str">
        <f t="shared" si="67"/>
        <v>2</v>
      </c>
      <c r="G453" t="str">
        <f t="shared" si="68"/>
        <v>2</v>
      </c>
      <c r="H453" t="str">
        <f t="shared" si="69"/>
        <v>AUD</v>
      </c>
      <c r="I453">
        <f t="shared" si="70"/>
        <v>6</v>
      </c>
      <c r="J453" s="114" t="str">
        <f t="shared" si="71"/>
        <v>2</v>
      </c>
    </row>
    <row r="454" spans="1:10" x14ac:dyDescent="0.2">
      <c r="A454" t="s">
        <v>1059</v>
      </c>
      <c r="B454" t="str">
        <f t="shared" si="63"/>
        <v>Prozessor A / Section 2 / Programm 2 / Audio Sender 3</v>
      </c>
      <c r="C454" t="str">
        <f t="shared" si="64"/>
        <v>SDI06_AUDsend_0003</v>
      </c>
      <c r="D454" t="str">
        <f t="shared" si="65"/>
        <v>Sender</v>
      </c>
      <c r="E454" t="str">
        <f t="shared" si="66"/>
        <v>1</v>
      </c>
      <c r="F454" t="str">
        <f t="shared" si="67"/>
        <v>2</v>
      </c>
      <c r="G454" t="str">
        <f t="shared" si="68"/>
        <v>2</v>
      </c>
      <c r="H454" t="str">
        <f t="shared" si="69"/>
        <v>AUD</v>
      </c>
      <c r="I454">
        <f t="shared" si="70"/>
        <v>6</v>
      </c>
      <c r="J454" s="114" t="str">
        <f t="shared" si="71"/>
        <v>3</v>
      </c>
    </row>
    <row r="455" spans="1:10" x14ac:dyDescent="0.2">
      <c r="A455" t="s">
        <v>1060</v>
      </c>
      <c r="B455" t="str">
        <f t="shared" si="63"/>
        <v>Prozessor A / Section 2 / Programm 2 / Audio Sender 4</v>
      </c>
      <c r="C455" t="str">
        <f t="shared" si="64"/>
        <v>SDI06_AUDsend_0004</v>
      </c>
      <c r="D455" t="str">
        <f t="shared" si="65"/>
        <v>Sender</v>
      </c>
      <c r="E455" t="str">
        <f t="shared" si="66"/>
        <v>1</v>
      </c>
      <c r="F455" t="str">
        <f t="shared" si="67"/>
        <v>2</v>
      </c>
      <c r="G455" t="str">
        <f t="shared" si="68"/>
        <v>2</v>
      </c>
      <c r="H455" t="str">
        <f t="shared" si="69"/>
        <v>AUD</v>
      </c>
      <c r="I455">
        <f t="shared" si="70"/>
        <v>6</v>
      </c>
      <c r="J455" s="114" t="str">
        <f t="shared" si="71"/>
        <v>4</v>
      </c>
    </row>
    <row r="456" spans="1:10" x14ac:dyDescent="0.2">
      <c r="A456" t="s">
        <v>1061</v>
      </c>
      <c r="B456" t="str">
        <f t="shared" si="63"/>
        <v>Prozessor A / Section 2 / Programm 2 / Audio Sender 5</v>
      </c>
      <c r="C456" t="str">
        <f t="shared" si="64"/>
        <v>SDI06_AUDsend_0005</v>
      </c>
      <c r="D456" t="str">
        <f t="shared" si="65"/>
        <v>Sender</v>
      </c>
      <c r="E456" t="str">
        <f t="shared" si="66"/>
        <v>1</v>
      </c>
      <c r="F456" t="str">
        <f t="shared" si="67"/>
        <v>2</v>
      </c>
      <c r="G456" t="str">
        <f t="shared" si="68"/>
        <v>2</v>
      </c>
      <c r="H456" t="str">
        <f t="shared" si="69"/>
        <v>AUD</v>
      </c>
      <c r="I456">
        <f t="shared" si="70"/>
        <v>6</v>
      </c>
      <c r="J456" s="114" t="str">
        <f t="shared" si="71"/>
        <v>5</v>
      </c>
    </row>
    <row r="457" spans="1:10" x14ac:dyDescent="0.2">
      <c r="A457" t="s">
        <v>1062</v>
      </c>
      <c r="B457" t="str">
        <f t="shared" si="63"/>
        <v>Prozessor A / Section 2 / Programm 2 / Audio Sender 6</v>
      </c>
      <c r="C457" t="str">
        <f t="shared" si="64"/>
        <v>SDI06_AUDsend_0006</v>
      </c>
      <c r="D457" t="str">
        <f t="shared" si="65"/>
        <v>Sender</v>
      </c>
      <c r="E457" t="str">
        <f t="shared" si="66"/>
        <v>1</v>
      </c>
      <c r="F457" t="str">
        <f t="shared" si="67"/>
        <v>2</v>
      </c>
      <c r="G457" t="str">
        <f t="shared" si="68"/>
        <v>2</v>
      </c>
      <c r="H457" t="str">
        <f t="shared" si="69"/>
        <v>AUD</v>
      </c>
      <c r="I457">
        <f t="shared" si="70"/>
        <v>6</v>
      </c>
      <c r="J457" s="114" t="str">
        <f t="shared" si="71"/>
        <v>6</v>
      </c>
    </row>
    <row r="458" spans="1:10" x14ac:dyDescent="0.2">
      <c r="A458" t="s">
        <v>1063</v>
      </c>
      <c r="B458" t="str">
        <f t="shared" si="63"/>
        <v>Prozessor A / Section 2 / Programm 2 / Audio Sender 7</v>
      </c>
      <c r="C458" t="str">
        <f t="shared" si="64"/>
        <v>SDI06_AUDsend_0007</v>
      </c>
      <c r="D458" t="str">
        <f t="shared" si="65"/>
        <v>Sender</v>
      </c>
      <c r="E458" t="str">
        <f t="shared" si="66"/>
        <v>1</v>
      </c>
      <c r="F458" t="str">
        <f t="shared" si="67"/>
        <v>2</v>
      </c>
      <c r="G458" t="str">
        <f t="shared" si="68"/>
        <v>2</v>
      </c>
      <c r="H458" t="str">
        <f t="shared" si="69"/>
        <v>AUD</v>
      </c>
      <c r="I458">
        <f t="shared" si="70"/>
        <v>6</v>
      </c>
      <c r="J458" s="114" t="str">
        <f t="shared" si="71"/>
        <v>7</v>
      </c>
    </row>
    <row r="459" spans="1:10" x14ac:dyDescent="0.2">
      <c r="A459" t="s">
        <v>1064</v>
      </c>
      <c r="B459" t="str">
        <f t="shared" si="63"/>
        <v>Prozessor A / Section 2 / Programm 2 / Audio Sender 8</v>
      </c>
      <c r="C459" t="str">
        <f t="shared" si="64"/>
        <v>SDI06_AUDsend_0008</v>
      </c>
      <c r="D459" t="str">
        <f t="shared" si="65"/>
        <v>Sender</v>
      </c>
      <c r="E459" t="str">
        <f t="shared" si="66"/>
        <v>1</v>
      </c>
      <c r="F459" t="str">
        <f t="shared" si="67"/>
        <v>2</v>
      </c>
      <c r="G459" t="str">
        <f t="shared" si="68"/>
        <v>2</v>
      </c>
      <c r="H459" t="str">
        <f t="shared" si="69"/>
        <v>AUD</v>
      </c>
      <c r="I459">
        <f t="shared" si="70"/>
        <v>6</v>
      </c>
      <c r="J459" s="114" t="str">
        <f t="shared" si="71"/>
        <v>8</v>
      </c>
    </row>
    <row r="460" spans="1:10" x14ac:dyDescent="0.2">
      <c r="A460" t="s">
        <v>1065</v>
      </c>
      <c r="B460" t="str">
        <f t="shared" si="63"/>
        <v>Prozessor A / Section 2 / Programm 2 / Audio Sender 9</v>
      </c>
      <c r="C460" t="str">
        <f t="shared" si="64"/>
        <v>SDI06_AUDsend_0009</v>
      </c>
      <c r="D460" t="str">
        <f t="shared" si="65"/>
        <v>Sender</v>
      </c>
      <c r="E460" t="str">
        <f t="shared" si="66"/>
        <v>1</v>
      </c>
      <c r="F460" t="str">
        <f t="shared" si="67"/>
        <v>2</v>
      </c>
      <c r="G460" t="str">
        <f t="shared" si="68"/>
        <v>2</v>
      </c>
      <c r="H460" t="str">
        <f t="shared" si="69"/>
        <v>AUD</v>
      </c>
      <c r="I460">
        <f t="shared" si="70"/>
        <v>6</v>
      </c>
      <c r="J460" s="114" t="str">
        <f t="shared" si="71"/>
        <v>9</v>
      </c>
    </row>
    <row r="461" spans="1:10" x14ac:dyDescent="0.2">
      <c r="A461" t="s">
        <v>1066</v>
      </c>
      <c r="B461" t="str">
        <f t="shared" si="63"/>
        <v>Prozessor A / Section 2 / Programm 2 / Audio Sender 10</v>
      </c>
      <c r="C461" t="str">
        <f t="shared" si="64"/>
        <v>SDI06_AUDsend_0010</v>
      </c>
      <c r="D461" t="str">
        <f t="shared" si="65"/>
        <v>Sender</v>
      </c>
      <c r="E461" t="str">
        <f t="shared" si="66"/>
        <v>1</v>
      </c>
      <c r="F461" t="str">
        <f t="shared" si="67"/>
        <v>2</v>
      </c>
      <c r="G461" t="str">
        <f t="shared" si="68"/>
        <v>2</v>
      </c>
      <c r="H461" t="str">
        <f t="shared" si="69"/>
        <v>AUD</v>
      </c>
      <c r="I461">
        <f t="shared" si="70"/>
        <v>6</v>
      </c>
      <c r="J461" s="114" t="str">
        <f t="shared" si="71"/>
        <v>10</v>
      </c>
    </row>
    <row r="462" spans="1:10" x14ac:dyDescent="0.2">
      <c r="A462" t="s">
        <v>1067</v>
      </c>
      <c r="B462" t="str">
        <f t="shared" si="63"/>
        <v>Prozessor A / Section 2 / Programm 2 / Audio Sender 11</v>
      </c>
      <c r="C462" t="str">
        <f t="shared" si="64"/>
        <v>SDI06_AUDsend_0011</v>
      </c>
      <c r="D462" t="str">
        <f t="shared" si="65"/>
        <v>Sender</v>
      </c>
      <c r="E462" t="str">
        <f t="shared" si="66"/>
        <v>1</v>
      </c>
      <c r="F462" t="str">
        <f t="shared" si="67"/>
        <v>2</v>
      </c>
      <c r="G462" t="str">
        <f t="shared" si="68"/>
        <v>2</v>
      </c>
      <c r="H462" t="str">
        <f t="shared" si="69"/>
        <v>AUD</v>
      </c>
      <c r="I462">
        <f t="shared" si="70"/>
        <v>6</v>
      </c>
      <c r="J462" s="114" t="str">
        <f t="shared" si="71"/>
        <v>11</v>
      </c>
    </row>
    <row r="463" spans="1:10" x14ac:dyDescent="0.2">
      <c r="A463" t="s">
        <v>1068</v>
      </c>
      <c r="B463" t="str">
        <f t="shared" si="63"/>
        <v>Prozessor A / Section 2 / Programm 2 / Audio Sender 12</v>
      </c>
      <c r="C463" t="str">
        <f t="shared" si="64"/>
        <v>SDI06_AUDsend_0012</v>
      </c>
      <c r="D463" t="str">
        <f t="shared" si="65"/>
        <v>Sender</v>
      </c>
      <c r="E463" t="str">
        <f t="shared" si="66"/>
        <v>1</v>
      </c>
      <c r="F463" t="str">
        <f t="shared" si="67"/>
        <v>2</v>
      </c>
      <c r="G463" t="str">
        <f t="shared" si="68"/>
        <v>2</v>
      </c>
      <c r="H463" t="str">
        <f t="shared" si="69"/>
        <v>AUD</v>
      </c>
      <c r="I463">
        <f t="shared" si="70"/>
        <v>6</v>
      </c>
      <c r="J463" s="114" t="str">
        <f t="shared" si="71"/>
        <v>12</v>
      </c>
    </row>
    <row r="464" spans="1:10" x14ac:dyDescent="0.2">
      <c r="A464" t="s">
        <v>1069</v>
      </c>
      <c r="B464" t="str">
        <f t="shared" si="63"/>
        <v>Prozessor A / Section 2 / Programm 2 / Audio Sender 13</v>
      </c>
      <c r="C464" t="str">
        <f t="shared" si="64"/>
        <v>SDI06_AUDsend_0013</v>
      </c>
      <c r="D464" t="str">
        <f t="shared" si="65"/>
        <v>Sender</v>
      </c>
      <c r="E464" t="str">
        <f t="shared" si="66"/>
        <v>1</v>
      </c>
      <c r="F464" t="str">
        <f t="shared" si="67"/>
        <v>2</v>
      </c>
      <c r="G464" t="str">
        <f t="shared" si="68"/>
        <v>2</v>
      </c>
      <c r="H464" t="str">
        <f t="shared" si="69"/>
        <v>AUD</v>
      </c>
      <c r="I464">
        <f t="shared" si="70"/>
        <v>6</v>
      </c>
      <c r="J464" s="114" t="str">
        <f t="shared" si="71"/>
        <v>13</v>
      </c>
    </row>
    <row r="465" spans="1:10" x14ac:dyDescent="0.2">
      <c r="A465" t="s">
        <v>1070</v>
      </c>
      <c r="B465" t="str">
        <f t="shared" si="63"/>
        <v>Prozessor A / Section 2 / Programm 2 / Audio Sender 14</v>
      </c>
      <c r="C465" t="str">
        <f t="shared" si="64"/>
        <v>SDI06_AUDsend_0014</v>
      </c>
      <c r="D465" t="str">
        <f t="shared" si="65"/>
        <v>Sender</v>
      </c>
      <c r="E465" t="str">
        <f t="shared" si="66"/>
        <v>1</v>
      </c>
      <c r="F465" t="str">
        <f t="shared" si="67"/>
        <v>2</v>
      </c>
      <c r="G465" t="str">
        <f t="shared" si="68"/>
        <v>2</v>
      </c>
      <c r="H465" t="str">
        <f t="shared" si="69"/>
        <v>AUD</v>
      </c>
      <c r="I465">
        <f t="shared" si="70"/>
        <v>6</v>
      </c>
      <c r="J465" s="114" t="str">
        <f t="shared" si="71"/>
        <v>14</v>
      </c>
    </row>
    <row r="466" spans="1:10" x14ac:dyDescent="0.2">
      <c r="A466" t="s">
        <v>1071</v>
      </c>
      <c r="B466" t="str">
        <f t="shared" si="63"/>
        <v>Prozessor A / Section 2 / Programm 2 / Audio Sender 15</v>
      </c>
      <c r="C466" t="str">
        <f t="shared" si="64"/>
        <v>SDI06_AUDsend_0015</v>
      </c>
      <c r="D466" t="str">
        <f t="shared" si="65"/>
        <v>Sender</v>
      </c>
      <c r="E466" t="str">
        <f t="shared" si="66"/>
        <v>1</v>
      </c>
      <c r="F466" t="str">
        <f t="shared" si="67"/>
        <v>2</v>
      </c>
      <c r="G466" t="str">
        <f t="shared" si="68"/>
        <v>2</v>
      </c>
      <c r="H466" t="str">
        <f t="shared" si="69"/>
        <v>AUD</v>
      </c>
      <c r="I466">
        <f t="shared" si="70"/>
        <v>6</v>
      </c>
      <c r="J466" s="114" t="str">
        <f t="shared" si="71"/>
        <v>15</v>
      </c>
    </row>
    <row r="467" spans="1:10" x14ac:dyDescent="0.2">
      <c r="A467" t="s">
        <v>1072</v>
      </c>
      <c r="B467" t="str">
        <f t="shared" si="63"/>
        <v>Prozessor A / Section 2 / Programm 2 / Audio Sender 16</v>
      </c>
      <c r="C467" t="str">
        <f t="shared" si="64"/>
        <v>SDI06_AUDsend_0016</v>
      </c>
      <c r="D467" t="str">
        <f t="shared" si="65"/>
        <v>Sender</v>
      </c>
      <c r="E467" t="str">
        <f t="shared" si="66"/>
        <v>1</v>
      </c>
      <c r="F467" t="str">
        <f t="shared" si="67"/>
        <v>2</v>
      </c>
      <c r="G467" t="str">
        <f t="shared" si="68"/>
        <v>2</v>
      </c>
      <c r="H467" t="str">
        <f t="shared" si="69"/>
        <v>AUD</v>
      </c>
      <c r="I467">
        <f t="shared" si="70"/>
        <v>6</v>
      </c>
      <c r="J467" s="114" t="str">
        <f t="shared" si="71"/>
        <v>16</v>
      </c>
    </row>
    <row r="468" spans="1:10" x14ac:dyDescent="0.2">
      <c r="A468" t="s">
        <v>1073</v>
      </c>
      <c r="B468" t="str">
        <f t="shared" si="63"/>
        <v>Prozessor A / Section 2 / Programm 2 / Video Sender 1</v>
      </c>
      <c r="C468" t="str">
        <f t="shared" si="64"/>
        <v>SDI06_VIDsend_0001</v>
      </c>
      <c r="D468" t="str">
        <f t="shared" si="65"/>
        <v>Sender</v>
      </c>
      <c r="E468" t="str">
        <f t="shared" si="66"/>
        <v>1</v>
      </c>
      <c r="F468" t="str">
        <f t="shared" si="67"/>
        <v>2</v>
      </c>
      <c r="G468" t="str">
        <f t="shared" si="68"/>
        <v>2</v>
      </c>
      <c r="H468" t="str">
        <f t="shared" si="69"/>
        <v>VID</v>
      </c>
      <c r="I468">
        <f t="shared" si="70"/>
        <v>6</v>
      </c>
      <c r="J468" s="114" t="str">
        <f t="shared" si="71"/>
        <v>1</v>
      </c>
    </row>
    <row r="469" spans="1:10" x14ac:dyDescent="0.2">
      <c r="A469" t="s">
        <v>1074</v>
      </c>
      <c r="B469" t="str">
        <f t="shared" si="63"/>
        <v>Prozessor A / Section 2 / Programm 2 / Video Sender 2</v>
      </c>
      <c r="C469" t="str">
        <f t="shared" si="64"/>
        <v>SDI06_VIDsend_0002</v>
      </c>
      <c r="D469" t="str">
        <f t="shared" si="65"/>
        <v>Sender</v>
      </c>
      <c r="E469" t="str">
        <f t="shared" si="66"/>
        <v>1</v>
      </c>
      <c r="F469" t="str">
        <f t="shared" si="67"/>
        <v>2</v>
      </c>
      <c r="G469" t="str">
        <f t="shared" si="68"/>
        <v>2</v>
      </c>
      <c r="H469" t="str">
        <f t="shared" si="69"/>
        <v>VID</v>
      </c>
      <c r="I469">
        <f t="shared" si="70"/>
        <v>6</v>
      </c>
      <c r="J469" s="114" t="str">
        <f t="shared" si="71"/>
        <v>2</v>
      </c>
    </row>
    <row r="470" spans="1:10" x14ac:dyDescent="0.2">
      <c r="A470" t="s">
        <v>1075</v>
      </c>
      <c r="B470" t="str">
        <f t="shared" si="63"/>
        <v>Prozessor A / Section 2 / Programm 3 / Ancillary Sender 1</v>
      </c>
      <c r="C470" t="str">
        <f t="shared" si="64"/>
        <v>SDI07_ANCsend_0001</v>
      </c>
      <c r="D470" t="str">
        <f t="shared" si="65"/>
        <v>Sender</v>
      </c>
      <c r="E470" t="str">
        <f t="shared" si="66"/>
        <v>1</v>
      </c>
      <c r="F470" t="str">
        <f t="shared" si="67"/>
        <v>2</v>
      </c>
      <c r="G470" t="str">
        <f t="shared" si="68"/>
        <v>3</v>
      </c>
      <c r="H470" t="str">
        <f t="shared" si="69"/>
        <v>ANC</v>
      </c>
      <c r="I470">
        <f t="shared" si="70"/>
        <v>7</v>
      </c>
      <c r="J470" s="114" t="str">
        <f t="shared" si="71"/>
        <v>1</v>
      </c>
    </row>
    <row r="471" spans="1:10" x14ac:dyDescent="0.2">
      <c r="A471" t="s">
        <v>1076</v>
      </c>
      <c r="B471" t="str">
        <f t="shared" si="63"/>
        <v>Prozessor A / Section 2 / Programm 3 / Ancillary Sender 2</v>
      </c>
      <c r="C471" t="str">
        <f t="shared" si="64"/>
        <v>SDI07_ANCsend_0002</v>
      </c>
      <c r="D471" t="str">
        <f t="shared" si="65"/>
        <v>Sender</v>
      </c>
      <c r="E471" t="str">
        <f t="shared" si="66"/>
        <v>1</v>
      </c>
      <c r="F471" t="str">
        <f t="shared" si="67"/>
        <v>2</v>
      </c>
      <c r="G471" t="str">
        <f t="shared" si="68"/>
        <v>3</v>
      </c>
      <c r="H471" t="str">
        <f t="shared" si="69"/>
        <v>ANC</v>
      </c>
      <c r="I471">
        <f t="shared" si="70"/>
        <v>7</v>
      </c>
      <c r="J471" s="114" t="str">
        <f t="shared" si="71"/>
        <v>2</v>
      </c>
    </row>
    <row r="472" spans="1:10" x14ac:dyDescent="0.2">
      <c r="A472" t="s">
        <v>1077</v>
      </c>
      <c r="B472" t="str">
        <f t="shared" si="63"/>
        <v>Prozessor A / Section 2 / Programm 3 / Ancillary Sender 3</v>
      </c>
      <c r="C472" t="str">
        <f t="shared" si="64"/>
        <v>SDI07_ANCsend_0003</v>
      </c>
      <c r="D472" t="str">
        <f t="shared" si="65"/>
        <v>Sender</v>
      </c>
      <c r="E472" t="str">
        <f t="shared" si="66"/>
        <v>1</v>
      </c>
      <c r="F472" t="str">
        <f t="shared" si="67"/>
        <v>2</v>
      </c>
      <c r="G472" t="str">
        <f t="shared" si="68"/>
        <v>3</v>
      </c>
      <c r="H472" t="str">
        <f t="shared" si="69"/>
        <v>ANC</v>
      </c>
      <c r="I472">
        <f t="shared" si="70"/>
        <v>7</v>
      </c>
      <c r="J472" s="114" t="str">
        <f t="shared" si="71"/>
        <v>3</v>
      </c>
    </row>
    <row r="473" spans="1:10" x14ac:dyDescent="0.2">
      <c r="A473" t="s">
        <v>1078</v>
      </c>
      <c r="B473" t="str">
        <f t="shared" si="63"/>
        <v>Prozessor A / Section 2 / Programm 3 / Ancillary Sender 4</v>
      </c>
      <c r="C473" t="str">
        <f t="shared" si="64"/>
        <v>SDI07_ANCsend_0004</v>
      </c>
      <c r="D473" t="str">
        <f t="shared" si="65"/>
        <v>Sender</v>
      </c>
      <c r="E473" t="str">
        <f t="shared" si="66"/>
        <v>1</v>
      </c>
      <c r="F473" t="str">
        <f t="shared" si="67"/>
        <v>2</v>
      </c>
      <c r="G473" t="str">
        <f t="shared" si="68"/>
        <v>3</v>
      </c>
      <c r="H473" t="str">
        <f t="shared" si="69"/>
        <v>ANC</v>
      </c>
      <c r="I473">
        <f t="shared" si="70"/>
        <v>7</v>
      </c>
      <c r="J473" s="114" t="str">
        <f t="shared" si="71"/>
        <v>4</v>
      </c>
    </row>
    <row r="474" spans="1:10" x14ac:dyDescent="0.2">
      <c r="A474" t="s">
        <v>1079</v>
      </c>
      <c r="B474" t="str">
        <f t="shared" si="63"/>
        <v>Prozessor A / Section 2 / Programm 3 / Audio Sender 1</v>
      </c>
      <c r="C474" t="str">
        <f t="shared" si="64"/>
        <v>SDI07_AUDsend_0001</v>
      </c>
      <c r="D474" t="str">
        <f t="shared" si="65"/>
        <v>Sender</v>
      </c>
      <c r="E474" t="str">
        <f t="shared" si="66"/>
        <v>1</v>
      </c>
      <c r="F474" t="str">
        <f t="shared" si="67"/>
        <v>2</v>
      </c>
      <c r="G474" t="str">
        <f t="shared" si="68"/>
        <v>3</v>
      </c>
      <c r="H474" t="str">
        <f t="shared" si="69"/>
        <v>AUD</v>
      </c>
      <c r="I474">
        <f t="shared" si="70"/>
        <v>7</v>
      </c>
      <c r="J474" s="114" t="str">
        <f t="shared" si="71"/>
        <v>1</v>
      </c>
    </row>
    <row r="475" spans="1:10" x14ac:dyDescent="0.2">
      <c r="A475" t="s">
        <v>1080</v>
      </c>
      <c r="B475" t="str">
        <f t="shared" si="63"/>
        <v>Prozessor A / Section 2 / Programm 3 / Audio Sender 2</v>
      </c>
      <c r="C475" t="str">
        <f t="shared" si="64"/>
        <v>SDI07_AUDsend_0002</v>
      </c>
      <c r="D475" t="str">
        <f t="shared" si="65"/>
        <v>Sender</v>
      </c>
      <c r="E475" t="str">
        <f t="shared" si="66"/>
        <v>1</v>
      </c>
      <c r="F475" t="str">
        <f t="shared" si="67"/>
        <v>2</v>
      </c>
      <c r="G475" t="str">
        <f t="shared" si="68"/>
        <v>3</v>
      </c>
      <c r="H475" t="str">
        <f t="shared" si="69"/>
        <v>AUD</v>
      </c>
      <c r="I475">
        <f t="shared" si="70"/>
        <v>7</v>
      </c>
      <c r="J475" s="114" t="str">
        <f t="shared" si="71"/>
        <v>2</v>
      </c>
    </row>
    <row r="476" spans="1:10" x14ac:dyDescent="0.2">
      <c r="A476" t="s">
        <v>1081</v>
      </c>
      <c r="B476" t="str">
        <f t="shared" si="63"/>
        <v>Prozessor A / Section 2 / Programm 3 / Audio Sender 3</v>
      </c>
      <c r="C476" t="str">
        <f t="shared" si="64"/>
        <v>SDI07_AUDsend_0003</v>
      </c>
      <c r="D476" t="str">
        <f t="shared" si="65"/>
        <v>Sender</v>
      </c>
      <c r="E476" t="str">
        <f t="shared" si="66"/>
        <v>1</v>
      </c>
      <c r="F476" t="str">
        <f t="shared" si="67"/>
        <v>2</v>
      </c>
      <c r="G476" t="str">
        <f t="shared" si="68"/>
        <v>3</v>
      </c>
      <c r="H476" t="str">
        <f t="shared" si="69"/>
        <v>AUD</v>
      </c>
      <c r="I476">
        <f t="shared" si="70"/>
        <v>7</v>
      </c>
      <c r="J476" s="114" t="str">
        <f t="shared" si="71"/>
        <v>3</v>
      </c>
    </row>
    <row r="477" spans="1:10" x14ac:dyDescent="0.2">
      <c r="A477" t="s">
        <v>1082</v>
      </c>
      <c r="B477" t="str">
        <f t="shared" si="63"/>
        <v>Prozessor A / Section 2 / Programm 3 / Audio Sender 4</v>
      </c>
      <c r="C477" t="str">
        <f t="shared" si="64"/>
        <v>SDI07_AUDsend_0004</v>
      </c>
      <c r="D477" t="str">
        <f t="shared" si="65"/>
        <v>Sender</v>
      </c>
      <c r="E477" t="str">
        <f t="shared" si="66"/>
        <v>1</v>
      </c>
      <c r="F477" t="str">
        <f t="shared" si="67"/>
        <v>2</v>
      </c>
      <c r="G477" t="str">
        <f t="shared" si="68"/>
        <v>3</v>
      </c>
      <c r="H477" t="str">
        <f t="shared" si="69"/>
        <v>AUD</v>
      </c>
      <c r="I477">
        <f t="shared" si="70"/>
        <v>7</v>
      </c>
      <c r="J477" s="114" t="str">
        <f t="shared" si="71"/>
        <v>4</v>
      </c>
    </row>
    <row r="478" spans="1:10" x14ac:dyDescent="0.2">
      <c r="A478" t="s">
        <v>1083</v>
      </c>
      <c r="B478" t="str">
        <f t="shared" si="63"/>
        <v>Prozessor A / Section 2 / Programm 3 / Audio Sender 5</v>
      </c>
      <c r="C478" t="str">
        <f t="shared" si="64"/>
        <v>SDI07_AUDsend_0005</v>
      </c>
      <c r="D478" t="str">
        <f t="shared" si="65"/>
        <v>Sender</v>
      </c>
      <c r="E478" t="str">
        <f t="shared" si="66"/>
        <v>1</v>
      </c>
      <c r="F478" t="str">
        <f t="shared" si="67"/>
        <v>2</v>
      </c>
      <c r="G478" t="str">
        <f t="shared" si="68"/>
        <v>3</v>
      </c>
      <c r="H478" t="str">
        <f t="shared" si="69"/>
        <v>AUD</v>
      </c>
      <c r="I478">
        <f t="shared" si="70"/>
        <v>7</v>
      </c>
      <c r="J478" s="114" t="str">
        <f t="shared" si="71"/>
        <v>5</v>
      </c>
    </row>
    <row r="479" spans="1:10" x14ac:dyDescent="0.2">
      <c r="A479" t="s">
        <v>1084</v>
      </c>
      <c r="B479" t="str">
        <f t="shared" si="63"/>
        <v>Prozessor A / Section 2 / Programm 3 / Audio Sender 6</v>
      </c>
      <c r="C479" t="str">
        <f t="shared" si="64"/>
        <v>SDI07_AUDsend_0006</v>
      </c>
      <c r="D479" t="str">
        <f t="shared" si="65"/>
        <v>Sender</v>
      </c>
      <c r="E479" t="str">
        <f t="shared" si="66"/>
        <v>1</v>
      </c>
      <c r="F479" t="str">
        <f t="shared" si="67"/>
        <v>2</v>
      </c>
      <c r="G479" t="str">
        <f t="shared" si="68"/>
        <v>3</v>
      </c>
      <c r="H479" t="str">
        <f t="shared" si="69"/>
        <v>AUD</v>
      </c>
      <c r="I479">
        <f t="shared" si="70"/>
        <v>7</v>
      </c>
      <c r="J479" s="114" t="str">
        <f t="shared" si="71"/>
        <v>6</v>
      </c>
    </row>
    <row r="480" spans="1:10" x14ac:dyDescent="0.2">
      <c r="A480" t="s">
        <v>1085</v>
      </c>
      <c r="B480" t="str">
        <f t="shared" si="63"/>
        <v>Prozessor A / Section 2 / Programm 3 / Audio Sender 7</v>
      </c>
      <c r="C480" t="str">
        <f t="shared" si="64"/>
        <v>SDI07_AUDsend_0007</v>
      </c>
      <c r="D480" t="str">
        <f t="shared" si="65"/>
        <v>Sender</v>
      </c>
      <c r="E480" t="str">
        <f t="shared" si="66"/>
        <v>1</v>
      </c>
      <c r="F480" t="str">
        <f t="shared" si="67"/>
        <v>2</v>
      </c>
      <c r="G480" t="str">
        <f t="shared" si="68"/>
        <v>3</v>
      </c>
      <c r="H480" t="str">
        <f t="shared" si="69"/>
        <v>AUD</v>
      </c>
      <c r="I480">
        <f t="shared" si="70"/>
        <v>7</v>
      </c>
      <c r="J480" s="114" t="str">
        <f t="shared" si="71"/>
        <v>7</v>
      </c>
    </row>
    <row r="481" spans="1:10" x14ac:dyDescent="0.2">
      <c r="A481" t="s">
        <v>1086</v>
      </c>
      <c r="B481" t="str">
        <f t="shared" si="63"/>
        <v>Prozessor A / Section 2 / Programm 3 / Audio Sender 8</v>
      </c>
      <c r="C481" t="str">
        <f t="shared" si="64"/>
        <v>SDI07_AUDsend_0008</v>
      </c>
      <c r="D481" t="str">
        <f t="shared" si="65"/>
        <v>Sender</v>
      </c>
      <c r="E481" t="str">
        <f t="shared" si="66"/>
        <v>1</v>
      </c>
      <c r="F481" t="str">
        <f t="shared" si="67"/>
        <v>2</v>
      </c>
      <c r="G481" t="str">
        <f t="shared" si="68"/>
        <v>3</v>
      </c>
      <c r="H481" t="str">
        <f t="shared" si="69"/>
        <v>AUD</v>
      </c>
      <c r="I481">
        <f t="shared" si="70"/>
        <v>7</v>
      </c>
      <c r="J481" s="114" t="str">
        <f t="shared" si="71"/>
        <v>8</v>
      </c>
    </row>
    <row r="482" spans="1:10" x14ac:dyDescent="0.2">
      <c r="A482" t="s">
        <v>1087</v>
      </c>
      <c r="B482" t="str">
        <f t="shared" si="63"/>
        <v>Prozessor A / Section 2 / Programm 3 / Audio Sender 9</v>
      </c>
      <c r="C482" t="str">
        <f t="shared" si="64"/>
        <v>SDI07_AUDsend_0009</v>
      </c>
      <c r="D482" t="str">
        <f t="shared" si="65"/>
        <v>Sender</v>
      </c>
      <c r="E482" t="str">
        <f t="shared" si="66"/>
        <v>1</v>
      </c>
      <c r="F482" t="str">
        <f t="shared" si="67"/>
        <v>2</v>
      </c>
      <c r="G482" t="str">
        <f t="shared" si="68"/>
        <v>3</v>
      </c>
      <c r="H482" t="str">
        <f t="shared" si="69"/>
        <v>AUD</v>
      </c>
      <c r="I482">
        <f t="shared" si="70"/>
        <v>7</v>
      </c>
      <c r="J482" s="114" t="str">
        <f t="shared" si="71"/>
        <v>9</v>
      </c>
    </row>
    <row r="483" spans="1:10" x14ac:dyDescent="0.2">
      <c r="A483" t="s">
        <v>1088</v>
      </c>
      <c r="B483" t="str">
        <f t="shared" si="63"/>
        <v>Prozessor A / Section 2 / Programm 3 / Audio Sender 10</v>
      </c>
      <c r="C483" t="str">
        <f t="shared" si="64"/>
        <v>SDI07_AUDsend_0010</v>
      </c>
      <c r="D483" t="str">
        <f t="shared" si="65"/>
        <v>Sender</v>
      </c>
      <c r="E483" t="str">
        <f t="shared" si="66"/>
        <v>1</v>
      </c>
      <c r="F483" t="str">
        <f t="shared" si="67"/>
        <v>2</v>
      </c>
      <c r="G483" t="str">
        <f t="shared" si="68"/>
        <v>3</v>
      </c>
      <c r="H483" t="str">
        <f t="shared" si="69"/>
        <v>AUD</v>
      </c>
      <c r="I483">
        <f t="shared" si="70"/>
        <v>7</v>
      </c>
      <c r="J483" s="114" t="str">
        <f t="shared" si="71"/>
        <v>10</v>
      </c>
    </row>
    <row r="484" spans="1:10" x14ac:dyDescent="0.2">
      <c r="A484" t="s">
        <v>1089</v>
      </c>
      <c r="B484" t="str">
        <f t="shared" si="63"/>
        <v>Prozessor A / Section 2 / Programm 3 / Audio Sender 11</v>
      </c>
      <c r="C484" t="str">
        <f t="shared" si="64"/>
        <v>SDI07_AUDsend_0011</v>
      </c>
      <c r="D484" t="str">
        <f t="shared" si="65"/>
        <v>Sender</v>
      </c>
      <c r="E484" t="str">
        <f t="shared" si="66"/>
        <v>1</v>
      </c>
      <c r="F484" t="str">
        <f t="shared" si="67"/>
        <v>2</v>
      </c>
      <c r="G484" t="str">
        <f t="shared" si="68"/>
        <v>3</v>
      </c>
      <c r="H484" t="str">
        <f t="shared" si="69"/>
        <v>AUD</v>
      </c>
      <c r="I484">
        <f t="shared" si="70"/>
        <v>7</v>
      </c>
      <c r="J484" s="114" t="str">
        <f t="shared" si="71"/>
        <v>11</v>
      </c>
    </row>
    <row r="485" spans="1:10" x14ac:dyDescent="0.2">
      <c r="A485" t="s">
        <v>1090</v>
      </c>
      <c r="B485" t="str">
        <f t="shared" si="63"/>
        <v>Prozessor A / Section 2 / Programm 3 / Audio Sender 12</v>
      </c>
      <c r="C485" t="str">
        <f t="shared" si="64"/>
        <v>SDI07_AUDsend_0012</v>
      </c>
      <c r="D485" t="str">
        <f t="shared" si="65"/>
        <v>Sender</v>
      </c>
      <c r="E485" t="str">
        <f t="shared" si="66"/>
        <v>1</v>
      </c>
      <c r="F485" t="str">
        <f t="shared" si="67"/>
        <v>2</v>
      </c>
      <c r="G485" t="str">
        <f t="shared" si="68"/>
        <v>3</v>
      </c>
      <c r="H485" t="str">
        <f t="shared" si="69"/>
        <v>AUD</v>
      </c>
      <c r="I485">
        <f t="shared" si="70"/>
        <v>7</v>
      </c>
      <c r="J485" s="114" t="str">
        <f t="shared" si="71"/>
        <v>12</v>
      </c>
    </row>
    <row r="486" spans="1:10" x14ac:dyDescent="0.2">
      <c r="A486" t="s">
        <v>1091</v>
      </c>
      <c r="B486" t="str">
        <f t="shared" si="63"/>
        <v>Prozessor A / Section 2 / Programm 3 / Audio Sender 13</v>
      </c>
      <c r="C486" t="str">
        <f t="shared" si="64"/>
        <v>SDI07_AUDsend_0013</v>
      </c>
      <c r="D486" t="str">
        <f t="shared" si="65"/>
        <v>Sender</v>
      </c>
      <c r="E486" t="str">
        <f t="shared" si="66"/>
        <v>1</v>
      </c>
      <c r="F486" t="str">
        <f t="shared" si="67"/>
        <v>2</v>
      </c>
      <c r="G486" t="str">
        <f t="shared" si="68"/>
        <v>3</v>
      </c>
      <c r="H486" t="str">
        <f t="shared" si="69"/>
        <v>AUD</v>
      </c>
      <c r="I486">
        <f t="shared" si="70"/>
        <v>7</v>
      </c>
      <c r="J486" s="114" t="str">
        <f t="shared" si="71"/>
        <v>13</v>
      </c>
    </row>
    <row r="487" spans="1:10" x14ac:dyDescent="0.2">
      <c r="A487" t="s">
        <v>1092</v>
      </c>
      <c r="B487" t="str">
        <f t="shared" si="63"/>
        <v>Prozessor A / Section 2 / Programm 3 / Audio Sender 14</v>
      </c>
      <c r="C487" t="str">
        <f t="shared" si="64"/>
        <v>SDI07_AUDsend_0014</v>
      </c>
      <c r="D487" t="str">
        <f t="shared" si="65"/>
        <v>Sender</v>
      </c>
      <c r="E487" t="str">
        <f t="shared" si="66"/>
        <v>1</v>
      </c>
      <c r="F487" t="str">
        <f t="shared" si="67"/>
        <v>2</v>
      </c>
      <c r="G487" t="str">
        <f t="shared" si="68"/>
        <v>3</v>
      </c>
      <c r="H487" t="str">
        <f t="shared" si="69"/>
        <v>AUD</v>
      </c>
      <c r="I487">
        <f t="shared" si="70"/>
        <v>7</v>
      </c>
      <c r="J487" s="114" t="str">
        <f t="shared" si="71"/>
        <v>14</v>
      </c>
    </row>
    <row r="488" spans="1:10" x14ac:dyDescent="0.2">
      <c r="A488" t="s">
        <v>1093</v>
      </c>
      <c r="B488" t="str">
        <f t="shared" si="63"/>
        <v>Prozessor A / Section 2 / Programm 3 / Audio Sender 15</v>
      </c>
      <c r="C488" t="str">
        <f t="shared" si="64"/>
        <v>SDI07_AUDsend_0015</v>
      </c>
      <c r="D488" t="str">
        <f t="shared" si="65"/>
        <v>Sender</v>
      </c>
      <c r="E488" t="str">
        <f t="shared" si="66"/>
        <v>1</v>
      </c>
      <c r="F488" t="str">
        <f t="shared" si="67"/>
        <v>2</v>
      </c>
      <c r="G488" t="str">
        <f t="shared" si="68"/>
        <v>3</v>
      </c>
      <c r="H488" t="str">
        <f t="shared" si="69"/>
        <v>AUD</v>
      </c>
      <c r="I488">
        <f t="shared" si="70"/>
        <v>7</v>
      </c>
      <c r="J488" s="114" t="str">
        <f t="shared" si="71"/>
        <v>15</v>
      </c>
    </row>
    <row r="489" spans="1:10" x14ac:dyDescent="0.2">
      <c r="A489" t="s">
        <v>1094</v>
      </c>
      <c r="B489" t="str">
        <f t="shared" si="63"/>
        <v>Prozessor A / Section 2 / Programm 3 / Audio Sender 16</v>
      </c>
      <c r="C489" t="str">
        <f t="shared" si="64"/>
        <v>SDI07_AUDsend_0016</v>
      </c>
      <c r="D489" t="str">
        <f t="shared" si="65"/>
        <v>Sender</v>
      </c>
      <c r="E489" t="str">
        <f t="shared" si="66"/>
        <v>1</v>
      </c>
      <c r="F489" t="str">
        <f t="shared" si="67"/>
        <v>2</v>
      </c>
      <c r="G489" t="str">
        <f t="shared" si="68"/>
        <v>3</v>
      </c>
      <c r="H489" t="str">
        <f t="shared" si="69"/>
        <v>AUD</v>
      </c>
      <c r="I489">
        <f t="shared" si="70"/>
        <v>7</v>
      </c>
      <c r="J489" s="114" t="str">
        <f t="shared" si="71"/>
        <v>16</v>
      </c>
    </row>
    <row r="490" spans="1:10" x14ac:dyDescent="0.2">
      <c r="A490" t="s">
        <v>1095</v>
      </c>
      <c r="B490" t="str">
        <f t="shared" si="63"/>
        <v>Prozessor A / Section 2 / Programm 3 / Video Sender 1</v>
      </c>
      <c r="C490" t="str">
        <f t="shared" si="64"/>
        <v>SDI07_VIDsend_0001</v>
      </c>
      <c r="D490" t="str">
        <f t="shared" si="65"/>
        <v>Sender</v>
      </c>
      <c r="E490" t="str">
        <f t="shared" si="66"/>
        <v>1</v>
      </c>
      <c r="F490" t="str">
        <f t="shared" si="67"/>
        <v>2</v>
      </c>
      <c r="G490" t="str">
        <f t="shared" si="68"/>
        <v>3</v>
      </c>
      <c r="H490" t="str">
        <f t="shared" si="69"/>
        <v>VID</v>
      </c>
      <c r="I490">
        <f t="shared" si="70"/>
        <v>7</v>
      </c>
      <c r="J490" s="114" t="str">
        <f t="shared" si="71"/>
        <v>1</v>
      </c>
    </row>
    <row r="491" spans="1:10" x14ac:dyDescent="0.2">
      <c r="A491" t="s">
        <v>1096</v>
      </c>
      <c r="B491" t="str">
        <f t="shared" si="63"/>
        <v>Prozessor A / Section 2 / Programm 3 / Video Sender 2</v>
      </c>
      <c r="C491" t="str">
        <f t="shared" si="64"/>
        <v>SDI07_VIDsend_0002</v>
      </c>
      <c r="D491" t="str">
        <f t="shared" si="65"/>
        <v>Sender</v>
      </c>
      <c r="E491" t="str">
        <f t="shared" si="66"/>
        <v>1</v>
      </c>
      <c r="F491" t="str">
        <f t="shared" si="67"/>
        <v>2</v>
      </c>
      <c r="G491" t="str">
        <f t="shared" si="68"/>
        <v>3</v>
      </c>
      <c r="H491" t="str">
        <f t="shared" si="69"/>
        <v>VID</v>
      </c>
      <c r="I491">
        <f t="shared" si="70"/>
        <v>7</v>
      </c>
      <c r="J491" s="114" t="str">
        <f t="shared" si="71"/>
        <v>2</v>
      </c>
    </row>
    <row r="492" spans="1:10" x14ac:dyDescent="0.2">
      <c r="A492" t="s">
        <v>1097</v>
      </c>
      <c r="B492" t="str">
        <f t="shared" si="63"/>
        <v>Prozessor A / Section 2 / Programm 4 / Ancillary Sender 1</v>
      </c>
      <c r="C492" t="str">
        <f t="shared" si="64"/>
        <v>SDI08_ANCsend_0001</v>
      </c>
      <c r="D492" t="str">
        <f t="shared" si="65"/>
        <v>Sender</v>
      </c>
      <c r="E492" t="str">
        <f t="shared" si="66"/>
        <v>1</v>
      </c>
      <c r="F492" t="str">
        <f t="shared" si="67"/>
        <v>2</v>
      </c>
      <c r="G492" t="str">
        <f t="shared" si="68"/>
        <v>4</v>
      </c>
      <c r="H492" t="str">
        <f t="shared" si="69"/>
        <v>ANC</v>
      </c>
      <c r="I492">
        <f t="shared" si="70"/>
        <v>8</v>
      </c>
      <c r="J492" s="114" t="str">
        <f t="shared" si="71"/>
        <v>1</v>
      </c>
    </row>
    <row r="493" spans="1:10" x14ac:dyDescent="0.2">
      <c r="A493" t="s">
        <v>1098</v>
      </c>
      <c r="B493" t="str">
        <f t="shared" si="63"/>
        <v>Prozessor A / Section 2 / Programm 4 / Ancillary Sender 2</v>
      </c>
      <c r="C493" t="str">
        <f t="shared" si="64"/>
        <v>SDI08_ANCsend_0002</v>
      </c>
      <c r="D493" t="str">
        <f t="shared" si="65"/>
        <v>Sender</v>
      </c>
      <c r="E493" t="str">
        <f t="shared" si="66"/>
        <v>1</v>
      </c>
      <c r="F493" t="str">
        <f t="shared" si="67"/>
        <v>2</v>
      </c>
      <c r="G493" t="str">
        <f t="shared" si="68"/>
        <v>4</v>
      </c>
      <c r="H493" t="str">
        <f t="shared" si="69"/>
        <v>ANC</v>
      </c>
      <c r="I493">
        <f t="shared" si="70"/>
        <v>8</v>
      </c>
      <c r="J493" s="114" t="str">
        <f t="shared" si="71"/>
        <v>2</v>
      </c>
    </row>
    <row r="494" spans="1:10" x14ac:dyDescent="0.2">
      <c r="A494" t="s">
        <v>1099</v>
      </c>
      <c r="B494" t="str">
        <f t="shared" si="63"/>
        <v>Prozessor A / Section 2 / Programm 4 / Ancillary Sender 3</v>
      </c>
      <c r="C494" t="str">
        <f t="shared" si="64"/>
        <v>SDI08_ANCsend_0003</v>
      </c>
      <c r="D494" t="str">
        <f t="shared" si="65"/>
        <v>Sender</v>
      </c>
      <c r="E494" t="str">
        <f t="shared" si="66"/>
        <v>1</v>
      </c>
      <c r="F494" t="str">
        <f t="shared" si="67"/>
        <v>2</v>
      </c>
      <c r="G494" t="str">
        <f t="shared" si="68"/>
        <v>4</v>
      </c>
      <c r="H494" t="str">
        <f t="shared" si="69"/>
        <v>ANC</v>
      </c>
      <c r="I494">
        <f t="shared" si="70"/>
        <v>8</v>
      </c>
      <c r="J494" s="114" t="str">
        <f t="shared" si="71"/>
        <v>3</v>
      </c>
    </row>
    <row r="495" spans="1:10" x14ac:dyDescent="0.2">
      <c r="A495" t="s">
        <v>1100</v>
      </c>
      <c r="B495" t="str">
        <f t="shared" si="63"/>
        <v>Prozessor A / Section 2 / Programm 4 / Ancillary Sender 4</v>
      </c>
      <c r="C495" t="str">
        <f t="shared" si="64"/>
        <v>SDI08_ANCsend_0004</v>
      </c>
      <c r="D495" t="str">
        <f t="shared" si="65"/>
        <v>Sender</v>
      </c>
      <c r="E495" t="str">
        <f t="shared" si="66"/>
        <v>1</v>
      </c>
      <c r="F495" t="str">
        <f t="shared" si="67"/>
        <v>2</v>
      </c>
      <c r="G495" t="str">
        <f t="shared" si="68"/>
        <v>4</v>
      </c>
      <c r="H495" t="str">
        <f t="shared" si="69"/>
        <v>ANC</v>
      </c>
      <c r="I495">
        <f t="shared" si="70"/>
        <v>8</v>
      </c>
      <c r="J495" s="114" t="str">
        <f t="shared" si="71"/>
        <v>4</v>
      </c>
    </row>
    <row r="496" spans="1:10" x14ac:dyDescent="0.2">
      <c r="A496" t="s">
        <v>1101</v>
      </c>
      <c r="B496" t="str">
        <f t="shared" si="63"/>
        <v>Prozessor A / Section 2 / Programm 4 / Audio Sender 1</v>
      </c>
      <c r="C496" t="str">
        <f t="shared" si="64"/>
        <v>SDI08_AUDsend_0001</v>
      </c>
      <c r="D496" t="str">
        <f t="shared" si="65"/>
        <v>Sender</v>
      </c>
      <c r="E496" t="str">
        <f t="shared" si="66"/>
        <v>1</v>
      </c>
      <c r="F496" t="str">
        <f t="shared" si="67"/>
        <v>2</v>
      </c>
      <c r="G496" t="str">
        <f t="shared" si="68"/>
        <v>4</v>
      </c>
      <c r="H496" t="str">
        <f t="shared" si="69"/>
        <v>AUD</v>
      </c>
      <c r="I496">
        <f t="shared" si="70"/>
        <v>8</v>
      </c>
      <c r="J496" s="114" t="str">
        <f t="shared" si="71"/>
        <v>1</v>
      </c>
    </row>
    <row r="497" spans="1:10" x14ac:dyDescent="0.2">
      <c r="A497" t="s">
        <v>1102</v>
      </c>
      <c r="B497" t="str">
        <f t="shared" si="63"/>
        <v>Prozessor A / Section 2 / Programm 4 / Audio Sender 2</v>
      </c>
      <c r="C497" t="str">
        <f t="shared" si="64"/>
        <v>SDI08_AUDsend_0002</v>
      </c>
      <c r="D497" t="str">
        <f t="shared" si="65"/>
        <v>Sender</v>
      </c>
      <c r="E497" t="str">
        <f t="shared" si="66"/>
        <v>1</v>
      </c>
      <c r="F497" t="str">
        <f t="shared" si="67"/>
        <v>2</v>
      </c>
      <c r="G497" t="str">
        <f t="shared" si="68"/>
        <v>4</v>
      </c>
      <c r="H497" t="str">
        <f t="shared" si="69"/>
        <v>AUD</v>
      </c>
      <c r="I497">
        <f t="shared" si="70"/>
        <v>8</v>
      </c>
      <c r="J497" s="114" t="str">
        <f t="shared" si="71"/>
        <v>2</v>
      </c>
    </row>
    <row r="498" spans="1:10" x14ac:dyDescent="0.2">
      <c r="A498" t="s">
        <v>1103</v>
      </c>
      <c r="B498" t="str">
        <f t="shared" si="63"/>
        <v>Prozessor A / Section 2 / Programm 4 / Audio Sender 3</v>
      </c>
      <c r="C498" t="str">
        <f t="shared" si="64"/>
        <v>SDI08_AUDsend_0003</v>
      </c>
      <c r="D498" t="str">
        <f t="shared" si="65"/>
        <v>Sender</v>
      </c>
      <c r="E498" t="str">
        <f t="shared" si="66"/>
        <v>1</v>
      </c>
      <c r="F498" t="str">
        <f t="shared" si="67"/>
        <v>2</v>
      </c>
      <c r="G498" t="str">
        <f t="shared" si="68"/>
        <v>4</v>
      </c>
      <c r="H498" t="str">
        <f t="shared" si="69"/>
        <v>AUD</v>
      </c>
      <c r="I498">
        <f t="shared" si="70"/>
        <v>8</v>
      </c>
      <c r="J498" s="114" t="str">
        <f t="shared" si="71"/>
        <v>3</v>
      </c>
    </row>
    <row r="499" spans="1:10" x14ac:dyDescent="0.2">
      <c r="A499" t="s">
        <v>1104</v>
      </c>
      <c r="B499" t="str">
        <f t="shared" si="63"/>
        <v>Prozessor A / Section 2 / Programm 4 / Audio Sender 4</v>
      </c>
      <c r="C499" t="str">
        <f t="shared" si="64"/>
        <v>SDI08_AUDsend_0004</v>
      </c>
      <c r="D499" t="str">
        <f t="shared" si="65"/>
        <v>Sender</v>
      </c>
      <c r="E499" t="str">
        <f t="shared" si="66"/>
        <v>1</v>
      </c>
      <c r="F499" t="str">
        <f t="shared" si="67"/>
        <v>2</v>
      </c>
      <c r="G499" t="str">
        <f t="shared" si="68"/>
        <v>4</v>
      </c>
      <c r="H499" t="str">
        <f t="shared" si="69"/>
        <v>AUD</v>
      </c>
      <c r="I499">
        <f t="shared" si="70"/>
        <v>8</v>
      </c>
      <c r="J499" s="114" t="str">
        <f t="shared" si="71"/>
        <v>4</v>
      </c>
    </row>
    <row r="500" spans="1:10" x14ac:dyDescent="0.2">
      <c r="A500" t="s">
        <v>1105</v>
      </c>
      <c r="B500" t="str">
        <f t="shared" si="63"/>
        <v>Prozessor A / Section 2 / Programm 4 / Audio Sender 5</v>
      </c>
      <c r="C500" t="str">
        <f t="shared" si="64"/>
        <v>SDI08_AUDsend_0005</v>
      </c>
      <c r="D500" t="str">
        <f t="shared" si="65"/>
        <v>Sender</v>
      </c>
      <c r="E500" t="str">
        <f t="shared" si="66"/>
        <v>1</v>
      </c>
      <c r="F500" t="str">
        <f t="shared" si="67"/>
        <v>2</v>
      </c>
      <c r="G500" t="str">
        <f t="shared" si="68"/>
        <v>4</v>
      </c>
      <c r="H500" t="str">
        <f t="shared" si="69"/>
        <v>AUD</v>
      </c>
      <c r="I500">
        <f t="shared" si="70"/>
        <v>8</v>
      </c>
      <c r="J500" s="114" t="str">
        <f t="shared" si="71"/>
        <v>5</v>
      </c>
    </row>
    <row r="501" spans="1:10" x14ac:dyDescent="0.2">
      <c r="A501" t="s">
        <v>1106</v>
      </c>
      <c r="B501" t="str">
        <f t="shared" si="63"/>
        <v>Prozessor A / Section 2 / Programm 4 / Audio Sender 6</v>
      </c>
      <c r="C501" t="str">
        <f t="shared" si="64"/>
        <v>SDI08_AUDsend_0006</v>
      </c>
      <c r="D501" t="str">
        <f t="shared" si="65"/>
        <v>Sender</v>
      </c>
      <c r="E501" t="str">
        <f t="shared" si="66"/>
        <v>1</v>
      </c>
      <c r="F501" t="str">
        <f t="shared" si="67"/>
        <v>2</v>
      </c>
      <c r="G501" t="str">
        <f t="shared" si="68"/>
        <v>4</v>
      </c>
      <c r="H501" t="str">
        <f t="shared" si="69"/>
        <v>AUD</v>
      </c>
      <c r="I501">
        <f t="shared" si="70"/>
        <v>8</v>
      </c>
      <c r="J501" s="114" t="str">
        <f t="shared" si="71"/>
        <v>6</v>
      </c>
    </row>
    <row r="502" spans="1:10" x14ac:dyDescent="0.2">
      <c r="A502" t="s">
        <v>1107</v>
      </c>
      <c r="B502" t="str">
        <f t="shared" si="63"/>
        <v>Prozessor A / Section 2 / Programm 4 / Audio Sender 7</v>
      </c>
      <c r="C502" t="str">
        <f t="shared" si="64"/>
        <v>SDI08_AUDsend_0007</v>
      </c>
      <c r="D502" t="str">
        <f t="shared" si="65"/>
        <v>Sender</v>
      </c>
      <c r="E502" t="str">
        <f t="shared" si="66"/>
        <v>1</v>
      </c>
      <c r="F502" t="str">
        <f t="shared" si="67"/>
        <v>2</v>
      </c>
      <c r="G502" t="str">
        <f t="shared" si="68"/>
        <v>4</v>
      </c>
      <c r="H502" t="str">
        <f t="shared" si="69"/>
        <v>AUD</v>
      </c>
      <c r="I502">
        <f t="shared" si="70"/>
        <v>8</v>
      </c>
      <c r="J502" s="114" t="str">
        <f t="shared" si="71"/>
        <v>7</v>
      </c>
    </row>
    <row r="503" spans="1:10" x14ac:dyDescent="0.2">
      <c r="A503" t="s">
        <v>1108</v>
      </c>
      <c r="B503" t="str">
        <f t="shared" si="63"/>
        <v>Prozessor A / Section 2 / Programm 4 / Audio Sender 8</v>
      </c>
      <c r="C503" t="str">
        <f t="shared" si="64"/>
        <v>SDI08_AUDsend_0008</v>
      </c>
      <c r="D503" t="str">
        <f t="shared" si="65"/>
        <v>Sender</v>
      </c>
      <c r="E503" t="str">
        <f t="shared" si="66"/>
        <v>1</v>
      </c>
      <c r="F503" t="str">
        <f t="shared" si="67"/>
        <v>2</v>
      </c>
      <c r="G503" t="str">
        <f t="shared" si="68"/>
        <v>4</v>
      </c>
      <c r="H503" t="str">
        <f t="shared" si="69"/>
        <v>AUD</v>
      </c>
      <c r="I503">
        <f t="shared" si="70"/>
        <v>8</v>
      </c>
      <c r="J503" s="114" t="str">
        <f t="shared" si="71"/>
        <v>8</v>
      </c>
    </row>
    <row r="504" spans="1:10" x14ac:dyDescent="0.2">
      <c r="A504" t="s">
        <v>1109</v>
      </c>
      <c r="B504" t="str">
        <f t="shared" si="63"/>
        <v>Prozessor A / Section 2 / Programm 4 / Audio Sender 9</v>
      </c>
      <c r="C504" t="str">
        <f t="shared" si="64"/>
        <v>SDI08_AUDsend_0009</v>
      </c>
      <c r="D504" t="str">
        <f t="shared" si="65"/>
        <v>Sender</v>
      </c>
      <c r="E504" t="str">
        <f t="shared" si="66"/>
        <v>1</v>
      </c>
      <c r="F504" t="str">
        <f t="shared" si="67"/>
        <v>2</v>
      </c>
      <c r="G504" t="str">
        <f t="shared" si="68"/>
        <v>4</v>
      </c>
      <c r="H504" t="str">
        <f t="shared" si="69"/>
        <v>AUD</v>
      </c>
      <c r="I504">
        <f t="shared" si="70"/>
        <v>8</v>
      </c>
      <c r="J504" s="114" t="str">
        <f t="shared" si="71"/>
        <v>9</v>
      </c>
    </row>
    <row r="505" spans="1:10" x14ac:dyDescent="0.2">
      <c r="A505" t="s">
        <v>1110</v>
      </c>
      <c r="B505" t="str">
        <f t="shared" si="63"/>
        <v>Prozessor A / Section 2 / Programm 4 / Audio Sender 10</v>
      </c>
      <c r="C505" t="str">
        <f t="shared" si="64"/>
        <v>SDI08_AUDsend_0010</v>
      </c>
      <c r="D505" t="str">
        <f t="shared" si="65"/>
        <v>Sender</v>
      </c>
      <c r="E505" t="str">
        <f t="shared" si="66"/>
        <v>1</v>
      </c>
      <c r="F505" t="str">
        <f t="shared" si="67"/>
        <v>2</v>
      </c>
      <c r="G505" t="str">
        <f t="shared" si="68"/>
        <v>4</v>
      </c>
      <c r="H505" t="str">
        <f t="shared" si="69"/>
        <v>AUD</v>
      </c>
      <c r="I505">
        <f t="shared" si="70"/>
        <v>8</v>
      </c>
      <c r="J505" s="114" t="str">
        <f t="shared" si="71"/>
        <v>10</v>
      </c>
    </row>
    <row r="506" spans="1:10" x14ac:dyDescent="0.2">
      <c r="A506" t="s">
        <v>1111</v>
      </c>
      <c r="B506" t="str">
        <f t="shared" si="63"/>
        <v>Prozessor A / Section 2 / Programm 4 / Audio Sender 11</v>
      </c>
      <c r="C506" t="str">
        <f t="shared" si="64"/>
        <v>SDI08_AUDsend_0011</v>
      </c>
      <c r="D506" t="str">
        <f t="shared" si="65"/>
        <v>Sender</v>
      </c>
      <c r="E506" t="str">
        <f t="shared" si="66"/>
        <v>1</v>
      </c>
      <c r="F506" t="str">
        <f t="shared" si="67"/>
        <v>2</v>
      </c>
      <c r="G506" t="str">
        <f t="shared" si="68"/>
        <v>4</v>
      </c>
      <c r="H506" t="str">
        <f t="shared" si="69"/>
        <v>AUD</v>
      </c>
      <c r="I506">
        <f t="shared" si="70"/>
        <v>8</v>
      </c>
      <c r="J506" s="114" t="str">
        <f t="shared" si="71"/>
        <v>11</v>
      </c>
    </row>
    <row r="507" spans="1:10" x14ac:dyDescent="0.2">
      <c r="A507" t="s">
        <v>1112</v>
      </c>
      <c r="B507" t="str">
        <f t="shared" si="63"/>
        <v>Prozessor A / Section 2 / Programm 4 / Audio Sender 12</v>
      </c>
      <c r="C507" t="str">
        <f t="shared" si="64"/>
        <v>SDI08_AUDsend_0012</v>
      </c>
      <c r="D507" t="str">
        <f t="shared" si="65"/>
        <v>Sender</v>
      </c>
      <c r="E507" t="str">
        <f t="shared" si="66"/>
        <v>1</v>
      </c>
      <c r="F507" t="str">
        <f t="shared" si="67"/>
        <v>2</v>
      </c>
      <c r="G507" t="str">
        <f t="shared" si="68"/>
        <v>4</v>
      </c>
      <c r="H507" t="str">
        <f t="shared" si="69"/>
        <v>AUD</v>
      </c>
      <c r="I507">
        <f t="shared" si="70"/>
        <v>8</v>
      </c>
      <c r="J507" s="114" t="str">
        <f t="shared" si="71"/>
        <v>12</v>
      </c>
    </row>
    <row r="508" spans="1:10" x14ac:dyDescent="0.2">
      <c r="A508" t="s">
        <v>1113</v>
      </c>
      <c r="B508" t="str">
        <f t="shared" si="63"/>
        <v>Prozessor A / Section 2 / Programm 4 / Audio Sender 13</v>
      </c>
      <c r="C508" t="str">
        <f t="shared" si="64"/>
        <v>SDI08_AUDsend_0013</v>
      </c>
      <c r="D508" t="str">
        <f t="shared" si="65"/>
        <v>Sender</v>
      </c>
      <c r="E508" t="str">
        <f t="shared" si="66"/>
        <v>1</v>
      </c>
      <c r="F508" t="str">
        <f t="shared" si="67"/>
        <v>2</v>
      </c>
      <c r="G508" t="str">
        <f t="shared" si="68"/>
        <v>4</v>
      </c>
      <c r="H508" t="str">
        <f t="shared" si="69"/>
        <v>AUD</v>
      </c>
      <c r="I508">
        <f t="shared" si="70"/>
        <v>8</v>
      </c>
      <c r="J508" s="114" t="str">
        <f t="shared" si="71"/>
        <v>13</v>
      </c>
    </row>
    <row r="509" spans="1:10" x14ac:dyDescent="0.2">
      <c r="A509" t="s">
        <v>1114</v>
      </c>
      <c r="B509" t="str">
        <f t="shared" si="63"/>
        <v>Prozessor A / Section 2 / Programm 4 / Audio Sender 14</v>
      </c>
      <c r="C509" t="str">
        <f t="shared" si="64"/>
        <v>SDI08_AUDsend_0014</v>
      </c>
      <c r="D509" t="str">
        <f t="shared" si="65"/>
        <v>Sender</v>
      </c>
      <c r="E509" t="str">
        <f t="shared" si="66"/>
        <v>1</v>
      </c>
      <c r="F509" t="str">
        <f t="shared" si="67"/>
        <v>2</v>
      </c>
      <c r="G509" t="str">
        <f t="shared" si="68"/>
        <v>4</v>
      </c>
      <c r="H509" t="str">
        <f t="shared" si="69"/>
        <v>AUD</v>
      </c>
      <c r="I509">
        <f t="shared" si="70"/>
        <v>8</v>
      </c>
      <c r="J509" s="114" t="str">
        <f t="shared" si="71"/>
        <v>14</v>
      </c>
    </row>
    <row r="510" spans="1:10" x14ac:dyDescent="0.2">
      <c r="A510" t="s">
        <v>1115</v>
      </c>
      <c r="B510" t="str">
        <f t="shared" si="63"/>
        <v>Prozessor A / Section 2 / Programm 4 / Audio Sender 15</v>
      </c>
      <c r="C510" t="str">
        <f t="shared" si="64"/>
        <v>SDI08_AUDsend_0015</v>
      </c>
      <c r="D510" t="str">
        <f t="shared" si="65"/>
        <v>Sender</v>
      </c>
      <c r="E510" t="str">
        <f t="shared" si="66"/>
        <v>1</v>
      </c>
      <c r="F510" t="str">
        <f t="shared" si="67"/>
        <v>2</v>
      </c>
      <c r="G510" t="str">
        <f t="shared" si="68"/>
        <v>4</v>
      </c>
      <c r="H510" t="str">
        <f t="shared" si="69"/>
        <v>AUD</v>
      </c>
      <c r="I510">
        <f t="shared" si="70"/>
        <v>8</v>
      </c>
      <c r="J510" s="114" t="str">
        <f t="shared" si="71"/>
        <v>15</v>
      </c>
    </row>
    <row r="511" spans="1:10" x14ac:dyDescent="0.2">
      <c r="A511" t="s">
        <v>1116</v>
      </c>
      <c r="B511" t="str">
        <f t="shared" si="63"/>
        <v>Prozessor A / Section 2 / Programm 4 / Audio Sender 16</v>
      </c>
      <c r="C511" t="str">
        <f t="shared" si="64"/>
        <v>SDI08_AUDsend_0016</v>
      </c>
      <c r="D511" t="str">
        <f t="shared" si="65"/>
        <v>Sender</v>
      </c>
      <c r="E511" t="str">
        <f t="shared" si="66"/>
        <v>1</v>
      </c>
      <c r="F511" t="str">
        <f t="shared" si="67"/>
        <v>2</v>
      </c>
      <c r="G511" t="str">
        <f t="shared" si="68"/>
        <v>4</v>
      </c>
      <c r="H511" t="str">
        <f t="shared" si="69"/>
        <v>AUD</v>
      </c>
      <c r="I511">
        <f t="shared" si="70"/>
        <v>8</v>
      </c>
      <c r="J511" s="114" t="str">
        <f t="shared" si="71"/>
        <v>16</v>
      </c>
    </row>
    <row r="512" spans="1:10" x14ac:dyDescent="0.2">
      <c r="A512" t="s">
        <v>1117</v>
      </c>
      <c r="B512" t="str">
        <f t="shared" si="63"/>
        <v>Prozessor A / Section 2 / Programm 4 / Video Sender 1</v>
      </c>
      <c r="C512" t="str">
        <f t="shared" si="64"/>
        <v>SDI08_VIDsend_0001</v>
      </c>
      <c r="D512" t="str">
        <f t="shared" si="65"/>
        <v>Sender</v>
      </c>
      <c r="E512" t="str">
        <f t="shared" si="66"/>
        <v>1</v>
      </c>
      <c r="F512" t="str">
        <f t="shared" si="67"/>
        <v>2</v>
      </c>
      <c r="G512" t="str">
        <f t="shared" si="68"/>
        <v>4</v>
      </c>
      <c r="H512" t="str">
        <f t="shared" si="69"/>
        <v>VID</v>
      </c>
      <c r="I512">
        <f t="shared" si="70"/>
        <v>8</v>
      </c>
      <c r="J512" s="114" t="str">
        <f t="shared" si="71"/>
        <v>1</v>
      </c>
    </row>
    <row r="513" spans="1:10" x14ac:dyDescent="0.2">
      <c r="A513" t="s">
        <v>1118</v>
      </c>
      <c r="B513" t="str">
        <f t="shared" si="63"/>
        <v>Prozessor A / Section 2 / Programm 4 / Video Sender 2</v>
      </c>
      <c r="C513" t="str">
        <f t="shared" si="64"/>
        <v>SDI08_VIDsend_0002</v>
      </c>
      <c r="D513" t="str">
        <f t="shared" si="65"/>
        <v>Sender</v>
      </c>
      <c r="E513" t="str">
        <f t="shared" si="66"/>
        <v>1</v>
      </c>
      <c r="F513" t="str">
        <f t="shared" si="67"/>
        <v>2</v>
      </c>
      <c r="G513" t="str">
        <f t="shared" si="68"/>
        <v>4</v>
      </c>
      <c r="H513" t="str">
        <f t="shared" si="69"/>
        <v>VID</v>
      </c>
      <c r="I513">
        <f t="shared" si="70"/>
        <v>8</v>
      </c>
      <c r="J513" s="114" t="str">
        <f t="shared" si="71"/>
        <v>2</v>
      </c>
    </row>
    <row r="514" spans="1:10" x14ac:dyDescent="0.2">
      <c r="A514" t="s">
        <v>1119</v>
      </c>
      <c r="B514" t="str">
        <f t="shared" ref="B514:B577" si="72">CONCATENATE(IF(E514="1","Prozessor A",IF(E514="2","Prozessor B",IF(E514="3","Prozessor C",IF(E514="4","Prozessor D","UNBEKANNT"))))," / ",IF(F514="1","Section 1",IF(F514="2","Section 2","UNBEKANNT"))," / ",IF(G514="1","Programm 1",IF(G514="2","Programm 2",IF(G514="3","Programm 3",IF(G514="4","Programm 4","UNBEKANNT")))), " / ", IF(H514="VID","Video",IF(H514="AUD","Audio",IF(H514="ANC","Ancillary","UNBEKANNT")))," ", D514, " ", J514)</f>
        <v>Prozessor B / Section 1 / Programm 1 / Ancillary Sender 1</v>
      </c>
      <c r="C514" t="str">
        <f t="shared" ref="C514:C577" si="73">CONCATENATE("SDI",IF(I514&lt;10,CONCATENATE("0",I514),I514),"_",H514,IF(D514="Sender","send_",IF(D514="Receiver","rec_","UNKNOWN")),IF(OR(J514 ="1",J514 ="2",J514 ="3",J514 ="4",J514 ="5",J514 ="6",J514 ="7",J514 ="8",J514 ="9"),CONCATENATE("000",J514),CONCATENATE("00",J514)))</f>
        <v>SDI09_ANCsend_0001</v>
      </c>
      <c r="D514" t="str">
        <f t="shared" ref="D514:D577" si="74">IF(ISERROR(FIND("S|P",A514)),"Receiver","Sender")</f>
        <v>Sender</v>
      </c>
      <c r="E514" t="str">
        <f t="shared" ref="E514:E577" si="75">IF(ISERROR(FIND("ProcA",A514)),IF(ISERROR(FIND("ProcB",A514)),IF(ISERROR(FIND("ProcC",A514)),IF(ISERROR(FIND("ProcD",A514)),"UNBEKANNT","4"),"3"),"2"),"1")</f>
        <v>2</v>
      </c>
      <c r="F514" t="str">
        <f t="shared" ref="F514:F577" si="76">IF(ISERROR(FIND(" S1 ",A514)),IF(ISERROR(FIND(" S2 ",A514)),"UNBEKANNT","2"),"1")</f>
        <v>1</v>
      </c>
      <c r="G514" t="str">
        <f t="shared" ref="G514:G577" si="77">IF(ISERROR(FIND(" P1 ",A514)),IF(ISERROR(FIND(" P2 ",A514)),IF(ISERROR(FIND(" P3 ",A514)),IF(ISERROR(FIND(" P4 ",A514)),"UNBEKANNT","4"),"3"),"2"),"1")</f>
        <v>1</v>
      </c>
      <c r="H514" t="str">
        <f t="shared" ref="H514:H577" si="78">IF(ISERROR(FIND("Video",A514)),IF(ISERROR(FIND("Audio",A514)),IF(ISERROR(FIND("Ancillary",A514)),"UNBEKANNT","ANC"),"AUD"),"VID")</f>
        <v>ANC</v>
      </c>
      <c r="I514">
        <f t="shared" ref="I514:I577" si="79">IF(AND(E514="1",F514="1",G514="1"),1,IF(AND(E514="1",F514="1",G514="2"),2,IF(AND(E514="1",F514="1",G514="3"),3,IF(AND(E514="1",F514="1",G514="4"),4,IF(AND(E514="1",F514="2",G514="1"),5,IF(AND(E514="1",F514="2",G514="2"),6,IF(AND(E514="1",F514="2",G514="3"),7,IF(AND(E514="1",F514="2",G514="4"),8,IF(AND(E514="2",F514="1",G514="1"),9,IF(AND(E514="2",F514="1",G514="2"),10,IF(AND(E514="2",F514="1",G514="3"),11,IF(AND(E514="2",F514="1",G514="4"),12,IF(AND(E514="2",F514="2",G514="1"),13,IF(AND(E514="2",F514="2",G514="2"),14,IF(AND(E514="2",F514="2",G514="3"),15,IF(AND(E514="2",F514="2",G514="4"),16,IF(AND(E514="3",F514="1",G514="1"),17,IF(AND(E514="3",F514="1",G514="2"),18,IF(AND(E514="3",F514="1",G514="3"),19,IF(AND(E514="3",F514="1",G514="4"),20,IF(AND(E514="3",F514="2",G514="1"),21,IF(AND(E514="3",F514="2",G514="2"),22,IF(AND(E514="3",F514="2",G514="3"),23,IF(AND(E514="3",F514="2",G514="4"),24,IF(AND(E514="4",F514="1",G514="1"),25,IF(AND(E514="4",F514="1",G514="2"),26,IF(AND(E514="4",F514="1",G514="3"),27,IF(AND(E514="4",F514="1",G514="4"),28,IF(AND(E514="4",F514="2",G514="1"),29,IF(AND(E514="4",F514="2",G514="2"),30,IF(AND(E514="4",F514="2",G514="3"),31,IF(AND(E514="4",F514="2",G514="4"),32,"UNBEKANNT"))))))))))))))))))))))))))))))))</f>
        <v>9</v>
      </c>
      <c r="J514" s="114" t="str">
        <f t="shared" ref="J514:J577" si="80">IF(ISERROR(FIND("Proxy Video",A514)),IF(ISERROR(FIND("Video",A514)),IF(ISERROR(SEARCH("Audio",A514)),IF(ISERROR(SEARCH("Data",A514)),"UNBEKANNT",RIGHT(A514,LEN(A514)-SEARCH("Data",A514)-4)),RIGHT(A514,LEN(A514)-SEARCH("Audio",A514)-5)),"1"),"2")</f>
        <v>1</v>
      </c>
    </row>
    <row r="515" spans="1:10" x14ac:dyDescent="0.2">
      <c r="A515" t="s">
        <v>1120</v>
      </c>
      <c r="B515" t="str">
        <f t="shared" si="72"/>
        <v>Prozessor B / Section 1 / Programm 1 / Ancillary Sender 2</v>
      </c>
      <c r="C515" t="str">
        <f t="shared" si="73"/>
        <v>SDI09_ANCsend_0002</v>
      </c>
      <c r="D515" t="str">
        <f t="shared" si="74"/>
        <v>Sender</v>
      </c>
      <c r="E515" t="str">
        <f t="shared" si="75"/>
        <v>2</v>
      </c>
      <c r="F515" t="str">
        <f t="shared" si="76"/>
        <v>1</v>
      </c>
      <c r="G515" t="str">
        <f t="shared" si="77"/>
        <v>1</v>
      </c>
      <c r="H515" t="str">
        <f t="shared" si="78"/>
        <v>ANC</v>
      </c>
      <c r="I515">
        <f t="shared" si="79"/>
        <v>9</v>
      </c>
      <c r="J515" s="114" t="str">
        <f t="shared" si="80"/>
        <v>2</v>
      </c>
    </row>
    <row r="516" spans="1:10" x14ac:dyDescent="0.2">
      <c r="A516" t="s">
        <v>1121</v>
      </c>
      <c r="B516" t="str">
        <f t="shared" si="72"/>
        <v>Prozessor B / Section 1 / Programm 1 / Ancillary Sender 3</v>
      </c>
      <c r="C516" t="str">
        <f t="shared" si="73"/>
        <v>SDI09_ANCsend_0003</v>
      </c>
      <c r="D516" t="str">
        <f t="shared" si="74"/>
        <v>Sender</v>
      </c>
      <c r="E516" t="str">
        <f t="shared" si="75"/>
        <v>2</v>
      </c>
      <c r="F516" t="str">
        <f t="shared" si="76"/>
        <v>1</v>
      </c>
      <c r="G516" t="str">
        <f t="shared" si="77"/>
        <v>1</v>
      </c>
      <c r="H516" t="str">
        <f t="shared" si="78"/>
        <v>ANC</v>
      </c>
      <c r="I516">
        <f t="shared" si="79"/>
        <v>9</v>
      </c>
      <c r="J516" s="114" t="str">
        <f t="shared" si="80"/>
        <v>3</v>
      </c>
    </row>
    <row r="517" spans="1:10" x14ac:dyDescent="0.2">
      <c r="A517" t="s">
        <v>1122</v>
      </c>
      <c r="B517" t="str">
        <f t="shared" si="72"/>
        <v>Prozessor B / Section 1 / Programm 1 / Ancillary Sender 4</v>
      </c>
      <c r="C517" t="str">
        <f t="shared" si="73"/>
        <v>SDI09_ANCsend_0004</v>
      </c>
      <c r="D517" t="str">
        <f t="shared" si="74"/>
        <v>Sender</v>
      </c>
      <c r="E517" t="str">
        <f t="shared" si="75"/>
        <v>2</v>
      </c>
      <c r="F517" t="str">
        <f t="shared" si="76"/>
        <v>1</v>
      </c>
      <c r="G517" t="str">
        <f t="shared" si="77"/>
        <v>1</v>
      </c>
      <c r="H517" t="str">
        <f t="shared" si="78"/>
        <v>ANC</v>
      </c>
      <c r="I517">
        <f t="shared" si="79"/>
        <v>9</v>
      </c>
      <c r="J517" s="114" t="str">
        <f t="shared" si="80"/>
        <v>4</v>
      </c>
    </row>
    <row r="518" spans="1:10" x14ac:dyDescent="0.2">
      <c r="A518" t="s">
        <v>1123</v>
      </c>
      <c r="B518" t="str">
        <f t="shared" si="72"/>
        <v>Prozessor B / Section 1 / Programm 1 / Audio Sender 1</v>
      </c>
      <c r="C518" t="str">
        <f t="shared" si="73"/>
        <v>SDI09_AUDsend_0001</v>
      </c>
      <c r="D518" t="str">
        <f t="shared" si="74"/>
        <v>Sender</v>
      </c>
      <c r="E518" t="str">
        <f t="shared" si="75"/>
        <v>2</v>
      </c>
      <c r="F518" t="str">
        <f t="shared" si="76"/>
        <v>1</v>
      </c>
      <c r="G518" t="str">
        <f t="shared" si="77"/>
        <v>1</v>
      </c>
      <c r="H518" t="str">
        <f t="shared" si="78"/>
        <v>AUD</v>
      </c>
      <c r="I518">
        <f t="shared" si="79"/>
        <v>9</v>
      </c>
      <c r="J518" s="114" t="str">
        <f t="shared" si="80"/>
        <v>1</v>
      </c>
    </row>
    <row r="519" spans="1:10" x14ac:dyDescent="0.2">
      <c r="A519" t="s">
        <v>1124</v>
      </c>
      <c r="B519" t="str">
        <f t="shared" si="72"/>
        <v>Prozessor B / Section 1 / Programm 1 / Audio Sender 2</v>
      </c>
      <c r="C519" t="str">
        <f t="shared" si="73"/>
        <v>SDI09_AUDsend_0002</v>
      </c>
      <c r="D519" t="str">
        <f t="shared" si="74"/>
        <v>Sender</v>
      </c>
      <c r="E519" t="str">
        <f t="shared" si="75"/>
        <v>2</v>
      </c>
      <c r="F519" t="str">
        <f t="shared" si="76"/>
        <v>1</v>
      </c>
      <c r="G519" t="str">
        <f t="shared" si="77"/>
        <v>1</v>
      </c>
      <c r="H519" t="str">
        <f t="shared" si="78"/>
        <v>AUD</v>
      </c>
      <c r="I519">
        <f t="shared" si="79"/>
        <v>9</v>
      </c>
      <c r="J519" s="114" t="str">
        <f t="shared" si="80"/>
        <v>2</v>
      </c>
    </row>
    <row r="520" spans="1:10" x14ac:dyDescent="0.2">
      <c r="A520" t="s">
        <v>1125</v>
      </c>
      <c r="B520" t="str">
        <f t="shared" si="72"/>
        <v>Prozessor B / Section 1 / Programm 1 / Audio Sender 3</v>
      </c>
      <c r="C520" t="str">
        <f t="shared" si="73"/>
        <v>SDI09_AUDsend_0003</v>
      </c>
      <c r="D520" t="str">
        <f t="shared" si="74"/>
        <v>Sender</v>
      </c>
      <c r="E520" t="str">
        <f t="shared" si="75"/>
        <v>2</v>
      </c>
      <c r="F520" t="str">
        <f t="shared" si="76"/>
        <v>1</v>
      </c>
      <c r="G520" t="str">
        <f t="shared" si="77"/>
        <v>1</v>
      </c>
      <c r="H520" t="str">
        <f t="shared" si="78"/>
        <v>AUD</v>
      </c>
      <c r="I520">
        <f t="shared" si="79"/>
        <v>9</v>
      </c>
      <c r="J520" s="114" t="str">
        <f t="shared" si="80"/>
        <v>3</v>
      </c>
    </row>
    <row r="521" spans="1:10" x14ac:dyDescent="0.2">
      <c r="A521" t="s">
        <v>1126</v>
      </c>
      <c r="B521" t="str">
        <f t="shared" si="72"/>
        <v>Prozessor B / Section 1 / Programm 1 / Audio Sender 4</v>
      </c>
      <c r="C521" t="str">
        <f t="shared" si="73"/>
        <v>SDI09_AUDsend_0004</v>
      </c>
      <c r="D521" t="str">
        <f t="shared" si="74"/>
        <v>Sender</v>
      </c>
      <c r="E521" t="str">
        <f t="shared" si="75"/>
        <v>2</v>
      </c>
      <c r="F521" t="str">
        <f t="shared" si="76"/>
        <v>1</v>
      </c>
      <c r="G521" t="str">
        <f t="shared" si="77"/>
        <v>1</v>
      </c>
      <c r="H521" t="str">
        <f t="shared" si="78"/>
        <v>AUD</v>
      </c>
      <c r="I521">
        <f t="shared" si="79"/>
        <v>9</v>
      </c>
      <c r="J521" s="114" t="str">
        <f t="shared" si="80"/>
        <v>4</v>
      </c>
    </row>
    <row r="522" spans="1:10" x14ac:dyDescent="0.2">
      <c r="A522" t="s">
        <v>1127</v>
      </c>
      <c r="B522" t="str">
        <f t="shared" si="72"/>
        <v>Prozessor B / Section 1 / Programm 1 / Audio Sender 5</v>
      </c>
      <c r="C522" t="str">
        <f t="shared" si="73"/>
        <v>SDI09_AUDsend_0005</v>
      </c>
      <c r="D522" t="str">
        <f t="shared" si="74"/>
        <v>Sender</v>
      </c>
      <c r="E522" t="str">
        <f t="shared" si="75"/>
        <v>2</v>
      </c>
      <c r="F522" t="str">
        <f t="shared" si="76"/>
        <v>1</v>
      </c>
      <c r="G522" t="str">
        <f t="shared" si="77"/>
        <v>1</v>
      </c>
      <c r="H522" t="str">
        <f t="shared" si="78"/>
        <v>AUD</v>
      </c>
      <c r="I522">
        <f t="shared" si="79"/>
        <v>9</v>
      </c>
      <c r="J522" s="114" t="str">
        <f t="shared" si="80"/>
        <v>5</v>
      </c>
    </row>
    <row r="523" spans="1:10" x14ac:dyDescent="0.2">
      <c r="A523" t="s">
        <v>1128</v>
      </c>
      <c r="B523" t="str">
        <f t="shared" si="72"/>
        <v>Prozessor B / Section 1 / Programm 1 / Audio Sender 6</v>
      </c>
      <c r="C523" t="str">
        <f t="shared" si="73"/>
        <v>SDI09_AUDsend_0006</v>
      </c>
      <c r="D523" t="str">
        <f t="shared" si="74"/>
        <v>Sender</v>
      </c>
      <c r="E523" t="str">
        <f t="shared" si="75"/>
        <v>2</v>
      </c>
      <c r="F523" t="str">
        <f t="shared" si="76"/>
        <v>1</v>
      </c>
      <c r="G523" t="str">
        <f t="shared" si="77"/>
        <v>1</v>
      </c>
      <c r="H523" t="str">
        <f t="shared" si="78"/>
        <v>AUD</v>
      </c>
      <c r="I523">
        <f t="shared" si="79"/>
        <v>9</v>
      </c>
      <c r="J523" s="114" t="str">
        <f t="shared" si="80"/>
        <v>6</v>
      </c>
    </row>
    <row r="524" spans="1:10" x14ac:dyDescent="0.2">
      <c r="A524" t="s">
        <v>1129</v>
      </c>
      <c r="B524" t="str">
        <f t="shared" si="72"/>
        <v>Prozessor B / Section 1 / Programm 1 / Audio Sender 7</v>
      </c>
      <c r="C524" t="str">
        <f t="shared" si="73"/>
        <v>SDI09_AUDsend_0007</v>
      </c>
      <c r="D524" t="str">
        <f t="shared" si="74"/>
        <v>Sender</v>
      </c>
      <c r="E524" t="str">
        <f t="shared" si="75"/>
        <v>2</v>
      </c>
      <c r="F524" t="str">
        <f t="shared" si="76"/>
        <v>1</v>
      </c>
      <c r="G524" t="str">
        <f t="shared" si="77"/>
        <v>1</v>
      </c>
      <c r="H524" t="str">
        <f t="shared" si="78"/>
        <v>AUD</v>
      </c>
      <c r="I524">
        <f t="shared" si="79"/>
        <v>9</v>
      </c>
      <c r="J524" s="114" t="str">
        <f t="shared" si="80"/>
        <v>7</v>
      </c>
    </row>
    <row r="525" spans="1:10" x14ac:dyDescent="0.2">
      <c r="A525" t="s">
        <v>1130</v>
      </c>
      <c r="B525" t="str">
        <f t="shared" si="72"/>
        <v>Prozessor B / Section 1 / Programm 1 / Audio Sender 8</v>
      </c>
      <c r="C525" t="str">
        <f t="shared" si="73"/>
        <v>SDI09_AUDsend_0008</v>
      </c>
      <c r="D525" t="str">
        <f t="shared" si="74"/>
        <v>Sender</v>
      </c>
      <c r="E525" t="str">
        <f t="shared" si="75"/>
        <v>2</v>
      </c>
      <c r="F525" t="str">
        <f t="shared" si="76"/>
        <v>1</v>
      </c>
      <c r="G525" t="str">
        <f t="shared" si="77"/>
        <v>1</v>
      </c>
      <c r="H525" t="str">
        <f t="shared" si="78"/>
        <v>AUD</v>
      </c>
      <c r="I525">
        <f t="shared" si="79"/>
        <v>9</v>
      </c>
      <c r="J525" s="114" t="str">
        <f t="shared" si="80"/>
        <v>8</v>
      </c>
    </row>
    <row r="526" spans="1:10" x14ac:dyDescent="0.2">
      <c r="A526" t="s">
        <v>1131</v>
      </c>
      <c r="B526" t="str">
        <f t="shared" si="72"/>
        <v>Prozessor B / Section 1 / Programm 1 / Audio Sender 9</v>
      </c>
      <c r="C526" t="str">
        <f t="shared" si="73"/>
        <v>SDI09_AUDsend_0009</v>
      </c>
      <c r="D526" t="str">
        <f t="shared" si="74"/>
        <v>Sender</v>
      </c>
      <c r="E526" t="str">
        <f t="shared" si="75"/>
        <v>2</v>
      </c>
      <c r="F526" t="str">
        <f t="shared" si="76"/>
        <v>1</v>
      </c>
      <c r="G526" t="str">
        <f t="shared" si="77"/>
        <v>1</v>
      </c>
      <c r="H526" t="str">
        <f t="shared" si="78"/>
        <v>AUD</v>
      </c>
      <c r="I526">
        <f t="shared" si="79"/>
        <v>9</v>
      </c>
      <c r="J526" s="114" t="str">
        <f t="shared" si="80"/>
        <v>9</v>
      </c>
    </row>
    <row r="527" spans="1:10" x14ac:dyDescent="0.2">
      <c r="A527" t="s">
        <v>1132</v>
      </c>
      <c r="B527" t="str">
        <f t="shared" si="72"/>
        <v>Prozessor B / Section 1 / Programm 1 / Audio Sender 10</v>
      </c>
      <c r="C527" t="str">
        <f t="shared" si="73"/>
        <v>SDI09_AUDsend_0010</v>
      </c>
      <c r="D527" t="str">
        <f t="shared" si="74"/>
        <v>Sender</v>
      </c>
      <c r="E527" t="str">
        <f t="shared" si="75"/>
        <v>2</v>
      </c>
      <c r="F527" t="str">
        <f t="shared" si="76"/>
        <v>1</v>
      </c>
      <c r="G527" t="str">
        <f t="shared" si="77"/>
        <v>1</v>
      </c>
      <c r="H527" t="str">
        <f t="shared" si="78"/>
        <v>AUD</v>
      </c>
      <c r="I527">
        <f t="shared" si="79"/>
        <v>9</v>
      </c>
      <c r="J527" s="114" t="str">
        <f t="shared" si="80"/>
        <v>10</v>
      </c>
    </row>
    <row r="528" spans="1:10" x14ac:dyDescent="0.2">
      <c r="A528" t="s">
        <v>1133</v>
      </c>
      <c r="B528" t="str">
        <f t="shared" si="72"/>
        <v>Prozessor B / Section 1 / Programm 1 / Audio Sender 11</v>
      </c>
      <c r="C528" t="str">
        <f t="shared" si="73"/>
        <v>SDI09_AUDsend_0011</v>
      </c>
      <c r="D528" t="str">
        <f t="shared" si="74"/>
        <v>Sender</v>
      </c>
      <c r="E528" t="str">
        <f t="shared" si="75"/>
        <v>2</v>
      </c>
      <c r="F528" t="str">
        <f t="shared" si="76"/>
        <v>1</v>
      </c>
      <c r="G528" t="str">
        <f t="shared" si="77"/>
        <v>1</v>
      </c>
      <c r="H528" t="str">
        <f t="shared" si="78"/>
        <v>AUD</v>
      </c>
      <c r="I528">
        <f t="shared" si="79"/>
        <v>9</v>
      </c>
      <c r="J528" s="114" t="str">
        <f t="shared" si="80"/>
        <v>11</v>
      </c>
    </row>
    <row r="529" spans="1:10" x14ac:dyDescent="0.2">
      <c r="A529" t="s">
        <v>1134</v>
      </c>
      <c r="B529" t="str">
        <f t="shared" si="72"/>
        <v>Prozessor B / Section 1 / Programm 1 / Audio Sender 12</v>
      </c>
      <c r="C529" t="str">
        <f t="shared" si="73"/>
        <v>SDI09_AUDsend_0012</v>
      </c>
      <c r="D529" t="str">
        <f t="shared" si="74"/>
        <v>Sender</v>
      </c>
      <c r="E529" t="str">
        <f t="shared" si="75"/>
        <v>2</v>
      </c>
      <c r="F529" t="str">
        <f t="shared" si="76"/>
        <v>1</v>
      </c>
      <c r="G529" t="str">
        <f t="shared" si="77"/>
        <v>1</v>
      </c>
      <c r="H529" t="str">
        <f t="shared" si="78"/>
        <v>AUD</v>
      </c>
      <c r="I529">
        <f t="shared" si="79"/>
        <v>9</v>
      </c>
      <c r="J529" s="114" t="str">
        <f t="shared" si="80"/>
        <v>12</v>
      </c>
    </row>
    <row r="530" spans="1:10" x14ac:dyDescent="0.2">
      <c r="A530" t="s">
        <v>1135</v>
      </c>
      <c r="B530" t="str">
        <f t="shared" si="72"/>
        <v>Prozessor B / Section 1 / Programm 1 / Audio Sender 13</v>
      </c>
      <c r="C530" t="str">
        <f t="shared" si="73"/>
        <v>SDI09_AUDsend_0013</v>
      </c>
      <c r="D530" t="str">
        <f t="shared" si="74"/>
        <v>Sender</v>
      </c>
      <c r="E530" t="str">
        <f t="shared" si="75"/>
        <v>2</v>
      </c>
      <c r="F530" t="str">
        <f t="shared" si="76"/>
        <v>1</v>
      </c>
      <c r="G530" t="str">
        <f t="shared" si="77"/>
        <v>1</v>
      </c>
      <c r="H530" t="str">
        <f t="shared" si="78"/>
        <v>AUD</v>
      </c>
      <c r="I530">
        <f t="shared" si="79"/>
        <v>9</v>
      </c>
      <c r="J530" s="114" t="str">
        <f t="shared" si="80"/>
        <v>13</v>
      </c>
    </row>
    <row r="531" spans="1:10" x14ac:dyDescent="0.2">
      <c r="A531" t="s">
        <v>1136</v>
      </c>
      <c r="B531" t="str">
        <f t="shared" si="72"/>
        <v>Prozessor B / Section 1 / Programm 1 / Audio Sender 14</v>
      </c>
      <c r="C531" t="str">
        <f t="shared" si="73"/>
        <v>SDI09_AUDsend_0014</v>
      </c>
      <c r="D531" t="str">
        <f t="shared" si="74"/>
        <v>Sender</v>
      </c>
      <c r="E531" t="str">
        <f t="shared" si="75"/>
        <v>2</v>
      </c>
      <c r="F531" t="str">
        <f t="shared" si="76"/>
        <v>1</v>
      </c>
      <c r="G531" t="str">
        <f t="shared" si="77"/>
        <v>1</v>
      </c>
      <c r="H531" t="str">
        <f t="shared" si="78"/>
        <v>AUD</v>
      </c>
      <c r="I531">
        <f t="shared" si="79"/>
        <v>9</v>
      </c>
      <c r="J531" s="114" t="str">
        <f t="shared" si="80"/>
        <v>14</v>
      </c>
    </row>
    <row r="532" spans="1:10" x14ac:dyDescent="0.2">
      <c r="A532" t="s">
        <v>1137</v>
      </c>
      <c r="B532" t="str">
        <f t="shared" si="72"/>
        <v>Prozessor B / Section 1 / Programm 1 / Audio Sender 15</v>
      </c>
      <c r="C532" t="str">
        <f t="shared" si="73"/>
        <v>SDI09_AUDsend_0015</v>
      </c>
      <c r="D532" t="str">
        <f t="shared" si="74"/>
        <v>Sender</v>
      </c>
      <c r="E532" t="str">
        <f t="shared" si="75"/>
        <v>2</v>
      </c>
      <c r="F532" t="str">
        <f t="shared" si="76"/>
        <v>1</v>
      </c>
      <c r="G532" t="str">
        <f t="shared" si="77"/>
        <v>1</v>
      </c>
      <c r="H532" t="str">
        <f t="shared" si="78"/>
        <v>AUD</v>
      </c>
      <c r="I532">
        <f t="shared" si="79"/>
        <v>9</v>
      </c>
      <c r="J532" s="114" t="str">
        <f t="shared" si="80"/>
        <v>15</v>
      </c>
    </row>
    <row r="533" spans="1:10" x14ac:dyDescent="0.2">
      <c r="A533" t="s">
        <v>1138</v>
      </c>
      <c r="B533" t="str">
        <f t="shared" si="72"/>
        <v>Prozessor B / Section 1 / Programm 1 / Audio Sender 16</v>
      </c>
      <c r="C533" t="str">
        <f t="shared" si="73"/>
        <v>SDI09_AUDsend_0016</v>
      </c>
      <c r="D533" t="str">
        <f t="shared" si="74"/>
        <v>Sender</v>
      </c>
      <c r="E533" t="str">
        <f t="shared" si="75"/>
        <v>2</v>
      </c>
      <c r="F533" t="str">
        <f t="shared" si="76"/>
        <v>1</v>
      </c>
      <c r="G533" t="str">
        <f t="shared" si="77"/>
        <v>1</v>
      </c>
      <c r="H533" t="str">
        <f t="shared" si="78"/>
        <v>AUD</v>
      </c>
      <c r="I533">
        <f t="shared" si="79"/>
        <v>9</v>
      </c>
      <c r="J533" s="114" t="str">
        <f t="shared" si="80"/>
        <v>16</v>
      </c>
    </row>
    <row r="534" spans="1:10" x14ac:dyDescent="0.2">
      <c r="A534" t="s">
        <v>1139</v>
      </c>
      <c r="B534" t="str">
        <f t="shared" si="72"/>
        <v>Prozessor B / Section 1 / Programm 1 / Video Sender 1</v>
      </c>
      <c r="C534" t="str">
        <f t="shared" si="73"/>
        <v>SDI09_VIDsend_0001</v>
      </c>
      <c r="D534" t="str">
        <f t="shared" si="74"/>
        <v>Sender</v>
      </c>
      <c r="E534" t="str">
        <f t="shared" si="75"/>
        <v>2</v>
      </c>
      <c r="F534" t="str">
        <f t="shared" si="76"/>
        <v>1</v>
      </c>
      <c r="G534" t="str">
        <f t="shared" si="77"/>
        <v>1</v>
      </c>
      <c r="H534" t="str">
        <f t="shared" si="78"/>
        <v>VID</v>
      </c>
      <c r="I534">
        <f t="shared" si="79"/>
        <v>9</v>
      </c>
      <c r="J534" s="114" t="str">
        <f t="shared" si="80"/>
        <v>1</v>
      </c>
    </row>
    <row r="535" spans="1:10" x14ac:dyDescent="0.2">
      <c r="A535" t="s">
        <v>1140</v>
      </c>
      <c r="B535" t="str">
        <f t="shared" si="72"/>
        <v>Prozessor B / Section 1 / Programm 1 / Video Sender 2</v>
      </c>
      <c r="C535" t="str">
        <f t="shared" si="73"/>
        <v>SDI09_VIDsend_0002</v>
      </c>
      <c r="D535" t="str">
        <f t="shared" si="74"/>
        <v>Sender</v>
      </c>
      <c r="E535" t="str">
        <f t="shared" si="75"/>
        <v>2</v>
      </c>
      <c r="F535" t="str">
        <f t="shared" si="76"/>
        <v>1</v>
      </c>
      <c r="G535" t="str">
        <f t="shared" si="77"/>
        <v>1</v>
      </c>
      <c r="H535" t="str">
        <f t="shared" si="78"/>
        <v>VID</v>
      </c>
      <c r="I535">
        <f t="shared" si="79"/>
        <v>9</v>
      </c>
      <c r="J535" s="114" t="str">
        <f t="shared" si="80"/>
        <v>2</v>
      </c>
    </row>
    <row r="536" spans="1:10" x14ac:dyDescent="0.2">
      <c r="A536" t="s">
        <v>1883</v>
      </c>
      <c r="B536" t="str">
        <f t="shared" si="72"/>
        <v>Prozessor B / Section 1 / Programm 2 / Ancillary Sender 1</v>
      </c>
      <c r="C536" t="str">
        <f t="shared" si="73"/>
        <v>SDI10_ANCsend_0001</v>
      </c>
      <c r="D536" t="str">
        <f t="shared" si="74"/>
        <v>Sender</v>
      </c>
      <c r="E536" t="str">
        <f t="shared" si="75"/>
        <v>2</v>
      </c>
      <c r="F536" t="str">
        <f t="shared" si="76"/>
        <v>1</v>
      </c>
      <c r="G536" t="str">
        <f t="shared" si="77"/>
        <v>2</v>
      </c>
      <c r="H536" t="str">
        <f t="shared" si="78"/>
        <v>ANC</v>
      </c>
      <c r="I536">
        <f t="shared" si="79"/>
        <v>10</v>
      </c>
      <c r="J536" s="114" t="str">
        <f t="shared" si="80"/>
        <v>1</v>
      </c>
    </row>
    <row r="537" spans="1:10" x14ac:dyDescent="0.2">
      <c r="A537" t="s">
        <v>1884</v>
      </c>
      <c r="B537" t="str">
        <f t="shared" si="72"/>
        <v>Prozessor B / Section 1 / Programm 2 / Ancillary Sender 2</v>
      </c>
      <c r="C537" t="str">
        <f t="shared" si="73"/>
        <v>SDI10_ANCsend_0002</v>
      </c>
      <c r="D537" t="str">
        <f t="shared" si="74"/>
        <v>Sender</v>
      </c>
      <c r="E537" t="str">
        <f t="shared" si="75"/>
        <v>2</v>
      </c>
      <c r="F537" t="str">
        <f t="shared" si="76"/>
        <v>1</v>
      </c>
      <c r="G537" t="str">
        <f t="shared" si="77"/>
        <v>2</v>
      </c>
      <c r="H537" t="str">
        <f t="shared" si="78"/>
        <v>ANC</v>
      </c>
      <c r="I537">
        <f t="shared" si="79"/>
        <v>10</v>
      </c>
      <c r="J537" s="114" t="str">
        <f t="shared" si="80"/>
        <v>2</v>
      </c>
    </row>
    <row r="538" spans="1:10" x14ac:dyDescent="0.2">
      <c r="A538" t="s">
        <v>1885</v>
      </c>
      <c r="B538" t="str">
        <f t="shared" si="72"/>
        <v>Prozessor B / Section 1 / Programm 2 / Ancillary Sender 3</v>
      </c>
      <c r="C538" t="str">
        <f t="shared" si="73"/>
        <v>SDI10_ANCsend_0003</v>
      </c>
      <c r="D538" t="str">
        <f t="shared" si="74"/>
        <v>Sender</v>
      </c>
      <c r="E538" t="str">
        <f t="shared" si="75"/>
        <v>2</v>
      </c>
      <c r="F538" t="str">
        <f t="shared" si="76"/>
        <v>1</v>
      </c>
      <c r="G538" t="str">
        <f t="shared" si="77"/>
        <v>2</v>
      </c>
      <c r="H538" t="str">
        <f t="shared" si="78"/>
        <v>ANC</v>
      </c>
      <c r="I538">
        <f t="shared" si="79"/>
        <v>10</v>
      </c>
      <c r="J538" s="114" t="str">
        <f t="shared" si="80"/>
        <v>3</v>
      </c>
    </row>
    <row r="539" spans="1:10" x14ac:dyDescent="0.2">
      <c r="A539" t="s">
        <v>1886</v>
      </c>
      <c r="B539" t="str">
        <f t="shared" si="72"/>
        <v>Prozessor B / Section 1 / Programm 2 / Ancillary Sender 4</v>
      </c>
      <c r="C539" t="str">
        <f t="shared" si="73"/>
        <v>SDI10_ANCsend_0004</v>
      </c>
      <c r="D539" t="str">
        <f t="shared" si="74"/>
        <v>Sender</v>
      </c>
      <c r="E539" t="str">
        <f t="shared" si="75"/>
        <v>2</v>
      </c>
      <c r="F539" t="str">
        <f t="shared" si="76"/>
        <v>1</v>
      </c>
      <c r="G539" t="str">
        <f t="shared" si="77"/>
        <v>2</v>
      </c>
      <c r="H539" t="str">
        <f t="shared" si="78"/>
        <v>ANC</v>
      </c>
      <c r="I539">
        <f t="shared" si="79"/>
        <v>10</v>
      </c>
      <c r="J539" s="114" t="str">
        <f t="shared" si="80"/>
        <v>4</v>
      </c>
    </row>
    <row r="540" spans="1:10" x14ac:dyDescent="0.2">
      <c r="A540" t="s">
        <v>1887</v>
      </c>
      <c r="B540" t="str">
        <f t="shared" si="72"/>
        <v>Prozessor B / Section 1 / Programm 2 / Audio Sender 1</v>
      </c>
      <c r="C540" t="str">
        <f t="shared" si="73"/>
        <v>SDI10_AUDsend_0001</v>
      </c>
      <c r="D540" t="str">
        <f t="shared" si="74"/>
        <v>Sender</v>
      </c>
      <c r="E540" t="str">
        <f t="shared" si="75"/>
        <v>2</v>
      </c>
      <c r="F540" t="str">
        <f t="shared" si="76"/>
        <v>1</v>
      </c>
      <c r="G540" t="str">
        <f t="shared" si="77"/>
        <v>2</v>
      </c>
      <c r="H540" t="str">
        <f t="shared" si="78"/>
        <v>AUD</v>
      </c>
      <c r="I540">
        <f t="shared" si="79"/>
        <v>10</v>
      </c>
      <c r="J540" s="114" t="str">
        <f t="shared" si="80"/>
        <v>1</v>
      </c>
    </row>
    <row r="541" spans="1:10" x14ac:dyDescent="0.2">
      <c r="A541" t="s">
        <v>1888</v>
      </c>
      <c r="B541" t="str">
        <f t="shared" si="72"/>
        <v>Prozessor B / Section 1 / Programm 2 / Audio Sender 2</v>
      </c>
      <c r="C541" t="str">
        <f t="shared" si="73"/>
        <v>SDI10_AUDsend_0002</v>
      </c>
      <c r="D541" t="str">
        <f t="shared" si="74"/>
        <v>Sender</v>
      </c>
      <c r="E541" t="str">
        <f t="shared" si="75"/>
        <v>2</v>
      </c>
      <c r="F541" t="str">
        <f t="shared" si="76"/>
        <v>1</v>
      </c>
      <c r="G541" t="str">
        <f t="shared" si="77"/>
        <v>2</v>
      </c>
      <c r="H541" t="str">
        <f t="shared" si="78"/>
        <v>AUD</v>
      </c>
      <c r="I541">
        <f t="shared" si="79"/>
        <v>10</v>
      </c>
      <c r="J541" s="114" t="str">
        <f t="shared" si="80"/>
        <v>2</v>
      </c>
    </row>
    <row r="542" spans="1:10" x14ac:dyDescent="0.2">
      <c r="A542" t="s">
        <v>1889</v>
      </c>
      <c r="B542" t="str">
        <f t="shared" si="72"/>
        <v>Prozessor B / Section 1 / Programm 2 / Audio Sender 3</v>
      </c>
      <c r="C542" t="str">
        <f t="shared" si="73"/>
        <v>SDI10_AUDsend_0003</v>
      </c>
      <c r="D542" t="str">
        <f t="shared" si="74"/>
        <v>Sender</v>
      </c>
      <c r="E542" t="str">
        <f t="shared" si="75"/>
        <v>2</v>
      </c>
      <c r="F542" t="str">
        <f t="shared" si="76"/>
        <v>1</v>
      </c>
      <c r="G542" t="str">
        <f t="shared" si="77"/>
        <v>2</v>
      </c>
      <c r="H542" t="str">
        <f t="shared" si="78"/>
        <v>AUD</v>
      </c>
      <c r="I542">
        <f t="shared" si="79"/>
        <v>10</v>
      </c>
      <c r="J542" s="114" t="str">
        <f t="shared" si="80"/>
        <v>3</v>
      </c>
    </row>
    <row r="543" spans="1:10" x14ac:dyDescent="0.2">
      <c r="A543" t="s">
        <v>1890</v>
      </c>
      <c r="B543" t="str">
        <f t="shared" si="72"/>
        <v>Prozessor B / Section 1 / Programm 2 / Audio Sender 4</v>
      </c>
      <c r="C543" t="str">
        <f t="shared" si="73"/>
        <v>SDI10_AUDsend_0004</v>
      </c>
      <c r="D543" t="str">
        <f t="shared" si="74"/>
        <v>Sender</v>
      </c>
      <c r="E543" t="str">
        <f t="shared" si="75"/>
        <v>2</v>
      </c>
      <c r="F543" t="str">
        <f t="shared" si="76"/>
        <v>1</v>
      </c>
      <c r="G543" t="str">
        <f t="shared" si="77"/>
        <v>2</v>
      </c>
      <c r="H543" t="str">
        <f t="shared" si="78"/>
        <v>AUD</v>
      </c>
      <c r="I543">
        <f t="shared" si="79"/>
        <v>10</v>
      </c>
      <c r="J543" s="114" t="str">
        <f t="shared" si="80"/>
        <v>4</v>
      </c>
    </row>
    <row r="544" spans="1:10" x14ac:dyDescent="0.2">
      <c r="A544" t="s">
        <v>1891</v>
      </c>
      <c r="B544" t="str">
        <f t="shared" si="72"/>
        <v>Prozessor B / Section 1 / Programm 2 / Audio Sender 5</v>
      </c>
      <c r="C544" t="str">
        <f t="shared" si="73"/>
        <v>SDI10_AUDsend_0005</v>
      </c>
      <c r="D544" t="str">
        <f t="shared" si="74"/>
        <v>Sender</v>
      </c>
      <c r="E544" t="str">
        <f t="shared" si="75"/>
        <v>2</v>
      </c>
      <c r="F544" t="str">
        <f t="shared" si="76"/>
        <v>1</v>
      </c>
      <c r="G544" t="str">
        <f t="shared" si="77"/>
        <v>2</v>
      </c>
      <c r="H544" t="str">
        <f t="shared" si="78"/>
        <v>AUD</v>
      </c>
      <c r="I544">
        <f t="shared" si="79"/>
        <v>10</v>
      </c>
      <c r="J544" s="114" t="str">
        <f t="shared" si="80"/>
        <v>5</v>
      </c>
    </row>
    <row r="545" spans="1:10" x14ac:dyDescent="0.2">
      <c r="A545" t="s">
        <v>1892</v>
      </c>
      <c r="B545" t="str">
        <f t="shared" si="72"/>
        <v>Prozessor B / Section 1 / Programm 2 / Audio Sender 6</v>
      </c>
      <c r="C545" t="str">
        <f t="shared" si="73"/>
        <v>SDI10_AUDsend_0006</v>
      </c>
      <c r="D545" t="str">
        <f t="shared" si="74"/>
        <v>Sender</v>
      </c>
      <c r="E545" t="str">
        <f t="shared" si="75"/>
        <v>2</v>
      </c>
      <c r="F545" t="str">
        <f t="shared" si="76"/>
        <v>1</v>
      </c>
      <c r="G545" t="str">
        <f t="shared" si="77"/>
        <v>2</v>
      </c>
      <c r="H545" t="str">
        <f t="shared" si="78"/>
        <v>AUD</v>
      </c>
      <c r="I545">
        <f t="shared" si="79"/>
        <v>10</v>
      </c>
      <c r="J545" s="114" t="str">
        <f t="shared" si="80"/>
        <v>6</v>
      </c>
    </row>
    <row r="546" spans="1:10" x14ac:dyDescent="0.2">
      <c r="A546" t="s">
        <v>1893</v>
      </c>
      <c r="B546" t="str">
        <f t="shared" si="72"/>
        <v>Prozessor B / Section 1 / Programm 2 / Audio Sender 7</v>
      </c>
      <c r="C546" t="str">
        <f t="shared" si="73"/>
        <v>SDI10_AUDsend_0007</v>
      </c>
      <c r="D546" t="str">
        <f t="shared" si="74"/>
        <v>Sender</v>
      </c>
      <c r="E546" t="str">
        <f t="shared" si="75"/>
        <v>2</v>
      </c>
      <c r="F546" t="str">
        <f t="shared" si="76"/>
        <v>1</v>
      </c>
      <c r="G546" t="str">
        <f t="shared" si="77"/>
        <v>2</v>
      </c>
      <c r="H546" t="str">
        <f t="shared" si="78"/>
        <v>AUD</v>
      </c>
      <c r="I546">
        <f t="shared" si="79"/>
        <v>10</v>
      </c>
      <c r="J546" s="114" t="str">
        <f t="shared" si="80"/>
        <v>7</v>
      </c>
    </row>
    <row r="547" spans="1:10" x14ac:dyDescent="0.2">
      <c r="A547" t="s">
        <v>1894</v>
      </c>
      <c r="B547" t="str">
        <f t="shared" si="72"/>
        <v>Prozessor B / Section 1 / Programm 2 / Audio Sender 8</v>
      </c>
      <c r="C547" t="str">
        <f t="shared" si="73"/>
        <v>SDI10_AUDsend_0008</v>
      </c>
      <c r="D547" t="str">
        <f t="shared" si="74"/>
        <v>Sender</v>
      </c>
      <c r="E547" t="str">
        <f t="shared" si="75"/>
        <v>2</v>
      </c>
      <c r="F547" t="str">
        <f t="shared" si="76"/>
        <v>1</v>
      </c>
      <c r="G547" t="str">
        <f t="shared" si="77"/>
        <v>2</v>
      </c>
      <c r="H547" t="str">
        <f t="shared" si="78"/>
        <v>AUD</v>
      </c>
      <c r="I547">
        <f t="shared" si="79"/>
        <v>10</v>
      </c>
      <c r="J547" s="114" t="str">
        <f t="shared" si="80"/>
        <v>8</v>
      </c>
    </row>
    <row r="548" spans="1:10" x14ac:dyDescent="0.2">
      <c r="A548" t="s">
        <v>1895</v>
      </c>
      <c r="B548" t="str">
        <f t="shared" si="72"/>
        <v>Prozessor B / Section 1 / Programm 2 / Audio Sender 9</v>
      </c>
      <c r="C548" t="str">
        <f t="shared" si="73"/>
        <v>SDI10_AUDsend_0009</v>
      </c>
      <c r="D548" t="str">
        <f t="shared" si="74"/>
        <v>Sender</v>
      </c>
      <c r="E548" t="str">
        <f t="shared" si="75"/>
        <v>2</v>
      </c>
      <c r="F548" t="str">
        <f t="shared" si="76"/>
        <v>1</v>
      </c>
      <c r="G548" t="str">
        <f t="shared" si="77"/>
        <v>2</v>
      </c>
      <c r="H548" t="str">
        <f t="shared" si="78"/>
        <v>AUD</v>
      </c>
      <c r="I548">
        <f t="shared" si="79"/>
        <v>10</v>
      </c>
      <c r="J548" s="114" t="str">
        <f t="shared" si="80"/>
        <v>9</v>
      </c>
    </row>
    <row r="549" spans="1:10" x14ac:dyDescent="0.2">
      <c r="A549" t="s">
        <v>1896</v>
      </c>
      <c r="B549" t="str">
        <f t="shared" si="72"/>
        <v>Prozessor B / Section 1 / Programm 2 / Audio Sender 10</v>
      </c>
      <c r="C549" t="str">
        <f t="shared" si="73"/>
        <v>SDI10_AUDsend_0010</v>
      </c>
      <c r="D549" t="str">
        <f t="shared" si="74"/>
        <v>Sender</v>
      </c>
      <c r="E549" t="str">
        <f t="shared" si="75"/>
        <v>2</v>
      </c>
      <c r="F549" t="str">
        <f t="shared" si="76"/>
        <v>1</v>
      </c>
      <c r="G549" t="str">
        <f t="shared" si="77"/>
        <v>2</v>
      </c>
      <c r="H549" t="str">
        <f t="shared" si="78"/>
        <v>AUD</v>
      </c>
      <c r="I549">
        <f t="shared" si="79"/>
        <v>10</v>
      </c>
      <c r="J549" s="114" t="str">
        <f t="shared" si="80"/>
        <v>10</v>
      </c>
    </row>
    <row r="550" spans="1:10" x14ac:dyDescent="0.2">
      <c r="A550" t="s">
        <v>1897</v>
      </c>
      <c r="B550" t="str">
        <f t="shared" si="72"/>
        <v>Prozessor B / Section 1 / Programm 2 / Audio Sender 11</v>
      </c>
      <c r="C550" t="str">
        <f t="shared" si="73"/>
        <v>SDI10_AUDsend_0011</v>
      </c>
      <c r="D550" t="str">
        <f t="shared" si="74"/>
        <v>Sender</v>
      </c>
      <c r="E550" t="str">
        <f t="shared" si="75"/>
        <v>2</v>
      </c>
      <c r="F550" t="str">
        <f t="shared" si="76"/>
        <v>1</v>
      </c>
      <c r="G550" t="str">
        <f t="shared" si="77"/>
        <v>2</v>
      </c>
      <c r="H550" t="str">
        <f t="shared" si="78"/>
        <v>AUD</v>
      </c>
      <c r="I550">
        <f t="shared" si="79"/>
        <v>10</v>
      </c>
      <c r="J550" s="114" t="str">
        <f t="shared" si="80"/>
        <v>11</v>
      </c>
    </row>
    <row r="551" spans="1:10" x14ac:dyDescent="0.2">
      <c r="A551" t="s">
        <v>1898</v>
      </c>
      <c r="B551" t="str">
        <f t="shared" si="72"/>
        <v>Prozessor B / Section 1 / Programm 2 / Audio Sender 12</v>
      </c>
      <c r="C551" t="str">
        <f t="shared" si="73"/>
        <v>SDI10_AUDsend_0012</v>
      </c>
      <c r="D551" t="str">
        <f t="shared" si="74"/>
        <v>Sender</v>
      </c>
      <c r="E551" t="str">
        <f t="shared" si="75"/>
        <v>2</v>
      </c>
      <c r="F551" t="str">
        <f t="shared" si="76"/>
        <v>1</v>
      </c>
      <c r="G551" t="str">
        <f t="shared" si="77"/>
        <v>2</v>
      </c>
      <c r="H551" t="str">
        <f t="shared" si="78"/>
        <v>AUD</v>
      </c>
      <c r="I551">
        <f t="shared" si="79"/>
        <v>10</v>
      </c>
      <c r="J551" s="114" t="str">
        <f t="shared" si="80"/>
        <v>12</v>
      </c>
    </row>
    <row r="552" spans="1:10" x14ac:dyDescent="0.2">
      <c r="A552" t="s">
        <v>1899</v>
      </c>
      <c r="B552" t="str">
        <f t="shared" si="72"/>
        <v>Prozessor B / Section 1 / Programm 2 / Audio Sender 13</v>
      </c>
      <c r="C552" t="str">
        <f t="shared" si="73"/>
        <v>SDI10_AUDsend_0013</v>
      </c>
      <c r="D552" t="str">
        <f t="shared" si="74"/>
        <v>Sender</v>
      </c>
      <c r="E552" t="str">
        <f t="shared" si="75"/>
        <v>2</v>
      </c>
      <c r="F552" t="str">
        <f t="shared" si="76"/>
        <v>1</v>
      </c>
      <c r="G552" t="str">
        <f t="shared" si="77"/>
        <v>2</v>
      </c>
      <c r="H552" t="str">
        <f t="shared" si="78"/>
        <v>AUD</v>
      </c>
      <c r="I552">
        <f t="shared" si="79"/>
        <v>10</v>
      </c>
      <c r="J552" s="114" t="str">
        <f t="shared" si="80"/>
        <v>13</v>
      </c>
    </row>
    <row r="553" spans="1:10" x14ac:dyDescent="0.2">
      <c r="A553" t="s">
        <v>1900</v>
      </c>
      <c r="B553" t="str">
        <f t="shared" si="72"/>
        <v>Prozessor B / Section 1 / Programm 2 / Audio Sender 14</v>
      </c>
      <c r="C553" t="str">
        <f t="shared" si="73"/>
        <v>SDI10_AUDsend_0014</v>
      </c>
      <c r="D553" t="str">
        <f t="shared" si="74"/>
        <v>Sender</v>
      </c>
      <c r="E553" t="str">
        <f t="shared" si="75"/>
        <v>2</v>
      </c>
      <c r="F553" t="str">
        <f t="shared" si="76"/>
        <v>1</v>
      </c>
      <c r="G553" t="str">
        <f t="shared" si="77"/>
        <v>2</v>
      </c>
      <c r="H553" t="str">
        <f t="shared" si="78"/>
        <v>AUD</v>
      </c>
      <c r="I553">
        <f t="shared" si="79"/>
        <v>10</v>
      </c>
      <c r="J553" s="114" t="str">
        <f t="shared" si="80"/>
        <v>14</v>
      </c>
    </row>
    <row r="554" spans="1:10" x14ac:dyDescent="0.2">
      <c r="A554" t="s">
        <v>1901</v>
      </c>
      <c r="B554" t="str">
        <f t="shared" si="72"/>
        <v>Prozessor B / Section 1 / Programm 2 / Audio Sender 15</v>
      </c>
      <c r="C554" t="str">
        <f t="shared" si="73"/>
        <v>SDI10_AUDsend_0015</v>
      </c>
      <c r="D554" t="str">
        <f t="shared" si="74"/>
        <v>Sender</v>
      </c>
      <c r="E554" t="str">
        <f t="shared" si="75"/>
        <v>2</v>
      </c>
      <c r="F554" t="str">
        <f t="shared" si="76"/>
        <v>1</v>
      </c>
      <c r="G554" t="str">
        <f t="shared" si="77"/>
        <v>2</v>
      </c>
      <c r="H554" t="str">
        <f t="shared" si="78"/>
        <v>AUD</v>
      </c>
      <c r="I554">
        <f t="shared" si="79"/>
        <v>10</v>
      </c>
      <c r="J554" s="114" t="str">
        <f t="shared" si="80"/>
        <v>15</v>
      </c>
    </row>
    <row r="555" spans="1:10" x14ac:dyDescent="0.2">
      <c r="A555" t="s">
        <v>1902</v>
      </c>
      <c r="B555" t="str">
        <f t="shared" si="72"/>
        <v>Prozessor B / Section 1 / Programm 2 / Audio Sender 16</v>
      </c>
      <c r="C555" t="str">
        <f t="shared" si="73"/>
        <v>SDI10_AUDsend_0016</v>
      </c>
      <c r="D555" t="str">
        <f t="shared" si="74"/>
        <v>Sender</v>
      </c>
      <c r="E555" t="str">
        <f t="shared" si="75"/>
        <v>2</v>
      </c>
      <c r="F555" t="str">
        <f t="shared" si="76"/>
        <v>1</v>
      </c>
      <c r="G555" t="str">
        <f t="shared" si="77"/>
        <v>2</v>
      </c>
      <c r="H555" t="str">
        <f t="shared" si="78"/>
        <v>AUD</v>
      </c>
      <c r="I555">
        <f t="shared" si="79"/>
        <v>10</v>
      </c>
      <c r="J555" s="114" t="str">
        <f t="shared" si="80"/>
        <v>16</v>
      </c>
    </row>
    <row r="556" spans="1:10" x14ac:dyDescent="0.2">
      <c r="A556" t="s">
        <v>1903</v>
      </c>
      <c r="B556" t="str">
        <f t="shared" si="72"/>
        <v>Prozessor B / Section 1 / Programm 2 / Video Sender 1</v>
      </c>
      <c r="C556" t="str">
        <f t="shared" si="73"/>
        <v>SDI10_VIDsend_0001</v>
      </c>
      <c r="D556" t="str">
        <f t="shared" si="74"/>
        <v>Sender</v>
      </c>
      <c r="E556" t="str">
        <f t="shared" si="75"/>
        <v>2</v>
      </c>
      <c r="F556" t="str">
        <f t="shared" si="76"/>
        <v>1</v>
      </c>
      <c r="G556" t="str">
        <f t="shared" si="77"/>
        <v>2</v>
      </c>
      <c r="H556" t="str">
        <f t="shared" si="78"/>
        <v>VID</v>
      </c>
      <c r="I556">
        <f t="shared" si="79"/>
        <v>10</v>
      </c>
      <c r="J556" s="114" t="str">
        <f t="shared" si="80"/>
        <v>1</v>
      </c>
    </row>
    <row r="557" spans="1:10" x14ac:dyDescent="0.2">
      <c r="A557" t="s">
        <v>1904</v>
      </c>
      <c r="B557" t="str">
        <f t="shared" si="72"/>
        <v>Prozessor B / Section 1 / Programm 2 / Video Sender 2</v>
      </c>
      <c r="C557" t="str">
        <f t="shared" si="73"/>
        <v>SDI10_VIDsend_0002</v>
      </c>
      <c r="D557" t="str">
        <f t="shared" si="74"/>
        <v>Sender</v>
      </c>
      <c r="E557" t="str">
        <f t="shared" si="75"/>
        <v>2</v>
      </c>
      <c r="F557" t="str">
        <f t="shared" si="76"/>
        <v>1</v>
      </c>
      <c r="G557" t="str">
        <f t="shared" si="77"/>
        <v>2</v>
      </c>
      <c r="H557" t="str">
        <f t="shared" si="78"/>
        <v>VID</v>
      </c>
      <c r="I557">
        <f t="shared" si="79"/>
        <v>10</v>
      </c>
      <c r="J557" s="114" t="str">
        <f t="shared" si="80"/>
        <v>2</v>
      </c>
    </row>
    <row r="558" spans="1:10" x14ac:dyDescent="0.2">
      <c r="A558" t="s">
        <v>1905</v>
      </c>
      <c r="B558" t="str">
        <f t="shared" si="72"/>
        <v>Prozessor B / Section 1 / Programm 3 / Ancillary Sender 1</v>
      </c>
      <c r="C558" t="str">
        <f t="shared" si="73"/>
        <v>SDI11_ANCsend_0001</v>
      </c>
      <c r="D558" t="str">
        <f t="shared" si="74"/>
        <v>Sender</v>
      </c>
      <c r="E558" t="str">
        <f t="shared" si="75"/>
        <v>2</v>
      </c>
      <c r="F558" t="str">
        <f t="shared" si="76"/>
        <v>1</v>
      </c>
      <c r="G558" t="str">
        <f t="shared" si="77"/>
        <v>3</v>
      </c>
      <c r="H558" t="str">
        <f t="shared" si="78"/>
        <v>ANC</v>
      </c>
      <c r="I558">
        <f t="shared" si="79"/>
        <v>11</v>
      </c>
      <c r="J558" s="114" t="str">
        <f t="shared" si="80"/>
        <v>1</v>
      </c>
    </row>
    <row r="559" spans="1:10" x14ac:dyDescent="0.2">
      <c r="A559" t="s">
        <v>1906</v>
      </c>
      <c r="B559" t="str">
        <f t="shared" si="72"/>
        <v>Prozessor B / Section 1 / Programm 3 / Ancillary Sender 2</v>
      </c>
      <c r="C559" t="str">
        <f t="shared" si="73"/>
        <v>SDI11_ANCsend_0002</v>
      </c>
      <c r="D559" t="str">
        <f t="shared" si="74"/>
        <v>Sender</v>
      </c>
      <c r="E559" t="str">
        <f t="shared" si="75"/>
        <v>2</v>
      </c>
      <c r="F559" t="str">
        <f t="shared" si="76"/>
        <v>1</v>
      </c>
      <c r="G559" t="str">
        <f t="shared" si="77"/>
        <v>3</v>
      </c>
      <c r="H559" t="str">
        <f t="shared" si="78"/>
        <v>ANC</v>
      </c>
      <c r="I559">
        <f t="shared" si="79"/>
        <v>11</v>
      </c>
      <c r="J559" s="114" t="str">
        <f t="shared" si="80"/>
        <v>2</v>
      </c>
    </row>
    <row r="560" spans="1:10" x14ac:dyDescent="0.2">
      <c r="A560" t="s">
        <v>1907</v>
      </c>
      <c r="B560" t="str">
        <f t="shared" si="72"/>
        <v>Prozessor B / Section 1 / Programm 3 / Ancillary Sender 3</v>
      </c>
      <c r="C560" t="str">
        <f t="shared" si="73"/>
        <v>SDI11_ANCsend_0003</v>
      </c>
      <c r="D560" t="str">
        <f t="shared" si="74"/>
        <v>Sender</v>
      </c>
      <c r="E560" t="str">
        <f t="shared" si="75"/>
        <v>2</v>
      </c>
      <c r="F560" t="str">
        <f t="shared" si="76"/>
        <v>1</v>
      </c>
      <c r="G560" t="str">
        <f t="shared" si="77"/>
        <v>3</v>
      </c>
      <c r="H560" t="str">
        <f t="shared" si="78"/>
        <v>ANC</v>
      </c>
      <c r="I560">
        <f t="shared" si="79"/>
        <v>11</v>
      </c>
      <c r="J560" s="114" t="str">
        <f t="shared" si="80"/>
        <v>3</v>
      </c>
    </row>
    <row r="561" spans="1:10" x14ac:dyDescent="0.2">
      <c r="A561" t="s">
        <v>1908</v>
      </c>
      <c r="B561" t="str">
        <f t="shared" si="72"/>
        <v>Prozessor B / Section 1 / Programm 3 / Ancillary Sender 4</v>
      </c>
      <c r="C561" t="str">
        <f t="shared" si="73"/>
        <v>SDI11_ANCsend_0004</v>
      </c>
      <c r="D561" t="str">
        <f t="shared" si="74"/>
        <v>Sender</v>
      </c>
      <c r="E561" t="str">
        <f t="shared" si="75"/>
        <v>2</v>
      </c>
      <c r="F561" t="str">
        <f t="shared" si="76"/>
        <v>1</v>
      </c>
      <c r="G561" t="str">
        <f t="shared" si="77"/>
        <v>3</v>
      </c>
      <c r="H561" t="str">
        <f t="shared" si="78"/>
        <v>ANC</v>
      </c>
      <c r="I561">
        <f t="shared" si="79"/>
        <v>11</v>
      </c>
      <c r="J561" s="114" t="str">
        <f t="shared" si="80"/>
        <v>4</v>
      </c>
    </row>
    <row r="562" spans="1:10" x14ac:dyDescent="0.2">
      <c r="A562" t="s">
        <v>1909</v>
      </c>
      <c r="B562" t="str">
        <f t="shared" si="72"/>
        <v>Prozessor B / Section 1 / Programm 3 / Audio Sender 1</v>
      </c>
      <c r="C562" t="str">
        <f t="shared" si="73"/>
        <v>SDI11_AUDsend_0001</v>
      </c>
      <c r="D562" t="str">
        <f t="shared" si="74"/>
        <v>Sender</v>
      </c>
      <c r="E562" t="str">
        <f t="shared" si="75"/>
        <v>2</v>
      </c>
      <c r="F562" t="str">
        <f t="shared" si="76"/>
        <v>1</v>
      </c>
      <c r="G562" t="str">
        <f t="shared" si="77"/>
        <v>3</v>
      </c>
      <c r="H562" t="str">
        <f t="shared" si="78"/>
        <v>AUD</v>
      </c>
      <c r="I562">
        <f t="shared" si="79"/>
        <v>11</v>
      </c>
      <c r="J562" s="114" t="str">
        <f t="shared" si="80"/>
        <v>1</v>
      </c>
    </row>
    <row r="563" spans="1:10" x14ac:dyDescent="0.2">
      <c r="A563" t="s">
        <v>1910</v>
      </c>
      <c r="B563" t="str">
        <f t="shared" si="72"/>
        <v>Prozessor B / Section 1 / Programm 3 / Audio Sender 2</v>
      </c>
      <c r="C563" t="str">
        <f t="shared" si="73"/>
        <v>SDI11_AUDsend_0002</v>
      </c>
      <c r="D563" t="str">
        <f t="shared" si="74"/>
        <v>Sender</v>
      </c>
      <c r="E563" t="str">
        <f t="shared" si="75"/>
        <v>2</v>
      </c>
      <c r="F563" t="str">
        <f t="shared" si="76"/>
        <v>1</v>
      </c>
      <c r="G563" t="str">
        <f t="shared" si="77"/>
        <v>3</v>
      </c>
      <c r="H563" t="str">
        <f t="shared" si="78"/>
        <v>AUD</v>
      </c>
      <c r="I563">
        <f t="shared" si="79"/>
        <v>11</v>
      </c>
      <c r="J563" s="114" t="str">
        <f t="shared" si="80"/>
        <v>2</v>
      </c>
    </row>
    <row r="564" spans="1:10" x14ac:dyDescent="0.2">
      <c r="A564" t="s">
        <v>1911</v>
      </c>
      <c r="B564" t="str">
        <f t="shared" si="72"/>
        <v>Prozessor B / Section 1 / Programm 3 / Audio Sender 3</v>
      </c>
      <c r="C564" t="str">
        <f t="shared" si="73"/>
        <v>SDI11_AUDsend_0003</v>
      </c>
      <c r="D564" t="str">
        <f t="shared" si="74"/>
        <v>Sender</v>
      </c>
      <c r="E564" t="str">
        <f t="shared" si="75"/>
        <v>2</v>
      </c>
      <c r="F564" t="str">
        <f t="shared" si="76"/>
        <v>1</v>
      </c>
      <c r="G564" t="str">
        <f t="shared" si="77"/>
        <v>3</v>
      </c>
      <c r="H564" t="str">
        <f t="shared" si="78"/>
        <v>AUD</v>
      </c>
      <c r="I564">
        <f t="shared" si="79"/>
        <v>11</v>
      </c>
      <c r="J564" s="114" t="str">
        <f t="shared" si="80"/>
        <v>3</v>
      </c>
    </row>
    <row r="565" spans="1:10" x14ac:dyDescent="0.2">
      <c r="A565" t="s">
        <v>1912</v>
      </c>
      <c r="B565" t="str">
        <f t="shared" si="72"/>
        <v>Prozessor B / Section 1 / Programm 3 / Audio Sender 4</v>
      </c>
      <c r="C565" t="str">
        <f t="shared" si="73"/>
        <v>SDI11_AUDsend_0004</v>
      </c>
      <c r="D565" t="str">
        <f t="shared" si="74"/>
        <v>Sender</v>
      </c>
      <c r="E565" t="str">
        <f t="shared" si="75"/>
        <v>2</v>
      </c>
      <c r="F565" t="str">
        <f t="shared" si="76"/>
        <v>1</v>
      </c>
      <c r="G565" t="str">
        <f t="shared" si="77"/>
        <v>3</v>
      </c>
      <c r="H565" t="str">
        <f t="shared" si="78"/>
        <v>AUD</v>
      </c>
      <c r="I565">
        <f t="shared" si="79"/>
        <v>11</v>
      </c>
      <c r="J565" s="114" t="str">
        <f t="shared" si="80"/>
        <v>4</v>
      </c>
    </row>
    <row r="566" spans="1:10" x14ac:dyDescent="0.2">
      <c r="A566" t="s">
        <v>1913</v>
      </c>
      <c r="B566" t="str">
        <f t="shared" si="72"/>
        <v>Prozessor B / Section 1 / Programm 3 / Audio Sender 5</v>
      </c>
      <c r="C566" t="str">
        <f t="shared" si="73"/>
        <v>SDI11_AUDsend_0005</v>
      </c>
      <c r="D566" t="str">
        <f t="shared" si="74"/>
        <v>Sender</v>
      </c>
      <c r="E566" t="str">
        <f t="shared" si="75"/>
        <v>2</v>
      </c>
      <c r="F566" t="str">
        <f t="shared" si="76"/>
        <v>1</v>
      </c>
      <c r="G566" t="str">
        <f t="shared" si="77"/>
        <v>3</v>
      </c>
      <c r="H566" t="str">
        <f t="shared" si="78"/>
        <v>AUD</v>
      </c>
      <c r="I566">
        <f t="shared" si="79"/>
        <v>11</v>
      </c>
      <c r="J566" s="114" t="str">
        <f t="shared" si="80"/>
        <v>5</v>
      </c>
    </row>
    <row r="567" spans="1:10" x14ac:dyDescent="0.2">
      <c r="A567" t="s">
        <v>1914</v>
      </c>
      <c r="B567" t="str">
        <f t="shared" si="72"/>
        <v>Prozessor B / Section 1 / Programm 3 / Audio Sender 6</v>
      </c>
      <c r="C567" t="str">
        <f t="shared" si="73"/>
        <v>SDI11_AUDsend_0006</v>
      </c>
      <c r="D567" t="str">
        <f t="shared" si="74"/>
        <v>Sender</v>
      </c>
      <c r="E567" t="str">
        <f t="shared" si="75"/>
        <v>2</v>
      </c>
      <c r="F567" t="str">
        <f t="shared" si="76"/>
        <v>1</v>
      </c>
      <c r="G567" t="str">
        <f t="shared" si="77"/>
        <v>3</v>
      </c>
      <c r="H567" t="str">
        <f t="shared" si="78"/>
        <v>AUD</v>
      </c>
      <c r="I567">
        <f t="shared" si="79"/>
        <v>11</v>
      </c>
      <c r="J567" s="114" t="str">
        <f t="shared" si="80"/>
        <v>6</v>
      </c>
    </row>
    <row r="568" spans="1:10" x14ac:dyDescent="0.2">
      <c r="A568" t="s">
        <v>1915</v>
      </c>
      <c r="B568" t="str">
        <f t="shared" si="72"/>
        <v>Prozessor B / Section 1 / Programm 3 / Audio Sender 7</v>
      </c>
      <c r="C568" t="str">
        <f t="shared" si="73"/>
        <v>SDI11_AUDsend_0007</v>
      </c>
      <c r="D568" t="str">
        <f t="shared" si="74"/>
        <v>Sender</v>
      </c>
      <c r="E568" t="str">
        <f t="shared" si="75"/>
        <v>2</v>
      </c>
      <c r="F568" t="str">
        <f t="shared" si="76"/>
        <v>1</v>
      </c>
      <c r="G568" t="str">
        <f t="shared" si="77"/>
        <v>3</v>
      </c>
      <c r="H568" t="str">
        <f t="shared" si="78"/>
        <v>AUD</v>
      </c>
      <c r="I568">
        <f t="shared" si="79"/>
        <v>11</v>
      </c>
      <c r="J568" s="114" t="str">
        <f t="shared" si="80"/>
        <v>7</v>
      </c>
    </row>
    <row r="569" spans="1:10" x14ac:dyDescent="0.2">
      <c r="A569" t="s">
        <v>1916</v>
      </c>
      <c r="B569" t="str">
        <f t="shared" si="72"/>
        <v>Prozessor B / Section 1 / Programm 3 / Audio Sender 8</v>
      </c>
      <c r="C569" t="str">
        <f t="shared" si="73"/>
        <v>SDI11_AUDsend_0008</v>
      </c>
      <c r="D569" t="str">
        <f t="shared" si="74"/>
        <v>Sender</v>
      </c>
      <c r="E569" t="str">
        <f t="shared" si="75"/>
        <v>2</v>
      </c>
      <c r="F569" t="str">
        <f t="shared" si="76"/>
        <v>1</v>
      </c>
      <c r="G569" t="str">
        <f t="shared" si="77"/>
        <v>3</v>
      </c>
      <c r="H569" t="str">
        <f t="shared" si="78"/>
        <v>AUD</v>
      </c>
      <c r="I569">
        <f t="shared" si="79"/>
        <v>11</v>
      </c>
      <c r="J569" s="114" t="str">
        <f t="shared" si="80"/>
        <v>8</v>
      </c>
    </row>
    <row r="570" spans="1:10" x14ac:dyDescent="0.2">
      <c r="A570" t="s">
        <v>1917</v>
      </c>
      <c r="B570" t="str">
        <f t="shared" si="72"/>
        <v>Prozessor B / Section 1 / Programm 3 / Audio Sender 9</v>
      </c>
      <c r="C570" t="str">
        <f t="shared" si="73"/>
        <v>SDI11_AUDsend_0009</v>
      </c>
      <c r="D570" t="str">
        <f t="shared" si="74"/>
        <v>Sender</v>
      </c>
      <c r="E570" t="str">
        <f t="shared" si="75"/>
        <v>2</v>
      </c>
      <c r="F570" t="str">
        <f t="shared" si="76"/>
        <v>1</v>
      </c>
      <c r="G570" t="str">
        <f t="shared" si="77"/>
        <v>3</v>
      </c>
      <c r="H570" t="str">
        <f t="shared" si="78"/>
        <v>AUD</v>
      </c>
      <c r="I570">
        <f t="shared" si="79"/>
        <v>11</v>
      </c>
      <c r="J570" s="114" t="str">
        <f t="shared" si="80"/>
        <v>9</v>
      </c>
    </row>
    <row r="571" spans="1:10" x14ac:dyDescent="0.2">
      <c r="A571" t="s">
        <v>1918</v>
      </c>
      <c r="B571" t="str">
        <f t="shared" si="72"/>
        <v>Prozessor B / Section 1 / Programm 3 / Audio Sender 10</v>
      </c>
      <c r="C571" t="str">
        <f t="shared" si="73"/>
        <v>SDI11_AUDsend_0010</v>
      </c>
      <c r="D571" t="str">
        <f t="shared" si="74"/>
        <v>Sender</v>
      </c>
      <c r="E571" t="str">
        <f t="shared" si="75"/>
        <v>2</v>
      </c>
      <c r="F571" t="str">
        <f t="shared" si="76"/>
        <v>1</v>
      </c>
      <c r="G571" t="str">
        <f t="shared" si="77"/>
        <v>3</v>
      </c>
      <c r="H571" t="str">
        <f t="shared" si="78"/>
        <v>AUD</v>
      </c>
      <c r="I571">
        <f t="shared" si="79"/>
        <v>11</v>
      </c>
      <c r="J571" s="114" t="str">
        <f t="shared" si="80"/>
        <v>10</v>
      </c>
    </row>
    <row r="572" spans="1:10" x14ac:dyDescent="0.2">
      <c r="A572" t="s">
        <v>1919</v>
      </c>
      <c r="B572" t="str">
        <f t="shared" si="72"/>
        <v>Prozessor B / Section 1 / Programm 3 / Audio Sender 11</v>
      </c>
      <c r="C572" t="str">
        <f t="shared" si="73"/>
        <v>SDI11_AUDsend_0011</v>
      </c>
      <c r="D572" t="str">
        <f t="shared" si="74"/>
        <v>Sender</v>
      </c>
      <c r="E572" t="str">
        <f t="shared" si="75"/>
        <v>2</v>
      </c>
      <c r="F572" t="str">
        <f t="shared" si="76"/>
        <v>1</v>
      </c>
      <c r="G572" t="str">
        <f t="shared" si="77"/>
        <v>3</v>
      </c>
      <c r="H572" t="str">
        <f t="shared" si="78"/>
        <v>AUD</v>
      </c>
      <c r="I572">
        <f t="shared" si="79"/>
        <v>11</v>
      </c>
      <c r="J572" s="114" t="str">
        <f t="shared" si="80"/>
        <v>11</v>
      </c>
    </row>
    <row r="573" spans="1:10" x14ac:dyDescent="0.2">
      <c r="A573" t="s">
        <v>1920</v>
      </c>
      <c r="B573" t="str">
        <f t="shared" si="72"/>
        <v>Prozessor B / Section 1 / Programm 3 / Audio Sender 12</v>
      </c>
      <c r="C573" t="str">
        <f t="shared" si="73"/>
        <v>SDI11_AUDsend_0012</v>
      </c>
      <c r="D573" t="str">
        <f t="shared" si="74"/>
        <v>Sender</v>
      </c>
      <c r="E573" t="str">
        <f t="shared" si="75"/>
        <v>2</v>
      </c>
      <c r="F573" t="str">
        <f t="shared" si="76"/>
        <v>1</v>
      </c>
      <c r="G573" t="str">
        <f t="shared" si="77"/>
        <v>3</v>
      </c>
      <c r="H573" t="str">
        <f t="shared" si="78"/>
        <v>AUD</v>
      </c>
      <c r="I573">
        <f t="shared" si="79"/>
        <v>11</v>
      </c>
      <c r="J573" s="114" t="str">
        <f t="shared" si="80"/>
        <v>12</v>
      </c>
    </row>
    <row r="574" spans="1:10" x14ac:dyDescent="0.2">
      <c r="A574" t="s">
        <v>1921</v>
      </c>
      <c r="B574" t="str">
        <f t="shared" si="72"/>
        <v>Prozessor B / Section 1 / Programm 3 / Audio Sender 13</v>
      </c>
      <c r="C574" t="str">
        <f t="shared" si="73"/>
        <v>SDI11_AUDsend_0013</v>
      </c>
      <c r="D574" t="str">
        <f t="shared" si="74"/>
        <v>Sender</v>
      </c>
      <c r="E574" t="str">
        <f t="shared" si="75"/>
        <v>2</v>
      </c>
      <c r="F574" t="str">
        <f t="shared" si="76"/>
        <v>1</v>
      </c>
      <c r="G574" t="str">
        <f t="shared" si="77"/>
        <v>3</v>
      </c>
      <c r="H574" t="str">
        <f t="shared" si="78"/>
        <v>AUD</v>
      </c>
      <c r="I574">
        <f t="shared" si="79"/>
        <v>11</v>
      </c>
      <c r="J574" s="114" t="str">
        <f t="shared" si="80"/>
        <v>13</v>
      </c>
    </row>
    <row r="575" spans="1:10" x14ac:dyDescent="0.2">
      <c r="A575" t="s">
        <v>1922</v>
      </c>
      <c r="B575" t="str">
        <f t="shared" si="72"/>
        <v>Prozessor B / Section 1 / Programm 3 / Audio Sender 14</v>
      </c>
      <c r="C575" t="str">
        <f t="shared" si="73"/>
        <v>SDI11_AUDsend_0014</v>
      </c>
      <c r="D575" t="str">
        <f t="shared" si="74"/>
        <v>Sender</v>
      </c>
      <c r="E575" t="str">
        <f t="shared" si="75"/>
        <v>2</v>
      </c>
      <c r="F575" t="str">
        <f t="shared" si="76"/>
        <v>1</v>
      </c>
      <c r="G575" t="str">
        <f t="shared" si="77"/>
        <v>3</v>
      </c>
      <c r="H575" t="str">
        <f t="shared" si="78"/>
        <v>AUD</v>
      </c>
      <c r="I575">
        <f t="shared" si="79"/>
        <v>11</v>
      </c>
      <c r="J575" s="114" t="str">
        <f t="shared" si="80"/>
        <v>14</v>
      </c>
    </row>
    <row r="576" spans="1:10" x14ac:dyDescent="0.2">
      <c r="A576" t="s">
        <v>1923</v>
      </c>
      <c r="B576" t="str">
        <f t="shared" si="72"/>
        <v>Prozessor B / Section 1 / Programm 3 / Audio Sender 15</v>
      </c>
      <c r="C576" t="str">
        <f t="shared" si="73"/>
        <v>SDI11_AUDsend_0015</v>
      </c>
      <c r="D576" t="str">
        <f t="shared" si="74"/>
        <v>Sender</v>
      </c>
      <c r="E576" t="str">
        <f t="shared" si="75"/>
        <v>2</v>
      </c>
      <c r="F576" t="str">
        <f t="shared" si="76"/>
        <v>1</v>
      </c>
      <c r="G576" t="str">
        <f t="shared" si="77"/>
        <v>3</v>
      </c>
      <c r="H576" t="str">
        <f t="shared" si="78"/>
        <v>AUD</v>
      </c>
      <c r="I576">
        <f t="shared" si="79"/>
        <v>11</v>
      </c>
      <c r="J576" s="114" t="str">
        <f t="shared" si="80"/>
        <v>15</v>
      </c>
    </row>
    <row r="577" spans="1:10" x14ac:dyDescent="0.2">
      <c r="A577" t="s">
        <v>1924</v>
      </c>
      <c r="B577" t="str">
        <f t="shared" si="72"/>
        <v>Prozessor B / Section 1 / Programm 3 / Audio Sender 16</v>
      </c>
      <c r="C577" t="str">
        <f t="shared" si="73"/>
        <v>SDI11_AUDsend_0016</v>
      </c>
      <c r="D577" t="str">
        <f t="shared" si="74"/>
        <v>Sender</v>
      </c>
      <c r="E577" t="str">
        <f t="shared" si="75"/>
        <v>2</v>
      </c>
      <c r="F577" t="str">
        <f t="shared" si="76"/>
        <v>1</v>
      </c>
      <c r="G577" t="str">
        <f t="shared" si="77"/>
        <v>3</v>
      </c>
      <c r="H577" t="str">
        <f t="shared" si="78"/>
        <v>AUD</v>
      </c>
      <c r="I577">
        <f t="shared" si="79"/>
        <v>11</v>
      </c>
      <c r="J577" s="114" t="str">
        <f t="shared" si="80"/>
        <v>16</v>
      </c>
    </row>
    <row r="578" spans="1:10" x14ac:dyDescent="0.2">
      <c r="A578" t="s">
        <v>1925</v>
      </c>
      <c r="B578" t="str">
        <f t="shared" ref="B578:B641" si="81">CONCATENATE(IF(E578="1","Prozessor A",IF(E578="2","Prozessor B",IF(E578="3","Prozessor C",IF(E578="4","Prozessor D","UNBEKANNT"))))," / ",IF(F578="1","Section 1",IF(F578="2","Section 2","UNBEKANNT"))," / ",IF(G578="1","Programm 1",IF(G578="2","Programm 2",IF(G578="3","Programm 3",IF(G578="4","Programm 4","UNBEKANNT")))), " / ", IF(H578="VID","Video",IF(H578="AUD","Audio",IF(H578="ANC","Ancillary","UNBEKANNT")))," ", D578, " ", J578)</f>
        <v>Prozessor B / Section 1 / Programm 3 / Video Sender 1</v>
      </c>
      <c r="C578" t="str">
        <f t="shared" ref="C578:C641" si="82">CONCATENATE("SDI",IF(I578&lt;10,CONCATENATE("0",I578),I578),"_",H578,IF(D578="Sender","send_",IF(D578="Receiver","rec_","UNKNOWN")),IF(OR(J578 ="1",J578 ="2",J578 ="3",J578 ="4",J578 ="5",J578 ="6",J578 ="7",J578 ="8",J578 ="9"),CONCATENATE("000",J578),CONCATENATE("00",J578)))</f>
        <v>SDI11_VIDsend_0001</v>
      </c>
      <c r="D578" t="str">
        <f t="shared" ref="D578:D641" si="83">IF(ISERROR(FIND("S|P",A578)),"Receiver","Sender")</f>
        <v>Sender</v>
      </c>
      <c r="E578" t="str">
        <f t="shared" ref="E578:E641" si="84">IF(ISERROR(FIND("ProcA",A578)),IF(ISERROR(FIND("ProcB",A578)),IF(ISERROR(FIND("ProcC",A578)),IF(ISERROR(FIND("ProcD",A578)),"UNBEKANNT","4"),"3"),"2"),"1")</f>
        <v>2</v>
      </c>
      <c r="F578" t="str">
        <f t="shared" ref="F578:F641" si="85">IF(ISERROR(FIND(" S1 ",A578)),IF(ISERROR(FIND(" S2 ",A578)),"UNBEKANNT","2"),"1")</f>
        <v>1</v>
      </c>
      <c r="G578" t="str">
        <f t="shared" ref="G578:G641" si="86">IF(ISERROR(FIND(" P1 ",A578)),IF(ISERROR(FIND(" P2 ",A578)),IF(ISERROR(FIND(" P3 ",A578)),IF(ISERROR(FIND(" P4 ",A578)),"UNBEKANNT","4"),"3"),"2"),"1")</f>
        <v>3</v>
      </c>
      <c r="H578" t="str">
        <f t="shared" ref="H578:H641" si="87">IF(ISERROR(FIND("Video",A578)),IF(ISERROR(FIND("Audio",A578)),IF(ISERROR(FIND("Ancillary",A578)),"UNBEKANNT","ANC"),"AUD"),"VID")</f>
        <v>VID</v>
      </c>
      <c r="I578">
        <f t="shared" ref="I578:I641" si="88">IF(AND(E578="1",F578="1",G578="1"),1,IF(AND(E578="1",F578="1",G578="2"),2,IF(AND(E578="1",F578="1",G578="3"),3,IF(AND(E578="1",F578="1",G578="4"),4,IF(AND(E578="1",F578="2",G578="1"),5,IF(AND(E578="1",F578="2",G578="2"),6,IF(AND(E578="1",F578="2",G578="3"),7,IF(AND(E578="1",F578="2",G578="4"),8,IF(AND(E578="2",F578="1",G578="1"),9,IF(AND(E578="2",F578="1",G578="2"),10,IF(AND(E578="2",F578="1",G578="3"),11,IF(AND(E578="2",F578="1",G578="4"),12,IF(AND(E578="2",F578="2",G578="1"),13,IF(AND(E578="2",F578="2",G578="2"),14,IF(AND(E578="2",F578="2",G578="3"),15,IF(AND(E578="2",F578="2",G578="4"),16,IF(AND(E578="3",F578="1",G578="1"),17,IF(AND(E578="3",F578="1",G578="2"),18,IF(AND(E578="3",F578="1",G578="3"),19,IF(AND(E578="3",F578="1",G578="4"),20,IF(AND(E578="3",F578="2",G578="1"),21,IF(AND(E578="3",F578="2",G578="2"),22,IF(AND(E578="3",F578="2",G578="3"),23,IF(AND(E578="3",F578="2",G578="4"),24,IF(AND(E578="4",F578="1",G578="1"),25,IF(AND(E578="4",F578="1",G578="2"),26,IF(AND(E578="4",F578="1",G578="3"),27,IF(AND(E578="4",F578="1",G578="4"),28,IF(AND(E578="4",F578="2",G578="1"),29,IF(AND(E578="4",F578="2",G578="2"),30,IF(AND(E578="4",F578="2",G578="3"),31,IF(AND(E578="4",F578="2",G578="4"),32,"UNBEKANNT"))))))))))))))))))))))))))))))))</f>
        <v>11</v>
      </c>
      <c r="J578" s="114" t="str">
        <f t="shared" ref="J578:J641" si="89">IF(ISERROR(FIND("Proxy Video",A578)),IF(ISERROR(FIND("Video",A578)),IF(ISERROR(SEARCH("Audio",A578)),IF(ISERROR(SEARCH("Data",A578)),"UNBEKANNT",RIGHT(A578,LEN(A578)-SEARCH("Data",A578)-4)),RIGHT(A578,LEN(A578)-SEARCH("Audio",A578)-5)),"1"),"2")</f>
        <v>1</v>
      </c>
    </row>
    <row r="579" spans="1:10" x14ac:dyDescent="0.2">
      <c r="A579" t="s">
        <v>1926</v>
      </c>
      <c r="B579" t="str">
        <f t="shared" si="81"/>
        <v>Prozessor B / Section 1 / Programm 3 / Video Sender 2</v>
      </c>
      <c r="C579" t="str">
        <f t="shared" si="82"/>
        <v>SDI11_VIDsend_0002</v>
      </c>
      <c r="D579" t="str">
        <f t="shared" si="83"/>
        <v>Sender</v>
      </c>
      <c r="E579" t="str">
        <f t="shared" si="84"/>
        <v>2</v>
      </c>
      <c r="F579" t="str">
        <f t="shared" si="85"/>
        <v>1</v>
      </c>
      <c r="G579" t="str">
        <f t="shared" si="86"/>
        <v>3</v>
      </c>
      <c r="H579" t="str">
        <f t="shared" si="87"/>
        <v>VID</v>
      </c>
      <c r="I579">
        <f t="shared" si="88"/>
        <v>11</v>
      </c>
      <c r="J579" s="114" t="str">
        <f t="shared" si="89"/>
        <v>2</v>
      </c>
    </row>
    <row r="580" spans="1:10" x14ac:dyDescent="0.2">
      <c r="A580" t="s">
        <v>1927</v>
      </c>
      <c r="B580" t="str">
        <f t="shared" si="81"/>
        <v>Prozessor B / Section 1 / Programm 4 / Ancillary Sender 1</v>
      </c>
      <c r="C580" t="str">
        <f t="shared" si="82"/>
        <v>SDI12_ANCsend_0001</v>
      </c>
      <c r="D580" t="str">
        <f t="shared" si="83"/>
        <v>Sender</v>
      </c>
      <c r="E580" t="str">
        <f t="shared" si="84"/>
        <v>2</v>
      </c>
      <c r="F580" t="str">
        <f t="shared" si="85"/>
        <v>1</v>
      </c>
      <c r="G580" t="str">
        <f t="shared" si="86"/>
        <v>4</v>
      </c>
      <c r="H580" t="str">
        <f t="shared" si="87"/>
        <v>ANC</v>
      </c>
      <c r="I580">
        <f t="shared" si="88"/>
        <v>12</v>
      </c>
      <c r="J580" s="114" t="str">
        <f t="shared" si="89"/>
        <v>1</v>
      </c>
    </row>
    <row r="581" spans="1:10" x14ac:dyDescent="0.2">
      <c r="A581" t="s">
        <v>1928</v>
      </c>
      <c r="B581" t="str">
        <f t="shared" si="81"/>
        <v>Prozessor B / Section 1 / Programm 4 / Ancillary Sender 2</v>
      </c>
      <c r="C581" t="str">
        <f t="shared" si="82"/>
        <v>SDI12_ANCsend_0002</v>
      </c>
      <c r="D581" t="str">
        <f t="shared" si="83"/>
        <v>Sender</v>
      </c>
      <c r="E581" t="str">
        <f t="shared" si="84"/>
        <v>2</v>
      </c>
      <c r="F581" t="str">
        <f t="shared" si="85"/>
        <v>1</v>
      </c>
      <c r="G581" t="str">
        <f t="shared" si="86"/>
        <v>4</v>
      </c>
      <c r="H581" t="str">
        <f t="shared" si="87"/>
        <v>ANC</v>
      </c>
      <c r="I581">
        <f t="shared" si="88"/>
        <v>12</v>
      </c>
      <c r="J581" s="114" t="str">
        <f t="shared" si="89"/>
        <v>2</v>
      </c>
    </row>
    <row r="582" spans="1:10" x14ac:dyDescent="0.2">
      <c r="A582" t="s">
        <v>1929</v>
      </c>
      <c r="B582" t="str">
        <f t="shared" si="81"/>
        <v>Prozessor B / Section 1 / Programm 4 / Ancillary Sender 3</v>
      </c>
      <c r="C582" t="str">
        <f t="shared" si="82"/>
        <v>SDI12_ANCsend_0003</v>
      </c>
      <c r="D582" t="str">
        <f t="shared" si="83"/>
        <v>Sender</v>
      </c>
      <c r="E582" t="str">
        <f t="shared" si="84"/>
        <v>2</v>
      </c>
      <c r="F582" t="str">
        <f t="shared" si="85"/>
        <v>1</v>
      </c>
      <c r="G582" t="str">
        <f t="shared" si="86"/>
        <v>4</v>
      </c>
      <c r="H582" t="str">
        <f t="shared" si="87"/>
        <v>ANC</v>
      </c>
      <c r="I582">
        <f t="shared" si="88"/>
        <v>12</v>
      </c>
      <c r="J582" s="114" t="str">
        <f t="shared" si="89"/>
        <v>3</v>
      </c>
    </row>
    <row r="583" spans="1:10" x14ac:dyDescent="0.2">
      <c r="A583" t="s">
        <v>1930</v>
      </c>
      <c r="B583" t="str">
        <f t="shared" si="81"/>
        <v>Prozessor B / Section 1 / Programm 4 / Ancillary Sender 4</v>
      </c>
      <c r="C583" t="str">
        <f t="shared" si="82"/>
        <v>SDI12_ANCsend_0004</v>
      </c>
      <c r="D583" t="str">
        <f t="shared" si="83"/>
        <v>Sender</v>
      </c>
      <c r="E583" t="str">
        <f t="shared" si="84"/>
        <v>2</v>
      </c>
      <c r="F583" t="str">
        <f t="shared" si="85"/>
        <v>1</v>
      </c>
      <c r="G583" t="str">
        <f t="shared" si="86"/>
        <v>4</v>
      </c>
      <c r="H583" t="str">
        <f t="shared" si="87"/>
        <v>ANC</v>
      </c>
      <c r="I583">
        <f t="shared" si="88"/>
        <v>12</v>
      </c>
      <c r="J583" s="114" t="str">
        <f t="shared" si="89"/>
        <v>4</v>
      </c>
    </row>
    <row r="584" spans="1:10" x14ac:dyDescent="0.2">
      <c r="A584" t="s">
        <v>1931</v>
      </c>
      <c r="B584" t="str">
        <f t="shared" si="81"/>
        <v>Prozessor B / Section 1 / Programm 4 / Audio Sender 1</v>
      </c>
      <c r="C584" t="str">
        <f t="shared" si="82"/>
        <v>SDI12_AUDsend_0001</v>
      </c>
      <c r="D584" t="str">
        <f t="shared" si="83"/>
        <v>Sender</v>
      </c>
      <c r="E584" t="str">
        <f t="shared" si="84"/>
        <v>2</v>
      </c>
      <c r="F584" t="str">
        <f t="shared" si="85"/>
        <v>1</v>
      </c>
      <c r="G584" t="str">
        <f t="shared" si="86"/>
        <v>4</v>
      </c>
      <c r="H584" t="str">
        <f t="shared" si="87"/>
        <v>AUD</v>
      </c>
      <c r="I584">
        <f t="shared" si="88"/>
        <v>12</v>
      </c>
      <c r="J584" s="114" t="str">
        <f t="shared" si="89"/>
        <v>1</v>
      </c>
    </row>
    <row r="585" spans="1:10" x14ac:dyDescent="0.2">
      <c r="A585" t="s">
        <v>1932</v>
      </c>
      <c r="B585" t="str">
        <f t="shared" si="81"/>
        <v>Prozessor B / Section 1 / Programm 4 / Audio Sender 2</v>
      </c>
      <c r="C585" t="str">
        <f t="shared" si="82"/>
        <v>SDI12_AUDsend_0002</v>
      </c>
      <c r="D585" t="str">
        <f t="shared" si="83"/>
        <v>Sender</v>
      </c>
      <c r="E585" t="str">
        <f t="shared" si="84"/>
        <v>2</v>
      </c>
      <c r="F585" t="str">
        <f t="shared" si="85"/>
        <v>1</v>
      </c>
      <c r="G585" t="str">
        <f t="shared" si="86"/>
        <v>4</v>
      </c>
      <c r="H585" t="str">
        <f t="shared" si="87"/>
        <v>AUD</v>
      </c>
      <c r="I585">
        <f t="shared" si="88"/>
        <v>12</v>
      </c>
      <c r="J585" s="114" t="str">
        <f t="shared" si="89"/>
        <v>2</v>
      </c>
    </row>
    <row r="586" spans="1:10" x14ac:dyDescent="0.2">
      <c r="A586" t="s">
        <v>1933</v>
      </c>
      <c r="B586" t="str">
        <f t="shared" si="81"/>
        <v>Prozessor B / Section 1 / Programm 4 / Audio Sender 3</v>
      </c>
      <c r="C586" t="str">
        <f t="shared" si="82"/>
        <v>SDI12_AUDsend_0003</v>
      </c>
      <c r="D586" t="str">
        <f t="shared" si="83"/>
        <v>Sender</v>
      </c>
      <c r="E586" t="str">
        <f t="shared" si="84"/>
        <v>2</v>
      </c>
      <c r="F586" t="str">
        <f t="shared" si="85"/>
        <v>1</v>
      </c>
      <c r="G586" t="str">
        <f t="shared" si="86"/>
        <v>4</v>
      </c>
      <c r="H586" t="str">
        <f t="shared" si="87"/>
        <v>AUD</v>
      </c>
      <c r="I586">
        <f t="shared" si="88"/>
        <v>12</v>
      </c>
      <c r="J586" s="114" t="str">
        <f t="shared" si="89"/>
        <v>3</v>
      </c>
    </row>
    <row r="587" spans="1:10" x14ac:dyDescent="0.2">
      <c r="A587" t="s">
        <v>1934</v>
      </c>
      <c r="B587" t="str">
        <f t="shared" si="81"/>
        <v>Prozessor B / Section 1 / Programm 4 / Audio Sender 4</v>
      </c>
      <c r="C587" t="str">
        <f t="shared" si="82"/>
        <v>SDI12_AUDsend_0004</v>
      </c>
      <c r="D587" t="str">
        <f t="shared" si="83"/>
        <v>Sender</v>
      </c>
      <c r="E587" t="str">
        <f t="shared" si="84"/>
        <v>2</v>
      </c>
      <c r="F587" t="str">
        <f t="shared" si="85"/>
        <v>1</v>
      </c>
      <c r="G587" t="str">
        <f t="shared" si="86"/>
        <v>4</v>
      </c>
      <c r="H587" t="str">
        <f t="shared" si="87"/>
        <v>AUD</v>
      </c>
      <c r="I587">
        <f t="shared" si="88"/>
        <v>12</v>
      </c>
      <c r="J587" s="114" t="str">
        <f t="shared" si="89"/>
        <v>4</v>
      </c>
    </row>
    <row r="588" spans="1:10" x14ac:dyDescent="0.2">
      <c r="A588" t="s">
        <v>1935</v>
      </c>
      <c r="B588" t="str">
        <f t="shared" si="81"/>
        <v>Prozessor B / Section 1 / Programm 4 / Audio Sender 5</v>
      </c>
      <c r="C588" t="str">
        <f t="shared" si="82"/>
        <v>SDI12_AUDsend_0005</v>
      </c>
      <c r="D588" t="str">
        <f t="shared" si="83"/>
        <v>Sender</v>
      </c>
      <c r="E588" t="str">
        <f t="shared" si="84"/>
        <v>2</v>
      </c>
      <c r="F588" t="str">
        <f t="shared" si="85"/>
        <v>1</v>
      </c>
      <c r="G588" t="str">
        <f t="shared" si="86"/>
        <v>4</v>
      </c>
      <c r="H588" t="str">
        <f t="shared" si="87"/>
        <v>AUD</v>
      </c>
      <c r="I588">
        <f t="shared" si="88"/>
        <v>12</v>
      </c>
      <c r="J588" s="114" t="str">
        <f t="shared" si="89"/>
        <v>5</v>
      </c>
    </row>
    <row r="589" spans="1:10" x14ac:dyDescent="0.2">
      <c r="A589" t="s">
        <v>1936</v>
      </c>
      <c r="B589" t="str">
        <f t="shared" si="81"/>
        <v>Prozessor B / Section 1 / Programm 4 / Audio Sender 6</v>
      </c>
      <c r="C589" t="str">
        <f t="shared" si="82"/>
        <v>SDI12_AUDsend_0006</v>
      </c>
      <c r="D589" t="str">
        <f t="shared" si="83"/>
        <v>Sender</v>
      </c>
      <c r="E589" t="str">
        <f t="shared" si="84"/>
        <v>2</v>
      </c>
      <c r="F589" t="str">
        <f t="shared" si="85"/>
        <v>1</v>
      </c>
      <c r="G589" t="str">
        <f t="shared" si="86"/>
        <v>4</v>
      </c>
      <c r="H589" t="str">
        <f t="shared" si="87"/>
        <v>AUD</v>
      </c>
      <c r="I589">
        <f t="shared" si="88"/>
        <v>12</v>
      </c>
      <c r="J589" s="114" t="str">
        <f t="shared" si="89"/>
        <v>6</v>
      </c>
    </row>
    <row r="590" spans="1:10" x14ac:dyDescent="0.2">
      <c r="A590" t="s">
        <v>1937</v>
      </c>
      <c r="B590" t="str">
        <f t="shared" si="81"/>
        <v>Prozessor B / Section 1 / Programm 4 / Audio Sender 7</v>
      </c>
      <c r="C590" t="str">
        <f t="shared" si="82"/>
        <v>SDI12_AUDsend_0007</v>
      </c>
      <c r="D590" t="str">
        <f t="shared" si="83"/>
        <v>Sender</v>
      </c>
      <c r="E590" t="str">
        <f t="shared" si="84"/>
        <v>2</v>
      </c>
      <c r="F590" t="str">
        <f t="shared" si="85"/>
        <v>1</v>
      </c>
      <c r="G590" t="str">
        <f t="shared" si="86"/>
        <v>4</v>
      </c>
      <c r="H590" t="str">
        <f t="shared" si="87"/>
        <v>AUD</v>
      </c>
      <c r="I590">
        <f t="shared" si="88"/>
        <v>12</v>
      </c>
      <c r="J590" s="114" t="str">
        <f t="shared" si="89"/>
        <v>7</v>
      </c>
    </row>
    <row r="591" spans="1:10" x14ac:dyDescent="0.2">
      <c r="A591" t="s">
        <v>1938</v>
      </c>
      <c r="B591" t="str">
        <f t="shared" si="81"/>
        <v>Prozessor B / Section 1 / Programm 4 / Audio Sender 8</v>
      </c>
      <c r="C591" t="str">
        <f t="shared" si="82"/>
        <v>SDI12_AUDsend_0008</v>
      </c>
      <c r="D591" t="str">
        <f t="shared" si="83"/>
        <v>Sender</v>
      </c>
      <c r="E591" t="str">
        <f t="shared" si="84"/>
        <v>2</v>
      </c>
      <c r="F591" t="str">
        <f t="shared" si="85"/>
        <v>1</v>
      </c>
      <c r="G591" t="str">
        <f t="shared" si="86"/>
        <v>4</v>
      </c>
      <c r="H591" t="str">
        <f t="shared" si="87"/>
        <v>AUD</v>
      </c>
      <c r="I591">
        <f t="shared" si="88"/>
        <v>12</v>
      </c>
      <c r="J591" s="114" t="str">
        <f t="shared" si="89"/>
        <v>8</v>
      </c>
    </row>
    <row r="592" spans="1:10" x14ac:dyDescent="0.2">
      <c r="A592" t="s">
        <v>1939</v>
      </c>
      <c r="B592" t="str">
        <f t="shared" si="81"/>
        <v>Prozessor B / Section 1 / Programm 4 / Audio Sender 9</v>
      </c>
      <c r="C592" t="str">
        <f t="shared" si="82"/>
        <v>SDI12_AUDsend_0009</v>
      </c>
      <c r="D592" t="str">
        <f t="shared" si="83"/>
        <v>Sender</v>
      </c>
      <c r="E592" t="str">
        <f t="shared" si="84"/>
        <v>2</v>
      </c>
      <c r="F592" t="str">
        <f t="shared" si="85"/>
        <v>1</v>
      </c>
      <c r="G592" t="str">
        <f t="shared" si="86"/>
        <v>4</v>
      </c>
      <c r="H592" t="str">
        <f t="shared" si="87"/>
        <v>AUD</v>
      </c>
      <c r="I592">
        <f t="shared" si="88"/>
        <v>12</v>
      </c>
      <c r="J592" s="114" t="str">
        <f t="shared" si="89"/>
        <v>9</v>
      </c>
    </row>
    <row r="593" spans="1:10" x14ac:dyDescent="0.2">
      <c r="A593" t="s">
        <v>1940</v>
      </c>
      <c r="B593" t="str">
        <f t="shared" si="81"/>
        <v>Prozessor B / Section 1 / Programm 4 / Audio Sender 10</v>
      </c>
      <c r="C593" t="str">
        <f t="shared" si="82"/>
        <v>SDI12_AUDsend_0010</v>
      </c>
      <c r="D593" t="str">
        <f t="shared" si="83"/>
        <v>Sender</v>
      </c>
      <c r="E593" t="str">
        <f t="shared" si="84"/>
        <v>2</v>
      </c>
      <c r="F593" t="str">
        <f t="shared" si="85"/>
        <v>1</v>
      </c>
      <c r="G593" t="str">
        <f t="shared" si="86"/>
        <v>4</v>
      </c>
      <c r="H593" t="str">
        <f t="shared" si="87"/>
        <v>AUD</v>
      </c>
      <c r="I593">
        <f t="shared" si="88"/>
        <v>12</v>
      </c>
      <c r="J593" s="114" t="str">
        <f t="shared" si="89"/>
        <v>10</v>
      </c>
    </row>
    <row r="594" spans="1:10" x14ac:dyDescent="0.2">
      <c r="A594" t="s">
        <v>1941</v>
      </c>
      <c r="B594" t="str">
        <f t="shared" si="81"/>
        <v>Prozessor B / Section 1 / Programm 4 / Audio Sender 11</v>
      </c>
      <c r="C594" t="str">
        <f t="shared" si="82"/>
        <v>SDI12_AUDsend_0011</v>
      </c>
      <c r="D594" t="str">
        <f t="shared" si="83"/>
        <v>Sender</v>
      </c>
      <c r="E594" t="str">
        <f t="shared" si="84"/>
        <v>2</v>
      </c>
      <c r="F594" t="str">
        <f t="shared" si="85"/>
        <v>1</v>
      </c>
      <c r="G594" t="str">
        <f t="shared" si="86"/>
        <v>4</v>
      </c>
      <c r="H594" t="str">
        <f t="shared" si="87"/>
        <v>AUD</v>
      </c>
      <c r="I594">
        <f t="shared" si="88"/>
        <v>12</v>
      </c>
      <c r="J594" s="114" t="str">
        <f t="shared" si="89"/>
        <v>11</v>
      </c>
    </row>
    <row r="595" spans="1:10" x14ac:dyDescent="0.2">
      <c r="A595" t="s">
        <v>1942</v>
      </c>
      <c r="B595" t="str">
        <f t="shared" si="81"/>
        <v>Prozessor B / Section 1 / Programm 4 / Audio Sender 12</v>
      </c>
      <c r="C595" t="str">
        <f t="shared" si="82"/>
        <v>SDI12_AUDsend_0012</v>
      </c>
      <c r="D595" t="str">
        <f t="shared" si="83"/>
        <v>Sender</v>
      </c>
      <c r="E595" t="str">
        <f t="shared" si="84"/>
        <v>2</v>
      </c>
      <c r="F595" t="str">
        <f t="shared" si="85"/>
        <v>1</v>
      </c>
      <c r="G595" t="str">
        <f t="shared" si="86"/>
        <v>4</v>
      </c>
      <c r="H595" t="str">
        <f t="shared" si="87"/>
        <v>AUD</v>
      </c>
      <c r="I595">
        <f t="shared" si="88"/>
        <v>12</v>
      </c>
      <c r="J595" s="114" t="str">
        <f t="shared" si="89"/>
        <v>12</v>
      </c>
    </row>
    <row r="596" spans="1:10" x14ac:dyDescent="0.2">
      <c r="A596" t="s">
        <v>1943</v>
      </c>
      <c r="B596" t="str">
        <f t="shared" si="81"/>
        <v>Prozessor B / Section 1 / Programm 4 / Audio Sender 13</v>
      </c>
      <c r="C596" t="str">
        <f t="shared" si="82"/>
        <v>SDI12_AUDsend_0013</v>
      </c>
      <c r="D596" t="str">
        <f t="shared" si="83"/>
        <v>Sender</v>
      </c>
      <c r="E596" t="str">
        <f t="shared" si="84"/>
        <v>2</v>
      </c>
      <c r="F596" t="str">
        <f t="shared" si="85"/>
        <v>1</v>
      </c>
      <c r="G596" t="str">
        <f t="shared" si="86"/>
        <v>4</v>
      </c>
      <c r="H596" t="str">
        <f t="shared" si="87"/>
        <v>AUD</v>
      </c>
      <c r="I596">
        <f t="shared" si="88"/>
        <v>12</v>
      </c>
      <c r="J596" s="114" t="str">
        <f t="shared" si="89"/>
        <v>13</v>
      </c>
    </row>
    <row r="597" spans="1:10" x14ac:dyDescent="0.2">
      <c r="A597" t="s">
        <v>1944</v>
      </c>
      <c r="B597" t="str">
        <f t="shared" si="81"/>
        <v>Prozessor B / Section 1 / Programm 4 / Audio Sender 14</v>
      </c>
      <c r="C597" t="str">
        <f t="shared" si="82"/>
        <v>SDI12_AUDsend_0014</v>
      </c>
      <c r="D597" t="str">
        <f t="shared" si="83"/>
        <v>Sender</v>
      </c>
      <c r="E597" t="str">
        <f t="shared" si="84"/>
        <v>2</v>
      </c>
      <c r="F597" t="str">
        <f t="shared" si="85"/>
        <v>1</v>
      </c>
      <c r="G597" t="str">
        <f t="shared" si="86"/>
        <v>4</v>
      </c>
      <c r="H597" t="str">
        <f t="shared" si="87"/>
        <v>AUD</v>
      </c>
      <c r="I597">
        <f t="shared" si="88"/>
        <v>12</v>
      </c>
      <c r="J597" s="114" t="str">
        <f t="shared" si="89"/>
        <v>14</v>
      </c>
    </row>
    <row r="598" spans="1:10" x14ac:dyDescent="0.2">
      <c r="A598" t="s">
        <v>1945</v>
      </c>
      <c r="B598" t="str">
        <f t="shared" si="81"/>
        <v>Prozessor B / Section 1 / Programm 4 / Audio Sender 15</v>
      </c>
      <c r="C598" t="str">
        <f t="shared" si="82"/>
        <v>SDI12_AUDsend_0015</v>
      </c>
      <c r="D598" t="str">
        <f t="shared" si="83"/>
        <v>Sender</v>
      </c>
      <c r="E598" t="str">
        <f t="shared" si="84"/>
        <v>2</v>
      </c>
      <c r="F598" t="str">
        <f t="shared" si="85"/>
        <v>1</v>
      </c>
      <c r="G598" t="str">
        <f t="shared" si="86"/>
        <v>4</v>
      </c>
      <c r="H598" t="str">
        <f t="shared" si="87"/>
        <v>AUD</v>
      </c>
      <c r="I598">
        <f t="shared" si="88"/>
        <v>12</v>
      </c>
      <c r="J598" s="114" t="str">
        <f t="shared" si="89"/>
        <v>15</v>
      </c>
    </row>
    <row r="599" spans="1:10" x14ac:dyDescent="0.2">
      <c r="A599" t="s">
        <v>1946</v>
      </c>
      <c r="B599" t="str">
        <f t="shared" si="81"/>
        <v>Prozessor B / Section 1 / Programm 4 / Audio Sender 16</v>
      </c>
      <c r="C599" t="str">
        <f t="shared" si="82"/>
        <v>SDI12_AUDsend_0016</v>
      </c>
      <c r="D599" t="str">
        <f t="shared" si="83"/>
        <v>Sender</v>
      </c>
      <c r="E599" t="str">
        <f t="shared" si="84"/>
        <v>2</v>
      </c>
      <c r="F599" t="str">
        <f t="shared" si="85"/>
        <v>1</v>
      </c>
      <c r="G599" t="str">
        <f t="shared" si="86"/>
        <v>4</v>
      </c>
      <c r="H599" t="str">
        <f t="shared" si="87"/>
        <v>AUD</v>
      </c>
      <c r="I599">
        <f t="shared" si="88"/>
        <v>12</v>
      </c>
      <c r="J599" s="114" t="str">
        <f t="shared" si="89"/>
        <v>16</v>
      </c>
    </row>
    <row r="600" spans="1:10" x14ac:dyDescent="0.2">
      <c r="A600" t="s">
        <v>1947</v>
      </c>
      <c r="B600" t="str">
        <f t="shared" si="81"/>
        <v>Prozessor B / Section 1 / Programm 4 / Video Sender 1</v>
      </c>
      <c r="C600" t="str">
        <f t="shared" si="82"/>
        <v>SDI12_VIDsend_0001</v>
      </c>
      <c r="D600" t="str">
        <f t="shared" si="83"/>
        <v>Sender</v>
      </c>
      <c r="E600" t="str">
        <f t="shared" si="84"/>
        <v>2</v>
      </c>
      <c r="F600" t="str">
        <f t="shared" si="85"/>
        <v>1</v>
      </c>
      <c r="G600" t="str">
        <f t="shared" si="86"/>
        <v>4</v>
      </c>
      <c r="H600" t="str">
        <f t="shared" si="87"/>
        <v>VID</v>
      </c>
      <c r="I600">
        <f t="shared" si="88"/>
        <v>12</v>
      </c>
      <c r="J600" s="114" t="str">
        <f t="shared" si="89"/>
        <v>1</v>
      </c>
    </row>
    <row r="601" spans="1:10" x14ac:dyDescent="0.2">
      <c r="A601" t="s">
        <v>1948</v>
      </c>
      <c r="B601" t="str">
        <f t="shared" si="81"/>
        <v>Prozessor B / Section 1 / Programm 4 / Video Sender 2</v>
      </c>
      <c r="C601" t="str">
        <f t="shared" si="82"/>
        <v>SDI12_VIDsend_0002</v>
      </c>
      <c r="D601" t="str">
        <f t="shared" si="83"/>
        <v>Sender</v>
      </c>
      <c r="E601" t="str">
        <f t="shared" si="84"/>
        <v>2</v>
      </c>
      <c r="F601" t="str">
        <f t="shared" si="85"/>
        <v>1</v>
      </c>
      <c r="G601" t="str">
        <f t="shared" si="86"/>
        <v>4</v>
      </c>
      <c r="H601" t="str">
        <f t="shared" si="87"/>
        <v>VID</v>
      </c>
      <c r="I601">
        <f t="shared" si="88"/>
        <v>12</v>
      </c>
      <c r="J601" s="114" t="str">
        <f t="shared" si="89"/>
        <v>2</v>
      </c>
    </row>
    <row r="602" spans="1:10" x14ac:dyDescent="0.2">
      <c r="A602" t="s">
        <v>1141</v>
      </c>
      <c r="B602" t="str">
        <f t="shared" si="81"/>
        <v>Prozessor B / Section 2 / Programm 1 / Ancillary Sender 1</v>
      </c>
      <c r="C602" t="str">
        <f t="shared" si="82"/>
        <v>SDI13_ANCsend_0001</v>
      </c>
      <c r="D602" t="str">
        <f t="shared" si="83"/>
        <v>Sender</v>
      </c>
      <c r="E602" t="str">
        <f t="shared" si="84"/>
        <v>2</v>
      </c>
      <c r="F602" t="str">
        <f t="shared" si="85"/>
        <v>2</v>
      </c>
      <c r="G602" t="str">
        <f t="shared" si="86"/>
        <v>1</v>
      </c>
      <c r="H602" t="str">
        <f t="shared" si="87"/>
        <v>ANC</v>
      </c>
      <c r="I602">
        <f t="shared" si="88"/>
        <v>13</v>
      </c>
      <c r="J602" s="114" t="str">
        <f t="shared" si="89"/>
        <v>1</v>
      </c>
    </row>
    <row r="603" spans="1:10" x14ac:dyDescent="0.2">
      <c r="A603" t="s">
        <v>1142</v>
      </c>
      <c r="B603" t="str">
        <f t="shared" si="81"/>
        <v>Prozessor B / Section 2 / Programm 1 / Ancillary Sender 2</v>
      </c>
      <c r="C603" t="str">
        <f t="shared" si="82"/>
        <v>SDI13_ANCsend_0002</v>
      </c>
      <c r="D603" t="str">
        <f t="shared" si="83"/>
        <v>Sender</v>
      </c>
      <c r="E603" t="str">
        <f t="shared" si="84"/>
        <v>2</v>
      </c>
      <c r="F603" t="str">
        <f t="shared" si="85"/>
        <v>2</v>
      </c>
      <c r="G603" t="str">
        <f t="shared" si="86"/>
        <v>1</v>
      </c>
      <c r="H603" t="str">
        <f t="shared" si="87"/>
        <v>ANC</v>
      </c>
      <c r="I603">
        <f t="shared" si="88"/>
        <v>13</v>
      </c>
      <c r="J603" s="114" t="str">
        <f t="shared" si="89"/>
        <v>2</v>
      </c>
    </row>
    <row r="604" spans="1:10" x14ac:dyDescent="0.2">
      <c r="A604" t="s">
        <v>1143</v>
      </c>
      <c r="B604" t="str">
        <f t="shared" si="81"/>
        <v>Prozessor B / Section 2 / Programm 1 / Ancillary Sender 3</v>
      </c>
      <c r="C604" t="str">
        <f t="shared" si="82"/>
        <v>SDI13_ANCsend_0003</v>
      </c>
      <c r="D604" t="str">
        <f t="shared" si="83"/>
        <v>Sender</v>
      </c>
      <c r="E604" t="str">
        <f t="shared" si="84"/>
        <v>2</v>
      </c>
      <c r="F604" t="str">
        <f t="shared" si="85"/>
        <v>2</v>
      </c>
      <c r="G604" t="str">
        <f t="shared" si="86"/>
        <v>1</v>
      </c>
      <c r="H604" t="str">
        <f t="shared" si="87"/>
        <v>ANC</v>
      </c>
      <c r="I604">
        <f t="shared" si="88"/>
        <v>13</v>
      </c>
      <c r="J604" s="114" t="str">
        <f t="shared" si="89"/>
        <v>3</v>
      </c>
    </row>
    <row r="605" spans="1:10" x14ac:dyDescent="0.2">
      <c r="A605" t="s">
        <v>1144</v>
      </c>
      <c r="B605" t="str">
        <f t="shared" si="81"/>
        <v>Prozessor B / Section 2 / Programm 1 / Ancillary Sender 4</v>
      </c>
      <c r="C605" t="str">
        <f t="shared" si="82"/>
        <v>SDI13_ANCsend_0004</v>
      </c>
      <c r="D605" t="str">
        <f t="shared" si="83"/>
        <v>Sender</v>
      </c>
      <c r="E605" t="str">
        <f t="shared" si="84"/>
        <v>2</v>
      </c>
      <c r="F605" t="str">
        <f t="shared" si="85"/>
        <v>2</v>
      </c>
      <c r="G605" t="str">
        <f t="shared" si="86"/>
        <v>1</v>
      </c>
      <c r="H605" t="str">
        <f t="shared" si="87"/>
        <v>ANC</v>
      </c>
      <c r="I605">
        <f t="shared" si="88"/>
        <v>13</v>
      </c>
      <c r="J605" s="114" t="str">
        <f t="shared" si="89"/>
        <v>4</v>
      </c>
    </row>
    <row r="606" spans="1:10" x14ac:dyDescent="0.2">
      <c r="A606" t="s">
        <v>1145</v>
      </c>
      <c r="B606" t="str">
        <f t="shared" si="81"/>
        <v>Prozessor B / Section 2 / Programm 1 / Audio Sender 1</v>
      </c>
      <c r="C606" t="str">
        <f t="shared" si="82"/>
        <v>SDI13_AUDsend_0001</v>
      </c>
      <c r="D606" t="str">
        <f t="shared" si="83"/>
        <v>Sender</v>
      </c>
      <c r="E606" t="str">
        <f t="shared" si="84"/>
        <v>2</v>
      </c>
      <c r="F606" t="str">
        <f t="shared" si="85"/>
        <v>2</v>
      </c>
      <c r="G606" t="str">
        <f t="shared" si="86"/>
        <v>1</v>
      </c>
      <c r="H606" t="str">
        <f t="shared" si="87"/>
        <v>AUD</v>
      </c>
      <c r="I606">
        <f t="shared" si="88"/>
        <v>13</v>
      </c>
      <c r="J606" s="114" t="str">
        <f t="shared" si="89"/>
        <v>1</v>
      </c>
    </row>
    <row r="607" spans="1:10" x14ac:dyDescent="0.2">
      <c r="A607" t="s">
        <v>1146</v>
      </c>
      <c r="B607" t="str">
        <f t="shared" si="81"/>
        <v>Prozessor B / Section 2 / Programm 1 / Audio Sender 2</v>
      </c>
      <c r="C607" t="str">
        <f t="shared" si="82"/>
        <v>SDI13_AUDsend_0002</v>
      </c>
      <c r="D607" t="str">
        <f t="shared" si="83"/>
        <v>Sender</v>
      </c>
      <c r="E607" t="str">
        <f t="shared" si="84"/>
        <v>2</v>
      </c>
      <c r="F607" t="str">
        <f t="shared" si="85"/>
        <v>2</v>
      </c>
      <c r="G607" t="str">
        <f t="shared" si="86"/>
        <v>1</v>
      </c>
      <c r="H607" t="str">
        <f t="shared" si="87"/>
        <v>AUD</v>
      </c>
      <c r="I607">
        <f t="shared" si="88"/>
        <v>13</v>
      </c>
      <c r="J607" s="114" t="str">
        <f t="shared" si="89"/>
        <v>2</v>
      </c>
    </row>
    <row r="608" spans="1:10" x14ac:dyDescent="0.2">
      <c r="A608" t="s">
        <v>1147</v>
      </c>
      <c r="B608" t="str">
        <f t="shared" si="81"/>
        <v>Prozessor B / Section 2 / Programm 1 / Audio Sender 3</v>
      </c>
      <c r="C608" t="str">
        <f t="shared" si="82"/>
        <v>SDI13_AUDsend_0003</v>
      </c>
      <c r="D608" t="str">
        <f t="shared" si="83"/>
        <v>Sender</v>
      </c>
      <c r="E608" t="str">
        <f t="shared" si="84"/>
        <v>2</v>
      </c>
      <c r="F608" t="str">
        <f t="shared" si="85"/>
        <v>2</v>
      </c>
      <c r="G608" t="str">
        <f t="shared" si="86"/>
        <v>1</v>
      </c>
      <c r="H608" t="str">
        <f t="shared" si="87"/>
        <v>AUD</v>
      </c>
      <c r="I608">
        <f t="shared" si="88"/>
        <v>13</v>
      </c>
      <c r="J608" s="114" t="str">
        <f t="shared" si="89"/>
        <v>3</v>
      </c>
    </row>
    <row r="609" spans="1:10" x14ac:dyDescent="0.2">
      <c r="A609" t="s">
        <v>1148</v>
      </c>
      <c r="B609" t="str">
        <f t="shared" si="81"/>
        <v>Prozessor B / Section 2 / Programm 1 / Audio Sender 4</v>
      </c>
      <c r="C609" t="str">
        <f t="shared" si="82"/>
        <v>SDI13_AUDsend_0004</v>
      </c>
      <c r="D609" t="str">
        <f t="shared" si="83"/>
        <v>Sender</v>
      </c>
      <c r="E609" t="str">
        <f t="shared" si="84"/>
        <v>2</v>
      </c>
      <c r="F609" t="str">
        <f t="shared" si="85"/>
        <v>2</v>
      </c>
      <c r="G609" t="str">
        <f t="shared" si="86"/>
        <v>1</v>
      </c>
      <c r="H609" t="str">
        <f t="shared" si="87"/>
        <v>AUD</v>
      </c>
      <c r="I609">
        <f t="shared" si="88"/>
        <v>13</v>
      </c>
      <c r="J609" s="114" t="str">
        <f t="shared" si="89"/>
        <v>4</v>
      </c>
    </row>
    <row r="610" spans="1:10" x14ac:dyDescent="0.2">
      <c r="A610" t="s">
        <v>1149</v>
      </c>
      <c r="B610" t="str">
        <f t="shared" si="81"/>
        <v>Prozessor B / Section 2 / Programm 1 / Audio Sender 5</v>
      </c>
      <c r="C610" t="str">
        <f t="shared" si="82"/>
        <v>SDI13_AUDsend_0005</v>
      </c>
      <c r="D610" t="str">
        <f t="shared" si="83"/>
        <v>Sender</v>
      </c>
      <c r="E610" t="str">
        <f t="shared" si="84"/>
        <v>2</v>
      </c>
      <c r="F610" t="str">
        <f t="shared" si="85"/>
        <v>2</v>
      </c>
      <c r="G610" t="str">
        <f t="shared" si="86"/>
        <v>1</v>
      </c>
      <c r="H610" t="str">
        <f t="shared" si="87"/>
        <v>AUD</v>
      </c>
      <c r="I610">
        <f t="shared" si="88"/>
        <v>13</v>
      </c>
      <c r="J610" s="114" t="str">
        <f t="shared" si="89"/>
        <v>5</v>
      </c>
    </row>
    <row r="611" spans="1:10" x14ac:dyDescent="0.2">
      <c r="A611" t="s">
        <v>1150</v>
      </c>
      <c r="B611" t="str">
        <f t="shared" si="81"/>
        <v>Prozessor B / Section 2 / Programm 1 / Audio Sender 6</v>
      </c>
      <c r="C611" t="str">
        <f t="shared" si="82"/>
        <v>SDI13_AUDsend_0006</v>
      </c>
      <c r="D611" t="str">
        <f t="shared" si="83"/>
        <v>Sender</v>
      </c>
      <c r="E611" t="str">
        <f t="shared" si="84"/>
        <v>2</v>
      </c>
      <c r="F611" t="str">
        <f t="shared" si="85"/>
        <v>2</v>
      </c>
      <c r="G611" t="str">
        <f t="shared" si="86"/>
        <v>1</v>
      </c>
      <c r="H611" t="str">
        <f t="shared" si="87"/>
        <v>AUD</v>
      </c>
      <c r="I611">
        <f t="shared" si="88"/>
        <v>13</v>
      </c>
      <c r="J611" s="114" t="str">
        <f t="shared" si="89"/>
        <v>6</v>
      </c>
    </row>
    <row r="612" spans="1:10" x14ac:dyDescent="0.2">
      <c r="A612" t="s">
        <v>1151</v>
      </c>
      <c r="B612" t="str">
        <f t="shared" si="81"/>
        <v>Prozessor B / Section 2 / Programm 1 / Audio Sender 7</v>
      </c>
      <c r="C612" t="str">
        <f t="shared" si="82"/>
        <v>SDI13_AUDsend_0007</v>
      </c>
      <c r="D612" t="str">
        <f t="shared" si="83"/>
        <v>Sender</v>
      </c>
      <c r="E612" t="str">
        <f t="shared" si="84"/>
        <v>2</v>
      </c>
      <c r="F612" t="str">
        <f t="shared" si="85"/>
        <v>2</v>
      </c>
      <c r="G612" t="str">
        <f t="shared" si="86"/>
        <v>1</v>
      </c>
      <c r="H612" t="str">
        <f t="shared" si="87"/>
        <v>AUD</v>
      </c>
      <c r="I612">
        <f t="shared" si="88"/>
        <v>13</v>
      </c>
      <c r="J612" s="114" t="str">
        <f t="shared" si="89"/>
        <v>7</v>
      </c>
    </row>
    <row r="613" spans="1:10" x14ac:dyDescent="0.2">
      <c r="A613" t="s">
        <v>1152</v>
      </c>
      <c r="B613" t="str">
        <f t="shared" si="81"/>
        <v>Prozessor B / Section 2 / Programm 1 / Audio Sender 8</v>
      </c>
      <c r="C613" t="str">
        <f t="shared" si="82"/>
        <v>SDI13_AUDsend_0008</v>
      </c>
      <c r="D613" t="str">
        <f t="shared" si="83"/>
        <v>Sender</v>
      </c>
      <c r="E613" t="str">
        <f t="shared" si="84"/>
        <v>2</v>
      </c>
      <c r="F613" t="str">
        <f t="shared" si="85"/>
        <v>2</v>
      </c>
      <c r="G613" t="str">
        <f t="shared" si="86"/>
        <v>1</v>
      </c>
      <c r="H613" t="str">
        <f t="shared" si="87"/>
        <v>AUD</v>
      </c>
      <c r="I613">
        <f t="shared" si="88"/>
        <v>13</v>
      </c>
      <c r="J613" s="114" t="str">
        <f t="shared" si="89"/>
        <v>8</v>
      </c>
    </row>
    <row r="614" spans="1:10" x14ac:dyDescent="0.2">
      <c r="A614" t="s">
        <v>1153</v>
      </c>
      <c r="B614" t="str">
        <f t="shared" si="81"/>
        <v>Prozessor B / Section 2 / Programm 1 / Audio Sender 9</v>
      </c>
      <c r="C614" t="str">
        <f t="shared" si="82"/>
        <v>SDI13_AUDsend_0009</v>
      </c>
      <c r="D614" t="str">
        <f t="shared" si="83"/>
        <v>Sender</v>
      </c>
      <c r="E614" t="str">
        <f t="shared" si="84"/>
        <v>2</v>
      </c>
      <c r="F614" t="str">
        <f t="shared" si="85"/>
        <v>2</v>
      </c>
      <c r="G614" t="str">
        <f t="shared" si="86"/>
        <v>1</v>
      </c>
      <c r="H614" t="str">
        <f t="shared" si="87"/>
        <v>AUD</v>
      </c>
      <c r="I614">
        <f t="shared" si="88"/>
        <v>13</v>
      </c>
      <c r="J614" s="114" t="str">
        <f t="shared" si="89"/>
        <v>9</v>
      </c>
    </row>
    <row r="615" spans="1:10" x14ac:dyDescent="0.2">
      <c r="A615" t="s">
        <v>1154</v>
      </c>
      <c r="B615" t="str">
        <f t="shared" si="81"/>
        <v>Prozessor B / Section 2 / Programm 1 / Audio Sender 10</v>
      </c>
      <c r="C615" t="str">
        <f t="shared" si="82"/>
        <v>SDI13_AUDsend_0010</v>
      </c>
      <c r="D615" t="str">
        <f t="shared" si="83"/>
        <v>Sender</v>
      </c>
      <c r="E615" t="str">
        <f t="shared" si="84"/>
        <v>2</v>
      </c>
      <c r="F615" t="str">
        <f t="shared" si="85"/>
        <v>2</v>
      </c>
      <c r="G615" t="str">
        <f t="shared" si="86"/>
        <v>1</v>
      </c>
      <c r="H615" t="str">
        <f t="shared" si="87"/>
        <v>AUD</v>
      </c>
      <c r="I615">
        <f t="shared" si="88"/>
        <v>13</v>
      </c>
      <c r="J615" s="114" t="str">
        <f t="shared" si="89"/>
        <v>10</v>
      </c>
    </row>
    <row r="616" spans="1:10" x14ac:dyDescent="0.2">
      <c r="A616" t="s">
        <v>1155</v>
      </c>
      <c r="B616" t="str">
        <f t="shared" si="81"/>
        <v>Prozessor B / Section 2 / Programm 1 / Audio Sender 11</v>
      </c>
      <c r="C616" t="str">
        <f t="shared" si="82"/>
        <v>SDI13_AUDsend_0011</v>
      </c>
      <c r="D616" t="str">
        <f t="shared" si="83"/>
        <v>Sender</v>
      </c>
      <c r="E616" t="str">
        <f t="shared" si="84"/>
        <v>2</v>
      </c>
      <c r="F616" t="str">
        <f t="shared" si="85"/>
        <v>2</v>
      </c>
      <c r="G616" t="str">
        <f t="shared" si="86"/>
        <v>1</v>
      </c>
      <c r="H616" t="str">
        <f t="shared" si="87"/>
        <v>AUD</v>
      </c>
      <c r="I616">
        <f t="shared" si="88"/>
        <v>13</v>
      </c>
      <c r="J616" s="114" t="str">
        <f t="shared" si="89"/>
        <v>11</v>
      </c>
    </row>
    <row r="617" spans="1:10" x14ac:dyDescent="0.2">
      <c r="A617" t="s">
        <v>1156</v>
      </c>
      <c r="B617" t="str">
        <f t="shared" si="81"/>
        <v>Prozessor B / Section 2 / Programm 1 / Audio Sender 12</v>
      </c>
      <c r="C617" t="str">
        <f t="shared" si="82"/>
        <v>SDI13_AUDsend_0012</v>
      </c>
      <c r="D617" t="str">
        <f t="shared" si="83"/>
        <v>Sender</v>
      </c>
      <c r="E617" t="str">
        <f t="shared" si="84"/>
        <v>2</v>
      </c>
      <c r="F617" t="str">
        <f t="shared" si="85"/>
        <v>2</v>
      </c>
      <c r="G617" t="str">
        <f t="shared" si="86"/>
        <v>1</v>
      </c>
      <c r="H617" t="str">
        <f t="shared" si="87"/>
        <v>AUD</v>
      </c>
      <c r="I617">
        <f t="shared" si="88"/>
        <v>13</v>
      </c>
      <c r="J617" s="114" t="str">
        <f t="shared" si="89"/>
        <v>12</v>
      </c>
    </row>
    <row r="618" spans="1:10" x14ac:dyDescent="0.2">
      <c r="A618" t="s">
        <v>1157</v>
      </c>
      <c r="B618" t="str">
        <f t="shared" si="81"/>
        <v>Prozessor B / Section 2 / Programm 1 / Audio Sender 13</v>
      </c>
      <c r="C618" t="str">
        <f t="shared" si="82"/>
        <v>SDI13_AUDsend_0013</v>
      </c>
      <c r="D618" t="str">
        <f t="shared" si="83"/>
        <v>Sender</v>
      </c>
      <c r="E618" t="str">
        <f t="shared" si="84"/>
        <v>2</v>
      </c>
      <c r="F618" t="str">
        <f t="shared" si="85"/>
        <v>2</v>
      </c>
      <c r="G618" t="str">
        <f t="shared" si="86"/>
        <v>1</v>
      </c>
      <c r="H618" t="str">
        <f t="shared" si="87"/>
        <v>AUD</v>
      </c>
      <c r="I618">
        <f t="shared" si="88"/>
        <v>13</v>
      </c>
      <c r="J618" s="114" t="str">
        <f t="shared" si="89"/>
        <v>13</v>
      </c>
    </row>
    <row r="619" spans="1:10" x14ac:dyDescent="0.2">
      <c r="A619" t="s">
        <v>1158</v>
      </c>
      <c r="B619" t="str">
        <f t="shared" si="81"/>
        <v>Prozessor B / Section 2 / Programm 1 / Audio Sender 14</v>
      </c>
      <c r="C619" t="str">
        <f t="shared" si="82"/>
        <v>SDI13_AUDsend_0014</v>
      </c>
      <c r="D619" t="str">
        <f t="shared" si="83"/>
        <v>Sender</v>
      </c>
      <c r="E619" t="str">
        <f t="shared" si="84"/>
        <v>2</v>
      </c>
      <c r="F619" t="str">
        <f t="shared" si="85"/>
        <v>2</v>
      </c>
      <c r="G619" t="str">
        <f t="shared" si="86"/>
        <v>1</v>
      </c>
      <c r="H619" t="str">
        <f t="shared" si="87"/>
        <v>AUD</v>
      </c>
      <c r="I619">
        <f t="shared" si="88"/>
        <v>13</v>
      </c>
      <c r="J619" s="114" t="str">
        <f t="shared" si="89"/>
        <v>14</v>
      </c>
    </row>
    <row r="620" spans="1:10" x14ac:dyDescent="0.2">
      <c r="A620" t="s">
        <v>1159</v>
      </c>
      <c r="B620" t="str">
        <f t="shared" si="81"/>
        <v>Prozessor B / Section 2 / Programm 1 / Audio Sender 15</v>
      </c>
      <c r="C620" t="str">
        <f t="shared" si="82"/>
        <v>SDI13_AUDsend_0015</v>
      </c>
      <c r="D620" t="str">
        <f t="shared" si="83"/>
        <v>Sender</v>
      </c>
      <c r="E620" t="str">
        <f t="shared" si="84"/>
        <v>2</v>
      </c>
      <c r="F620" t="str">
        <f t="shared" si="85"/>
        <v>2</v>
      </c>
      <c r="G620" t="str">
        <f t="shared" si="86"/>
        <v>1</v>
      </c>
      <c r="H620" t="str">
        <f t="shared" si="87"/>
        <v>AUD</v>
      </c>
      <c r="I620">
        <f t="shared" si="88"/>
        <v>13</v>
      </c>
      <c r="J620" s="114" t="str">
        <f t="shared" si="89"/>
        <v>15</v>
      </c>
    </row>
    <row r="621" spans="1:10" x14ac:dyDescent="0.2">
      <c r="A621" t="s">
        <v>1160</v>
      </c>
      <c r="B621" t="str">
        <f t="shared" si="81"/>
        <v>Prozessor B / Section 2 / Programm 1 / Audio Sender 16</v>
      </c>
      <c r="C621" t="str">
        <f t="shared" si="82"/>
        <v>SDI13_AUDsend_0016</v>
      </c>
      <c r="D621" t="str">
        <f t="shared" si="83"/>
        <v>Sender</v>
      </c>
      <c r="E621" t="str">
        <f t="shared" si="84"/>
        <v>2</v>
      </c>
      <c r="F621" t="str">
        <f t="shared" si="85"/>
        <v>2</v>
      </c>
      <c r="G621" t="str">
        <f t="shared" si="86"/>
        <v>1</v>
      </c>
      <c r="H621" t="str">
        <f t="shared" si="87"/>
        <v>AUD</v>
      </c>
      <c r="I621">
        <f t="shared" si="88"/>
        <v>13</v>
      </c>
      <c r="J621" s="114" t="str">
        <f t="shared" si="89"/>
        <v>16</v>
      </c>
    </row>
    <row r="622" spans="1:10" x14ac:dyDescent="0.2">
      <c r="A622" t="s">
        <v>1161</v>
      </c>
      <c r="B622" t="str">
        <f t="shared" si="81"/>
        <v>Prozessor B / Section 2 / Programm 1 / Video Sender 1</v>
      </c>
      <c r="C622" t="str">
        <f t="shared" si="82"/>
        <v>SDI13_VIDsend_0001</v>
      </c>
      <c r="D622" t="str">
        <f t="shared" si="83"/>
        <v>Sender</v>
      </c>
      <c r="E622" t="str">
        <f t="shared" si="84"/>
        <v>2</v>
      </c>
      <c r="F622" t="str">
        <f t="shared" si="85"/>
        <v>2</v>
      </c>
      <c r="G622" t="str">
        <f t="shared" si="86"/>
        <v>1</v>
      </c>
      <c r="H622" t="str">
        <f t="shared" si="87"/>
        <v>VID</v>
      </c>
      <c r="I622">
        <f t="shared" si="88"/>
        <v>13</v>
      </c>
      <c r="J622" s="114" t="str">
        <f t="shared" si="89"/>
        <v>1</v>
      </c>
    </row>
    <row r="623" spans="1:10" x14ac:dyDescent="0.2">
      <c r="A623" t="s">
        <v>1162</v>
      </c>
      <c r="B623" t="str">
        <f t="shared" si="81"/>
        <v>Prozessor B / Section 2 / Programm 1 / Video Sender 2</v>
      </c>
      <c r="C623" t="str">
        <f t="shared" si="82"/>
        <v>SDI13_VIDsend_0002</v>
      </c>
      <c r="D623" t="str">
        <f t="shared" si="83"/>
        <v>Sender</v>
      </c>
      <c r="E623" t="str">
        <f t="shared" si="84"/>
        <v>2</v>
      </c>
      <c r="F623" t="str">
        <f t="shared" si="85"/>
        <v>2</v>
      </c>
      <c r="G623" t="str">
        <f t="shared" si="86"/>
        <v>1</v>
      </c>
      <c r="H623" t="str">
        <f t="shared" si="87"/>
        <v>VID</v>
      </c>
      <c r="I623">
        <f t="shared" si="88"/>
        <v>13</v>
      </c>
      <c r="J623" s="114" t="str">
        <f t="shared" si="89"/>
        <v>2</v>
      </c>
    </row>
    <row r="624" spans="1:10" x14ac:dyDescent="0.2">
      <c r="A624" t="s">
        <v>1949</v>
      </c>
      <c r="B624" t="str">
        <f t="shared" si="81"/>
        <v>Prozessor B / Section 2 / Programm 2 / Ancillary Sender 1</v>
      </c>
      <c r="C624" t="str">
        <f t="shared" si="82"/>
        <v>SDI14_ANCsend_0001</v>
      </c>
      <c r="D624" t="str">
        <f t="shared" si="83"/>
        <v>Sender</v>
      </c>
      <c r="E624" t="str">
        <f t="shared" si="84"/>
        <v>2</v>
      </c>
      <c r="F624" t="str">
        <f t="shared" si="85"/>
        <v>2</v>
      </c>
      <c r="G624" t="str">
        <f t="shared" si="86"/>
        <v>2</v>
      </c>
      <c r="H624" t="str">
        <f t="shared" si="87"/>
        <v>ANC</v>
      </c>
      <c r="I624">
        <f t="shared" si="88"/>
        <v>14</v>
      </c>
      <c r="J624" s="114" t="str">
        <f t="shared" si="89"/>
        <v>1</v>
      </c>
    </row>
    <row r="625" spans="1:10" x14ac:dyDescent="0.2">
      <c r="A625" t="s">
        <v>1950</v>
      </c>
      <c r="B625" t="str">
        <f t="shared" si="81"/>
        <v>Prozessor B / Section 2 / Programm 2 / Ancillary Sender 2</v>
      </c>
      <c r="C625" t="str">
        <f t="shared" si="82"/>
        <v>SDI14_ANCsend_0002</v>
      </c>
      <c r="D625" t="str">
        <f t="shared" si="83"/>
        <v>Sender</v>
      </c>
      <c r="E625" t="str">
        <f t="shared" si="84"/>
        <v>2</v>
      </c>
      <c r="F625" t="str">
        <f t="shared" si="85"/>
        <v>2</v>
      </c>
      <c r="G625" t="str">
        <f t="shared" si="86"/>
        <v>2</v>
      </c>
      <c r="H625" t="str">
        <f t="shared" si="87"/>
        <v>ANC</v>
      </c>
      <c r="I625">
        <f t="shared" si="88"/>
        <v>14</v>
      </c>
      <c r="J625" s="114" t="str">
        <f t="shared" si="89"/>
        <v>2</v>
      </c>
    </row>
    <row r="626" spans="1:10" x14ac:dyDescent="0.2">
      <c r="A626" t="s">
        <v>1951</v>
      </c>
      <c r="B626" t="str">
        <f t="shared" si="81"/>
        <v>Prozessor B / Section 2 / Programm 2 / Ancillary Sender 3</v>
      </c>
      <c r="C626" t="str">
        <f t="shared" si="82"/>
        <v>SDI14_ANCsend_0003</v>
      </c>
      <c r="D626" t="str">
        <f t="shared" si="83"/>
        <v>Sender</v>
      </c>
      <c r="E626" t="str">
        <f t="shared" si="84"/>
        <v>2</v>
      </c>
      <c r="F626" t="str">
        <f t="shared" si="85"/>
        <v>2</v>
      </c>
      <c r="G626" t="str">
        <f t="shared" si="86"/>
        <v>2</v>
      </c>
      <c r="H626" t="str">
        <f t="shared" si="87"/>
        <v>ANC</v>
      </c>
      <c r="I626">
        <f t="shared" si="88"/>
        <v>14</v>
      </c>
      <c r="J626" s="114" t="str">
        <f t="shared" si="89"/>
        <v>3</v>
      </c>
    </row>
    <row r="627" spans="1:10" x14ac:dyDescent="0.2">
      <c r="A627" t="s">
        <v>1952</v>
      </c>
      <c r="B627" t="str">
        <f t="shared" si="81"/>
        <v>Prozessor B / Section 2 / Programm 2 / Ancillary Sender 4</v>
      </c>
      <c r="C627" t="str">
        <f t="shared" si="82"/>
        <v>SDI14_ANCsend_0004</v>
      </c>
      <c r="D627" t="str">
        <f t="shared" si="83"/>
        <v>Sender</v>
      </c>
      <c r="E627" t="str">
        <f t="shared" si="84"/>
        <v>2</v>
      </c>
      <c r="F627" t="str">
        <f t="shared" si="85"/>
        <v>2</v>
      </c>
      <c r="G627" t="str">
        <f t="shared" si="86"/>
        <v>2</v>
      </c>
      <c r="H627" t="str">
        <f t="shared" si="87"/>
        <v>ANC</v>
      </c>
      <c r="I627">
        <f t="shared" si="88"/>
        <v>14</v>
      </c>
      <c r="J627" s="114" t="str">
        <f t="shared" si="89"/>
        <v>4</v>
      </c>
    </row>
    <row r="628" spans="1:10" x14ac:dyDescent="0.2">
      <c r="A628" t="s">
        <v>1953</v>
      </c>
      <c r="B628" t="str">
        <f t="shared" si="81"/>
        <v>Prozessor B / Section 2 / Programm 2 / Audio Sender 1</v>
      </c>
      <c r="C628" t="str">
        <f t="shared" si="82"/>
        <v>SDI14_AUDsend_0001</v>
      </c>
      <c r="D628" t="str">
        <f t="shared" si="83"/>
        <v>Sender</v>
      </c>
      <c r="E628" t="str">
        <f t="shared" si="84"/>
        <v>2</v>
      </c>
      <c r="F628" t="str">
        <f t="shared" si="85"/>
        <v>2</v>
      </c>
      <c r="G628" t="str">
        <f t="shared" si="86"/>
        <v>2</v>
      </c>
      <c r="H628" t="str">
        <f t="shared" si="87"/>
        <v>AUD</v>
      </c>
      <c r="I628">
        <f t="shared" si="88"/>
        <v>14</v>
      </c>
      <c r="J628" s="114" t="str">
        <f t="shared" si="89"/>
        <v>1</v>
      </c>
    </row>
    <row r="629" spans="1:10" x14ac:dyDescent="0.2">
      <c r="A629" t="s">
        <v>1954</v>
      </c>
      <c r="B629" t="str">
        <f t="shared" si="81"/>
        <v>Prozessor B / Section 2 / Programm 2 / Audio Sender 2</v>
      </c>
      <c r="C629" t="str">
        <f t="shared" si="82"/>
        <v>SDI14_AUDsend_0002</v>
      </c>
      <c r="D629" t="str">
        <f t="shared" si="83"/>
        <v>Sender</v>
      </c>
      <c r="E629" t="str">
        <f t="shared" si="84"/>
        <v>2</v>
      </c>
      <c r="F629" t="str">
        <f t="shared" si="85"/>
        <v>2</v>
      </c>
      <c r="G629" t="str">
        <f t="shared" si="86"/>
        <v>2</v>
      </c>
      <c r="H629" t="str">
        <f t="shared" si="87"/>
        <v>AUD</v>
      </c>
      <c r="I629">
        <f t="shared" si="88"/>
        <v>14</v>
      </c>
      <c r="J629" s="114" t="str">
        <f t="shared" si="89"/>
        <v>2</v>
      </c>
    </row>
    <row r="630" spans="1:10" x14ac:dyDescent="0.2">
      <c r="A630" t="s">
        <v>1955</v>
      </c>
      <c r="B630" t="str">
        <f t="shared" si="81"/>
        <v>Prozessor B / Section 2 / Programm 2 / Audio Sender 3</v>
      </c>
      <c r="C630" t="str">
        <f t="shared" si="82"/>
        <v>SDI14_AUDsend_0003</v>
      </c>
      <c r="D630" t="str">
        <f t="shared" si="83"/>
        <v>Sender</v>
      </c>
      <c r="E630" t="str">
        <f t="shared" si="84"/>
        <v>2</v>
      </c>
      <c r="F630" t="str">
        <f t="shared" si="85"/>
        <v>2</v>
      </c>
      <c r="G630" t="str">
        <f t="shared" si="86"/>
        <v>2</v>
      </c>
      <c r="H630" t="str">
        <f t="shared" si="87"/>
        <v>AUD</v>
      </c>
      <c r="I630">
        <f t="shared" si="88"/>
        <v>14</v>
      </c>
      <c r="J630" s="114" t="str">
        <f t="shared" si="89"/>
        <v>3</v>
      </c>
    </row>
    <row r="631" spans="1:10" x14ac:dyDescent="0.2">
      <c r="A631" t="s">
        <v>1956</v>
      </c>
      <c r="B631" t="str">
        <f t="shared" si="81"/>
        <v>Prozessor B / Section 2 / Programm 2 / Audio Sender 4</v>
      </c>
      <c r="C631" t="str">
        <f t="shared" si="82"/>
        <v>SDI14_AUDsend_0004</v>
      </c>
      <c r="D631" t="str">
        <f t="shared" si="83"/>
        <v>Sender</v>
      </c>
      <c r="E631" t="str">
        <f t="shared" si="84"/>
        <v>2</v>
      </c>
      <c r="F631" t="str">
        <f t="shared" si="85"/>
        <v>2</v>
      </c>
      <c r="G631" t="str">
        <f t="shared" si="86"/>
        <v>2</v>
      </c>
      <c r="H631" t="str">
        <f t="shared" si="87"/>
        <v>AUD</v>
      </c>
      <c r="I631">
        <f t="shared" si="88"/>
        <v>14</v>
      </c>
      <c r="J631" s="114" t="str">
        <f t="shared" si="89"/>
        <v>4</v>
      </c>
    </row>
    <row r="632" spans="1:10" x14ac:dyDescent="0.2">
      <c r="A632" t="s">
        <v>1957</v>
      </c>
      <c r="B632" t="str">
        <f t="shared" si="81"/>
        <v>Prozessor B / Section 2 / Programm 2 / Audio Sender 5</v>
      </c>
      <c r="C632" t="str">
        <f t="shared" si="82"/>
        <v>SDI14_AUDsend_0005</v>
      </c>
      <c r="D632" t="str">
        <f t="shared" si="83"/>
        <v>Sender</v>
      </c>
      <c r="E632" t="str">
        <f t="shared" si="84"/>
        <v>2</v>
      </c>
      <c r="F632" t="str">
        <f t="shared" si="85"/>
        <v>2</v>
      </c>
      <c r="G632" t="str">
        <f t="shared" si="86"/>
        <v>2</v>
      </c>
      <c r="H632" t="str">
        <f t="shared" si="87"/>
        <v>AUD</v>
      </c>
      <c r="I632">
        <f t="shared" si="88"/>
        <v>14</v>
      </c>
      <c r="J632" s="114" t="str">
        <f t="shared" si="89"/>
        <v>5</v>
      </c>
    </row>
    <row r="633" spans="1:10" x14ac:dyDescent="0.2">
      <c r="A633" t="s">
        <v>1958</v>
      </c>
      <c r="B633" t="str">
        <f t="shared" si="81"/>
        <v>Prozessor B / Section 2 / Programm 2 / Audio Sender 6</v>
      </c>
      <c r="C633" t="str">
        <f t="shared" si="82"/>
        <v>SDI14_AUDsend_0006</v>
      </c>
      <c r="D633" t="str">
        <f t="shared" si="83"/>
        <v>Sender</v>
      </c>
      <c r="E633" t="str">
        <f t="shared" si="84"/>
        <v>2</v>
      </c>
      <c r="F633" t="str">
        <f t="shared" si="85"/>
        <v>2</v>
      </c>
      <c r="G633" t="str">
        <f t="shared" si="86"/>
        <v>2</v>
      </c>
      <c r="H633" t="str">
        <f t="shared" si="87"/>
        <v>AUD</v>
      </c>
      <c r="I633">
        <f t="shared" si="88"/>
        <v>14</v>
      </c>
      <c r="J633" s="114" t="str">
        <f t="shared" si="89"/>
        <v>6</v>
      </c>
    </row>
    <row r="634" spans="1:10" x14ac:dyDescent="0.2">
      <c r="A634" t="s">
        <v>1959</v>
      </c>
      <c r="B634" t="str">
        <f t="shared" si="81"/>
        <v>Prozessor B / Section 2 / Programm 2 / Audio Sender 7</v>
      </c>
      <c r="C634" t="str">
        <f t="shared" si="82"/>
        <v>SDI14_AUDsend_0007</v>
      </c>
      <c r="D634" t="str">
        <f t="shared" si="83"/>
        <v>Sender</v>
      </c>
      <c r="E634" t="str">
        <f t="shared" si="84"/>
        <v>2</v>
      </c>
      <c r="F634" t="str">
        <f t="shared" si="85"/>
        <v>2</v>
      </c>
      <c r="G634" t="str">
        <f t="shared" si="86"/>
        <v>2</v>
      </c>
      <c r="H634" t="str">
        <f t="shared" si="87"/>
        <v>AUD</v>
      </c>
      <c r="I634">
        <f t="shared" si="88"/>
        <v>14</v>
      </c>
      <c r="J634" s="114" t="str">
        <f t="shared" si="89"/>
        <v>7</v>
      </c>
    </row>
    <row r="635" spans="1:10" x14ac:dyDescent="0.2">
      <c r="A635" t="s">
        <v>1960</v>
      </c>
      <c r="B635" t="str">
        <f t="shared" si="81"/>
        <v>Prozessor B / Section 2 / Programm 2 / Audio Sender 8</v>
      </c>
      <c r="C635" t="str">
        <f t="shared" si="82"/>
        <v>SDI14_AUDsend_0008</v>
      </c>
      <c r="D635" t="str">
        <f t="shared" si="83"/>
        <v>Sender</v>
      </c>
      <c r="E635" t="str">
        <f t="shared" si="84"/>
        <v>2</v>
      </c>
      <c r="F635" t="str">
        <f t="shared" si="85"/>
        <v>2</v>
      </c>
      <c r="G635" t="str">
        <f t="shared" si="86"/>
        <v>2</v>
      </c>
      <c r="H635" t="str">
        <f t="shared" si="87"/>
        <v>AUD</v>
      </c>
      <c r="I635">
        <f t="shared" si="88"/>
        <v>14</v>
      </c>
      <c r="J635" s="114" t="str">
        <f t="shared" si="89"/>
        <v>8</v>
      </c>
    </row>
    <row r="636" spans="1:10" x14ac:dyDescent="0.2">
      <c r="A636" t="s">
        <v>1961</v>
      </c>
      <c r="B636" t="str">
        <f t="shared" si="81"/>
        <v>Prozessor B / Section 2 / Programm 2 / Audio Sender 9</v>
      </c>
      <c r="C636" t="str">
        <f t="shared" si="82"/>
        <v>SDI14_AUDsend_0009</v>
      </c>
      <c r="D636" t="str">
        <f t="shared" si="83"/>
        <v>Sender</v>
      </c>
      <c r="E636" t="str">
        <f t="shared" si="84"/>
        <v>2</v>
      </c>
      <c r="F636" t="str">
        <f t="shared" si="85"/>
        <v>2</v>
      </c>
      <c r="G636" t="str">
        <f t="shared" si="86"/>
        <v>2</v>
      </c>
      <c r="H636" t="str">
        <f t="shared" si="87"/>
        <v>AUD</v>
      </c>
      <c r="I636">
        <f t="shared" si="88"/>
        <v>14</v>
      </c>
      <c r="J636" s="114" t="str">
        <f t="shared" si="89"/>
        <v>9</v>
      </c>
    </row>
    <row r="637" spans="1:10" x14ac:dyDescent="0.2">
      <c r="A637" t="s">
        <v>1962</v>
      </c>
      <c r="B637" t="str">
        <f t="shared" si="81"/>
        <v>Prozessor B / Section 2 / Programm 2 / Audio Sender 10</v>
      </c>
      <c r="C637" t="str">
        <f t="shared" si="82"/>
        <v>SDI14_AUDsend_0010</v>
      </c>
      <c r="D637" t="str">
        <f t="shared" si="83"/>
        <v>Sender</v>
      </c>
      <c r="E637" t="str">
        <f t="shared" si="84"/>
        <v>2</v>
      </c>
      <c r="F637" t="str">
        <f t="shared" si="85"/>
        <v>2</v>
      </c>
      <c r="G637" t="str">
        <f t="shared" si="86"/>
        <v>2</v>
      </c>
      <c r="H637" t="str">
        <f t="shared" si="87"/>
        <v>AUD</v>
      </c>
      <c r="I637">
        <f t="shared" si="88"/>
        <v>14</v>
      </c>
      <c r="J637" s="114" t="str">
        <f t="shared" si="89"/>
        <v>10</v>
      </c>
    </row>
    <row r="638" spans="1:10" x14ac:dyDescent="0.2">
      <c r="A638" t="s">
        <v>1963</v>
      </c>
      <c r="B638" t="str">
        <f t="shared" si="81"/>
        <v>Prozessor B / Section 2 / Programm 2 / Audio Sender 11</v>
      </c>
      <c r="C638" t="str">
        <f t="shared" si="82"/>
        <v>SDI14_AUDsend_0011</v>
      </c>
      <c r="D638" t="str">
        <f t="shared" si="83"/>
        <v>Sender</v>
      </c>
      <c r="E638" t="str">
        <f t="shared" si="84"/>
        <v>2</v>
      </c>
      <c r="F638" t="str">
        <f t="shared" si="85"/>
        <v>2</v>
      </c>
      <c r="G638" t="str">
        <f t="shared" si="86"/>
        <v>2</v>
      </c>
      <c r="H638" t="str">
        <f t="shared" si="87"/>
        <v>AUD</v>
      </c>
      <c r="I638">
        <f t="shared" si="88"/>
        <v>14</v>
      </c>
      <c r="J638" s="114" t="str">
        <f t="shared" si="89"/>
        <v>11</v>
      </c>
    </row>
    <row r="639" spans="1:10" x14ac:dyDescent="0.2">
      <c r="A639" t="s">
        <v>1964</v>
      </c>
      <c r="B639" t="str">
        <f t="shared" si="81"/>
        <v>Prozessor B / Section 2 / Programm 2 / Audio Sender 12</v>
      </c>
      <c r="C639" t="str">
        <f t="shared" si="82"/>
        <v>SDI14_AUDsend_0012</v>
      </c>
      <c r="D639" t="str">
        <f t="shared" si="83"/>
        <v>Sender</v>
      </c>
      <c r="E639" t="str">
        <f t="shared" si="84"/>
        <v>2</v>
      </c>
      <c r="F639" t="str">
        <f t="shared" si="85"/>
        <v>2</v>
      </c>
      <c r="G639" t="str">
        <f t="shared" si="86"/>
        <v>2</v>
      </c>
      <c r="H639" t="str">
        <f t="shared" si="87"/>
        <v>AUD</v>
      </c>
      <c r="I639">
        <f t="shared" si="88"/>
        <v>14</v>
      </c>
      <c r="J639" s="114" t="str">
        <f t="shared" si="89"/>
        <v>12</v>
      </c>
    </row>
    <row r="640" spans="1:10" x14ac:dyDescent="0.2">
      <c r="A640" t="s">
        <v>1965</v>
      </c>
      <c r="B640" t="str">
        <f t="shared" si="81"/>
        <v>Prozessor B / Section 2 / Programm 2 / Audio Sender 13</v>
      </c>
      <c r="C640" t="str">
        <f t="shared" si="82"/>
        <v>SDI14_AUDsend_0013</v>
      </c>
      <c r="D640" t="str">
        <f t="shared" si="83"/>
        <v>Sender</v>
      </c>
      <c r="E640" t="str">
        <f t="shared" si="84"/>
        <v>2</v>
      </c>
      <c r="F640" t="str">
        <f t="shared" si="85"/>
        <v>2</v>
      </c>
      <c r="G640" t="str">
        <f t="shared" si="86"/>
        <v>2</v>
      </c>
      <c r="H640" t="str">
        <f t="shared" si="87"/>
        <v>AUD</v>
      </c>
      <c r="I640">
        <f t="shared" si="88"/>
        <v>14</v>
      </c>
      <c r="J640" s="114" t="str">
        <f t="shared" si="89"/>
        <v>13</v>
      </c>
    </row>
    <row r="641" spans="1:10" x14ac:dyDescent="0.2">
      <c r="A641" t="s">
        <v>1966</v>
      </c>
      <c r="B641" t="str">
        <f t="shared" si="81"/>
        <v>Prozessor B / Section 2 / Programm 2 / Audio Sender 14</v>
      </c>
      <c r="C641" t="str">
        <f t="shared" si="82"/>
        <v>SDI14_AUDsend_0014</v>
      </c>
      <c r="D641" t="str">
        <f t="shared" si="83"/>
        <v>Sender</v>
      </c>
      <c r="E641" t="str">
        <f t="shared" si="84"/>
        <v>2</v>
      </c>
      <c r="F641" t="str">
        <f t="shared" si="85"/>
        <v>2</v>
      </c>
      <c r="G641" t="str">
        <f t="shared" si="86"/>
        <v>2</v>
      </c>
      <c r="H641" t="str">
        <f t="shared" si="87"/>
        <v>AUD</v>
      </c>
      <c r="I641">
        <f t="shared" si="88"/>
        <v>14</v>
      </c>
      <c r="J641" s="114" t="str">
        <f t="shared" si="89"/>
        <v>14</v>
      </c>
    </row>
    <row r="642" spans="1:10" x14ac:dyDescent="0.2">
      <c r="A642" t="s">
        <v>1967</v>
      </c>
      <c r="B642" t="str">
        <f t="shared" ref="B642:B705" si="90">CONCATENATE(IF(E642="1","Prozessor A",IF(E642="2","Prozessor B",IF(E642="3","Prozessor C",IF(E642="4","Prozessor D","UNBEKANNT"))))," / ",IF(F642="1","Section 1",IF(F642="2","Section 2","UNBEKANNT"))," / ",IF(G642="1","Programm 1",IF(G642="2","Programm 2",IF(G642="3","Programm 3",IF(G642="4","Programm 4","UNBEKANNT")))), " / ", IF(H642="VID","Video",IF(H642="AUD","Audio",IF(H642="ANC","Ancillary","UNBEKANNT")))," ", D642, " ", J642)</f>
        <v>Prozessor B / Section 2 / Programm 2 / Audio Sender 15</v>
      </c>
      <c r="C642" t="str">
        <f t="shared" ref="C642:C705" si="91">CONCATENATE("SDI",IF(I642&lt;10,CONCATENATE("0",I642),I642),"_",H642,IF(D642="Sender","send_",IF(D642="Receiver","rec_","UNKNOWN")),IF(OR(J642 ="1",J642 ="2",J642 ="3",J642 ="4",J642 ="5",J642 ="6",J642 ="7",J642 ="8",J642 ="9"),CONCATENATE("000",J642),CONCATENATE("00",J642)))</f>
        <v>SDI14_AUDsend_0015</v>
      </c>
      <c r="D642" t="str">
        <f t="shared" ref="D642:D705" si="92">IF(ISERROR(FIND("S|P",A642)),"Receiver","Sender")</f>
        <v>Sender</v>
      </c>
      <c r="E642" t="str">
        <f t="shared" ref="E642:E705" si="93">IF(ISERROR(FIND("ProcA",A642)),IF(ISERROR(FIND("ProcB",A642)),IF(ISERROR(FIND("ProcC",A642)),IF(ISERROR(FIND("ProcD",A642)),"UNBEKANNT","4"),"3"),"2"),"1")</f>
        <v>2</v>
      </c>
      <c r="F642" t="str">
        <f t="shared" ref="F642:F705" si="94">IF(ISERROR(FIND(" S1 ",A642)),IF(ISERROR(FIND(" S2 ",A642)),"UNBEKANNT","2"),"1")</f>
        <v>2</v>
      </c>
      <c r="G642" t="str">
        <f t="shared" ref="G642:G705" si="95">IF(ISERROR(FIND(" P1 ",A642)),IF(ISERROR(FIND(" P2 ",A642)),IF(ISERROR(FIND(" P3 ",A642)),IF(ISERROR(FIND(" P4 ",A642)),"UNBEKANNT","4"),"3"),"2"),"1")</f>
        <v>2</v>
      </c>
      <c r="H642" t="str">
        <f t="shared" ref="H642:H705" si="96">IF(ISERROR(FIND("Video",A642)),IF(ISERROR(FIND("Audio",A642)),IF(ISERROR(FIND("Ancillary",A642)),"UNBEKANNT","ANC"),"AUD"),"VID")</f>
        <v>AUD</v>
      </c>
      <c r="I642">
        <f t="shared" ref="I642:I705" si="97">IF(AND(E642="1",F642="1",G642="1"),1,IF(AND(E642="1",F642="1",G642="2"),2,IF(AND(E642="1",F642="1",G642="3"),3,IF(AND(E642="1",F642="1",G642="4"),4,IF(AND(E642="1",F642="2",G642="1"),5,IF(AND(E642="1",F642="2",G642="2"),6,IF(AND(E642="1",F642="2",G642="3"),7,IF(AND(E642="1",F642="2",G642="4"),8,IF(AND(E642="2",F642="1",G642="1"),9,IF(AND(E642="2",F642="1",G642="2"),10,IF(AND(E642="2",F642="1",G642="3"),11,IF(AND(E642="2",F642="1",G642="4"),12,IF(AND(E642="2",F642="2",G642="1"),13,IF(AND(E642="2",F642="2",G642="2"),14,IF(AND(E642="2",F642="2",G642="3"),15,IF(AND(E642="2",F642="2",G642="4"),16,IF(AND(E642="3",F642="1",G642="1"),17,IF(AND(E642="3",F642="1",G642="2"),18,IF(AND(E642="3",F642="1",G642="3"),19,IF(AND(E642="3",F642="1",G642="4"),20,IF(AND(E642="3",F642="2",G642="1"),21,IF(AND(E642="3",F642="2",G642="2"),22,IF(AND(E642="3",F642="2",G642="3"),23,IF(AND(E642="3",F642="2",G642="4"),24,IF(AND(E642="4",F642="1",G642="1"),25,IF(AND(E642="4",F642="1",G642="2"),26,IF(AND(E642="4",F642="1",G642="3"),27,IF(AND(E642="4",F642="1",G642="4"),28,IF(AND(E642="4",F642="2",G642="1"),29,IF(AND(E642="4",F642="2",G642="2"),30,IF(AND(E642="4",F642="2",G642="3"),31,IF(AND(E642="4",F642="2",G642="4"),32,"UNBEKANNT"))))))))))))))))))))))))))))))))</f>
        <v>14</v>
      </c>
      <c r="J642" s="114" t="str">
        <f t="shared" ref="J642:J705" si="98">IF(ISERROR(FIND("Proxy Video",A642)),IF(ISERROR(FIND("Video",A642)),IF(ISERROR(SEARCH("Audio",A642)),IF(ISERROR(SEARCH("Data",A642)),"UNBEKANNT",RIGHT(A642,LEN(A642)-SEARCH("Data",A642)-4)),RIGHT(A642,LEN(A642)-SEARCH("Audio",A642)-5)),"1"),"2")</f>
        <v>15</v>
      </c>
    </row>
    <row r="643" spans="1:10" x14ac:dyDescent="0.2">
      <c r="A643" t="s">
        <v>1968</v>
      </c>
      <c r="B643" t="str">
        <f t="shared" si="90"/>
        <v>Prozessor B / Section 2 / Programm 2 / Audio Sender 16</v>
      </c>
      <c r="C643" t="str">
        <f t="shared" si="91"/>
        <v>SDI14_AUDsend_0016</v>
      </c>
      <c r="D643" t="str">
        <f t="shared" si="92"/>
        <v>Sender</v>
      </c>
      <c r="E643" t="str">
        <f t="shared" si="93"/>
        <v>2</v>
      </c>
      <c r="F643" t="str">
        <f t="shared" si="94"/>
        <v>2</v>
      </c>
      <c r="G643" t="str">
        <f t="shared" si="95"/>
        <v>2</v>
      </c>
      <c r="H643" t="str">
        <f t="shared" si="96"/>
        <v>AUD</v>
      </c>
      <c r="I643">
        <f t="shared" si="97"/>
        <v>14</v>
      </c>
      <c r="J643" s="114" t="str">
        <f t="shared" si="98"/>
        <v>16</v>
      </c>
    </row>
    <row r="644" spans="1:10" x14ac:dyDescent="0.2">
      <c r="A644" t="s">
        <v>1969</v>
      </c>
      <c r="B644" t="str">
        <f t="shared" si="90"/>
        <v>Prozessor B / Section 2 / Programm 2 / Video Sender 1</v>
      </c>
      <c r="C644" t="str">
        <f t="shared" si="91"/>
        <v>SDI14_VIDsend_0001</v>
      </c>
      <c r="D644" t="str">
        <f t="shared" si="92"/>
        <v>Sender</v>
      </c>
      <c r="E644" t="str">
        <f t="shared" si="93"/>
        <v>2</v>
      </c>
      <c r="F644" t="str">
        <f t="shared" si="94"/>
        <v>2</v>
      </c>
      <c r="G644" t="str">
        <f t="shared" si="95"/>
        <v>2</v>
      </c>
      <c r="H644" t="str">
        <f t="shared" si="96"/>
        <v>VID</v>
      </c>
      <c r="I644">
        <f t="shared" si="97"/>
        <v>14</v>
      </c>
      <c r="J644" s="114" t="str">
        <f t="shared" si="98"/>
        <v>1</v>
      </c>
    </row>
    <row r="645" spans="1:10" x14ac:dyDescent="0.2">
      <c r="A645" t="s">
        <v>1970</v>
      </c>
      <c r="B645" t="str">
        <f t="shared" si="90"/>
        <v>Prozessor B / Section 2 / Programm 2 / Video Sender 2</v>
      </c>
      <c r="C645" t="str">
        <f t="shared" si="91"/>
        <v>SDI14_VIDsend_0002</v>
      </c>
      <c r="D645" t="str">
        <f t="shared" si="92"/>
        <v>Sender</v>
      </c>
      <c r="E645" t="str">
        <f t="shared" si="93"/>
        <v>2</v>
      </c>
      <c r="F645" t="str">
        <f t="shared" si="94"/>
        <v>2</v>
      </c>
      <c r="G645" t="str">
        <f t="shared" si="95"/>
        <v>2</v>
      </c>
      <c r="H645" t="str">
        <f t="shared" si="96"/>
        <v>VID</v>
      </c>
      <c r="I645">
        <f t="shared" si="97"/>
        <v>14</v>
      </c>
      <c r="J645" s="114" t="str">
        <f t="shared" si="98"/>
        <v>2</v>
      </c>
    </row>
    <row r="646" spans="1:10" x14ac:dyDescent="0.2">
      <c r="A646" t="s">
        <v>1971</v>
      </c>
      <c r="B646" t="str">
        <f t="shared" si="90"/>
        <v>Prozessor B / Section 2 / Programm 3 / Ancillary Sender 1</v>
      </c>
      <c r="C646" t="str">
        <f t="shared" si="91"/>
        <v>SDI15_ANCsend_0001</v>
      </c>
      <c r="D646" t="str">
        <f t="shared" si="92"/>
        <v>Sender</v>
      </c>
      <c r="E646" t="str">
        <f t="shared" si="93"/>
        <v>2</v>
      </c>
      <c r="F646" t="str">
        <f t="shared" si="94"/>
        <v>2</v>
      </c>
      <c r="G646" t="str">
        <f t="shared" si="95"/>
        <v>3</v>
      </c>
      <c r="H646" t="str">
        <f t="shared" si="96"/>
        <v>ANC</v>
      </c>
      <c r="I646">
        <f t="shared" si="97"/>
        <v>15</v>
      </c>
      <c r="J646" s="114" t="str">
        <f t="shared" si="98"/>
        <v>1</v>
      </c>
    </row>
    <row r="647" spans="1:10" x14ac:dyDescent="0.2">
      <c r="A647" t="s">
        <v>1972</v>
      </c>
      <c r="B647" t="str">
        <f t="shared" si="90"/>
        <v>Prozessor B / Section 2 / Programm 3 / Ancillary Sender 2</v>
      </c>
      <c r="C647" t="str">
        <f t="shared" si="91"/>
        <v>SDI15_ANCsend_0002</v>
      </c>
      <c r="D647" t="str">
        <f t="shared" si="92"/>
        <v>Sender</v>
      </c>
      <c r="E647" t="str">
        <f t="shared" si="93"/>
        <v>2</v>
      </c>
      <c r="F647" t="str">
        <f t="shared" si="94"/>
        <v>2</v>
      </c>
      <c r="G647" t="str">
        <f t="shared" si="95"/>
        <v>3</v>
      </c>
      <c r="H647" t="str">
        <f t="shared" si="96"/>
        <v>ANC</v>
      </c>
      <c r="I647">
        <f t="shared" si="97"/>
        <v>15</v>
      </c>
      <c r="J647" s="114" t="str">
        <f t="shared" si="98"/>
        <v>2</v>
      </c>
    </row>
    <row r="648" spans="1:10" x14ac:dyDescent="0.2">
      <c r="A648" t="s">
        <v>1973</v>
      </c>
      <c r="B648" t="str">
        <f t="shared" si="90"/>
        <v>Prozessor B / Section 2 / Programm 3 / Ancillary Sender 3</v>
      </c>
      <c r="C648" t="str">
        <f t="shared" si="91"/>
        <v>SDI15_ANCsend_0003</v>
      </c>
      <c r="D648" t="str">
        <f t="shared" si="92"/>
        <v>Sender</v>
      </c>
      <c r="E648" t="str">
        <f t="shared" si="93"/>
        <v>2</v>
      </c>
      <c r="F648" t="str">
        <f t="shared" si="94"/>
        <v>2</v>
      </c>
      <c r="G648" t="str">
        <f t="shared" si="95"/>
        <v>3</v>
      </c>
      <c r="H648" t="str">
        <f t="shared" si="96"/>
        <v>ANC</v>
      </c>
      <c r="I648">
        <f t="shared" si="97"/>
        <v>15</v>
      </c>
      <c r="J648" s="114" t="str">
        <f t="shared" si="98"/>
        <v>3</v>
      </c>
    </row>
    <row r="649" spans="1:10" x14ac:dyDescent="0.2">
      <c r="A649" t="s">
        <v>1974</v>
      </c>
      <c r="B649" t="str">
        <f t="shared" si="90"/>
        <v>Prozessor B / Section 2 / Programm 3 / Ancillary Sender 4</v>
      </c>
      <c r="C649" t="str">
        <f t="shared" si="91"/>
        <v>SDI15_ANCsend_0004</v>
      </c>
      <c r="D649" t="str">
        <f t="shared" si="92"/>
        <v>Sender</v>
      </c>
      <c r="E649" t="str">
        <f t="shared" si="93"/>
        <v>2</v>
      </c>
      <c r="F649" t="str">
        <f t="shared" si="94"/>
        <v>2</v>
      </c>
      <c r="G649" t="str">
        <f t="shared" si="95"/>
        <v>3</v>
      </c>
      <c r="H649" t="str">
        <f t="shared" si="96"/>
        <v>ANC</v>
      </c>
      <c r="I649">
        <f t="shared" si="97"/>
        <v>15</v>
      </c>
      <c r="J649" s="114" t="str">
        <f t="shared" si="98"/>
        <v>4</v>
      </c>
    </row>
    <row r="650" spans="1:10" x14ac:dyDescent="0.2">
      <c r="A650" t="s">
        <v>1975</v>
      </c>
      <c r="B650" t="str">
        <f t="shared" si="90"/>
        <v>Prozessor B / Section 2 / Programm 3 / Audio Sender 1</v>
      </c>
      <c r="C650" t="str">
        <f t="shared" si="91"/>
        <v>SDI15_AUDsend_0001</v>
      </c>
      <c r="D650" t="str">
        <f t="shared" si="92"/>
        <v>Sender</v>
      </c>
      <c r="E650" t="str">
        <f t="shared" si="93"/>
        <v>2</v>
      </c>
      <c r="F650" t="str">
        <f t="shared" si="94"/>
        <v>2</v>
      </c>
      <c r="G650" t="str">
        <f t="shared" si="95"/>
        <v>3</v>
      </c>
      <c r="H650" t="str">
        <f t="shared" si="96"/>
        <v>AUD</v>
      </c>
      <c r="I650">
        <f t="shared" si="97"/>
        <v>15</v>
      </c>
      <c r="J650" s="114" t="str">
        <f t="shared" si="98"/>
        <v>1</v>
      </c>
    </row>
    <row r="651" spans="1:10" x14ac:dyDescent="0.2">
      <c r="A651" t="s">
        <v>1976</v>
      </c>
      <c r="B651" t="str">
        <f t="shared" si="90"/>
        <v>Prozessor B / Section 2 / Programm 3 / Audio Sender 2</v>
      </c>
      <c r="C651" t="str">
        <f t="shared" si="91"/>
        <v>SDI15_AUDsend_0002</v>
      </c>
      <c r="D651" t="str">
        <f t="shared" si="92"/>
        <v>Sender</v>
      </c>
      <c r="E651" t="str">
        <f t="shared" si="93"/>
        <v>2</v>
      </c>
      <c r="F651" t="str">
        <f t="shared" si="94"/>
        <v>2</v>
      </c>
      <c r="G651" t="str">
        <f t="shared" si="95"/>
        <v>3</v>
      </c>
      <c r="H651" t="str">
        <f t="shared" si="96"/>
        <v>AUD</v>
      </c>
      <c r="I651">
        <f t="shared" si="97"/>
        <v>15</v>
      </c>
      <c r="J651" s="114" t="str">
        <f t="shared" si="98"/>
        <v>2</v>
      </c>
    </row>
    <row r="652" spans="1:10" x14ac:dyDescent="0.2">
      <c r="A652" t="s">
        <v>1977</v>
      </c>
      <c r="B652" t="str">
        <f t="shared" si="90"/>
        <v>Prozessor B / Section 2 / Programm 3 / Audio Sender 3</v>
      </c>
      <c r="C652" t="str">
        <f t="shared" si="91"/>
        <v>SDI15_AUDsend_0003</v>
      </c>
      <c r="D652" t="str">
        <f t="shared" si="92"/>
        <v>Sender</v>
      </c>
      <c r="E652" t="str">
        <f t="shared" si="93"/>
        <v>2</v>
      </c>
      <c r="F652" t="str">
        <f t="shared" si="94"/>
        <v>2</v>
      </c>
      <c r="G652" t="str">
        <f t="shared" si="95"/>
        <v>3</v>
      </c>
      <c r="H652" t="str">
        <f t="shared" si="96"/>
        <v>AUD</v>
      </c>
      <c r="I652">
        <f t="shared" si="97"/>
        <v>15</v>
      </c>
      <c r="J652" s="114" t="str">
        <f t="shared" si="98"/>
        <v>3</v>
      </c>
    </row>
    <row r="653" spans="1:10" x14ac:dyDescent="0.2">
      <c r="A653" t="s">
        <v>1978</v>
      </c>
      <c r="B653" t="str">
        <f t="shared" si="90"/>
        <v>Prozessor B / Section 2 / Programm 3 / Audio Sender 4</v>
      </c>
      <c r="C653" t="str">
        <f t="shared" si="91"/>
        <v>SDI15_AUDsend_0004</v>
      </c>
      <c r="D653" t="str">
        <f t="shared" si="92"/>
        <v>Sender</v>
      </c>
      <c r="E653" t="str">
        <f t="shared" si="93"/>
        <v>2</v>
      </c>
      <c r="F653" t="str">
        <f t="shared" si="94"/>
        <v>2</v>
      </c>
      <c r="G653" t="str">
        <f t="shared" si="95"/>
        <v>3</v>
      </c>
      <c r="H653" t="str">
        <f t="shared" si="96"/>
        <v>AUD</v>
      </c>
      <c r="I653">
        <f t="shared" si="97"/>
        <v>15</v>
      </c>
      <c r="J653" s="114" t="str">
        <f t="shared" si="98"/>
        <v>4</v>
      </c>
    </row>
    <row r="654" spans="1:10" x14ac:dyDescent="0.2">
      <c r="A654" t="s">
        <v>1979</v>
      </c>
      <c r="B654" t="str">
        <f t="shared" si="90"/>
        <v>Prozessor B / Section 2 / Programm 3 / Audio Sender 5</v>
      </c>
      <c r="C654" t="str">
        <f t="shared" si="91"/>
        <v>SDI15_AUDsend_0005</v>
      </c>
      <c r="D654" t="str">
        <f t="shared" si="92"/>
        <v>Sender</v>
      </c>
      <c r="E654" t="str">
        <f t="shared" si="93"/>
        <v>2</v>
      </c>
      <c r="F654" t="str">
        <f t="shared" si="94"/>
        <v>2</v>
      </c>
      <c r="G654" t="str">
        <f t="shared" si="95"/>
        <v>3</v>
      </c>
      <c r="H654" t="str">
        <f t="shared" si="96"/>
        <v>AUD</v>
      </c>
      <c r="I654">
        <f t="shared" si="97"/>
        <v>15</v>
      </c>
      <c r="J654" s="114" t="str">
        <f t="shared" si="98"/>
        <v>5</v>
      </c>
    </row>
    <row r="655" spans="1:10" x14ac:dyDescent="0.2">
      <c r="A655" t="s">
        <v>1980</v>
      </c>
      <c r="B655" t="str">
        <f t="shared" si="90"/>
        <v>Prozessor B / Section 2 / Programm 3 / Audio Sender 6</v>
      </c>
      <c r="C655" t="str">
        <f t="shared" si="91"/>
        <v>SDI15_AUDsend_0006</v>
      </c>
      <c r="D655" t="str">
        <f t="shared" si="92"/>
        <v>Sender</v>
      </c>
      <c r="E655" t="str">
        <f t="shared" si="93"/>
        <v>2</v>
      </c>
      <c r="F655" t="str">
        <f t="shared" si="94"/>
        <v>2</v>
      </c>
      <c r="G655" t="str">
        <f t="shared" si="95"/>
        <v>3</v>
      </c>
      <c r="H655" t="str">
        <f t="shared" si="96"/>
        <v>AUD</v>
      </c>
      <c r="I655">
        <f t="shared" si="97"/>
        <v>15</v>
      </c>
      <c r="J655" s="114" t="str">
        <f t="shared" si="98"/>
        <v>6</v>
      </c>
    </row>
    <row r="656" spans="1:10" x14ac:dyDescent="0.2">
      <c r="A656" t="s">
        <v>1981</v>
      </c>
      <c r="B656" t="str">
        <f t="shared" si="90"/>
        <v>Prozessor B / Section 2 / Programm 3 / Audio Sender 7</v>
      </c>
      <c r="C656" t="str">
        <f t="shared" si="91"/>
        <v>SDI15_AUDsend_0007</v>
      </c>
      <c r="D656" t="str">
        <f t="shared" si="92"/>
        <v>Sender</v>
      </c>
      <c r="E656" t="str">
        <f t="shared" si="93"/>
        <v>2</v>
      </c>
      <c r="F656" t="str">
        <f t="shared" si="94"/>
        <v>2</v>
      </c>
      <c r="G656" t="str">
        <f t="shared" si="95"/>
        <v>3</v>
      </c>
      <c r="H656" t="str">
        <f t="shared" si="96"/>
        <v>AUD</v>
      </c>
      <c r="I656">
        <f t="shared" si="97"/>
        <v>15</v>
      </c>
      <c r="J656" s="114" t="str">
        <f t="shared" si="98"/>
        <v>7</v>
      </c>
    </row>
    <row r="657" spans="1:10" x14ac:dyDescent="0.2">
      <c r="A657" t="s">
        <v>1982</v>
      </c>
      <c r="B657" t="str">
        <f t="shared" si="90"/>
        <v>Prozessor B / Section 2 / Programm 3 / Audio Sender 8</v>
      </c>
      <c r="C657" t="str">
        <f t="shared" si="91"/>
        <v>SDI15_AUDsend_0008</v>
      </c>
      <c r="D657" t="str">
        <f t="shared" si="92"/>
        <v>Sender</v>
      </c>
      <c r="E657" t="str">
        <f t="shared" si="93"/>
        <v>2</v>
      </c>
      <c r="F657" t="str">
        <f t="shared" si="94"/>
        <v>2</v>
      </c>
      <c r="G657" t="str">
        <f t="shared" si="95"/>
        <v>3</v>
      </c>
      <c r="H657" t="str">
        <f t="shared" si="96"/>
        <v>AUD</v>
      </c>
      <c r="I657">
        <f t="shared" si="97"/>
        <v>15</v>
      </c>
      <c r="J657" s="114" t="str">
        <f t="shared" si="98"/>
        <v>8</v>
      </c>
    </row>
    <row r="658" spans="1:10" x14ac:dyDescent="0.2">
      <c r="A658" t="s">
        <v>1983</v>
      </c>
      <c r="B658" t="str">
        <f t="shared" si="90"/>
        <v>Prozessor B / Section 2 / Programm 3 / Audio Sender 9</v>
      </c>
      <c r="C658" t="str">
        <f t="shared" si="91"/>
        <v>SDI15_AUDsend_0009</v>
      </c>
      <c r="D658" t="str">
        <f t="shared" si="92"/>
        <v>Sender</v>
      </c>
      <c r="E658" t="str">
        <f t="shared" si="93"/>
        <v>2</v>
      </c>
      <c r="F658" t="str">
        <f t="shared" si="94"/>
        <v>2</v>
      </c>
      <c r="G658" t="str">
        <f t="shared" si="95"/>
        <v>3</v>
      </c>
      <c r="H658" t="str">
        <f t="shared" si="96"/>
        <v>AUD</v>
      </c>
      <c r="I658">
        <f t="shared" si="97"/>
        <v>15</v>
      </c>
      <c r="J658" s="114" t="str">
        <f t="shared" si="98"/>
        <v>9</v>
      </c>
    </row>
    <row r="659" spans="1:10" x14ac:dyDescent="0.2">
      <c r="A659" t="s">
        <v>1984</v>
      </c>
      <c r="B659" t="str">
        <f t="shared" si="90"/>
        <v>Prozessor B / Section 2 / Programm 3 / Audio Sender 10</v>
      </c>
      <c r="C659" t="str">
        <f t="shared" si="91"/>
        <v>SDI15_AUDsend_0010</v>
      </c>
      <c r="D659" t="str">
        <f t="shared" si="92"/>
        <v>Sender</v>
      </c>
      <c r="E659" t="str">
        <f t="shared" si="93"/>
        <v>2</v>
      </c>
      <c r="F659" t="str">
        <f t="shared" si="94"/>
        <v>2</v>
      </c>
      <c r="G659" t="str">
        <f t="shared" si="95"/>
        <v>3</v>
      </c>
      <c r="H659" t="str">
        <f t="shared" si="96"/>
        <v>AUD</v>
      </c>
      <c r="I659">
        <f t="shared" si="97"/>
        <v>15</v>
      </c>
      <c r="J659" s="114" t="str">
        <f t="shared" si="98"/>
        <v>10</v>
      </c>
    </row>
    <row r="660" spans="1:10" x14ac:dyDescent="0.2">
      <c r="A660" t="s">
        <v>1985</v>
      </c>
      <c r="B660" t="str">
        <f t="shared" si="90"/>
        <v>Prozessor B / Section 2 / Programm 3 / Audio Sender 11</v>
      </c>
      <c r="C660" t="str">
        <f t="shared" si="91"/>
        <v>SDI15_AUDsend_0011</v>
      </c>
      <c r="D660" t="str">
        <f t="shared" si="92"/>
        <v>Sender</v>
      </c>
      <c r="E660" t="str">
        <f t="shared" si="93"/>
        <v>2</v>
      </c>
      <c r="F660" t="str">
        <f t="shared" si="94"/>
        <v>2</v>
      </c>
      <c r="G660" t="str">
        <f t="shared" si="95"/>
        <v>3</v>
      </c>
      <c r="H660" t="str">
        <f t="shared" si="96"/>
        <v>AUD</v>
      </c>
      <c r="I660">
        <f t="shared" si="97"/>
        <v>15</v>
      </c>
      <c r="J660" s="114" t="str">
        <f t="shared" si="98"/>
        <v>11</v>
      </c>
    </row>
    <row r="661" spans="1:10" x14ac:dyDescent="0.2">
      <c r="A661" t="s">
        <v>1986</v>
      </c>
      <c r="B661" t="str">
        <f t="shared" si="90"/>
        <v>Prozessor B / Section 2 / Programm 3 / Audio Sender 12</v>
      </c>
      <c r="C661" t="str">
        <f t="shared" si="91"/>
        <v>SDI15_AUDsend_0012</v>
      </c>
      <c r="D661" t="str">
        <f t="shared" si="92"/>
        <v>Sender</v>
      </c>
      <c r="E661" t="str">
        <f t="shared" si="93"/>
        <v>2</v>
      </c>
      <c r="F661" t="str">
        <f t="shared" si="94"/>
        <v>2</v>
      </c>
      <c r="G661" t="str">
        <f t="shared" si="95"/>
        <v>3</v>
      </c>
      <c r="H661" t="str">
        <f t="shared" si="96"/>
        <v>AUD</v>
      </c>
      <c r="I661">
        <f t="shared" si="97"/>
        <v>15</v>
      </c>
      <c r="J661" s="114" t="str">
        <f t="shared" si="98"/>
        <v>12</v>
      </c>
    </row>
    <row r="662" spans="1:10" x14ac:dyDescent="0.2">
      <c r="A662" t="s">
        <v>1987</v>
      </c>
      <c r="B662" t="str">
        <f t="shared" si="90"/>
        <v>Prozessor B / Section 2 / Programm 3 / Audio Sender 13</v>
      </c>
      <c r="C662" t="str">
        <f t="shared" si="91"/>
        <v>SDI15_AUDsend_0013</v>
      </c>
      <c r="D662" t="str">
        <f t="shared" si="92"/>
        <v>Sender</v>
      </c>
      <c r="E662" t="str">
        <f t="shared" si="93"/>
        <v>2</v>
      </c>
      <c r="F662" t="str">
        <f t="shared" si="94"/>
        <v>2</v>
      </c>
      <c r="G662" t="str">
        <f t="shared" si="95"/>
        <v>3</v>
      </c>
      <c r="H662" t="str">
        <f t="shared" si="96"/>
        <v>AUD</v>
      </c>
      <c r="I662">
        <f t="shared" si="97"/>
        <v>15</v>
      </c>
      <c r="J662" s="114" t="str">
        <f t="shared" si="98"/>
        <v>13</v>
      </c>
    </row>
    <row r="663" spans="1:10" x14ac:dyDescent="0.2">
      <c r="A663" t="s">
        <v>1988</v>
      </c>
      <c r="B663" t="str">
        <f t="shared" si="90"/>
        <v>Prozessor B / Section 2 / Programm 3 / Audio Sender 14</v>
      </c>
      <c r="C663" t="str">
        <f t="shared" si="91"/>
        <v>SDI15_AUDsend_0014</v>
      </c>
      <c r="D663" t="str">
        <f t="shared" si="92"/>
        <v>Sender</v>
      </c>
      <c r="E663" t="str">
        <f t="shared" si="93"/>
        <v>2</v>
      </c>
      <c r="F663" t="str">
        <f t="shared" si="94"/>
        <v>2</v>
      </c>
      <c r="G663" t="str">
        <f t="shared" si="95"/>
        <v>3</v>
      </c>
      <c r="H663" t="str">
        <f t="shared" si="96"/>
        <v>AUD</v>
      </c>
      <c r="I663">
        <f t="shared" si="97"/>
        <v>15</v>
      </c>
      <c r="J663" s="114" t="str">
        <f t="shared" si="98"/>
        <v>14</v>
      </c>
    </row>
    <row r="664" spans="1:10" x14ac:dyDescent="0.2">
      <c r="A664" t="s">
        <v>1989</v>
      </c>
      <c r="B664" t="str">
        <f t="shared" si="90"/>
        <v>Prozessor B / Section 2 / Programm 3 / Audio Sender 15</v>
      </c>
      <c r="C664" t="str">
        <f t="shared" si="91"/>
        <v>SDI15_AUDsend_0015</v>
      </c>
      <c r="D664" t="str">
        <f t="shared" si="92"/>
        <v>Sender</v>
      </c>
      <c r="E664" t="str">
        <f t="shared" si="93"/>
        <v>2</v>
      </c>
      <c r="F664" t="str">
        <f t="shared" si="94"/>
        <v>2</v>
      </c>
      <c r="G664" t="str">
        <f t="shared" si="95"/>
        <v>3</v>
      </c>
      <c r="H664" t="str">
        <f t="shared" si="96"/>
        <v>AUD</v>
      </c>
      <c r="I664">
        <f t="shared" si="97"/>
        <v>15</v>
      </c>
      <c r="J664" s="114" t="str">
        <f t="shared" si="98"/>
        <v>15</v>
      </c>
    </row>
    <row r="665" spans="1:10" x14ac:dyDescent="0.2">
      <c r="A665" t="s">
        <v>1990</v>
      </c>
      <c r="B665" t="str">
        <f t="shared" si="90"/>
        <v>Prozessor B / Section 2 / Programm 3 / Audio Sender 16</v>
      </c>
      <c r="C665" t="str">
        <f t="shared" si="91"/>
        <v>SDI15_AUDsend_0016</v>
      </c>
      <c r="D665" t="str">
        <f t="shared" si="92"/>
        <v>Sender</v>
      </c>
      <c r="E665" t="str">
        <f t="shared" si="93"/>
        <v>2</v>
      </c>
      <c r="F665" t="str">
        <f t="shared" si="94"/>
        <v>2</v>
      </c>
      <c r="G665" t="str">
        <f t="shared" si="95"/>
        <v>3</v>
      </c>
      <c r="H665" t="str">
        <f t="shared" si="96"/>
        <v>AUD</v>
      </c>
      <c r="I665">
        <f t="shared" si="97"/>
        <v>15</v>
      </c>
      <c r="J665" s="114" t="str">
        <f t="shared" si="98"/>
        <v>16</v>
      </c>
    </row>
    <row r="666" spans="1:10" x14ac:dyDescent="0.2">
      <c r="A666" t="s">
        <v>1991</v>
      </c>
      <c r="B666" t="str">
        <f t="shared" si="90"/>
        <v>Prozessor B / Section 2 / Programm 3 / Video Sender 1</v>
      </c>
      <c r="C666" t="str">
        <f t="shared" si="91"/>
        <v>SDI15_VIDsend_0001</v>
      </c>
      <c r="D666" t="str">
        <f t="shared" si="92"/>
        <v>Sender</v>
      </c>
      <c r="E666" t="str">
        <f t="shared" si="93"/>
        <v>2</v>
      </c>
      <c r="F666" t="str">
        <f t="shared" si="94"/>
        <v>2</v>
      </c>
      <c r="G666" t="str">
        <f t="shared" si="95"/>
        <v>3</v>
      </c>
      <c r="H666" t="str">
        <f t="shared" si="96"/>
        <v>VID</v>
      </c>
      <c r="I666">
        <f t="shared" si="97"/>
        <v>15</v>
      </c>
      <c r="J666" s="114" t="str">
        <f t="shared" si="98"/>
        <v>1</v>
      </c>
    </row>
    <row r="667" spans="1:10" x14ac:dyDescent="0.2">
      <c r="A667" t="s">
        <v>1992</v>
      </c>
      <c r="B667" t="str">
        <f t="shared" si="90"/>
        <v>Prozessor B / Section 2 / Programm 3 / Video Sender 2</v>
      </c>
      <c r="C667" t="str">
        <f t="shared" si="91"/>
        <v>SDI15_VIDsend_0002</v>
      </c>
      <c r="D667" t="str">
        <f t="shared" si="92"/>
        <v>Sender</v>
      </c>
      <c r="E667" t="str">
        <f t="shared" si="93"/>
        <v>2</v>
      </c>
      <c r="F667" t="str">
        <f t="shared" si="94"/>
        <v>2</v>
      </c>
      <c r="G667" t="str">
        <f t="shared" si="95"/>
        <v>3</v>
      </c>
      <c r="H667" t="str">
        <f t="shared" si="96"/>
        <v>VID</v>
      </c>
      <c r="I667">
        <f t="shared" si="97"/>
        <v>15</v>
      </c>
      <c r="J667" s="114" t="str">
        <f t="shared" si="98"/>
        <v>2</v>
      </c>
    </row>
    <row r="668" spans="1:10" x14ac:dyDescent="0.2">
      <c r="A668" t="s">
        <v>1993</v>
      </c>
      <c r="B668" t="str">
        <f t="shared" si="90"/>
        <v>Prozessor B / Section 2 / Programm 4 / Ancillary Sender 1</v>
      </c>
      <c r="C668" t="str">
        <f t="shared" si="91"/>
        <v>SDI16_ANCsend_0001</v>
      </c>
      <c r="D668" t="str">
        <f t="shared" si="92"/>
        <v>Sender</v>
      </c>
      <c r="E668" t="str">
        <f t="shared" si="93"/>
        <v>2</v>
      </c>
      <c r="F668" t="str">
        <f t="shared" si="94"/>
        <v>2</v>
      </c>
      <c r="G668" t="str">
        <f t="shared" si="95"/>
        <v>4</v>
      </c>
      <c r="H668" t="str">
        <f t="shared" si="96"/>
        <v>ANC</v>
      </c>
      <c r="I668">
        <f t="shared" si="97"/>
        <v>16</v>
      </c>
      <c r="J668" s="114" t="str">
        <f t="shared" si="98"/>
        <v>1</v>
      </c>
    </row>
    <row r="669" spans="1:10" x14ac:dyDescent="0.2">
      <c r="A669" t="s">
        <v>1994</v>
      </c>
      <c r="B669" t="str">
        <f t="shared" si="90"/>
        <v>Prozessor B / Section 2 / Programm 4 / Ancillary Sender 2</v>
      </c>
      <c r="C669" t="str">
        <f t="shared" si="91"/>
        <v>SDI16_ANCsend_0002</v>
      </c>
      <c r="D669" t="str">
        <f t="shared" si="92"/>
        <v>Sender</v>
      </c>
      <c r="E669" t="str">
        <f t="shared" si="93"/>
        <v>2</v>
      </c>
      <c r="F669" t="str">
        <f t="shared" si="94"/>
        <v>2</v>
      </c>
      <c r="G669" t="str">
        <f t="shared" si="95"/>
        <v>4</v>
      </c>
      <c r="H669" t="str">
        <f t="shared" si="96"/>
        <v>ANC</v>
      </c>
      <c r="I669">
        <f t="shared" si="97"/>
        <v>16</v>
      </c>
      <c r="J669" s="114" t="str">
        <f t="shared" si="98"/>
        <v>2</v>
      </c>
    </row>
    <row r="670" spans="1:10" x14ac:dyDescent="0.2">
      <c r="A670" t="s">
        <v>1995</v>
      </c>
      <c r="B670" t="str">
        <f t="shared" si="90"/>
        <v>Prozessor B / Section 2 / Programm 4 / Ancillary Sender 3</v>
      </c>
      <c r="C670" t="str">
        <f t="shared" si="91"/>
        <v>SDI16_ANCsend_0003</v>
      </c>
      <c r="D670" t="str">
        <f t="shared" si="92"/>
        <v>Sender</v>
      </c>
      <c r="E670" t="str">
        <f t="shared" si="93"/>
        <v>2</v>
      </c>
      <c r="F670" t="str">
        <f t="shared" si="94"/>
        <v>2</v>
      </c>
      <c r="G670" t="str">
        <f t="shared" si="95"/>
        <v>4</v>
      </c>
      <c r="H670" t="str">
        <f t="shared" si="96"/>
        <v>ANC</v>
      </c>
      <c r="I670">
        <f t="shared" si="97"/>
        <v>16</v>
      </c>
      <c r="J670" s="114" t="str">
        <f t="shared" si="98"/>
        <v>3</v>
      </c>
    </row>
    <row r="671" spans="1:10" x14ac:dyDescent="0.2">
      <c r="A671" t="s">
        <v>1996</v>
      </c>
      <c r="B671" t="str">
        <f t="shared" si="90"/>
        <v>Prozessor B / Section 2 / Programm 4 / Ancillary Sender 4</v>
      </c>
      <c r="C671" t="str">
        <f t="shared" si="91"/>
        <v>SDI16_ANCsend_0004</v>
      </c>
      <c r="D671" t="str">
        <f t="shared" si="92"/>
        <v>Sender</v>
      </c>
      <c r="E671" t="str">
        <f t="shared" si="93"/>
        <v>2</v>
      </c>
      <c r="F671" t="str">
        <f t="shared" si="94"/>
        <v>2</v>
      </c>
      <c r="G671" t="str">
        <f t="shared" si="95"/>
        <v>4</v>
      </c>
      <c r="H671" t="str">
        <f t="shared" si="96"/>
        <v>ANC</v>
      </c>
      <c r="I671">
        <f t="shared" si="97"/>
        <v>16</v>
      </c>
      <c r="J671" s="114" t="str">
        <f t="shared" si="98"/>
        <v>4</v>
      </c>
    </row>
    <row r="672" spans="1:10" x14ac:dyDescent="0.2">
      <c r="A672" t="s">
        <v>1997</v>
      </c>
      <c r="B672" t="str">
        <f t="shared" si="90"/>
        <v>Prozessor B / Section 2 / Programm 4 / Audio Sender 1</v>
      </c>
      <c r="C672" t="str">
        <f t="shared" si="91"/>
        <v>SDI16_AUDsend_0001</v>
      </c>
      <c r="D672" t="str">
        <f t="shared" si="92"/>
        <v>Sender</v>
      </c>
      <c r="E672" t="str">
        <f t="shared" si="93"/>
        <v>2</v>
      </c>
      <c r="F672" t="str">
        <f t="shared" si="94"/>
        <v>2</v>
      </c>
      <c r="G672" t="str">
        <f t="shared" si="95"/>
        <v>4</v>
      </c>
      <c r="H672" t="str">
        <f t="shared" si="96"/>
        <v>AUD</v>
      </c>
      <c r="I672">
        <f t="shared" si="97"/>
        <v>16</v>
      </c>
      <c r="J672" s="114" t="str">
        <f t="shared" si="98"/>
        <v>1</v>
      </c>
    </row>
    <row r="673" spans="1:10" x14ac:dyDescent="0.2">
      <c r="A673" t="s">
        <v>1998</v>
      </c>
      <c r="B673" t="str">
        <f t="shared" si="90"/>
        <v>Prozessor B / Section 2 / Programm 4 / Audio Sender 2</v>
      </c>
      <c r="C673" t="str">
        <f t="shared" si="91"/>
        <v>SDI16_AUDsend_0002</v>
      </c>
      <c r="D673" t="str">
        <f t="shared" si="92"/>
        <v>Sender</v>
      </c>
      <c r="E673" t="str">
        <f t="shared" si="93"/>
        <v>2</v>
      </c>
      <c r="F673" t="str">
        <f t="shared" si="94"/>
        <v>2</v>
      </c>
      <c r="G673" t="str">
        <f t="shared" si="95"/>
        <v>4</v>
      </c>
      <c r="H673" t="str">
        <f t="shared" si="96"/>
        <v>AUD</v>
      </c>
      <c r="I673">
        <f t="shared" si="97"/>
        <v>16</v>
      </c>
      <c r="J673" s="114" t="str">
        <f t="shared" si="98"/>
        <v>2</v>
      </c>
    </row>
    <row r="674" spans="1:10" x14ac:dyDescent="0.2">
      <c r="A674" t="s">
        <v>1999</v>
      </c>
      <c r="B674" t="str">
        <f t="shared" si="90"/>
        <v>Prozessor B / Section 2 / Programm 4 / Audio Sender 3</v>
      </c>
      <c r="C674" t="str">
        <f t="shared" si="91"/>
        <v>SDI16_AUDsend_0003</v>
      </c>
      <c r="D674" t="str">
        <f t="shared" si="92"/>
        <v>Sender</v>
      </c>
      <c r="E674" t="str">
        <f t="shared" si="93"/>
        <v>2</v>
      </c>
      <c r="F674" t="str">
        <f t="shared" si="94"/>
        <v>2</v>
      </c>
      <c r="G674" t="str">
        <f t="shared" si="95"/>
        <v>4</v>
      </c>
      <c r="H674" t="str">
        <f t="shared" si="96"/>
        <v>AUD</v>
      </c>
      <c r="I674">
        <f t="shared" si="97"/>
        <v>16</v>
      </c>
      <c r="J674" s="114" t="str">
        <f t="shared" si="98"/>
        <v>3</v>
      </c>
    </row>
    <row r="675" spans="1:10" x14ac:dyDescent="0.2">
      <c r="A675" t="s">
        <v>2000</v>
      </c>
      <c r="B675" t="str">
        <f t="shared" si="90"/>
        <v>Prozessor B / Section 2 / Programm 4 / Audio Sender 4</v>
      </c>
      <c r="C675" t="str">
        <f t="shared" si="91"/>
        <v>SDI16_AUDsend_0004</v>
      </c>
      <c r="D675" t="str">
        <f t="shared" si="92"/>
        <v>Sender</v>
      </c>
      <c r="E675" t="str">
        <f t="shared" si="93"/>
        <v>2</v>
      </c>
      <c r="F675" t="str">
        <f t="shared" si="94"/>
        <v>2</v>
      </c>
      <c r="G675" t="str">
        <f t="shared" si="95"/>
        <v>4</v>
      </c>
      <c r="H675" t="str">
        <f t="shared" si="96"/>
        <v>AUD</v>
      </c>
      <c r="I675">
        <f t="shared" si="97"/>
        <v>16</v>
      </c>
      <c r="J675" s="114" t="str">
        <f t="shared" si="98"/>
        <v>4</v>
      </c>
    </row>
    <row r="676" spans="1:10" x14ac:dyDescent="0.2">
      <c r="A676" t="s">
        <v>2001</v>
      </c>
      <c r="B676" t="str">
        <f t="shared" si="90"/>
        <v>Prozessor B / Section 2 / Programm 4 / Audio Sender 5</v>
      </c>
      <c r="C676" t="str">
        <f t="shared" si="91"/>
        <v>SDI16_AUDsend_0005</v>
      </c>
      <c r="D676" t="str">
        <f t="shared" si="92"/>
        <v>Sender</v>
      </c>
      <c r="E676" t="str">
        <f t="shared" si="93"/>
        <v>2</v>
      </c>
      <c r="F676" t="str">
        <f t="shared" si="94"/>
        <v>2</v>
      </c>
      <c r="G676" t="str">
        <f t="shared" si="95"/>
        <v>4</v>
      </c>
      <c r="H676" t="str">
        <f t="shared" si="96"/>
        <v>AUD</v>
      </c>
      <c r="I676">
        <f t="shared" si="97"/>
        <v>16</v>
      </c>
      <c r="J676" s="114" t="str">
        <f t="shared" si="98"/>
        <v>5</v>
      </c>
    </row>
    <row r="677" spans="1:10" x14ac:dyDescent="0.2">
      <c r="A677" t="s">
        <v>2002</v>
      </c>
      <c r="B677" t="str">
        <f t="shared" si="90"/>
        <v>Prozessor B / Section 2 / Programm 4 / Audio Sender 6</v>
      </c>
      <c r="C677" t="str">
        <f t="shared" si="91"/>
        <v>SDI16_AUDsend_0006</v>
      </c>
      <c r="D677" t="str">
        <f t="shared" si="92"/>
        <v>Sender</v>
      </c>
      <c r="E677" t="str">
        <f t="shared" si="93"/>
        <v>2</v>
      </c>
      <c r="F677" t="str">
        <f t="shared" si="94"/>
        <v>2</v>
      </c>
      <c r="G677" t="str">
        <f t="shared" si="95"/>
        <v>4</v>
      </c>
      <c r="H677" t="str">
        <f t="shared" si="96"/>
        <v>AUD</v>
      </c>
      <c r="I677">
        <f t="shared" si="97"/>
        <v>16</v>
      </c>
      <c r="J677" s="114" t="str">
        <f t="shared" si="98"/>
        <v>6</v>
      </c>
    </row>
    <row r="678" spans="1:10" x14ac:dyDescent="0.2">
      <c r="A678" t="s">
        <v>2003</v>
      </c>
      <c r="B678" t="str">
        <f t="shared" si="90"/>
        <v>Prozessor B / Section 2 / Programm 4 / Audio Sender 7</v>
      </c>
      <c r="C678" t="str">
        <f t="shared" si="91"/>
        <v>SDI16_AUDsend_0007</v>
      </c>
      <c r="D678" t="str">
        <f t="shared" si="92"/>
        <v>Sender</v>
      </c>
      <c r="E678" t="str">
        <f t="shared" si="93"/>
        <v>2</v>
      </c>
      <c r="F678" t="str">
        <f t="shared" si="94"/>
        <v>2</v>
      </c>
      <c r="G678" t="str">
        <f t="shared" si="95"/>
        <v>4</v>
      </c>
      <c r="H678" t="str">
        <f t="shared" si="96"/>
        <v>AUD</v>
      </c>
      <c r="I678">
        <f t="shared" si="97"/>
        <v>16</v>
      </c>
      <c r="J678" s="114" t="str">
        <f t="shared" si="98"/>
        <v>7</v>
      </c>
    </row>
    <row r="679" spans="1:10" x14ac:dyDescent="0.2">
      <c r="A679" t="s">
        <v>2004</v>
      </c>
      <c r="B679" t="str">
        <f t="shared" si="90"/>
        <v>Prozessor B / Section 2 / Programm 4 / Audio Sender 8</v>
      </c>
      <c r="C679" t="str">
        <f t="shared" si="91"/>
        <v>SDI16_AUDsend_0008</v>
      </c>
      <c r="D679" t="str">
        <f t="shared" si="92"/>
        <v>Sender</v>
      </c>
      <c r="E679" t="str">
        <f t="shared" si="93"/>
        <v>2</v>
      </c>
      <c r="F679" t="str">
        <f t="shared" si="94"/>
        <v>2</v>
      </c>
      <c r="G679" t="str">
        <f t="shared" si="95"/>
        <v>4</v>
      </c>
      <c r="H679" t="str">
        <f t="shared" si="96"/>
        <v>AUD</v>
      </c>
      <c r="I679">
        <f t="shared" si="97"/>
        <v>16</v>
      </c>
      <c r="J679" s="114" t="str">
        <f t="shared" si="98"/>
        <v>8</v>
      </c>
    </row>
    <row r="680" spans="1:10" x14ac:dyDescent="0.2">
      <c r="A680" t="s">
        <v>2005</v>
      </c>
      <c r="B680" t="str">
        <f t="shared" si="90"/>
        <v>Prozessor B / Section 2 / Programm 4 / Audio Sender 9</v>
      </c>
      <c r="C680" t="str">
        <f t="shared" si="91"/>
        <v>SDI16_AUDsend_0009</v>
      </c>
      <c r="D680" t="str">
        <f t="shared" si="92"/>
        <v>Sender</v>
      </c>
      <c r="E680" t="str">
        <f t="shared" si="93"/>
        <v>2</v>
      </c>
      <c r="F680" t="str">
        <f t="shared" si="94"/>
        <v>2</v>
      </c>
      <c r="G680" t="str">
        <f t="shared" si="95"/>
        <v>4</v>
      </c>
      <c r="H680" t="str">
        <f t="shared" si="96"/>
        <v>AUD</v>
      </c>
      <c r="I680">
        <f t="shared" si="97"/>
        <v>16</v>
      </c>
      <c r="J680" s="114" t="str">
        <f t="shared" si="98"/>
        <v>9</v>
      </c>
    </row>
    <row r="681" spans="1:10" x14ac:dyDescent="0.2">
      <c r="A681" t="s">
        <v>2006</v>
      </c>
      <c r="B681" t="str">
        <f t="shared" si="90"/>
        <v>Prozessor B / Section 2 / Programm 4 / Audio Sender 10</v>
      </c>
      <c r="C681" t="str">
        <f t="shared" si="91"/>
        <v>SDI16_AUDsend_0010</v>
      </c>
      <c r="D681" t="str">
        <f t="shared" si="92"/>
        <v>Sender</v>
      </c>
      <c r="E681" t="str">
        <f t="shared" si="93"/>
        <v>2</v>
      </c>
      <c r="F681" t="str">
        <f t="shared" si="94"/>
        <v>2</v>
      </c>
      <c r="G681" t="str">
        <f t="shared" si="95"/>
        <v>4</v>
      </c>
      <c r="H681" t="str">
        <f t="shared" si="96"/>
        <v>AUD</v>
      </c>
      <c r="I681">
        <f t="shared" si="97"/>
        <v>16</v>
      </c>
      <c r="J681" s="114" t="str">
        <f t="shared" si="98"/>
        <v>10</v>
      </c>
    </row>
    <row r="682" spans="1:10" x14ac:dyDescent="0.2">
      <c r="A682" t="s">
        <v>2007</v>
      </c>
      <c r="B682" t="str">
        <f t="shared" si="90"/>
        <v>Prozessor B / Section 2 / Programm 4 / Audio Sender 11</v>
      </c>
      <c r="C682" t="str">
        <f t="shared" si="91"/>
        <v>SDI16_AUDsend_0011</v>
      </c>
      <c r="D682" t="str">
        <f t="shared" si="92"/>
        <v>Sender</v>
      </c>
      <c r="E682" t="str">
        <f t="shared" si="93"/>
        <v>2</v>
      </c>
      <c r="F682" t="str">
        <f t="shared" si="94"/>
        <v>2</v>
      </c>
      <c r="G682" t="str">
        <f t="shared" si="95"/>
        <v>4</v>
      </c>
      <c r="H682" t="str">
        <f t="shared" si="96"/>
        <v>AUD</v>
      </c>
      <c r="I682">
        <f t="shared" si="97"/>
        <v>16</v>
      </c>
      <c r="J682" s="114" t="str">
        <f t="shared" si="98"/>
        <v>11</v>
      </c>
    </row>
    <row r="683" spans="1:10" x14ac:dyDescent="0.2">
      <c r="A683" t="s">
        <v>2008</v>
      </c>
      <c r="B683" t="str">
        <f t="shared" si="90"/>
        <v>Prozessor B / Section 2 / Programm 4 / Audio Sender 12</v>
      </c>
      <c r="C683" t="str">
        <f t="shared" si="91"/>
        <v>SDI16_AUDsend_0012</v>
      </c>
      <c r="D683" t="str">
        <f t="shared" si="92"/>
        <v>Sender</v>
      </c>
      <c r="E683" t="str">
        <f t="shared" si="93"/>
        <v>2</v>
      </c>
      <c r="F683" t="str">
        <f t="shared" si="94"/>
        <v>2</v>
      </c>
      <c r="G683" t="str">
        <f t="shared" si="95"/>
        <v>4</v>
      </c>
      <c r="H683" t="str">
        <f t="shared" si="96"/>
        <v>AUD</v>
      </c>
      <c r="I683">
        <f t="shared" si="97"/>
        <v>16</v>
      </c>
      <c r="J683" s="114" t="str">
        <f t="shared" si="98"/>
        <v>12</v>
      </c>
    </row>
    <row r="684" spans="1:10" x14ac:dyDescent="0.2">
      <c r="A684" t="s">
        <v>2009</v>
      </c>
      <c r="B684" t="str">
        <f t="shared" si="90"/>
        <v>Prozessor B / Section 2 / Programm 4 / Audio Sender 13</v>
      </c>
      <c r="C684" t="str">
        <f t="shared" si="91"/>
        <v>SDI16_AUDsend_0013</v>
      </c>
      <c r="D684" t="str">
        <f t="shared" si="92"/>
        <v>Sender</v>
      </c>
      <c r="E684" t="str">
        <f t="shared" si="93"/>
        <v>2</v>
      </c>
      <c r="F684" t="str">
        <f t="shared" si="94"/>
        <v>2</v>
      </c>
      <c r="G684" t="str">
        <f t="shared" si="95"/>
        <v>4</v>
      </c>
      <c r="H684" t="str">
        <f t="shared" si="96"/>
        <v>AUD</v>
      </c>
      <c r="I684">
        <f t="shared" si="97"/>
        <v>16</v>
      </c>
      <c r="J684" s="114" t="str">
        <f t="shared" si="98"/>
        <v>13</v>
      </c>
    </row>
    <row r="685" spans="1:10" x14ac:dyDescent="0.2">
      <c r="A685" t="s">
        <v>2010</v>
      </c>
      <c r="B685" t="str">
        <f t="shared" si="90"/>
        <v>Prozessor B / Section 2 / Programm 4 / Audio Sender 14</v>
      </c>
      <c r="C685" t="str">
        <f t="shared" si="91"/>
        <v>SDI16_AUDsend_0014</v>
      </c>
      <c r="D685" t="str">
        <f t="shared" si="92"/>
        <v>Sender</v>
      </c>
      <c r="E685" t="str">
        <f t="shared" si="93"/>
        <v>2</v>
      </c>
      <c r="F685" t="str">
        <f t="shared" si="94"/>
        <v>2</v>
      </c>
      <c r="G685" t="str">
        <f t="shared" si="95"/>
        <v>4</v>
      </c>
      <c r="H685" t="str">
        <f t="shared" si="96"/>
        <v>AUD</v>
      </c>
      <c r="I685">
        <f t="shared" si="97"/>
        <v>16</v>
      </c>
      <c r="J685" s="114" t="str">
        <f t="shared" si="98"/>
        <v>14</v>
      </c>
    </row>
    <row r="686" spans="1:10" x14ac:dyDescent="0.2">
      <c r="A686" t="s">
        <v>2011</v>
      </c>
      <c r="B686" t="str">
        <f t="shared" si="90"/>
        <v>Prozessor B / Section 2 / Programm 4 / Audio Sender 15</v>
      </c>
      <c r="C686" t="str">
        <f t="shared" si="91"/>
        <v>SDI16_AUDsend_0015</v>
      </c>
      <c r="D686" t="str">
        <f t="shared" si="92"/>
        <v>Sender</v>
      </c>
      <c r="E686" t="str">
        <f t="shared" si="93"/>
        <v>2</v>
      </c>
      <c r="F686" t="str">
        <f t="shared" si="94"/>
        <v>2</v>
      </c>
      <c r="G686" t="str">
        <f t="shared" si="95"/>
        <v>4</v>
      </c>
      <c r="H686" t="str">
        <f t="shared" si="96"/>
        <v>AUD</v>
      </c>
      <c r="I686">
        <f t="shared" si="97"/>
        <v>16</v>
      </c>
      <c r="J686" s="114" t="str">
        <f t="shared" si="98"/>
        <v>15</v>
      </c>
    </row>
    <row r="687" spans="1:10" x14ac:dyDescent="0.2">
      <c r="A687" t="s">
        <v>2012</v>
      </c>
      <c r="B687" t="str">
        <f t="shared" si="90"/>
        <v>Prozessor B / Section 2 / Programm 4 / Audio Sender 16</v>
      </c>
      <c r="C687" t="str">
        <f t="shared" si="91"/>
        <v>SDI16_AUDsend_0016</v>
      </c>
      <c r="D687" t="str">
        <f t="shared" si="92"/>
        <v>Sender</v>
      </c>
      <c r="E687" t="str">
        <f t="shared" si="93"/>
        <v>2</v>
      </c>
      <c r="F687" t="str">
        <f t="shared" si="94"/>
        <v>2</v>
      </c>
      <c r="G687" t="str">
        <f t="shared" si="95"/>
        <v>4</v>
      </c>
      <c r="H687" t="str">
        <f t="shared" si="96"/>
        <v>AUD</v>
      </c>
      <c r="I687">
        <f t="shared" si="97"/>
        <v>16</v>
      </c>
      <c r="J687" s="114" t="str">
        <f t="shared" si="98"/>
        <v>16</v>
      </c>
    </row>
    <row r="688" spans="1:10" x14ac:dyDescent="0.2">
      <c r="A688" t="s">
        <v>2013</v>
      </c>
      <c r="B688" t="str">
        <f t="shared" si="90"/>
        <v>Prozessor B / Section 2 / Programm 4 / Video Sender 1</v>
      </c>
      <c r="C688" t="str">
        <f t="shared" si="91"/>
        <v>SDI16_VIDsend_0001</v>
      </c>
      <c r="D688" t="str">
        <f t="shared" si="92"/>
        <v>Sender</v>
      </c>
      <c r="E688" t="str">
        <f t="shared" si="93"/>
        <v>2</v>
      </c>
      <c r="F688" t="str">
        <f t="shared" si="94"/>
        <v>2</v>
      </c>
      <c r="G688" t="str">
        <f t="shared" si="95"/>
        <v>4</v>
      </c>
      <c r="H688" t="str">
        <f t="shared" si="96"/>
        <v>VID</v>
      </c>
      <c r="I688">
        <f t="shared" si="97"/>
        <v>16</v>
      </c>
      <c r="J688" s="114" t="str">
        <f t="shared" si="98"/>
        <v>1</v>
      </c>
    </row>
    <row r="689" spans="1:10" x14ac:dyDescent="0.2">
      <c r="A689" t="s">
        <v>2014</v>
      </c>
      <c r="B689" t="str">
        <f t="shared" si="90"/>
        <v>Prozessor B / Section 2 / Programm 4 / Video Sender 2</v>
      </c>
      <c r="C689" t="str">
        <f t="shared" si="91"/>
        <v>SDI16_VIDsend_0002</v>
      </c>
      <c r="D689" t="str">
        <f t="shared" si="92"/>
        <v>Sender</v>
      </c>
      <c r="E689" t="str">
        <f t="shared" si="93"/>
        <v>2</v>
      </c>
      <c r="F689" t="str">
        <f t="shared" si="94"/>
        <v>2</v>
      </c>
      <c r="G689" t="str">
        <f t="shared" si="95"/>
        <v>4</v>
      </c>
      <c r="H689" t="str">
        <f t="shared" si="96"/>
        <v>VID</v>
      </c>
      <c r="I689">
        <f t="shared" si="97"/>
        <v>16</v>
      </c>
      <c r="J689" s="114" t="str">
        <f t="shared" si="98"/>
        <v>2</v>
      </c>
    </row>
    <row r="690" spans="1:10" x14ac:dyDescent="0.2">
      <c r="A690" t="s">
        <v>1422</v>
      </c>
      <c r="B690" t="str">
        <f t="shared" si="90"/>
        <v>Prozessor C / Section 1 / Programm 1 / Ancillary Sender 1</v>
      </c>
      <c r="C690" t="str">
        <f t="shared" si="91"/>
        <v>SDI17_ANCsend_0001</v>
      </c>
      <c r="D690" t="str">
        <f t="shared" si="92"/>
        <v>Sender</v>
      </c>
      <c r="E690" t="str">
        <f t="shared" si="93"/>
        <v>3</v>
      </c>
      <c r="F690" t="str">
        <f t="shared" si="94"/>
        <v>1</v>
      </c>
      <c r="G690" t="str">
        <f t="shared" si="95"/>
        <v>1</v>
      </c>
      <c r="H690" t="str">
        <f t="shared" si="96"/>
        <v>ANC</v>
      </c>
      <c r="I690">
        <f t="shared" si="97"/>
        <v>17</v>
      </c>
      <c r="J690" s="114" t="str">
        <f t="shared" si="98"/>
        <v>1</v>
      </c>
    </row>
    <row r="691" spans="1:10" x14ac:dyDescent="0.2">
      <c r="A691" t="s">
        <v>1423</v>
      </c>
      <c r="B691" t="str">
        <f t="shared" si="90"/>
        <v>Prozessor C / Section 1 / Programm 1 / Ancillary Sender 2</v>
      </c>
      <c r="C691" t="str">
        <f t="shared" si="91"/>
        <v>SDI17_ANCsend_0002</v>
      </c>
      <c r="D691" t="str">
        <f t="shared" si="92"/>
        <v>Sender</v>
      </c>
      <c r="E691" t="str">
        <f t="shared" si="93"/>
        <v>3</v>
      </c>
      <c r="F691" t="str">
        <f t="shared" si="94"/>
        <v>1</v>
      </c>
      <c r="G691" t="str">
        <f t="shared" si="95"/>
        <v>1</v>
      </c>
      <c r="H691" t="str">
        <f t="shared" si="96"/>
        <v>ANC</v>
      </c>
      <c r="I691">
        <f t="shared" si="97"/>
        <v>17</v>
      </c>
      <c r="J691" s="114" t="str">
        <f t="shared" si="98"/>
        <v>2</v>
      </c>
    </row>
    <row r="692" spans="1:10" x14ac:dyDescent="0.2">
      <c r="A692" t="s">
        <v>1424</v>
      </c>
      <c r="B692" t="str">
        <f t="shared" si="90"/>
        <v>Prozessor C / Section 1 / Programm 1 / Ancillary Sender 3</v>
      </c>
      <c r="C692" t="str">
        <f t="shared" si="91"/>
        <v>SDI17_ANCsend_0003</v>
      </c>
      <c r="D692" t="str">
        <f t="shared" si="92"/>
        <v>Sender</v>
      </c>
      <c r="E692" t="str">
        <f t="shared" si="93"/>
        <v>3</v>
      </c>
      <c r="F692" t="str">
        <f t="shared" si="94"/>
        <v>1</v>
      </c>
      <c r="G692" t="str">
        <f t="shared" si="95"/>
        <v>1</v>
      </c>
      <c r="H692" t="str">
        <f t="shared" si="96"/>
        <v>ANC</v>
      </c>
      <c r="I692">
        <f t="shared" si="97"/>
        <v>17</v>
      </c>
      <c r="J692" s="114" t="str">
        <f t="shared" si="98"/>
        <v>3</v>
      </c>
    </row>
    <row r="693" spans="1:10" x14ac:dyDescent="0.2">
      <c r="A693" t="s">
        <v>1425</v>
      </c>
      <c r="B693" t="str">
        <f t="shared" si="90"/>
        <v>Prozessor C / Section 1 / Programm 1 / Ancillary Sender 4</v>
      </c>
      <c r="C693" t="str">
        <f t="shared" si="91"/>
        <v>SDI17_ANCsend_0004</v>
      </c>
      <c r="D693" t="str">
        <f t="shared" si="92"/>
        <v>Sender</v>
      </c>
      <c r="E693" t="str">
        <f t="shared" si="93"/>
        <v>3</v>
      </c>
      <c r="F693" t="str">
        <f t="shared" si="94"/>
        <v>1</v>
      </c>
      <c r="G693" t="str">
        <f t="shared" si="95"/>
        <v>1</v>
      </c>
      <c r="H693" t="str">
        <f t="shared" si="96"/>
        <v>ANC</v>
      </c>
      <c r="I693">
        <f t="shared" si="97"/>
        <v>17</v>
      </c>
      <c r="J693" s="114" t="str">
        <f t="shared" si="98"/>
        <v>4</v>
      </c>
    </row>
    <row r="694" spans="1:10" x14ac:dyDescent="0.2">
      <c r="A694" t="s">
        <v>1426</v>
      </c>
      <c r="B694" t="str">
        <f t="shared" si="90"/>
        <v>Prozessor C / Section 1 / Programm 1 / Audio Sender 1</v>
      </c>
      <c r="C694" t="str">
        <f t="shared" si="91"/>
        <v>SDI17_AUDsend_0001</v>
      </c>
      <c r="D694" t="str">
        <f t="shared" si="92"/>
        <v>Sender</v>
      </c>
      <c r="E694" t="str">
        <f t="shared" si="93"/>
        <v>3</v>
      </c>
      <c r="F694" t="str">
        <f t="shared" si="94"/>
        <v>1</v>
      </c>
      <c r="G694" t="str">
        <f t="shared" si="95"/>
        <v>1</v>
      </c>
      <c r="H694" t="str">
        <f t="shared" si="96"/>
        <v>AUD</v>
      </c>
      <c r="I694">
        <f t="shared" si="97"/>
        <v>17</v>
      </c>
      <c r="J694" s="114" t="str">
        <f t="shared" si="98"/>
        <v>1</v>
      </c>
    </row>
    <row r="695" spans="1:10" x14ac:dyDescent="0.2">
      <c r="A695" t="s">
        <v>1434</v>
      </c>
      <c r="B695" t="str">
        <f t="shared" si="90"/>
        <v>Prozessor C / Section 1 / Programm 1 / Audio Sender 2</v>
      </c>
      <c r="C695" t="str">
        <f t="shared" si="91"/>
        <v>SDI17_AUDsend_0002</v>
      </c>
      <c r="D695" t="str">
        <f t="shared" si="92"/>
        <v>Sender</v>
      </c>
      <c r="E695" t="str">
        <f t="shared" si="93"/>
        <v>3</v>
      </c>
      <c r="F695" t="str">
        <f t="shared" si="94"/>
        <v>1</v>
      </c>
      <c r="G695" t="str">
        <f t="shared" si="95"/>
        <v>1</v>
      </c>
      <c r="H695" t="str">
        <f t="shared" si="96"/>
        <v>AUD</v>
      </c>
      <c r="I695">
        <f t="shared" si="97"/>
        <v>17</v>
      </c>
      <c r="J695" s="114" t="str">
        <f t="shared" si="98"/>
        <v>2</v>
      </c>
    </row>
    <row r="696" spans="1:10" x14ac:dyDescent="0.2">
      <c r="A696" t="s">
        <v>1435</v>
      </c>
      <c r="B696" t="str">
        <f t="shared" si="90"/>
        <v>Prozessor C / Section 1 / Programm 1 / Audio Sender 3</v>
      </c>
      <c r="C696" t="str">
        <f t="shared" si="91"/>
        <v>SDI17_AUDsend_0003</v>
      </c>
      <c r="D696" t="str">
        <f t="shared" si="92"/>
        <v>Sender</v>
      </c>
      <c r="E696" t="str">
        <f t="shared" si="93"/>
        <v>3</v>
      </c>
      <c r="F696" t="str">
        <f t="shared" si="94"/>
        <v>1</v>
      </c>
      <c r="G696" t="str">
        <f t="shared" si="95"/>
        <v>1</v>
      </c>
      <c r="H696" t="str">
        <f t="shared" si="96"/>
        <v>AUD</v>
      </c>
      <c r="I696">
        <f t="shared" si="97"/>
        <v>17</v>
      </c>
      <c r="J696" s="114" t="str">
        <f t="shared" si="98"/>
        <v>3</v>
      </c>
    </row>
    <row r="697" spans="1:10" x14ac:dyDescent="0.2">
      <c r="A697" t="s">
        <v>1436</v>
      </c>
      <c r="B697" t="str">
        <f t="shared" si="90"/>
        <v>Prozessor C / Section 1 / Programm 1 / Audio Sender 4</v>
      </c>
      <c r="C697" t="str">
        <f t="shared" si="91"/>
        <v>SDI17_AUDsend_0004</v>
      </c>
      <c r="D697" t="str">
        <f t="shared" si="92"/>
        <v>Sender</v>
      </c>
      <c r="E697" t="str">
        <f t="shared" si="93"/>
        <v>3</v>
      </c>
      <c r="F697" t="str">
        <f t="shared" si="94"/>
        <v>1</v>
      </c>
      <c r="G697" t="str">
        <f t="shared" si="95"/>
        <v>1</v>
      </c>
      <c r="H697" t="str">
        <f t="shared" si="96"/>
        <v>AUD</v>
      </c>
      <c r="I697">
        <f t="shared" si="97"/>
        <v>17</v>
      </c>
      <c r="J697" s="114" t="str">
        <f t="shared" si="98"/>
        <v>4</v>
      </c>
    </row>
    <row r="698" spans="1:10" x14ac:dyDescent="0.2">
      <c r="A698" t="s">
        <v>1437</v>
      </c>
      <c r="B698" t="str">
        <f t="shared" si="90"/>
        <v>Prozessor C / Section 1 / Programm 1 / Audio Sender 5</v>
      </c>
      <c r="C698" t="str">
        <f t="shared" si="91"/>
        <v>SDI17_AUDsend_0005</v>
      </c>
      <c r="D698" t="str">
        <f t="shared" si="92"/>
        <v>Sender</v>
      </c>
      <c r="E698" t="str">
        <f t="shared" si="93"/>
        <v>3</v>
      </c>
      <c r="F698" t="str">
        <f t="shared" si="94"/>
        <v>1</v>
      </c>
      <c r="G698" t="str">
        <f t="shared" si="95"/>
        <v>1</v>
      </c>
      <c r="H698" t="str">
        <f t="shared" si="96"/>
        <v>AUD</v>
      </c>
      <c r="I698">
        <f t="shared" si="97"/>
        <v>17</v>
      </c>
      <c r="J698" s="114" t="str">
        <f t="shared" si="98"/>
        <v>5</v>
      </c>
    </row>
    <row r="699" spans="1:10" x14ac:dyDescent="0.2">
      <c r="A699" t="s">
        <v>1438</v>
      </c>
      <c r="B699" t="str">
        <f t="shared" si="90"/>
        <v>Prozessor C / Section 1 / Programm 1 / Audio Sender 6</v>
      </c>
      <c r="C699" t="str">
        <f t="shared" si="91"/>
        <v>SDI17_AUDsend_0006</v>
      </c>
      <c r="D699" t="str">
        <f t="shared" si="92"/>
        <v>Sender</v>
      </c>
      <c r="E699" t="str">
        <f t="shared" si="93"/>
        <v>3</v>
      </c>
      <c r="F699" t="str">
        <f t="shared" si="94"/>
        <v>1</v>
      </c>
      <c r="G699" t="str">
        <f t="shared" si="95"/>
        <v>1</v>
      </c>
      <c r="H699" t="str">
        <f t="shared" si="96"/>
        <v>AUD</v>
      </c>
      <c r="I699">
        <f t="shared" si="97"/>
        <v>17</v>
      </c>
      <c r="J699" s="114" t="str">
        <f t="shared" si="98"/>
        <v>6</v>
      </c>
    </row>
    <row r="700" spans="1:10" x14ac:dyDescent="0.2">
      <c r="A700" t="s">
        <v>1439</v>
      </c>
      <c r="B700" t="str">
        <f t="shared" si="90"/>
        <v>Prozessor C / Section 1 / Programm 1 / Audio Sender 7</v>
      </c>
      <c r="C700" t="str">
        <f t="shared" si="91"/>
        <v>SDI17_AUDsend_0007</v>
      </c>
      <c r="D700" t="str">
        <f t="shared" si="92"/>
        <v>Sender</v>
      </c>
      <c r="E700" t="str">
        <f t="shared" si="93"/>
        <v>3</v>
      </c>
      <c r="F700" t="str">
        <f t="shared" si="94"/>
        <v>1</v>
      </c>
      <c r="G700" t="str">
        <f t="shared" si="95"/>
        <v>1</v>
      </c>
      <c r="H700" t="str">
        <f t="shared" si="96"/>
        <v>AUD</v>
      </c>
      <c r="I700">
        <f t="shared" si="97"/>
        <v>17</v>
      </c>
      <c r="J700" s="114" t="str">
        <f t="shared" si="98"/>
        <v>7</v>
      </c>
    </row>
    <row r="701" spans="1:10" x14ac:dyDescent="0.2">
      <c r="A701" t="s">
        <v>1440</v>
      </c>
      <c r="B701" t="str">
        <f t="shared" si="90"/>
        <v>Prozessor C / Section 1 / Programm 1 / Audio Sender 8</v>
      </c>
      <c r="C701" t="str">
        <f t="shared" si="91"/>
        <v>SDI17_AUDsend_0008</v>
      </c>
      <c r="D701" t="str">
        <f t="shared" si="92"/>
        <v>Sender</v>
      </c>
      <c r="E701" t="str">
        <f t="shared" si="93"/>
        <v>3</v>
      </c>
      <c r="F701" t="str">
        <f t="shared" si="94"/>
        <v>1</v>
      </c>
      <c r="G701" t="str">
        <f t="shared" si="95"/>
        <v>1</v>
      </c>
      <c r="H701" t="str">
        <f t="shared" si="96"/>
        <v>AUD</v>
      </c>
      <c r="I701">
        <f t="shared" si="97"/>
        <v>17</v>
      </c>
      <c r="J701" s="114" t="str">
        <f t="shared" si="98"/>
        <v>8</v>
      </c>
    </row>
    <row r="702" spans="1:10" x14ac:dyDescent="0.2">
      <c r="A702" t="s">
        <v>1441</v>
      </c>
      <c r="B702" t="str">
        <f t="shared" si="90"/>
        <v>Prozessor C / Section 1 / Programm 1 / Audio Sender 9</v>
      </c>
      <c r="C702" t="str">
        <f t="shared" si="91"/>
        <v>SDI17_AUDsend_0009</v>
      </c>
      <c r="D702" t="str">
        <f t="shared" si="92"/>
        <v>Sender</v>
      </c>
      <c r="E702" t="str">
        <f t="shared" si="93"/>
        <v>3</v>
      </c>
      <c r="F702" t="str">
        <f t="shared" si="94"/>
        <v>1</v>
      </c>
      <c r="G702" t="str">
        <f t="shared" si="95"/>
        <v>1</v>
      </c>
      <c r="H702" t="str">
        <f t="shared" si="96"/>
        <v>AUD</v>
      </c>
      <c r="I702">
        <f t="shared" si="97"/>
        <v>17</v>
      </c>
      <c r="J702" s="114" t="str">
        <f t="shared" si="98"/>
        <v>9</v>
      </c>
    </row>
    <row r="703" spans="1:10" x14ac:dyDescent="0.2">
      <c r="A703" t="s">
        <v>1427</v>
      </c>
      <c r="B703" t="str">
        <f t="shared" si="90"/>
        <v>Prozessor C / Section 1 / Programm 1 / Audio Sender 10</v>
      </c>
      <c r="C703" t="str">
        <f t="shared" si="91"/>
        <v>SDI17_AUDsend_0010</v>
      </c>
      <c r="D703" t="str">
        <f t="shared" si="92"/>
        <v>Sender</v>
      </c>
      <c r="E703" t="str">
        <f t="shared" si="93"/>
        <v>3</v>
      </c>
      <c r="F703" t="str">
        <f t="shared" si="94"/>
        <v>1</v>
      </c>
      <c r="G703" t="str">
        <f t="shared" si="95"/>
        <v>1</v>
      </c>
      <c r="H703" t="str">
        <f t="shared" si="96"/>
        <v>AUD</v>
      </c>
      <c r="I703">
        <f t="shared" si="97"/>
        <v>17</v>
      </c>
      <c r="J703" s="114" t="str">
        <f t="shared" si="98"/>
        <v>10</v>
      </c>
    </row>
    <row r="704" spans="1:10" x14ac:dyDescent="0.2">
      <c r="A704" t="s">
        <v>1428</v>
      </c>
      <c r="B704" t="str">
        <f t="shared" si="90"/>
        <v>Prozessor C / Section 1 / Programm 1 / Audio Sender 11</v>
      </c>
      <c r="C704" t="str">
        <f t="shared" si="91"/>
        <v>SDI17_AUDsend_0011</v>
      </c>
      <c r="D704" t="str">
        <f t="shared" si="92"/>
        <v>Sender</v>
      </c>
      <c r="E704" t="str">
        <f t="shared" si="93"/>
        <v>3</v>
      </c>
      <c r="F704" t="str">
        <f t="shared" si="94"/>
        <v>1</v>
      </c>
      <c r="G704" t="str">
        <f t="shared" si="95"/>
        <v>1</v>
      </c>
      <c r="H704" t="str">
        <f t="shared" si="96"/>
        <v>AUD</v>
      </c>
      <c r="I704">
        <f t="shared" si="97"/>
        <v>17</v>
      </c>
      <c r="J704" s="114" t="str">
        <f t="shared" si="98"/>
        <v>11</v>
      </c>
    </row>
    <row r="705" spans="1:10" x14ac:dyDescent="0.2">
      <c r="A705" t="s">
        <v>1429</v>
      </c>
      <c r="B705" t="str">
        <f t="shared" si="90"/>
        <v>Prozessor C / Section 1 / Programm 1 / Audio Sender 12</v>
      </c>
      <c r="C705" t="str">
        <f t="shared" si="91"/>
        <v>SDI17_AUDsend_0012</v>
      </c>
      <c r="D705" t="str">
        <f t="shared" si="92"/>
        <v>Sender</v>
      </c>
      <c r="E705" t="str">
        <f t="shared" si="93"/>
        <v>3</v>
      </c>
      <c r="F705" t="str">
        <f t="shared" si="94"/>
        <v>1</v>
      </c>
      <c r="G705" t="str">
        <f t="shared" si="95"/>
        <v>1</v>
      </c>
      <c r="H705" t="str">
        <f t="shared" si="96"/>
        <v>AUD</v>
      </c>
      <c r="I705">
        <f t="shared" si="97"/>
        <v>17</v>
      </c>
      <c r="J705" s="114" t="str">
        <f t="shared" si="98"/>
        <v>12</v>
      </c>
    </row>
    <row r="706" spans="1:10" x14ac:dyDescent="0.2">
      <c r="A706" t="s">
        <v>1430</v>
      </c>
      <c r="B706" t="str">
        <f t="shared" ref="B706:B769" si="99">CONCATENATE(IF(E706="1","Prozessor A",IF(E706="2","Prozessor B",IF(E706="3","Prozessor C",IF(E706="4","Prozessor D","UNBEKANNT"))))," / ",IF(F706="1","Section 1",IF(F706="2","Section 2","UNBEKANNT"))," / ",IF(G706="1","Programm 1",IF(G706="2","Programm 2",IF(G706="3","Programm 3",IF(G706="4","Programm 4","UNBEKANNT")))), " / ", IF(H706="VID","Video",IF(H706="AUD","Audio",IF(H706="ANC","Ancillary","UNBEKANNT")))," ", D706, " ", J706)</f>
        <v>Prozessor C / Section 1 / Programm 1 / Audio Sender 13</v>
      </c>
      <c r="C706" t="str">
        <f t="shared" ref="C706:C769" si="100">CONCATENATE("SDI",IF(I706&lt;10,CONCATENATE("0",I706),I706),"_",H706,IF(D706="Sender","send_",IF(D706="Receiver","rec_","UNKNOWN")),IF(OR(J706 ="1",J706 ="2",J706 ="3",J706 ="4",J706 ="5",J706 ="6",J706 ="7",J706 ="8",J706 ="9"),CONCATENATE("000",J706),CONCATENATE("00",J706)))</f>
        <v>SDI17_AUDsend_0013</v>
      </c>
      <c r="D706" t="str">
        <f t="shared" ref="D706:D769" si="101">IF(ISERROR(FIND("S|P",A706)),"Receiver","Sender")</f>
        <v>Sender</v>
      </c>
      <c r="E706" t="str">
        <f t="shared" ref="E706:E769" si="102">IF(ISERROR(FIND("ProcA",A706)),IF(ISERROR(FIND("ProcB",A706)),IF(ISERROR(FIND("ProcC",A706)),IF(ISERROR(FIND("ProcD",A706)),"UNBEKANNT","4"),"3"),"2"),"1")</f>
        <v>3</v>
      </c>
      <c r="F706" t="str">
        <f t="shared" ref="F706:F769" si="103">IF(ISERROR(FIND(" S1 ",A706)),IF(ISERROR(FIND(" S2 ",A706)),"UNBEKANNT","2"),"1")</f>
        <v>1</v>
      </c>
      <c r="G706" t="str">
        <f t="shared" ref="G706:G769" si="104">IF(ISERROR(FIND(" P1 ",A706)),IF(ISERROR(FIND(" P2 ",A706)),IF(ISERROR(FIND(" P3 ",A706)),IF(ISERROR(FIND(" P4 ",A706)),"UNBEKANNT","4"),"3"),"2"),"1")</f>
        <v>1</v>
      </c>
      <c r="H706" t="str">
        <f t="shared" ref="H706:H769" si="105">IF(ISERROR(FIND("Video",A706)),IF(ISERROR(FIND("Audio",A706)),IF(ISERROR(FIND("Ancillary",A706)),"UNBEKANNT","ANC"),"AUD"),"VID")</f>
        <v>AUD</v>
      </c>
      <c r="I706">
        <f t="shared" ref="I706:I769" si="106">IF(AND(E706="1",F706="1",G706="1"),1,IF(AND(E706="1",F706="1",G706="2"),2,IF(AND(E706="1",F706="1",G706="3"),3,IF(AND(E706="1",F706="1",G706="4"),4,IF(AND(E706="1",F706="2",G706="1"),5,IF(AND(E706="1",F706="2",G706="2"),6,IF(AND(E706="1",F706="2",G706="3"),7,IF(AND(E706="1",F706="2",G706="4"),8,IF(AND(E706="2",F706="1",G706="1"),9,IF(AND(E706="2",F706="1",G706="2"),10,IF(AND(E706="2",F706="1",G706="3"),11,IF(AND(E706="2",F706="1",G706="4"),12,IF(AND(E706="2",F706="2",G706="1"),13,IF(AND(E706="2",F706="2",G706="2"),14,IF(AND(E706="2",F706="2",G706="3"),15,IF(AND(E706="2",F706="2",G706="4"),16,IF(AND(E706="3",F706="1",G706="1"),17,IF(AND(E706="3",F706="1",G706="2"),18,IF(AND(E706="3",F706="1",G706="3"),19,IF(AND(E706="3",F706="1",G706="4"),20,IF(AND(E706="3",F706="2",G706="1"),21,IF(AND(E706="3",F706="2",G706="2"),22,IF(AND(E706="3",F706="2",G706="3"),23,IF(AND(E706="3",F706="2",G706="4"),24,IF(AND(E706="4",F706="1",G706="1"),25,IF(AND(E706="4",F706="1",G706="2"),26,IF(AND(E706="4",F706="1",G706="3"),27,IF(AND(E706="4",F706="1",G706="4"),28,IF(AND(E706="4",F706="2",G706="1"),29,IF(AND(E706="4",F706="2",G706="2"),30,IF(AND(E706="4",F706="2",G706="3"),31,IF(AND(E706="4",F706="2",G706="4"),32,"UNBEKANNT"))))))))))))))))))))))))))))))))</f>
        <v>17</v>
      </c>
      <c r="J706" s="114" t="str">
        <f t="shared" ref="J706:J769" si="107">IF(ISERROR(FIND("Proxy Video",A706)),IF(ISERROR(FIND("Video",A706)),IF(ISERROR(SEARCH("Audio",A706)),IF(ISERROR(SEARCH("Data",A706)),"UNBEKANNT",RIGHT(A706,LEN(A706)-SEARCH("Data",A706)-4)),RIGHT(A706,LEN(A706)-SEARCH("Audio",A706)-5)),"1"),"2")</f>
        <v>13</v>
      </c>
    </row>
    <row r="707" spans="1:10" x14ac:dyDescent="0.2">
      <c r="A707" t="s">
        <v>1431</v>
      </c>
      <c r="B707" t="str">
        <f t="shared" si="99"/>
        <v>Prozessor C / Section 1 / Programm 1 / Audio Sender 14</v>
      </c>
      <c r="C707" t="str">
        <f t="shared" si="100"/>
        <v>SDI17_AUDsend_0014</v>
      </c>
      <c r="D707" t="str">
        <f t="shared" si="101"/>
        <v>Sender</v>
      </c>
      <c r="E707" t="str">
        <f t="shared" si="102"/>
        <v>3</v>
      </c>
      <c r="F707" t="str">
        <f t="shared" si="103"/>
        <v>1</v>
      </c>
      <c r="G707" t="str">
        <f t="shared" si="104"/>
        <v>1</v>
      </c>
      <c r="H707" t="str">
        <f t="shared" si="105"/>
        <v>AUD</v>
      </c>
      <c r="I707">
        <f t="shared" si="106"/>
        <v>17</v>
      </c>
      <c r="J707" s="114" t="str">
        <f t="shared" si="107"/>
        <v>14</v>
      </c>
    </row>
    <row r="708" spans="1:10" x14ac:dyDescent="0.2">
      <c r="A708" t="s">
        <v>1432</v>
      </c>
      <c r="B708" t="str">
        <f t="shared" si="99"/>
        <v>Prozessor C / Section 1 / Programm 1 / Audio Sender 15</v>
      </c>
      <c r="C708" t="str">
        <f t="shared" si="100"/>
        <v>SDI17_AUDsend_0015</v>
      </c>
      <c r="D708" t="str">
        <f t="shared" si="101"/>
        <v>Sender</v>
      </c>
      <c r="E708" t="str">
        <f t="shared" si="102"/>
        <v>3</v>
      </c>
      <c r="F708" t="str">
        <f t="shared" si="103"/>
        <v>1</v>
      </c>
      <c r="G708" t="str">
        <f t="shared" si="104"/>
        <v>1</v>
      </c>
      <c r="H708" t="str">
        <f t="shared" si="105"/>
        <v>AUD</v>
      </c>
      <c r="I708">
        <f t="shared" si="106"/>
        <v>17</v>
      </c>
      <c r="J708" s="114" t="str">
        <f t="shared" si="107"/>
        <v>15</v>
      </c>
    </row>
    <row r="709" spans="1:10" x14ac:dyDescent="0.2">
      <c r="A709" t="s">
        <v>1433</v>
      </c>
      <c r="B709" t="str">
        <f t="shared" si="99"/>
        <v>Prozessor C / Section 1 / Programm 1 / Audio Sender 16</v>
      </c>
      <c r="C709" t="str">
        <f t="shared" si="100"/>
        <v>SDI17_AUDsend_0016</v>
      </c>
      <c r="D709" t="str">
        <f t="shared" si="101"/>
        <v>Sender</v>
      </c>
      <c r="E709" t="str">
        <f t="shared" si="102"/>
        <v>3</v>
      </c>
      <c r="F709" t="str">
        <f t="shared" si="103"/>
        <v>1</v>
      </c>
      <c r="G709" t="str">
        <f t="shared" si="104"/>
        <v>1</v>
      </c>
      <c r="H709" t="str">
        <f t="shared" si="105"/>
        <v>AUD</v>
      </c>
      <c r="I709">
        <f t="shared" si="106"/>
        <v>17</v>
      </c>
      <c r="J709" s="114" t="str">
        <f t="shared" si="107"/>
        <v>16</v>
      </c>
    </row>
    <row r="710" spans="1:10" x14ac:dyDescent="0.2">
      <c r="A710" t="s">
        <v>1185</v>
      </c>
      <c r="B710" t="str">
        <f t="shared" si="99"/>
        <v>Prozessor C / Section 1 / Programm 1 / Video Sender 1</v>
      </c>
      <c r="C710" t="str">
        <f t="shared" si="100"/>
        <v>SDI17_VIDsend_0001</v>
      </c>
      <c r="D710" t="str">
        <f t="shared" si="101"/>
        <v>Sender</v>
      </c>
      <c r="E710" t="str">
        <f t="shared" si="102"/>
        <v>3</v>
      </c>
      <c r="F710" t="str">
        <f t="shared" si="103"/>
        <v>1</v>
      </c>
      <c r="G710" t="str">
        <f t="shared" si="104"/>
        <v>1</v>
      </c>
      <c r="H710" t="str">
        <f t="shared" si="105"/>
        <v>VID</v>
      </c>
      <c r="I710">
        <f t="shared" si="106"/>
        <v>17</v>
      </c>
      <c r="J710" s="114" t="str">
        <f t="shared" si="107"/>
        <v>1</v>
      </c>
    </row>
    <row r="711" spans="1:10" x14ac:dyDescent="0.2">
      <c r="A711" t="s">
        <v>1186</v>
      </c>
      <c r="B711" t="str">
        <f t="shared" si="99"/>
        <v>Prozessor C / Section 1 / Programm 1 / Video Sender 2</v>
      </c>
      <c r="C711" t="str">
        <f t="shared" si="100"/>
        <v>SDI17_VIDsend_0002</v>
      </c>
      <c r="D711" t="str">
        <f t="shared" si="101"/>
        <v>Sender</v>
      </c>
      <c r="E711" t="str">
        <f t="shared" si="102"/>
        <v>3</v>
      </c>
      <c r="F711" t="str">
        <f t="shared" si="103"/>
        <v>1</v>
      </c>
      <c r="G711" t="str">
        <f t="shared" si="104"/>
        <v>1</v>
      </c>
      <c r="H711" t="str">
        <f t="shared" si="105"/>
        <v>VID</v>
      </c>
      <c r="I711">
        <f t="shared" si="106"/>
        <v>17</v>
      </c>
      <c r="J711" s="114" t="str">
        <f t="shared" si="107"/>
        <v>2</v>
      </c>
    </row>
    <row r="712" spans="1:10" x14ac:dyDescent="0.2">
      <c r="A712" t="s">
        <v>1442</v>
      </c>
      <c r="B712" t="str">
        <f t="shared" si="99"/>
        <v>Prozessor C / Section 1 / Programm 2 / Ancillary Sender 1</v>
      </c>
      <c r="C712" t="str">
        <f t="shared" si="100"/>
        <v>SDI18_ANCsend_0001</v>
      </c>
      <c r="D712" t="str">
        <f t="shared" si="101"/>
        <v>Sender</v>
      </c>
      <c r="E712" t="str">
        <f t="shared" si="102"/>
        <v>3</v>
      </c>
      <c r="F712" t="str">
        <f t="shared" si="103"/>
        <v>1</v>
      </c>
      <c r="G712" t="str">
        <f t="shared" si="104"/>
        <v>2</v>
      </c>
      <c r="H712" t="str">
        <f t="shared" si="105"/>
        <v>ANC</v>
      </c>
      <c r="I712">
        <f t="shared" si="106"/>
        <v>18</v>
      </c>
      <c r="J712" s="114" t="str">
        <f t="shared" si="107"/>
        <v>1</v>
      </c>
    </row>
    <row r="713" spans="1:10" x14ac:dyDescent="0.2">
      <c r="A713" t="s">
        <v>1443</v>
      </c>
      <c r="B713" t="str">
        <f t="shared" si="99"/>
        <v>Prozessor C / Section 1 / Programm 2 / Ancillary Sender 2</v>
      </c>
      <c r="C713" t="str">
        <f t="shared" si="100"/>
        <v>SDI18_ANCsend_0002</v>
      </c>
      <c r="D713" t="str">
        <f t="shared" si="101"/>
        <v>Sender</v>
      </c>
      <c r="E713" t="str">
        <f t="shared" si="102"/>
        <v>3</v>
      </c>
      <c r="F713" t="str">
        <f t="shared" si="103"/>
        <v>1</v>
      </c>
      <c r="G713" t="str">
        <f t="shared" si="104"/>
        <v>2</v>
      </c>
      <c r="H713" t="str">
        <f t="shared" si="105"/>
        <v>ANC</v>
      </c>
      <c r="I713">
        <f t="shared" si="106"/>
        <v>18</v>
      </c>
      <c r="J713" s="114" t="str">
        <f t="shared" si="107"/>
        <v>2</v>
      </c>
    </row>
    <row r="714" spans="1:10" x14ac:dyDescent="0.2">
      <c r="A714" t="s">
        <v>1444</v>
      </c>
      <c r="B714" t="str">
        <f t="shared" si="99"/>
        <v>Prozessor C / Section 1 / Programm 2 / Ancillary Sender 3</v>
      </c>
      <c r="C714" t="str">
        <f t="shared" si="100"/>
        <v>SDI18_ANCsend_0003</v>
      </c>
      <c r="D714" t="str">
        <f t="shared" si="101"/>
        <v>Sender</v>
      </c>
      <c r="E714" t="str">
        <f t="shared" si="102"/>
        <v>3</v>
      </c>
      <c r="F714" t="str">
        <f t="shared" si="103"/>
        <v>1</v>
      </c>
      <c r="G714" t="str">
        <f t="shared" si="104"/>
        <v>2</v>
      </c>
      <c r="H714" t="str">
        <f t="shared" si="105"/>
        <v>ANC</v>
      </c>
      <c r="I714">
        <f t="shared" si="106"/>
        <v>18</v>
      </c>
      <c r="J714" s="114" t="str">
        <f t="shared" si="107"/>
        <v>3</v>
      </c>
    </row>
    <row r="715" spans="1:10" x14ac:dyDescent="0.2">
      <c r="A715" t="s">
        <v>1445</v>
      </c>
      <c r="B715" t="str">
        <f t="shared" si="99"/>
        <v>Prozessor C / Section 1 / Programm 2 / Ancillary Sender 4</v>
      </c>
      <c r="C715" t="str">
        <f t="shared" si="100"/>
        <v>SDI18_ANCsend_0004</v>
      </c>
      <c r="D715" t="str">
        <f t="shared" si="101"/>
        <v>Sender</v>
      </c>
      <c r="E715" t="str">
        <f t="shared" si="102"/>
        <v>3</v>
      </c>
      <c r="F715" t="str">
        <f t="shared" si="103"/>
        <v>1</v>
      </c>
      <c r="G715" t="str">
        <f t="shared" si="104"/>
        <v>2</v>
      </c>
      <c r="H715" t="str">
        <f t="shared" si="105"/>
        <v>ANC</v>
      </c>
      <c r="I715">
        <f t="shared" si="106"/>
        <v>18</v>
      </c>
      <c r="J715" s="114" t="str">
        <f t="shared" si="107"/>
        <v>4</v>
      </c>
    </row>
    <row r="716" spans="1:10" x14ac:dyDescent="0.2">
      <c r="A716" t="s">
        <v>1446</v>
      </c>
      <c r="B716" t="str">
        <f t="shared" si="99"/>
        <v>Prozessor C / Section 1 / Programm 2 / Audio Sender 1</v>
      </c>
      <c r="C716" t="str">
        <f t="shared" si="100"/>
        <v>SDI18_AUDsend_0001</v>
      </c>
      <c r="D716" t="str">
        <f t="shared" si="101"/>
        <v>Sender</v>
      </c>
      <c r="E716" t="str">
        <f t="shared" si="102"/>
        <v>3</v>
      </c>
      <c r="F716" t="str">
        <f t="shared" si="103"/>
        <v>1</v>
      </c>
      <c r="G716" t="str">
        <f t="shared" si="104"/>
        <v>2</v>
      </c>
      <c r="H716" t="str">
        <f t="shared" si="105"/>
        <v>AUD</v>
      </c>
      <c r="I716">
        <f t="shared" si="106"/>
        <v>18</v>
      </c>
      <c r="J716" s="114" t="str">
        <f t="shared" si="107"/>
        <v>1</v>
      </c>
    </row>
    <row r="717" spans="1:10" x14ac:dyDescent="0.2">
      <c r="A717" t="s">
        <v>1454</v>
      </c>
      <c r="B717" t="str">
        <f t="shared" si="99"/>
        <v>Prozessor C / Section 1 / Programm 2 / Audio Sender 2</v>
      </c>
      <c r="C717" t="str">
        <f t="shared" si="100"/>
        <v>SDI18_AUDsend_0002</v>
      </c>
      <c r="D717" t="str">
        <f t="shared" si="101"/>
        <v>Sender</v>
      </c>
      <c r="E717" t="str">
        <f t="shared" si="102"/>
        <v>3</v>
      </c>
      <c r="F717" t="str">
        <f t="shared" si="103"/>
        <v>1</v>
      </c>
      <c r="G717" t="str">
        <f t="shared" si="104"/>
        <v>2</v>
      </c>
      <c r="H717" t="str">
        <f t="shared" si="105"/>
        <v>AUD</v>
      </c>
      <c r="I717">
        <f t="shared" si="106"/>
        <v>18</v>
      </c>
      <c r="J717" s="114" t="str">
        <f t="shared" si="107"/>
        <v>2</v>
      </c>
    </row>
    <row r="718" spans="1:10" x14ac:dyDescent="0.2">
      <c r="A718" t="s">
        <v>1455</v>
      </c>
      <c r="B718" t="str">
        <f t="shared" si="99"/>
        <v>Prozessor C / Section 1 / Programm 2 / Audio Sender 3</v>
      </c>
      <c r="C718" t="str">
        <f t="shared" si="100"/>
        <v>SDI18_AUDsend_0003</v>
      </c>
      <c r="D718" t="str">
        <f t="shared" si="101"/>
        <v>Sender</v>
      </c>
      <c r="E718" t="str">
        <f t="shared" si="102"/>
        <v>3</v>
      </c>
      <c r="F718" t="str">
        <f t="shared" si="103"/>
        <v>1</v>
      </c>
      <c r="G718" t="str">
        <f t="shared" si="104"/>
        <v>2</v>
      </c>
      <c r="H718" t="str">
        <f t="shared" si="105"/>
        <v>AUD</v>
      </c>
      <c r="I718">
        <f t="shared" si="106"/>
        <v>18</v>
      </c>
      <c r="J718" s="114" t="str">
        <f t="shared" si="107"/>
        <v>3</v>
      </c>
    </row>
    <row r="719" spans="1:10" x14ac:dyDescent="0.2">
      <c r="A719" t="s">
        <v>1456</v>
      </c>
      <c r="B719" t="str">
        <f t="shared" si="99"/>
        <v>Prozessor C / Section 1 / Programm 2 / Audio Sender 4</v>
      </c>
      <c r="C719" t="str">
        <f t="shared" si="100"/>
        <v>SDI18_AUDsend_0004</v>
      </c>
      <c r="D719" t="str">
        <f t="shared" si="101"/>
        <v>Sender</v>
      </c>
      <c r="E719" t="str">
        <f t="shared" si="102"/>
        <v>3</v>
      </c>
      <c r="F719" t="str">
        <f t="shared" si="103"/>
        <v>1</v>
      </c>
      <c r="G719" t="str">
        <f t="shared" si="104"/>
        <v>2</v>
      </c>
      <c r="H719" t="str">
        <f t="shared" si="105"/>
        <v>AUD</v>
      </c>
      <c r="I719">
        <f t="shared" si="106"/>
        <v>18</v>
      </c>
      <c r="J719" s="114" t="str">
        <f t="shared" si="107"/>
        <v>4</v>
      </c>
    </row>
    <row r="720" spans="1:10" x14ac:dyDescent="0.2">
      <c r="A720" t="s">
        <v>1457</v>
      </c>
      <c r="B720" t="str">
        <f t="shared" si="99"/>
        <v>Prozessor C / Section 1 / Programm 2 / Audio Sender 5</v>
      </c>
      <c r="C720" t="str">
        <f t="shared" si="100"/>
        <v>SDI18_AUDsend_0005</v>
      </c>
      <c r="D720" t="str">
        <f t="shared" si="101"/>
        <v>Sender</v>
      </c>
      <c r="E720" t="str">
        <f t="shared" si="102"/>
        <v>3</v>
      </c>
      <c r="F720" t="str">
        <f t="shared" si="103"/>
        <v>1</v>
      </c>
      <c r="G720" t="str">
        <f t="shared" si="104"/>
        <v>2</v>
      </c>
      <c r="H720" t="str">
        <f t="shared" si="105"/>
        <v>AUD</v>
      </c>
      <c r="I720">
        <f t="shared" si="106"/>
        <v>18</v>
      </c>
      <c r="J720" s="114" t="str">
        <f t="shared" si="107"/>
        <v>5</v>
      </c>
    </row>
    <row r="721" spans="1:10" x14ac:dyDescent="0.2">
      <c r="A721" t="s">
        <v>1458</v>
      </c>
      <c r="B721" t="str">
        <f t="shared" si="99"/>
        <v>Prozessor C / Section 1 / Programm 2 / Audio Sender 6</v>
      </c>
      <c r="C721" t="str">
        <f t="shared" si="100"/>
        <v>SDI18_AUDsend_0006</v>
      </c>
      <c r="D721" t="str">
        <f t="shared" si="101"/>
        <v>Sender</v>
      </c>
      <c r="E721" t="str">
        <f t="shared" si="102"/>
        <v>3</v>
      </c>
      <c r="F721" t="str">
        <f t="shared" si="103"/>
        <v>1</v>
      </c>
      <c r="G721" t="str">
        <f t="shared" si="104"/>
        <v>2</v>
      </c>
      <c r="H721" t="str">
        <f t="shared" si="105"/>
        <v>AUD</v>
      </c>
      <c r="I721">
        <f t="shared" si="106"/>
        <v>18</v>
      </c>
      <c r="J721" s="114" t="str">
        <f t="shared" si="107"/>
        <v>6</v>
      </c>
    </row>
    <row r="722" spans="1:10" x14ac:dyDescent="0.2">
      <c r="A722" t="s">
        <v>1459</v>
      </c>
      <c r="B722" t="str">
        <f t="shared" si="99"/>
        <v>Prozessor C / Section 1 / Programm 2 / Audio Sender 7</v>
      </c>
      <c r="C722" t="str">
        <f t="shared" si="100"/>
        <v>SDI18_AUDsend_0007</v>
      </c>
      <c r="D722" t="str">
        <f t="shared" si="101"/>
        <v>Sender</v>
      </c>
      <c r="E722" t="str">
        <f t="shared" si="102"/>
        <v>3</v>
      </c>
      <c r="F722" t="str">
        <f t="shared" si="103"/>
        <v>1</v>
      </c>
      <c r="G722" t="str">
        <f t="shared" si="104"/>
        <v>2</v>
      </c>
      <c r="H722" t="str">
        <f t="shared" si="105"/>
        <v>AUD</v>
      </c>
      <c r="I722">
        <f t="shared" si="106"/>
        <v>18</v>
      </c>
      <c r="J722" s="114" t="str">
        <f t="shared" si="107"/>
        <v>7</v>
      </c>
    </row>
    <row r="723" spans="1:10" x14ac:dyDescent="0.2">
      <c r="A723" t="s">
        <v>1460</v>
      </c>
      <c r="B723" t="str">
        <f t="shared" si="99"/>
        <v>Prozessor C / Section 1 / Programm 2 / Audio Sender 8</v>
      </c>
      <c r="C723" t="str">
        <f t="shared" si="100"/>
        <v>SDI18_AUDsend_0008</v>
      </c>
      <c r="D723" t="str">
        <f t="shared" si="101"/>
        <v>Sender</v>
      </c>
      <c r="E723" t="str">
        <f t="shared" si="102"/>
        <v>3</v>
      </c>
      <c r="F723" t="str">
        <f t="shared" si="103"/>
        <v>1</v>
      </c>
      <c r="G723" t="str">
        <f t="shared" si="104"/>
        <v>2</v>
      </c>
      <c r="H723" t="str">
        <f t="shared" si="105"/>
        <v>AUD</v>
      </c>
      <c r="I723">
        <f t="shared" si="106"/>
        <v>18</v>
      </c>
      <c r="J723" s="114" t="str">
        <f t="shared" si="107"/>
        <v>8</v>
      </c>
    </row>
    <row r="724" spans="1:10" x14ac:dyDescent="0.2">
      <c r="A724" t="s">
        <v>1461</v>
      </c>
      <c r="B724" t="str">
        <f t="shared" si="99"/>
        <v>Prozessor C / Section 1 / Programm 2 / Audio Sender 9</v>
      </c>
      <c r="C724" t="str">
        <f t="shared" si="100"/>
        <v>SDI18_AUDsend_0009</v>
      </c>
      <c r="D724" t="str">
        <f t="shared" si="101"/>
        <v>Sender</v>
      </c>
      <c r="E724" t="str">
        <f t="shared" si="102"/>
        <v>3</v>
      </c>
      <c r="F724" t="str">
        <f t="shared" si="103"/>
        <v>1</v>
      </c>
      <c r="G724" t="str">
        <f t="shared" si="104"/>
        <v>2</v>
      </c>
      <c r="H724" t="str">
        <f t="shared" si="105"/>
        <v>AUD</v>
      </c>
      <c r="I724">
        <f t="shared" si="106"/>
        <v>18</v>
      </c>
      <c r="J724" s="114" t="str">
        <f t="shared" si="107"/>
        <v>9</v>
      </c>
    </row>
    <row r="725" spans="1:10" x14ac:dyDescent="0.2">
      <c r="A725" t="s">
        <v>1447</v>
      </c>
      <c r="B725" t="str">
        <f t="shared" si="99"/>
        <v>Prozessor C / Section 1 / Programm 2 / Audio Sender 10</v>
      </c>
      <c r="C725" t="str">
        <f t="shared" si="100"/>
        <v>SDI18_AUDsend_0010</v>
      </c>
      <c r="D725" t="str">
        <f t="shared" si="101"/>
        <v>Sender</v>
      </c>
      <c r="E725" t="str">
        <f t="shared" si="102"/>
        <v>3</v>
      </c>
      <c r="F725" t="str">
        <f t="shared" si="103"/>
        <v>1</v>
      </c>
      <c r="G725" t="str">
        <f t="shared" si="104"/>
        <v>2</v>
      </c>
      <c r="H725" t="str">
        <f t="shared" si="105"/>
        <v>AUD</v>
      </c>
      <c r="I725">
        <f t="shared" si="106"/>
        <v>18</v>
      </c>
      <c r="J725" s="114" t="str">
        <f t="shared" si="107"/>
        <v>10</v>
      </c>
    </row>
    <row r="726" spans="1:10" x14ac:dyDescent="0.2">
      <c r="A726" t="s">
        <v>1448</v>
      </c>
      <c r="B726" t="str">
        <f t="shared" si="99"/>
        <v>Prozessor C / Section 1 / Programm 2 / Audio Sender 11</v>
      </c>
      <c r="C726" t="str">
        <f t="shared" si="100"/>
        <v>SDI18_AUDsend_0011</v>
      </c>
      <c r="D726" t="str">
        <f t="shared" si="101"/>
        <v>Sender</v>
      </c>
      <c r="E726" t="str">
        <f t="shared" si="102"/>
        <v>3</v>
      </c>
      <c r="F726" t="str">
        <f t="shared" si="103"/>
        <v>1</v>
      </c>
      <c r="G726" t="str">
        <f t="shared" si="104"/>
        <v>2</v>
      </c>
      <c r="H726" t="str">
        <f t="shared" si="105"/>
        <v>AUD</v>
      </c>
      <c r="I726">
        <f t="shared" si="106"/>
        <v>18</v>
      </c>
      <c r="J726" s="114" t="str">
        <f t="shared" si="107"/>
        <v>11</v>
      </c>
    </row>
    <row r="727" spans="1:10" x14ac:dyDescent="0.2">
      <c r="A727" t="s">
        <v>1449</v>
      </c>
      <c r="B727" t="str">
        <f t="shared" si="99"/>
        <v>Prozessor C / Section 1 / Programm 2 / Audio Sender 12</v>
      </c>
      <c r="C727" t="str">
        <f t="shared" si="100"/>
        <v>SDI18_AUDsend_0012</v>
      </c>
      <c r="D727" t="str">
        <f t="shared" si="101"/>
        <v>Sender</v>
      </c>
      <c r="E727" t="str">
        <f t="shared" si="102"/>
        <v>3</v>
      </c>
      <c r="F727" t="str">
        <f t="shared" si="103"/>
        <v>1</v>
      </c>
      <c r="G727" t="str">
        <f t="shared" si="104"/>
        <v>2</v>
      </c>
      <c r="H727" t="str">
        <f t="shared" si="105"/>
        <v>AUD</v>
      </c>
      <c r="I727">
        <f t="shared" si="106"/>
        <v>18</v>
      </c>
      <c r="J727" s="114" t="str">
        <f t="shared" si="107"/>
        <v>12</v>
      </c>
    </row>
    <row r="728" spans="1:10" x14ac:dyDescent="0.2">
      <c r="A728" t="s">
        <v>1450</v>
      </c>
      <c r="B728" t="str">
        <f t="shared" si="99"/>
        <v>Prozessor C / Section 1 / Programm 2 / Audio Sender 13</v>
      </c>
      <c r="C728" t="str">
        <f t="shared" si="100"/>
        <v>SDI18_AUDsend_0013</v>
      </c>
      <c r="D728" t="str">
        <f t="shared" si="101"/>
        <v>Sender</v>
      </c>
      <c r="E728" t="str">
        <f t="shared" si="102"/>
        <v>3</v>
      </c>
      <c r="F728" t="str">
        <f t="shared" si="103"/>
        <v>1</v>
      </c>
      <c r="G728" t="str">
        <f t="shared" si="104"/>
        <v>2</v>
      </c>
      <c r="H728" t="str">
        <f t="shared" si="105"/>
        <v>AUD</v>
      </c>
      <c r="I728">
        <f t="shared" si="106"/>
        <v>18</v>
      </c>
      <c r="J728" s="114" t="str">
        <f t="shared" si="107"/>
        <v>13</v>
      </c>
    </row>
    <row r="729" spans="1:10" x14ac:dyDescent="0.2">
      <c r="A729" t="s">
        <v>1451</v>
      </c>
      <c r="B729" t="str">
        <f t="shared" si="99"/>
        <v>Prozessor C / Section 1 / Programm 2 / Audio Sender 14</v>
      </c>
      <c r="C729" t="str">
        <f t="shared" si="100"/>
        <v>SDI18_AUDsend_0014</v>
      </c>
      <c r="D729" t="str">
        <f t="shared" si="101"/>
        <v>Sender</v>
      </c>
      <c r="E729" t="str">
        <f t="shared" si="102"/>
        <v>3</v>
      </c>
      <c r="F729" t="str">
        <f t="shared" si="103"/>
        <v>1</v>
      </c>
      <c r="G729" t="str">
        <f t="shared" si="104"/>
        <v>2</v>
      </c>
      <c r="H729" t="str">
        <f t="shared" si="105"/>
        <v>AUD</v>
      </c>
      <c r="I729">
        <f t="shared" si="106"/>
        <v>18</v>
      </c>
      <c r="J729" s="114" t="str">
        <f t="shared" si="107"/>
        <v>14</v>
      </c>
    </row>
    <row r="730" spans="1:10" x14ac:dyDescent="0.2">
      <c r="A730" t="s">
        <v>1452</v>
      </c>
      <c r="B730" t="str">
        <f t="shared" si="99"/>
        <v>Prozessor C / Section 1 / Programm 2 / Audio Sender 15</v>
      </c>
      <c r="C730" t="str">
        <f t="shared" si="100"/>
        <v>SDI18_AUDsend_0015</v>
      </c>
      <c r="D730" t="str">
        <f t="shared" si="101"/>
        <v>Sender</v>
      </c>
      <c r="E730" t="str">
        <f t="shared" si="102"/>
        <v>3</v>
      </c>
      <c r="F730" t="str">
        <f t="shared" si="103"/>
        <v>1</v>
      </c>
      <c r="G730" t="str">
        <f t="shared" si="104"/>
        <v>2</v>
      </c>
      <c r="H730" t="str">
        <f t="shared" si="105"/>
        <v>AUD</v>
      </c>
      <c r="I730">
        <f t="shared" si="106"/>
        <v>18</v>
      </c>
      <c r="J730" s="114" t="str">
        <f t="shared" si="107"/>
        <v>15</v>
      </c>
    </row>
    <row r="731" spans="1:10" x14ac:dyDescent="0.2">
      <c r="A731" t="s">
        <v>1453</v>
      </c>
      <c r="B731" t="str">
        <f t="shared" si="99"/>
        <v>Prozessor C / Section 1 / Programm 2 / Audio Sender 16</v>
      </c>
      <c r="C731" t="str">
        <f t="shared" si="100"/>
        <v>SDI18_AUDsend_0016</v>
      </c>
      <c r="D731" t="str">
        <f t="shared" si="101"/>
        <v>Sender</v>
      </c>
      <c r="E731" t="str">
        <f t="shared" si="102"/>
        <v>3</v>
      </c>
      <c r="F731" t="str">
        <f t="shared" si="103"/>
        <v>1</v>
      </c>
      <c r="G731" t="str">
        <f t="shared" si="104"/>
        <v>2</v>
      </c>
      <c r="H731" t="str">
        <f t="shared" si="105"/>
        <v>AUD</v>
      </c>
      <c r="I731">
        <f t="shared" si="106"/>
        <v>18</v>
      </c>
      <c r="J731" s="114" t="str">
        <f t="shared" si="107"/>
        <v>16</v>
      </c>
    </row>
    <row r="732" spans="1:10" x14ac:dyDescent="0.2">
      <c r="A732" t="s">
        <v>1463</v>
      </c>
      <c r="B732" t="str">
        <f t="shared" si="99"/>
        <v>Prozessor C / Section 1 / Programm 2 / Video Sender 1</v>
      </c>
      <c r="C732" t="str">
        <f t="shared" si="100"/>
        <v>SDI18_VIDsend_0001</v>
      </c>
      <c r="D732" t="str">
        <f t="shared" si="101"/>
        <v>Sender</v>
      </c>
      <c r="E732" t="str">
        <f t="shared" si="102"/>
        <v>3</v>
      </c>
      <c r="F732" t="str">
        <f t="shared" si="103"/>
        <v>1</v>
      </c>
      <c r="G732" t="str">
        <f t="shared" si="104"/>
        <v>2</v>
      </c>
      <c r="H732" t="str">
        <f t="shared" si="105"/>
        <v>VID</v>
      </c>
      <c r="I732">
        <f t="shared" si="106"/>
        <v>18</v>
      </c>
      <c r="J732" s="114" t="str">
        <f t="shared" si="107"/>
        <v>1</v>
      </c>
    </row>
    <row r="733" spans="1:10" x14ac:dyDescent="0.2">
      <c r="A733" t="s">
        <v>1462</v>
      </c>
      <c r="B733" t="str">
        <f t="shared" si="99"/>
        <v>Prozessor C / Section 1 / Programm 2 / Video Sender 2</v>
      </c>
      <c r="C733" t="str">
        <f t="shared" si="100"/>
        <v>SDI18_VIDsend_0002</v>
      </c>
      <c r="D733" t="str">
        <f t="shared" si="101"/>
        <v>Sender</v>
      </c>
      <c r="E733" t="str">
        <f t="shared" si="102"/>
        <v>3</v>
      </c>
      <c r="F733" t="str">
        <f t="shared" si="103"/>
        <v>1</v>
      </c>
      <c r="G733" t="str">
        <f t="shared" si="104"/>
        <v>2</v>
      </c>
      <c r="H733" t="str">
        <f t="shared" si="105"/>
        <v>VID</v>
      </c>
      <c r="I733">
        <f t="shared" si="106"/>
        <v>18</v>
      </c>
      <c r="J733" s="114" t="str">
        <f t="shared" si="107"/>
        <v>2</v>
      </c>
    </row>
    <row r="734" spans="1:10" x14ac:dyDescent="0.2">
      <c r="A734" t="s">
        <v>1464</v>
      </c>
      <c r="B734" t="str">
        <f t="shared" si="99"/>
        <v>Prozessor C / Section 1 / Programm 3 / Ancillary Sender 1</v>
      </c>
      <c r="C734" t="str">
        <f t="shared" si="100"/>
        <v>SDI19_ANCsend_0001</v>
      </c>
      <c r="D734" t="str">
        <f t="shared" si="101"/>
        <v>Sender</v>
      </c>
      <c r="E734" t="str">
        <f t="shared" si="102"/>
        <v>3</v>
      </c>
      <c r="F734" t="str">
        <f t="shared" si="103"/>
        <v>1</v>
      </c>
      <c r="G734" t="str">
        <f t="shared" si="104"/>
        <v>3</v>
      </c>
      <c r="H734" t="str">
        <f t="shared" si="105"/>
        <v>ANC</v>
      </c>
      <c r="I734">
        <f t="shared" si="106"/>
        <v>19</v>
      </c>
      <c r="J734" s="114" t="str">
        <f t="shared" si="107"/>
        <v>1</v>
      </c>
    </row>
    <row r="735" spans="1:10" x14ac:dyDescent="0.2">
      <c r="A735" t="s">
        <v>1465</v>
      </c>
      <c r="B735" t="str">
        <f t="shared" si="99"/>
        <v>Prozessor C / Section 1 / Programm 3 / Ancillary Sender 2</v>
      </c>
      <c r="C735" t="str">
        <f t="shared" si="100"/>
        <v>SDI19_ANCsend_0002</v>
      </c>
      <c r="D735" t="str">
        <f t="shared" si="101"/>
        <v>Sender</v>
      </c>
      <c r="E735" t="str">
        <f t="shared" si="102"/>
        <v>3</v>
      </c>
      <c r="F735" t="str">
        <f t="shared" si="103"/>
        <v>1</v>
      </c>
      <c r="G735" t="str">
        <f t="shared" si="104"/>
        <v>3</v>
      </c>
      <c r="H735" t="str">
        <f t="shared" si="105"/>
        <v>ANC</v>
      </c>
      <c r="I735">
        <f t="shared" si="106"/>
        <v>19</v>
      </c>
      <c r="J735" s="114" t="str">
        <f t="shared" si="107"/>
        <v>2</v>
      </c>
    </row>
    <row r="736" spans="1:10" x14ac:dyDescent="0.2">
      <c r="A736" t="s">
        <v>1466</v>
      </c>
      <c r="B736" t="str">
        <f t="shared" si="99"/>
        <v>Prozessor C / Section 1 / Programm 3 / Ancillary Sender 3</v>
      </c>
      <c r="C736" t="str">
        <f t="shared" si="100"/>
        <v>SDI19_ANCsend_0003</v>
      </c>
      <c r="D736" t="str">
        <f t="shared" si="101"/>
        <v>Sender</v>
      </c>
      <c r="E736" t="str">
        <f t="shared" si="102"/>
        <v>3</v>
      </c>
      <c r="F736" t="str">
        <f t="shared" si="103"/>
        <v>1</v>
      </c>
      <c r="G736" t="str">
        <f t="shared" si="104"/>
        <v>3</v>
      </c>
      <c r="H736" t="str">
        <f t="shared" si="105"/>
        <v>ANC</v>
      </c>
      <c r="I736">
        <f t="shared" si="106"/>
        <v>19</v>
      </c>
      <c r="J736" s="114" t="str">
        <f t="shared" si="107"/>
        <v>3</v>
      </c>
    </row>
    <row r="737" spans="1:10" x14ac:dyDescent="0.2">
      <c r="A737" t="s">
        <v>1467</v>
      </c>
      <c r="B737" t="str">
        <f t="shared" si="99"/>
        <v>Prozessor C / Section 1 / Programm 3 / Ancillary Sender 4</v>
      </c>
      <c r="C737" t="str">
        <f t="shared" si="100"/>
        <v>SDI19_ANCsend_0004</v>
      </c>
      <c r="D737" t="str">
        <f t="shared" si="101"/>
        <v>Sender</v>
      </c>
      <c r="E737" t="str">
        <f t="shared" si="102"/>
        <v>3</v>
      </c>
      <c r="F737" t="str">
        <f t="shared" si="103"/>
        <v>1</v>
      </c>
      <c r="G737" t="str">
        <f t="shared" si="104"/>
        <v>3</v>
      </c>
      <c r="H737" t="str">
        <f t="shared" si="105"/>
        <v>ANC</v>
      </c>
      <c r="I737">
        <f t="shared" si="106"/>
        <v>19</v>
      </c>
      <c r="J737" s="114" t="str">
        <f t="shared" si="107"/>
        <v>4</v>
      </c>
    </row>
    <row r="738" spans="1:10" x14ac:dyDescent="0.2">
      <c r="A738" t="s">
        <v>1468</v>
      </c>
      <c r="B738" t="str">
        <f t="shared" si="99"/>
        <v>Prozessor C / Section 1 / Programm 3 / Audio Sender 1</v>
      </c>
      <c r="C738" t="str">
        <f t="shared" si="100"/>
        <v>SDI19_AUDsend_0001</v>
      </c>
      <c r="D738" t="str">
        <f t="shared" si="101"/>
        <v>Sender</v>
      </c>
      <c r="E738" t="str">
        <f t="shared" si="102"/>
        <v>3</v>
      </c>
      <c r="F738" t="str">
        <f t="shared" si="103"/>
        <v>1</v>
      </c>
      <c r="G738" t="str">
        <f t="shared" si="104"/>
        <v>3</v>
      </c>
      <c r="H738" t="str">
        <f t="shared" si="105"/>
        <v>AUD</v>
      </c>
      <c r="I738">
        <f t="shared" si="106"/>
        <v>19</v>
      </c>
      <c r="J738" s="114" t="str">
        <f t="shared" si="107"/>
        <v>1</v>
      </c>
    </row>
    <row r="739" spans="1:10" x14ac:dyDescent="0.2">
      <c r="A739" t="s">
        <v>1476</v>
      </c>
      <c r="B739" t="str">
        <f t="shared" si="99"/>
        <v>Prozessor C / Section 1 / Programm 3 / Audio Sender 2</v>
      </c>
      <c r="C739" t="str">
        <f t="shared" si="100"/>
        <v>SDI19_AUDsend_0002</v>
      </c>
      <c r="D739" t="str">
        <f t="shared" si="101"/>
        <v>Sender</v>
      </c>
      <c r="E739" t="str">
        <f t="shared" si="102"/>
        <v>3</v>
      </c>
      <c r="F739" t="str">
        <f t="shared" si="103"/>
        <v>1</v>
      </c>
      <c r="G739" t="str">
        <f t="shared" si="104"/>
        <v>3</v>
      </c>
      <c r="H739" t="str">
        <f t="shared" si="105"/>
        <v>AUD</v>
      </c>
      <c r="I739">
        <f t="shared" si="106"/>
        <v>19</v>
      </c>
      <c r="J739" s="114" t="str">
        <f t="shared" si="107"/>
        <v>2</v>
      </c>
    </row>
    <row r="740" spans="1:10" x14ac:dyDescent="0.2">
      <c r="A740" t="s">
        <v>1477</v>
      </c>
      <c r="B740" t="str">
        <f t="shared" si="99"/>
        <v>Prozessor C / Section 1 / Programm 3 / Audio Sender 3</v>
      </c>
      <c r="C740" t="str">
        <f t="shared" si="100"/>
        <v>SDI19_AUDsend_0003</v>
      </c>
      <c r="D740" t="str">
        <f t="shared" si="101"/>
        <v>Sender</v>
      </c>
      <c r="E740" t="str">
        <f t="shared" si="102"/>
        <v>3</v>
      </c>
      <c r="F740" t="str">
        <f t="shared" si="103"/>
        <v>1</v>
      </c>
      <c r="G740" t="str">
        <f t="shared" si="104"/>
        <v>3</v>
      </c>
      <c r="H740" t="str">
        <f t="shared" si="105"/>
        <v>AUD</v>
      </c>
      <c r="I740">
        <f t="shared" si="106"/>
        <v>19</v>
      </c>
      <c r="J740" s="114" t="str">
        <f t="shared" si="107"/>
        <v>3</v>
      </c>
    </row>
    <row r="741" spans="1:10" x14ac:dyDescent="0.2">
      <c r="A741" t="s">
        <v>1478</v>
      </c>
      <c r="B741" t="str">
        <f t="shared" si="99"/>
        <v>Prozessor C / Section 1 / Programm 3 / Audio Sender 4</v>
      </c>
      <c r="C741" t="str">
        <f t="shared" si="100"/>
        <v>SDI19_AUDsend_0004</v>
      </c>
      <c r="D741" t="str">
        <f t="shared" si="101"/>
        <v>Sender</v>
      </c>
      <c r="E741" t="str">
        <f t="shared" si="102"/>
        <v>3</v>
      </c>
      <c r="F741" t="str">
        <f t="shared" si="103"/>
        <v>1</v>
      </c>
      <c r="G741" t="str">
        <f t="shared" si="104"/>
        <v>3</v>
      </c>
      <c r="H741" t="str">
        <f t="shared" si="105"/>
        <v>AUD</v>
      </c>
      <c r="I741">
        <f t="shared" si="106"/>
        <v>19</v>
      </c>
      <c r="J741" s="114" t="str">
        <f t="shared" si="107"/>
        <v>4</v>
      </c>
    </row>
    <row r="742" spans="1:10" x14ac:dyDescent="0.2">
      <c r="A742" t="s">
        <v>1479</v>
      </c>
      <c r="B742" t="str">
        <f t="shared" si="99"/>
        <v>Prozessor C / Section 1 / Programm 3 / Audio Sender 5</v>
      </c>
      <c r="C742" t="str">
        <f t="shared" si="100"/>
        <v>SDI19_AUDsend_0005</v>
      </c>
      <c r="D742" t="str">
        <f t="shared" si="101"/>
        <v>Sender</v>
      </c>
      <c r="E742" t="str">
        <f t="shared" si="102"/>
        <v>3</v>
      </c>
      <c r="F742" t="str">
        <f t="shared" si="103"/>
        <v>1</v>
      </c>
      <c r="G742" t="str">
        <f t="shared" si="104"/>
        <v>3</v>
      </c>
      <c r="H742" t="str">
        <f t="shared" si="105"/>
        <v>AUD</v>
      </c>
      <c r="I742">
        <f t="shared" si="106"/>
        <v>19</v>
      </c>
      <c r="J742" s="114" t="str">
        <f t="shared" si="107"/>
        <v>5</v>
      </c>
    </row>
    <row r="743" spans="1:10" x14ac:dyDescent="0.2">
      <c r="A743" t="s">
        <v>1480</v>
      </c>
      <c r="B743" t="str">
        <f t="shared" si="99"/>
        <v>Prozessor C / Section 1 / Programm 3 / Audio Sender 6</v>
      </c>
      <c r="C743" t="str">
        <f t="shared" si="100"/>
        <v>SDI19_AUDsend_0006</v>
      </c>
      <c r="D743" t="str">
        <f t="shared" si="101"/>
        <v>Sender</v>
      </c>
      <c r="E743" t="str">
        <f t="shared" si="102"/>
        <v>3</v>
      </c>
      <c r="F743" t="str">
        <f t="shared" si="103"/>
        <v>1</v>
      </c>
      <c r="G743" t="str">
        <f t="shared" si="104"/>
        <v>3</v>
      </c>
      <c r="H743" t="str">
        <f t="shared" si="105"/>
        <v>AUD</v>
      </c>
      <c r="I743">
        <f t="shared" si="106"/>
        <v>19</v>
      </c>
      <c r="J743" s="114" t="str">
        <f t="shared" si="107"/>
        <v>6</v>
      </c>
    </row>
    <row r="744" spans="1:10" x14ac:dyDescent="0.2">
      <c r="A744" t="s">
        <v>1481</v>
      </c>
      <c r="B744" t="str">
        <f t="shared" si="99"/>
        <v>Prozessor C / Section 1 / Programm 3 / Audio Sender 7</v>
      </c>
      <c r="C744" t="str">
        <f t="shared" si="100"/>
        <v>SDI19_AUDsend_0007</v>
      </c>
      <c r="D744" t="str">
        <f t="shared" si="101"/>
        <v>Sender</v>
      </c>
      <c r="E744" t="str">
        <f t="shared" si="102"/>
        <v>3</v>
      </c>
      <c r="F744" t="str">
        <f t="shared" si="103"/>
        <v>1</v>
      </c>
      <c r="G744" t="str">
        <f t="shared" si="104"/>
        <v>3</v>
      </c>
      <c r="H744" t="str">
        <f t="shared" si="105"/>
        <v>AUD</v>
      </c>
      <c r="I744">
        <f t="shared" si="106"/>
        <v>19</v>
      </c>
      <c r="J744" s="114" t="str">
        <f t="shared" si="107"/>
        <v>7</v>
      </c>
    </row>
    <row r="745" spans="1:10" x14ac:dyDescent="0.2">
      <c r="A745" t="s">
        <v>1482</v>
      </c>
      <c r="B745" t="str">
        <f t="shared" si="99"/>
        <v>Prozessor C / Section 1 / Programm 3 / Audio Sender 8</v>
      </c>
      <c r="C745" t="str">
        <f t="shared" si="100"/>
        <v>SDI19_AUDsend_0008</v>
      </c>
      <c r="D745" t="str">
        <f t="shared" si="101"/>
        <v>Sender</v>
      </c>
      <c r="E745" t="str">
        <f t="shared" si="102"/>
        <v>3</v>
      </c>
      <c r="F745" t="str">
        <f t="shared" si="103"/>
        <v>1</v>
      </c>
      <c r="G745" t="str">
        <f t="shared" si="104"/>
        <v>3</v>
      </c>
      <c r="H745" t="str">
        <f t="shared" si="105"/>
        <v>AUD</v>
      </c>
      <c r="I745">
        <f t="shared" si="106"/>
        <v>19</v>
      </c>
      <c r="J745" s="114" t="str">
        <f t="shared" si="107"/>
        <v>8</v>
      </c>
    </row>
    <row r="746" spans="1:10" x14ac:dyDescent="0.2">
      <c r="A746" t="s">
        <v>1483</v>
      </c>
      <c r="B746" t="str">
        <f t="shared" si="99"/>
        <v>Prozessor C / Section 1 / Programm 3 / Audio Sender 9</v>
      </c>
      <c r="C746" t="str">
        <f t="shared" si="100"/>
        <v>SDI19_AUDsend_0009</v>
      </c>
      <c r="D746" t="str">
        <f t="shared" si="101"/>
        <v>Sender</v>
      </c>
      <c r="E746" t="str">
        <f t="shared" si="102"/>
        <v>3</v>
      </c>
      <c r="F746" t="str">
        <f t="shared" si="103"/>
        <v>1</v>
      </c>
      <c r="G746" t="str">
        <f t="shared" si="104"/>
        <v>3</v>
      </c>
      <c r="H746" t="str">
        <f t="shared" si="105"/>
        <v>AUD</v>
      </c>
      <c r="I746">
        <f t="shared" si="106"/>
        <v>19</v>
      </c>
      <c r="J746" s="114" t="str">
        <f t="shared" si="107"/>
        <v>9</v>
      </c>
    </row>
    <row r="747" spans="1:10" x14ac:dyDescent="0.2">
      <c r="A747" t="s">
        <v>1469</v>
      </c>
      <c r="B747" t="str">
        <f t="shared" si="99"/>
        <v>Prozessor C / Section 1 / Programm 3 / Audio Sender 10</v>
      </c>
      <c r="C747" t="str">
        <f t="shared" si="100"/>
        <v>SDI19_AUDsend_0010</v>
      </c>
      <c r="D747" t="str">
        <f t="shared" si="101"/>
        <v>Sender</v>
      </c>
      <c r="E747" t="str">
        <f t="shared" si="102"/>
        <v>3</v>
      </c>
      <c r="F747" t="str">
        <f t="shared" si="103"/>
        <v>1</v>
      </c>
      <c r="G747" t="str">
        <f t="shared" si="104"/>
        <v>3</v>
      </c>
      <c r="H747" t="str">
        <f t="shared" si="105"/>
        <v>AUD</v>
      </c>
      <c r="I747">
        <f t="shared" si="106"/>
        <v>19</v>
      </c>
      <c r="J747" s="114" t="str">
        <f t="shared" si="107"/>
        <v>10</v>
      </c>
    </row>
    <row r="748" spans="1:10" x14ac:dyDescent="0.2">
      <c r="A748" t="s">
        <v>1470</v>
      </c>
      <c r="B748" t="str">
        <f t="shared" si="99"/>
        <v>Prozessor C / Section 1 / Programm 3 / Audio Sender 11</v>
      </c>
      <c r="C748" t="str">
        <f t="shared" si="100"/>
        <v>SDI19_AUDsend_0011</v>
      </c>
      <c r="D748" t="str">
        <f t="shared" si="101"/>
        <v>Sender</v>
      </c>
      <c r="E748" t="str">
        <f t="shared" si="102"/>
        <v>3</v>
      </c>
      <c r="F748" t="str">
        <f t="shared" si="103"/>
        <v>1</v>
      </c>
      <c r="G748" t="str">
        <f t="shared" si="104"/>
        <v>3</v>
      </c>
      <c r="H748" t="str">
        <f t="shared" si="105"/>
        <v>AUD</v>
      </c>
      <c r="I748">
        <f t="shared" si="106"/>
        <v>19</v>
      </c>
      <c r="J748" s="114" t="str">
        <f t="shared" si="107"/>
        <v>11</v>
      </c>
    </row>
    <row r="749" spans="1:10" x14ac:dyDescent="0.2">
      <c r="A749" t="s">
        <v>1471</v>
      </c>
      <c r="B749" t="str">
        <f t="shared" si="99"/>
        <v>Prozessor C / Section 1 / Programm 3 / Audio Sender 12</v>
      </c>
      <c r="C749" t="str">
        <f t="shared" si="100"/>
        <v>SDI19_AUDsend_0012</v>
      </c>
      <c r="D749" t="str">
        <f t="shared" si="101"/>
        <v>Sender</v>
      </c>
      <c r="E749" t="str">
        <f t="shared" si="102"/>
        <v>3</v>
      </c>
      <c r="F749" t="str">
        <f t="shared" si="103"/>
        <v>1</v>
      </c>
      <c r="G749" t="str">
        <f t="shared" si="104"/>
        <v>3</v>
      </c>
      <c r="H749" t="str">
        <f t="shared" si="105"/>
        <v>AUD</v>
      </c>
      <c r="I749">
        <f t="shared" si="106"/>
        <v>19</v>
      </c>
      <c r="J749" s="114" t="str">
        <f t="shared" si="107"/>
        <v>12</v>
      </c>
    </row>
    <row r="750" spans="1:10" x14ac:dyDescent="0.2">
      <c r="A750" t="s">
        <v>1472</v>
      </c>
      <c r="B750" t="str">
        <f t="shared" si="99"/>
        <v>Prozessor C / Section 1 / Programm 3 / Audio Sender 13</v>
      </c>
      <c r="C750" t="str">
        <f t="shared" si="100"/>
        <v>SDI19_AUDsend_0013</v>
      </c>
      <c r="D750" t="str">
        <f t="shared" si="101"/>
        <v>Sender</v>
      </c>
      <c r="E750" t="str">
        <f t="shared" si="102"/>
        <v>3</v>
      </c>
      <c r="F750" t="str">
        <f t="shared" si="103"/>
        <v>1</v>
      </c>
      <c r="G750" t="str">
        <f t="shared" si="104"/>
        <v>3</v>
      </c>
      <c r="H750" t="str">
        <f t="shared" si="105"/>
        <v>AUD</v>
      </c>
      <c r="I750">
        <f t="shared" si="106"/>
        <v>19</v>
      </c>
      <c r="J750" s="114" t="str">
        <f t="shared" si="107"/>
        <v>13</v>
      </c>
    </row>
    <row r="751" spans="1:10" x14ac:dyDescent="0.2">
      <c r="A751" t="s">
        <v>1473</v>
      </c>
      <c r="B751" t="str">
        <f t="shared" si="99"/>
        <v>Prozessor C / Section 1 / Programm 3 / Audio Sender 14</v>
      </c>
      <c r="C751" t="str">
        <f t="shared" si="100"/>
        <v>SDI19_AUDsend_0014</v>
      </c>
      <c r="D751" t="str">
        <f t="shared" si="101"/>
        <v>Sender</v>
      </c>
      <c r="E751" t="str">
        <f t="shared" si="102"/>
        <v>3</v>
      </c>
      <c r="F751" t="str">
        <f t="shared" si="103"/>
        <v>1</v>
      </c>
      <c r="G751" t="str">
        <f t="shared" si="104"/>
        <v>3</v>
      </c>
      <c r="H751" t="str">
        <f t="shared" si="105"/>
        <v>AUD</v>
      </c>
      <c r="I751">
        <f t="shared" si="106"/>
        <v>19</v>
      </c>
      <c r="J751" s="114" t="str">
        <f t="shared" si="107"/>
        <v>14</v>
      </c>
    </row>
    <row r="752" spans="1:10" x14ac:dyDescent="0.2">
      <c r="A752" t="s">
        <v>1474</v>
      </c>
      <c r="B752" t="str">
        <f t="shared" si="99"/>
        <v>Prozessor C / Section 1 / Programm 3 / Audio Sender 15</v>
      </c>
      <c r="C752" t="str">
        <f t="shared" si="100"/>
        <v>SDI19_AUDsend_0015</v>
      </c>
      <c r="D752" t="str">
        <f t="shared" si="101"/>
        <v>Sender</v>
      </c>
      <c r="E752" t="str">
        <f t="shared" si="102"/>
        <v>3</v>
      </c>
      <c r="F752" t="str">
        <f t="shared" si="103"/>
        <v>1</v>
      </c>
      <c r="G752" t="str">
        <f t="shared" si="104"/>
        <v>3</v>
      </c>
      <c r="H752" t="str">
        <f t="shared" si="105"/>
        <v>AUD</v>
      </c>
      <c r="I752">
        <f t="shared" si="106"/>
        <v>19</v>
      </c>
      <c r="J752" s="114" t="str">
        <f t="shared" si="107"/>
        <v>15</v>
      </c>
    </row>
    <row r="753" spans="1:10" x14ac:dyDescent="0.2">
      <c r="A753" t="s">
        <v>1475</v>
      </c>
      <c r="B753" t="str">
        <f t="shared" si="99"/>
        <v>Prozessor C / Section 1 / Programm 3 / Audio Sender 16</v>
      </c>
      <c r="C753" t="str">
        <f t="shared" si="100"/>
        <v>SDI19_AUDsend_0016</v>
      </c>
      <c r="D753" t="str">
        <f t="shared" si="101"/>
        <v>Sender</v>
      </c>
      <c r="E753" t="str">
        <f t="shared" si="102"/>
        <v>3</v>
      </c>
      <c r="F753" t="str">
        <f t="shared" si="103"/>
        <v>1</v>
      </c>
      <c r="G753" t="str">
        <f t="shared" si="104"/>
        <v>3</v>
      </c>
      <c r="H753" t="str">
        <f t="shared" si="105"/>
        <v>AUD</v>
      </c>
      <c r="I753">
        <f t="shared" si="106"/>
        <v>19</v>
      </c>
      <c r="J753" s="114" t="str">
        <f t="shared" si="107"/>
        <v>16</v>
      </c>
    </row>
    <row r="754" spans="1:10" x14ac:dyDescent="0.2">
      <c r="A754" t="s">
        <v>1485</v>
      </c>
      <c r="B754" t="str">
        <f t="shared" si="99"/>
        <v>Prozessor C / Section 1 / Programm 3 / Video Sender 1</v>
      </c>
      <c r="C754" t="str">
        <f t="shared" si="100"/>
        <v>SDI19_VIDsend_0001</v>
      </c>
      <c r="D754" t="str">
        <f t="shared" si="101"/>
        <v>Sender</v>
      </c>
      <c r="E754" t="str">
        <f t="shared" si="102"/>
        <v>3</v>
      </c>
      <c r="F754" t="str">
        <f t="shared" si="103"/>
        <v>1</v>
      </c>
      <c r="G754" t="str">
        <f t="shared" si="104"/>
        <v>3</v>
      </c>
      <c r="H754" t="str">
        <f t="shared" si="105"/>
        <v>VID</v>
      </c>
      <c r="I754">
        <f t="shared" si="106"/>
        <v>19</v>
      </c>
      <c r="J754" s="114" t="str">
        <f t="shared" si="107"/>
        <v>1</v>
      </c>
    </row>
    <row r="755" spans="1:10" x14ac:dyDescent="0.2">
      <c r="A755" t="s">
        <v>1484</v>
      </c>
      <c r="B755" t="str">
        <f t="shared" si="99"/>
        <v>Prozessor C / Section 1 / Programm 3 / Video Sender 2</v>
      </c>
      <c r="C755" t="str">
        <f t="shared" si="100"/>
        <v>SDI19_VIDsend_0002</v>
      </c>
      <c r="D755" t="str">
        <f t="shared" si="101"/>
        <v>Sender</v>
      </c>
      <c r="E755" t="str">
        <f t="shared" si="102"/>
        <v>3</v>
      </c>
      <c r="F755" t="str">
        <f t="shared" si="103"/>
        <v>1</v>
      </c>
      <c r="G755" t="str">
        <f t="shared" si="104"/>
        <v>3</v>
      </c>
      <c r="H755" t="str">
        <f t="shared" si="105"/>
        <v>VID</v>
      </c>
      <c r="I755">
        <f t="shared" si="106"/>
        <v>19</v>
      </c>
      <c r="J755" s="114" t="str">
        <f t="shared" si="107"/>
        <v>2</v>
      </c>
    </row>
    <row r="756" spans="1:10" x14ac:dyDescent="0.2">
      <c r="A756" t="s">
        <v>1486</v>
      </c>
      <c r="B756" t="str">
        <f t="shared" si="99"/>
        <v>Prozessor C / Section 1 / Programm 4 / Ancillary Sender 1</v>
      </c>
      <c r="C756" t="str">
        <f t="shared" si="100"/>
        <v>SDI20_ANCsend_0001</v>
      </c>
      <c r="D756" t="str">
        <f t="shared" si="101"/>
        <v>Sender</v>
      </c>
      <c r="E756" t="str">
        <f t="shared" si="102"/>
        <v>3</v>
      </c>
      <c r="F756" t="str">
        <f t="shared" si="103"/>
        <v>1</v>
      </c>
      <c r="G756" t="str">
        <f t="shared" si="104"/>
        <v>4</v>
      </c>
      <c r="H756" t="str">
        <f t="shared" si="105"/>
        <v>ANC</v>
      </c>
      <c r="I756">
        <f t="shared" si="106"/>
        <v>20</v>
      </c>
      <c r="J756" s="114" t="str">
        <f t="shared" si="107"/>
        <v>1</v>
      </c>
    </row>
    <row r="757" spans="1:10" x14ac:dyDescent="0.2">
      <c r="A757" t="s">
        <v>1487</v>
      </c>
      <c r="B757" t="str">
        <f t="shared" si="99"/>
        <v>Prozessor C / Section 1 / Programm 4 / Ancillary Sender 2</v>
      </c>
      <c r="C757" t="str">
        <f t="shared" si="100"/>
        <v>SDI20_ANCsend_0002</v>
      </c>
      <c r="D757" t="str">
        <f t="shared" si="101"/>
        <v>Sender</v>
      </c>
      <c r="E757" t="str">
        <f t="shared" si="102"/>
        <v>3</v>
      </c>
      <c r="F757" t="str">
        <f t="shared" si="103"/>
        <v>1</v>
      </c>
      <c r="G757" t="str">
        <f t="shared" si="104"/>
        <v>4</v>
      </c>
      <c r="H757" t="str">
        <f t="shared" si="105"/>
        <v>ANC</v>
      </c>
      <c r="I757">
        <f t="shared" si="106"/>
        <v>20</v>
      </c>
      <c r="J757" s="114" t="str">
        <f t="shared" si="107"/>
        <v>2</v>
      </c>
    </row>
    <row r="758" spans="1:10" x14ac:dyDescent="0.2">
      <c r="A758" t="s">
        <v>1488</v>
      </c>
      <c r="B758" t="str">
        <f t="shared" si="99"/>
        <v>Prozessor C / Section 1 / Programm 4 / Ancillary Sender 3</v>
      </c>
      <c r="C758" t="str">
        <f t="shared" si="100"/>
        <v>SDI20_ANCsend_0003</v>
      </c>
      <c r="D758" t="str">
        <f t="shared" si="101"/>
        <v>Sender</v>
      </c>
      <c r="E758" t="str">
        <f t="shared" si="102"/>
        <v>3</v>
      </c>
      <c r="F758" t="str">
        <f t="shared" si="103"/>
        <v>1</v>
      </c>
      <c r="G758" t="str">
        <f t="shared" si="104"/>
        <v>4</v>
      </c>
      <c r="H758" t="str">
        <f t="shared" si="105"/>
        <v>ANC</v>
      </c>
      <c r="I758">
        <f t="shared" si="106"/>
        <v>20</v>
      </c>
      <c r="J758" s="114" t="str">
        <f t="shared" si="107"/>
        <v>3</v>
      </c>
    </row>
    <row r="759" spans="1:10" x14ac:dyDescent="0.2">
      <c r="A759" t="s">
        <v>1489</v>
      </c>
      <c r="B759" t="str">
        <f t="shared" si="99"/>
        <v>Prozessor C / Section 1 / Programm 4 / Ancillary Sender 4</v>
      </c>
      <c r="C759" t="str">
        <f t="shared" si="100"/>
        <v>SDI20_ANCsend_0004</v>
      </c>
      <c r="D759" t="str">
        <f t="shared" si="101"/>
        <v>Sender</v>
      </c>
      <c r="E759" t="str">
        <f t="shared" si="102"/>
        <v>3</v>
      </c>
      <c r="F759" t="str">
        <f t="shared" si="103"/>
        <v>1</v>
      </c>
      <c r="G759" t="str">
        <f t="shared" si="104"/>
        <v>4</v>
      </c>
      <c r="H759" t="str">
        <f t="shared" si="105"/>
        <v>ANC</v>
      </c>
      <c r="I759">
        <f t="shared" si="106"/>
        <v>20</v>
      </c>
      <c r="J759" s="114" t="str">
        <f t="shared" si="107"/>
        <v>4</v>
      </c>
    </row>
    <row r="760" spans="1:10" x14ac:dyDescent="0.2">
      <c r="A760" t="s">
        <v>1490</v>
      </c>
      <c r="B760" t="str">
        <f t="shared" si="99"/>
        <v>Prozessor C / Section 1 / Programm 4 / Audio Sender 1</v>
      </c>
      <c r="C760" t="str">
        <f t="shared" si="100"/>
        <v>SDI20_AUDsend_0001</v>
      </c>
      <c r="D760" t="str">
        <f t="shared" si="101"/>
        <v>Sender</v>
      </c>
      <c r="E760" t="str">
        <f t="shared" si="102"/>
        <v>3</v>
      </c>
      <c r="F760" t="str">
        <f t="shared" si="103"/>
        <v>1</v>
      </c>
      <c r="G760" t="str">
        <f t="shared" si="104"/>
        <v>4</v>
      </c>
      <c r="H760" t="str">
        <f t="shared" si="105"/>
        <v>AUD</v>
      </c>
      <c r="I760">
        <f t="shared" si="106"/>
        <v>20</v>
      </c>
      <c r="J760" s="114" t="str">
        <f t="shared" si="107"/>
        <v>1</v>
      </c>
    </row>
    <row r="761" spans="1:10" x14ac:dyDescent="0.2">
      <c r="A761" t="s">
        <v>1498</v>
      </c>
      <c r="B761" t="str">
        <f t="shared" si="99"/>
        <v>Prozessor C / Section 1 / Programm 4 / Audio Sender 2</v>
      </c>
      <c r="C761" t="str">
        <f t="shared" si="100"/>
        <v>SDI20_AUDsend_0002</v>
      </c>
      <c r="D761" t="str">
        <f t="shared" si="101"/>
        <v>Sender</v>
      </c>
      <c r="E761" t="str">
        <f t="shared" si="102"/>
        <v>3</v>
      </c>
      <c r="F761" t="str">
        <f t="shared" si="103"/>
        <v>1</v>
      </c>
      <c r="G761" t="str">
        <f t="shared" si="104"/>
        <v>4</v>
      </c>
      <c r="H761" t="str">
        <f t="shared" si="105"/>
        <v>AUD</v>
      </c>
      <c r="I761">
        <f t="shared" si="106"/>
        <v>20</v>
      </c>
      <c r="J761" s="114" t="str">
        <f t="shared" si="107"/>
        <v>2</v>
      </c>
    </row>
    <row r="762" spans="1:10" x14ac:dyDescent="0.2">
      <c r="A762" t="s">
        <v>1499</v>
      </c>
      <c r="B762" t="str">
        <f t="shared" si="99"/>
        <v>Prozessor C / Section 1 / Programm 4 / Audio Sender 3</v>
      </c>
      <c r="C762" t="str">
        <f t="shared" si="100"/>
        <v>SDI20_AUDsend_0003</v>
      </c>
      <c r="D762" t="str">
        <f t="shared" si="101"/>
        <v>Sender</v>
      </c>
      <c r="E762" t="str">
        <f t="shared" si="102"/>
        <v>3</v>
      </c>
      <c r="F762" t="str">
        <f t="shared" si="103"/>
        <v>1</v>
      </c>
      <c r="G762" t="str">
        <f t="shared" si="104"/>
        <v>4</v>
      </c>
      <c r="H762" t="str">
        <f t="shared" si="105"/>
        <v>AUD</v>
      </c>
      <c r="I762">
        <f t="shared" si="106"/>
        <v>20</v>
      </c>
      <c r="J762" s="114" t="str">
        <f t="shared" si="107"/>
        <v>3</v>
      </c>
    </row>
    <row r="763" spans="1:10" x14ac:dyDescent="0.2">
      <c r="A763" t="s">
        <v>1500</v>
      </c>
      <c r="B763" t="str">
        <f t="shared" si="99"/>
        <v>Prozessor C / Section 1 / Programm 4 / Audio Sender 4</v>
      </c>
      <c r="C763" t="str">
        <f t="shared" si="100"/>
        <v>SDI20_AUDsend_0004</v>
      </c>
      <c r="D763" t="str">
        <f t="shared" si="101"/>
        <v>Sender</v>
      </c>
      <c r="E763" t="str">
        <f t="shared" si="102"/>
        <v>3</v>
      </c>
      <c r="F763" t="str">
        <f t="shared" si="103"/>
        <v>1</v>
      </c>
      <c r="G763" t="str">
        <f t="shared" si="104"/>
        <v>4</v>
      </c>
      <c r="H763" t="str">
        <f t="shared" si="105"/>
        <v>AUD</v>
      </c>
      <c r="I763">
        <f t="shared" si="106"/>
        <v>20</v>
      </c>
      <c r="J763" s="114" t="str">
        <f t="shared" si="107"/>
        <v>4</v>
      </c>
    </row>
    <row r="764" spans="1:10" x14ac:dyDescent="0.2">
      <c r="A764" t="s">
        <v>1501</v>
      </c>
      <c r="B764" t="str">
        <f t="shared" si="99"/>
        <v>Prozessor C / Section 1 / Programm 4 / Audio Sender 5</v>
      </c>
      <c r="C764" t="str">
        <f t="shared" si="100"/>
        <v>SDI20_AUDsend_0005</v>
      </c>
      <c r="D764" t="str">
        <f t="shared" si="101"/>
        <v>Sender</v>
      </c>
      <c r="E764" t="str">
        <f t="shared" si="102"/>
        <v>3</v>
      </c>
      <c r="F764" t="str">
        <f t="shared" si="103"/>
        <v>1</v>
      </c>
      <c r="G764" t="str">
        <f t="shared" si="104"/>
        <v>4</v>
      </c>
      <c r="H764" t="str">
        <f t="shared" si="105"/>
        <v>AUD</v>
      </c>
      <c r="I764">
        <f t="shared" si="106"/>
        <v>20</v>
      </c>
      <c r="J764" s="114" t="str">
        <f t="shared" si="107"/>
        <v>5</v>
      </c>
    </row>
    <row r="765" spans="1:10" x14ac:dyDescent="0.2">
      <c r="A765" t="s">
        <v>1502</v>
      </c>
      <c r="B765" t="str">
        <f t="shared" si="99"/>
        <v>Prozessor C / Section 1 / Programm 4 / Audio Sender 6</v>
      </c>
      <c r="C765" t="str">
        <f t="shared" si="100"/>
        <v>SDI20_AUDsend_0006</v>
      </c>
      <c r="D765" t="str">
        <f t="shared" si="101"/>
        <v>Sender</v>
      </c>
      <c r="E765" t="str">
        <f t="shared" si="102"/>
        <v>3</v>
      </c>
      <c r="F765" t="str">
        <f t="shared" si="103"/>
        <v>1</v>
      </c>
      <c r="G765" t="str">
        <f t="shared" si="104"/>
        <v>4</v>
      </c>
      <c r="H765" t="str">
        <f t="shared" si="105"/>
        <v>AUD</v>
      </c>
      <c r="I765">
        <f t="shared" si="106"/>
        <v>20</v>
      </c>
      <c r="J765" s="114" t="str">
        <f t="shared" si="107"/>
        <v>6</v>
      </c>
    </row>
    <row r="766" spans="1:10" x14ac:dyDescent="0.2">
      <c r="A766" t="s">
        <v>1503</v>
      </c>
      <c r="B766" t="str">
        <f t="shared" si="99"/>
        <v>Prozessor C / Section 1 / Programm 4 / Audio Sender 7</v>
      </c>
      <c r="C766" t="str">
        <f t="shared" si="100"/>
        <v>SDI20_AUDsend_0007</v>
      </c>
      <c r="D766" t="str">
        <f t="shared" si="101"/>
        <v>Sender</v>
      </c>
      <c r="E766" t="str">
        <f t="shared" si="102"/>
        <v>3</v>
      </c>
      <c r="F766" t="str">
        <f t="shared" si="103"/>
        <v>1</v>
      </c>
      <c r="G766" t="str">
        <f t="shared" si="104"/>
        <v>4</v>
      </c>
      <c r="H766" t="str">
        <f t="shared" si="105"/>
        <v>AUD</v>
      </c>
      <c r="I766">
        <f t="shared" si="106"/>
        <v>20</v>
      </c>
      <c r="J766" s="114" t="str">
        <f t="shared" si="107"/>
        <v>7</v>
      </c>
    </row>
    <row r="767" spans="1:10" x14ac:dyDescent="0.2">
      <c r="A767" t="s">
        <v>1504</v>
      </c>
      <c r="B767" t="str">
        <f t="shared" si="99"/>
        <v>Prozessor C / Section 1 / Programm 4 / Audio Sender 8</v>
      </c>
      <c r="C767" t="str">
        <f t="shared" si="100"/>
        <v>SDI20_AUDsend_0008</v>
      </c>
      <c r="D767" t="str">
        <f t="shared" si="101"/>
        <v>Sender</v>
      </c>
      <c r="E767" t="str">
        <f t="shared" si="102"/>
        <v>3</v>
      </c>
      <c r="F767" t="str">
        <f t="shared" si="103"/>
        <v>1</v>
      </c>
      <c r="G767" t="str">
        <f t="shared" si="104"/>
        <v>4</v>
      </c>
      <c r="H767" t="str">
        <f t="shared" si="105"/>
        <v>AUD</v>
      </c>
      <c r="I767">
        <f t="shared" si="106"/>
        <v>20</v>
      </c>
      <c r="J767" s="114" t="str">
        <f t="shared" si="107"/>
        <v>8</v>
      </c>
    </row>
    <row r="768" spans="1:10" x14ac:dyDescent="0.2">
      <c r="A768" t="s">
        <v>1505</v>
      </c>
      <c r="B768" t="str">
        <f t="shared" si="99"/>
        <v>Prozessor C / Section 1 / Programm 4 / Audio Sender 9</v>
      </c>
      <c r="C768" t="str">
        <f t="shared" si="100"/>
        <v>SDI20_AUDsend_0009</v>
      </c>
      <c r="D768" t="str">
        <f t="shared" si="101"/>
        <v>Sender</v>
      </c>
      <c r="E768" t="str">
        <f t="shared" si="102"/>
        <v>3</v>
      </c>
      <c r="F768" t="str">
        <f t="shared" si="103"/>
        <v>1</v>
      </c>
      <c r="G768" t="str">
        <f t="shared" si="104"/>
        <v>4</v>
      </c>
      <c r="H768" t="str">
        <f t="shared" si="105"/>
        <v>AUD</v>
      </c>
      <c r="I768">
        <f t="shared" si="106"/>
        <v>20</v>
      </c>
      <c r="J768" s="114" t="str">
        <f t="shared" si="107"/>
        <v>9</v>
      </c>
    </row>
    <row r="769" spans="1:10" x14ac:dyDescent="0.2">
      <c r="A769" t="s">
        <v>1491</v>
      </c>
      <c r="B769" t="str">
        <f t="shared" si="99"/>
        <v>Prozessor C / Section 1 / Programm 4 / Audio Sender 10</v>
      </c>
      <c r="C769" t="str">
        <f t="shared" si="100"/>
        <v>SDI20_AUDsend_0010</v>
      </c>
      <c r="D769" t="str">
        <f t="shared" si="101"/>
        <v>Sender</v>
      </c>
      <c r="E769" t="str">
        <f t="shared" si="102"/>
        <v>3</v>
      </c>
      <c r="F769" t="str">
        <f t="shared" si="103"/>
        <v>1</v>
      </c>
      <c r="G769" t="str">
        <f t="shared" si="104"/>
        <v>4</v>
      </c>
      <c r="H769" t="str">
        <f t="shared" si="105"/>
        <v>AUD</v>
      </c>
      <c r="I769">
        <f t="shared" si="106"/>
        <v>20</v>
      </c>
      <c r="J769" s="114" t="str">
        <f t="shared" si="107"/>
        <v>10</v>
      </c>
    </row>
    <row r="770" spans="1:10" x14ac:dyDescent="0.2">
      <c r="A770" t="s">
        <v>1492</v>
      </c>
      <c r="B770" t="str">
        <f t="shared" ref="B770:B833" si="108">CONCATENATE(IF(E770="1","Prozessor A",IF(E770="2","Prozessor B",IF(E770="3","Prozessor C",IF(E770="4","Prozessor D","UNBEKANNT"))))," / ",IF(F770="1","Section 1",IF(F770="2","Section 2","UNBEKANNT"))," / ",IF(G770="1","Programm 1",IF(G770="2","Programm 2",IF(G770="3","Programm 3",IF(G770="4","Programm 4","UNBEKANNT")))), " / ", IF(H770="VID","Video",IF(H770="AUD","Audio",IF(H770="ANC","Ancillary","UNBEKANNT")))," ", D770, " ", J770)</f>
        <v>Prozessor C / Section 1 / Programm 4 / Audio Sender 11</v>
      </c>
      <c r="C770" t="str">
        <f t="shared" ref="C770:C833" si="109">CONCATENATE("SDI",IF(I770&lt;10,CONCATENATE("0",I770),I770),"_",H770,IF(D770="Sender","send_",IF(D770="Receiver","rec_","UNKNOWN")),IF(OR(J770 ="1",J770 ="2",J770 ="3",J770 ="4",J770 ="5",J770 ="6",J770 ="7",J770 ="8",J770 ="9"),CONCATENATE("000",J770),CONCATENATE("00",J770)))</f>
        <v>SDI20_AUDsend_0011</v>
      </c>
      <c r="D770" t="str">
        <f t="shared" ref="D770:D833" si="110">IF(ISERROR(FIND("S|P",A770)),"Receiver","Sender")</f>
        <v>Sender</v>
      </c>
      <c r="E770" t="str">
        <f t="shared" ref="E770:E833" si="111">IF(ISERROR(FIND("ProcA",A770)),IF(ISERROR(FIND("ProcB",A770)),IF(ISERROR(FIND("ProcC",A770)),IF(ISERROR(FIND("ProcD",A770)),"UNBEKANNT","4"),"3"),"2"),"1")</f>
        <v>3</v>
      </c>
      <c r="F770" t="str">
        <f t="shared" ref="F770:F833" si="112">IF(ISERROR(FIND(" S1 ",A770)),IF(ISERROR(FIND(" S2 ",A770)),"UNBEKANNT","2"),"1")</f>
        <v>1</v>
      </c>
      <c r="G770" t="str">
        <f t="shared" ref="G770:G833" si="113">IF(ISERROR(FIND(" P1 ",A770)),IF(ISERROR(FIND(" P2 ",A770)),IF(ISERROR(FIND(" P3 ",A770)),IF(ISERROR(FIND(" P4 ",A770)),"UNBEKANNT","4"),"3"),"2"),"1")</f>
        <v>4</v>
      </c>
      <c r="H770" t="str">
        <f t="shared" ref="H770:H833" si="114">IF(ISERROR(FIND("Video",A770)),IF(ISERROR(FIND("Audio",A770)),IF(ISERROR(FIND("Ancillary",A770)),"UNBEKANNT","ANC"),"AUD"),"VID")</f>
        <v>AUD</v>
      </c>
      <c r="I770">
        <f t="shared" ref="I770:I833" si="115">IF(AND(E770="1",F770="1",G770="1"),1,IF(AND(E770="1",F770="1",G770="2"),2,IF(AND(E770="1",F770="1",G770="3"),3,IF(AND(E770="1",F770="1",G770="4"),4,IF(AND(E770="1",F770="2",G770="1"),5,IF(AND(E770="1",F770="2",G770="2"),6,IF(AND(E770="1",F770="2",G770="3"),7,IF(AND(E770="1",F770="2",G770="4"),8,IF(AND(E770="2",F770="1",G770="1"),9,IF(AND(E770="2",F770="1",G770="2"),10,IF(AND(E770="2",F770="1",G770="3"),11,IF(AND(E770="2",F770="1",G770="4"),12,IF(AND(E770="2",F770="2",G770="1"),13,IF(AND(E770="2",F770="2",G770="2"),14,IF(AND(E770="2",F770="2",G770="3"),15,IF(AND(E770="2",F770="2",G770="4"),16,IF(AND(E770="3",F770="1",G770="1"),17,IF(AND(E770="3",F770="1",G770="2"),18,IF(AND(E770="3",F770="1",G770="3"),19,IF(AND(E770="3",F770="1",G770="4"),20,IF(AND(E770="3",F770="2",G770="1"),21,IF(AND(E770="3",F770="2",G770="2"),22,IF(AND(E770="3",F770="2",G770="3"),23,IF(AND(E770="3",F770="2",G770="4"),24,IF(AND(E770="4",F770="1",G770="1"),25,IF(AND(E770="4",F770="1",G770="2"),26,IF(AND(E770="4",F770="1",G770="3"),27,IF(AND(E770="4",F770="1",G770="4"),28,IF(AND(E770="4",F770="2",G770="1"),29,IF(AND(E770="4",F770="2",G770="2"),30,IF(AND(E770="4",F770="2",G770="3"),31,IF(AND(E770="4",F770="2",G770="4"),32,"UNBEKANNT"))))))))))))))))))))))))))))))))</f>
        <v>20</v>
      </c>
      <c r="J770" s="114" t="str">
        <f t="shared" ref="J770:J833" si="116">IF(ISERROR(FIND("Proxy Video",A770)),IF(ISERROR(FIND("Video",A770)),IF(ISERROR(SEARCH("Audio",A770)),IF(ISERROR(SEARCH("Data",A770)),"UNBEKANNT",RIGHT(A770,LEN(A770)-SEARCH("Data",A770)-4)),RIGHT(A770,LEN(A770)-SEARCH("Audio",A770)-5)),"1"),"2")</f>
        <v>11</v>
      </c>
    </row>
    <row r="771" spans="1:10" x14ac:dyDescent="0.2">
      <c r="A771" t="s">
        <v>1493</v>
      </c>
      <c r="B771" t="str">
        <f t="shared" si="108"/>
        <v>Prozessor C / Section 1 / Programm 4 / Audio Sender 12</v>
      </c>
      <c r="C771" t="str">
        <f t="shared" si="109"/>
        <v>SDI20_AUDsend_0012</v>
      </c>
      <c r="D771" t="str">
        <f t="shared" si="110"/>
        <v>Sender</v>
      </c>
      <c r="E771" t="str">
        <f t="shared" si="111"/>
        <v>3</v>
      </c>
      <c r="F771" t="str">
        <f t="shared" si="112"/>
        <v>1</v>
      </c>
      <c r="G771" t="str">
        <f t="shared" si="113"/>
        <v>4</v>
      </c>
      <c r="H771" t="str">
        <f t="shared" si="114"/>
        <v>AUD</v>
      </c>
      <c r="I771">
        <f t="shared" si="115"/>
        <v>20</v>
      </c>
      <c r="J771" s="114" t="str">
        <f t="shared" si="116"/>
        <v>12</v>
      </c>
    </row>
    <row r="772" spans="1:10" x14ac:dyDescent="0.2">
      <c r="A772" t="s">
        <v>1494</v>
      </c>
      <c r="B772" t="str">
        <f t="shared" si="108"/>
        <v>Prozessor C / Section 1 / Programm 4 / Audio Sender 13</v>
      </c>
      <c r="C772" t="str">
        <f t="shared" si="109"/>
        <v>SDI20_AUDsend_0013</v>
      </c>
      <c r="D772" t="str">
        <f t="shared" si="110"/>
        <v>Sender</v>
      </c>
      <c r="E772" t="str">
        <f t="shared" si="111"/>
        <v>3</v>
      </c>
      <c r="F772" t="str">
        <f t="shared" si="112"/>
        <v>1</v>
      </c>
      <c r="G772" t="str">
        <f t="shared" si="113"/>
        <v>4</v>
      </c>
      <c r="H772" t="str">
        <f t="shared" si="114"/>
        <v>AUD</v>
      </c>
      <c r="I772">
        <f t="shared" si="115"/>
        <v>20</v>
      </c>
      <c r="J772" s="114" t="str">
        <f t="shared" si="116"/>
        <v>13</v>
      </c>
    </row>
    <row r="773" spans="1:10" x14ac:dyDescent="0.2">
      <c r="A773" t="s">
        <v>1495</v>
      </c>
      <c r="B773" t="str">
        <f t="shared" si="108"/>
        <v>Prozessor C / Section 1 / Programm 4 / Audio Sender 14</v>
      </c>
      <c r="C773" t="str">
        <f t="shared" si="109"/>
        <v>SDI20_AUDsend_0014</v>
      </c>
      <c r="D773" t="str">
        <f t="shared" si="110"/>
        <v>Sender</v>
      </c>
      <c r="E773" t="str">
        <f t="shared" si="111"/>
        <v>3</v>
      </c>
      <c r="F773" t="str">
        <f t="shared" si="112"/>
        <v>1</v>
      </c>
      <c r="G773" t="str">
        <f t="shared" si="113"/>
        <v>4</v>
      </c>
      <c r="H773" t="str">
        <f t="shared" si="114"/>
        <v>AUD</v>
      </c>
      <c r="I773">
        <f t="shared" si="115"/>
        <v>20</v>
      </c>
      <c r="J773" s="114" t="str">
        <f t="shared" si="116"/>
        <v>14</v>
      </c>
    </row>
    <row r="774" spans="1:10" x14ac:dyDescent="0.2">
      <c r="A774" t="s">
        <v>1496</v>
      </c>
      <c r="B774" t="str">
        <f t="shared" si="108"/>
        <v>Prozessor C / Section 1 / Programm 4 / Audio Sender 15</v>
      </c>
      <c r="C774" t="str">
        <f t="shared" si="109"/>
        <v>SDI20_AUDsend_0015</v>
      </c>
      <c r="D774" t="str">
        <f t="shared" si="110"/>
        <v>Sender</v>
      </c>
      <c r="E774" t="str">
        <f t="shared" si="111"/>
        <v>3</v>
      </c>
      <c r="F774" t="str">
        <f t="shared" si="112"/>
        <v>1</v>
      </c>
      <c r="G774" t="str">
        <f t="shared" si="113"/>
        <v>4</v>
      </c>
      <c r="H774" t="str">
        <f t="shared" si="114"/>
        <v>AUD</v>
      </c>
      <c r="I774">
        <f t="shared" si="115"/>
        <v>20</v>
      </c>
      <c r="J774" s="114" t="str">
        <f t="shared" si="116"/>
        <v>15</v>
      </c>
    </row>
    <row r="775" spans="1:10" x14ac:dyDescent="0.2">
      <c r="A775" t="s">
        <v>1497</v>
      </c>
      <c r="B775" t="str">
        <f t="shared" si="108"/>
        <v>Prozessor C / Section 1 / Programm 4 / Audio Sender 16</v>
      </c>
      <c r="C775" t="str">
        <f t="shared" si="109"/>
        <v>SDI20_AUDsend_0016</v>
      </c>
      <c r="D775" t="str">
        <f t="shared" si="110"/>
        <v>Sender</v>
      </c>
      <c r="E775" t="str">
        <f t="shared" si="111"/>
        <v>3</v>
      </c>
      <c r="F775" t="str">
        <f t="shared" si="112"/>
        <v>1</v>
      </c>
      <c r="G775" t="str">
        <f t="shared" si="113"/>
        <v>4</v>
      </c>
      <c r="H775" t="str">
        <f t="shared" si="114"/>
        <v>AUD</v>
      </c>
      <c r="I775">
        <f t="shared" si="115"/>
        <v>20</v>
      </c>
      <c r="J775" s="114" t="str">
        <f t="shared" si="116"/>
        <v>16</v>
      </c>
    </row>
    <row r="776" spans="1:10" x14ac:dyDescent="0.2">
      <c r="A776" t="s">
        <v>1507</v>
      </c>
      <c r="B776" t="str">
        <f t="shared" si="108"/>
        <v>Prozessor C / Section 1 / Programm 4 / Video Sender 1</v>
      </c>
      <c r="C776" t="str">
        <f t="shared" si="109"/>
        <v>SDI20_VIDsend_0001</v>
      </c>
      <c r="D776" t="str">
        <f t="shared" si="110"/>
        <v>Sender</v>
      </c>
      <c r="E776" t="str">
        <f t="shared" si="111"/>
        <v>3</v>
      </c>
      <c r="F776" t="str">
        <f t="shared" si="112"/>
        <v>1</v>
      </c>
      <c r="G776" t="str">
        <f t="shared" si="113"/>
        <v>4</v>
      </c>
      <c r="H776" t="str">
        <f t="shared" si="114"/>
        <v>VID</v>
      </c>
      <c r="I776">
        <f t="shared" si="115"/>
        <v>20</v>
      </c>
      <c r="J776" s="114" t="str">
        <f t="shared" si="116"/>
        <v>1</v>
      </c>
    </row>
    <row r="777" spans="1:10" x14ac:dyDescent="0.2">
      <c r="A777" t="s">
        <v>1506</v>
      </c>
      <c r="B777" t="str">
        <f t="shared" si="108"/>
        <v>Prozessor C / Section 1 / Programm 4 / Video Sender 2</v>
      </c>
      <c r="C777" t="str">
        <f t="shared" si="109"/>
        <v>SDI20_VIDsend_0002</v>
      </c>
      <c r="D777" t="str">
        <f t="shared" si="110"/>
        <v>Sender</v>
      </c>
      <c r="E777" t="str">
        <f t="shared" si="111"/>
        <v>3</v>
      </c>
      <c r="F777" t="str">
        <f t="shared" si="112"/>
        <v>1</v>
      </c>
      <c r="G777" t="str">
        <f t="shared" si="113"/>
        <v>4</v>
      </c>
      <c r="H777" t="str">
        <f t="shared" si="114"/>
        <v>VID</v>
      </c>
      <c r="I777">
        <f t="shared" si="115"/>
        <v>20</v>
      </c>
      <c r="J777" s="114" t="str">
        <f t="shared" si="116"/>
        <v>2</v>
      </c>
    </row>
    <row r="778" spans="1:10" x14ac:dyDescent="0.2">
      <c r="A778" t="s">
        <v>1508</v>
      </c>
      <c r="B778" t="str">
        <f t="shared" si="108"/>
        <v>Prozessor C / Section 2 / Programm 1 / Ancillary Sender 1</v>
      </c>
      <c r="C778" t="str">
        <f t="shared" si="109"/>
        <v>SDI21_ANCsend_0001</v>
      </c>
      <c r="D778" t="str">
        <f t="shared" si="110"/>
        <v>Sender</v>
      </c>
      <c r="E778" t="str">
        <f t="shared" si="111"/>
        <v>3</v>
      </c>
      <c r="F778" t="str">
        <f t="shared" si="112"/>
        <v>2</v>
      </c>
      <c r="G778" t="str">
        <f t="shared" si="113"/>
        <v>1</v>
      </c>
      <c r="H778" t="str">
        <f t="shared" si="114"/>
        <v>ANC</v>
      </c>
      <c r="I778">
        <f t="shared" si="115"/>
        <v>21</v>
      </c>
      <c r="J778" s="114" t="str">
        <f t="shared" si="116"/>
        <v>1</v>
      </c>
    </row>
    <row r="779" spans="1:10" x14ac:dyDescent="0.2">
      <c r="A779" t="s">
        <v>1509</v>
      </c>
      <c r="B779" t="str">
        <f t="shared" si="108"/>
        <v>Prozessor C / Section 2 / Programm 1 / Ancillary Sender 2</v>
      </c>
      <c r="C779" t="str">
        <f t="shared" si="109"/>
        <v>SDI21_ANCsend_0002</v>
      </c>
      <c r="D779" t="str">
        <f t="shared" si="110"/>
        <v>Sender</v>
      </c>
      <c r="E779" t="str">
        <f t="shared" si="111"/>
        <v>3</v>
      </c>
      <c r="F779" t="str">
        <f t="shared" si="112"/>
        <v>2</v>
      </c>
      <c r="G779" t="str">
        <f t="shared" si="113"/>
        <v>1</v>
      </c>
      <c r="H779" t="str">
        <f t="shared" si="114"/>
        <v>ANC</v>
      </c>
      <c r="I779">
        <f t="shared" si="115"/>
        <v>21</v>
      </c>
      <c r="J779" s="114" t="str">
        <f t="shared" si="116"/>
        <v>2</v>
      </c>
    </row>
    <row r="780" spans="1:10" x14ac:dyDescent="0.2">
      <c r="A780" t="s">
        <v>1510</v>
      </c>
      <c r="B780" t="str">
        <f t="shared" si="108"/>
        <v>Prozessor C / Section 2 / Programm 1 / Ancillary Sender 3</v>
      </c>
      <c r="C780" t="str">
        <f t="shared" si="109"/>
        <v>SDI21_ANCsend_0003</v>
      </c>
      <c r="D780" t="str">
        <f t="shared" si="110"/>
        <v>Sender</v>
      </c>
      <c r="E780" t="str">
        <f t="shared" si="111"/>
        <v>3</v>
      </c>
      <c r="F780" t="str">
        <f t="shared" si="112"/>
        <v>2</v>
      </c>
      <c r="G780" t="str">
        <f t="shared" si="113"/>
        <v>1</v>
      </c>
      <c r="H780" t="str">
        <f t="shared" si="114"/>
        <v>ANC</v>
      </c>
      <c r="I780">
        <f t="shared" si="115"/>
        <v>21</v>
      </c>
      <c r="J780" s="114" t="str">
        <f t="shared" si="116"/>
        <v>3</v>
      </c>
    </row>
    <row r="781" spans="1:10" x14ac:dyDescent="0.2">
      <c r="A781" t="s">
        <v>1511</v>
      </c>
      <c r="B781" t="str">
        <f t="shared" si="108"/>
        <v>Prozessor C / Section 2 / Programm 1 / Ancillary Sender 4</v>
      </c>
      <c r="C781" t="str">
        <f t="shared" si="109"/>
        <v>SDI21_ANCsend_0004</v>
      </c>
      <c r="D781" t="str">
        <f t="shared" si="110"/>
        <v>Sender</v>
      </c>
      <c r="E781" t="str">
        <f t="shared" si="111"/>
        <v>3</v>
      </c>
      <c r="F781" t="str">
        <f t="shared" si="112"/>
        <v>2</v>
      </c>
      <c r="G781" t="str">
        <f t="shared" si="113"/>
        <v>1</v>
      </c>
      <c r="H781" t="str">
        <f t="shared" si="114"/>
        <v>ANC</v>
      </c>
      <c r="I781">
        <f t="shared" si="115"/>
        <v>21</v>
      </c>
      <c r="J781" s="114" t="str">
        <f t="shared" si="116"/>
        <v>4</v>
      </c>
    </row>
    <row r="782" spans="1:10" x14ac:dyDescent="0.2">
      <c r="A782" t="s">
        <v>1512</v>
      </c>
      <c r="B782" t="str">
        <f t="shared" si="108"/>
        <v>Prozessor C / Section 2 / Programm 1 / Audio Sender 1</v>
      </c>
      <c r="C782" t="str">
        <f t="shared" si="109"/>
        <v>SDI21_AUDsend_0001</v>
      </c>
      <c r="D782" t="str">
        <f t="shared" si="110"/>
        <v>Sender</v>
      </c>
      <c r="E782" t="str">
        <f t="shared" si="111"/>
        <v>3</v>
      </c>
      <c r="F782" t="str">
        <f t="shared" si="112"/>
        <v>2</v>
      </c>
      <c r="G782" t="str">
        <f t="shared" si="113"/>
        <v>1</v>
      </c>
      <c r="H782" t="str">
        <f t="shared" si="114"/>
        <v>AUD</v>
      </c>
      <c r="I782">
        <f t="shared" si="115"/>
        <v>21</v>
      </c>
      <c r="J782" s="114" t="str">
        <f t="shared" si="116"/>
        <v>1</v>
      </c>
    </row>
    <row r="783" spans="1:10" x14ac:dyDescent="0.2">
      <c r="A783" t="s">
        <v>1520</v>
      </c>
      <c r="B783" t="str">
        <f t="shared" si="108"/>
        <v>Prozessor C / Section 2 / Programm 1 / Audio Sender 2</v>
      </c>
      <c r="C783" t="str">
        <f t="shared" si="109"/>
        <v>SDI21_AUDsend_0002</v>
      </c>
      <c r="D783" t="str">
        <f t="shared" si="110"/>
        <v>Sender</v>
      </c>
      <c r="E783" t="str">
        <f t="shared" si="111"/>
        <v>3</v>
      </c>
      <c r="F783" t="str">
        <f t="shared" si="112"/>
        <v>2</v>
      </c>
      <c r="G783" t="str">
        <f t="shared" si="113"/>
        <v>1</v>
      </c>
      <c r="H783" t="str">
        <f t="shared" si="114"/>
        <v>AUD</v>
      </c>
      <c r="I783">
        <f t="shared" si="115"/>
        <v>21</v>
      </c>
      <c r="J783" s="114" t="str">
        <f t="shared" si="116"/>
        <v>2</v>
      </c>
    </row>
    <row r="784" spans="1:10" x14ac:dyDescent="0.2">
      <c r="A784" t="s">
        <v>1521</v>
      </c>
      <c r="B784" t="str">
        <f t="shared" si="108"/>
        <v>Prozessor C / Section 2 / Programm 1 / Audio Sender 3</v>
      </c>
      <c r="C784" t="str">
        <f t="shared" si="109"/>
        <v>SDI21_AUDsend_0003</v>
      </c>
      <c r="D784" t="str">
        <f t="shared" si="110"/>
        <v>Sender</v>
      </c>
      <c r="E784" t="str">
        <f t="shared" si="111"/>
        <v>3</v>
      </c>
      <c r="F784" t="str">
        <f t="shared" si="112"/>
        <v>2</v>
      </c>
      <c r="G784" t="str">
        <f t="shared" si="113"/>
        <v>1</v>
      </c>
      <c r="H784" t="str">
        <f t="shared" si="114"/>
        <v>AUD</v>
      </c>
      <c r="I784">
        <f t="shared" si="115"/>
        <v>21</v>
      </c>
      <c r="J784" s="114" t="str">
        <f t="shared" si="116"/>
        <v>3</v>
      </c>
    </row>
    <row r="785" spans="1:10" x14ac:dyDescent="0.2">
      <c r="A785" t="s">
        <v>1522</v>
      </c>
      <c r="B785" t="str">
        <f t="shared" si="108"/>
        <v>Prozessor C / Section 2 / Programm 1 / Audio Sender 4</v>
      </c>
      <c r="C785" t="str">
        <f t="shared" si="109"/>
        <v>SDI21_AUDsend_0004</v>
      </c>
      <c r="D785" t="str">
        <f t="shared" si="110"/>
        <v>Sender</v>
      </c>
      <c r="E785" t="str">
        <f t="shared" si="111"/>
        <v>3</v>
      </c>
      <c r="F785" t="str">
        <f t="shared" si="112"/>
        <v>2</v>
      </c>
      <c r="G785" t="str">
        <f t="shared" si="113"/>
        <v>1</v>
      </c>
      <c r="H785" t="str">
        <f t="shared" si="114"/>
        <v>AUD</v>
      </c>
      <c r="I785">
        <f t="shared" si="115"/>
        <v>21</v>
      </c>
      <c r="J785" s="114" t="str">
        <f t="shared" si="116"/>
        <v>4</v>
      </c>
    </row>
    <row r="786" spans="1:10" x14ac:dyDescent="0.2">
      <c r="A786" t="s">
        <v>1523</v>
      </c>
      <c r="B786" t="str">
        <f t="shared" si="108"/>
        <v>Prozessor C / Section 2 / Programm 1 / Audio Sender 5</v>
      </c>
      <c r="C786" t="str">
        <f t="shared" si="109"/>
        <v>SDI21_AUDsend_0005</v>
      </c>
      <c r="D786" t="str">
        <f t="shared" si="110"/>
        <v>Sender</v>
      </c>
      <c r="E786" t="str">
        <f t="shared" si="111"/>
        <v>3</v>
      </c>
      <c r="F786" t="str">
        <f t="shared" si="112"/>
        <v>2</v>
      </c>
      <c r="G786" t="str">
        <f t="shared" si="113"/>
        <v>1</v>
      </c>
      <c r="H786" t="str">
        <f t="shared" si="114"/>
        <v>AUD</v>
      </c>
      <c r="I786">
        <f t="shared" si="115"/>
        <v>21</v>
      </c>
      <c r="J786" s="114" t="str">
        <f t="shared" si="116"/>
        <v>5</v>
      </c>
    </row>
    <row r="787" spans="1:10" x14ac:dyDescent="0.2">
      <c r="A787" t="s">
        <v>1524</v>
      </c>
      <c r="B787" t="str">
        <f t="shared" si="108"/>
        <v>Prozessor C / Section 2 / Programm 1 / Audio Sender 6</v>
      </c>
      <c r="C787" t="str">
        <f t="shared" si="109"/>
        <v>SDI21_AUDsend_0006</v>
      </c>
      <c r="D787" t="str">
        <f t="shared" si="110"/>
        <v>Sender</v>
      </c>
      <c r="E787" t="str">
        <f t="shared" si="111"/>
        <v>3</v>
      </c>
      <c r="F787" t="str">
        <f t="shared" si="112"/>
        <v>2</v>
      </c>
      <c r="G787" t="str">
        <f t="shared" si="113"/>
        <v>1</v>
      </c>
      <c r="H787" t="str">
        <f t="shared" si="114"/>
        <v>AUD</v>
      </c>
      <c r="I787">
        <f t="shared" si="115"/>
        <v>21</v>
      </c>
      <c r="J787" s="114" t="str">
        <f t="shared" si="116"/>
        <v>6</v>
      </c>
    </row>
    <row r="788" spans="1:10" x14ac:dyDescent="0.2">
      <c r="A788" t="s">
        <v>1525</v>
      </c>
      <c r="B788" t="str">
        <f t="shared" si="108"/>
        <v>Prozessor C / Section 2 / Programm 1 / Audio Sender 7</v>
      </c>
      <c r="C788" t="str">
        <f t="shared" si="109"/>
        <v>SDI21_AUDsend_0007</v>
      </c>
      <c r="D788" t="str">
        <f t="shared" si="110"/>
        <v>Sender</v>
      </c>
      <c r="E788" t="str">
        <f t="shared" si="111"/>
        <v>3</v>
      </c>
      <c r="F788" t="str">
        <f t="shared" si="112"/>
        <v>2</v>
      </c>
      <c r="G788" t="str">
        <f t="shared" si="113"/>
        <v>1</v>
      </c>
      <c r="H788" t="str">
        <f t="shared" si="114"/>
        <v>AUD</v>
      </c>
      <c r="I788">
        <f t="shared" si="115"/>
        <v>21</v>
      </c>
      <c r="J788" s="114" t="str">
        <f t="shared" si="116"/>
        <v>7</v>
      </c>
    </row>
    <row r="789" spans="1:10" x14ac:dyDescent="0.2">
      <c r="A789" t="s">
        <v>1526</v>
      </c>
      <c r="B789" t="str">
        <f t="shared" si="108"/>
        <v>Prozessor C / Section 2 / Programm 1 / Audio Sender 8</v>
      </c>
      <c r="C789" t="str">
        <f t="shared" si="109"/>
        <v>SDI21_AUDsend_0008</v>
      </c>
      <c r="D789" t="str">
        <f t="shared" si="110"/>
        <v>Sender</v>
      </c>
      <c r="E789" t="str">
        <f t="shared" si="111"/>
        <v>3</v>
      </c>
      <c r="F789" t="str">
        <f t="shared" si="112"/>
        <v>2</v>
      </c>
      <c r="G789" t="str">
        <f t="shared" si="113"/>
        <v>1</v>
      </c>
      <c r="H789" t="str">
        <f t="shared" si="114"/>
        <v>AUD</v>
      </c>
      <c r="I789">
        <f t="shared" si="115"/>
        <v>21</v>
      </c>
      <c r="J789" s="114" t="str">
        <f t="shared" si="116"/>
        <v>8</v>
      </c>
    </row>
    <row r="790" spans="1:10" x14ac:dyDescent="0.2">
      <c r="A790" t="s">
        <v>1527</v>
      </c>
      <c r="B790" t="str">
        <f t="shared" si="108"/>
        <v>Prozessor C / Section 2 / Programm 1 / Audio Sender 9</v>
      </c>
      <c r="C790" t="str">
        <f t="shared" si="109"/>
        <v>SDI21_AUDsend_0009</v>
      </c>
      <c r="D790" t="str">
        <f t="shared" si="110"/>
        <v>Sender</v>
      </c>
      <c r="E790" t="str">
        <f t="shared" si="111"/>
        <v>3</v>
      </c>
      <c r="F790" t="str">
        <f t="shared" si="112"/>
        <v>2</v>
      </c>
      <c r="G790" t="str">
        <f t="shared" si="113"/>
        <v>1</v>
      </c>
      <c r="H790" t="str">
        <f t="shared" si="114"/>
        <v>AUD</v>
      </c>
      <c r="I790">
        <f t="shared" si="115"/>
        <v>21</v>
      </c>
      <c r="J790" s="114" t="str">
        <f t="shared" si="116"/>
        <v>9</v>
      </c>
    </row>
    <row r="791" spans="1:10" x14ac:dyDescent="0.2">
      <c r="A791" t="s">
        <v>1513</v>
      </c>
      <c r="B791" t="str">
        <f t="shared" si="108"/>
        <v>Prozessor C / Section 2 / Programm 1 / Audio Sender 10</v>
      </c>
      <c r="C791" t="str">
        <f t="shared" si="109"/>
        <v>SDI21_AUDsend_0010</v>
      </c>
      <c r="D791" t="str">
        <f t="shared" si="110"/>
        <v>Sender</v>
      </c>
      <c r="E791" t="str">
        <f t="shared" si="111"/>
        <v>3</v>
      </c>
      <c r="F791" t="str">
        <f t="shared" si="112"/>
        <v>2</v>
      </c>
      <c r="G791" t="str">
        <f t="shared" si="113"/>
        <v>1</v>
      </c>
      <c r="H791" t="str">
        <f t="shared" si="114"/>
        <v>AUD</v>
      </c>
      <c r="I791">
        <f t="shared" si="115"/>
        <v>21</v>
      </c>
      <c r="J791" s="114" t="str">
        <f t="shared" si="116"/>
        <v>10</v>
      </c>
    </row>
    <row r="792" spans="1:10" x14ac:dyDescent="0.2">
      <c r="A792" t="s">
        <v>1514</v>
      </c>
      <c r="B792" t="str">
        <f t="shared" si="108"/>
        <v>Prozessor C / Section 2 / Programm 1 / Audio Sender 11</v>
      </c>
      <c r="C792" t="str">
        <f t="shared" si="109"/>
        <v>SDI21_AUDsend_0011</v>
      </c>
      <c r="D792" t="str">
        <f t="shared" si="110"/>
        <v>Sender</v>
      </c>
      <c r="E792" t="str">
        <f t="shared" si="111"/>
        <v>3</v>
      </c>
      <c r="F792" t="str">
        <f t="shared" si="112"/>
        <v>2</v>
      </c>
      <c r="G792" t="str">
        <f t="shared" si="113"/>
        <v>1</v>
      </c>
      <c r="H792" t="str">
        <f t="shared" si="114"/>
        <v>AUD</v>
      </c>
      <c r="I792">
        <f t="shared" si="115"/>
        <v>21</v>
      </c>
      <c r="J792" s="114" t="str">
        <f t="shared" si="116"/>
        <v>11</v>
      </c>
    </row>
    <row r="793" spans="1:10" x14ac:dyDescent="0.2">
      <c r="A793" t="s">
        <v>1515</v>
      </c>
      <c r="B793" t="str">
        <f t="shared" si="108"/>
        <v>Prozessor C / Section 2 / Programm 1 / Audio Sender 12</v>
      </c>
      <c r="C793" t="str">
        <f t="shared" si="109"/>
        <v>SDI21_AUDsend_0012</v>
      </c>
      <c r="D793" t="str">
        <f t="shared" si="110"/>
        <v>Sender</v>
      </c>
      <c r="E793" t="str">
        <f t="shared" si="111"/>
        <v>3</v>
      </c>
      <c r="F793" t="str">
        <f t="shared" si="112"/>
        <v>2</v>
      </c>
      <c r="G793" t="str">
        <f t="shared" si="113"/>
        <v>1</v>
      </c>
      <c r="H793" t="str">
        <f t="shared" si="114"/>
        <v>AUD</v>
      </c>
      <c r="I793">
        <f t="shared" si="115"/>
        <v>21</v>
      </c>
      <c r="J793" s="114" t="str">
        <f t="shared" si="116"/>
        <v>12</v>
      </c>
    </row>
    <row r="794" spans="1:10" x14ac:dyDescent="0.2">
      <c r="A794" t="s">
        <v>1516</v>
      </c>
      <c r="B794" t="str">
        <f t="shared" si="108"/>
        <v>Prozessor C / Section 2 / Programm 1 / Audio Sender 13</v>
      </c>
      <c r="C794" t="str">
        <f t="shared" si="109"/>
        <v>SDI21_AUDsend_0013</v>
      </c>
      <c r="D794" t="str">
        <f t="shared" si="110"/>
        <v>Sender</v>
      </c>
      <c r="E794" t="str">
        <f t="shared" si="111"/>
        <v>3</v>
      </c>
      <c r="F794" t="str">
        <f t="shared" si="112"/>
        <v>2</v>
      </c>
      <c r="G794" t="str">
        <f t="shared" si="113"/>
        <v>1</v>
      </c>
      <c r="H794" t="str">
        <f t="shared" si="114"/>
        <v>AUD</v>
      </c>
      <c r="I794">
        <f t="shared" si="115"/>
        <v>21</v>
      </c>
      <c r="J794" s="114" t="str">
        <f t="shared" si="116"/>
        <v>13</v>
      </c>
    </row>
    <row r="795" spans="1:10" x14ac:dyDescent="0.2">
      <c r="A795" t="s">
        <v>1517</v>
      </c>
      <c r="B795" t="str">
        <f t="shared" si="108"/>
        <v>Prozessor C / Section 2 / Programm 1 / Audio Sender 14</v>
      </c>
      <c r="C795" t="str">
        <f t="shared" si="109"/>
        <v>SDI21_AUDsend_0014</v>
      </c>
      <c r="D795" t="str">
        <f t="shared" si="110"/>
        <v>Sender</v>
      </c>
      <c r="E795" t="str">
        <f t="shared" si="111"/>
        <v>3</v>
      </c>
      <c r="F795" t="str">
        <f t="shared" si="112"/>
        <v>2</v>
      </c>
      <c r="G795" t="str">
        <f t="shared" si="113"/>
        <v>1</v>
      </c>
      <c r="H795" t="str">
        <f t="shared" si="114"/>
        <v>AUD</v>
      </c>
      <c r="I795">
        <f t="shared" si="115"/>
        <v>21</v>
      </c>
      <c r="J795" s="114" t="str">
        <f t="shared" si="116"/>
        <v>14</v>
      </c>
    </row>
    <row r="796" spans="1:10" x14ac:dyDescent="0.2">
      <c r="A796" t="s">
        <v>1518</v>
      </c>
      <c r="B796" t="str">
        <f t="shared" si="108"/>
        <v>Prozessor C / Section 2 / Programm 1 / Audio Sender 15</v>
      </c>
      <c r="C796" t="str">
        <f t="shared" si="109"/>
        <v>SDI21_AUDsend_0015</v>
      </c>
      <c r="D796" t="str">
        <f t="shared" si="110"/>
        <v>Sender</v>
      </c>
      <c r="E796" t="str">
        <f t="shared" si="111"/>
        <v>3</v>
      </c>
      <c r="F796" t="str">
        <f t="shared" si="112"/>
        <v>2</v>
      </c>
      <c r="G796" t="str">
        <f t="shared" si="113"/>
        <v>1</v>
      </c>
      <c r="H796" t="str">
        <f t="shared" si="114"/>
        <v>AUD</v>
      </c>
      <c r="I796">
        <f t="shared" si="115"/>
        <v>21</v>
      </c>
      <c r="J796" s="114" t="str">
        <f t="shared" si="116"/>
        <v>15</v>
      </c>
    </row>
    <row r="797" spans="1:10" x14ac:dyDescent="0.2">
      <c r="A797" t="s">
        <v>1519</v>
      </c>
      <c r="B797" t="str">
        <f t="shared" si="108"/>
        <v>Prozessor C / Section 2 / Programm 1 / Audio Sender 16</v>
      </c>
      <c r="C797" t="str">
        <f t="shared" si="109"/>
        <v>SDI21_AUDsend_0016</v>
      </c>
      <c r="D797" t="str">
        <f t="shared" si="110"/>
        <v>Sender</v>
      </c>
      <c r="E797" t="str">
        <f t="shared" si="111"/>
        <v>3</v>
      </c>
      <c r="F797" t="str">
        <f t="shared" si="112"/>
        <v>2</v>
      </c>
      <c r="G797" t="str">
        <f t="shared" si="113"/>
        <v>1</v>
      </c>
      <c r="H797" t="str">
        <f t="shared" si="114"/>
        <v>AUD</v>
      </c>
      <c r="I797">
        <f t="shared" si="115"/>
        <v>21</v>
      </c>
      <c r="J797" s="114" t="str">
        <f t="shared" si="116"/>
        <v>16</v>
      </c>
    </row>
    <row r="798" spans="1:10" x14ac:dyDescent="0.2">
      <c r="A798" t="s">
        <v>1271</v>
      </c>
      <c r="B798" t="str">
        <f t="shared" si="108"/>
        <v>Prozessor C / Section 2 / Programm 1 / Video Sender 1</v>
      </c>
      <c r="C798" t="str">
        <f t="shared" si="109"/>
        <v>SDI21_VIDsend_0001</v>
      </c>
      <c r="D798" t="str">
        <f t="shared" si="110"/>
        <v>Sender</v>
      </c>
      <c r="E798" t="str">
        <f t="shared" si="111"/>
        <v>3</v>
      </c>
      <c r="F798" t="str">
        <f t="shared" si="112"/>
        <v>2</v>
      </c>
      <c r="G798" t="str">
        <f t="shared" si="113"/>
        <v>1</v>
      </c>
      <c r="H798" t="str">
        <f t="shared" si="114"/>
        <v>VID</v>
      </c>
      <c r="I798">
        <f t="shared" si="115"/>
        <v>21</v>
      </c>
      <c r="J798" s="114" t="str">
        <f t="shared" si="116"/>
        <v>1</v>
      </c>
    </row>
    <row r="799" spans="1:10" x14ac:dyDescent="0.2">
      <c r="A799" t="s">
        <v>1272</v>
      </c>
      <c r="B799" t="str">
        <f t="shared" si="108"/>
        <v>Prozessor C / Section 2 / Programm 1 / Video Sender 2</v>
      </c>
      <c r="C799" t="str">
        <f t="shared" si="109"/>
        <v>SDI21_VIDsend_0002</v>
      </c>
      <c r="D799" t="str">
        <f t="shared" si="110"/>
        <v>Sender</v>
      </c>
      <c r="E799" t="str">
        <f t="shared" si="111"/>
        <v>3</v>
      </c>
      <c r="F799" t="str">
        <f t="shared" si="112"/>
        <v>2</v>
      </c>
      <c r="G799" t="str">
        <f t="shared" si="113"/>
        <v>1</v>
      </c>
      <c r="H799" t="str">
        <f t="shared" si="114"/>
        <v>VID</v>
      </c>
      <c r="I799">
        <f t="shared" si="115"/>
        <v>21</v>
      </c>
      <c r="J799" s="114" t="str">
        <f t="shared" si="116"/>
        <v>2</v>
      </c>
    </row>
    <row r="800" spans="1:10" x14ac:dyDescent="0.2">
      <c r="A800" t="s">
        <v>1528</v>
      </c>
      <c r="B800" t="str">
        <f t="shared" si="108"/>
        <v>Prozessor C / Section 2 / Programm 2 / Ancillary Sender 1</v>
      </c>
      <c r="C800" t="str">
        <f t="shared" si="109"/>
        <v>SDI22_ANCsend_0001</v>
      </c>
      <c r="D800" t="str">
        <f t="shared" si="110"/>
        <v>Sender</v>
      </c>
      <c r="E800" t="str">
        <f t="shared" si="111"/>
        <v>3</v>
      </c>
      <c r="F800" t="str">
        <f t="shared" si="112"/>
        <v>2</v>
      </c>
      <c r="G800" t="str">
        <f t="shared" si="113"/>
        <v>2</v>
      </c>
      <c r="H800" t="str">
        <f t="shared" si="114"/>
        <v>ANC</v>
      </c>
      <c r="I800">
        <f t="shared" si="115"/>
        <v>22</v>
      </c>
      <c r="J800" s="114" t="str">
        <f t="shared" si="116"/>
        <v>1</v>
      </c>
    </row>
    <row r="801" spans="1:10" x14ac:dyDescent="0.2">
      <c r="A801" t="s">
        <v>1529</v>
      </c>
      <c r="B801" t="str">
        <f t="shared" si="108"/>
        <v>Prozessor C / Section 2 / Programm 2 / Ancillary Sender 2</v>
      </c>
      <c r="C801" t="str">
        <f t="shared" si="109"/>
        <v>SDI22_ANCsend_0002</v>
      </c>
      <c r="D801" t="str">
        <f t="shared" si="110"/>
        <v>Sender</v>
      </c>
      <c r="E801" t="str">
        <f t="shared" si="111"/>
        <v>3</v>
      </c>
      <c r="F801" t="str">
        <f t="shared" si="112"/>
        <v>2</v>
      </c>
      <c r="G801" t="str">
        <f t="shared" si="113"/>
        <v>2</v>
      </c>
      <c r="H801" t="str">
        <f t="shared" si="114"/>
        <v>ANC</v>
      </c>
      <c r="I801">
        <f t="shared" si="115"/>
        <v>22</v>
      </c>
      <c r="J801" s="114" t="str">
        <f t="shared" si="116"/>
        <v>2</v>
      </c>
    </row>
    <row r="802" spans="1:10" x14ac:dyDescent="0.2">
      <c r="A802" t="s">
        <v>1530</v>
      </c>
      <c r="B802" t="str">
        <f t="shared" si="108"/>
        <v>Prozessor C / Section 2 / Programm 2 / Ancillary Sender 3</v>
      </c>
      <c r="C802" t="str">
        <f t="shared" si="109"/>
        <v>SDI22_ANCsend_0003</v>
      </c>
      <c r="D802" t="str">
        <f t="shared" si="110"/>
        <v>Sender</v>
      </c>
      <c r="E802" t="str">
        <f t="shared" si="111"/>
        <v>3</v>
      </c>
      <c r="F802" t="str">
        <f t="shared" si="112"/>
        <v>2</v>
      </c>
      <c r="G802" t="str">
        <f t="shared" si="113"/>
        <v>2</v>
      </c>
      <c r="H802" t="str">
        <f t="shared" si="114"/>
        <v>ANC</v>
      </c>
      <c r="I802">
        <f t="shared" si="115"/>
        <v>22</v>
      </c>
      <c r="J802" s="114" t="str">
        <f t="shared" si="116"/>
        <v>3</v>
      </c>
    </row>
    <row r="803" spans="1:10" x14ac:dyDescent="0.2">
      <c r="A803" t="s">
        <v>1531</v>
      </c>
      <c r="B803" t="str">
        <f t="shared" si="108"/>
        <v>Prozessor C / Section 2 / Programm 2 / Ancillary Sender 4</v>
      </c>
      <c r="C803" t="str">
        <f t="shared" si="109"/>
        <v>SDI22_ANCsend_0004</v>
      </c>
      <c r="D803" t="str">
        <f t="shared" si="110"/>
        <v>Sender</v>
      </c>
      <c r="E803" t="str">
        <f t="shared" si="111"/>
        <v>3</v>
      </c>
      <c r="F803" t="str">
        <f t="shared" si="112"/>
        <v>2</v>
      </c>
      <c r="G803" t="str">
        <f t="shared" si="113"/>
        <v>2</v>
      </c>
      <c r="H803" t="str">
        <f t="shared" si="114"/>
        <v>ANC</v>
      </c>
      <c r="I803">
        <f t="shared" si="115"/>
        <v>22</v>
      </c>
      <c r="J803" s="114" t="str">
        <f t="shared" si="116"/>
        <v>4</v>
      </c>
    </row>
    <row r="804" spans="1:10" x14ac:dyDescent="0.2">
      <c r="A804" t="s">
        <v>1532</v>
      </c>
      <c r="B804" t="str">
        <f t="shared" si="108"/>
        <v>Prozessor C / Section 2 / Programm 2 / Audio Sender 1</v>
      </c>
      <c r="C804" t="str">
        <f t="shared" si="109"/>
        <v>SDI22_AUDsend_0001</v>
      </c>
      <c r="D804" t="str">
        <f t="shared" si="110"/>
        <v>Sender</v>
      </c>
      <c r="E804" t="str">
        <f t="shared" si="111"/>
        <v>3</v>
      </c>
      <c r="F804" t="str">
        <f t="shared" si="112"/>
        <v>2</v>
      </c>
      <c r="G804" t="str">
        <f t="shared" si="113"/>
        <v>2</v>
      </c>
      <c r="H804" t="str">
        <f t="shared" si="114"/>
        <v>AUD</v>
      </c>
      <c r="I804">
        <f t="shared" si="115"/>
        <v>22</v>
      </c>
      <c r="J804" s="114" t="str">
        <f t="shared" si="116"/>
        <v>1</v>
      </c>
    </row>
    <row r="805" spans="1:10" x14ac:dyDescent="0.2">
      <c r="A805" t="s">
        <v>1540</v>
      </c>
      <c r="B805" t="str">
        <f t="shared" si="108"/>
        <v>Prozessor C / Section 2 / Programm 2 / Audio Sender 2</v>
      </c>
      <c r="C805" t="str">
        <f t="shared" si="109"/>
        <v>SDI22_AUDsend_0002</v>
      </c>
      <c r="D805" t="str">
        <f t="shared" si="110"/>
        <v>Sender</v>
      </c>
      <c r="E805" t="str">
        <f t="shared" si="111"/>
        <v>3</v>
      </c>
      <c r="F805" t="str">
        <f t="shared" si="112"/>
        <v>2</v>
      </c>
      <c r="G805" t="str">
        <f t="shared" si="113"/>
        <v>2</v>
      </c>
      <c r="H805" t="str">
        <f t="shared" si="114"/>
        <v>AUD</v>
      </c>
      <c r="I805">
        <f t="shared" si="115"/>
        <v>22</v>
      </c>
      <c r="J805" s="114" t="str">
        <f t="shared" si="116"/>
        <v>2</v>
      </c>
    </row>
    <row r="806" spans="1:10" x14ac:dyDescent="0.2">
      <c r="A806" t="s">
        <v>1541</v>
      </c>
      <c r="B806" t="str">
        <f t="shared" si="108"/>
        <v>Prozessor C / Section 2 / Programm 2 / Audio Sender 3</v>
      </c>
      <c r="C806" t="str">
        <f t="shared" si="109"/>
        <v>SDI22_AUDsend_0003</v>
      </c>
      <c r="D806" t="str">
        <f t="shared" si="110"/>
        <v>Sender</v>
      </c>
      <c r="E806" t="str">
        <f t="shared" si="111"/>
        <v>3</v>
      </c>
      <c r="F806" t="str">
        <f t="shared" si="112"/>
        <v>2</v>
      </c>
      <c r="G806" t="str">
        <f t="shared" si="113"/>
        <v>2</v>
      </c>
      <c r="H806" t="str">
        <f t="shared" si="114"/>
        <v>AUD</v>
      </c>
      <c r="I806">
        <f t="shared" si="115"/>
        <v>22</v>
      </c>
      <c r="J806" s="114" t="str">
        <f t="shared" si="116"/>
        <v>3</v>
      </c>
    </row>
    <row r="807" spans="1:10" x14ac:dyDescent="0.2">
      <c r="A807" t="s">
        <v>1542</v>
      </c>
      <c r="B807" t="str">
        <f t="shared" si="108"/>
        <v>Prozessor C / Section 2 / Programm 2 / Audio Sender 4</v>
      </c>
      <c r="C807" t="str">
        <f t="shared" si="109"/>
        <v>SDI22_AUDsend_0004</v>
      </c>
      <c r="D807" t="str">
        <f t="shared" si="110"/>
        <v>Sender</v>
      </c>
      <c r="E807" t="str">
        <f t="shared" si="111"/>
        <v>3</v>
      </c>
      <c r="F807" t="str">
        <f t="shared" si="112"/>
        <v>2</v>
      </c>
      <c r="G807" t="str">
        <f t="shared" si="113"/>
        <v>2</v>
      </c>
      <c r="H807" t="str">
        <f t="shared" si="114"/>
        <v>AUD</v>
      </c>
      <c r="I807">
        <f t="shared" si="115"/>
        <v>22</v>
      </c>
      <c r="J807" s="114" t="str">
        <f t="shared" si="116"/>
        <v>4</v>
      </c>
    </row>
    <row r="808" spans="1:10" x14ac:dyDescent="0.2">
      <c r="A808" t="s">
        <v>1543</v>
      </c>
      <c r="B808" t="str">
        <f t="shared" si="108"/>
        <v>Prozessor C / Section 2 / Programm 2 / Audio Sender 5</v>
      </c>
      <c r="C808" t="str">
        <f t="shared" si="109"/>
        <v>SDI22_AUDsend_0005</v>
      </c>
      <c r="D808" t="str">
        <f t="shared" si="110"/>
        <v>Sender</v>
      </c>
      <c r="E808" t="str">
        <f t="shared" si="111"/>
        <v>3</v>
      </c>
      <c r="F808" t="str">
        <f t="shared" si="112"/>
        <v>2</v>
      </c>
      <c r="G808" t="str">
        <f t="shared" si="113"/>
        <v>2</v>
      </c>
      <c r="H808" t="str">
        <f t="shared" si="114"/>
        <v>AUD</v>
      </c>
      <c r="I808">
        <f t="shared" si="115"/>
        <v>22</v>
      </c>
      <c r="J808" s="114" t="str">
        <f t="shared" si="116"/>
        <v>5</v>
      </c>
    </row>
    <row r="809" spans="1:10" x14ac:dyDescent="0.2">
      <c r="A809" t="s">
        <v>1544</v>
      </c>
      <c r="B809" t="str">
        <f t="shared" si="108"/>
        <v>Prozessor C / Section 2 / Programm 2 / Audio Sender 6</v>
      </c>
      <c r="C809" t="str">
        <f t="shared" si="109"/>
        <v>SDI22_AUDsend_0006</v>
      </c>
      <c r="D809" t="str">
        <f t="shared" si="110"/>
        <v>Sender</v>
      </c>
      <c r="E809" t="str">
        <f t="shared" si="111"/>
        <v>3</v>
      </c>
      <c r="F809" t="str">
        <f t="shared" si="112"/>
        <v>2</v>
      </c>
      <c r="G809" t="str">
        <f t="shared" si="113"/>
        <v>2</v>
      </c>
      <c r="H809" t="str">
        <f t="shared" si="114"/>
        <v>AUD</v>
      </c>
      <c r="I809">
        <f t="shared" si="115"/>
        <v>22</v>
      </c>
      <c r="J809" s="114" t="str">
        <f t="shared" si="116"/>
        <v>6</v>
      </c>
    </row>
    <row r="810" spans="1:10" x14ac:dyDescent="0.2">
      <c r="A810" t="s">
        <v>1545</v>
      </c>
      <c r="B810" t="str">
        <f t="shared" si="108"/>
        <v>Prozessor C / Section 2 / Programm 2 / Audio Sender 7</v>
      </c>
      <c r="C810" t="str">
        <f t="shared" si="109"/>
        <v>SDI22_AUDsend_0007</v>
      </c>
      <c r="D810" t="str">
        <f t="shared" si="110"/>
        <v>Sender</v>
      </c>
      <c r="E810" t="str">
        <f t="shared" si="111"/>
        <v>3</v>
      </c>
      <c r="F810" t="str">
        <f t="shared" si="112"/>
        <v>2</v>
      </c>
      <c r="G810" t="str">
        <f t="shared" si="113"/>
        <v>2</v>
      </c>
      <c r="H810" t="str">
        <f t="shared" si="114"/>
        <v>AUD</v>
      </c>
      <c r="I810">
        <f t="shared" si="115"/>
        <v>22</v>
      </c>
      <c r="J810" s="114" t="str">
        <f t="shared" si="116"/>
        <v>7</v>
      </c>
    </row>
    <row r="811" spans="1:10" x14ac:dyDescent="0.2">
      <c r="A811" t="s">
        <v>1546</v>
      </c>
      <c r="B811" t="str">
        <f t="shared" si="108"/>
        <v>Prozessor C / Section 2 / Programm 2 / Audio Sender 8</v>
      </c>
      <c r="C811" t="str">
        <f t="shared" si="109"/>
        <v>SDI22_AUDsend_0008</v>
      </c>
      <c r="D811" t="str">
        <f t="shared" si="110"/>
        <v>Sender</v>
      </c>
      <c r="E811" t="str">
        <f t="shared" si="111"/>
        <v>3</v>
      </c>
      <c r="F811" t="str">
        <f t="shared" si="112"/>
        <v>2</v>
      </c>
      <c r="G811" t="str">
        <f t="shared" si="113"/>
        <v>2</v>
      </c>
      <c r="H811" t="str">
        <f t="shared" si="114"/>
        <v>AUD</v>
      </c>
      <c r="I811">
        <f t="shared" si="115"/>
        <v>22</v>
      </c>
      <c r="J811" s="114" t="str">
        <f t="shared" si="116"/>
        <v>8</v>
      </c>
    </row>
    <row r="812" spans="1:10" x14ac:dyDescent="0.2">
      <c r="A812" t="s">
        <v>1547</v>
      </c>
      <c r="B812" t="str">
        <f t="shared" si="108"/>
        <v>Prozessor C / Section 2 / Programm 2 / Audio Sender 9</v>
      </c>
      <c r="C812" t="str">
        <f t="shared" si="109"/>
        <v>SDI22_AUDsend_0009</v>
      </c>
      <c r="D812" t="str">
        <f t="shared" si="110"/>
        <v>Sender</v>
      </c>
      <c r="E812" t="str">
        <f t="shared" si="111"/>
        <v>3</v>
      </c>
      <c r="F812" t="str">
        <f t="shared" si="112"/>
        <v>2</v>
      </c>
      <c r="G812" t="str">
        <f t="shared" si="113"/>
        <v>2</v>
      </c>
      <c r="H812" t="str">
        <f t="shared" si="114"/>
        <v>AUD</v>
      </c>
      <c r="I812">
        <f t="shared" si="115"/>
        <v>22</v>
      </c>
      <c r="J812" s="114" t="str">
        <f t="shared" si="116"/>
        <v>9</v>
      </c>
    </row>
    <row r="813" spans="1:10" x14ac:dyDescent="0.2">
      <c r="A813" t="s">
        <v>1533</v>
      </c>
      <c r="B813" t="str">
        <f t="shared" si="108"/>
        <v>Prozessor C / Section 2 / Programm 2 / Audio Sender 10</v>
      </c>
      <c r="C813" t="str">
        <f t="shared" si="109"/>
        <v>SDI22_AUDsend_0010</v>
      </c>
      <c r="D813" t="str">
        <f t="shared" si="110"/>
        <v>Sender</v>
      </c>
      <c r="E813" t="str">
        <f t="shared" si="111"/>
        <v>3</v>
      </c>
      <c r="F813" t="str">
        <f t="shared" si="112"/>
        <v>2</v>
      </c>
      <c r="G813" t="str">
        <f t="shared" si="113"/>
        <v>2</v>
      </c>
      <c r="H813" t="str">
        <f t="shared" si="114"/>
        <v>AUD</v>
      </c>
      <c r="I813">
        <f t="shared" si="115"/>
        <v>22</v>
      </c>
      <c r="J813" s="114" t="str">
        <f t="shared" si="116"/>
        <v>10</v>
      </c>
    </row>
    <row r="814" spans="1:10" x14ac:dyDescent="0.2">
      <c r="A814" t="s">
        <v>1534</v>
      </c>
      <c r="B814" t="str">
        <f t="shared" si="108"/>
        <v>Prozessor C / Section 2 / Programm 2 / Audio Sender 11</v>
      </c>
      <c r="C814" t="str">
        <f t="shared" si="109"/>
        <v>SDI22_AUDsend_0011</v>
      </c>
      <c r="D814" t="str">
        <f t="shared" si="110"/>
        <v>Sender</v>
      </c>
      <c r="E814" t="str">
        <f t="shared" si="111"/>
        <v>3</v>
      </c>
      <c r="F814" t="str">
        <f t="shared" si="112"/>
        <v>2</v>
      </c>
      <c r="G814" t="str">
        <f t="shared" si="113"/>
        <v>2</v>
      </c>
      <c r="H814" t="str">
        <f t="shared" si="114"/>
        <v>AUD</v>
      </c>
      <c r="I814">
        <f t="shared" si="115"/>
        <v>22</v>
      </c>
      <c r="J814" s="114" t="str">
        <f t="shared" si="116"/>
        <v>11</v>
      </c>
    </row>
    <row r="815" spans="1:10" x14ac:dyDescent="0.2">
      <c r="A815" t="s">
        <v>1535</v>
      </c>
      <c r="B815" t="str">
        <f t="shared" si="108"/>
        <v>Prozessor C / Section 2 / Programm 2 / Audio Sender 12</v>
      </c>
      <c r="C815" t="str">
        <f t="shared" si="109"/>
        <v>SDI22_AUDsend_0012</v>
      </c>
      <c r="D815" t="str">
        <f t="shared" si="110"/>
        <v>Sender</v>
      </c>
      <c r="E815" t="str">
        <f t="shared" si="111"/>
        <v>3</v>
      </c>
      <c r="F815" t="str">
        <f t="shared" si="112"/>
        <v>2</v>
      </c>
      <c r="G815" t="str">
        <f t="shared" si="113"/>
        <v>2</v>
      </c>
      <c r="H815" t="str">
        <f t="shared" si="114"/>
        <v>AUD</v>
      </c>
      <c r="I815">
        <f t="shared" si="115"/>
        <v>22</v>
      </c>
      <c r="J815" s="114" t="str">
        <f t="shared" si="116"/>
        <v>12</v>
      </c>
    </row>
    <row r="816" spans="1:10" x14ac:dyDescent="0.2">
      <c r="A816" t="s">
        <v>1536</v>
      </c>
      <c r="B816" t="str">
        <f t="shared" si="108"/>
        <v>Prozessor C / Section 2 / Programm 2 / Audio Sender 13</v>
      </c>
      <c r="C816" t="str">
        <f t="shared" si="109"/>
        <v>SDI22_AUDsend_0013</v>
      </c>
      <c r="D816" t="str">
        <f t="shared" si="110"/>
        <v>Sender</v>
      </c>
      <c r="E816" t="str">
        <f t="shared" si="111"/>
        <v>3</v>
      </c>
      <c r="F816" t="str">
        <f t="shared" si="112"/>
        <v>2</v>
      </c>
      <c r="G816" t="str">
        <f t="shared" si="113"/>
        <v>2</v>
      </c>
      <c r="H816" t="str">
        <f t="shared" si="114"/>
        <v>AUD</v>
      </c>
      <c r="I816">
        <f t="shared" si="115"/>
        <v>22</v>
      </c>
      <c r="J816" s="114" t="str">
        <f t="shared" si="116"/>
        <v>13</v>
      </c>
    </row>
    <row r="817" spans="1:10" x14ac:dyDescent="0.2">
      <c r="A817" t="s">
        <v>1537</v>
      </c>
      <c r="B817" t="str">
        <f t="shared" si="108"/>
        <v>Prozessor C / Section 2 / Programm 2 / Audio Sender 14</v>
      </c>
      <c r="C817" t="str">
        <f t="shared" si="109"/>
        <v>SDI22_AUDsend_0014</v>
      </c>
      <c r="D817" t="str">
        <f t="shared" si="110"/>
        <v>Sender</v>
      </c>
      <c r="E817" t="str">
        <f t="shared" si="111"/>
        <v>3</v>
      </c>
      <c r="F817" t="str">
        <f t="shared" si="112"/>
        <v>2</v>
      </c>
      <c r="G817" t="str">
        <f t="shared" si="113"/>
        <v>2</v>
      </c>
      <c r="H817" t="str">
        <f t="shared" si="114"/>
        <v>AUD</v>
      </c>
      <c r="I817">
        <f t="shared" si="115"/>
        <v>22</v>
      </c>
      <c r="J817" s="114" t="str">
        <f t="shared" si="116"/>
        <v>14</v>
      </c>
    </row>
    <row r="818" spans="1:10" x14ac:dyDescent="0.2">
      <c r="A818" t="s">
        <v>1538</v>
      </c>
      <c r="B818" t="str">
        <f t="shared" si="108"/>
        <v>Prozessor C / Section 2 / Programm 2 / Audio Sender 15</v>
      </c>
      <c r="C818" t="str">
        <f t="shared" si="109"/>
        <v>SDI22_AUDsend_0015</v>
      </c>
      <c r="D818" t="str">
        <f t="shared" si="110"/>
        <v>Sender</v>
      </c>
      <c r="E818" t="str">
        <f t="shared" si="111"/>
        <v>3</v>
      </c>
      <c r="F818" t="str">
        <f t="shared" si="112"/>
        <v>2</v>
      </c>
      <c r="G818" t="str">
        <f t="shared" si="113"/>
        <v>2</v>
      </c>
      <c r="H818" t="str">
        <f t="shared" si="114"/>
        <v>AUD</v>
      </c>
      <c r="I818">
        <f t="shared" si="115"/>
        <v>22</v>
      </c>
      <c r="J818" s="114" t="str">
        <f t="shared" si="116"/>
        <v>15</v>
      </c>
    </row>
    <row r="819" spans="1:10" x14ac:dyDescent="0.2">
      <c r="A819" t="s">
        <v>1539</v>
      </c>
      <c r="B819" t="str">
        <f t="shared" si="108"/>
        <v>Prozessor C / Section 2 / Programm 2 / Audio Sender 16</v>
      </c>
      <c r="C819" t="str">
        <f t="shared" si="109"/>
        <v>SDI22_AUDsend_0016</v>
      </c>
      <c r="D819" t="str">
        <f t="shared" si="110"/>
        <v>Sender</v>
      </c>
      <c r="E819" t="str">
        <f t="shared" si="111"/>
        <v>3</v>
      </c>
      <c r="F819" t="str">
        <f t="shared" si="112"/>
        <v>2</v>
      </c>
      <c r="G819" t="str">
        <f t="shared" si="113"/>
        <v>2</v>
      </c>
      <c r="H819" t="str">
        <f t="shared" si="114"/>
        <v>AUD</v>
      </c>
      <c r="I819">
        <f t="shared" si="115"/>
        <v>22</v>
      </c>
      <c r="J819" s="114" t="str">
        <f t="shared" si="116"/>
        <v>16</v>
      </c>
    </row>
    <row r="820" spans="1:10" x14ac:dyDescent="0.2">
      <c r="A820" t="s">
        <v>1549</v>
      </c>
      <c r="B820" t="str">
        <f t="shared" si="108"/>
        <v>Prozessor C / Section 2 / Programm 2 / Video Sender 1</v>
      </c>
      <c r="C820" t="str">
        <f t="shared" si="109"/>
        <v>SDI22_VIDsend_0001</v>
      </c>
      <c r="D820" t="str">
        <f t="shared" si="110"/>
        <v>Sender</v>
      </c>
      <c r="E820" t="str">
        <f t="shared" si="111"/>
        <v>3</v>
      </c>
      <c r="F820" t="str">
        <f t="shared" si="112"/>
        <v>2</v>
      </c>
      <c r="G820" t="str">
        <f t="shared" si="113"/>
        <v>2</v>
      </c>
      <c r="H820" t="str">
        <f t="shared" si="114"/>
        <v>VID</v>
      </c>
      <c r="I820">
        <f t="shared" si="115"/>
        <v>22</v>
      </c>
      <c r="J820" s="114" t="str">
        <f t="shared" si="116"/>
        <v>1</v>
      </c>
    </row>
    <row r="821" spans="1:10" x14ac:dyDescent="0.2">
      <c r="A821" t="s">
        <v>1548</v>
      </c>
      <c r="B821" t="str">
        <f t="shared" si="108"/>
        <v>Prozessor C / Section 2 / Programm 2 / Video Sender 2</v>
      </c>
      <c r="C821" t="str">
        <f t="shared" si="109"/>
        <v>SDI22_VIDsend_0002</v>
      </c>
      <c r="D821" t="str">
        <f t="shared" si="110"/>
        <v>Sender</v>
      </c>
      <c r="E821" t="str">
        <f t="shared" si="111"/>
        <v>3</v>
      </c>
      <c r="F821" t="str">
        <f t="shared" si="112"/>
        <v>2</v>
      </c>
      <c r="G821" t="str">
        <f t="shared" si="113"/>
        <v>2</v>
      </c>
      <c r="H821" t="str">
        <f t="shared" si="114"/>
        <v>VID</v>
      </c>
      <c r="I821">
        <f t="shared" si="115"/>
        <v>22</v>
      </c>
      <c r="J821" s="114" t="str">
        <f t="shared" si="116"/>
        <v>2</v>
      </c>
    </row>
    <row r="822" spans="1:10" x14ac:dyDescent="0.2">
      <c r="A822" t="s">
        <v>1550</v>
      </c>
      <c r="B822" t="str">
        <f t="shared" si="108"/>
        <v>Prozessor C / Section 2 / Programm 3 / Ancillary Sender 1</v>
      </c>
      <c r="C822" t="str">
        <f t="shared" si="109"/>
        <v>SDI23_ANCsend_0001</v>
      </c>
      <c r="D822" t="str">
        <f t="shared" si="110"/>
        <v>Sender</v>
      </c>
      <c r="E822" t="str">
        <f t="shared" si="111"/>
        <v>3</v>
      </c>
      <c r="F822" t="str">
        <f t="shared" si="112"/>
        <v>2</v>
      </c>
      <c r="G822" t="str">
        <f t="shared" si="113"/>
        <v>3</v>
      </c>
      <c r="H822" t="str">
        <f t="shared" si="114"/>
        <v>ANC</v>
      </c>
      <c r="I822">
        <f t="shared" si="115"/>
        <v>23</v>
      </c>
      <c r="J822" s="114" t="str">
        <f t="shared" si="116"/>
        <v>1</v>
      </c>
    </row>
    <row r="823" spans="1:10" x14ac:dyDescent="0.2">
      <c r="A823" t="s">
        <v>1551</v>
      </c>
      <c r="B823" t="str">
        <f t="shared" si="108"/>
        <v>Prozessor C / Section 2 / Programm 3 / Ancillary Sender 2</v>
      </c>
      <c r="C823" t="str">
        <f t="shared" si="109"/>
        <v>SDI23_ANCsend_0002</v>
      </c>
      <c r="D823" t="str">
        <f t="shared" si="110"/>
        <v>Sender</v>
      </c>
      <c r="E823" t="str">
        <f t="shared" si="111"/>
        <v>3</v>
      </c>
      <c r="F823" t="str">
        <f t="shared" si="112"/>
        <v>2</v>
      </c>
      <c r="G823" t="str">
        <f t="shared" si="113"/>
        <v>3</v>
      </c>
      <c r="H823" t="str">
        <f t="shared" si="114"/>
        <v>ANC</v>
      </c>
      <c r="I823">
        <f t="shared" si="115"/>
        <v>23</v>
      </c>
      <c r="J823" s="114" t="str">
        <f t="shared" si="116"/>
        <v>2</v>
      </c>
    </row>
    <row r="824" spans="1:10" x14ac:dyDescent="0.2">
      <c r="A824" t="s">
        <v>1552</v>
      </c>
      <c r="B824" t="str">
        <f t="shared" si="108"/>
        <v>Prozessor C / Section 2 / Programm 3 / Ancillary Sender 3</v>
      </c>
      <c r="C824" t="str">
        <f t="shared" si="109"/>
        <v>SDI23_ANCsend_0003</v>
      </c>
      <c r="D824" t="str">
        <f t="shared" si="110"/>
        <v>Sender</v>
      </c>
      <c r="E824" t="str">
        <f t="shared" si="111"/>
        <v>3</v>
      </c>
      <c r="F824" t="str">
        <f t="shared" si="112"/>
        <v>2</v>
      </c>
      <c r="G824" t="str">
        <f t="shared" si="113"/>
        <v>3</v>
      </c>
      <c r="H824" t="str">
        <f t="shared" si="114"/>
        <v>ANC</v>
      </c>
      <c r="I824">
        <f t="shared" si="115"/>
        <v>23</v>
      </c>
      <c r="J824" s="114" t="str">
        <f t="shared" si="116"/>
        <v>3</v>
      </c>
    </row>
    <row r="825" spans="1:10" x14ac:dyDescent="0.2">
      <c r="A825" t="s">
        <v>1553</v>
      </c>
      <c r="B825" t="str">
        <f t="shared" si="108"/>
        <v>Prozessor C / Section 2 / Programm 3 / Ancillary Sender 4</v>
      </c>
      <c r="C825" t="str">
        <f t="shared" si="109"/>
        <v>SDI23_ANCsend_0004</v>
      </c>
      <c r="D825" t="str">
        <f t="shared" si="110"/>
        <v>Sender</v>
      </c>
      <c r="E825" t="str">
        <f t="shared" si="111"/>
        <v>3</v>
      </c>
      <c r="F825" t="str">
        <f t="shared" si="112"/>
        <v>2</v>
      </c>
      <c r="G825" t="str">
        <f t="shared" si="113"/>
        <v>3</v>
      </c>
      <c r="H825" t="str">
        <f t="shared" si="114"/>
        <v>ANC</v>
      </c>
      <c r="I825">
        <f t="shared" si="115"/>
        <v>23</v>
      </c>
      <c r="J825" s="114" t="str">
        <f t="shared" si="116"/>
        <v>4</v>
      </c>
    </row>
    <row r="826" spans="1:10" x14ac:dyDescent="0.2">
      <c r="A826" t="s">
        <v>1554</v>
      </c>
      <c r="B826" t="str">
        <f t="shared" si="108"/>
        <v>Prozessor C / Section 2 / Programm 3 / Audio Sender 1</v>
      </c>
      <c r="C826" t="str">
        <f t="shared" si="109"/>
        <v>SDI23_AUDsend_0001</v>
      </c>
      <c r="D826" t="str">
        <f t="shared" si="110"/>
        <v>Sender</v>
      </c>
      <c r="E826" t="str">
        <f t="shared" si="111"/>
        <v>3</v>
      </c>
      <c r="F826" t="str">
        <f t="shared" si="112"/>
        <v>2</v>
      </c>
      <c r="G826" t="str">
        <f t="shared" si="113"/>
        <v>3</v>
      </c>
      <c r="H826" t="str">
        <f t="shared" si="114"/>
        <v>AUD</v>
      </c>
      <c r="I826">
        <f t="shared" si="115"/>
        <v>23</v>
      </c>
      <c r="J826" s="114" t="str">
        <f t="shared" si="116"/>
        <v>1</v>
      </c>
    </row>
    <row r="827" spans="1:10" x14ac:dyDescent="0.2">
      <c r="A827" t="s">
        <v>1562</v>
      </c>
      <c r="B827" t="str">
        <f t="shared" si="108"/>
        <v>Prozessor C / Section 2 / Programm 3 / Audio Sender 2</v>
      </c>
      <c r="C827" t="str">
        <f t="shared" si="109"/>
        <v>SDI23_AUDsend_0002</v>
      </c>
      <c r="D827" t="str">
        <f t="shared" si="110"/>
        <v>Sender</v>
      </c>
      <c r="E827" t="str">
        <f t="shared" si="111"/>
        <v>3</v>
      </c>
      <c r="F827" t="str">
        <f t="shared" si="112"/>
        <v>2</v>
      </c>
      <c r="G827" t="str">
        <f t="shared" si="113"/>
        <v>3</v>
      </c>
      <c r="H827" t="str">
        <f t="shared" si="114"/>
        <v>AUD</v>
      </c>
      <c r="I827">
        <f t="shared" si="115"/>
        <v>23</v>
      </c>
      <c r="J827" s="114" t="str">
        <f t="shared" si="116"/>
        <v>2</v>
      </c>
    </row>
    <row r="828" spans="1:10" x14ac:dyDescent="0.2">
      <c r="A828" t="s">
        <v>1563</v>
      </c>
      <c r="B828" t="str">
        <f t="shared" si="108"/>
        <v>Prozessor C / Section 2 / Programm 3 / Audio Sender 3</v>
      </c>
      <c r="C828" t="str">
        <f t="shared" si="109"/>
        <v>SDI23_AUDsend_0003</v>
      </c>
      <c r="D828" t="str">
        <f t="shared" si="110"/>
        <v>Sender</v>
      </c>
      <c r="E828" t="str">
        <f t="shared" si="111"/>
        <v>3</v>
      </c>
      <c r="F828" t="str">
        <f t="shared" si="112"/>
        <v>2</v>
      </c>
      <c r="G828" t="str">
        <f t="shared" si="113"/>
        <v>3</v>
      </c>
      <c r="H828" t="str">
        <f t="shared" si="114"/>
        <v>AUD</v>
      </c>
      <c r="I828">
        <f t="shared" si="115"/>
        <v>23</v>
      </c>
      <c r="J828" s="114" t="str">
        <f t="shared" si="116"/>
        <v>3</v>
      </c>
    </row>
    <row r="829" spans="1:10" x14ac:dyDescent="0.2">
      <c r="A829" t="s">
        <v>1564</v>
      </c>
      <c r="B829" t="str">
        <f t="shared" si="108"/>
        <v>Prozessor C / Section 2 / Programm 3 / Audio Sender 4</v>
      </c>
      <c r="C829" t="str">
        <f t="shared" si="109"/>
        <v>SDI23_AUDsend_0004</v>
      </c>
      <c r="D829" t="str">
        <f t="shared" si="110"/>
        <v>Sender</v>
      </c>
      <c r="E829" t="str">
        <f t="shared" si="111"/>
        <v>3</v>
      </c>
      <c r="F829" t="str">
        <f t="shared" si="112"/>
        <v>2</v>
      </c>
      <c r="G829" t="str">
        <f t="shared" si="113"/>
        <v>3</v>
      </c>
      <c r="H829" t="str">
        <f t="shared" si="114"/>
        <v>AUD</v>
      </c>
      <c r="I829">
        <f t="shared" si="115"/>
        <v>23</v>
      </c>
      <c r="J829" s="114" t="str">
        <f t="shared" si="116"/>
        <v>4</v>
      </c>
    </row>
    <row r="830" spans="1:10" x14ac:dyDescent="0.2">
      <c r="A830" t="s">
        <v>1565</v>
      </c>
      <c r="B830" t="str">
        <f t="shared" si="108"/>
        <v>Prozessor C / Section 2 / Programm 3 / Audio Sender 5</v>
      </c>
      <c r="C830" t="str">
        <f t="shared" si="109"/>
        <v>SDI23_AUDsend_0005</v>
      </c>
      <c r="D830" t="str">
        <f t="shared" si="110"/>
        <v>Sender</v>
      </c>
      <c r="E830" t="str">
        <f t="shared" si="111"/>
        <v>3</v>
      </c>
      <c r="F830" t="str">
        <f t="shared" si="112"/>
        <v>2</v>
      </c>
      <c r="G830" t="str">
        <f t="shared" si="113"/>
        <v>3</v>
      </c>
      <c r="H830" t="str">
        <f t="shared" si="114"/>
        <v>AUD</v>
      </c>
      <c r="I830">
        <f t="shared" si="115"/>
        <v>23</v>
      </c>
      <c r="J830" s="114" t="str">
        <f t="shared" si="116"/>
        <v>5</v>
      </c>
    </row>
    <row r="831" spans="1:10" x14ac:dyDescent="0.2">
      <c r="A831" t="s">
        <v>1566</v>
      </c>
      <c r="B831" t="str">
        <f t="shared" si="108"/>
        <v>Prozessor C / Section 2 / Programm 3 / Audio Sender 6</v>
      </c>
      <c r="C831" t="str">
        <f t="shared" si="109"/>
        <v>SDI23_AUDsend_0006</v>
      </c>
      <c r="D831" t="str">
        <f t="shared" si="110"/>
        <v>Sender</v>
      </c>
      <c r="E831" t="str">
        <f t="shared" si="111"/>
        <v>3</v>
      </c>
      <c r="F831" t="str">
        <f t="shared" si="112"/>
        <v>2</v>
      </c>
      <c r="G831" t="str">
        <f t="shared" si="113"/>
        <v>3</v>
      </c>
      <c r="H831" t="str">
        <f t="shared" si="114"/>
        <v>AUD</v>
      </c>
      <c r="I831">
        <f t="shared" si="115"/>
        <v>23</v>
      </c>
      <c r="J831" s="114" t="str">
        <f t="shared" si="116"/>
        <v>6</v>
      </c>
    </row>
    <row r="832" spans="1:10" x14ac:dyDescent="0.2">
      <c r="A832" t="s">
        <v>1567</v>
      </c>
      <c r="B832" t="str">
        <f t="shared" si="108"/>
        <v>Prozessor C / Section 2 / Programm 3 / Audio Sender 7</v>
      </c>
      <c r="C832" t="str">
        <f t="shared" si="109"/>
        <v>SDI23_AUDsend_0007</v>
      </c>
      <c r="D832" t="str">
        <f t="shared" si="110"/>
        <v>Sender</v>
      </c>
      <c r="E832" t="str">
        <f t="shared" si="111"/>
        <v>3</v>
      </c>
      <c r="F832" t="str">
        <f t="shared" si="112"/>
        <v>2</v>
      </c>
      <c r="G832" t="str">
        <f t="shared" si="113"/>
        <v>3</v>
      </c>
      <c r="H832" t="str">
        <f t="shared" si="114"/>
        <v>AUD</v>
      </c>
      <c r="I832">
        <f t="shared" si="115"/>
        <v>23</v>
      </c>
      <c r="J832" s="114" t="str">
        <f t="shared" si="116"/>
        <v>7</v>
      </c>
    </row>
    <row r="833" spans="1:10" x14ac:dyDescent="0.2">
      <c r="A833" t="s">
        <v>1568</v>
      </c>
      <c r="B833" t="str">
        <f t="shared" si="108"/>
        <v>Prozessor C / Section 2 / Programm 3 / Audio Sender 8</v>
      </c>
      <c r="C833" t="str">
        <f t="shared" si="109"/>
        <v>SDI23_AUDsend_0008</v>
      </c>
      <c r="D833" t="str">
        <f t="shared" si="110"/>
        <v>Sender</v>
      </c>
      <c r="E833" t="str">
        <f t="shared" si="111"/>
        <v>3</v>
      </c>
      <c r="F833" t="str">
        <f t="shared" si="112"/>
        <v>2</v>
      </c>
      <c r="G833" t="str">
        <f t="shared" si="113"/>
        <v>3</v>
      </c>
      <c r="H833" t="str">
        <f t="shared" si="114"/>
        <v>AUD</v>
      </c>
      <c r="I833">
        <f t="shared" si="115"/>
        <v>23</v>
      </c>
      <c r="J833" s="114" t="str">
        <f t="shared" si="116"/>
        <v>8</v>
      </c>
    </row>
    <row r="834" spans="1:10" x14ac:dyDescent="0.2">
      <c r="A834" t="s">
        <v>1569</v>
      </c>
      <c r="B834" t="str">
        <f t="shared" ref="B834:B897" si="117">CONCATENATE(IF(E834="1","Prozessor A",IF(E834="2","Prozessor B",IF(E834="3","Prozessor C",IF(E834="4","Prozessor D","UNBEKANNT"))))," / ",IF(F834="1","Section 1",IF(F834="2","Section 2","UNBEKANNT"))," / ",IF(G834="1","Programm 1",IF(G834="2","Programm 2",IF(G834="3","Programm 3",IF(G834="4","Programm 4","UNBEKANNT")))), " / ", IF(H834="VID","Video",IF(H834="AUD","Audio",IF(H834="ANC","Ancillary","UNBEKANNT")))," ", D834, " ", J834)</f>
        <v>Prozessor C / Section 2 / Programm 3 / Audio Sender 9</v>
      </c>
      <c r="C834" t="str">
        <f t="shared" ref="C834:C897" si="118">CONCATENATE("SDI",IF(I834&lt;10,CONCATENATE("0",I834),I834),"_",H834,IF(D834="Sender","send_",IF(D834="Receiver","rec_","UNKNOWN")),IF(OR(J834 ="1",J834 ="2",J834 ="3",J834 ="4",J834 ="5",J834 ="6",J834 ="7",J834 ="8",J834 ="9"),CONCATENATE("000",J834),CONCATENATE("00",J834)))</f>
        <v>SDI23_AUDsend_0009</v>
      </c>
      <c r="D834" t="str">
        <f t="shared" ref="D834:D897" si="119">IF(ISERROR(FIND("S|P",A834)),"Receiver","Sender")</f>
        <v>Sender</v>
      </c>
      <c r="E834" t="str">
        <f t="shared" ref="E834:E897" si="120">IF(ISERROR(FIND("ProcA",A834)),IF(ISERROR(FIND("ProcB",A834)),IF(ISERROR(FIND("ProcC",A834)),IF(ISERROR(FIND("ProcD",A834)),"UNBEKANNT","4"),"3"),"2"),"1")</f>
        <v>3</v>
      </c>
      <c r="F834" t="str">
        <f t="shared" ref="F834:F897" si="121">IF(ISERROR(FIND(" S1 ",A834)),IF(ISERROR(FIND(" S2 ",A834)),"UNBEKANNT","2"),"1")</f>
        <v>2</v>
      </c>
      <c r="G834" t="str">
        <f t="shared" ref="G834:G897" si="122">IF(ISERROR(FIND(" P1 ",A834)),IF(ISERROR(FIND(" P2 ",A834)),IF(ISERROR(FIND(" P3 ",A834)),IF(ISERROR(FIND(" P4 ",A834)),"UNBEKANNT","4"),"3"),"2"),"1")</f>
        <v>3</v>
      </c>
      <c r="H834" t="str">
        <f t="shared" ref="H834:H897" si="123">IF(ISERROR(FIND("Video",A834)),IF(ISERROR(FIND("Audio",A834)),IF(ISERROR(FIND("Ancillary",A834)),"UNBEKANNT","ANC"),"AUD"),"VID")</f>
        <v>AUD</v>
      </c>
      <c r="I834">
        <f t="shared" ref="I834:I897" si="124">IF(AND(E834="1",F834="1",G834="1"),1,IF(AND(E834="1",F834="1",G834="2"),2,IF(AND(E834="1",F834="1",G834="3"),3,IF(AND(E834="1",F834="1",G834="4"),4,IF(AND(E834="1",F834="2",G834="1"),5,IF(AND(E834="1",F834="2",G834="2"),6,IF(AND(E834="1",F834="2",G834="3"),7,IF(AND(E834="1",F834="2",G834="4"),8,IF(AND(E834="2",F834="1",G834="1"),9,IF(AND(E834="2",F834="1",G834="2"),10,IF(AND(E834="2",F834="1",G834="3"),11,IF(AND(E834="2",F834="1",G834="4"),12,IF(AND(E834="2",F834="2",G834="1"),13,IF(AND(E834="2",F834="2",G834="2"),14,IF(AND(E834="2",F834="2",G834="3"),15,IF(AND(E834="2",F834="2",G834="4"),16,IF(AND(E834="3",F834="1",G834="1"),17,IF(AND(E834="3",F834="1",G834="2"),18,IF(AND(E834="3",F834="1",G834="3"),19,IF(AND(E834="3",F834="1",G834="4"),20,IF(AND(E834="3",F834="2",G834="1"),21,IF(AND(E834="3",F834="2",G834="2"),22,IF(AND(E834="3",F834="2",G834="3"),23,IF(AND(E834="3",F834="2",G834="4"),24,IF(AND(E834="4",F834="1",G834="1"),25,IF(AND(E834="4",F834="1",G834="2"),26,IF(AND(E834="4",F834="1",G834="3"),27,IF(AND(E834="4",F834="1",G834="4"),28,IF(AND(E834="4",F834="2",G834="1"),29,IF(AND(E834="4",F834="2",G834="2"),30,IF(AND(E834="4",F834="2",G834="3"),31,IF(AND(E834="4",F834="2",G834="4"),32,"UNBEKANNT"))))))))))))))))))))))))))))))))</f>
        <v>23</v>
      </c>
      <c r="J834" s="114" t="str">
        <f t="shared" ref="J834:J897" si="125">IF(ISERROR(FIND("Proxy Video",A834)),IF(ISERROR(FIND("Video",A834)),IF(ISERROR(SEARCH("Audio",A834)),IF(ISERROR(SEARCH("Data",A834)),"UNBEKANNT",RIGHT(A834,LEN(A834)-SEARCH("Data",A834)-4)),RIGHT(A834,LEN(A834)-SEARCH("Audio",A834)-5)),"1"),"2")</f>
        <v>9</v>
      </c>
    </row>
    <row r="835" spans="1:10" x14ac:dyDescent="0.2">
      <c r="A835" t="s">
        <v>1555</v>
      </c>
      <c r="B835" t="str">
        <f t="shared" si="117"/>
        <v>Prozessor C / Section 2 / Programm 3 / Audio Sender 10</v>
      </c>
      <c r="C835" t="str">
        <f t="shared" si="118"/>
        <v>SDI23_AUDsend_0010</v>
      </c>
      <c r="D835" t="str">
        <f t="shared" si="119"/>
        <v>Sender</v>
      </c>
      <c r="E835" t="str">
        <f t="shared" si="120"/>
        <v>3</v>
      </c>
      <c r="F835" t="str">
        <f t="shared" si="121"/>
        <v>2</v>
      </c>
      <c r="G835" t="str">
        <f t="shared" si="122"/>
        <v>3</v>
      </c>
      <c r="H835" t="str">
        <f t="shared" si="123"/>
        <v>AUD</v>
      </c>
      <c r="I835">
        <f t="shared" si="124"/>
        <v>23</v>
      </c>
      <c r="J835" s="114" t="str">
        <f t="shared" si="125"/>
        <v>10</v>
      </c>
    </row>
    <row r="836" spans="1:10" x14ac:dyDescent="0.2">
      <c r="A836" t="s">
        <v>1556</v>
      </c>
      <c r="B836" t="str">
        <f t="shared" si="117"/>
        <v>Prozessor C / Section 2 / Programm 3 / Audio Sender 11</v>
      </c>
      <c r="C836" t="str">
        <f t="shared" si="118"/>
        <v>SDI23_AUDsend_0011</v>
      </c>
      <c r="D836" t="str">
        <f t="shared" si="119"/>
        <v>Sender</v>
      </c>
      <c r="E836" t="str">
        <f t="shared" si="120"/>
        <v>3</v>
      </c>
      <c r="F836" t="str">
        <f t="shared" si="121"/>
        <v>2</v>
      </c>
      <c r="G836" t="str">
        <f t="shared" si="122"/>
        <v>3</v>
      </c>
      <c r="H836" t="str">
        <f t="shared" si="123"/>
        <v>AUD</v>
      </c>
      <c r="I836">
        <f t="shared" si="124"/>
        <v>23</v>
      </c>
      <c r="J836" s="114" t="str">
        <f t="shared" si="125"/>
        <v>11</v>
      </c>
    </row>
    <row r="837" spans="1:10" x14ac:dyDescent="0.2">
      <c r="A837" t="s">
        <v>1557</v>
      </c>
      <c r="B837" t="str">
        <f t="shared" si="117"/>
        <v>Prozessor C / Section 2 / Programm 3 / Audio Sender 12</v>
      </c>
      <c r="C837" t="str">
        <f t="shared" si="118"/>
        <v>SDI23_AUDsend_0012</v>
      </c>
      <c r="D837" t="str">
        <f t="shared" si="119"/>
        <v>Sender</v>
      </c>
      <c r="E837" t="str">
        <f t="shared" si="120"/>
        <v>3</v>
      </c>
      <c r="F837" t="str">
        <f t="shared" si="121"/>
        <v>2</v>
      </c>
      <c r="G837" t="str">
        <f t="shared" si="122"/>
        <v>3</v>
      </c>
      <c r="H837" t="str">
        <f t="shared" si="123"/>
        <v>AUD</v>
      </c>
      <c r="I837">
        <f t="shared" si="124"/>
        <v>23</v>
      </c>
      <c r="J837" s="114" t="str">
        <f t="shared" si="125"/>
        <v>12</v>
      </c>
    </row>
    <row r="838" spans="1:10" x14ac:dyDescent="0.2">
      <c r="A838" t="s">
        <v>1558</v>
      </c>
      <c r="B838" t="str">
        <f t="shared" si="117"/>
        <v>Prozessor C / Section 2 / Programm 3 / Audio Sender 13</v>
      </c>
      <c r="C838" t="str">
        <f t="shared" si="118"/>
        <v>SDI23_AUDsend_0013</v>
      </c>
      <c r="D838" t="str">
        <f t="shared" si="119"/>
        <v>Sender</v>
      </c>
      <c r="E838" t="str">
        <f t="shared" si="120"/>
        <v>3</v>
      </c>
      <c r="F838" t="str">
        <f t="shared" si="121"/>
        <v>2</v>
      </c>
      <c r="G838" t="str">
        <f t="shared" si="122"/>
        <v>3</v>
      </c>
      <c r="H838" t="str">
        <f t="shared" si="123"/>
        <v>AUD</v>
      </c>
      <c r="I838">
        <f t="shared" si="124"/>
        <v>23</v>
      </c>
      <c r="J838" s="114" t="str">
        <f t="shared" si="125"/>
        <v>13</v>
      </c>
    </row>
    <row r="839" spans="1:10" x14ac:dyDescent="0.2">
      <c r="A839" t="s">
        <v>1559</v>
      </c>
      <c r="B839" t="str">
        <f t="shared" si="117"/>
        <v>Prozessor C / Section 2 / Programm 3 / Audio Sender 14</v>
      </c>
      <c r="C839" t="str">
        <f t="shared" si="118"/>
        <v>SDI23_AUDsend_0014</v>
      </c>
      <c r="D839" t="str">
        <f t="shared" si="119"/>
        <v>Sender</v>
      </c>
      <c r="E839" t="str">
        <f t="shared" si="120"/>
        <v>3</v>
      </c>
      <c r="F839" t="str">
        <f t="shared" si="121"/>
        <v>2</v>
      </c>
      <c r="G839" t="str">
        <f t="shared" si="122"/>
        <v>3</v>
      </c>
      <c r="H839" t="str">
        <f t="shared" si="123"/>
        <v>AUD</v>
      </c>
      <c r="I839">
        <f t="shared" si="124"/>
        <v>23</v>
      </c>
      <c r="J839" s="114" t="str">
        <f t="shared" si="125"/>
        <v>14</v>
      </c>
    </row>
    <row r="840" spans="1:10" x14ac:dyDescent="0.2">
      <c r="A840" t="s">
        <v>1560</v>
      </c>
      <c r="B840" t="str">
        <f t="shared" si="117"/>
        <v>Prozessor C / Section 2 / Programm 3 / Audio Sender 15</v>
      </c>
      <c r="C840" t="str">
        <f t="shared" si="118"/>
        <v>SDI23_AUDsend_0015</v>
      </c>
      <c r="D840" t="str">
        <f t="shared" si="119"/>
        <v>Sender</v>
      </c>
      <c r="E840" t="str">
        <f t="shared" si="120"/>
        <v>3</v>
      </c>
      <c r="F840" t="str">
        <f t="shared" si="121"/>
        <v>2</v>
      </c>
      <c r="G840" t="str">
        <f t="shared" si="122"/>
        <v>3</v>
      </c>
      <c r="H840" t="str">
        <f t="shared" si="123"/>
        <v>AUD</v>
      </c>
      <c r="I840">
        <f t="shared" si="124"/>
        <v>23</v>
      </c>
      <c r="J840" s="114" t="str">
        <f t="shared" si="125"/>
        <v>15</v>
      </c>
    </row>
    <row r="841" spans="1:10" x14ac:dyDescent="0.2">
      <c r="A841" t="s">
        <v>1561</v>
      </c>
      <c r="B841" t="str">
        <f t="shared" si="117"/>
        <v>Prozessor C / Section 2 / Programm 3 / Audio Sender 16</v>
      </c>
      <c r="C841" t="str">
        <f t="shared" si="118"/>
        <v>SDI23_AUDsend_0016</v>
      </c>
      <c r="D841" t="str">
        <f t="shared" si="119"/>
        <v>Sender</v>
      </c>
      <c r="E841" t="str">
        <f t="shared" si="120"/>
        <v>3</v>
      </c>
      <c r="F841" t="str">
        <f t="shared" si="121"/>
        <v>2</v>
      </c>
      <c r="G841" t="str">
        <f t="shared" si="122"/>
        <v>3</v>
      </c>
      <c r="H841" t="str">
        <f t="shared" si="123"/>
        <v>AUD</v>
      </c>
      <c r="I841">
        <f t="shared" si="124"/>
        <v>23</v>
      </c>
      <c r="J841" s="114" t="str">
        <f t="shared" si="125"/>
        <v>16</v>
      </c>
    </row>
    <row r="842" spans="1:10" x14ac:dyDescent="0.2">
      <c r="A842" t="s">
        <v>1571</v>
      </c>
      <c r="B842" t="str">
        <f t="shared" si="117"/>
        <v>Prozessor C / Section 2 / Programm 3 / Video Sender 1</v>
      </c>
      <c r="C842" t="str">
        <f t="shared" si="118"/>
        <v>SDI23_VIDsend_0001</v>
      </c>
      <c r="D842" t="str">
        <f t="shared" si="119"/>
        <v>Sender</v>
      </c>
      <c r="E842" t="str">
        <f t="shared" si="120"/>
        <v>3</v>
      </c>
      <c r="F842" t="str">
        <f t="shared" si="121"/>
        <v>2</v>
      </c>
      <c r="G842" t="str">
        <f t="shared" si="122"/>
        <v>3</v>
      </c>
      <c r="H842" t="str">
        <f t="shared" si="123"/>
        <v>VID</v>
      </c>
      <c r="I842">
        <f t="shared" si="124"/>
        <v>23</v>
      </c>
      <c r="J842" s="114" t="str">
        <f t="shared" si="125"/>
        <v>1</v>
      </c>
    </row>
    <row r="843" spans="1:10" x14ac:dyDescent="0.2">
      <c r="A843" t="s">
        <v>1570</v>
      </c>
      <c r="B843" t="str">
        <f t="shared" si="117"/>
        <v>Prozessor C / Section 2 / Programm 3 / Video Sender 2</v>
      </c>
      <c r="C843" t="str">
        <f t="shared" si="118"/>
        <v>SDI23_VIDsend_0002</v>
      </c>
      <c r="D843" t="str">
        <f t="shared" si="119"/>
        <v>Sender</v>
      </c>
      <c r="E843" t="str">
        <f t="shared" si="120"/>
        <v>3</v>
      </c>
      <c r="F843" t="str">
        <f t="shared" si="121"/>
        <v>2</v>
      </c>
      <c r="G843" t="str">
        <f t="shared" si="122"/>
        <v>3</v>
      </c>
      <c r="H843" t="str">
        <f t="shared" si="123"/>
        <v>VID</v>
      </c>
      <c r="I843">
        <f t="shared" si="124"/>
        <v>23</v>
      </c>
      <c r="J843" s="114" t="str">
        <f t="shared" si="125"/>
        <v>2</v>
      </c>
    </row>
    <row r="844" spans="1:10" x14ac:dyDescent="0.2">
      <c r="A844" t="s">
        <v>1572</v>
      </c>
      <c r="B844" t="str">
        <f t="shared" si="117"/>
        <v>Prozessor C / Section 2 / Programm 4 / Ancillary Sender 1</v>
      </c>
      <c r="C844" t="str">
        <f t="shared" si="118"/>
        <v>SDI24_ANCsend_0001</v>
      </c>
      <c r="D844" t="str">
        <f t="shared" si="119"/>
        <v>Sender</v>
      </c>
      <c r="E844" t="str">
        <f t="shared" si="120"/>
        <v>3</v>
      </c>
      <c r="F844" t="str">
        <f t="shared" si="121"/>
        <v>2</v>
      </c>
      <c r="G844" t="str">
        <f t="shared" si="122"/>
        <v>4</v>
      </c>
      <c r="H844" t="str">
        <f t="shared" si="123"/>
        <v>ANC</v>
      </c>
      <c r="I844">
        <f t="shared" si="124"/>
        <v>24</v>
      </c>
      <c r="J844" s="114" t="str">
        <f t="shared" si="125"/>
        <v>1</v>
      </c>
    </row>
    <row r="845" spans="1:10" x14ac:dyDescent="0.2">
      <c r="A845" t="s">
        <v>1573</v>
      </c>
      <c r="B845" t="str">
        <f t="shared" si="117"/>
        <v>Prozessor C / Section 2 / Programm 4 / Ancillary Sender 2</v>
      </c>
      <c r="C845" t="str">
        <f t="shared" si="118"/>
        <v>SDI24_ANCsend_0002</v>
      </c>
      <c r="D845" t="str">
        <f t="shared" si="119"/>
        <v>Sender</v>
      </c>
      <c r="E845" t="str">
        <f t="shared" si="120"/>
        <v>3</v>
      </c>
      <c r="F845" t="str">
        <f t="shared" si="121"/>
        <v>2</v>
      </c>
      <c r="G845" t="str">
        <f t="shared" si="122"/>
        <v>4</v>
      </c>
      <c r="H845" t="str">
        <f t="shared" si="123"/>
        <v>ANC</v>
      </c>
      <c r="I845">
        <f t="shared" si="124"/>
        <v>24</v>
      </c>
      <c r="J845" s="114" t="str">
        <f t="shared" si="125"/>
        <v>2</v>
      </c>
    </row>
    <row r="846" spans="1:10" x14ac:dyDescent="0.2">
      <c r="A846" t="s">
        <v>1574</v>
      </c>
      <c r="B846" t="str">
        <f t="shared" si="117"/>
        <v>Prozessor C / Section 2 / Programm 4 / Ancillary Sender 3</v>
      </c>
      <c r="C846" t="str">
        <f t="shared" si="118"/>
        <v>SDI24_ANCsend_0003</v>
      </c>
      <c r="D846" t="str">
        <f t="shared" si="119"/>
        <v>Sender</v>
      </c>
      <c r="E846" t="str">
        <f t="shared" si="120"/>
        <v>3</v>
      </c>
      <c r="F846" t="str">
        <f t="shared" si="121"/>
        <v>2</v>
      </c>
      <c r="G846" t="str">
        <f t="shared" si="122"/>
        <v>4</v>
      </c>
      <c r="H846" t="str">
        <f t="shared" si="123"/>
        <v>ANC</v>
      </c>
      <c r="I846">
        <f t="shared" si="124"/>
        <v>24</v>
      </c>
      <c r="J846" s="114" t="str">
        <f t="shared" si="125"/>
        <v>3</v>
      </c>
    </row>
    <row r="847" spans="1:10" x14ac:dyDescent="0.2">
      <c r="A847" t="s">
        <v>1575</v>
      </c>
      <c r="B847" t="str">
        <f t="shared" si="117"/>
        <v>Prozessor C / Section 2 / Programm 4 / Ancillary Sender 4</v>
      </c>
      <c r="C847" t="str">
        <f t="shared" si="118"/>
        <v>SDI24_ANCsend_0004</v>
      </c>
      <c r="D847" t="str">
        <f t="shared" si="119"/>
        <v>Sender</v>
      </c>
      <c r="E847" t="str">
        <f t="shared" si="120"/>
        <v>3</v>
      </c>
      <c r="F847" t="str">
        <f t="shared" si="121"/>
        <v>2</v>
      </c>
      <c r="G847" t="str">
        <f t="shared" si="122"/>
        <v>4</v>
      </c>
      <c r="H847" t="str">
        <f t="shared" si="123"/>
        <v>ANC</v>
      </c>
      <c r="I847">
        <f t="shared" si="124"/>
        <v>24</v>
      </c>
      <c r="J847" s="114" t="str">
        <f t="shared" si="125"/>
        <v>4</v>
      </c>
    </row>
    <row r="848" spans="1:10" x14ac:dyDescent="0.2">
      <c r="A848" t="s">
        <v>1576</v>
      </c>
      <c r="B848" t="str">
        <f t="shared" si="117"/>
        <v>Prozessor C / Section 2 / Programm 4 / Audio Sender 1</v>
      </c>
      <c r="C848" t="str">
        <f t="shared" si="118"/>
        <v>SDI24_AUDsend_0001</v>
      </c>
      <c r="D848" t="str">
        <f t="shared" si="119"/>
        <v>Sender</v>
      </c>
      <c r="E848" t="str">
        <f t="shared" si="120"/>
        <v>3</v>
      </c>
      <c r="F848" t="str">
        <f t="shared" si="121"/>
        <v>2</v>
      </c>
      <c r="G848" t="str">
        <f t="shared" si="122"/>
        <v>4</v>
      </c>
      <c r="H848" t="str">
        <f t="shared" si="123"/>
        <v>AUD</v>
      </c>
      <c r="I848">
        <f t="shared" si="124"/>
        <v>24</v>
      </c>
      <c r="J848" s="114" t="str">
        <f t="shared" si="125"/>
        <v>1</v>
      </c>
    </row>
    <row r="849" spans="1:10" x14ac:dyDescent="0.2">
      <c r="A849" t="s">
        <v>1584</v>
      </c>
      <c r="B849" t="str">
        <f t="shared" si="117"/>
        <v>Prozessor C / Section 2 / Programm 4 / Audio Sender 2</v>
      </c>
      <c r="C849" t="str">
        <f t="shared" si="118"/>
        <v>SDI24_AUDsend_0002</v>
      </c>
      <c r="D849" t="str">
        <f t="shared" si="119"/>
        <v>Sender</v>
      </c>
      <c r="E849" t="str">
        <f t="shared" si="120"/>
        <v>3</v>
      </c>
      <c r="F849" t="str">
        <f t="shared" si="121"/>
        <v>2</v>
      </c>
      <c r="G849" t="str">
        <f t="shared" si="122"/>
        <v>4</v>
      </c>
      <c r="H849" t="str">
        <f t="shared" si="123"/>
        <v>AUD</v>
      </c>
      <c r="I849">
        <f t="shared" si="124"/>
        <v>24</v>
      </c>
      <c r="J849" s="114" t="str">
        <f t="shared" si="125"/>
        <v>2</v>
      </c>
    </row>
    <row r="850" spans="1:10" x14ac:dyDescent="0.2">
      <c r="A850" t="s">
        <v>1585</v>
      </c>
      <c r="B850" t="str">
        <f t="shared" si="117"/>
        <v>Prozessor C / Section 2 / Programm 4 / Audio Sender 3</v>
      </c>
      <c r="C850" t="str">
        <f t="shared" si="118"/>
        <v>SDI24_AUDsend_0003</v>
      </c>
      <c r="D850" t="str">
        <f t="shared" si="119"/>
        <v>Sender</v>
      </c>
      <c r="E850" t="str">
        <f t="shared" si="120"/>
        <v>3</v>
      </c>
      <c r="F850" t="str">
        <f t="shared" si="121"/>
        <v>2</v>
      </c>
      <c r="G850" t="str">
        <f t="shared" si="122"/>
        <v>4</v>
      </c>
      <c r="H850" t="str">
        <f t="shared" si="123"/>
        <v>AUD</v>
      </c>
      <c r="I850">
        <f t="shared" si="124"/>
        <v>24</v>
      </c>
      <c r="J850" s="114" t="str">
        <f t="shared" si="125"/>
        <v>3</v>
      </c>
    </row>
    <row r="851" spans="1:10" x14ac:dyDescent="0.2">
      <c r="A851" t="s">
        <v>1586</v>
      </c>
      <c r="B851" t="str">
        <f t="shared" si="117"/>
        <v>Prozessor C / Section 2 / Programm 4 / Audio Sender 4</v>
      </c>
      <c r="C851" t="str">
        <f t="shared" si="118"/>
        <v>SDI24_AUDsend_0004</v>
      </c>
      <c r="D851" t="str">
        <f t="shared" si="119"/>
        <v>Sender</v>
      </c>
      <c r="E851" t="str">
        <f t="shared" si="120"/>
        <v>3</v>
      </c>
      <c r="F851" t="str">
        <f t="shared" si="121"/>
        <v>2</v>
      </c>
      <c r="G851" t="str">
        <f t="shared" si="122"/>
        <v>4</v>
      </c>
      <c r="H851" t="str">
        <f t="shared" si="123"/>
        <v>AUD</v>
      </c>
      <c r="I851">
        <f t="shared" si="124"/>
        <v>24</v>
      </c>
      <c r="J851" s="114" t="str">
        <f t="shared" si="125"/>
        <v>4</v>
      </c>
    </row>
    <row r="852" spans="1:10" x14ac:dyDescent="0.2">
      <c r="A852" t="s">
        <v>1587</v>
      </c>
      <c r="B852" t="str">
        <f t="shared" si="117"/>
        <v>Prozessor C / Section 2 / Programm 4 / Audio Sender 5</v>
      </c>
      <c r="C852" t="str">
        <f t="shared" si="118"/>
        <v>SDI24_AUDsend_0005</v>
      </c>
      <c r="D852" t="str">
        <f t="shared" si="119"/>
        <v>Sender</v>
      </c>
      <c r="E852" t="str">
        <f t="shared" si="120"/>
        <v>3</v>
      </c>
      <c r="F852" t="str">
        <f t="shared" si="121"/>
        <v>2</v>
      </c>
      <c r="G852" t="str">
        <f t="shared" si="122"/>
        <v>4</v>
      </c>
      <c r="H852" t="str">
        <f t="shared" si="123"/>
        <v>AUD</v>
      </c>
      <c r="I852">
        <f t="shared" si="124"/>
        <v>24</v>
      </c>
      <c r="J852" s="114" t="str">
        <f t="shared" si="125"/>
        <v>5</v>
      </c>
    </row>
    <row r="853" spans="1:10" x14ac:dyDescent="0.2">
      <c r="A853" t="s">
        <v>1588</v>
      </c>
      <c r="B853" t="str">
        <f t="shared" si="117"/>
        <v>Prozessor C / Section 2 / Programm 4 / Audio Sender 6</v>
      </c>
      <c r="C853" t="str">
        <f t="shared" si="118"/>
        <v>SDI24_AUDsend_0006</v>
      </c>
      <c r="D853" t="str">
        <f t="shared" si="119"/>
        <v>Sender</v>
      </c>
      <c r="E853" t="str">
        <f t="shared" si="120"/>
        <v>3</v>
      </c>
      <c r="F853" t="str">
        <f t="shared" si="121"/>
        <v>2</v>
      </c>
      <c r="G853" t="str">
        <f t="shared" si="122"/>
        <v>4</v>
      </c>
      <c r="H853" t="str">
        <f t="shared" si="123"/>
        <v>AUD</v>
      </c>
      <c r="I853">
        <f t="shared" si="124"/>
        <v>24</v>
      </c>
      <c r="J853" s="114" t="str">
        <f t="shared" si="125"/>
        <v>6</v>
      </c>
    </row>
    <row r="854" spans="1:10" x14ac:dyDescent="0.2">
      <c r="A854" t="s">
        <v>1589</v>
      </c>
      <c r="B854" t="str">
        <f t="shared" si="117"/>
        <v>Prozessor C / Section 2 / Programm 4 / Audio Sender 7</v>
      </c>
      <c r="C854" t="str">
        <f t="shared" si="118"/>
        <v>SDI24_AUDsend_0007</v>
      </c>
      <c r="D854" t="str">
        <f t="shared" si="119"/>
        <v>Sender</v>
      </c>
      <c r="E854" t="str">
        <f t="shared" si="120"/>
        <v>3</v>
      </c>
      <c r="F854" t="str">
        <f t="shared" si="121"/>
        <v>2</v>
      </c>
      <c r="G854" t="str">
        <f t="shared" si="122"/>
        <v>4</v>
      </c>
      <c r="H854" t="str">
        <f t="shared" si="123"/>
        <v>AUD</v>
      </c>
      <c r="I854">
        <f t="shared" si="124"/>
        <v>24</v>
      </c>
      <c r="J854" s="114" t="str">
        <f t="shared" si="125"/>
        <v>7</v>
      </c>
    </row>
    <row r="855" spans="1:10" x14ac:dyDescent="0.2">
      <c r="A855" t="s">
        <v>1590</v>
      </c>
      <c r="B855" t="str">
        <f t="shared" si="117"/>
        <v>Prozessor C / Section 2 / Programm 4 / Audio Sender 8</v>
      </c>
      <c r="C855" t="str">
        <f t="shared" si="118"/>
        <v>SDI24_AUDsend_0008</v>
      </c>
      <c r="D855" t="str">
        <f t="shared" si="119"/>
        <v>Sender</v>
      </c>
      <c r="E855" t="str">
        <f t="shared" si="120"/>
        <v>3</v>
      </c>
      <c r="F855" t="str">
        <f t="shared" si="121"/>
        <v>2</v>
      </c>
      <c r="G855" t="str">
        <f t="shared" si="122"/>
        <v>4</v>
      </c>
      <c r="H855" t="str">
        <f t="shared" si="123"/>
        <v>AUD</v>
      </c>
      <c r="I855">
        <f t="shared" si="124"/>
        <v>24</v>
      </c>
      <c r="J855" s="114" t="str">
        <f t="shared" si="125"/>
        <v>8</v>
      </c>
    </row>
    <row r="856" spans="1:10" x14ac:dyDescent="0.2">
      <c r="A856" t="s">
        <v>1591</v>
      </c>
      <c r="B856" t="str">
        <f t="shared" si="117"/>
        <v>Prozessor C / Section 2 / Programm 4 / Audio Sender 9</v>
      </c>
      <c r="C856" t="str">
        <f t="shared" si="118"/>
        <v>SDI24_AUDsend_0009</v>
      </c>
      <c r="D856" t="str">
        <f t="shared" si="119"/>
        <v>Sender</v>
      </c>
      <c r="E856" t="str">
        <f t="shared" si="120"/>
        <v>3</v>
      </c>
      <c r="F856" t="str">
        <f t="shared" si="121"/>
        <v>2</v>
      </c>
      <c r="G856" t="str">
        <f t="shared" si="122"/>
        <v>4</v>
      </c>
      <c r="H856" t="str">
        <f t="shared" si="123"/>
        <v>AUD</v>
      </c>
      <c r="I856">
        <f t="shared" si="124"/>
        <v>24</v>
      </c>
      <c r="J856" s="114" t="str">
        <f t="shared" si="125"/>
        <v>9</v>
      </c>
    </row>
    <row r="857" spans="1:10" x14ac:dyDescent="0.2">
      <c r="A857" t="s">
        <v>1577</v>
      </c>
      <c r="B857" t="str">
        <f t="shared" si="117"/>
        <v>Prozessor C / Section 2 / Programm 4 / Audio Sender 10</v>
      </c>
      <c r="C857" t="str">
        <f t="shared" si="118"/>
        <v>SDI24_AUDsend_0010</v>
      </c>
      <c r="D857" t="str">
        <f t="shared" si="119"/>
        <v>Sender</v>
      </c>
      <c r="E857" t="str">
        <f t="shared" si="120"/>
        <v>3</v>
      </c>
      <c r="F857" t="str">
        <f t="shared" si="121"/>
        <v>2</v>
      </c>
      <c r="G857" t="str">
        <f t="shared" si="122"/>
        <v>4</v>
      </c>
      <c r="H857" t="str">
        <f t="shared" si="123"/>
        <v>AUD</v>
      </c>
      <c r="I857">
        <f t="shared" si="124"/>
        <v>24</v>
      </c>
      <c r="J857" s="114" t="str">
        <f t="shared" si="125"/>
        <v>10</v>
      </c>
    </row>
    <row r="858" spans="1:10" x14ac:dyDescent="0.2">
      <c r="A858" t="s">
        <v>1578</v>
      </c>
      <c r="B858" t="str">
        <f t="shared" si="117"/>
        <v>Prozessor C / Section 2 / Programm 4 / Audio Sender 11</v>
      </c>
      <c r="C858" t="str">
        <f t="shared" si="118"/>
        <v>SDI24_AUDsend_0011</v>
      </c>
      <c r="D858" t="str">
        <f t="shared" si="119"/>
        <v>Sender</v>
      </c>
      <c r="E858" t="str">
        <f t="shared" si="120"/>
        <v>3</v>
      </c>
      <c r="F858" t="str">
        <f t="shared" si="121"/>
        <v>2</v>
      </c>
      <c r="G858" t="str">
        <f t="shared" si="122"/>
        <v>4</v>
      </c>
      <c r="H858" t="str">
        <f t="shared" si="123"/>
        <v>AUD</v>
      </c>
      <c r="I858">
        <f t="shared" si="124"/>
        <v>24</v>
      </c>
      <c r="J858" s="114" t="str">
        <f t="shared" si="125"/>
        <v>11</v>
      </c>
    </row>
    <row r="859" spans="1:10" x14ac:dyDescent="0.2">
      <c r="A859" t="s">
        <v>1579</v>
      </c>
      <c r="B859" t="str">
        <f t="shared" si="117"/>
        <v>Prozessor C / Section 2 / Programm 4 / Audio Sender 12</v>
      </c>
      <c r="C859" t="str">
        <f t="shared" si="118"/>
        <v>SDI24_AUDsend_0012</v>
      </c>
      <c r="D859" t="str">
        <f t="shared" si="119"/>
        <v>Sender</v>
      </c>
      <c r="E859" t="str">
        <f t="shared" si="120"/>
        <v>3</v>
      </c>
      <c r="F859" t="str">
        <f t="shared" si="121"/>
        <v>2</v>
      </c>
      <c r="G859" t="str">
        <f t="shared" si="122"/>
        <v>4</v>
      </c>
      <c r="H859" t="str">
        <f t="shared" si="123"/>
        <v>AUD</v>
      </c>
      <c r="I859">
        <f t="shared" si="124"/>
        <v>24</v>
      </c>
      <c r="J859" s="114" t="str">
        <f t="shared" si="125"/>
        <v>12</v>
      </c>
    </row>
    <row r="860" spans="1:10" x14ac:dyDescent="0.2">
      <c r="A860" t="s">
        <v>1580</v>
      </c>
      <c r="B860" t="str">
        <f t="shared" si="117"/>
        <v>Prozessor C / Section 2 / Programm 4 / Audio Sender 13</v>
      </c>
      <c r="C860" t="str">
        <f t="shared" si="118"/>
        <v>SDI24_AUDsend_0013</v>
      </c>
      <c r="D860" t="str">
        <f t="shared" si="119"/>
        <v>Sender</v>
      </c>
      <c r="E860" t="str">
        <f t="shared" si="120"/>
        <v>3</v>
      </c>
      <c r="F860" t="str">
        <f t="shared" si="121"/>
        <v>2</v>
      </c>
      <c r="G860" t="str">
        <f t="shared" si="122"/>
        <v>4</v>
      </c>
      <c r="H860" t="str">
        <f t="shared" si="123"/>
        <v>AUD</v>
      </c>
      <c r="I860">
        <f t="shared" si="124"/>
        <v>24</v>
      </c>
      <c r="J860" s="114" t="str">
        <f t="shared" si="125"/>
        <v>13</v>
      </c>
    </row>
    <row r="861" spans="1:10" x14ac:dyDescent="0.2">
      <c r="A861" t="s">
        <v>1581</v>
      </c>
      <c r="B861" t="str">
        <f t="shared" si="117"/>
        <v>Prozessor C / Section 2 / Programm 4 / Audio Sender 14</v>
      </c>
      <c r="C861" t="str">
        <f t="shared" si="118"/>
        <v>SDI24_AUDsend_0014</v>
      </c>
      <c r="D861" t="str">
        <f t="shared" si="119"/>
        <v>Sender</v>
      </c>
      <c r="E861" t="str">
        <f t="shared" si="120"/>
        <v>3</v>
      </c>
      <c r="F861" t="str">
        <f t="shared" si="121"/>
        <v>2</v>
      </c>
      <c r="G861" t="str">
        <f t="shared" si="122"/>
        <v>4</v>
      </c>
      <c r="H861" t="str">
        <f t="shared" si="123"/>
        <v>AUD</v>
      </c>
      <c r="I861">
        <f t="shared" si="124"/>
        <v>24</v>
      </c>
      <c r="J861" s="114" t="str">
        <f t="shared" si="125"/>
        <v>14</v>
      </c>
    </row>
    <row r="862" spans="1:10" x14ac:dyDescent="0.2">
      <c r="A862" t="s">
        <v>1582</v>
      </c>
      <c r="B862" t="str">
        <f t="shared" si="117"/>
        <v>Prozessor C / Section 2 / Programm 4 / Audio Sender 15</v>
      </c>
      <c r="C862" t="str">
        <f t="shared" si="118"/>
        <v>SDI24_AUDsend_0015</v>
      </c>
      <c r="D862" t="str">
        <f t="shared" si="119"/>
        <v>Sender</v>
      </c>
      <c r="E862" t="str">
        <f t="shared" si="120"/>
        <v>3</v>
      </c>
      <c r="F862" t="str">
        <f t="shared" si="121"/>
        <v>2</v>
      </c>
      <c r="G862" t="str">
        <f t="shared" si="122"/>
        <v>4</v>
      </c>
      <c r="H862" t="str">
        <f t="shared" si="123"/>
        <v>AUD</v>
      </c>
      <c r="I862">
        <f t="shared" si="124"/>
        <v>24</v>
      </c>
      <c r="J862" s="114" t="str">
        <f t="shared" si="125"/>
        <v>15</v>
      </c>
    </row>
    <row r="863" spans="1:10" x14ac:dyDescent="0.2">
      <c r="A863" t="s">
        <v>1583</v>
      </c>
      <c r="B863" t="str">
        <f t="shared" si="117"/>
        <v>Prozessor C / Section 2 / Programm 4 / Audio Sender 16</v>
      </c>
      <c r="C863" t="str">
        <f t="shared" si="118"/>
        <v>SDI24_AUDsend_0016</v>
      </c>
      <c r="D863" t="str">
        <f t="shared" si="119"/>
        <v>Sender</v>
      </c>
      <c r="E863" t="str">
        <f t="shared" si="120"/>
        <v>3</v>
      </c>
      <c r="F863" t="str">
        <f t="shared" si="121"/>
        <v>2</v>
      </c>
      <c r="G863" t="str">
        <f t="shared" si="122"/>
        <v>4</v>
      </c>
      <c r="H863" t="str">
        <f t="shared" si="123"/>
        <v>AUD</v>
      </c>
      <c r="I863">
        <f t="shared" si="124"/>
        <v>24</v>
      </c>
      <c r="J863" s="114" t="str">
        <f t="shared" si="125"/>
        <v>16</v>
      </c>
    </row>
    <row r="864" spans="1:10" x14ac:dyDescent="0.2">
      <c r="A864" t="s">
        <v>1593</v>
      </c>
      <c r="B864" t="str">
        <f t="shared" si="117"/>
        <v>Prozessor C / Section 2 / Programm 4 / Video Sender 1</v>
      </c>
      <c r="C864" t="str">
        <f t="shared" si="118"/>
        <v>SDI24_VIDsend_0001</v>
      </c>
      <c r="D864" t="str">
        <f t="shared" si="119"/>
        <v>Sender</v>
      </c>
      <c r="E864" t="str">
        <f t="shared" si="120"/>
        <v>3</v>
      </c>
      <c r="F864" t="str">
        <f t="shared" si="121"/>
        <v>2</v>
      </c>
      <c r="G864" t="str">
        <f t="shared" si="122"/>
        <v>4</v>
      </c>
      <c r="H864" t="str">
        <f t="shared" si="123"/>
        <v>VID</v>
      </c>
      <c r="I864">
        <f t="shared" si="124"/>
        <v>24</v>
      </c>
      <c r="J864" s="114" t="str">
        <f t="shared" si="125"/>
        <v>1</v>
      </c>
    </row>
    <row r="865" spans="1:10" x14ac:dyDescent="0.2">
      <c r="A865" t="s">
        <v>1592</v>
      </c>
      <c r="B865" t="str">
        <f t="shared" si="117"/>
        <v>Prozessor C / Section 2 / Programm 4 / Video Sender 2</v>
      </c>
      <c r="C865" t="str">
        <f t="shared" si="118"/>
        <v>SDI24_VIDsend_0002</v>
      </c>
      <c r="D865" t="str">
        <f t="shared" si="119"/>
        <v>Sender</v>
      </c>
      <c r="E865" t="str">
        <f t="shared" si="120"/>
        <v>3</v>
      </c>
      <c r="F865" t="str">
        <f t="shared" si="121"/>
        <v>2</v>
      </c>
      <c r="G865" t="str">
        <f t="shared" si="122"/>
        <v>4</v>
      </c>
      <c r="H865" t="str">
        <f t="shared" si="123"/>
        <v>VID</v>
      </c>
      <c r="I865">
        <f t="shared" si="124"/>
        <v>24</v>
      </c>
      <c r="J865" s="114" t="str">
        <f t="shared" si="125"/>
        <v>2</v>
      </c>
    </row>
    <row r="866" spans="1:10" x14ac:dyDescent="0.2">
      <c r="A866" t="s">
        <v>1340</v>
      </c>
      <c r="B866" t="str">
        <f t="shared" si="117"/>
        <v>Prozessor D / Section 1 / Programm 1 / Ancillary Sender 1</v>
      </c>
      <c r="C866" t="str">
        <f t="shared" si="118"/>
        <v>SDI25_ANCsend_0001</v>
      </c>
      <c r="D866" t="str">
        <f t="shared" si="119"/>
        <v>Sender</v>
      </c>
      <c r="E866" t="str">
        <f t="shared" si="120"/>
        <v>4</v>
      </c>
      <c r="F866" t="str">
        <f t="shared" si="121"/>
        <v>1</v>
      </c>
      <c r="G866" t="str">
        <f t="shared" si="122"/>
        <v>1</v>
      </c>
      <c r="H866" t="str">
        <f t="shared" si="123"/>
        <v>ANC</v>
      </c>
      <c r="I866">
        <f t="shared" si="124"/>
        <v>25</v>
      </c>
      <c r="J866" s="114" t="str">
        <f t="shared" si="125"/>
        <v>1</v>
      </c>
    </row>
    <row r="867" spans="1:10" x14ac:dyDescent="0.2">
      <c r="A867" t="s">
        <v>1341</v>
      </c>
      <c r="B867" t="str">
        <f t="shared" si="117"/>
        <v>Prozessor D / Section 1 / Programm 1 / Ancillary Sender 2</v>
      </c>
      <c r="C867" t="str">
        <f t="shared" si="118"/>
        <v>SDI25_ANCsend_0002</v>
      </c>
      <c r="D867" t="str">
        <f t="shared" si="119"/>
        <v>Sender</v>
      </c>
      <c r="E867" t="str">
        <f t="shared" si="120"/>
        <v>4</v>
      </c>
      <c r="F867" t="str">
        <f t="shared" si="121"/>
        <v>1</v>
      </c>
      <c r="G867" t="str">
        <f t="shared" si="122"/>
        <v>1</v>
      </c>
      <c r="H867" t="str">
        <f t="shared" si="123"/>
        <v>ANC</v>
      </c>
      <c r="I867">
        <f t="shared" si="124"/>
        <v>25</v>
      </c>
      <c r="J867" s="114" t="str">
        <f t="shared" si="125"/>
        <v>2</v>
      </c>
    </row>
    <row r="868" spans="1:10" x14ac:dyDescent="0.2">
      <c r="A868" t="s">
        <v>1342</v>
      </c>
      <c r="B868" t="str">
        <f t="shared" si="117"/>
        <v>Prozessor D / Section 1 / Programm 1 / Ancillary Sender 3</v>
      </c>
      <c r="C868" t="str">
        <f t="shared" si="118"/>
        <v>SDI25_ANCsend_0003</v>
      </c>
      <c r="D868" t="str">
        <f t="shared" si="119"/>
        <v>Sender</v>
      </c>
      <c r="E868" t="str">
        <f t="shared" si="120"/>
        <v>4</v>
      </c>
      <c r="F868" t="str">
        <f t="shared" si="121"/>
        <v>1</v>
      </c>
      <c r="G868" t="str">
        <f t="shared" si="122"/>
        <v>1</v>
      </c>
      <c r="H868" t="str">
        <f t="shared" si="123"/>
        <v>ANC</v>
      </c>
      <c r="I868">
        <f t="shared" si="124"/>
        <v>25</v>
      </c>
      <c r="J868" s="114" t="str">
        <f t="shared" si="125"/>
        <v>3</v>
      </c>
    </row>
    <row r="869" spans="1:10" x14ac:dyDescent="0.2">
      <c r="A869" t="s">
        <v>1343</v>
      </c>
      <c r="B869" t="str">
        <f t="shared" si="117"/>
        <v>Prozessor D / Section 1 / Programm 1 / Ancillary Sender 4</v>
      </c>
      <c r="C869" t="str">
        <f t="shared" si="118"/>
        <v>SDI25_ANCsend_0004</v>
      </c>
      <c r="D869" t="str">
        <f t="shared" si="119"/>
        <v>Sender</v>
      </c>
      <c r="E869" t="str">
        <f t="shared" si="120"/>
        <v>4</v>
      </c>
      <c r="F869" t="str">
        <f t="shared" si="121"/>
        <v>1</v>
      </c>
      <c r="G869" t="str">
        <f t="shared" si="122"/>
        <v>1</v>
      </c>
      <c r="H869" t="str">
        <f t="shared" si="123"/>
        <v>ANC</v>
      </c>
      <c r="I869">
        <f t="shared" si="124"/>
        <v>25</v>
      </c>
      <c r="J869" s="114" t="str">
        <f t="shared" si="125"/>
        <v>4</v>
      </c>
    </row>
    <row r="870" spans="1:10" x14ac:dyDescent="0.2">
      <c r="A870" t="s">
        <v>1360</v>
      </c>
      <c r="B870" t="str">
        <f t="shared" si="117"/>
        <v>Prozessor D / Section 1 / Programm 1 / Audio Sender 1</v>
      </c>
      <c r="C870" t="str">
        <f t="shared" si="118"/>
        <v>SDI25_AUDsend_0001</v>
      </c>
      <c r="D870" t="str">
        <f t="shared" si="119"/>
        <v>Sender</v>
      </c>
      <c r="E870" t="str">
        <f t="shared" si="120"/>
        <v>4</v>
      </c>
      <c r="F870" t="str">
        <f t="shared" si="121"/>
        <v>1</v>
      </c>
      <c r="G870" t="str">
        <f t="shared" si="122"/>
        <v>1</v>
      </c>
      <c r="H870" t="str">
        <f t="shared" si="123"/>
        <v>AUD</v>
      </c>
      <c r="I870">
        <f t="shared" si="124"/>
        <v>25</v>
      </c>
      <c r="J870" s="114" t="str">
        <f t="shared" si="125"/>
        <v>1</v>
      </c>
    </row>
    <row r="871" spans="1:10" x14ac:dyDescent="0.2">
      <c r="A871" t="s">
        <v>1361</v>
      </c>
      <c r="B871" t="str">
        <f t="shared" si="117"/>
        <v>Prozessor D / Section 1 / Programm 1 / Audio Sender 2</v>
      </c>
      <c r="C871" t="str">
        <f t="shared" si="118"/>
        <v>SDI25_AUDsend_0002</v>
      </c>
      <c r="D871" t="str">
        <f t="shared" si="119"/>
        <v>Sender</v>
      </c>
      <c r="E871" t="str">
        <f t="shared" si="120"/>
        <v>4</v>
      </c>
      <c r="F871" t="str">
        <f t="shared" si="121"/>
        <v>1</v>
      </c>
      <c r="G871" t="str">
        <f t="shared" si="122"/>
        <v>1</v>
      </c>
      <c r="H871" t="str">
        <f t="shared" si="123"/>
        <v>AUD</v>
      </c>
      <c r="I871">
        <f t="shared" si="124"/>
        <v>25</v>
      </c>
      <c r="J871" s="114" t="str">
        <f t="shared" si="125"/>
        <v>2</v>
      </c>
    </row>
    <row r="872" spans="1:10" x14ac:dyDescent="0.2">
      <c r="A872" t="s">
        <v>1362</v>
      </c>
      <c r="B872" t="str">
        <f t="shared" si="117"/>
        <v>Prozessor D / Section 1 / Programm 1 / Audio Sender 3</v>
      </c>
      <c r="C872" t="str">
        <f t="shared" si="118"/>
        <v>SDI25_AUDsend_0003</v>
      </c>
      <c r="D872" t="str">
        <f t="shared" si="119"/>
        <v>Sender</v>
      </c>
      <c r="E872" t="str">
        <f t="shared" si="120"/>
        <v>4</v>
      </c>
      <c r="F872" t="str">
        <f t="shared" si="121"/>
        <v>1</v>
      </c>
      <c r="G872" t="str">
        <f t="shared" si="122"/>
        <v>1</v>
      </c>
      <c r="H872" t="str">
        <f t="shared" si="123"/>
        <v>AUD</v>
      </c>
      <c r="I872">
        <f t="shared" si="124"/>
        <v>25</v>
      </c>
      <c r="J872" s="114" t="str">
        <f t="shared" si="125"/>
        <v>3</v>
      </c>
    </row>
    <row r="873" spans="1:10" x14ac:dyDescent="0.2">
      <c r="A873" t="s">
        <v>1363</v>
      </c>
      <c r="B873" t="str">
        <f t="shared" si="117"/>
        <v>Prozessor D / Section 1 / Programm 1 / Audio Sender 4</v>
      </c>
      <c r="C873" t="str">
        <f t="shared" si="118"/>
        <v>SDI25_AUDsend_0004</v>
      </c>
      <c r="D873" t="str">
        <f t="shared" si="119"/>
        <v>Sender</v>
      </c>
      <c r="E873" t="str">
        <f t="shared" si="120"/>
        <v>4</v>
      </c>
      <c r="F873" t="str">
        <f t="shared" si="121"/>
        <v>1</v>
      </c>
      <c r="G873" t="str">
        <f t="shared" si="122"/>
        <v>1</v>
      </c>
      <c r="H873" t="str">
        <f t="shared" si="123"/>
        <v>AUD</v>
      </c>
      <c r="I873">
        <f t="shared" si="124"/>
        <v>25</v>
      </c>
      <c r="J873" s="114" t="str">
        <f t="shared" si="125"/>
        <v>4</v>
      </c>
    </row>
    <row r="874" spans="1:10" x14ac:dyDescent="0.2">
      <c r="A874" t="s">
        <v>1364</v>
      </c>
      <c r="B874" t="str">
        <f t="shared" si="117"/>
        <v>Prozessor D / Section 1 / Programm 1 / Audio Sender 5</v>
      </c>
      <c r="C874" t="str">
        <f t="shared" si="118"/>
        <v>SDI25_AUDsend_0005</v>
      </c>
      <c r="D874" t="str">
        <f t="shared" si="119"/>
        <v>Sender</v>
      </c>
      <c r="E874" t="str">
        <f t="shared" si="120"/>
        <v>4</v>
      </c>
      <c r="F874" t="str">
        <f t="shared" si="121"/>
        <v>1</v>
      </c>
      <c r="G874" t="str">
        <f t="shared" si="122"/>
        <v>1</v>
      </c>
      <c r="H874" t="str">
        <f t="shared" si="123"/>
        <v>AUD</v>
      </c>
      <c r="I874">
        <f t="shared" si="124"/>
        <v>25</v>
      </c>
      <c r="J874" s="114" t="str">
        <f t="shared" si="125"/>
        <v>5</v>
      </c>
    </row>
    <row r="875" spans="1:10" x14ac:dyDescent="0.2">
      <c r="A875" t="s">
        <v>1365</v>
      </c>
      <c r="B875" t="str">
        <f t="shared" si="117"/>
        <v>Prozessor D / Section 1 / Programm 1 / Audio Sender 6</v>
      </c>
      <c r="C875" t="str">
        <f t="shared" si="118"/>
        <v>SDI25_AUDsend_0006</v>
      </c>
      <c r="D875" t="str">
        <f t="shared" si="119"/>
        <v>Sender</v>
      </c>
      <c r="E875" t="str">
        <f t="shared" si="120"/>
        <v>4</v>
      </c>
      <c r="F875" t="str">
        <f t="shared" si="121"/>
        <v>1</v>
      </c>
      <c r="G875" t="str">
        <f t="shared" si="122"/>
        <v>1</v>
      </c>
      <c r="H875" t="str">
        <f t="shared" si="123"/>
        <v>AUD</v>
      </c>
      <c r="I875">
        <f t="shared" si="124"/>
        <v>25</v>
      </c>
      <c r="J875" s="114" t="str">
        <f t="shared" si="125"/>
        <v>6</v>
      </c>
    </row>
    <row r="876" spans="1:10" x14ac:dyDescent="0.2">
      <c r="A876" t="s">
        <v>1366</v>
      </c>
      <c r="B876" t="str">
        <f t="shared" si="117"/>
        <v>Prozessor D / Section 1 / Programm 1 / Audio Sender 7</v>
      </c>
      <c r="C876" t="str">
        <f t="shared" si="118"/>
        <v>SDI25_AUDsend_0007</v>
      </c>
      <c r="D876" t="str">
        <f t="shared" si="119"/>
        <v>Sender</v>
      </c>
      <c r="E876" t="str">
        <f t="shared" si="120"/>
        <v>4</v>
      </c>
      <c r="F876" t="str">
        <f t="shared" si="121"/>
        <v>1</v>
      </c>
      <c r="G876" t="str">
        <f t="shared" si="122"/>
        <v>1</v>
      </c>
      <c r="H876" t="str">
        <f t="shared" si="123"/>
        <v>AUD</v>
      </c>
      <c r="I876">
        <f t="shared" si="124"/>
        <v>25</v>
      </c>
      <c r="J876" s="114" t="str">
        <f t="shared" si="125"/>
        <v>7</v>
      </c>
    </row>
    <row r="877" spans="1:10" x14ac:dyDescent="0.2">
      <c r="A877" t="s">
        <v>1367</v>
      </c>
      <c r="B877" t="str">
        <f t="shared" si="117"/>
        <v>Prozessor D / Section 1 / Programm 1 / Audio Sender 8</v>
      </c>
      <c r="C877" t="str">
        <f t="shared" si="118"/>
        <v>SDI25_AUDsend_0008</v>
      </c>
      <c r="D877" t="str">
        <f t="shared" si="119"/>
        <v>Sender</v>
      </c>
      <c r="E877" t="str">
        <f t="shared" si="120"/>
        <v>4</v>
      </c>
      <c r="F877" t="str">
        <f t="shared" si="121"/>
        <v>1</v>
      </c>
      <c r="G877" t="str">
        <f t="shared" si="122"/>
        <v>1</v>
      </c>
      <c r="H877" t="str">
        <f t="shared" si="123"/>
        <v>AUD</v>
      </c>
      <c r="I877">
        <f t="shared" si="124"/>
        <v>25</v>
      </c>
      <c r="J877" s="114" t="str">
        <f t="shared" si="125"/>
        <v>8</v>
      </c>
    </row>
    <row r="878" spans="1:10" x14ac:dyDescent="0.2">
      <c r="A878" t="s">
        <v>1368</v>
      </c>
      <c r="B878" t="str">
        <f t="shared" si="117"/>
        <v>Prozessor D / Section 1 / Programm 1 / Audio Sender 9</v>
      </c>
      <c r="C878" t="str">
        <f t="shared" si="118"/>
        <v>SDI25_AUDsend_0009</v>
      </c>
      <c r="D878" t="str">
        <f t="shared" si="119"/>
        <v>Sender</v>
      </c>
      <c r="E878" t="str">
        <f t="shared" si="120"/>
        <v>4</v>
      </c>
      <c r="F878" t="str">
        <f t="shared" si="121"/>
        <v>1</v>
      </c>
      <c r="G878" t="str">
        <f t="shared" si="122"/>
        <v>1</v>
      </c>
      <c r="H878" t="str">
        <f t="shared" si="123"/>
        <v>AUD</v>
      </c>
      <c r="I878">
        <f t="shared" si="124"/>
        <v>25</v>
      </c>
      <c r="J878" s="114" t="str">
        <f t="shared" si="125"/>
        <v>9</v>
      </c>
    </row>
    <row r="879" spans="1:10" x14ac:dyDescent="0.2">
      <c r="A879" t="s">
        <v>1369</v>
      </c>
      <c r="B879" t="str">
        <f t="shared" si="117"/>
        <v>Prozessor D / Section 1 / Programm 1 / Audio Sender 10</v>
      </c>
      <c r="C879" t="str">
        <f t="shared" si="118"/>
        <v>SDI25_AUDsend_0010</v>
      </c>
      <c r="D879" t="str">
        <f t="shared" si="119"/>
        <v>Sender</v>
      </c>
      <c r="E879" t="str">
        <f t="shared" si="120"/>
        <v>4</v>
      </c>
      <c r="F879" t="str">
        <f t="shared" si="121"/>
        <v>1</v>
      </c>
      <c r="G879" t="str">
        <f t="shared" si="122"/>
        <v>1</v>
      </c>
      <c r="H879" t="str">
        <f t="shared" si="123"/>
        <v>AUD</v>
      </c>
      <c r="I879">
        <f t="shared" si="124"/>
        <v>25</v>
      </c>
      <c r="J879" s="114" t="str">
        <f t="shared" si="125"/>
        <v>10</v>
      </c>
    </row>
    <row r="880" spans="1:10" x14ac:dyDescent="0.2">
      <c r="A880" t="s">
        <v>1370</v>
      </c>
      <c r="B880" t="str">
        <f t="shared" si="117"/>
        <v>Prozessor D / Section 1 / Programm 1 / Audio Sender 11</v>
      </c>
      <c r="C880" t="str">
        <f t="shared" si="118"/>
        <v>SDI25_AUDsend_0011</v>
      </c>
      <c r="D880" t="str">
        <f t="shared" si="119"/>
        <v>Sender</v>
      </c>
      <c r="E880" t="str">
        <f t="shared" si="120"/>
        <v>4</v>
      </c>
      <c r="F880" t="str">
        <f t="shared" si="121"/>
        <v>1</v>
      </c>
      <c r="G880" t="str">
        <f t="shared" si="122"/>
        <v>1</v>
      </c>
      <c r="H880" t="str">
        <f t="shared" si="123"/>
        <v>AUD</v>
      </c>
      <c r="I880">
        <f t="shared" si="124"/>
        <v>25</v>
      </c>
      <c r="J880" s="114" t="str">
        <f t="shared" si="125"/>
        <v>11</v>
      </c>
    </row>
    <row r="881" spans="1:10" x14ac:dyDescent="0.2">
      <c r="A881" t="s">
        <v>1371</v>
      </c>
      <c r="B881" t="str">
        <f t="shared" si="117"/>
        <v>Prozessor D / Section 1 / Programm 1 / Audio Sender 12</v>
      </c>
      <c r="C881" t="str">
        <f t="shared" si="118"/>
        <v>SDI25_AUDsend_0012</v>
      </c>
      <c r="D881" t="str">
        <f t="shared" si="119"/>
        <v>Sender</v>
      </c>
      <c r="E881" t="str">
        <f t="shared" si="120"/>
        <v>4</v>
      </c>
      <c r="F881" t="str">
        <f t="shared" si="121"/>
        <v>1</v>
      </c>
      <c r="G881" t="str">
        <f t="shared" si="122"/>
        <v>1</v>
      </c>
      <c r="H881" t="str">
        <f t="shared" si="123"/>
        <v>AUD</v>
      </c>
      <c r="I881">
        <f t="shared" si="124"/>
        <v>25</v>
      </c>
      <c r="J881" s="114" t="str">
        <f t="shared" si="125"/>
        <v>12</v>
      </c>
    </row>
    <row r="882" spans="1:10" x14ac:dyDescent="0.2">
      <c r="A882" t="s">
        <v>1372</v>
      </c>
      <c r="B882" t="str">
        <f t="shared" si="117"/>
        <v>Prozessor D / Section 1 / Programm 1 / Audio Sender 13</v>
      </c>
      <c r="C882" t="str">
        <f t="shared" si="118"/>
        <v>SDI25_AUDsend_0013</v>
      </c>
      <c r="D882" t="str">
        <f t="shared" si="119"/>
        <v>Sender</v>
      </c>
      <c r="E882" t="str">
        <f t="shared" si="120"/>
        <v>4</v>
      </c>
      <c r="F882" t="str">
        <f t="shared" si="121"/>
        <v>1</v>
      </c>
      <c r="G882" t="str">
        <f t="shared" si="122"/>
        <v>1</v>
      </c>
      <c r="H882" t="str">
        <f t="shared" si="123"/>
        <v>AUD</v>
      </c>
      <c r="I882">
        <f t="shared" si="124"/>
        <v>25</v>
      </c>
      <c r="J882" s="114" t="str">
        <f t="shared" si="125"/>
        <v>13</v>
      </c>
    </row>
    <row r="883" spans="1:10" x14ac:dyDescent="0.2">
      <c r="A883" t="s">
        <v>1373</v>
      </c>
      <c r="B883" t="str">
        <f t="shared" si="117"/>
        <v>Prozessor D / Section 1 / Programm 1 / Audio Sender 14</v>
      </c>
      <c r="C883" t="str">
        <f t="shared" si="118"/>
        <v>SDI25_AUDsend_0014</v>
      </c>
      <c r="D883" t="str">
        <f t="shared" si="119"/>
        <v>Sender</v>
      </c>
      <c r="E883" t="str">
        <f t="shared" si="120"/>
        <v>4</v>
      </c>
      <c r="F883" t="str">
        <f t="shared" si="121"/>
        <v>1</v>
      </c>
      <c r="G883" t="str">
        <f t="shared" si="122"/>
        <v>1</v>
      </c>
      <c r="H883" t="str">
        <f t="shared" si="123"/>
        <v>AUD</v>
      </c>
      <c r="I883">
        <f t="shared" si="124"/>
        <v>25</v>
      </c>
      <c r="J883" s="114" t="str">
        <f t="shared" si="125"/>
        <v>14</v>
      </c>
    </row>
    <row r="884" spans="1:10" x14ac:dyDescent="0.2">
      <c r="A884" t="s">
        <v>1374</v>
      </c>
      <c r="B884" t="str">
        <f t="shared" si="117"/>
        <v>Prozessor D / Section 1 / Programm 1 / Audio Sender 15</v>
      </c>
      <c r="C884" t="str">
        <f t="shared" si="118"/>
        <v>SDI25_AUDsend_0015</v>
      </c>
      <c r="D884" t="str">
        <f t="shared" si="119"/>
        <v>Sender</v>
      </c>
      <c r="E884" t="str">
        <f t="shared" si="120"/>
        <v>4</v>
      </c>
      <c r="F884" t="str">
        <f t="shared" si="121"/>
        <v>1</v>
      </c>
      <c r="G884" t="str">
        <f t="shared" si="122"/>
        <v>1</v>
      </c>
      <c r="H884" t="str">
        <f t="shared" si="123"/>
        <v>AUD</v>
      </c>
      <c r="I884">
        <f t="shared" si="124"/>
        <v>25</v>
      </c>
      <c r="J884" s="114" t="str">
        <f t="shared" si="125"/>
        <v>15</v>
      </c>
    </row>
    <row r="885" spans="1:10" x14ac:dyDescent="0.2">
      <c r="A885" t="s">
        <v>1375</v>
      </c>
      <c r="B885" t="str">
        <f t="shared" si="117"/>
        <v>Prozessor D / Section 1 / Programm 1 / Audio Sender 16</v>
      </c>
      <c r="C885" t="str">
        <f t="shared" si="118"/>
        <v>SDI25_AUDsend_0016</v>
      </c>
      <c r="D885" t="str">
        <f t="shared" si="119"/>
        <v>Sender</v>
      </c>
      <c r="E885" t="str">
        <f t="shared" si="120"/>
        <v>4</v>
      </c>
      <c r="F885" t="str">
        <f t="shared" si="121"/>
        <v>1</v>
      </c>
      <c r="G885" t="str">
        <f t="shared" si="122"/>
        <v>1</v>
      </c>
      <c r="H885" t="str">
        <f t="shared" si="123"/>
        <v>AUD</v>
      </c>
      <c r="I885">
        <f t="shared" si="124"/>
        <v>25</v>
      </c>
      <c r="J885" s="114" t="str">
        <f t="shared" si="125"/>
        <v>16</v>
      </c>
    </row>
    <row r="886" spans="1:10" x14ac:dyDescent="0.2">
      <c r="A886" t="s">
        <v>1377</v>
      </c>
      <c r="B886" t="str">
        <f t="shared" si="117"/>
        <v>Prozessor D / Section 1 / Programm 1 / Video Sender 1</v>
      </c>
      <c r="C886" t="str">
        <f t="shared" si="118"/>
        <v>SDI25_VIDsend_0001</v>
      </c>
      <c r="D886" t="str">
        <f t="shared" si="119"/>
        <v>Sender</v>
      </c>
      <c r="E886" t="str">
        <f t="shared" si="120"/>
        <v>4</v>
      </c>
      <c r="F886" t="str">
        <f t="shared" si="121"/>
        <v>1</v>
      </c>
      <c r="G886" t="str">
        <f t="shared" si="122"/>
        <v>1</v>
      </c>
      <c r="H886" t="str">
        <f t="shared" si="123"/>
        <v>VID</v>
      </c>
      <c r="I886">
        <f t="shared" si="124"/>
        <v>25</v>
      </c>
      <c r="J886" s="114" t="str">
        <f t="shared" si="125"/>
        <v>1</v>
      </c>
    </row>
    <row r="887" spans="1:10" x14ac:dyDescent="0.2">
      <c r="A887" t="s">
        <v>1378</v>
      </c>
      <c r="B887" t="str">
        <f t="shared" si="117"/>
        <v>Prozessor D / Section 1 / Programm 1 / Video Sender 2</v>
      </c>
      <c r="C887" t="str">
        <f t="shared" si="118"/>
        <v>SDI25_VIDsend_0002</v>
      </c>
      <c r="D887" t="str">
        <f t="shared" si="119"/>
        <v>Sender</v>
      </c>
      <c r="E887" t="str">
        <f t="shared" si="120"/>
        <v>4</v>
      </c>
      <c r="F887" t="str">
        <f t="shared" si="121"/>
        <v>1</v>
      </c>
      <c r="G887" t="str">
        <f t="shared" si="122"/>
        <v>1</v>
      </c>
      <c r="H887" t="str">
        <f t="shared" si="123"/>
        <v>VID</v>
      </c>
      <c r="I887">
        <f t="shared" si="124"/>
        <v>25</v>
      </c>
      <c r="J887" s="114" t="str">
        <f t="shared" si="125"/>
        <v>2</v>
      </c>
    </row>
    <row r="888" spans="1:10" x14ac:dyDescent="0.2">
      <c r="A888" t="s">
        <v>2015</v>
      </c>
      <c r="B888" t="str">
        <f t="shared" si="117"/>
        <v>Prozessor D / Section 1 / Programm 2 / Ancillary Sender 1</v>
      </c>
      <c r="C888" t="str">
        <f t="shared" si="118"/>
        <v>SDI26_ANCsend_0001</v>
      </c>
      <c r="D888" t="str">
        <f t="shared" si="119"/>
        <v>Sender</v>
      </c>
      <c r="E888" t="str">
        <f t="shared" si="120"/>
        <v>4</v>
      </c>
      <c r="F888" t="str">
        <f t="shared" si="121"/>
        <v>1</v>
      </c>
      <c r="G888" t="str">
        <f t="shared" si="122"/>
        <v>2</v>
      </c>
      <c r="H888" t="str">
        <f t="shared" si="123"/>
        <v>ANC</v>
      </c>
      <c r="I888">
        <f t="shared" si="124"/>
        <v>26</v>
      </c>
      <c r="J888" s="114" t="str">
        <f t="shared" si="125"/>
        <v>1</v>
      </c>
    </row>
    <row r="889" spans="1:10" x14ac:dyDescent="0.2">
      <c r="A889" t="s">
        <v>2016</v>
      </c>
      <c r="B889" t="str">
        <f t="shared" si="117"/>
        <v>Prozessor D / Section 1 / Programm 2 / Ancillary Sender 2</v>
      </c>
      <c r="C889" t="str">
        <f t="shared" si="118"/>
        <v>SDI26_ANCsend_0002</v>
      </c>
      <c r="D889" t="str">
        <f t="shared" si="119"/>
        <v>Sender</v>
      </c>
      <c r="E889" t="str">
        <f t="shared" si="120"/>
        <v>4</v>
      </c>
      <c r="F889" t="str">
        <f t="shared" si="121"/>
        <v>1</v>
      </c>
      <c r="G889" t="str">
        <f t="shared" si="122"/>
        <v>2</v>
      </c>
      <c r="H889" t="str">
        <f t="shared" si="123"/>
        <v>ANC</v>
      </c>
      <c r="I889">
        <f t="shared" si="124"/>
        <v>26</v>
      </c>
      <c r="J889" s="114" t="str">
        <f t="shared" si="125"/>
        <v>2</v>
      </c>
    </row>
    <row r="890" spans="1:10" x14ac:dyDescent="0.2">
      <c r="A890" t="s">
        <v>2017</v>
      </c>
      <c r="B890" t="str">
        <f t="shared" si="117"/>
        <v>Prozessor D / Section 1 / Programm 2 / Ancillary Sender 3</v>
      </c>
      <c r="C890" t="str">
        <f t="shared" si="118"/>
        <v>SDI26_ANCsend_0003</v>
      </c>
      <c r="D890" t="str">
        <f t="shared" si="119"/>
        <v>Sender</v>
      </c>
      <c r="E890" t="str">
        <f t="shared" si="120"/>
        <v>4</v>
      </c>
      <c r="F890" t="str">
        <f t="shared" si="121"/>
        <v>1</v>
      </c>
      <c r="G890" t="str">
        <f t="shared" si="122"/>
        <v>2</v>
      </c>
      <c r="H890" t="str">
        <f t="shared" si="123"/>
        <v>ANC</v>
      </c>
      <c r="I890">
        <f t="shared" si="124"/>
        <v>26</v>
      </c>
      <c r="J890" s="114" t="str">
        <f t="shared" si="125"/>
        <v>3</v>
      </c>
    </row>
    <row r="891" spans="1:10" x14ac:dyDescent="0.2">
      <c r="A891" t="s">
        <v>2018</v>
      </c>
      <c r="B891" t="str">
        <f t="shared" si="117"/>
        <v>Prozessor D / Section 1 / Programm 2 / Ancillary Sender 4</v>
      </c>
      <c r="C891" t="str">
        <f t="shared" si="118"/>
        <v>SDI26_ANCsend_0004</v>
      </c>
      <c r="D891" t="str">
        <f t="shared" si="119"/>
        <v>Sender</v>
      </c>
      <c r="E891" t="str">
        <f t="shared" si="120"/>
        <v>4</v>
      </c>
      <c r="F891" t="str">
        <f t="shared" si="121"/>
        <v>1</v>
      </c>
      <c r="G891" t="str">
        <f t="shared" si="122"/>
        <v>2</v>
      </c>
      <c r="H891" t="str">
        <f t="shared" si="123"/>
        <v>ANC</v>
      </c>
      <c r="I891">
        <f t="shared" si="124"/>
        <v>26</v>
      </c>
      <c r="J891" s="114" t="str">
        <f t="shared" si="125"/>
        <v>4</v>
      </c>
    </row>
    <row r="892" spans="1:10" x14ac:dyDescent="0.2">
      <c r="A892" t="s">
        <v>2019</v>
      </c>
      <c r="B892" t="str">
        <f t="shared" si="117"/>
        <v>Prozessor D / Section 1 / Programm 2 / Audio Sender 1</v>
      </c>
      <c r="C892" t="str">
        <f t="shared" si="118"/>
        <v>SDI26_AUDsend_0001</v>
      </c>
      <c r="D892" t="str">
        <f t="shared" si="119"/>
        <v>Sender</v>
      </c>
      <c r="E892" t="str">
        <f t="shared" si="120"/>
        <v>4</v>
      </c>
      <c r="F892" t="str">
        <f t="shared" si="121"/>
        <v>1</v>
      </c>
      <c r="G892" t="str">
        <f t="shared" si="122"/>
        <v>2</v>
      </c>
      <c r="H892" t="str">
        <f t="shared" si="123"/>
        <v>AUD</v>
      </c>
      <c r="I892">
        <f t="shared" si="124"/>
        <v>26</v>
      </c>
      <c r="J892" s="114" t="str">
        <f t="shared" si="125"/>
        <v>1</v>
      </c>
    </row>
    <row r="893" spans="1:10" x14ac:dyDescent="0.2">
      <c r="A893" t="s">
        <v>2020</v>
      </c>
      <c r="B893" t="str">
        <f t="shared" si="117"/>
        <v>Prozessor D / Section 1 / Programm 2 / Audio Sender 2</v>
      </c>
      <c r="C893" t="str">
        <f t="shared" si="118"/>
        <v>SDI26_AUDsend_0002</v>
      </c>
      <c r="D893" t="str">
        <f t="shared" si="119"/>
        <v>Sender</v>
      </c>
      <c r="E893" t="str">
        <f t="shared" si="120"/>
        <v>4</v>
      </c>
      <c r="F893" t="str">
        <f t="shared" si="121"/>
        <v>1</v>
      </c>
      <c r="G893" t="str">
        <f t="shared" si="122"/>
        <v>2</v>
      </c>
      <c r="H893" t="str">
        <f t="shared" si="123"/>
        <v>AUD</v>
      </c>
      <c r="I893">
        <f t="shared" si="124"/>
        <v>26</v>
      </c>
      <c r="J893" s="114" t="str">
        <f t="shared" si="125"/>
        <v>2</v>
      </c>
    </row>
    <row r="894" spans="1:10" x14ac:dyDescent="0.2">
      <c r="A894" t="s">
        <v>2021</v>
      </c>
      <c r="B894" t="str">
        <f t="shared" si="117"/>
        <v>Prozessor D / Section 1 / Programm 2 / Audio Sender 3</v>
      </c>
      <c r="C894" t="str">
        <f t="shared" si="118"/>
        <v>SDI26_AUDsend_0003</v>
      </c>
      <c r="D894" t="str">
        <f t="shared" si="119"/>
        <v>Sender</v>
      </c>
      <c r="E894" t="str">
        <f t="shared" si="120"/>
        <v>4</v>
      </c>
      <c r="F894" t="str">
        <f t="shared" si="121"/>
        <v>1</v>
      </c>
      <c r="G894" t="str">
        <f t="shared" si="122"/>
        <v>2</v>
      </c>
      <c r="H894" t="str">
        <f t="shared" si="123"/>
        <v>AUD</v>
      </c>
      <c r="I894">
        <f t="shared" si="124"/>
        <v>26</v>
      </c>
      <c r="J894" s="114" t="str">
        <f t="shared" si="125"/>
        <v>3</v>
      </c>
    </row>
    <row r="895" spans="1:10" x14ac:dyDescent="0.2">
      <c r="A895" t="s">
        <v>2022</v>
      </c>
      <c r="B895" t="str">
        <f t="shared" si="117"/>
        <v>Prozessor D / Section 1 / Programm 2 / Audio Sender 4</v>
      </c>
      <c r="C895" t="str">
        <f t="shared" si="118"/>
        <v>SDI26_AUDsend_0004</v>
      </c>
      <c r="D895" t="str">
        <f t="shared" si="119"/>
        <v>Sender</v>
      </c>
      <c r="E895" t="str">
        <f t="shared" si="120"/>
        <v>4</v>
      </c>
      <c r="F895" t="str">
        <f t="shared" si="121"/>
        <v>1</v>
      </c>
      <c r="G895" t="str">
        <f t="shared" si="122"/>
        <v>2</v>
      </c>
      <c r="H895" t="str">
        <f t="shared" si="123"/>
        <v>AUD</v>
      </c>
      <c r="I895">
        <f t="shared" si="124"/>
        <v>26</v>
      </c>
      <c r="J895" s="114" t="str">
        <f t="shared" si="125"/>
        <v>4</v>
      </c>
    </row>
    <row r="896" spans="1:10" x14ac:dyDescent="0.2">
      <c r="A896" t="s">
        <v>2023</v>
      </c>
      <c r="B896" t="str">
        <f t="shared" si="117"/>
        <v>Prozessor D / Section 1 / Programm 2 / Audio Sender 5</v>
      </c>
      <c r="C896" t="str">
        <f t="shared" si="118"/>
        <v>SDI26_AUDsend_0005</v>
      </c>
      <c r="D896" t="str">
        <f t="shared" si="119"/>
        <v>Sender</v>
      </c>
      <c r="E896" t="str">
        <f t="shared" si="120"/>
        <v>4</v>
      </c>
      <c r="F896" t="str">
        <f t="shared" si="121"/>
        <v>1</v>
      </c>
      <c r="G896" t="str">
        <f t="shared" si="122"/>
        <v>2</v>
      </c>
      <c r="H896" t="str">
        <f t="shared" si="123"/>
        <v>AUD</v>
      </c>
      <c r="I896">
        <f t="shared" si="124"/>
        <v>26</v>
      </c>
      <c r="J896" s="114" t="str">
        <f t="shared" si="125"/>
        <v>5</v>
      </c>
    </row>
    <row r="897" spans="1:10" x14ac:dyDescent="0.2">
      <c r="A897" t="s">
        <v>2024</v>
      </c>
      <c r="B897" t="str">
        <f t="shared" si="117"/>
        <v>Prozessor D / Section 1 / Programm 2 / Audio Sender 6</v>
      </c>
      <c r="C897" t="str">
        <f t="shared" si="118"/>
        <v>SDI26_AUDsend_0006</v>
      </c>
      <c r="D897" t="str">
        <f t="shared" si="119"/>
        <v>Sender</v>
      </c>
      <c r="E897" t="str">
        <f t="shared" si="120"/>
        <v>4</v>
      </c>
      <c r="F897" t="str">
        <f t="shared" si="121"/>
        <v>1</v>
      </c>
      <c r="G897" t="str">
        <f t="shared" si="122"/>
        <v>2</v>
      </c>
      <c r="H897" t="str">
        <f t="shared" si="123"/>
        <v>AUD</v>
      </c>
      <c r="I897">
        <f t="shared" si="124"/>
        <v>26</v>
      </c>
      <c r="J897" s="114" t="str">
        <f t="shared" si="125"/>
        <v>6</v>
      </c>
    </row>
    <row r="898" spans="1:10" x14ac:dyDescent="0.2">
      <c r="A898" t="s">
        <v>2025</v>
      </c>
      <c r="B898" t="str">
        <f t="shared" ref="B898:B961" si="126">CONCATENATE(IF(E898="1","Prozessor A",IF(E898="2","Prozessor B",IF(E898="3","Prozessor C",IF(E898="4","Prozessor D","UNBEKANNT"))))," / ",IF(F898="1","Section 1",IF(F898="2","Section 2","UNBEKANNT"))," / ",IF(G898="1","Programm 1",IF(G898="2","Programm 2",IF(G898="3","Programm 3",IF(G898="4","Programm 4","UNBEKANNT")))), " / ", IF(H898="VID","Video",IF(H898="AUD","Audio",IF(H898="ANC","Ancillary","UNBEKANNT")))," ", D898, " ", J898)</f>
        <v>Prozessor D / Section 1 / Programm 2 / Audio Sender 7</v>
      </c>
      <c r="C898" t="str">
        <f t="shared" ref="C898:C961" si="127">CONCATENATE("SDI",IF(I898&lt;10,CONCATENATE("0",I898),I898),"_",H898,IF(D898="Sender","send_",IF(D898="Receiver","rec_","UNKNOWN")),IF(OR(J898 ="1",J898 ="2",J898 ="3",J898 ="4",J898 ="5",J898 ="6",J898 ="7",J898 ="8",J898 ="9"),CONCATENATE("000",J898),CONCATENATE("00",J898)))</f>
        <v>SDI26_AUDsend_0007</v>
      </c>
      <c r="D898" t="str">
        <f t="shared" ref="D898:D961" si="128">IF(ISERROR(FIND("S|P",A898)),"Receiver","Sender")</f>
        <v>Sender</v>
      </c>
      <c r="E898" t="str">
        <f t="shared" ref="E898:E961" si="129">IF(ISERROR(FIND("ProcA",A898)),IF(ISERROR(FIND("ProcB",A898)),IF(ISERROR(FIND("ProcC",A898)),IF(ISERROR(FIND("ProcD",A898)),"UNBEKANNT","4"),"3"),"2"),"1")</f>
        <v>4</v>
      </c>
      <c r="F898" t="str">
        <f t="shared" ref="F898:F961" si="130">IF(ISERROR(FIND(" S1 ",A898)),IF(ISERROR(FIND(" S2 ",A898)),"UNBEKANNT","2"),"1")</f>
        <v>1</v>
      </c>
      <c r="G898" t="str">
        <f t="shared" ref="G898:G961" si="131">IF(ISERROR(FIND(" P1 ",A898)),IF(ISERROR(FIND(" P2 ",A898)),IF(ISERROR(FIND(" P3 ",A898)),IF(ISERROR(FIND(" P4 ",A898)),"UNBEKANNT","4"),"3"),"2"),"1")</f>
        <v>2</v>
      </c>
      <c r="H898" t="str">
        <f t="shared" ref="H898:H961" si="132">IF(ISERROR(FIND("Video",A898)),IF(ISERROR(FIND("Audio",A898)),IF(ISERROR(FIND("Ancillary",A898)),"UNBEKANNT","ANC"),"AUD"),"VID")</f>
        <v>AUD</v>
      </c>
      <c r="I898">
        <f t="shared" ref="I898:I961" si="133">IF(AND(E898="1",F898="1",G898="1"),1,IF(AND(E898="1",F898="1",G898="2"),2,IF(AND(E898="1",F898="1",G898="3"),3,IF(AND(E898="1",F898="1",G898="4"),4,IF(AND(E898="1",F898="2",G898="1"),5,IF(AND(E898="1",F898="2",G898="2"),6,IF(AND(E898="1",F898="2",G898="3"),7,IF(AND(E898="1",F898="2",G898="4"),8,IF(AND(E898="2",F898="1",G898="1"),9,IF(AND(E898="2",F898="1",G898="2"),10,IF(AND(E898="2",F898="1",G898="3"),11,IF(AND(E898="2",F898="1",G898="4"),12,IF(AND(E898="2",F898="2",G898="1"),13,IF(AND(E898="2",F898="2",G898="2"),14,IF(AND(E898="2",F898="2",G898="3"),15,IF(AND(E898="2",F898="2",G898="4"),16,IF(AND(E898="3",F898="1",G898="1"),17,IF(AND(E898="3",F898="1",G898="2"),18,IF(AND(E898="3",F898="1",G898="3"),19,IF(AND(E898="3",F898="1",G898="4"),20,IF(AND(E898="3",F898="2",G898="1"),21,IF(AND(E898="3",F898="2",G898="2"),22,IF(AND(E898="3",F898="2",G898="3"),23,IF(AND(E898="3",F898="2",G898="4"),24,IF(AND(E898="4",F898="1",G898="1"),25,IF(AND(E898="4",F898="1",G898="2"),26,IF(AND(E898="4",F898="1",G898="3"),27,IF(AND(E898="4",F898="1",G898="4"),28,IF(AND(E898="4",F898="2",G898="1"),29,IF(AND(E898="4",F898="2",G898="2"),30,IF(AND(E898="4",F898="2",G898="3"),31,IF(AND(E898="4",F898="2",G898="4"),32,"UNBEKANNT"))))))))))))))))))))))))))))))))</f>
        <v>26</v>
      </c>
      <c r="J898" s="114" t="str">
        <f t="shared" ref="J898:J961" si="134">IF(ISERROR(FIND("Proxy Video",A898)),IF(ISERROR(FIND("Video",A898)),IF(ISERROR(SEARCH("Audio",A898)),IF(ISERROR(SEARCH("Data",A898)),"UNBEKANNT",RIGHT(A898,LEN(A898)-SEARCH("Data",A898)-4)),RIGHT(A898,LEN(A898)-SEARCH("Audio",A898)-5)),"1"),"2")</f>
        <v>7</v>
      </c>
    </row>
    <row r="899" spans="1:10" x14ac:dyDescent="0.2">
      <c r="A899" t="s">
        <v>2026</v>
      </c>
      <c r="B899" t="str">
        <f t="shared" si="126"/>
        <v>Prozessor D / Section 1 / Programm 2 / Audio Sender 8</v>
      </c>
      <c r="C899" t="str">
        <f t="shared" si="127"/>
        <v>SDI26_AUDsend_0008</v>
      </c>
      <c r="D899" t="str">
        <f t="shared" si="128"/>
        <v>Sender</v>
      </c>
      <c r="E899" t="str">
        <f t="shared" si="129"/>
        <v>4</v>
      </c>
      <c r="F899" t="str">
        <f t="shared" si="130"/>
        <v>1</v>
      </c>
      <c r="G899" t="str">
        <f t="shared" si="131"/>
        <v>2</v>
      </c>
      <c r="H899" t="str">
        <f t="shared" si="132"/>
        <v>AUD</v>
      </c>
      <c r="I899">
        <f t="shared" si="133"/>
        <v>26</v>
      </c>
      <c r="J899" s="114" t="str">
        <f t="shared" si="134"/>
        <v>8</v>
      </c>
    </row>
    <row r="900" spans="1:10" x14ac:dyDescent="0.2">
      <c r="A900" t="s">
        <v>2027</v>
      </c>
      <c r="B900" t="str">
        <f t="shared" si="126"/>
        <v>Prozessor D / Section 1 / Programm 2 / Audio Sender 9</v>
      </c>
      <c r="C900" t="str">
        <f t="shared" si="127"/>
        <v>SDI26_AUDsend_0009</v>
      </c>
      <c r="D900" t="str">
        <f t="shared" si="128"/>
        <v>Sender</v>
      </c>
      <c r="E900" t="str">
        <f t="shared" si="129"/>
        <v>4</v>
      </c>
      <c r="F900" t="str">
        <f t="shared" si="130"/>
        <v>1</v>
      </c>
      <c r="G900" t="str">
        <f t="shared" si="131"/>
        <v>2</v>
      </c>
      <c r="H900" t="str">
        <f t="shared" si="132"/>
        <v>AUD</v>
      </c>
      <c r="I900">
        <f t="shared" si="133"/>
        <v>26</v>
      </c>
      <c r="J900" s="114" t="str">
        <f t="shared" si="134"/>
        <v>9</v>
      </c>
    </row>
    <row r="901" spans="1:10" x14ac:dyDescent="0.2">
      <c r="A901" t="s">
        <v>2028</v>
      </c>
      <c r="B901" t="str">
        <f t="shared" si="126"/>
        <v>Prozessor D / Section 1 / Programm 2 / Audio Sender 10</v>
      </c>
      <c r="C901" t="str">
        <f t="shared" si="127"/>
        <v>SDI26_AUDsend_0010</v>
      </c>
      <c r="D901" t="str">
        <f t="shared" si="128"/>
        <v>Sender</v>
      </c>
      <c r="E901" t="str">
        <f t="shared" si="129"/>
        <v>4</v>
      </c>
      <c r="F901" t="str">
        <f t="shared" si="130"/>
        <v>1</v>
      </c>
      <c r="G901" t="str">
        <f t="shared" si="131"/>
        <v>2</v>
      </c>
      <c r="H901" t="str">
        <f t="shared" si="132"/>
        <v>AUD</v>
      </c>
      <c r="I901">
        <f t="shared" si="133"/>
        <v>26</v>
      </c>
      <c r="J901" s="114" t="str">
        <f t="shared" si="134"/>
        <v>10</v>
      </c>
    </row>
    <row r="902" spans="1:10" x14ac:dyDescent="0.2">
      <c r="A902" t="s">
        <v>2029</v>
      </c>
      <c r="B902" t="str">
        <f t="shared" si="126"/>
        <v>Prozessor D / Section 1 / Programm 2 / Audio Sender 11</v>
      </c>
      <c r="C902" t="str">
        <f t="shared" si="127"/>
        <v>SDI26_AUDsend_0011</v>
      </c>
      <c r="D902" t="str">
        <f t="shared" si="128"/>
        <v>Sender</v>
      </c>
      <c r="E902" t="str">
        <f t="shared" si="129"/>
        <v>4</v>
      </c>
      <c r="F902" t="str">
        <f t="shared" si="130"/>
        <v>1</v>
      </c>
      <c r="G902" t="str">
        <f t="shared" si="131"/>
        <v>2</v>
      </c>
      <c r="H902" t="str">
        <f t="shared" si="132"/>
        <v>AUD</v>
      </c>
      <c r="I902">
        <f t="shared" si="133"/>
        <v>26</v>
      </c>
      <c r="J902" s="114" t="str">
        <f t="shared" si="134"/>
        <v>11</v>
      </c>
    </row>
    <row r="903" spans="1:10" x14ac:dyDescent="0.2">
      <c r="A903" t="s">
        <v>2030</v>
      </c>
      <c r="B903" t="str">
        <f t="shared" si="126"/>
        <v>Prozessor D / Section 1 / Programm 2 / Audio Sender 12</v>
      </c>
      <c r="C903" t="str">
        <f t="shared" si="127"/>
        <v>SDI26_AUDsend_0012</v>
      </c>
      <c r="D903" t="str">
        <f t="shared" si="128"/>
        <v>Sender</v>
      </c>
      <c r="E903" t="str">
        <f t="shared" si="129"/>
        <v>4</v>
      </c>
      <c r="F903" t="str">
        <f t="shared" si="130"/>
        <v>1</v>
      </c>
      <c r="G903" t="str">
        <f t="shared" si="131"/>
        <v>2</v>
      </c>
      <c r="H903" t="str">
        <f t="shared" si="132"/>
        <v>AUD</v>
      </c>
      <c r="I903">
        <f t="shared" si="133"/>
        <v>26</v>
      </c>
      <c r="J903" s="114" t="str">
        <f t="shared" si="134"/>
        <v>12</v>
      </c>
    </row>
    <row r="904" spans="1:10" x14ac:dyDescent="0.2">
      <c r="A904" t="s">
        <v>2031</v>
      </c>
      <c r="B904" t="str">
        <f t="shared" si="126"/>
        <v>Prozessor D / Section 1 / Programm 2 / Audio Sender 13</v>
      </c>
      <c r="C904" t="str">
        <f t="shared" si="127"/>
        <v>SDI26_AUDsend_0013</v>
      </c>
      <c r="D904" t="str">
        <f t="shared" si="128"/>
        <v>Sender</v>
      </c>
      <c r="E904" t="str">
        <f t="shared" si="129"/>
        <v>4</v>
      </c>
      <c r="F904" t="str">
        <f t="shared" si="130"/>
        <v>1</v>
      </c>
      <c r="G904" t="str">
        <f t="shared" si="131"/>
        <v>2</v>
      </c>
      <c r="H904" t="str">
        <f t="shared" si="132"/>
        <v>AUD</v>
      </c>
      <c r="I904">
        <f t="shared" si="133"/>
        <v>26</v>
      </c>
      <c r="J904" s="114" t="str">
        <f t="shared" si="134"/>
        <v>13</v>
      </c>
    </row>
    <row r="905" spans="1:10" x14ac:dyDescent="0.2">
      <c r="A905" t="s">
        <v>2032</v>
      </c>
      <c r="B905" t="str">
        <f t="shared" si="126"/>
        <v>Prozessor D / Section 1 / Programm 2 / Audio Sender 14</v>
      </c>
      <c r="C905" t="str">
        <f t="shared" si="127"/>
        <v>SDI26_AUDsend_0014</v>
      </c>
      <c r="D905" t="str">
        <f t="shared" si="128"/>
        <v>Sender</v>
      </c>
      <c r="E905" t="str">
        <f t="shared" si="129"/>
        <v>4</v>
      </c>
      <c r="F905" t="str">
        <f t="shared" si="130"/>
        <v>1</v>
      </c>
      <c r="G905" t="str">
        <f t="shared" si="131"/>
        <v>2</v>
      </c>
      <c r="H905" t="str">
        <f t="shared" si="132"/>
        <v>AUD</v>
      </c>
      <c r="I905">
        <f t="shared" si="133"/>
        <v>26</v>
      </c>
      <c r="J905" s="114" t="str">
        <f t="shared" si="134"/>
        <v>14</v>
      </c>
    </row>
    <row r="906" spans="1:10" x14ac:dyDescent="0.2">
      <c r="A906" t="s">
        <v>2033</v>
      </c>
      <c r="B906" t="str">
        <f t="shared" si="126"/>
        <v>Prozessor D / Section 1 / Programm 2 / Audio Sender 15</v>
      </c>
      <c r="C906" t="str">
        <f t="shared" si="127"/>
        <v>SDI26_AUDsend_0015</v>
      </c>
      <c r="D906" t="str">
        <f t="shared" si="128"/>
        <v>Sender</v>
      </c>
      <c r="E906" t="str">
        <f t="shared" si="129"/>
        <v>4</v>
      </c>
      <c r="F906" t="str">
        <f t="shared" si="130"/>
        <v>1</v>
      </c>
      <c r="G906" t="str">
        <f t="shared" si="131"/>
        <v>2</v>
      </c>
      <c r="H906" t="str">
        <f t="shared" si="132"/>
        <v>AUD</v>
      </c>
      <c r="I906">
        <f t="shared" si="133"/>
        <v>26</v>
      </c>
      <c r="J906" s="114" t="str">
        <f t="shared" si="134"/>
        <v>15</v>
      </c>
    </row>
    <row r="907" spans="1:10" x14ac:dyDescent="0.2">
      <c r="A907" t="s">
        <v>2034</v>
      </c>
      <c r="B907" t="str">
        <f t="shared" si="126"/>
        <v>Prozessor D / Section 1 / Programm 2 / Audio Sender 16</v>
      </c>
      <c r="C907" t="str">
        <f t="shared" si="127"/>
        <v>SDI26_AUDsend_0016</v>
      </c>
      <c r="D907" t="str">
        <f t="shared" si="128"/>
        <v>Sender</v>
      </c>
      <c r="E907" t="str">
        <f t="shared" si="129"/>
        <v>4</v>
      </c>
      <c r="F907" t="str">
        <f t="shared" si="130"/>
        <v>1</v>
      </c>
      <c r="G907" t="str">
        <f t="shared" si="131"/>
        <v>2</v>
      </c>
      <c r="H907" t="str">
        <f t="shared" si="132"/>
        <v>AUD</v>
      </c>
      <c r="I907">
        <f t="shared" si="133"/>
        <v>26</v>
      </c>
      <c r="J907" s="114" t="str">
        <f t="shared" si="134"/>
        <v>16</v>
      </c>
    </row>
    <row r="908" spans="1:10" x14ac:dyDescent="0.2">
      <c r="A908" t="s">
        <v>2035</v>
      </c>
      <c r="B908" t="str">
        <f t="shared" si="126"/>
        <v>Prozessor D / Section 1 / Programm 2 / Video Sender 1</v>
      </c>
      <c r="C908" t="str">
        <f t="shared" si="127"/>
        <v>SDI26_VIDsend_0001</v>
      </c>
      <c r="D908" t="str">
        <f t="shared" si="128"/>
        <v>Sender</v>
      </c>
      <c r="E908" t="str">
        <f t="shared" si="129"/>
        <v>4</v>
      </c>
      <c r="F908" t="str">
        <f t="shared" si="130"/>
        <v>1</v>
      </c>
      <c r="G908" t="str">
        <f t="shared" si="131"/>
        <v>2</v>
      </c>
      <c r="H908" t="str">
        <f t="shared" si="132"/>
        <v>VID</v>
      </c>
      <c r="I908">
        <f t="shared" si="133"/>
        <v>26</v>
      </c>
      <c r="J908" s="114" t="str">
        <f t="shared" si="134"/>
        <v>1</v>
      </c>
    </row>
    <row r="909" spans="1:10" x14ac:dyDescent="0.2">
      <c r="A909" t="s">
        <v>2036</v>
      </c>
      <c r="B909" t="str">
        <f t="shared" si="126"/>
        <v>Prozessor D / Section 1 / Programm 2 / Video Sender 2</v>
      </c>
      <c r="C909" t="str">
        <f t="shared" si="127"/>
        <v>SDI26_VIDsend_0002</v>
      </c>
      <c r="D909" t="str">
        <f t="shared" si="128"/>
        <v>Sender</v>
      </c>
      <c r="E909" t="str">
        <f t="shared" si="129"/>
        <v>4</v>
      </c>
      <c r="F909" t="str">
        <f t="shared" si="130"/>
        <v>1</v>
      </c>
      <c r="G909" t="str">
        <f t="shared" si="131"/>
        <v>2</v>
      </c>
      <c r="H909" t="str">
        <f t="shared" si="132"/>
        <v>VID</v>
      </c>
      <c r="I909">
        <f t="shared" si="133"/>
        <v>26</v>
      </c>
      <c r="J909" s="114" t="str">
        <f t="shared" si="134"/>
        <v>2</v>
      </c>
    </row>
    <row r="910" spans="1:10" x14ac:dyDescent="0.2">
      <c r="A910" t="s">
        <v>2037</v>
      </c>
      <c r="B910" t="str">
        <f t="shared" si="126"/>
        <v>Prozessor D / Section 1 / Programm 3 / Ancillary Sender 1</v>
      </c>
      <c r="C910" t="str">
        <f t="shared" si="127"/>
        <v>SDI27_ANCsend_0001</v>
      </c>
      <c r="D910" t="str">
        <f t="shared" si="128"/>
        <v>Sender</v>
      </c>
      <c r="E910" t="str">
        <f t="shared" si="129"/>
        <v>4</v>
      </c>
      <c r="F910" t="str">
        <f t="shared" si="130"/>
        <v>1</v>
      </c>
      <c r="G910" t="str">
        <f t="shared" si="131"/>
        <v>3</v>
      </c>
      <c r="H910" t="str">
        <f t="shared" si="132"/>
        <v>ANC</v>
      </c>
      <c r="I910">
        <f t="shared" si="133"/>
        <v>27</v>
      </c>
      <c r="J910" s="114" t="str">
        <f t="shared" si="134"/>
        <v>1</v>
      </c>
    </row>
    <row r="911" spans="1:10" x14ac:dyDescent="0.2">
      <c r="A911" t="s">
        <v>2038</v>
      </c>
      <c r="B911" t="str">
        <f t="shared" si="126"/>
        <v>Prozessor D / Section 1 / Programm 3 / Ancillary Sender 2</v>
      </c>
      <c r="C911" t="str">
        <f t="shared" si="127"/>
        <v>SDI27_ANCsend_0002</v>
      </c>
      <c r="D911" t="str">
        <f t="shared" si="128"/>
        <v>Sender</v>
      </c>
      <c r="E911" t="str">
        <f t="shared" si="129"/>
        <v>4</v>
      </c>
      <c r="F911" t="str">
        <f t="shared" si="130"/>
        <v>1</v>
      </c>
      <c r="G911" t="str">
        <f t="shared" si="131"/>
        <v>3</v>
      </c>
      <c r="H911" t="str">
        <f t="shared" si="132"/>
        <v>ANC</v>
      </c>
      <c r="I911">
        <f t="shared" si="133"/>
        <v>27</v>
      </c>
      <c r="J911" s="114" t="str">
        <f t="shared" si="134"/>
        <v>2</v>
      </c>
    </row>
    <row r="912" spans="1:10" x14ac:dyDescent="0.2">
      <c r="A912" t="s">
        <v>2039</v>
      </c>
      <c r="B912" t="str">
        <f t="shared" si="126"/>
        <v>Prozessor D / Section 1 / Programm 3 / Ancillary Sender 3</v>
      </c>
      <c r="C912" t="str">
        <f t="shared" si="127"/>
        <v>SDI27_ANCsend_0003</v>
      </c>
      <c r="D912" t="str">
        <f t="shared" si="128"/>
        <v>Sender</v>
      </c>
      <c r="E912" t="str">
        <f t="shared" si="129"/>
        <v>4</v>
      </c>
      <c r="F912" t="str">
        <f t="shared" si="130"/>
        <v>1</v>
      </c>
      <c r="G912" t="str">
        <f t="shared" si="131"/>
        <v>3</v>
      </c>
      <c r="H912" t="str">
        <f t="shared" si="132"/>
        <v>ANC</v>
      </c>
      <c r="I912">
        <f t="shared" si="133"/>
        <v>27</v>
      </c>
      <c r="J912" s="114" t="str">
        <f t="shared" si="134"/>
        <v>3</v>
      </c>
    </row>
    <row r="913" spans="1:10" x14ac:dyDescent="0.2">
      <c r="A913" t="s">
        <v>2040</v>
      </c>
      <c r="B913" t="str">
        <f t="shared" si="126"/>
        <v>Prozessor D / Section 1 / Programm 3 / Ancillary Sender 4</v>
      </c>
      <c r="C913" t="str">
        <f t="shared" si="127"/>
        <v>SDI27_ANCsend_0004</v>
      </c>
      <c r="D913" t="str">
        <f t="shared" si="128"/>
        <v>Sender</v>
      </c>
      <c r="E913" t="str">
        <f t="shared" si="129"/>
        <v>4</v>
      </c>
      <c r="F913" t="str">
        <f t="shared" si="130"/>
        <v>1</v>
      </c>
      <c r="G913" t="str">
        <f t="shared" si="131"/>
        <v>3</v>
      </c>
      <c r="H913" t="str">
        <f t="shared" si="132"/>
        <v>ANC</v>
      </c>
      <c r="I913">
        <f t="shared" si="133"/>
        <v>27</v>
      </c>
      <c r="J913" s="114" t="str">
        <f t="shared" si="134"/>
        <v>4</v>
      </c>
    </row>
    <row r="914" spans="1:10" x14ac:dyDescent="0.2">
      <c r="A914" t="s">
        <v>2041</v>
      </c>
      <c r="B914" t="str">
        <f t="shared" si="126"/>
        <v>Prozessor D / Section 1 / Programm 3 / Audio Sender 1</v>
      </c>
      <c r="C914" t="str">
        <f t="shared" si="127"/>
        <v>SDI27_AUDsend_0001</v>
      </c>
      <c r="D914" t="str">
        <f t="shared" si="128"/>
        <v>Sender</v>
      </c>
      <c r="E914" t="str">
        <f t="shared" si="129"/>
        <v>4</v>
      </c>
      <c r="F914" t="str">
        <f t="shared" si="130"/>
        <v>1</v>
      </c>
      <c r="G914" t="str">
        <f t="shared" si="131"/>
        <v>3</v>
      </c>
      <c r="H914" t="str">
        <f t="shared" si="132"/>
        <v>AUD</v>
      </c>
      <c r="I914">
        <f t="shared" si="133"/>
        <v>27</v>
      </c>
      <c r="J914" s="114" t="str">
        <f t="shared" si="134"/>
        <v>1</v>
      </c>
    </row>
    <row r="915" spans="1:10" x14ac:dyDescent="0.2">
      <c r="A915" t="s">
        <v>2042</v>
      </c>
      <c r="B915" t="str">
        <f t="shared" si="126"/>
        <v>Prozessor D / Section 1 / Programm 3 / Audio Sender 2</v>
      </c>
      <c r="C915" t="str">
        <f t="shared" si="127"/>
        <v>SDI27_AUDsend_0002</v>
      </c>
      <c r="D915" t="str">
        <f t="shared" si="128"/>
        <v>Sender</v>
      </c>
      <c r="E915" t="str">
        <f t="shared" si="129"/>
        <v>4</v>
      </c>
      <c r="F915" t="str">
        <f t="shared" si="130"/>
        <v>1</v>
      </c>
      <c r="G915" t="str">
        <f t="shared" si="131"/>
        <v>3</v>
      </c>
      <c r="H915" t="str">
        <f t="shared" si="132"/>
        <v>AUD</v>
      </c>
      <c r="I915">
        <f t="shared" si="133"/>
        <v>27</v>
      </c>
      <c r="J915" s="114" t="str">
        <f t="shared" si="134"/>
        <v>2</v>
      </c>
    </row>
    <row r="916" spans="1:10" x14ac:dyDescent="0.2">
      <c r="A916" t="s">
        <v>2043</v>
      </c>
      <c r="B916" t="str">
        <f t="shared" si="126"/>
        <v>Prozessor D / Section 1 / Programm 3 / Audio Sender 3</v>
      </c>
      <c r="C916" t="str">
        <f t="shared" si="127"/>
        <v>SDI27_AUDsend_0003</v>
      </c>
      <c r="D916" t="str">
        <f t="shared" si="128"/>
        <v>Sender</v>
      </c>
      <c r="E916" t="str">
        <f t="shared" si="129"/>
        <v>4</v>
      </c>
      <c r="F916" t="str">
        <f t="shared" si="130"/>
        <v>1</v>
      </c>
      <c r="G916" t="str">
        <f t="shared" si="131"/>
        <v>3</v>
      </c>
      <c r="H916" t="str">
        <f t="shared" si="132"/>
        <v>AUD</v>
      </c>
      <c r="I916">
        <f t="shared" si="133"/>
        <v>27</v>
      </c>
      <c r="J916" s="114" t="str">
        <f t="shared" si="134"/>
        <v>3</v>
      </c>
    </row>
    <row r="917" spans="1:10" x14ac:dyDescent="0.2">
      <c r="A917" t="s">
        <v>2044</v>
      </c>
      <c r="B917" t="str">
        <f t="shared" si="126"/>
        <v>Prozessor D / Section 1 / Programm 3 / Audio Sender 4</v>
      </c>
      <c r="C917" t="str">
        <f t="shared" si="127"/>
        <v>SDI27_AUDsend_0004</v>
      </c>
      <c r="D917" t="str">
        <f t="shared" si="128"/>
        <v>Sender</v>
      </c>
      <c r="E917" t="str">
        <f t="shared" si="129"/>
        <v>4</v>
      </c>
      <c r="F917" t="str">
        <f t="shared" si="130"/>
        <v>1</v>
      </c>
      <c r="G917" t="str">
        <f t="shared" si="131"/>
        <v>3</v>
      </c>
      <c r="H917" t="str">
        <f t="shared" si="132"/>
        <v>AUD</v>
      </c>
      <c r="I917">
        <f t="shared" si="133"/>
        <v>27</v>
      </c>
      <c r="J917" s="114" t="str">
        <f t="shared" si="134"/>
        <v>4</v>
      </c>
    </row>
    <row r="918" spans="1:10" x14ac:dyDescent="0.2">
      <c r="A918" t="s">
        <v>2045</v>
      </c>
      <c r="B918" t="str">
        <f t="shared" si="126"/>
        <v>Prozessor D / Section 1 / Programm 3 / Audio Sender 5</v>
      </c>
      <c r="C918" t="str">
        <f t="shared" si="127"/>
        <v>SDI27_AUDsend_0005</v>
      </c>
      <c r="D918" t="str">
        <f t="shared" si="128"/>
        <v>Sender</v>
      </c>
      <c r="E918" t="str">
        <f t="shared" si="129"/>
        <v>4</v>
      </c>
      <c r="F918" t="str">
        <f t="shared" si="130"/>
        <v>1</v>
      </c>
      <c r="G918" t="str">
        <f t="shared" si="131"/>
        <v>3</v>
      </c>
      <c r="H918" t="str">
        <f t="shared" si="132"/>
        <v>AUD</v>
      </c>
      <c r="I918">
        <f t="shared" si="133"/>
        <v>27</v>
      </c>
      <c r="J918" s="114" t="str">
        <f t="shared" si="134"/>
        <v>5</v>
      </c>
    </row>
    <row r="919" spans="1:10" x14ac:dyDescent="0.2">
      <c r="A919" t="s">
        <v>2046</v>
      </c>
      <c r="B919" t="str">
        <f t="shared" si="126"/>
        <v>Prozessor D / Section 1 / Programm 3 / Audio Sender 6</v>
      </c>
      <c r="C919" t="str">
        <f t="shared" si="127"/>
        <v>SDI27_AUDsend_0006</v>
      </c>
      <c r="D919" t="str">
        <f t="shared" si="128"/>
        <v>Sender</v>
      </c>
      <c r="E919" t="str">
        <f t="shared" si="129"/>
        <v>4</v>
      </c>
      <c r="F919" t="str">
        <f t="shared" si="130"/>
        <v>1</v>
      </c>
      <c r="G919" t="str">
        <f t="shared" si="131"/>
        <v>3</v>
      </c>
      <c r="H919" t="str">
        <f t="shared" si="132"/>
        <v>AUD</v>
      </c>
      <c r="I919">
        <f t="shared" si="133"/>
        <v>27</v>
      </c>
      <c r="J919" s="114" t="str">
        <f t="shared" si="134"/>
        <v>6</v>
      </c>
    </row>
    <row r="920" spans="1:10" x14ac:dyDescent="0.2">
      <c r="A920" t="s">
        <v>2047</v>
      </c>
      <c r="B920" t="str">
        <f t="shared" si="126"/>
        <v>Prozessor D / Section 1 / Programm 3 / Audio Sender 7</v>
      </c>
      <c r="C920" t="str">
        <f t="shared" si="127"/>
        <v>SDI27_AUDsend_0007</v>
      </c>
      <c r="D920" t="str">
        <f t="shared" si="128"/>
        <v>Sender</v>
      </c>
      <c r="E920" t="str">
        <f t="shared" si="129"/>
        <v>4</v>
      </c>
      <c r="F920" t="str">
        <f t="shared" si="130"/>
        <v>1</v>
      </c>
      <c r="G920" t="str">
        <f t="shared" si="131"/>
        <v>3</v>
      </c>
      <c r="H920" t="str">
        <f t="shared" si="132"/>
        <v>AUD</v>
      </c>
      <c r="I920">
        <f t="shared" si="133"/>
        <v>27</v>
      </c>
      <c r="J920" s="114" t="str">
        <f t="shared" si="134"/>
        <v>7</v>
      </c>
    </row>
    <row r="921" spans="1:10" x14ac:dyDescent="0.2">
      <c r="A921" t="s">
        <v>2048</v>
      </c>
      <c r="B921" t="str">
        <f t="shared" si="126"/>
        <v>Prozessor D / Section 1 / Programm 3 / Audio Sender 8</v>
      </c>
      <c r="C921" t="str">
        <f t="shared" si="127"/>
        <v>SDI27_AUDsend_0008</v>
      </c>
      <c r="D921" t="str">
        <f t="shared" si="128"/>
        <v>Sender</v>
      </c>
      <c r="E921" t="str">
        <f t="shared" si="129"/>
        <v>4</v>
      </c>
      <c r="F921" t="str">
        <f t="shared" si="130"/>
        <v>1</v>
      </c>
      <c r="G921" t="str">
        <f t="shared" si="131"/>
        <v>3</v>
      </c>
      <c r="H921" t="str">
        <f t="shared" si="132"/>
        <v>AUD</v>
      </c>
      <c r="I921">
        <f t="shared" si="133"/>
        <v>27</v>
      </c>
      <c r="J921" s="114" t="str">
        <f t="shared" si="134"/>
        <v>8</v>
      </c>
    </row>
    <row r="922" spans="1:10" x14ac:dyDescent="0.2">
      <c r="A922" t="s">
        <v>2049</v>
      </c>
      <c r="B922" t="str">
        <f t="shared" si="126"/>
        <v>Prozessor D / Section 1 / Programm 3 / Audio Sender 9</v>
      </c>
      <c r="C922" t="str">
        <f t="shared" si="127"/>
        <v>SDI27_AUDsend_0009</v>
      </c>
      <c r="D922" t="str">
        <f t="shared" si="128"/>
        <v>Sender</v>
      </c>
      <c r="E922" t="str">
        <f t="shared" si="129"/>
        <v>4</v>
      </c>
      <c r="F922" t="str">
        <f t="shared" si="130"/>
        <v>1</v>
      </c>
      <c r="G922" t="str">
        <f t="shared" si="131"/>
        <v>3</v>
      </c>
      <c r="H922" t="str">
        <f t="shared" si="132"/>
        <v>AUD</v>
      </c>
      <c r="I922">
        <f t="shared" si="133"/>
        <v>27</v>
      </c>
      <c r="J922" s="114" t="str">
        <f t="shared" si="134"/>
        <v>9</v>
      </c>
    </row>
    <row r="923" spans="1:10" x14ac:dyDescent="0.2">
      <c r="A923" t="s">
        <v>2050</v>
      </c>
      <c r="B923" t="str">
        <f t="shared" si="126"/>
        <v>Prozessor D / Section 1 / Programm 3 / Audio Sender 10</v>
      </c>
      <c r="C923" t="str">
        <f t="shared" si="127"/>
        <v>SDI27_AUDsend_0010</v>
      </c>
      <c r="D923" t="str">
        <f t="shared" si="128"/>
        <v>Sender</v>
      </c>
      <c r="E923" t="str">
        <f t="shared" si="129"/>
        <v>4</v>
      </c>
      <c r="F923" t="str">
        <f t="shared" si="130"/>
        <v>1</v>
      </c>
      <c r="G923" t="str">
        <f t="shared" si="131"/>
        <v>3</v>
      </c>
      <c r="H923" t="str">
        <f t="shared" si="132"/>
        <v>AUD</v>
      </c>
      <c r="I923">
        <f t="shared" si="133"/>
        <v>27</v>
      </c>
      <c r="J923" s="114" t="str">
        <f t="shared" si="134"/>
        <v>10</v>
      </c>
    </row>
    <row r="924" spans="1:10" x14ac:dyDescent="0.2">
      <c r="A924" t="s">
        <v>2051</v>
      </c>
      <c r="B924" t="str">
        <f t="shared" si="126"/>
        <v>Prozessor D / Section 1 / Programm 3 / Audio Sender 11</v>
      </c>
      <c r="C924" t="str">
        <f t="shared" si="127"/>
        <v>SDI27_AUDsend_0011</v>
      </c>
      <c r="D924" t="str">
        <f t="shared" si="128"/>
        <v>Sender</v>
      </c>
      <c r="E924" t="str">
        <f t="shared" si="129"/>
        <v>4</v>
      </c>
      <c r="F924" t="str">
        <f t="shared" si="130"/>
        <v>1</v>
      </c>
      <c r="G924" t="str">
        <f t="shared" si="131"/>
        <v>3</v>
      </c>
      <c r="H924" t="str">
        <f t="shared" si="132"/>
        <v>AUD</v>
      </c>
      <c r="I924">
        <f t="shared" si="133"/>
        <v>27</v>
      </c>
      <c r="J924" s="114" t="str">
        <f t="shared" si="134"/>
        <v>11</v>
      </c>
    </row>
    <row r="925" spans="1:10" x14ac:dyDescent="0.2">
      <c r="A925" t="s">
        <v>2052</v>
      </c>
      <c r="B925" t="str">
        <f t="shared" si="126"/>
        <v>Prozessor D / Section 1 / Programm 3 / Audio Sender 12</v>
      </c>
      <c r="C925" t="str">
        <f t="shared" si="127"/>
        <v>SDI27_AUDsend_0012</v>
      </c>
      <c r="D925" t="str">
        <f t="shared" si="128"/>
        <v>Sender</v>
      </c>
      <c r="E925" t="str">
        <f t="shared" si="129"/>
        <v>4</v>
      </c>
      <c r="F925" t="str">
        <f t="shared" si="130"/>
        <v>1</v>
      </c>
      <c r="G925" t="str">
        <f t="shared" si="131"/>
        <v>3</v>
      </c>
      <c r="H925" t="str">
        <f t="shared" si="132"/>
        <v>AUD</v>
      </c>
      <c r="I925">
        <f t="shared" si="133"/>
        <v>27</v>
      </c>
      <c r="J925" s="114" t="str">
        <f t="shared" si="134"/>
        <v>12</v>
      </c>
    </row>
    <row r="926" spans="1:10" x14ac:dyDescent="0.2">
      <c r="A926" t="s">
        <v>2053</v>
      </c>
      <c r="B926" t="str">
        <f t="shared" si="126"/>
        <v>Prozessor D / Section 1 / Programm 3 / Audio Sender 13</v>
      </c>
      <c r="C926" t="str">
        <f t="shared" si="127"/>
        <v>SDI27_AUDsend_0013</v>
      </c>
      <c r="D926" t="str">
        <f t="shared" si="128"/>
        <v>Sender</v>
      </c>
      <c r="E926" t="str">
        <f t="shared" si="129"/>
        <v>4</v>
      </c>
      <c r="F926" t="str">
        <f t="shared" si="130"/>
        <v>1</v>
      </c>
      <c r="G926" t="str">
        <f t="shared" si="131"/>
        <v>3</v>
      </c>
      <c r="H926" t="str">
        <f t="shared" si="132"/>
        <v>AUD</v>
      </c>
      <c r="I926">
        <f t="shared" si="133"/>
        <v>27</v>
      </c>
      <c r="J926" s="114" t="str">
        <f t="shared" si="134"/>
        <v>13</v>
      </c>
    </row>
    <row r="927" spans="1:10" x14ac:dyDescent="0.2">
      <c r="A927" t="s">
        <v>2054</v>
      </c>
      <c r="B927" t="str">
        <f t="shared" si="126"/>
        <v>Prozessor D / Section 1 / Programm 3 / Audio Sender 14</v>
      </c>
      <c r="C927" t="str">
        <f t="shared" si="127"/>
        <v>SDI27_AUDsend_0014</v>
      </c>
      <c r="D927" t="str">
        <f t="shared" si="128"/>
        <v>Sender</v>
      </c>
      <c r="E927" t="str">
        <f t="shared" si="129"/>
        <v>4</v>
      </c>
      <c r="F927" t="str">
        <f t="shared" si="130"/>
        <v>1</v>
      </c>
      <c r="G927" t="str">
        <f t="shared" si="131"/>
        <v>3</v>
      </c>
      <c r="H927" t="str">
        <f t="shared" si="132"/>
        <v>AUD</v>
      </c>
      <c r="I927">
        <f t="shared" si="133"/>
        <v>27</v>
      </c>
      <c r="J927" s="114" t="str">
        <f t="shared" si="134"/>
        <v>14</v>
      </c>
    </row>
    <row r="928" spans="1:10" x14ac:dyDescent="0.2">
      <c r="A928" t="s">
        <v>2055</v>
      </c>
      <c r="B928" t="str">
        <f t="shared" si="126"/>
        <v>Prozessor D / Section 1 / Programm 3 / Audio Sender 15</v>
      </c>
      <c r="C928" t="str">
        <f t="shared" si="127"/>
        <v>SDI27_AUDsend_0015</v>
      </c>
      <c r="D928" t="str">
        <f t="shared" si="128"/>
        <v>Sender</v>
      </c>
      <c r="E928" t="str">
        <f t="shared" si="129"/>
        <v>4</v>
      </c>
      <c r="F928" t="str">
        <f t="shared" si="130"/>
        <v>1</v>
      </c>
      <c r="G928" t="str">
        <f t="shared" si="131"/>
        <v>3</v>
      </c>
      <c r="H928" t="str">
        <f t="shared" si="132"/>
        <v>AUD</v>
      </c>
      <c r="I928">
        <f t="shared" si="133"/>
        <v>27</v>
      </c>
      <c r="J928" s="114" t="str">
        <f t="shared" si="134"/>
        <v>15</v>
      </c>
    </row>
    <row r="929" spans="1:10" x14ac:dyDescent="0.2">
      <c r="A929" t="s">
        <v>2056</v>
      </c>
      <c r="B929" t="str">
        <f t="shared" si="126"/>
        <v>Prozessor D / Section 1 / Programm 3 / Audio Sender 16</v>
      </c>
      <c r="C929" t="str">
        <f t="shared" si="127"/>
        <v>SDI27_AUDsend_0016</v>
      </c>
      <c r="D929" t="str">
        <f t="shared" si="128"/>
        <v>Sender</v>
      </c>
      <c r="E929" t="str">
        <f t="shared" si="129"/>
        <v>4</v>
      </c>
      <c r="F929" t="str">
        <f t="shared" si="130"/>
        <v>1</v>
      </c>
      <c r="G929" t="str">
        <f t="shared" si="131"/>
        <v>3</v>
      </c>
      <c r="H929" t="str">
        <f t="shared" si="132"/>
        <v>AUD</v>
      </c>
      <c r="I929">
        <f t="shared" si="133"/>
        <v>27</v>
      </c>
      <c r="J929" s="114" t="str">
        <f t="shared" si="134"/>
        <v>16</v>
      </c>
    </row>
    <row r="930" spans="1:10" x14ac:dyDescent="0.2">
      <c r="A930" t="s">
        <v>2057</v>
      </c>
      <c r="B930" t="str">
        <f t="shared" si="126"/>
        <v>Prozessor D / Section 1 / Programm 3 / Video Sender 1</v>
      </c>
      <c r="C930" t="str">
        <f t="shared" si="127"/>
        <v>SDI27_VIDsend_0001</v>
      </c>
      <c r="D930" t="str">
        <f t="shared" si="128"/>
        <v>Sender</v>
      </c>
      <c r="E930" t="str">
        <f t="shared" si="129"/>
        <v>4</v>
      </c>
      <c r="F930" t="str">
        <f t="shared" si="130"/>
        <v>1</v>
      </c>
      <c r="G930" t="str">
        <f t="shared" si="131"/>
        <v>3</v>
      </c>
      <c r="H930" t="str">
        <f t="shared" si="132"/>
        <v>VID</v>
      </c>
      <c r="I930">
        <f t="shared" si="133"/>
        <v>27</v>
      </c>
      <c r="J930" s="114" t="str">
        <f t="shared" si="134"/>
        <v>1</v>
      </c>
    </row>
    <row r="931" spans="1:10" x14ac:dyDescent="0.2">
      <c r="A931" t="s">
        <v>2058</v>
      </c>
      <c r="B931" t="str">
        <f t="shared" si="126"/>
        <v>Prozessor D / Section 1 / Programm 3 / Video Sender 2</v>
      </c>
      <c r="C931" t="str">
        <f t="shared" si="127"/>
        <v>SDI27_VIDsend_0002</v>
      </c>
      <c r="D931" t="str">
        <f t="shared" si="128"/>
        <v>Sender</v>
      </c>
      <c r="E931" t="str">
        <f t="shared" si="129"/>
        <v>4</v>
      </c>
      <c r="F931" t="str">
        <f t="shared" si="130"/>
        <v>1</v>
      </c>
      <c r="G931" t="str">
        <f t="shared" si="131"/>
        <v>3</v>
      </c>
      <c r="H931" t="str">
        <f t="shared" si="132"/>
        <v>VID</v>
      </c>
      <c r="I931">
        <f t="shared" si="133"/>
        <v>27</v>
      </c>
      <c r="J931" s="114" t="str">
        <f t="shared" si="134"/>
        <v>2</v>
      </c>
    </row>
    <row r="932" spans="1:10" x14ac:dyDescent="0.2">
      <c r="A932" t="s">
        <v>2059</v>
      </c>
      <c r="B932" t="str">
        <f t="shared" si="126"/>
        <v>Prozessor D / Section 1 / Programm 4 / Ancillary Sender 1</v>
      </c>
      <c r="C932" t="str">
        <f t="shared" si="127"/>
        <v>SDI28_ANCsend_0001</v>
      </c>
      <c r="D932" t="str">
        <f t="shared" si="128"/>
        <v>Sender</v>
      </c>
      <c r="E932" t="str">
        <f t="shared" si="129"/>
        <v>4</v>
      </c>
      <c r="F932" t="str">
        <f t="shared" si="130"/>
        <v>1</v>
      </c>
      <c r="G932" t="str">
        <f t="shared" si="131"/>
        <v>4</v>
      </c>
      <c r="H932" t="str">
        <f t="shared" si="132"/>
        <v>ANC</v>
      </c>
      <c r="I932">
        <f t="shared" si="133"/>
        <v>28</v>
      </c>
      <c r="J932" s="114" t="str">
        <f t="shared" si="134"/>
        <v>1</v>
      </c>
    </row>
    <row r="933" spans="1:10" x14ac:dyDescent="0.2">
      <c r="A933" t="s">
        <v>2060</v>
      </c>
      <c r="B933" t="str">
        <f t="shared" si="126"/>
        <v>Prozessor D / Section 1 / Programm 4 / Ancillary Sender 2</v>
      </c>
      <c r="C933" t="str">
        <f t="shared" si="127"/>
        <v>SDI28_ANCsend_0002</v>
      </c>
      <c r="D933" t="str">
        <f t="shared" si="128"/>
        <v>Sender</v>
      </c>
      <c r="E933" t="str">
        <f t="shared" si="129"/>
        <v>4</v>
      </c>
      <c r="F933" t="str">
        <f t="shared" si="130"/>
        <v>1</v>
      </c>
      <c r="G933" t="str">
        <f t="shared" si="131"/>
        <v>4</v>
      </c>
      <c r="H933" t="str">
        <f t="shared" si="132"/>
        <v>ANC</v>
      </c>
      <c r="I933">
        <f t="shared" si="133"/>
        <v>28</v>
      </c>
      <c r="J933" s="114" t="str">
        <f t="shared" si="134"/>
        <v>2</v>
      </c>
    </row>
    <row r="934" spans="1:10" x14ac:dyDescent="0.2">
      <c r="A934" t="s">
        <v>2061</v>
      </c>
      <c r="B934" t="str">
        <f t="shared" si="126"/>
        <v>Prozessor D / Section 1 / Programm 4 / Ancillary Sender 3</v>
      </c>
      <c r="C934" t="str">
        <f t="shared" si="127"/>
        <v>SDI28_ANCsend_0003</v>
      </c>
      <c r="D934" t="str">
        <f t="shared" si="128"/>
        <v>Sender</v>
      </c>
      <c r="E934" t="str">
        <f t="shared" si="129"/>
        <v>4</v>
      </c>
      <c r="F934" t="str">
        <f t="shared" si="130"/>
        <v>1</v>
      </c>
      <c r="G934" t="str">
        <f t="shared" si="131"/>
        <v>4</v>
      </c>
      <c r="H934" t="str">
        <f t="shared" si="132"/>
        <v>ANC</v>
      </c>
      <c r="I934">
        <f t="shared" si="133"/>
        <v>28</v>
      </c>
      <c r="J934" s="114" t="str">
        <f t="shared" si="134"/>
        <v>3</v>
      </c>
    </row>
    <row r="935" spans="1:10" x14ac:dyDescent="0.2">
      <c r="A935" t="s">
        <v>2062</v>
      </c>
      <c r="B935" t="str">
        <f t="shared" si="126"/>
        <v>Prozessor D / Section 1 / Programm 4 / Ancillary Sender 4</v>
      </c>
      <c r="C935" t="str">
        <f t="shared" si="127"/>
        <v>SDI28_ANCsend_0004</v>
      </c>
      <c r="D935" t="str">
        <f t="shared" si="128"/>
        <v>Sender</v>
      </c>
      <c r="E935" t="str">
        <f t="shared" si="129"/>
        <v>4</v>
      </c>
      <c r="F935" t="str">
        <f t="shared" si="130"/>
        <v>1</v>
      </c>
      <c r="G935" t="str">
        <f t="shared" si="131"/>
        <v>4</v>
      </c>
      <c r="H935" t="str">
        <f t="shared" si="132"/>
        <v>ANC</v>
      </c>
      <c r="I935">
        <f t="shared" si="133"/>
        <v>28</v>
      </c>
      <c r="J935" s="114" t="str">
        <f t="shared" si="134"/>
        <v>4</v>
      </c>
    </row>
    <row r="936" spans="1:10" x14ac:dyDescent="0.2">
      <c r="A936" t="s">
        <v>2063</v>
      </c>
      <c r="B936" t="str">
        <f t="shared" si="126"/>
        <v>Prozessor D / Section 1 / Programm 4 / Audio Sender 1</v>
      </c>
      <c r="C936" t="str">
        <f t="shared" si="127"/>
        <v>SDI28_AUDsend_0001</v>
      </c>
      <c r="D936" t="str">
        <f t="shared" si="128"/>
        <v>Sender</v>
      </c>
      <c r="E936" t="str">
        <f t="shared" si="129"/>
        <v>4</v>
      </c>
      <c r="F936" t="str">
        <f t="shared" si="130"/>
        <v>1</v>
      </c>
      <c r="G936" t="str">
        <f t="shared" si="131"/>
        <v>4</v>
      </c>
      <c r="H936" t="str">
        <f t="shared" si="132"/>
        <v>AUD</v>
      </c>
      <c r="I936">
        <f t="shared" si="133"/>
        <v>28</v>
      </c>
      <c r="J936" s="114" t="str">
        <f t="shared" si="134"/>
        <v>1</v>
      </c>
    </row>
    <row r="937" spans="1:10" x14ac:dyDescent="0.2">
      <c r="A937" t="s">
        <v>2064</v>
      </c>
      <c r="B937" t="str">
        <f t="shared" si="126"/>
        <v>Prozessor D / Section 1 / Programm 4 / Audio Sender 2</v>
      </c>
      <c r="C937" t="str">
        <f t="shared" si="127"/>
        <v>SDI28_AUDsend_0002</v>
      </c>
      <c r="D937" t="str">
        <f t="shared" si="128"/>
        <v>Sender</v>
      </c>
      <c r="E937" t="str">
        <f t="shared" si="129"/>
        <v>4</v>
      </c>
      <c r="F937" t="str">
        <f t="shared" si="130"/>
        <v>1</v>
      </c>
      <c r="G937" t="str">
        <f t="shared" si="131"/>
        <v>4</v>
      </c>
      <c r="H937" t="str">
        <f t="shared" si="132"/>
        <v>AUD</v>
      </c>
      <c r="I937">
        <f t="shared" si="133"/>
        <v>28</v>
      </c>
      <c r="J937" s="114" t="str">
        <f t="shared" si="134"/>
        <v>2</v>
      </c>
    </row>
    <row r="938" spans="1:10" x14ac:dyDescent="0.2">
      <c r="A938" t="s">
        <v>2065</v>
      </c>
      <c r="B938" t="str">
        <f t="shared" si="126"/>
        <v>Prozessor D / Section 1 / Programm 4 / Audio Sender 3</v>
      </c>
      <c r="C938" t="str">
        <f t="shared" si="127"/>
        <v>SDI28_AUDsend_0003</v>
      </c>
      <c r="D938" t="str">
        <f t="shared" si="128"/>
        <v>Sender</v>
      </c>
      <c r="E938" t="str">
        <f t="shared" si="129"/>
        <v>4</v>
      </c>
      <c r="F938" t="str">
        <f t="shared" si="130"/>
        <v>1</v>
      </c>
      <c r="G938" t="str">
        <f t="shared" si="131"/>
        <v>4</v>
      </c>
      <c r="H938" t="str">
        <f t="shared" si="132"/>
        <v>AUD</v>
      </c>
      <c r="I938">
        <f t="shared" si="133"/>
        <v>28</v>
      </c>
      <c r="J938" s="114" t="str">
        <f t="shared" si="134"/>
        <v>3</v>
      </c>
    </row>
    <row r="939" spans="1:10" x14ac:dyDescent="0.2">
      <c r="A939" t="s">
        <v>2066</v>
      </c>
      <c r="B939" t="str">
        <f t="shared" si="126"/>
        <v>Prozessor D / Section 1 / Programm 4 / Audio Sender 4</v>
      </c>
      <c r="C939" t="str">
        <f t="shared" si="127"/>
        <v>SDI28_AUDsend_0004</v>
      </c>
      <c r="D939" t="str">
        <f t="shared" si="128"/>
        <v>Sender</v>
      </c>
      <c r="E939" t="str">
        <f t="shared" si="129"/>
        <v>4</v>
      </c>
      <c r="F939" t="str">
        <f t="shared" si="130"/>
        <v>1</v>
      </c>
      <c r="G939" t="str">
        <f t="shared" si="131"/>
        <v>4</v>
      </c>
      <c r="H939" t="str">
        <f t="shared" si="132"/>
        <v>AUD</v>
      </c>
      <c r="I939">
        <f t="shared" si="133"/>
        <v>28</v>
      </c>
      <c r="J939" s="114" t="str">
        <f t="shared" si="134"/>
        <v>4</v>
      </c>
    </row>
    <row r="940" spans="1:10" x14ac:dyDescent="0.2">
      <c r="A940" t="s">
        <v>2067</v>
      </c>
      <c r="B940" t="str">
        <f t="shared" si="126"/>
        <v>Prozessor D / Section 1 / Programm 4 / Audio Sender 5</v>
      </c>
      <c r="C940" t="str">
        <f t="shared" si="127"/>
        <v>SDI28_AUDsend_0005</v>
      </c>
      <c r="D940" t="str">
        <f t="shared" si="128"/>
        <v>Sender</v>
      </c>
      <c r="E940" t="str">
        <f t="shared" si="129"/>
        <v>4</v>
      </c>
      <c r="F940" t="str">
        <f t="shared" si="130"/>
        <v>1</v>
      </c>
      <c r="G940" t="str">
        <f t="shared" si="131"/>
        <v>4</v>
      </c>
      <c r="H940" t="str">
        <f t="shared" si="132"/>
        <v>AUD</v>
      </c>
      <c r="I940">
        <f t="shared" si="133"/>
        <v>28</v>
      </c>
      <c r="J940" s="114" t="str">
        <f t="shared" si="134"/>
        <v>5</v>
      </c>
    </row>
    <row r="941" spans="1:10" x14ac:dyDescent="0.2">
      <c r="A941" t="s">
        <v>2068</v>
      </c>
      <c r="B941" t="str">
        <f t="shared" si="126"/>
        <v>Prozessor D / Section 1 / Programm 4 / Audio Sender 6</v>
      </c>
      <c r="C941" t="str">
        <f t="shared" si="127"/>
        <v>SDI28_AUDsend_0006</v>
      </c>
      <c r="D941" t="str">
        <f t="shared" si="128"/>
        <v>Sender</v>
      </c>
      <c r="E941" t="str">
        <f t="shared" si="129"/>
        <v>4</v>
      </c>
      <c r="F941" t="str">
        <f t="shared" si="130"/>
        <v>1</v>
      </c>
      <c r="G941" t="str">
        <f t="shared" si="131"/>
        <v>4</v>
      </c>
      <c r="H941" t="str">
        <f t="shared" si="132"/>
        <v>AUD</v>
      </c>
      <c r="I941">
        <f t="shared" si="133"/>
        <v>28</v>
      </c>
      <c r="J941" s="114" t="str">
        <f t="shared" si="134"/>
        <v>6</v>
      </c>
    </row>
    <row r="942" spans="1:10" x14ac:dyDescent="0.2">
      <c r="A942" t="s">
        <v>2069</v>
      </c>
      <c r="B942" t="str">
        <f t="shared" si="126"/>
        <v>Prozessor D / Section 1 / Programm 4 / Audio Sender 7</v>
      </c>
      <c r="C942" t="str">
        <f t="shared" si="127"/>
        <v>SDI28_AUDsend_0007</v>
      </c>
      <c r="D942" t="str">
        <f t="shared" si="128"/>
        <v>Sender</v>
      </c>
      <c r="E942" t="str">
        <f t="shared" si="129"/>
        <v>4</v>
      </c>
      <c r="F942" t="str">
        <f t="shared" si="130"/>
        <v>1</v>
      </c>
      <c r="G942" t="str">
        <f t="shared" si="131"/>
        <v>4</v>
      </c>
      <c r="H942" t="str">
        <f t="shared" si="132"/>
        <v>AUD</v>
      </c>
      <c r="I942">
        <f t="shared" si="133"/>
        <v>28</v>
      </c>
      <c r="J942" s="114" t="str">
        <f t="shared" si="134"/>
        <v>7</v>
      </c>
    </row>
    <row r="943" spans="1:10" x14ac:dyDescent="0.2">
      <c r="A943" t="s">
        <v>2070</v>
      </c>
      <c r="B943" t="str">
        <f t="shared" si="126"/>
        <v>Prozessor D / Section 1 / Programm 4 / Audio Sender 8</v>
      </c>
      <c r="C943" t="str">
        <f t="shared" si="127"/>
        <v>SDI28_AUDsend_0008</v>
      </c>
      <c r="D943" t="str">
        <f t="shared" si="128"/>
        <v>Sender</v>
      </c>
      <c r="E943" t="str">
        <f t="shared" si="129"/>
        <v>4</v>
      </c>
      <c r="F943" t="str">
        <f t="shared" si="130"/>
        <v>1</v>
      </c>
      <c r="G943" t="str">
        <f t="shared" si="131"/>
        <v>4</v>
      </c>
      <c r="H943" t="str">
        <f t="shared" si="132"/>
        <v>AUD</v>
      </c>
      <c r="I943">
        <f t="shared" si="133"/>
        <v>28</v>
      </c>
      <c r="J943" s="114" t="str">
        <f t="shared" si="134"/>
        <v>8</v>
      </c>
    </row>
    <row r="944" spans="1:10" x14ac:dyDescent="0.2">
      <c r="A944" t="s">
        <v>2071</v>
      </c>
      <c r="B944" t="str">
        <f t="shared" si="126"/>
        <v>Prozessor D / Section 1 / Programm 4 / Audio Sender 9</v>
      </c>
      <c r="C944" t="str">
        <f t="shared" si="127"/>
        <v>SDI28_AUDsend_0009</v>
      </c>
      <c r="D944" t="str">
        <f t="shared" si="128"/>
        <v>Sender</v>
      </c>
      <c r="E944" t="str">
        <f t="shared" si="129"/>
        <v>4</v>
      </c>
      <c r="F944" t="str">
        <f t="shared" si="130"/>
        <v>1</v>
      </c>
      <c r="G944" t="str">
        <f t="shared" si="131"/>
        <v>4</v>
      </c>
      <c r="H944" t="str">
        <f t="shared" si="132"/>
        <v>AUD</v>
      </c>
      <c r="I944">
        <f t="shared" si="133"/>
        <v>28</v>
      </c>
      <c r="J944" s="114" t="str">
        <f t="shared" si="134"/>
        <v>9</v>
      </c>
    </row>
    <row r="945" spans="1:10" x14ac:dyDescent="0.2">
      <c r="A945" t="s">
        <v>2072</v>
      </c>
      <c r="B945" t="str">
        <f t="shared" si="126"/>
        <v>Prozessor D / Section 1 / Programm 4 / Audio Sender 10</v>
      </c>
      <c r="C945" t="str">
        <f t="shared" si="127"/>
        <v>SDI28_AUDsend_0010</v>
      </c>
      <c r="D945" t="str">
        <f t="shared" si="128"/>
        <v>Sender</v>
      </c>
      <c r="E945" t="str">
        <f t="shared" si="129"/>
        <v>4</v>
      </c>
      <c r="F945" t="str">
        <f t="shared" si="130"/>
        <v>1</v>
      </c>
      <c r="G945" t="str">
        <f t="shared" si="131"/>
        <v>4</v>
      </c>
      <c r="H945" t="str">
        <f t="shared" si="132"/>
        <v>AUD</v>
      </c>
      <c r="I945">
        <f t="shared" si="133"/>
        <v>28</v>
      </c>
      <c r="J945" s="114" t="str">
        <f t="shared" si="134"/>
        <v>10</v>
      </c>
    </row>
    <row r="946" spans="1:10" x14ac:dyDescent="0.2">
      <c r="A946" t="s">
        <v>2073</v>
      </c>
      <c r="B946" t="str">
        <f t="shared" si="126"/>
        <v>Prozessor D / Section 1 / Programm 4 / Audio Sender 11</v>
      </c>
      <c r="C946" t="str">
        <f t="shared" si="127"/>
        <v>SDI28_AUDsend_0011</v>
      </c>
      <c r="D946" t="str">
        <f t="shared" si="128"/>
        <v>Sender</v>
      </c>
      <c r="E946" t="str">
        <f t="shared" si="129"/>
        <v>4</v>
      </c>
      <c r="F946" t="str">
        <f t="shared" si="130"/>
        <v>1</v>
      </c>
      <c r="G946" t="str">
        <f t="shared" si="131"/>
        <v>4</v>
      </c>
      <c r="H946" t="str">
        <f t="shared" si="132"/>
        <v>AUD</v>
      </c>
      <c r="I946">
        <f t="shared" si="133"/>
        <v>28</v>
      </c>
      <c r="J946" s="114" t="str">
        <f t="shared" si="134"/>
        <v>11</v>
      </c>
    </row>
    <row r="947" spans="1:10" x14ac:dyDescent="0.2">
      <c r="A947" t="s">
        <v>2074</v>
      </c>
      <c r="B947" t="str">
        <f t="shared" si="126"/>
        <v>Prozessor D / Section 1 / Programm 4 / Audio Sender 12</v>
      </c>
      <c r="C947" t="str">
        <f t="shared" si="127"/>
        <v>SDI28_AUDsend_0012</v>
      </c>
      <c r="D947" t="str">
        <f t="shared" si="128"/>
        <v>Sender</v>
      </c>
      <c r="E947" t="str">
        <f t="shared" si="129"/>
        <v>4</v>
      </c>
      <c r="F947" t="str">
        <f t="shared" si="130"/>
        <v>1</v>
      </c>
      <c r="G947" t="str">
        <f t="shared" si="131"/>
        <v>4</v>
      </c>
      <c r="H947" t="str">
        <f t="shared" si="132"/>
        <v>AUD</v>
      </c>
      <c r="I947">
        <f t="shared" si="133"/>
        <v>28</v>
      </c>
      <c r="J947" s="114" t="str">
        <f t="shared" si="134"/>
        <v>12</v>
      </c>
    </row>
    <row r="948" spans="1:10" x14ac:dyDescent="0.2">
      <c r="A948" t="s">
        <v>2075</v>
      </c>
      <c r="B948" t="str">
        <f t="shared" si="126"/>
        <v>Prozessor D / Section 1 / Programm 4 / Audio Sender 13</v>
      </c>
      <c r="C948" t="str">
        <f t="shared" si="127"/>
        <v>SDI28_AUDsend_0013</v>
      </c>
      <c r="D948" t="str">
        <f t="shared" si="128"/>
        <v>Sender</v>
      </c>
      <c r="E948" t="str">
        <f t="shared" si="129"/>
        <v>4</v>
      </c>
      <c r="F948" t="str">
        <f t="shared" si="130"/>
        <v>1</v>
      </c>
      <c r="G948" t="str">
        <f t="shared" si="131"/>
        <v>4</v>
      </c>
      <c r="H948" t="str">
        <f t="shared" si="132"/>
        <v>AUD</v>
      </c>
      <c r="I948">
        <f t="shared" si="133"/>
        <v>28</v>
      </c>
      <c r="J948" s="114" t="str">
        <f t="shared" si="134"/>
        <v>13</v>
      </c>
    </row>
    <row r="949" spans="1:10" x14ac:dyDescent="0.2">
      <c r="A949" t="s">
        <v>2076</v>
      </c>
      <c r="B949" t="str">
        <f t="shared" si="126"/>
        <v>Prozessor D / Section 1 / Programm 4 / Audio Sender 14</v>
      </c>
      <c r="C949" t="str">
        <f t="shared" si="127"/>
        <v>SDI28_AUDsend_0014</v>
      </c>
      <c r="D949" t="str">
        <f t="shared" si="128"/>
        <v>Sender</v>
      </c>
      <c r="E949" t="str">
        <f t="shared" si="129"/>
        <v>4</v>
      </c>
      <c r="F949" t="str">
        <f t="shared" si="130"/>
        <v>1</v>
      </c>
      <c r="G949" t="str">
        <f t="shared" si="131"/>
        <v>4</v>
      </c>
      <c r="H949" t="str">
        <f t="shared" si="132"/>
        <v>AUD</v>
      </c>
      <c r="I949">
        <f t="shared" si="133"/>
        <v>28</v>
      </c>
      <c r="J949" s="114" t="str">
        <f t="shared" si="134"/>
        <v>14</v>
      </c>
    </row>
    <row r="950" spans="1:10" x14ac:dyDescent="0.2">
      <c r="A950" t="s">
        <v>2077</v>
      </c>
      <c r="B950" t="str">
        <f t="shared" si="126"/>
        <v>Prozessor D / Section 1 / Programm 4 / Audio Sender 15</v>
      </c>
      <c r="C950" t="str">
        <f t="shared" si="127"/>
        <v>SDI28_AUDsend_0015</v>
      </c>
      <c r="D950" t="str">
        <f t="shared" si="128"/>
        <v>Sender</v>
      </c>
      <c r="E950" t="str">
        <f t="shared" si="129"/>
        <v>4</v>
      </c>
      <c r="F950" t="str">
        <f t="shared" si="130"/>
        <v>1</v>
      </c>
      <c r="G950" t="str">
        <f t="shared" si="131"/>
        <v>4</v>
      </c>
      <c r="H950" t="str">
        <f t="shared" si="132"/>
        <v>AUD</v>
      </c>
      <c r="I950">
        <f t="shared" si="133"/>
        <v>28</v>
      </c>
      <c r="J950" s="114" t="str">
        <f t="shared" si="134"/>
        <v>15</v>
      </c>
    </row>
    <row r="951" spans="1:10" x14ac:dyDescent="0.2">
      <c r="A951" t="s">
        <v>2078</v>
      </c>
      <c r="B951" t="str">
        <f t="shared" si="126"/>
        <v>Prozessor D / Section 1 / Programm 4 / Audio Sender 16</v>
      </c>
      <c r="C951" t="str">
        <f t="shared" si="127"/>
        <v>SDI28_AUDsend_0016</v>
      </c>
      <c r="D951" t="str">
        <f t="shared" si="128"/>
        <v>Sender</v>
      </c>
      <c r="E951" t="str">
        <f t="shared" si="129"/>
        <v>4</v>
      </c>
      <c r="F951" t="str">
        <f t="shared" si="130"/>
        <v>1</v>
      </c>
      <c r="G951" t="str">
        <f t="shared" si="131"/>
        <v>4</v>
      </c>
      <c r="H951" t="str">
        <f t="shared" si="132"/>
        <v>AUD</v>
      </c>
      <c r="I951">
        <f t="shared" si="133"/>
        <v>28</v>
      </c>
      <c r="J951" s="114" t="str">
        <f t="shared" si="134"/>
        <v>16</v>
      </c>
    </row>
    <row r="952" spans="1:10" x14ac:dyDescent="0.2">
      <c r="A952" t="s">
        <v>2079</v>
      </c>
      <c r="B952" t="str">
        <f t="shared" si="126"/>
        <v>Prozessor D / Section 1 / Programm 4 / Video Sender 1</v>
      </c>
      <c r="C952" t="str">
        <f t="shared" si="127"/>
        <v>SDI28_VIDsend_0001</v>
      </c>
      <c r="D952" t="str">
        <f t="shared" si="128"/>
        <v>Sender</v>
      </c>
      <c r="E952" t="str">
        <f t="shared" si="129"/>
        <v>4</v>
      </c>
      <c r="F952" t="str">
        <f t="shared" si="130"/>
        <v>1</v>
      </c>
      <c r="G952" t="str">
        <f t="shared" si="131"/>
        <v>4</v>
      </c>
      <c r="H952" t="str">
        <f t="shared" si="132"/>
        <v>VID</v>
      </c>
      <c r="I952">
        <f t="shared" si="133"/>
        <v>28</v>
      </c>
      <c r="J952" s="114" t="str">
        <f t="shared" si="134"/>
        <v>1</v>
      </c>
    </row>
    <row r="953" spans="1:10" x14ac:dyDescent="0.2">
      <c r="A953" t="s">
        <v>2080</v>
      </c>
      <c r="B953" t="str">
        <f t="shared" si="126"/>
        <v>Prozessor D / Section 1 / Programm 4 / Video Sender 2</v>
      </c>
      <c r="C953" t="str">
        <f t="shared" si="127"/>
        <v>SDI28_VIDsend_0002</v>
      </c>
      <c r="D953" t="str">
        <f t="shared" si="128"/>
        <v>Sender</v>
      </c>
      <c r="E953" t="str">
        <f t="shared" si="129"/>
        <v>4</v>
      </c>
      <c r="F953" t="str">
        <f t="shared" si="130"/>
        <v>1</v>
      </c>
      <c r="G953" t="str">
        <f t="shared" si="131"/>
        <v>4</v>
      </c>
      <c r="H953" t="str">
        <f t="shared" si="132"/>
        <v>VID</v>
      </c>
      <c r="I953">
        <f t="shared" si="133"/>
        <v>28</v>
      </c>
      <c r="J953" s="114" t="str">
        <f t="shared" si="134"/>
        <v>2</v>
      </c>
    </row>
    <row r="954" spans="1:10" x14ac:dyDescent="0.2">
      <c r="A954" t="s">
        <v>1383</v>
      </c>
      <c r="B954" t="str">
        <f t="shared" si="126"/>
        <v>Prozessor D / Section 2 / Programm 1 / Ancillary Sender 1</v>
      </c>
      <c r="C954" t="str">
        <f t="shared" si="127"/>
        <v>SDI29_ANCsend_0001</v>
      </c>
      <c r="D954" t="str">
        <f t="shared" si="128"/>
        <v>Sender</v>
      </c>
      <c r="E954" t="str">
        <f t="shared" si="129"/>
        <v>4</v>
      </c>
      <c r="F954" t="str">
        <f t="shared" si="130"/>
        <v>2</v>
      </c>
      <c r="G954" t="str">
        <f t="shared" si="131"/>
        <v>1</v>
      </c>
      <c r="H954" t="str">
        <f t="shared" si="132"/>
        <v>ANC</v>
      </c>
      <c r="I954">
        <f t="shared" si="133"/>
        <v>29</v>
      </c>
      <c r="J954" s="114" t="str">
        <f t="shared" si="134"/>
        <v>1</v>
      </c>
    </row>
    <row r="955" spans="1:10" x14ac:dyDescent="0.2">
      <c r="A955" t="s">
        <v>1384</v>
      </c>
      <c r="B955" t="str">
        <f t="shared" si="126"/>
        <v>Prozessor D / Section 2 / Programm 1 / Ancillary Sender 2</v>
      </c>
      <c r="C955" t="str">
        <f t="shared" si="127"/>
        <v>SDI29_ANCsend_0002</v>
      </c>
      <c r="D955" t="str">
        <f t="shared" si="128"/>
        <v>Sender</v>
      </c>
      <c r="E955" t="str">
        <f t="shared" si="129"/>
        <v>4</v>
      </c>
      <c r="F955" t="str">
        <f t="shared" si="130"/>
        <v>2</v>
      </c>
      <c r="G955" t="str">
        <f t="shared" si="131"/>
        <v>1</v>
      </c>
      <c r="H955" t="str">
        <f t="shared" si="132"/>
        <v>ANC</v>
      </c>
      <c r="I955">
        <f t="shared" si="133"/>
        <v>29</v>
      </c>
      <c r="J955" s="114" t="str">
        <f t="shared" si="134"/>
        <v>2</v>
      </c>
    </row>
    <row r="956" spans="1:10" x14ac:dyDescent="0.2">
      <c r="A956" t="s">
        <v>1385</v>
      </c>
      <c r="B956" t="str">
        <f t="shared" si="126"/>
        <v>Prozessor D / Section 2 / Programm 1 / Ancillary Sender 3</v>
      </c>
      <c r="C956" t="str">
        <f t="shared" si="127"/>
        <v>SDI29_ANCsend_0003</v>
      </c>
      <c r="D956" t="str">
        <f t="shared" si="128"/>
        <v>Sender</v>
      </c>
      <c r="E956" t="str">
        <f t="shared" si="129"/>
        <v>4</v>
      </c>
      <c r="F956" t="str">
        <f t="shared" si="130"/>
        <v>2</v>
      </c>
      <c r="G956" t="str">
        <f t="shared" si="131"/>
        <v>1</v>
      </c>
      <c r="H956" t="str">
        <f t="shared" si="132"/>
        <v>ANC</v>
      </c>
      <c r="I956">
        <f t="shared" si="133"/>
        <v>29</v>
      </c>
      <c r="J956" s="114" t="str">
        <f t="shared" si="134"/>
        <v>3</v>
      </c>
    </row>
    <row r="957" spans="1:10" x14ac:dyDescent="0.2">
      <c r="A957" t="s">
        <v>1386</v>
      </c>
      <c r="B957" t="str">
        <f t="shared" si="126"/>
        <v>Prozessor D / Section 2 / Programm 1 / Ancillary Sender 4</v>
      </c>
      <c r="C957" t="str">
        <f t="shared" si="127"/>
        <v>SDI29_ANCsend_0004</v>
      </c>
      <c r="D957" t="str">
        <f t="shared" si="128"/>
        <v>Sender</v>
      </c>
      <c r="E957" t="str">
        <f t="shared" si="129"/>
        <v>4</v>
      </c>
      <c r="F957" t="str">
        <f t="shared" si="130"/>
        <v>2</v>
      </c>
      <c r="G957" t="str">
        <f t="shared" si="131"/>
        <v>1</v>
      </c>
      <c r="H957" t="str">
        <f t="shared" si="132"/>
        <v>ANC</v>
      </c>
      <c r="I957">
        <f t="shared" si="133"/>
        <v>29</v>
      </c>
      <c r="J957" s="114" t="str">
        <f t="shared" si="134"/>
        <v>4</v>
      </c>
    </row>
    <row r="958" spans="1:10" x14ac:dyDescent="0.2">
      <c r="A958" t="s">
        <v>1403</v>
      </c>
      <c r="B958" t="str">
        <f t="shared" si="126"/>
        <v>Prozessor D / Section 2 / Programm 1 / Audio Sender 1</v>
      </c>
      <c r="C958" t="str">
        <f t="shared" si="127"/>
        <v>SDI29_AUDsend_0001</v>
      </c>
      <c r="D958" t="str">
        <f t="shared" si="128"/>
        <v>Sender</v>
      </c>
      <c r="E958" t="str">
        <f t="shared" si="129"/>
        <v>4</v>
      </c>
      <c r="F958" t="str">
        <f t="shared" si="130"/>
        <v>2</v>
      </c>
      <c r="G958" t="str">
        <f t="shared" si="131"/>
        <v>1</v>
      </c>
      <c r="H958" t="str">
        <f t="shared" si="132"/>
        <v>AUD</v>
      </c>
      <c r="I958">
        <f t="shared" si="133"/>
        <v>29</v>
      </c>
      <c r="J958" s="114" t="str">
        <f t="shared" si="134"/>
        <v>1</v>
      </c>
    </row>
    <row r="959" spans="1:10" x14ac:dyDescent="0.2">
      <c r="A959" t="s">
        <v>1404</v>
      </c>
      <c r="B959" t="str">
        <f t="shared" si="126"/>
        <v>Prozessor D / Section 2 / Programm 1 / Audio Sender 2</v>
      </c>
      <c r="C959" t="str">
        <f t="shared" si="127"/>
        <v>SDI29_AUDsend_0002</v>
      </c>
      <c r="D959" t="str">
        <f t="shared" si="128"/>
        <v>Sender</v>
      </c>
      <c r="E959" t="str">
        <f t="shared" si="129"/>
        <v>4</v>
      </c>
      <c r="F959" t="str">
        <f t="shared" si="130"/>
        <v>2</v>
      </c>
      <c r="G959" t="str">
        <f t="shared" si="131"/>
        <v>1</v>
      </c>
      <c r="H959" t="str">
        <f t="shared" si="132"/>
        <v>AUD</v>
      </c>
      <c r="I959">
        <f t="shared" si="133"/>
        <v>29</v>
      </c>
      <c r="J959" s="114" t="str">
        <f t="shared" si="134"/>
        <v>2</v>
      </c>
    </row>
    <row r="960" spans="1:10" x14ac:dyDescent="0.2">
      <c r="A960" t="s">
        <v>1405</v>
      </c>
      <c r="B960" t="str">
        <f t="shared" si="126"/>
        <v>Prozessor D / Section 2 / Programm 1 / Audio Sender 3</v>
      </c>
      <c r="C960" t="str">
        <f t="shared" si="127"/>
        <v>SDI29_AUDsend_0003</v>
      </c>
      <c r="D960" t="str">
        <f t="shared" si="128"/>
        <v>Sender</v>
      </c>
      <c r="E960" t="str">
        <f t="shared" si="129"/>
        <v>4</v>
      </c>
      <c r="F960" t="str">
        <f t="shared" si="130"/>
        <v>2</v>
      </c>
      <c r="G960" t="str">
        <f t="shared" si="131"/>
        <v>1</v>
      </c>
      <c r="H960" t="str">
        <f t="shared" si="132"/>
        <v>AUD</v>
      </c>
      <c r="I960">
        <f t="shared" si="133"/>
        <v>29</v>
      </c>
      <c r="J960" s="114" t="str">
        <f t="shared" si="134"/>
        <v>3</v>
      </c>
    </row>
    <row r="961" spans="1:10" x14ac:dyDescent="0.2">
      <c r="A961" t="s">
        <v>1406</v>
      </c>
      <c r="B961" t="str">
        <f t="shared" si="126"/>
        <v>Prozessor D / Section 2 / Programm 1 / Audio Sender 4</v>
      </c>
      <c r="C961" t="str">
        <f t="shared" si="127"/>
        <v>SDI29_AUDsend_0004</v>
      </c>
      <c r="D961" t="str">
        <f t="shared" si="128"/>
        <v>Sender</v>
      </c>
      <c r="E961" t="str">
        <f t="shared" si="129"/>
        <v>4</v>
      </c>
      <c r="F961" t="str">
        <f t="shared" si="130"/>
        <v>2</v>
      </c>
      <c r="G961" t="str">
        <f t="shared" si="131"/>
        <v>1</v>
      </c>
      <c r="H961" t="str">
        <f t="shared" si="132"/>
        <v>AUD</v>
      </c>
      <c r="I961">
        <f t="shared" si="133"/>
        <v>29</v>
      </c>
      <c r="J961" s="114" t="str">
        <f t="shared" si="134"/>
        <v>4</v>
      </c>
    </row>
    <row r="962" spans="1:10" x14ac:dyDescent="0.2">
      <c r="A962" t="s">
        <v>1407</v>
      </c>
      <c r="B962" t="str">
        <f t="shared" ref="B962:B1025" si="135">CONCATENATE(IF(E962="1","Prozessor A",IF(E962="2","Prozessor B",IF(E962="3","Prozessor C",IF(E962="4","Prozessor D","UNBEKANNT"))))," / ",IF(F962="1","Section 1",IF(F962="2","Section 2","UNBEKANNT"))," / ",IF(G962="1","Programm 1",IF(G962="2","Programm 2",IF(G962="3","Programm 3",IF(G962="4","Programm 4","UNBEKANNT")))), " / ", IF(H962="VID","Video",IF(H962="AUD","Audio",IF(H962="ANC","Ancillary","UNBEKANNT")))," ", D962, " ", J962)</f>
        <v>Prozessor D / Section 2 / Programm 1 / Audio Sender 5</v>
      </c>
      <c r="C962" t="str">
        <f t="shared" ref="C962:C1025" si="136">CONCATENATE("SDI",IF(I962&lt;10,CONCATENATE("0",I962),I962),"_",H962,IF(D962="Sender","send_",IF(D962="Receiver","rec_","UNKNOWN")),IF(OR(J962 ="1",J962 ="2",J962 ="3",J962 ="4",J962 ="5",J962 ="6",J962 ="7",J962 ="8",J962 ="9"),CONCATENATE("000",J962),CONCATENATE("00",J962)))</f>
        <v>SDI29_AUDsend_0005</v>
      </c>
      <c r="D962" t="str">
        <f t="shared" ref="D962:D1025" si="137">IF(ISERROR(FIND("S|P",A962)),"Receiver","Sender")</f>
        <v>Sender</v>
      </c>
      <c r="E962" t="str">
        <f t="shared" ref="E962:E1025" si="138">IF(ISERROR(FIND("ProcA",A962)),IF(ISERROR(FIND("ProcB",A962)),IF(ISERROR(FIND("ProcC",A962)),IF(ISERROR(FIND("ProcD",A962)),"UNBEKANNT","4"),"3"),"2"),"1")</f>
        <v>4</v>
      </c>
      <c r="F962" t="str">
        <f t="shared" ref="F962:F1025" si="139">IF(ISERROR(FIND(" S1 ",A962)),IF(ISERROR(FIND(" S2 ",A962)),"UNBEKANNT","2"),"1")</f>
        <v>2</v>
      </c>
      <c r="G962" t="str">
        <f t="shared" ref="G962:G1025" si="140">IF(ISERROR(FIND(" P1 ",A962)),IF(ISERROR(FIND(" P2 ",A962)),IF(ISERROR(FIND(" P3 ",A962)),IF(ISERROR(FIND(" P4 ",A962)),"UNBEKANNT","4"),"3"),"2"),"1")</f>
        <v>1</v>
      </c>
      <c r="H962" t="str">
        <f t="shared" ref="H962:H1025" si="141">IF(ISERROR(FIND("Video",A962)),IF(ISERROR(FIND("Audio",A962)),IF(ISERROR(FIND("Ancillary",A962)),"UNBEKANNT","ANC"),"AUD"),"VID")</f>
        <v>AUD</v>
      </c>
      <c r="I962">
        <f t="shared" ref="I962:I1025" si="142">IF(AND(E962="1",F962="1",G962="1"),1,IF(AND(E962="1",F962="1",G962="2"),2,IF(AND(E962="1",F962="1",G962="3"),3,IF(AND(E962="1",F962="1",G962="4"),4,IF(AND(E962="1",F962="2",G962="1"),5,IF(AND(E962="1",F962="2",G962="2"),6,IF(AND(E962="1",F962="2",G962="3"),7,IF(AND(E962="1",F962="2",G962="4"),8,IF(AND(E962="2",F962="1",G962="1"),9,IF(AND(E962="2",F962="1",G962="2"),10,IF(AND(E962="2",F962="1",G962="3"),11,IF(AND(E962="2",F962="1",G962="4"),12,IF(AND(E962="2",F962="2",G962="1"),13,IF(AND(E962="2",F962="2",G962="2"),14,IF(AND(E962="2",F962="2",G962="3"),15,IF(AND(E962="2",F962="2",G962="4"),16,IF(AND(E962="3",F962="1",G962="1"),17,IF(AND(E962="3",F962="1",G962="2"),18,IF(AND(E962="3",F962="1",G962="3"),19,IF(AND(E962="3",F962="1",G962="4"),20,IF(AND(E962="3",F962="2",G962="1"),21,IF(AND(E962="3",F962="2",G962="2"),22,IF(AND(E962="3",F962="2",G962="3"),23,IF(AND(E962="3",F962="2",G962="4"),24,IF(AND(E962="4",F962="1",G962="1"),25,IF(AND(E962="4",F962="1",G962="2"),26,IF(AND(E962="4",F962="1",G962="3"),27,IF(AND(E962="4",F962="1",G962="4"),28,IF(AND(E962="4",F962="2",G962="1"),29,IF(AND(E962="4",F962="2",G962="2"),30,IF(AND(E962="4",F962="2",G962="3"),31,IF(AND(E962="4",F962="2",G962="4"),32,"UNBEKANNT"))))))))))))))))))))))))))))))))</f>
        <v>29</v>
      </c>
      <c r="J962" s="114" t="str">
        <f t="shared" ref="J962:J1025" si="143">IF(ISERROR(FIND("Proxy Video",A962)),IF(ISERROR(FIND("Video",A962)),IF(ISERROR(SEARCH("Audio",A962)),IF(ISERROR(SEARCH("Data",A962)),"UNBEKANNT",RIGHT(A962,LEN(A962)-SEARCH("Data",A962)-4)),RIGHT(A962,LEN(A962)-SEARCH("Audio",A962)-5)),"1"),"2")</f>
        <v>5</v>
      </c>
    </row>
    <row r="963" spans="1:10" x14ac:dyDescent="0.2">
      <c r="A963" t="s">
        <v>1408</v>
      </c>
      <c r="B963" t="str">
        <f t="shared" si="135"/>
        <v>Prozessor D / Section 2 / Programm 1 / Audio Sender 6</v>
      </c>
      <c r="C963" t="str">
        <f t="shared" si="136"/>
        <v>SDI29_AUDsend_0006</v>
      </c>
      <c r="D963" t="str">
        <f t="shared" si="137"/>
        <v>Sender</v>
      </c>
      <c r="E963" t="str">
        <f t="shared" si="138"/>
        <v>4</v>
      </c>
      <c r="F963" t="str">
        <f t="shared" si="139"/>
        <v>2</v>
      </c>
      <c r="G963" t="str">
        <f t="shared" si="140"/>
        <v>1</v>
      </c>
      <c r="H963" t="str">
        <f t="shared" si="141"/>
        <v>AUD</v>
      </c>
      <c r="I963">
        <f t="shared" si="142"/>
        <v>29</v>
      </c>
      <c r="J963" s="114" t="str">
        <f t="shared" si="143"/>
        <v>6</v>
      </c>
    </row>
    <row r="964" spans="1:10" x14ac:dyDescent="0.2">
      <c r="A964" t="s">
        <v>1409</v>
      </c>
      <c r="B964" t="str">
        <f t="shared" si="135"/>
        <v>Prozessor D / Section 2 / Programm 1 / Audio Sender 7</v>
      </c>
      <c r="C964" t="str">
        <f t="shared" si="136"/>
        <v>SDI29_AUDsend_0007</v>
      </c>
      <c r="D964" t="str">
        <f t="shared" si="137"/>
        <v>Sender</v>
      </c>
      <c r="E964" t="str">
        <f t="shared" si="138"/>
        <v>4</v>
      </c>
      <c r="F964" t="str">
        <f t="shared" si="139"/>
        <v>2</v>
      </c>
      <c r="G964" t="str">
        <f t="shared" si="140"/>
        <v>1</v>
      </c>
      <c r="H964" t="str">
        <f t="shared" si="141"/>
        <v>AUD</v>
      </c>
      <c r="I964">
        <f t="shared" si="142"/>
        <v>29</v>
      </c>
      <c r="J964" s="114" t="str">
        <f t="shared" si="143"/>
        <v>7</v>
      </c>
    </row>
    <row r="965" spans="1:10" x14ac:dyDescent="0.2">
      <c r="A965" t="s">
        <v>1410</v>
      </c>
      <c r="B965" t="str">
        <f t="shared" si="135"/>
        <v>Prozessor D / Section 2 / Programm 1 / Audio Sender 8</v>
      </c>
      <c r="C965" t="str">
        <f t="shared" si="136"/>
        <v>SDI29_AUDsend_0008</v>
      </c>
      <c r="D965" t="str">
        <f t="shared" si="137"/>
        <v>Sender</v>
      </c>
      <c r="E965" t="str">
        <f t="shared" si="138"/>
        <v>4</v>
      </c>
      <c r="F965" t="str">
        <f t="shared" si="139"/>
        <v>2</v>
      </c>
      <c r="G965" t="str">
        <f t="shared" si="140"/>
        <v>1</v>
      </c>
      <c r="H965" t="str">
        <f t="shared" si="141"/>
        <v>AUD</v>
      </c>
      <c r="I965">
        <f t="shared" si="142"/>
        <v>29</v>
      </c>
      <c r="J965" s="114" t="str">
        <f t="shared" si="143"/>
        <v>8</v>
      </c>
    </row>
    <row r="966" spans="1:10" x14ac:dyDescent="0.2">
      <c r="A966" t="s">
        <v>1411</v>
      </c>
      <c r="B966" t="str">
        <f t="shared" si="135"/>
        <v>Prozessor D / Section 2 / Programm 1 / Audio Sender 9</v>
      </c>
      <c r="C966" t="str">
        <f t="shared" si="136"/>
        <v>SDI29_AUDsend_0009</v>
      </c>
      <c r="D966" t="str">
        <f t="shared" si="137"/>
        <v>Sender</v>
      </c>
      <c r="E966" t="str">
        <f t="shared" si="138"/>
        <v>4</v>
      </c>
      <c r="F966" t="str">
        <f t="shared" si="139"/>
        <v>2</v>
      </c>
      <c r="G966" t="str">
        <f t="shared" si="140"/>
        <v>1</v>
      </c>
      <c r="H966" t="str">
        <f t="shared" si="141"/>
        <v>AUD</v>
      </c>
      <c r="I966">
        <f t="shared" si="142"/>
        <v>29</v>
      </c>
      <c r="J966" s="114" t="str">
        <f t="shared" si="143"/>
        <v>9</v>
      </c>
    </row>
    <row r="967" spans="1:10" x14ac:dyDescent="0.2">
      <c r="A967" t="s">
        <v>1412</v>
      </c>
      <c r="B967" t="str">
        <f t="shared" si="135"/>
        <v>Prozessor D / Section 2 / Programm 1 / Audio Sender 10</v>
      </c>
      <c r="C967" t="str">
        <f t="shared" si="136"/>
        <v>SDI29_AUDsend_0010</v>
      </c>
      <c r="D967" t="str">
        <f t="shared" si="137"/>
        <v>Sender</v>
      </c>
      <c r="E967" t="str">
        <f t="shared" si="138"/>
        <v>4</v>
      </c>
      <c r="F967" t="str">
        <f t="shared" si="139"/>
        <v>2</v>
      </c>
      <c r="G967" t="str">
        <f t="shared" si="140"/>
        <v>1</v>
      </c>
      <c r="H967" t="str">
        <f t="shared" si="141"/>
        <v>AUD</v>
      </c>
      <c r="I967">
        <f t="shared" si="142"/>
        <v>29</v>
      </c>
      <c r="J967" s="114" t="str">
        <f t="shared" si="143"/>
        <v>10</v>
      </c>
    </row>
    <row r="968" spans="1:10" x14ac:dyDescent="0.2">
      <c r="A968" t="s">
        <v>1413</v>
      </c>
      <c r="B968" t="str">
        <f t="shared" si="135"/>
        <v>Prozessor D / Section 2 / Programm 1 / Audio Sender 11</v>
      </c>
      <c r="C968" t="str">
        <f t="shared" si="136"/>
        <v>SDI29_AUDsend_0011</v>
      </c>
      <c r="D968" t="str">
        <f t="shared" si="137"/>
        <v>Sender</v>
      </c>
      <c r="E968" t="str">
        <f t="shared" si="138"/>
        <v>4</v>
      </c>
      <c r="F968" t="str">
        <f t="shared" si="139"/>
        <v>2</v>
      </c>
      <c r="G968" t="str">
        <f t="shared" si="140"/>
        <v>1</v>
      </c>
      <c r="H968" t="str">
        <f t="shared" si="141"/>
        <v>AUD</v>
      </c>
      <c r="I968">
        <f t="shared" si="142"/>
        <v>29</v>
      </c>
      <c r="J968" s="114" t="str">
        <f t="shared" si="143"/>
        <v>11</v>
      </c>
    </row>
    <row r="969" spans="1:10" x14ac:dyDescent="0.2">
      <c r="A969" t="s">
        <v>1414</v>
      </c>
      <c r="B969" t="str">
        <f t="shared" si="135"/>
        <v>Prozessor D / Section 2 / Programm 1 / Audio Sender 12</v>
      </c>
      <c r="C969" t="str">
        <f t="shared" si="136"/>
        <v>SDI29_AUDsend_0012</v>
      </c>
      <c r="D969" t="str">
        <f t="shared" si="137"/>
        <v>Sender</v>
      </c>
      <c r="E969" t="str">
        <f t="shared" si="138"/>
        <v>4</v>
      </c>
      <c r="F969" t="str">
        <f t="shared" si="139"/>
        <v>2</v>
      </c>
      <c r="G969" t="str">
        <f t="shared" si="140"/>
        <v>1</v>
      </c>
      <c r="H969" t="str">
        <f t="shared" si="141"/>
        <v>AUD</v>
      </c>
      <c r="I969">
        <f t="shared" si="142"/>
        <v>29</v>
      </c>
      <c r="J969" s="114" t="str">
        <f t="shared" si="143"/>
        <v>12</v>
      </c>
    </row>
    <row r="970" spans="1:10" x14ac:dyDescent="0.2">
      <c r="A970" t="s">
        <v>1415</v>
      </c>
      <c r="B970" t="str">
        <f t="shared" si="135"/>
        <v>Prozessor D / Section 2 / Programm 1 / Audio Sender 13</v>
      </c>
      <c r="C970" t="str">
        <f t="shared" si="136"/>
        <v>SDI29_AUDsend_0013</v>
      </c>
      <c r="D970" t="str">
        <f t="shared" si="137"/>
        <v>Sender</v>
      </c>
      <c r="E970" t="str">
        <f t="shared" si="138"/>
        <v>4</v>
      </c>
      <c r="F970" t="str">
        <f t="shared" si="139"/>
        <v>2</v>
      </c>
      <c r="G970" t="str">
        <f t="shared" si="140"/>
        <v>1</v>
      </c>
      <c r="H970" t="str">
        <f t="shared" si="141"/>
        <v>AUD</v>
      </c>
      <c r="I970">
        <f t="shared" si="142"/>
        <v>29</v>
      </c>
      <c r="J970" s="114" t="str">
        <f t="shared" si="143"/>
        <v>13</v>
      </c>
    </row>
    <row r="971" spans="1:10" x14ac:dyDescent="0.2">
      <c r="A971" t="s">
        <v>1416</v>
      </c>
      <c r="B971" t="str">
        <f t="shared" si="135"/>
        <v>Prozessor D / Section 2 / Programm 1 / Audio Sender 14</v>
      </c>
      <c r="C971" t="str">
        <f t="shared" si="136"/>
        <v>SDI29_AUDsend_0014</v>
      </c>
      <c r="D971" t="str">
        <f t="shared" si="137"/>
        <v>Sender</v>
      </c>
      <c r="E971" t="str">
        <f t="shared" si="138"/>
        <v>4</v>
      </c>
      <c r="F971" t="str">
        <f t="shared" si="139"/>
        <v>2</v>
      </c>
      <c r="G971" t="str">
        <f t="shared" si="140"/>
        <v>1</v>
      </c>
      <c r="H971" t="str">
        <f t="shared" si="141"/>
        <v>AUD</v>
      </c>
      <c r="I971">
        <f t="shared" si="142"/>
        <v>29</v>
      </c>
      <c r="J971" s="114" t="str">
        <f t="shared" si="143"/>
        <v>14</v>
      </c>
    </row>
    <row r="972" spans="1:10" x14ac:dyDescent="0.2">
      <c r="A972" t="s">
        <v>1417</v>
      </c>
      <c r="B972" t="str">
        <f t="shared" si="135"/>
        <v>Prozessor D / Section 2 / Programm 1 / Audio Sender 15</v>
      </c>
      <c r="C972" t="str">
        <f t="shared" si="136"/>
        <v>SDI29_AUDsend_0015</v>
      </c>
      <c r="D972" t="str">
        <f t="shared" si="137"/>
        <v>Sender</v>
      </c>
      <c r="E972" t="str">
        <f t="shared" si="138"/>
        <v>4</v>
      </c>
      <c r="F972" t="str">
        <f t="shared" si="139"/>
        <v>2</v>
      </c>
      <c r="G972" t="str">
        <f t="shared" si="140"/>
        <v>1</v>
      </c>
      <c r="H972" t="str">
        <f t="shared" si="141"/>
        <v>AUD</v>
      </c>
      <c r="I972">
        <f t="shared" si="142"/>
        <v>29</v>
      </c>
      <c r="J972" s="114" t="str">
        <f t="shared" si="143"/>
        <v>15</v>
      </c>
    </row>
    <row r="973" spans="1:10" x14ac:dyDescent="0.2">
      <c r="A973" t="s">
        <v>1418</v>
      </c>
      <c r="B973" t="str">
        <f t="shared" si="135"/>
        <v>Prozessor D / Section 2 / Programm 1 / Audio Sender 16</v>
      </c>
      <c r="C973" t="str">
        <f t="shared" si="136"/>
        <v>SDI29_AUDsend_0016</v>
      </c>
      <c r="D973" t="str">
        <f t="shared" si="137"/>
        <v>Sender</v>
      </c>
      <c r="E973" t="str">
        <f t="shared" si="138"/>
        <v>4</v>
      </c>
      <c r="F973" t="str">
        <f t="shared" si="139"/>
        <v>2</v>
      </c>
      <c r="G973" t="str">
        <f t="shared" si="140"/>
        <v>1</v>
      </c>
      <c r="H973" t="str">
        <f t="shared" si="141"/>
        <v>AUD</v>
      </c>
      <c r="I973">
        <f t="shared" si="142"/>
        <v>29</v>
      </c>
      <c r="J973" s="114" t="str">
        <f t="shared" si="143"/>
        <v>16</v>
      </c>
    </row>
    <row r="974" spans="1:10" x14ac:dyDescent="0.2">
      <c r="A974" t="s">
        <v>1420</v>
      </c>
      <c r="B974" t="str">
        <f t="shared" si="135"/>
        <v>Prozessor D / Section 2 / Programm 1 / Video Sender 1</v>
      </c>
      <c r="C974" t="str">
        <f t="shared" si="136"/>
        <v>SDI29_VIDsend_0001</v>
      </c>
      <c r="D974" t="str">
        <f t="shared" si="137"/>
        <v>Sender</v>
      </c>
      <c r="E974" t="str">
        <f t="shared" si="138"/>
        <v>4</v>
      </c>
      <c r="F974" t="str">
        <f t="shared" si="139"/>
        <v>2</v>
      </c>
      <c r="G974" t="str">
        <f t="shared" si="140"/>
        <v>1</v>
      </c>
      <c r="H974" t="str">
        <f t="shared" si="141"/>
        <v>VID</v>
      </c>
      <c r="I974">
        <f t="shared" si="142"/>
        <v>29</v>
      </c>
      <c r="J974" s="114" t="str">
        <f t="shared" si="143"/>
        <v>1</v>
      </c>
    </row>
    <row r="975" spans="1:10" x14ac:dyDescent="0.2">
      <c r="A975" t="s">
        <v>1421</v>
      </c>
      <c r="B975" t="str">
        <f t="shared" si="135"/>
        <v>Prozessor D / Section 2 / Programm 1 / Video Sender 2</v>
      </c>
      <c r="C975" t="str">
        <f t="shared" si="136"/>
        <v>SDI29_VIDsend_0002</v>
      </c>
      <c r="D975" t="str">
        <f t="shared" si="137"/>
        <v>Sender</v>
      </c>
      <c r="E975" t="str">
        <f t="shared" si="138"/>
        <v>4</v>
      </c>
      <c r="F975" t="str">
        <f t="shared" si="139"/>
        <v>2</v>
      </c>
      <c r="G975" t="str">
        <f t="shared" si="140"/>
        <v>1</v>
      </c>
      <c r="H975" t="str">
        <f t="shared" si="141"/>
        <v>VID</v>
      </c>
      <c r="I975">
        <f t="shared" si="142"/>
        <v>29</v>
      </c>
      <c r="J975" s="114" t="str">
        <f t="shared" si="143"/>
        <v>2</v>
      </c>
    </row>
    <row r="976" spans="1:10" x14ac:dyDescent="0.2">
      <c r="A976" t="s">
        <v>2081</v>
      </c>
      <c r="B976" t="str">
        <f t="shared" si="135"/>
        <v>Prozessor D / Section 2 / Programm 2 / Ancillary Sender 1</v>
      </c>
      <c r="C976" t="str">
        <f t="shared" si="136"/>
        <v>SDI30_ANCsend_0001</v>
      </c>
      <c r="D976" t="str">
        <f t="shared" si="137"/>
        <v>Sender</v>
      </c>
      <c r="E976" t="str">
        <f t="shared" si="138"/>
        <v>4</v>
      </c>
      <c r="F976" t="str">
        <f t="shared" si="139"/>
        <v>2</v>
      </c>
      <c r="G976" t="str">
        <f t="shared" si="140"/>
        <v>2</v>
      </c>
      <c r="H976" t="str">
        <f t="shared" si="141"/>
        <v>ANC</v>
      </c>
      <c r="I976">
        <f t="shared" si="142"/>
        <v>30</v>
      </c>
      <c r="J976" s="114" t="str">
        <f t="shared" si="143"/>
        <v>1</v>
      </c>
    </row>
    <row r="977" spans="1:10" x14ac:dyDescent="0.2">
      <c r="A977" t="s">
        <v>2082</v>
      </c>
      <c r="B977" t="str">
        <f t="shared" si="135"/>
        <v>Prozessor D / Section 2 / Programm 2 / Ancillary Sender 2</v>
      </c>
      <c r="C977" t="str">
        <f t="shared" si="136"/>
        <v>SDI30_ANCsend_0002</v>
      </c>
      <c r="D977" t="str">
        <f t="shared" si="137"/>
        <v>Sender</v>
      </c>
      <c r="E977" t="str">
        <f t="shared" si="138"/>
        <v>4</v>
      </c>
      <c r="F977" t="str">
        <f t="shared" si="139"/>
        <v>2</v>
      </c>
      <c r="G977" t="str">
        <f t="shared" si="140"/>
        <v>2</v>
      </c>
      <c r="H977" t="str">
        <f t="shared" si="141"/>
        <v>ANC</v>
      </c>
      <c r="I977">
        <f t="shared" si="142"/>
        <v>30</v>
      </c>
      <c r="J977" s="114" t="str">
        <f t="shared" si="143"/>
        <v>2</v>
      </c>
    </row>
    <row r="978" spans="1:10" x14ac:dyDescent="0.2">
      <c r="A978" t="s">
        <v>2083</v>
      </c>
      <c r="B978" t="str">
        <f t="shared" si="135"/>
        <v>Prozessor D / Section 2 / Programm 2 / Ancillary Sender 3</v>
      </c>
      <c r="C978" t="str">
        <f t="shared" si="136"/>
        <v>SDI30_ANCsend_0003</v>
      </c>
      <c r="D978" t="str">
        <f t="shared" si="137"/>
        <v>Sender</v>
      </c>
      <c r="E978" t="str">
        <f t="shared" si="138"/>
        <v>4</v>
      </c>
      <c r="F978" t="str">
        <f t="shared" si="139"/>
        <v>2</v>
      </c>
      <c r="G978" t="str">
        <f t="shared" si="140"/>
        <v>2</v>
      </c>
      <c r="H978" t="str">
        <f t="shared" si="141"/>
        <v>ANC</v>
      </c>
      <c r="I978">
        <f t="shared" si="142"/>
        <v>30</v>
      </c>
      <c r="J978" s="114" t="str">
        <f t="shared" si="143"/>
        <v>3</v>
      </c>
    </row>
    <row r="979" spans="1:10" x14ac:dyDescent="0.2">
      <c r="A979" t="s">
        <v>2084</v>
      </c>
      <c r="B979" t="str">
        <f t="shared" si="135"/>
        <v>Prozessor D / Section 2 / Programm 2 / Ancillary Sender 4</v>
      </c>
      <c r="C979" t="str">
        <f t="shared" si="136"/>
        <v>SDI30_ANCsend_0004</v>
      </c>
      <c r="D979" t="str">
        <f t="shared" si="137"/>
        <v>Sender</v>
      </c>
      <c r="E979" t="str">
        <f t="shared" si="138"/>
        <v>4</v>
      </c>
      <c r="F979" t="str">
        <f t="shared" si="139"/>
        <v>2</v>
      </c>
      <c r="G979" t="str">
        <f t="shared" si="140"/>
        <v>2</v>
      </c>
      <c r="H979" t="str">
        <f t="shared" si="141"/>
        <v>ANC</v>
      </c>
      <c r="I979">
        <f t="shared" si="142"/>
        <v>30</v>
      </c>
      <c r="J979" s="114" t="str">
        <f t="shared" si="143"/>
        <v>4</v>
      </c>
    </row>
    <row r="980" spans="1:10" x14ac:dyDescent="0.2">
      <c r="A980" t="s">
        <v>2085</v>
      </c>
      <c r="B980" t="str">
        <f t="shared" si="135"/>
        <v>Prozessor D / Section 2 / Programm 2 / Audio Sender 1</v>
      </c>
      <c r="C980" t="str">
        <f t="shared" si="136"/>
        <v>SDI30_AUDsend_0001</v>
      </c>
      <c r="D980" t="str">
        <f t="shared" si="137"/>
        <v>Sender</v>
      </c>
      <c r="E980" t="str">
        <f t="shared" si="138"/>
        <v>4</v>
      </c>
      <c r="F980" t="str">
        <f t="shared" si="139"/>
        <v>2</v>
      </c>
      <c r="G980" t="str">
        <f t="shared" si="140"/>
        <v>2</v>
      </c>
      <c r="H980" t="str">
        <f t="shared" si="141"/>
        <v>AUD</v>
      </c>
      <c r="I980">
        <f t="shared" si="142"/>
        <v>30</v>
      </c>
      <c r="J980" s="114" t="str">
        <f t="shared" si="143"/>
        <v>1</v>
      </c>
    </row>
    <row r="981" spans="1:10" x14ac:dyDescent="0.2">
      <c r="A981" t="s">
        <v>2086</v>
      </c>
      <c r="B981" t="str">
        <f t="shared" si="135"/>
        <v>Prozessor D / Section 2 / Programm 2 / Audio Sender 2</v>
      </c>
      <c r="C981" t="str">
        <f t="shared" si="136"/>
        <v>SDI30_AUDsend_0002</v>
      </c>
      <c r="D981" t="str">
        <f t="shared" si="137"/>
        <v>Sender</v>
      </c>
      <c r="E981" t="str">
        <f t="shared" si="138"/>
        <v>4</v>
      </c>
      <c r="F981" t="str">
        <f t="shared" si="139"/>
        <v>2</v>
      </c>
      <c r="G981" t="str">
        <f t="shared" si="140"/>
        <v>2</v>
      </c>
      <c r="H981" t="str">
        <f t="shared" si="141"/>
        <v>AUD</v>
      </c>
      <c r="I981">
        <f t="shared" si="142"/>
        <v>30</v>
      </c>
      <c r="J981" s="114" t="str">
        <f t="shared" si="143"/>
        <v>2</v>
      </c>
    </row>
    <row r="982" spans="1:10" x14ac:dyDescent="0.2">
      <c r="A982" t="s">
        <v>2087</v>
      </c>
      <c r="B982" t="str">
        <f t="shared" si="135"/>
        <v>Prozessor D / Section 2 / Programm 2 / Audio Sender 3</v>
      </c>
      <c r="C982" t="str">
        <f t="shared" si="136"/>
        <v>SDI30_AUDsend_0003</v>
      </c>
      <c r="D982" t="str">
        <f t="shared" si="137"/>
        <v>Sender</v>
      </c>
      <c r="E982" t="str">
        <f t="shared" si="138"/>
        <v>4</v>
      </c>
      <c r="F982" t="str">
        <f t="shared" si="139"/>
        <v>2</v>
      </c>
      <c r="G982" t="str">
        <f t="shared" si="140"/>
        <v>2</v>
      </c>
      <c r="H982" t="str">
        <f t="shared" si="141"/>
        <v>AUD</v>
      </c>
      <c r="I982">
        <f t="shared" si="142"/>
        <v>30</v>
      </c>
      <c r="J982" s="114" t="str">
        <f t="shared" si="143"/>
        <v>3</v>
      </c>
    </row>
    <row r="983" spans="1:10" x14ac:dyDescent="0.2">
      <c r="A983" t="s">
        <v>2088</v>
      </c>
      <c r="B983" t="str">
        <f t="shared" si="135"/>
        <v>Prozessor D / Section 2 / Programm 2 / Audio Sender 4</v>
      </c>
      <c r="C983" t="str">
        <f t="shared" si="136"/>
        <v>SDI30_AUDsend_0004</v>
      </c>
      <c r="D983" t="str">
        <f t="shared" si="137"/>
        <v>Sender</v>
      </c>
      <c r="E983" t="str">
        <f t="shared" si="138"/>
        <v>4</v>
      </c>
      <c r="F983" t="str">
        <f t="shared" si="139"/>
        <v>2</v>
      </c>
      <c r="G983" t="str">
        <f t="shared" si="140"/>
        <v>2</v>
      </c>
      <c r="H983" t="str">
        <f t="shared" si="141"/>
        <v>AUD</v>
      </c>
      <c r="I983">
        <f t="shared" si="142"/>
        <v>30</v>
      </c>
      <c r="J983" s="114" t="str">
        <f t="shared" si="143"/>
        <v>4</v>
      </c>
    </row>
    <row r="984" spans="1:10" x14ac:dyDescent="0.2">
      <c r="A984" t="s">
        <v>2089</v>
      </c>
      <c r="B984" t="str">
        <f t="shared" si="135"/>
        <v>Prozessor D / Section 2 / Programm 2 / Audio Sender 5</v>
      </c>
      <c r="C984" t="str">
        <f t="shared" si="136"/>
        <v>SDI30_AUDsend_0005</v>
      </c>
      <c r="D984" t="str">
        <f t="shared" si="137"/>
        <v>Sender</v>
      </c>
      <c r="E984" t="str">
        <f t="shared" si="138"/>
        <v>4</v>
      </c>
      <c r="F984" t="str">
        <f t="shared" si="139"/>
        <v>2</v>
      </c>
      <c r="G984" t="str">
        <f t="shared" si="140"/>
        <v>2</v>
      </c>
      <c r="H984" t="str">
        <f t="shared" si="141"/>
        <v>AUD</v>
      </c>
      <c r="I984">
        <f t="shared" si="142"/>
        <v>30</v>
      </c>
      <c r="J984" s="114" t="str">
        <f t="shared" si="143"/>
        <v>5</v>
      </c>
    </row>
    <row r="985" spans="1:10" x14ac:dyDescent="0.2">
      <c r="A985" t="s">
        <v>2090</v>
      </c>
      <c r="B985" t="str">
        <f t="shared" si="135"/>
        <v>Prozessor D / Section 2 / Programm 2 / Audio Sender 6</v>
      </c>
      <c r="C985" t="str">
        <f t="shared" si="136"/>
        <v>SDI30_AUDsend_0006</v>
      </c>
      <c r="D985" t="str">
        <f t="shared" si="137"/>
        <v>Sender</v>
      </c>
      <c r="E985" t="str">
        <f t="shared" si="138"/>
        <v>4</v>
      </c>
      <c r="F985" t="str">
        <f t="shared" si="139"/>
        <v>2</v>
      </c>
      <c r="G985" t="str">
        <f t="shared" si="140"/>
        <v>2</v>
      </c>
      <c r="H985" t="str">
        <f t="shared" si="141"/>
        <v>AUD</v>
      </c>
      <c r="I985">
        <f t="shared" si="142"/>
        <v>30</v>
      </c>
      <c r="J985" s="114" t="str">
        <f t="shared" si="143"/>
        <v>6</v>
      </c>
    </row>
    <row r="986" spans="1:10" x14ac:dyDescent="0.2">
      <c r="A986" t="s">
        <v>2091</v>
      </c>
      <c r="B986" t="str">
        <f t="shared" si="135"/>
        <v>Prozessor D / Section 2 / Programm 2 / Audio Sender 7</v>
      </c>
      <c r="C986" t="str">
        <f t="shared" si="136"/>
        <v>SDI30_AUDsend_0007</v>
      </c>
      <c r="D986" t="str">
        <f t="shared" si="137"/>
        <v>Sender</v>
      </c>
      <c r="E986" t="str">
        <f t="shared" si="138"/>
        <v>4</v>
      </c>
      <c r="F986" t="str">
        <f t="shared" si="139"/>
        <v>2</v>
      </c>
      <c r="G986" t="str">
        <f t="shared" si="140"/>
        <v>2</v>
      </c>
      <c r="H986" t="str">
        <f t="shared" si="141"/>
        <v>AUD</v>
      </c>
      <c r="I986">
        <f t="shared" si="142"/>
        <v>30</v>
      </c>
      <c r="J986" s="114" t="str">
        <f t="shared" si="143"/>
        <v>7</v>
      </c>
    </row>
    <row r="987" spans="1:10" x14ac:dyDescent="0.2">
      <c r="A987" t="s">
        <v>2092</v>
      </c>
      <c r="B987" t="str">
        <f t="shared" si="135"/>
        <v>Prozessor D / Section 2 / Programm 2 / Audio Sender 8</v>
      </c>
      <c r="C987" t="str">
        <f t="shared" si="136"/>
        <v>SDI30_AUDsend_0008</v>
      </c>
      <c r="D987" t="str">
        <f t="shared" si="137"/>
        <v>Sender</v>
      </c>
      <c r="E987" t="str">
        <f t="shared" si="138"/>
        <v>4</v>
      </c>
      <c r="F987" t="str">
        <f t="shared" si="139"/>
        <v>2</v>
      </c>
      <c r="G987" t="str">
        <f t="shared" si="140"/>
        <v>2</v>
      </c>
      <c r="H987" t="str">
        <f t="shared" si="141"/>
        <v>AUD</v>
      </c>
      <c r="I987">
        <f t="shared" si="142"/>
        <v>30</v>
      </c>
      <c r="J987" s="114" t="str">
        <f t="shared" si="143"/>
        <v>8</v>
      </c>
    </row>
    <row r="988" spans="1:10" x14ac:dyDescent="0.2">
      <c r="A988" t="s">
        <v>2093</v>
      </c>
      <c r="B988" t="str">
        <f t="shared" si="135"/>
        <v>Prozessor D / Section 2 / Programm 2 / Audio Sender 9</v>
      </c>
      <c r="C988" t="str">
        <f t="shared" si="136"/>
        <v>SDI30_AUDsend_0009</v>
      </c>
      <c r="D988" t="str">
        <f t="shared" si="137"/>
        <v>Sender</v>
      </c>
      <c r="E988" t="str">
        <f t="shared" si="138"/>
        <v>4</v>
      </c>
      <c r="F988" t="str">
        <f t="shared" si="139"/>
        <v>2</v>
      </c>
      <c r="G988" t="str">
        <f t="shared" si="140"/>
        <v>2</v>
      </c>
      <c r="H988" t="str">
        <f t="shared" si="141"/>
        <v>AUD</v>
      </c>
      <c r="I988">
        <f t="shared" si="142"/>
        <v>30</v>
      </c>
      <c r="J988" s="114" t="str">
        <f t="shared" si="143"/>
        <v>9</v>
      </c>
    </row>
    <row r="989" spans="1:10" x14ac:dyDescent="0.2">
      <c r="A989" t="s">
        <v>2094</v>
      </c>
      <c r="B989" t="str">
        <f t="shared" si="135"/>
        <v>Prozessor D / Section 2 / Programm 2 / Audio Sender 10</v>
      </c>
      <c r="C989" t="str">
        <f t="shared" si="136"/>
        <v>SDI30_AUDsend_0010</v>
      </c>
      <c r="D989" t="str">
        <f t="shared" si="137"/>
        <v>Sender</v>
      </c>
      <c r="E989" t="str">
        <f t="shared" si="138"/>
        <v>4</v>
      </c>
      <c r="F989" t="str">
        <f t="shared" si="139"/>
        <v>2</v>
      </c>
      <c r="G989" t="str">
        <f t="shared" si="140"/>
        <v>2</v>
      </c>
      <c r="H989" t="str">
        <f t="shared" si="141"/>
        <v>AUD</v>
      </c>
      <c r="I989">
        <f t="shared" si="142"/>
        <v>30</v>
      </c>
      <c r="J989" s="114" t="str">
        <f t="shared" si="143"/>
        <v>10</v>
      </c>
    </row>
    <row r="990" spans="1:10" x14ac:dyDescent="0.2">
      <c r="A990" t="s">
        <v>2095</v>
      </c>
      <c r="B990" t="str">
        <f t="shared" si="135"/>
        <v>Prozessor D / Section 2 / Programm 2 / Audio Sender 11</v>
      </c>
      <c r="C990" t="str">
        <f t="shared" si="136"/>
        <v>SDI30_AUDsend_0011</v>
      </c>
      <c r="D990" t="str">
        <f t="shared" si="137"/>
        <v>Sender</v>
      </c>
      <c r="E990" t="str">
        <f t="shared" si="138"/>
        <v>4</v>
      </c>
      <c r="F990" t="str">
        <f t="shared" si="139"/>
        <v>2</v>
      </c>
      <c r="G990" t="str">
        <f t="shared" si="140"/>
        <v>2</v>
      </c>
      <c r="H990" t="str">
        <f t="shared" si="141"/>
        <v>AUD</v>
      </c>
      <c r="I990">
        <f t="shared" si="142"/>
        <v>30</v>
      </c>
      <c r="J990" s="114" t="str">
        <f t="shared" si="143"/>
        <v>11</v>
      </c>
    </row>
    <row r="991" spans="1:10" x14ac:dyDescent="0.2">
      <c r="A991" t="s">
        <v>2096</v>
      </c>
      <c r="B991" t="str">
        <f t="shared" si="135"/>
        <v>Prozessor D / Section 2 / Programm 2 / Audio Sender 12</v>
      </c>
      <c r="C991" t="str">
        <f t="shared" si="136"/>
        <v>SDI30_AUDsend_0012</v>
      </c>
      <c r="D991" t="str">
        <f t="shared" si="137"/>
        <v>Sender</v>
      </c>
      <c r="E991" t="str">
        <f t="shared" si="138"/>
        <v>4</v>
      </c>
      <c r="F991" t="str">
        <f t="shared" si="139"/>
        <v>2</v>
      </c>
      <c r="G991" t="str">
        <f t="shared" si="140"/>
        <v>2</v>
      </c>
      <c r="H991" t="str">
        <f t="shared" si="141"/>
        <v>AUD</v>
      </c>
      <c r="I991">
        <f t="shared" si="142"/>
        <v>30</v>
      </c>
      <c r="J991" s="114" t="str">
        <f t="shared" si="143"/>
        <v>12</v>
      </c>
    </row>
    <row r="992" spans="1:10" x14ac:dyDescent="0.2">
      <c r="A992" t="s">
        <v>2097</v>
      </c>
      <c r="B992" t="str">
        <f t="shared" si="135"/>
        <v>Prozessor D / Section 2 / Programm 2 / Audio Sender 13</v>
      </c>
      <c r="C992" t="str">
        <f t="shared" si="136"/>
        <v>SDI30_AUDsend_0013</v>
      </c>
      <c r="D992" t="str">
        <f t="shared" si="137"/>
        <v>Sender</v>
      </c>
      <c r="E992" t="str">
        <f t="shared" si="138"/>
        <v>4</v>
      </c>
      <c r="F992" t="str">
        <f t="shared" si="139"/>
        <v>2</v>
      </c>
      <c r="G992" t="str">
        <f t="shared" si="140"/>
        <v>2</v>
      </c>
      <c r="H992" t="str">
        <f t="shared" si="141"/>
        <v>AUD</v>
      </c>
      <c r="I992">
        <f t="shared" si="142"/>
        <v>30</v>
      </c>
      <c r="J992" s="114" t="str">
        <f t="shared" si="143"/>
        <v>13</v>
      </c>
    </row>
    <row r="993" spans="1:10" x14ac:dyDescent="0.2">
      <c r="A993" t="s">
        <v>2098</v>
      </c>
      <c r="B993" t="str">
        <f t="shared" si="135"/>
        <v>Prozessor D / Section 2 / Programm 2 / Audio Sender 14</v>
      </c>
      <c r="C993" t="str">
        <f t="shared" si="136"/>
        <v>SDI30_AUDsend_0014</v>
      </c>
      <c r="D993" t="str">
        <f t="shared" si="137"/>
        <v>Sender</v>
      </c>
      <c r="E993" t="str">
        <f t="shared" si="138"/>
        <v>4</v>
      </c>
      <c r="F993" t="str">
        <f t="shared" si="139"/>
        <v>2</v>
      </c>
      <c r="G993" t="str">
        <f t="shared" si="140"/>
        <v>2</v>
      </c>
      <c r="H993" t="str">
        <f t="shared" si="141"/>
        <v>AUD</v>
      </c>
      <c r="I993">
        <f t="shared" si="142"/>
        <v>30</v>
      </c>
      <c r="J993" s="114" t="str">
        <f t="shared" si="143"/>
        <v>14</v>
      </c>
    </row>
    <row r="994" spans="1:10" x14ac:dyDescent="0.2">
      <c r="A994" t="s">
        <v>2099</v>
      </c>
      <c r="B994" t="str">
        <f t="shared" si="135"/>
        <v>Prozessor D / Section 2 / Programm 2 / Audio Sender 15</v>
      </c>
      <c r="C994" t="str">
        <f t="shared" si="136"/>
        <v>SDI30_AUDsend_0015</v>
      </c>
      <c r="D994" t="str">
        <f t="shared" si="137"/>
        <v>Sender</v>
      </c>
      <c r="E994" t="str">
        <f t="shared" si="138"/>
        <v>4</v>
      </c>
      <c r="F994" t="str">
        <f t="shared" si="139"/>
        <v>2</v>
      </c>
      <c r="G994" t="str">
        <f t="shared" si="140"/>
        <v>2</v>
      </c>
      <c r="H994" t="str">
        <f t="shared" si="141"/>
        <v>AUD</v>
      </c>
      <c r="I994">
        <f t="shared" si="142"/>
        <v>30</v>
      </c>
      <c r="J994" s="114" t="str">
        <f t="shared" si="143"/>
        <v>15</v>
      </c>
    </row>
    <row r="995" spans="1:10" x14ac:dyDescent="0.2">
      <c r="A995" t="s">
        <v>2100</v>
      </c>
      <c r="B995" t="str">
        <f t="shared" si="135"/>
        <v>Prozessor D / Section 2 / Programm 2 / Audio Sender 16</v>
      </c>
      <c r="C995" t="str">
        <f t="shared" si="136"/>
        <v>SDI30_AUDsend_0016</v>
      </c>
      <c r="D995" t="str">
        <f t="shared" si="137"/>
        <v>Sender</v>
      </c>
      <c r="E995" t="str">
        <f t="shared" si="138"/>
        <v>4</v>
      </c>
      <c r="F995" t="str">
        <f t="shared" si="139"/>
        <v>2</v>
      </c>
      <c r="G995" t="str">
        <f t="shared" si="140"/>
        <v>2</v>
      </c>
      <c r="H995" t="str">
        <f t="shared" si="141"/>
        <v>AUD</v>
      </c>
      <c r="I995">
        <f t="shared" si="142"/>
        <v>30</v>
      </c>
      <c r="J995" s="114" t="str">
        <f t="shared" si="143"/>
        <v>16</v>
      </c>
    </row>
    <row r="996" spans="1:10" x14ac:dyDescent="0.2">
      <c r="A996" t="s">
        <v>2101</v>
      </c>
      <c r="B996" t="str">
        <f t="shared" si="135"/>
        <v>Prozessor D / Section 2 / Programm 2 / Video Sender 1</v>
      </c>
      <c r="C996" t="str">
        <f t="shared" si="136"/>
        <v>SDI30_VIDsend_0001</v>
      </c>
      <c r="D996" t="str">
        <f t="shared" si="137"/>
        <v>Sender</v>
      </c>
      <c r="E996" t="str">
        <f t="shared" si="138"/>
        <v>4</v>
      </c>
      <c r="F996" t="str">
        <f t="shared" si="139"/>
        <v>2</v>
      </c>
      <c r="G996" t="str">
        <f t="shared" si="140"/>
        <v>2</v>
      </c>
      <c r="H996" t="str">
        <f t="shared" si="141"/>
        <v>VID</v>
      </c>
      <c r="I996">
        <f t="shared" si="142"/>
        <v>30</v>
      </c>
      <c r="J996" s="114" t="str">
        <f t="shared" si="143"/>
        <v>1</v>
      </c>
    </row>
    <row r="997" spans="1:10" x14ac:dyDescent="0.2">
      <c r="A997" t="s">
        <v>2102</v>
      </c>
      <c r="B997" t="str">
        <f t="shared" si="135"/>
        <v>Prozessor D / Section 2 / Programm 2 / Video Sender 2</v>
      </c>
      <c r="C997" t="str">
        <f t="shared" si="136"/>
        <v>SDI30_VIDsend_0002</v>
      </c>
      <c r="D997" t="str">
        <f t="shared" si="137"/>
        <v>Sender</v>
      </c>
      <c r="E997" t="str">
        <f t="shared" si="138"/>
        <v>4</v>
      </c>
      <c r="F997" t="str">
        <f t="shared" si="139"/>
        <v>2</v>
      </c>
      <c r="G997" t="str">
        <f t="shared" si="140"/>
        <v>2</v>
      </c>
      <c r="H997" t="str">
        <f t="shared" si="141"/>
        <v>VID</v>
      </c>
      <c r="I997">
        <f t="shared" si="142"/>
        <v>30</v>
      </c>
      <c r="J997" s="114" t="str">
        <f t="shared" si="143"/>
        <v>2</v>
      </c>
    </row>
    <row r="998" spans="1:10" x14ac:dyDescent="0.2">
      <c r="A998" t="s">
        <v>2103</v>
      </c>
      <c r="B998" t="str">
        <f t="shared" si="135"/>
        <v>Prozessor D / Section 2 / Programm 3 / Ancillary Sender 1</v>
      </c>
      <c r="C998" t="str">
        <f t="shared" si="136"/>
        <v>SDI31_ANCsend_0001</v>
      </c>
      <c r="D998" t="str">
        <f t="shared" si="137"/>
        <v>Sender</v>
      </c>
      <c r="E998" t="str">
        <f t="shared" si="138"/>
        <v>4</v>
      </c>
      <c r="F998" t="str">
        <f t="shared" si="139"/>
        <v>2</v>
      </c>
      <c r="G998" t="str">
        <f t="shared" si="140"/>
        <v>3</v>
      </c>
      <c r="H998" t="str">
        <f t="shared" si="141"/>
        <v>ANC</v>
      </c>
      <c r="I998">
        <f t="shared" si="142"/>
        <v>31</v>
      </c>
      <c r="J998" s="114" t="str">
        <f t="shared" si="143"/>
        <v>1</v>
      </c>
    </row>
    <row r="999" spans="1:10" x14ac:dyDescent="0.2">
      <c r="A999" t="s">
        <v>2104</v>
      </c>
      <c r="B999" t="str">
        <f t="shared" si="135"/>
        <v>Prozessor D / Section 2 / Programm 3 / Ancillary Sender 2</v>
      </c>
      <c r="C999" t="str">
        <f t="shared" si="136"/>
        <v>SDI31_ANCsend_0002</v>
      </c>
      <c r="D999" t="str">
        <f t="shared" si="137"/>
        <v>Sender</v>
      </c>
      <c r="E999" t="str">
        <f t="shared" si="138"/>
        <v>4</v>
      </c>
      <c r="F999" t="str">
        <f t="shared" si="139"/>
        <v>2</v>
      </c>
      <c r="G999" t="str">
        <f t="shared" si="140"/>
        <v>3</v>
      </c>
      <c r="H999" t="str">
        <f t="shared" si="141"/>
        <v>ANC</v>
      </c>
      <c r="I999">
        <f t="shared" si="142"/>
        <v>31</v>
      </c>
      <c r="J999" s="114" t="str">
        <f t="shared" si="143"/>
        <v>2</v>
      </c>
    </row>
    <row r="1000" spans="1:10" x14ac:dyDescent="0.2">
      <c r="A1000" t="s">
        <v>2105</v>
      </c>
      <c r="B1000" t="str">
        <f t="shared" si="135"/>
        <v>Prozessor D / Section 2 / Programm 3 / Ancillary Sender 3</v>
      </c>
      <c r="C1000" t="str">
        <f t="shared" si="136"/>
        <v>SDI31_ANCsend_0003</v>
      </c>
      <c r="D1000" t="str">
        <f t="shared" si="137"/>
        <v>Sender</v>
      </c>
      <c r="E1000" t="str">
        <f t="shared" si="138"/>
        <v>4</v>
      </c>
      <c r="F1000" t="str">
        <f t="shared" si="139"/>
        <v>2</v>
      </c>
      <c r="G1000" t="str">
        <f t="shared" si="140"/>
        <v>3</v>
      </c>
      <c r="H1000" t="str">
        <f t="shared" si="141"/>
        <v>ANC</v>
      </c>
      <c r="I1000">
        <f t="shared" si="142"/>
        <v>31</v>
      </c>
      <c r="J1000" s="114" t="str">
        <f t="shared" si="143"/>
        <v>3</v>
      </c>
    </row>
    <row r="1001" spans="1:10" x14ac:dyDescent="0.2">
      <c r="A1001" t="s">
        <v>2106</v>
      </c>
      <c r="B1001" t="str">
        <f t="shared" si="135"/>
        <v>Prozessor D / Section 2 / Programm 3 / Ancillary Sender 4</v>
      </c>
      <c r="C1001" t="str">
        <f t="shared" si="136"/>
        <v>SDI31_ANCsend_0004</v>
      </c>
      <c r="D1001" t="str">
        <f t="shared" si="137"/>
        <v>Sender</v>
      </c>
      <c r="E1001" t="str">
        <f t="shared" si="138"/>
        <v>4</v>
      </c>
      <c r="F1001" t="str">
        <f t="shared" si="139"/>
        <v>2</v>
      </c>
      <c r="G1001" t="str">
        <f t="shared" si="140"/>
        <v>3</v>
      </c>
      <c r="H1001" t="str">
        <f t="shared" si="141"/>
        <v>ANC</v>
      </c>
      <c r="I1001">
        <f t="shared" si="142"/>
        <v>31</v>
      </c>
      <c r="J1001" s="114" t="str">
        <f t="shared" si="143"/>
        <v>4</v>
      </c>
    </row>
    <row r="1002" spans="1:10" x14ac:dyDescent="0.2">
      <c r="A1002" t="s">
        <v>2107</v>
      </c>
      <c r="B1002" t="str">
        <f t="shared" si="135"/>
        <v>Prozessor D / Section 2 / Programm 3 / Audio Sender 1</v>
      </c>
      <c r="C1002" t="str">
        <f t="shared" si="136"/>
        <v>SDI31_AUDsend_0001</v>
      </c>
      <c r="D1002" t="str">
        <f t="shared" si="137"/>
        <v>Sender</v>
      </c>
      <c r="E1002" t="str">
        <f t="shared" si="138"/>
        <v>4</v>
      </c>
      <c r="F1002" t="str">
        <f t="shared" si="139"/>
        <v>2</v>
      </c>
      <c r="G1002" t="str">
        <f t="shared" si="140"/>
        <v>3</v>
      </c>
      <c r="H1002" t="str">
        <f t="shared" si="141"/>
        <v>AUD</v>
      </c>
      <c r="I1002">
        <f t="shared" si="142"/>
        <v>31</v>
      </c>
      <c r="J1002" s="114" t="str">
        <f t="shared" si="143"/>
        <v>1</v>
      </c>
    </row>
    <row r="1003" spans="1:10" x14ac:dyDescent="0.2">
      <c r="A1003" t="s">
        <v>2108</v>
      </c>
      <c r="B1003" t="str">
        <f t="shared" si="135"/>
        <v>Prozessor D / Section 2 / Programm 3 / Audio Sender 2</v>
      </c>
      <c r="C1003" t="str">
        <f t="shared" si="136"/>
        <v>SDI31_AUDsend_0002</v>
      </c>
      <c r="D1003" t="str">
        <f t="shared" si="137"/>
        <v>Sender</v>
      </c>
      <c r="E1003" t="str">
        <f t="shared" si="138"/>
        <v>4</v>
      </c>
      <c r="F1003" t="str">
        <f t="shared" si="139"/>
        <v>2</v>
      </c>
      <c r="G1003" t="str">
        <f t="shared" si="140"/>
        <v>3</v>
      </c>
      <c r="H1003" t="str">
        <f t="shared" si="141"/>
        <v>AUD</v>
      </c>
      <c r="I1003">
        <f t="shared" si="142"/>
        <v>31</v>
      </c>
      <c r="J1003" s="114" t="str">
        <f t="shared" si="143"/>
        <v>2</v>
      </c>
    </row>
    <row r="1004" spans="1:10" x14ac:dyDescent="0.2">
      <c r="A1004" t="s">
        <v>2109</v>
      </c>
      <c r="B1004" t="str">
        <f t="shared" si="135"/>
        <v>Prozessor D / Section 2 / Programm 3 / Audio Sender 3</v>
      </c>
      <c r="C1004" t="str">
        <f t="shared" si="136"/>
        <v>SDI31_AUDsend_0003</v>
      </c>
      <c r="D1004" t="str">
        <f t="shared" si="137"/>
        <v>Sender</v>
      </c>
      <c r="E1004" t="str">
        <f t="shared" si="138"/>
        <v>4</v>
      </c>
      <c r="F1004" t="str">
        <f t="shared" si="139"/>
        <v>2</v>
      </c>
      <c r="G1004" t="str">
        <f t="shared" si="140"/>
        <v>3</v>
      </c>
      <c r="H1004" t="str">
        <f t="shared" si="141"/>
        <v>AUD</v>
      </c>
      <c r="I1004">
        <f t="shared" si="142"/>
        <v>31</v>
      </c>
      <c r="J1004" s="114" t="str">
        <f t="shared" si="143"/>
        <v>3</v>
      </c>
    </row>
    <row r="1005" spans="1:10" x14ac:dyDescent="0.2">
      <c r="A1005" t="s">
        <v>2110</v>
      </c>
      <c r="B1005" t="str">
        <f t="shared" si="135"/>
        <v>Prozessor D / Section 2 / Programm 3 / Audio Sender 4</v>
      </c>
      <c r="C1005" t="str">
        <f t="shared" si="136"/>
        <v>SDI31_AUDsend_0004</v>
      </c>
      <c r="D1005" t="str">
        <f t="shared" si="137"/>
        <v>Sender</v>
      </c>
      <c r="E1005" t="str">
        <f t="shared" si="138"/>
        <v>4</v>
      </c>
      <c r="F1005" t="str">
        <f t="shared" si="139"/>
        <v>2</v>
      </c>
      <c r="G1005" t="str">
        <f t="shared" si="140"/>
        <v>3</v>
      </c>
      <c r="H1005" t="str">
        <f t="shared" si="141"/>
        <v>AUD</v>
      </c>
      <c r="I1005">
        <f t="shared" si="142"/>
        <v>31</v>
      </c>
      <c r="J1005" s="114" t="str">
        <f t="shared" si="143"/>
        <v>4</v>
      </c>
    </row>
    <row r="1006" spans="1:10" x14ac:dyDescent="0.2">
      <c r="A1006" t="s">
        <v>2111</v>
      </c>
      <c r="B1006" t="str">
        <f t="shared" si="135"/>
        <v>Prozessor D / Section 2 / Programm 3 / Audio Sender 5</v>
      </c>
      <c r="C1006" t="str">
        <f t="shared" si="136"/>
        <v>SDI31_AUDsend_0005</v>
      </c>
      <c r="D1006" t="str">
        <f t="shared" si="137"/>
        <v>Sender</v>
      </c>
      <c r="E1006" t="str">
        <f t="shared" si="138"/>
        <v>4</v>
      </c>
      <c r="F1006" t="str">
        <f t="shared" si="139"/>
        <v>2</v>
      </c>
      <c r="G1006" t="str">
        <f t="shared" si="140"/>
        <v>3</v>
      </c>
      <c r="H1006" t="str">
        <f t="shared" si="141"/>
        <v>AUD</v>
      </c>
      <c r="I1006">
        <f t="shared" si="142"/>
        <v>31</v>
      </c>
      <c r="J1006" s="114" t="str">
        <f t="shared" si="143"/>
        <v>5</v>
      </c>
    </row>
    <row r="1007" spans="1:10" x14ac:dyDescent="0.2">
      <c r="A1007" t="s">
        <v>2112</v>
      </c>
      <c r="B1007" t="str">
        <f t="shared" si="135"/>
        <v>Prozessor D / Section 2 / Programm 3 / Audio Sender 6</v>
      </c>
      <c r="C1007" t="str">
        <f t="shared" si="136"/>
        <v>SDI31_AUDsend_0006</v>
      </c>
      <c r="D1007" t="str">
        <f t="shared" si="137"/>
        <v>Sender</v>
      </c>
      <c r="E1007" t="str">
        <f t="shared" si="138"/>
        <v>4</v>
      </c>
      <c r="F1007" t="str">
        <f t="shared" si="139"/>
        <v>2</v>
      </c>
      <c r="G1007" t="str">
        <f t="shared" si="140"/>
        <v>3</v>
      </c>
      <c r="H1007" t="str">
        <f t="shared" si="141"/>
        <v>AUD</v>
      </c>
      <c r="I1007">
        <f t="shared" si="142"/>
        <v>31</v>
      </c>
      <c r="J1007" s="114" t="str">
        <f t="shared" si="143"/>
        <v>6</v>
      </c>
    </row>
    <row r="1008" spans="1:10" x14ac:dyDescent="0.2">
      <c r="A1008" t="s">
        <v>2113</v>
      </c>
      <c r="B1008" t="str">
        <f t="shared" si="135"/>
        <v>Prozessor D / Section 2 / Programm 3 / Audio Sender 7</v>
      </c>
      <c r="C1008" t="str">
        <f t="shared" si="136"/>
        <v>SDI31_AUDsend_0007</v>
      </c>
      <c r="D1008" t="str">
        <f t="shared" si="137"/>
        <v>Sender</v>
      </c>
      <c r="E1008" t="str">
        <f t="shared" si="138"/>
        <v>4</v>
      </c>
      <c r="F1008" t="str">
        <f t="shared" si="139"/>
        <v>2</v>
      </c>
      <c r="G1008" t="str">
        <f t="shared" si="140"/>
        <v>3</v>
      </c>
      <c r="H1008" t="str">
        <f t="shared" si="141"/>
        <v>AUD</v>
      </c>
      <c r="I1008">
        <f t="shared" si="142"/>
        <v>31</v>
      </c>
      <c r="J1008" s="114" t="str">
        <f t="shared" si="143"/>
        <v>7</v>
      </c>
    </row>
    <row r="1009" spans="1:10" x14ac:dyDescent="0.2">
      <c r="A1009" t="s">
        <v>2114</v>
      </c>
      <c r="B1009" t="str">
        <f t="shared" si="135"/>
        <v>Prozessor D / Section 2 / Programm 3 / Audio Sender 8</v>
      </c>
      <c r="C1009" t="str">
        <f t="shared" si="136"/>
        <v>SDI31_AUDsend_0008</v>
      </c>
      <c r="D1009" t="str">
        <f t="shared" si="137"/>
        <v>Sender</v>
      </c>
      <c r="E1009" t="str">
        <f t="shared" si="138"/>
        <v>4</v>
      </c>
      <c r="F1009" t="str">
        <f t="shared" si="139"/>
        <v>2</v>
      </c>
      <c r="G1009" t="str">
        <f t="shared" si="140"/>
        <v>3</v>
      </c>
      <c r="H1009" t="str">
        <f t="shared" si="141"/>
        <v>AUD</v>
      </c>
      <c r="I1009">
        <f t="shared" si="142"/>
        <v>31</v>
      </c>
      <c r="J1009" s="114" t="str">
        <f t="shared" si="143"/>
        <v>8</v>
      </c>
    </row>
    <row r="1010" spans="1:10" x14ac:dyDescent="0.2">
      <c r="A1010" t="s">
        <v>2115</v>
      </c>
      <c r="B1010" t="str">
        <f t="shared" si="135"/>
        <v>Prozessor D / Section 2 / Programm 3 / Audio Sender 9</v>
      </c>
      <c r="C1010" t="str">
        <f t="shared" si="136"/>
        <v>SDI31_AUDsend_0009</v>
      </c>
      <c r="D1010" t="str">
        <f t="shared" si="137"/>
        <v>Sender</v>
      </c>
      <c r="E1010" t="str">
        <f t="shared" si="138"/>
        <v>4</v>
      </c>
      <c r="F1010" t="str">
        <f t="shared" si="139"/>
        <v>2</v>
      </c>
      <c r="G1010" t="str">
        <f t="shared" si="140"/>
        <v>3</v>
      </c>
      <c r="H1010" t="str">
        <f t="shared" si="141"/>
        <v>AUD</v>
      </c>
      <c r="I1010">
        <f t="shared" si="142"/>
        <v>31</v>
      </c>
      <c r="J1010" s="114" t="str">
        <f t="shared" si="143"/>
        <v>9</v>
      </c>
    </row>
    <row r="1011" spans="1:10" x14ac:dyDescent="0.2">
      <c r="A1011" t="s">
        <v>2116</v>
      </c>
      <c r="B1011" t="str">
        <f t="shared" si="135"/>
        <v>Prozessor D / Section 2 / Programm 3 / Audio Sender 10</v>
      </c>
      <c r="C1011" t="str">
        <f t="shared" si="136"/>
        <v>SDI31_AUDsend_0010</v>
      </c>
      <c r="D1011" t="str">
        <f t="shared" si="137"/>
        <v>Sender</v>
      </c>
      <c r="E1011" t="str">
        <f t="shared" si="138"/>
        <v>4</v>
      </c>
      <c r="F1011" t="str">
        <f t="shared" si="139"/>
        <v>2</v>
      </c>
      <c r="G1011" t="str">
        <f t="shared" si="140"/>
        <v>3</v>
      </c>
      <c r="H1011" t="str">
        <f t="shared" si="141"/>
        <v>AUD</v>
      </c>
      <c r="I1011">
        <f t="shared" si="142"/>
        <v>31</v>
      </c>
      <c r="J1011" s="114" t="str">
        <f t="shared" si="143"/>
        <v>10</v>
      </c>
    </row>
    <row r="1012" spans="1:10" x14ac:dyDescent="0.2">
      <c r="A1012" t="s">
        <v>2117</v>
      </c>
      <c r="B1012" t="str">
        <f t="shared" si="135"/>
        <v>Prozessor D / Section 2 / Programm 3 / Audio Sender 11</v>
      </c>
      <c r="C1012" t="str">
        <f t="shared" si="136"/>
        <v>SDI31_AUDsend_0011</v>
      </c>
      <c r="D1012" t="str">
        <f t="shared" si="137"/>
        <v>Sender</v>
      </c>
      <c r="E1012" t="str">
        <f t="shared" si="138"/>
        <v>4</v>
      </c>
      <c r="F1012" t="str">
        <f t="shared" si="139"/>
        <v>2</v>
      </c>
      <c r="G1012" t="str">
        <f t="shared" si="140"/>
        <v>3</v>
      </c>
      <c r="H1012" t="str">
        <f t="shared" si="141"/>
        <v>AUD</v>
      </c>
      <c r="I1012">
        <f t="shared" si="142"/>
        <v>31</v>
      </c>
      <c r="J1012" s="114" t="str">
        <f t="shared" si="143"/>
        <v>11</v>
      </c>
    </row>
    <row r="1013" spans="1:10" x14ac:dyDescent="0.2">
      <c r="A1013" t="s">
        <v>2118</v>
      </c>
      <c r="B1013" t="str">
        <f t="shared" si="135"/>
        <v>Prozessor D / Section 2 / Programm 3 / Audio Sender 12</v>
      </c>
      <c r="C1013" t="str">
        <f t="shared" si="136"/>
        <v>SDI31_AUDsend_0012</v>
      </c>
      <c r="D1013" t="str">
        <f t="shared" si="137"/>
        <v>Sender</v>
      </c>
      <c r="E1013" t="str">
        <f t="shared" si="138"/>
        <v>4</v>
      </c>
      <c r="F1013" t="str">
        <f t="shared" si="139"/>
        <v>2</v>
      </c>
      <c r="G1013" t="str">
        <f t="shared" si="140"/>
        <v>3</v>
      </c>
      <c r="H1013" t="str">
        <f t="shared" si="141"/>
        <v>AUD</v>
      </c>
      <c r="I1013">
        <f t="shared" si="142"/>
        <v>31</v>
      </c>
      <c r="J1013" s="114" t="str">
        <f t="shared" si="143"/>
        <v>12</v>
      </c>
    </row>
    <row r="1014" spans="1:10" x14ac:dyDescent="0.2">
      <c r="A1014" t="s">
        <v>2119</v>
      </c>
      <c r="B1014" t="str">
        <f t="shared" si="135"/>
        <v>Prozessor D / Section 2 / Programm 3 / Audio Sender 13</v>
      </c>
      <c r="C1014" t="str">
        <f t="shared" si="136"/>
        <v>SDI31_AUDsend_0013</v>
      </c>
      <c r="D1014" t="str">
        <f t="shared" si="137"/>
        <v>Sender</v>
      </c>
      <c r="E1014" t="str">
        <f t="shared" si="138"/>
        <v>4</v>
      </c>
      <c r="F1014" t="str">
        <f t="shared" si="139"/>
        <v>2</v>
      </c>
      <c r="G1014" t="str">
        <f t="shared" si="140"/>
        <v>3</v>
      </c>
      <c r="H1014" t="str">
        <f t="shared" si="141"/>
        <v>AUD</v>
      </c>
      <c r="I1014">
        <f t="shared" si="142"/>
        <v>31</v>
      </c>
      <c r="J1014" s="114" t="str">
        <f t="shared" si="143"/>
        <v>13</v>
      </c>
    </row>
    <row r="1015" spans="1:10" x14ac:dyDescent="0.2">
      <c r="A1015" t="s">
        <v>2120</v>
      </c>
      <c r="B1015" t="str">
        <f t="shared" si="135"/>
        <v>Prozessor D / Section 2 / Programm 3 / Audio Sender 14</v>
      </c>
      <c r="C1015" t="str">
        <f t="shared" si="136"/>
        <v>SDI31_AUDsend_0014</v>
      </c>
      <c r="D1015" t="str">
        <f t="shared" si="137"/>
        <v>Sender</v>
      </c>
      <c r="E1015" t="str">
        <f t="shared" si="138"/>
        <v>4</v>
      </c>
      <c r="F1015" t="str">
        <f t="shared" si="139"/>
        <v>2</v>
      </c>
      <c r="G1015" t="str">
        <f t="shared" si="140"/>
        <v>3</v>
      </c>
      <c r="H1015" t="str">
        <f t="shared" si="141"/>
        <v>AUD</v>
      </c>
      <c r="I1015">
        <f t="shared" si="142"/>
        <v>31</v>
      </c>
      <c r="J1015" s="114" t="str">
        <f t="shared" si="143"/>
        <v>14</v>
      </c>
    </row>
    <row r="1016" spans="1:10" x14ac:dyDescent="0.2">
      <c r="A1016" t="s">
        <v>2121</v>
      </c>
      <c r="B1016" t="str">
        <f t="shared" si="135"/>
        <v>Prozessor D / Section 2 / Programm 3 / Audio Sender 15</v>
      </c>
      <c r="C1016" t="str">
        <f t="shared" si="136"/>
        <v>SDI31_AUDsend_0015</v>
      </c>
      <c r="D1016" t="str">
        <f t="shared" si="137"/>
        <v>Sender</v>
      </c>
      <c r="E1016" t="str">
        <f t="shared" si="138"/>
        <v>4</v>
      </c>
      <c r="F1016" t="str">
        <f t="shared" si="139"/>
        <v>2</v>
      </c>
      <c r="G1016" t="str">
        <f t="shared" si="140"/>
        <v>3</v>
      </c>
      <c r="H1016" t="str">
        <f t="shared" si="141"/>
        <v>AUD</v>
      </c>
      <c r="I1016">
        <f t="shared" si="142"/>
        <v>31</v>
      </c>
      <c r="J1016" s="114" t="str">
        <f t="shared" si="143"/>
        <v>15</v>
      </c>
    </row>
    <row r="1017" spans="1:10" x14ac:dyDescent="0.2">
      <c r="A1017" t="s">
        <v>2122</v>
      </c>
      <c r="B1017" t="str">
        <f t="shared" si="135"/>
        <v>Prozessor D / Section 2 / Programm 3 / Audio Sender 16</v>
      </c>
      <c r="C1017" t="str">
        <f t="shared" si="136"/>
        <v>SDI31_AUDsend_0016</v>
      </c>
      <c r="D1017" t="str">
        <f t="shared" si="137"/>
        <v>Sender</v>
      </c>
      <c r="E1017" t="str">
        <f t="shared" si="138"/>
        <v>4</v>
      </c>
      <c r="F1017" t="str">
        <f t="shared" si="139"/>
        <v>2</v>
      </c>
      <c r="G1017" t="str">
        <f t="shared" si="140"/>
        <v>3</v>
      </c>
      <c r="H1017" t="str">
        <f t="shared" si="141"/>
        <v>AUD</v>
      </c>
      <c r="I1017">
        <f t="shared" si="142"/>
        <v>31</v>
      </c>
      <c r="J1017" s="114" t="str">
        <f t="shared" si="143"/>
        <v>16</v>
      </c>
    </row>
    <row r="1018" spans="1:10" x14ac:dyDescent="0.2">
      <c r="A1018" t="s">
        <v>2123</v>
      </c>
      <c r="B1018" t="str">
        <f t="shared" si="135"/>
        <v>Prozessor D / Section 2 / Programm 3 / Video Sender 1</v>
      </c>
      <c r="C1018" t="str">
        <f t="shared" si="136"/>
        <v>SDI31_VIDsend_0001</v>
      </c>
      <c r="D1018" t="str">
        <f t="shared" si="137"/>
        <v>Sender</v>
      </c>
      <c r="E1018" t="str">
        <f t="shared" si="138"/>
        <v>4</v>
      </c>
      <c r="F1018" t="str">
        <f t="shared" si="139"/>
        <v>2</v>
      </c>
      <c r="G1018" t="str">
        <f t="shared" si="140"/>
        <v>3</v>
      </c>
      <c r="H1018" t="str">
        <f t="shared" si="141"/>
        <v>VID</v>
      </c>
      <c r="I1018">
        <f t="shared" si="142"/>
        <v>31</v>
      </c>
      <c r="J1018" s="114" t="str">
        <f t="shared" si="143"/>
        <v>1</v>
      </c>
    </row>
    <row r="1019" spans="1:10" x14ac:dyDescent="0.2">
      <c r="A1019" t="s">
        <v>2124</v>
      </c>
      <c r="B1019" t="str">
        <f t="shared" si="135"/>
        <v>Prozessor D / Section 2 / Programm 3 / Video Sender 2</v>
      </c>
      <c r="C1019" t="str">
        <f t="shared" si="136"/>
        <v>SDI31_VIDsend_0002</v>
      </c>
      <c r="D1019" t="str">
        <f t="shared" si="137"/>
        <v>Sender</v>
      </c>
      <c r="E1019" t="str">
        <f t="shared" si="138"/>
        <v>4</v>
      </c>
      <c r="F1019" t="str">
        <f t="shared" si="139"/>
        <v>2</v>
      </c>
      <c r="G1019" t="str">
        <f t="shared" si="140"/>
        <v>3</v>
      </c>
      <c r="H1019" t="str">
        <f t="shared" si="141"/>
        <v>VID</v>
      </c>
      <c r="I1019">
        <f t="shared" si="142"/>
        <v>31</v>
      </c>
      <c r="J1019" s="114" t="str">
        <f t="shared" si="143"/>
        <v>2</v>
      </c>
    </row>
    <row r="1020" spans="1:10" x14ac:dyDescent="0.2">
      <c r="A1020" t="s">
        <v>2125</v>
      </c>
      <c r="B1020" t="str">
        <f t="shared" si="135"/>
        <v>Prozessor D / Section 2 / Programm 4 / Ancillary Sender 1</v>
      </c>
      <c r="C1020" t="str">
        <f t="shared" si="136"/>
        <v>SDI32_ANCsend_0001</v>
      </c>
      <c r="D1020" t="str">
        <f t="shared" si="137"/>
        <v>Sender</v>
      </c>
      <c r="E1020" t="str">
        <f t="shared" si="138"/>
        <v>4</v>
      </c>
      <c r="F1020" t="str">
        <f t="shared" si="139"/>
        <v>2</v>
      </c>
      <c r="G1020" t="str">
        <f t="shared" si="140"/>
        <v>4</v>
      </c>
      <c r="H1020" t="str">
        <f t="shared" si="141"/>
        <v>ANC</v>
      </c>
      <c r="I1020">
        <f t="shared" si="142"/>
        <v>32</v>
      </c>
      <c r="J1020" s="114" t="str">
        <f t="shared" si="143"/>
        <v>1</v>
      </c>
    </row>
    <row r="1021" spans="1:10" x14ac:dyDescent="0.2">
      <c r="A1021" t="s">
        <v>2126</v>
      </c>
      <c r="B1021" t="str">
        <f t="shared" si="135"/>
        <v>Prozessor D / Section 2 / Programm 4 / Ancillary Sender 2</v>
      </c>
      <c r="C1021" t="str">
        <f t="shared" si="136"/>
        <v>SDI32_ANCsend_0002</v>
      </c>
      <c r="D1021" t="str">
        <f t="shared" si="137"/>
        <v>Sender</v>
      </c>
      <c r="E1021" t="str">
        <f t="shared" si="138"/>
        <v>4</v>
      </c>
      <c r="F1021" t="str">
        <f t="shared" si="139"/>
        <v>2</v>
      </c>
      <c r="G1021" t="str">
        <f t="shared" si="140"/>
        <v>4</v>
      </c>
      <c r="H1021" t="str">
        <f t="shared" si="141"/>
        <v>ANC</v>
      </c>
      <c r="I1021">
        <f t="shared" si="142"/>
        <v>32</v>
      </c>
      <c r="J1021" s="114" t="str">
        <f t="shared" si="143"/>
        <v>2</v>
      </c>
    </row>
    <row r="1022" spans="1:10" x14ac:dyDescent="0.2">
      <c r="A1022" t="s">
        <v>2127</v>
      </c>
      <c r="B1022" t="str">
        <f t="shared" si="135"/>
        <v>Prozessor D / Section 2 / Programm 4 / Ancillary Sender 3</v>
      </c>
      <c r="C1022" t="str">
        <f t="shared" si="136"/>
        <v>SDI32_ANCsend_0003</v>
      </c>
      <c r="D1022" t="str">
        <f t="shared" si="137"/>
        <v>Sender</v>
      </c>
      <c r="E1022" t="str">
        <f t="shared" si="138"/>
        <v>4</v>
      </c>
      <c r="F1022" t="str">
        <f t="shared" si="139"/>
        <v>2</v>
      </c>
      <c r="G1022" t="str">
        <f t="shared" si="140"/>
        <v>4</v>
      </c>
      <c r="H1022" t="str">
        <f t="shared" si="141"/>
        <v>ANC</v>
      </c>
      <c r="I1022">
        <f t="shared" si="142"/>
        <v>32</v>
      </c>
      <c r="J1022" s="114" t="str">
        <f t="shared" si="143"/>
        <v>3</v>
      </c>
    </row>
    <row r="1023" spans="1:10" x14ac:dyDescent="0.2">
      <c r="A1023" t="s">
        <v>2128</v>
      </c>
      <c r="B1023" t="str">
        <f t="shared" si="135"/>
        <v>Prozessor D / Section 2 / Programm 4 / Ancillary Sender 4</v>
      </c>
      <c r="C1023" t="str">
        <f t="shared" si="136"/>
        <v>SDI32_ANCsend_0004</v>
      </c>
      <c r="D1023" t="str">
        <f t="shared" si="137"/>
        <v>Sender</v>
      </c>
      <c r="E1023" t="str">
        <f t="shared" si="138"/>
        <v>4</v>
      </c>
      <c r="F1023" t="str">
        <f t="shared" si="139"/>
        <v>2</v>
      </c>
      <c r="G1023" t="str">
        <f t="shared" si="140"/>
        <v>4</v>
      </c>
      <c r="H1023" t="str">
        <f t="shared" si="141"/>
        <v>ANC</v>
      </c>
      <c r="I1023">
        <f t="shared" si="142"/>
        <v>32</v>
      </c>
      <c r="J1023" s="114" t="str">
        <f t="shared" si="143"/>
        <v>4</v>
      </c>
    </row>
    <row r="1024" spans="1:10" x14ac:dyDescent="0.2">
      <c r="A1024" t="s">
        <v>2129</v>
      </c>
      <c r="B1024" t="str">
        <f t="shared" si="135"/>
        <v>Prozessor D / Section 2 / Programm 4 / Audio Sender 1</v>
      </c>
      <c r="C1024" t="str">
        <f t="shared" si="136"/>
        <v>SDI32_AUDsend_0001</v>
      </c>
      <c r="D1024" t="str">
        <f t="shared" si="137"/>
        <v>Sender</v>
      </c>
      <c r="E1024" t="str">
        <f t="shared" si="138"/>
        <v>4</v>
      </c>
      <c r="F1024" t="str">
        <f t="shared" si="139"/>
        <v>2</v>
      </c>
      <c r="G1024" t="str">
        <f t="shared" si="140"/>
        <v>4</v>
      </c>
      <c r="H1024" t="str">
        <f t="shared" si="141"/>
        <v>AUD</v>
      </c>
      <c r="I1024">
        <f t="shared" si="142"/>
        <v>32</v>
      </c>
      <c r="J1024" s="114" t="str">
        <f t="shared" si="143"/>
        <v>1</v>
      </c>
    </row>
    <row r="1025" spans="1:10" x14ac:dyDescent="0.2">
      <c r="A1025" t="s">
        <v>2130</v>
      </c>
      <c r="B1025" t="str">
        <f t="shared" si="135"/>
        <v>Prozessor D / Section 2 / Programm 4 / Audio Sender 2</v>
      </c>
      <c r="C1025" t="str">
        <f t="shared" si="136"/>
        <v>SDI32_AUDsend_0002</v>
      </c>
      <c r="D1025" t="str">
        <f t="shared" si="137"/>
        <v>Sender</v>
      </c>
      <c r="E1025" t="str">
        <f t="shared" si="138"/>
        <v>4</v>
      </c>
      <c r="F1025" t="str">
        <f t="shared" si="139"/>
        <v>2</v>
      </c>
      <c r="G1025" t="str">
        <f t="shared" si="140"/>
        <v>4</v>
      </c>
      <c r="H1025" t="str">
        <f t="shared" si="141"/>
        <v>AUD</v>
      </c>
      <c r="I1025">
        <f t="shared" si="142"/>
        <v>32</v>
      </c>
      <c r="J1025" s="114" t="str">
        <f t="shared" si="143"/>
        <v>2</v>
      </c>
    </row>
    <row r="1026" spans="1:10" x14ac:dyDescent="0.2">
      <c r="A1026" t="s">
        <v>2131</v>
      </c>
      <c r="B1026" t="str">
        <f t="shared" ref="B1026:B1089" si="144">CONCATENATE(IF(E1026="1","Prozessor A",IF(E1026="2","Prozessor B",IF(E1026="3","Prozessor C",IF(E1026="4","Prozessor D","UNBEKANNT"))))," / ",IF(F1026="1","Section 1",IF(F1026="2","Section 2","UNBEKANNT"))," / ",IF(G1026="1","Programm 1",IF(G1026="2","Programm 2",IF(G1026="3","Programm 3",IF(G1026="4","Programm 4","UNBEKANNT")))), " / ", IF(H1026="VID","Video",IF(H1026="AUD","Audio",IF(H1026="ANC","Ancillary","UNBEKANNT")))," ", D1026, " ", J1026)</f>
        <v>Prozessor D / Section 2 / Programm 4 / Audio Sender 3</v>
      </c>
      <c r="C1026" t="str">
        <f t="shared" ref="C1026:C1089" si="145">CONCATENATE("SDI",IF(I1026&lt;10,CONCATENATE("0",I1026),I1026),"_",H1026,IF(D1026="Sender","send_",IF(D1026="Receiver","rec_","UNKNOWN")),IF(OR(J1026 ="1",J1026 ="2",J1026 ="3",J1026 ="4",J1026 ="5",J1026 ="6",J1026 ="7",J1026 ="8",J1026 ="9"),CONCATENATE("000",J1026),CONCATENATE("00",J1026)))</f>
        <v>SDI32_AUDsend_0003</v>
      </c>
      <c r="D1026" t="str">
        <f t="shared" ref="D1026:D1089" si="146">IF(ISERROR(FIND("S|P",A1026)),"Receiver","Sender")</f>
        <v>Sender</v>
      </c>
      <c r="E1026" t="str">
        <f t="shared" ref="E1026:E1089" si="147">IF(ISERROR(FIND("ProcA",A1026)),IF(ISERROR(FIND("ProcB",A1026)),IF(ISERROR(FIND("ProcC",A1026)),IF(ISERROR(FIND("ProcD",A1026)),"UNBEKANNT","4"),"3"),"2"),"1")</f>
        <v>4</v>
      </c>
      <c r="F1026" t="str">
        <f t="shared" ref="F1026:F1089" si="148">IF(ISERROR(FIND(" S1 ",A1026)),IF(ISERROR(FIND(" S2 ",A1026)),"UNBEKANNT","2"),"1")</f>
        <v>2</v>
      </c>
      <c r="G1026" t="str">
        <f t="shared" ref="G1026:G1089" si="149">IF(ISERROR(FIND(" P1 ",A1026)),IF(ISERROR(FIND(" P2 ",A1026)),IF(ISERROR(FIND(" P3 ",A1026)),IF(ISERROR(FIND(" P4 ",A1026)),"UNBEKANNT","4"),"3"),"2"),"1")</f>
        <v>4</v>
      </c>
      <c r="H1026" t="str">
        <f t="shared" ref="H1026:H1089" si="150">IF(ISERROR(FIND("Video",A1026)),IF(ISERROR(FIND("Audio",A1026)),IF(ISERROR(FIND("Ancillary",A1026)),"UNBEKANNT","ANC"),"AUD"),"VID")</f>
        <v>AUD</v>
      </c>
      <c r="I1026">
        <f t="shared" ref="I1026:I1089" si="151">IF(AND(E1026="1",F1026="1",G1026="1"),1,IF(AND(E1026="1",F1026="1",G1026="2"),2,IF(AND(E1026="1",F1026="1",G1026="3"),3,IF(AND(E1026="1",F1026="1",G1026="4"),4,IF(AND(E1026="1",F1026="2",G1026="1"),5,IF(AND(E1026="1",F1026="2",G1026="2"),6,IF(AND(E1026="1",F1026="2",G1026="3"),7,IF(AND(E1026="1",F1026="2",G1026="4"),8,IF(AND(E1026="2",F1026="1",G1026="1"),9,IF(AND(E1026="2",F1026="1",G1026="2"),10,IF(AND(E1026="2",F1026="1",G1026="3"),11,IF(AND(E1026="2",F1026="1",G1026="4"),12,IF(AND(E1026="2",F1026="2",G1026="1"),13,IF(AND(E1026="2",F1026="2",G1026="2"),14,IF(AND(E1026="2",F1026="2",G1026="3"),15,IF(AND(E1026="2",F1026="2",G1026="4"),16,IF(AND(E1026="3",F1026="1",G1026="1"),17,IF(AND(E1026="3",F1026="1",G1026="2"),18,IF(AND(E1026="3",F1026="1",G1026="3"),19,IF(AND(E1026="3",F1026="1",G1026="4"),20,IF(AND(E1026="3",F1026="2",G1026="1"),21,IF(AND(E1026="3",F1026="2",G1026="2"),22,IF(AND(E1026="3",F1026="2",G1026="3"),23,IF(AND(E1026="3",F1026="2",G1026="4"),24,IF(AND(E1026="4",F1026="1",G1026="1"),25,IF(AND(E1026="4",F1026="1",G1026="2"),26,IF(AND(E1026="4",F1026="1",G1026="3"),27,IF(AND(E1026="4",F1026="1",G1026="4"),28,IF(AND(E1026="4",F1026="2",G1026="1"),29,IF(AND(E1026="4",F1026="2",G1026="2"),30,IF(AND(E1026="4",F1026="2",G1026="3"),31,IF(AND(E1026="4",F1026="2",G1026="4"),32,"UNBEKANNT"))))))))))))))))))))))))))))))))</f>
        <v>32</v>
      </c>
      <c r="J1026" s="114" t="str">
        <f t="shared" ref="J1026:J1089" si="152">IF(ISERROR(FIND("Proxy Video",A1026)),IF(ISERROR(FIND("Video",A1026)),IF(ISERROR(SEARCH("Audio",A1026)),IF(ISERROR(SEARCH("Data",A1026)),"UNBEKANNT",RIGHT(A1026,LEN(A1026)-SEARCH("Data",A1026)-4)),RIGHT(A1026,LEN(A1026)-SEARCH("Audio",A1026)-5)),"1"),"2")</f>
        <v>3</v>
      </c>
    </row>
    <row r="1027" spans="1:10" x14ac:dyDescent="0.2">
      <c r="A1027" t="s">
        <v>2132</v>
      </c>
      <c r="B1027" t="str">
        <f t="shared" si="144"/>
        <v>Prozessor D / Section 2 / Programm 4 / Audio Sender 4</v>
      </c>
      <c r="C1027" t="str">
        <f t="shared" si="145"/>
        <v>SDI32_AUDsend_0004</v>
      </c>
      <c r="D1027" t="str">
        <f t="shared" si="146"/>
        <v>Sender</v>
      </c>
      <c r="E1027" t="str">
        <f t="shared" si="147"/>
        <v>4</v>
      </c>
      <c r="F1027" t="str">
        <f t="shared" si="148"/>
        <v>2</v>
      </c>
      <c r="G1027" t="str">
        <f t="shared" si="149"/>
        <v>4</v>
      </c>
      <c r="H1027" t="str">
        <f t="shared" si="150"/>
        <v>AUD</v>
      </c>
      <c r="I1027">
        <f t="shared" si="151"/>
        <v>32</v>
      </c>
      <c r="J1027" s="114" t="str">
        <f t="shared" si="152"/>
        <v>4</v>
      </c>
    </row>
    <row r="1028" spans="1:10" x14ac:dyDescent="0.2">
      <c r="A1028" t="s">
        <v>2133</v>
      </c>
      <c r="B1028" t="str">
        <f t="shared" si="144"/>
        <v>Prozessor D / Section 2 / Programm 4 / Audio Sender 5</v>
      </c>
      <c r="C1028" t="str">
        <f t="shared" si="145"/>
        <v>SDI32_AUDsend_0005</v>
      </c>
      <c r="D1028" t="str">
        <f t="shared" si="146"/>
        <v>Sender</v>
      </c>
      <c r="E1028" t="str">
        <f t="shared" si="147"/>
        <v>4</v>
      </c>
      <c r="F1028" t="str">
        <f t="shared" si="148"/>
        <v>2</v>
      </c>
      <c r="G1028" t="str">
        <f t="shared" si="149"/>
        <v>4</v>
      </c>
      <c r="H1028" t="str">
        <f t="shared" si="150"/>
        <v>AUD</v>
      </c>
      <c r="I1028">
        <f t="shared" si="151"/>
        <v>32</v>
      </c>
      <c r="J1028" s="114" t="str">
        <f t="shared" si="152"/>
        <v>5</v>
      </c>
    </row>
    <row r="1029" spans="1:10" x14ac:dyDescent="0.2">
      <c r="A1029" t="s">
        <v>2134</v>
      </c>
      <c r="B1029" t="str">
        <f t="shared" si="144"/>
        <v>Prozessor D / Section 2 / Programm 4 / Audio Sender 6</v>
      </c>
      <c r="C1029" t="str">
        <f t="shared" si="145"/>
        <v>SDI32_AUDsend_0006</v>
      </c>
      <c r="D1029" t="str">
        <f t="shared" si="146"/>
        <v>Sender</v>
      </c>
      <c r="E1029" t="str">
        <f t="shared" si="147"/>
        <v>4</v>
      </c>
      <c r="F1029" t="str">
        <f t="shared" si="148"/>
        <v>2</v>
      </c>
      <c r="G1029" t="str">
        <f t="shared" si="149"/>
        <v>4</v>
      </c>
      <c r="H1029" t="str">
        <f t="shared" si="150"/>
        <v>AUD</v>
      </c>
      <c r="I1029">
        <f t="shared" si="151"/>
        <v>32</v>
      </c>
      <c r="J1029" s="114" t="str">
        <f t="shared" si="152"/>
        <v>6</v>
      </c>
    </row>
    <row r="1030" spans="1:10" x14ac:dyDescent="0.2">
      <c r="A1030" t="s">
        <v>2135</v>
      </c>
      <c r="B1030" t="str">
        <f t="shared" si="144"/>
        <v>Prozessor D / Section 2 / Programm 4 / Audio Sender 7</v>
      </c>
      <c r="C1030" t="str">
        <f t="shared" si="145"/>
        <v>SDI32_AUDsend_0007</v>
      </c>
      <c r="D1030" t="str">
        <f t="shared" si="146"/>
        <v>Sender</v>
      </c>
      <c r="E1030" t="str">
        <f t="shared" si="147"/>
        <v>4</v>
      </c>
      <c r="F1030" t="str">
        <f t="shared" si="148"/>
        <v>2</v>
      </c>
      <c r="G1030" t="str">
        <f t="shared" si="149"/>
        <v>4</v>
      </c>
      <c r="H1030" t="str">
        <f t="shared" si="150"/>
        <v>AUD</v>
      </c>
      <c r="I1030">
        <f t="shared" si="151"/>
        <v>32</v>
      </c>
      <c r="J1030" s="114" t="str">
        <f t="shared" si="152"/>
        <v>7</v>
      </c>
    </row>
    <row r="1031" spans="1:10" x14ac:dyDescent="0.2">
      <c r="A1031" t="s">
        <v>2136</v>
      </c>
      <c r="B1031" t="str">
        <f t="shared" si="144"/>
        <v>Prozessor D / Section 2 / Programm 4 / Audio Sender 8</v>
      </c>
      <c r="C1031" t="str">
        <f t="shared" si="145"/>
        <v>SDI32_AUDsend_0008</v>
      </c>
      <c r="D1031" t="str">
        <f t="shared" si="146"/>
        <v>Sender</v>
      </c>
      <c r="E1031" t="str">
        <f t="shared" si="147"/>
        <v>4</v>
      </c>
      <c r="F1031" t="str">
        <f t="shared" si="148"/>
        <v>2</v>
      </c>
      <c r="G1031" t="str">
        <f t="shared" si="149"/>
        <v>4</v>
      </c>
      <c r="H1031" t="str">
        <f t="shared" si="150"/>
        <v>AUD</v>
      </c>
      <c r="I1031">
        <f t="shared" si="151"/>
        <v>32</v>
      </c>
      <c r="J1031" s="114" t="str">
        <f t="shared" si="152"/>
        <v>8</v>
      </c>
    </row>
    <row r="1032" spans="1:10" x14ac:dyDescent="0.2">
      <c r="A1032" t="s">
        <v>2137</v>
      </c>
      <c r="B1032" t="str">
        <f t="shared" si="144"/>
        <v>Prozessor D / Section 2 / Programm 4 / Audio Sender 9</v>
      </c>
      <c r="C1032" t="str">
        <f t="shared" si="145"/>
        <v>SDI32_AUDsend_0009</v>
      </c>
      <c r="D1032" t="str">
        <f t="shared" si="146"/>
        <v>Sender</v>
      </c>
      <c r="E1032" t="str">
        <f t="shared" si="147"/>
        <v>4</v>
      </c>
      <c r="F1032" t="str">
        <f t="shared" si="148"/>
        <v>2</v>
      </c>
      <c r="G1032" t="str">
        <f t="shared" si="149"/>
        <v>4</v>
      </c>
      <c r="H1032" t="str">
        <f t="shared" si="150"/>
        <v>AUD</v>
      </c>
      <c r="I1032">
        <f t="shared" si="151"/>
        <v>32</v>
      </c>
      <c r="J1032" s="114" t="str">
        <f t="shared" si="152"/>
        <v>9</v>
      </c>
    </row>
    <row r="1033" spans="1:10" x14ac:dyDescent="0.2">
      <c r="A1033" t="s">
        <v>2138</v>
      </c>
      <c r="B1033" t="str">
        <f t="shared" si="144"/>
        <v>Prozessor D / Section 2 / Programm 4 / Audio Sender 10</v>
      </c>
      <c r="C1033" t="str">
        <f t="shared" si="145"/>
        <v>SDI32_AUDsend_0010</v>
      </c>
      <c r="D1033" t="str">
        <f t="shared" si="146"/>
        <v>Sender</v>
      </c>
      <c r="E1033" t="str">
        <f t="shared" si="147"/>
        <v>4</v>
      </c>
      <c r="F1033" t="str">
        <f t="shared" si="148"/>
        <v>2</v>
      </c>
      <c r="G1033" t="str">
        <f t="shared" si="149"/>
        <v>4</v>
      </c>
      <c r="H1033" t="str">
        <f t="shared" si="150"/>
        <v>AUD</v>
      </c>
      <c r="I1033">
        <f t="shared" si="151"/>
        <v>32</v>
      </c>
      <c r="J1033" s="114" t="str">
        <f t="shared" si="152"/>
        <v>10</v>
      </c>
    </row>
    <row r="1034" spans="1:10" x14ac:dyDescent="0.2">
      <c r="A1034" t="s">
        <v>2139</v>
      </c>
      <c r="B1034" t="str">
        <f t="shared" si="144"/>
        <v>Prozessor D / Section 2 / Programm 4 / Audio Sender 11</v>
      </c>
      <c r="C1034" t="str">
        <f t="shared" si="145"/>
        <v>SDI32_AUDsend_0011</v>
      </c>
      <c r="D1034" t="str">
        <f t="shared" si="146"/>
        <v>Sender</v>
      </c>
      <c r="E1034" t="str">
        <f t="shared" si="147"/>
        <v>4</v>
      </c>
      <c r="F1034" t="str">
        <f t="shared" si="148"/>
        <v>2</v>
      </c>
      <c r="G1034" t="str">
        <f t="shared" si="149"/>
        <v>4</v>
      </c>
      <c r="H1034" t="str">
        <f t="shared" si="150"/>
        <v>AUD</v>
      </c>
      <c r="I1034">
        <f t="shared" si="151"/>
        <v>32</v>
      </c>
      <c r="J1034" s="114" t="str">
        <f t="shared" si="152"/>
        <v>11</v>
      </c>
    </row>
    <row r="1035" spans="1:10" x14ac:dyDescent="0.2">
      <c r="A1035" t="s">
        <v>2140</v>
      </c>
      <c r="B1035" t="str">
        <f t="shared" si="144"/>
        <v>Prozessor D / Section 2 / Programm 4 / Audio Sender 12</v>
      </c>
      <c r="C1035" t="str">
        <f t="shared" si="145"/>
        <v>SDI32_AUDsend_0012</v>
      </c>
      <c r="D1035" t="str">
        <f t="shared" si="146"/>
        <v>Sender</v>
      </c>
      <c r="E1035" t="str">
        <f t="shared" si="147"/>
        <v>4</v>
      </c>
      <c r="F1035" t="str">
        <f t="shared" si="148"/>
        <v>2</v>
      </c>
      <c r="G1035" t="str">
        <f t="shared" si="149"/>
        <v>4</v>
      </c>
      <c r="H1035" t="str">
        <f t="shared" si="150"/>
        <v>AUD</v>
      </c>
      <c r="I1035">
        <f t="shared" si="151"/>
        <v>32</v>
      </c>
      <c r="J1035" s="114" t="str">
        <f t="shared" si="152"/>
        <v>12</v>
      </c>
    </row>
    <row r="1036" spans="1:10" x14ac:dyDescent="0.2">
      <c r="A1036" t="s">
        <v>2141</v>
      </c>
      <c r="B1036" t="str">
        <f t="shared" si="144"/>
        <v>Prozessor D / Section 2 / Programm 4 / Audio Sender 13</v>
      </c>
      <c r="C1036" t="str">
        <f t="shared" si="145"/>
        <v>SDI32_AUDsend_0013</v>
      </c>
      <c r="D1036" t="str">
        <f t="shared" si="146"/>
        <v>Sender</v>
      </c>
      <c r="E1036" t="str">
        <f t="shared" si="147"/>
        <v>4</v>
      </c>
      <c r="F1036" t="str">
        <f t="shared" si="148"/>
        <v>2</v>
      </c>
      <c r="G1036" t="str">
        <f t="shared" si="149"/>
        <v>4</v>
      </c>
      <c r="H1036" t="str">
        <f t="shared" si="150"/>
        <v>AUD</v>
      </c>
      <c r="I1036">
        <f t="shared" si="151"/>
        <v>32</v>
      </c>
      <c r="J1036" s="114" t="str">
        <f t="shared" si="152"/>
        <v>13</v>
      </c>
    </row>
    <row r="1037" spans="1:10" x14ac:dyDescent="0.2">
      <c r="A1037" t="s">
        <v>2142</v>
      </c>
      <c r="B1037" t="str">
        <f t="shared" si="144"/>
        <v>Prozessor D / Section 2 / Programm 4 / Audio Sender 14</v>
      </c>
      <c r="C1037" t="str">
        <f t="shared" si="145"/>
        <v>SDI32_AUDsend_0014</v>
      </c>
      <c r="D1037" t="str">
        <f t="shared" si="146"/>
        <v>Sender</v>
      </c>
      <c r="E1037" t="str">
        <f t="shared" si="147"/>
        <v>4</v>
      </c>
      <c r="F1037" t="str">
        <f t="shared" si="148"/>
        <v>2</v>
      </c>
      <c r="G1037" t="str">
        <f t="shared" si="149"/>
        <v>4</v>
      </c>
      <c r="H1037" t="str">
        <f t="shared" si="150"/>
        <v>AUD</v>
      </c>
      <c r="I1037">
        <f t="shared" si="151"/>
        <v>32</v>
      </c>
      <c r="J1037" s="114" t="str">
        <f t="shared" si="152"/>
        <v>14</v>
      </c>
    </row>
    <row r="1038" spans="1:10" x14ac:dyDescent="0.2">
      <c r="A1038" t="s">
        <v>2143</v>
      </c>
      <c r="B1038" t="str">
        <f t="shared" si="144"/>
        <v>Prozessor D / Section 2 / Programm 4 / Audio Sender 15</v>
      </c>
      <c r="C1038" t="str">
        <f t="shared" si="145"/>
        <v>SDI32_AUDsend_0015</v>
      </c>
      <c r="D1038" t="str">
        <f t="shared" si="146"/>
        <v>Sender</v>
      </c>
      <c r="E1038" t="str">
        <f t="shared" si="147"/>
        <v>4</v>
      </c>
      <c r="F1038" t="str">
        <f t="shared" si="148"/>
        <v>2</v>
      </c>
      <c r="G1038" t="str">
        <f t="shared" si="149"/>
        <v>4</v>
      </c>
      <c r="H1038" t="str">
        <f t="shared" si="150"/>
        <v>AUD</v>
      </c>
      <c r="I1038">
        <f t="shared" si="151"/>
        <v>32</v>
      </c>
      <c r="J1038" s="114" t="str">
        <f t="shared" si="152"/>
        <v>15</v>
      </c>
    </row>
    <row r="1039" spans="1:10" x14ac:dyDescent="0.2">
      <c r="A1039" t="s">
        <v>2144</v>
      </c>
      <c r="B1039" t="str">
        <f t="shared" si="144"/>
        <v>Prozessor D / Section 2 / Programm 4 / Audio Sender 16</v>
      </c>
      <c r="C1039" t="str">
        <f t="shared" si="145"/>
        <v>SDI32_AUDsend_0016</v>
      </c>
      <c r="D1039" t="str">
        <f t="shared" si="146"/>
        <v>Sender</v>
      </c>
      <c r="E1039" t="str">
        <f t="shared" si="147"/>
        <v>4</v>
      </c>
      <c r="F1039" t="str">
        <f t="shared" si="148"/>
        <v>2</v>
      </c>
      <c r="G1039" t="str">
        <f t="shared" si="149"/>
        <v>4</v>
      </c>
      <c r="H1039" t="str">
        <f t="shared" si="150"/>
        <v>AUD</v>
      </c>
      <c r="I1039">
        <f t="shared" si="151"/>
        <v>32</v>
      </c>
      <c r="J1039" s="114" t="str">
        <f t="shared" si="152"/>
        <v>16</v>
      </c>
    </row>
    <row r="1040" spans="1:10" x14ac:dyDescent="0.2">
      <c r="A1040" t="s">
        <v>2145</v>
      </c>
      <c r="B1040" t="str">
        <f t="shared" si="144"/>
        <v>Prozessor D / Section 2 / Programm 4 / Video Sender 1</v>
      </c>
      <c r="C1040" t="str">
        <f t="shared" si="145"/>
        <v>SDI32_VIDsend_0001</v>
      </c>
      <c r="D1040" t="str">
        <f t="shared" si="146"/>
        <v>Sender</v>
      </c>
      <c r="E1040" t="str">
        <f t="shared" si="147"/>
        <v>4</v>
      </c>
      <c r="F1040" t="str">
        <f t="shared" si="148"/>
        <v>2</v>
      </c>
      <c r="G1040" t="str">
        <f t="shared" si="149"/>
        <v>4</v>
      </c>
      <c r="H1040" t="str">
        <f t="shared" si="150"/>
        <v>VID</v>
      </c>
      <c r="I1040">
        <f t="shared" si="151"/>
        <v>32</v>
      </c>
      <c r="J1040" s="114" t="str">
        <f t="shared" si="152"/>
        <v>1</v>
      </c>
    </row>
    <row r="1041" spans="1:10" x14ac:dyDescent="0.2">
      <c r="A1041" t="s">
        <v>2146</v>
      </c>
      <c r="B1041" t="str">
        <f t="shared" si="144"/>
        <v>Prozessor D / Section 2 / Programm 4 / Video Sender 2</v>
      </c>
      <c r="C1041" t="str">
        <f t="shared" si="145"/>
        <v>SDI32_VIDsend_0002</v>
      </c>
      <c r="D1041" t="str">
        <f t="shared" si="146"/>
        <v>Sender</v>
      </c>
      <c r="E1041" t="str">
        <f t="shared" si="147"/>
        <v>4</v>
      </c>
      <c r="F1041" t="str">
        <f t="shared" si="148"/>
        <v>2</v>
      </c>
      <c r="G1041" t="str">
        <f t="shared" si="149"/>
        <v>4</v>
      </c>
      <c r="H1041" t="str">
        <f t="shared" si="150"/>
        <v>VID</v>
      </c>
      <c r="I1041">
        <f t="shared" si="151"/>
        <v>32</v>
      </c>
      <c r="J1041" s="114" t="str">
        <f t="shared" si="152"/>
        <v>2</v>
      </c>
    </row>
    <row r="1042" spans="1:10" x14ac:dyDescent="0.2">
      <c r="A1042" t="s">
        <v>2147</v>
      </c>
      <c r="B1042" t="str">
        <f t="shared" si="144"/>
        <v>Prozessor B / Section 1 / Programm 1 / Video Receiver 1</v>
      </c>
      <c r="C1042" t="str">
        <f t="shared" si="145"/>
        <v>SDI09_VIDrec_0001</v>
      </c>
      <c r="D1042" t="str">
        <f t="shared" si="146"/>
        <v>Receiver</v>
      </c>
      <c r="E1042" t="str">
        <f t="shared" si="147"/>
        <v>2</v>
      </c>
      <c r="F1042" t="str">
        <f t="shared" si="148"/>
        <v>1</v>
      </c>
      <c r="G1042" t="str">
        <f t="shared" si="149"/>
        <v>1</v>
      </c>
      <c r="H1042" t="str">
        <f t="shared" si="150"/>
        <v>VID</v>
      </c>
      <c r="I1042">
        <f t="shared" si="151"/>
        <v>9</v>
      </c>
      <c r="J1042" s="114" t="str">
        <f t="shared" si="152"/>
        <v>1</v>
      </c>
    </row>
    <row r="1043" spans="1:10" x14ac:dyDescent="0.2">
      <c r="A1043" t="s">
        <v>2148</v>
      </c>
      <c r="B1043" t="str">
        <f t="shared" si="144"/>
        <v>Prozessor B / Section 1 / Programm 1 / Audio Receiver 1</v>
      </c>
      <c r="C1043" t="str">
        <f t="shared" si="145"/>
        <v>SDI09_AUDrec_0001</v>
      </c>
      <c r="D1043" t="str">
        <f t="shared" si="146"/>
        <v>Receiver</v>
      </c>
      <c r="E1043" t="str">
        <f t="shared" si="147"/>
        <v>2</v>
      </c>
      <c r="F1043" t="str">
        <f t="shared" si="148"/>
        <v>1</v>
      </c>
      <c r="G1043" t="str">
        <f t="shared" si="149"/>
        <v>1</v>
      </c>
      <c r="H1043" t="str">
        <f t="shared" si="150"/>
        <v>AUD</v>
      </c>
      <c r="I1043">
        <f t="shared" si="151"/>
        <v>9</v>
      </c>
      <c r="J1043" s="114" t="str">
        <f t="shared" si="152"/>
        <v>1</v>
      </c>
    </row>
    <row r="1044" spans="1:10" x14ac:dyDescent="0.2">
      <c r="A1044" t="s">
        <v>2149</v>
      </c>
      <c r="B1044" t="str">
        <f t="shared" si="144"/>
        <v>Prozessor B / Section 1 / Programm 1 / Audio Receiver 2</v>
      </c>
      <c r="C1044" t="str">
        <f t="shared" si="145"/>
        <v>SDI09_AUDrec_0002</v>
      </c>
      <c r="D1044" t="str">
        <f t="shared" si="146"/>
        <v>Receiver</v>
      </c>
      <c r="E1044" t="str">
        <f t="shared" si="147"/>
        <v>2</v>
      </c>
      <c r="F1044" t="str">
        <f t="shared" si="148"/>
        <v>1</v>
      </c>
      <c r="G1044" t="str">
        <f t="shared" si="149"/>
        <v>1</v>
      </c>
      <c r="H1044" t="str">
        <f t="shared" si="150"/>
        <v>AUD</v>
      </c>
      <c r="I1044">
        <f t="shared" si="151"/>
        <v>9</v>
      </c>
      <c r="J1044" s="114" t="str">
        <f t="shared" si="152"/>
        <v>2</v>
      </c>
    </row>
    <row r="1045" spans="1:10" x14ac:dyDescent="0.2">
      <c r="A1045" t="s">
        <v>2150</v>
      </c>
      <c r="B1045" t="str">
        <f t="shared" si="144"/>
        <v>Prozessor B / Section 1 / Programm 1 / Audio Receiver 3</v>
      </c>
      <c r="C1045" t="str">
        <f t="shared" si="145"/>
        <v>SDI09_AUDrec_0003</v>
      </c>
      <c r="D1045" t="str">
        <f t="shared" si="146"/>
        <v>Receiver</v>
      </c>
      <c r="E1045" t="str">
        <f t="shared" si="147"/>
        <v>2</v>
      </c>
      <c r="F1045" t="str">
        <f t="shared" si="148"/>
        <v>1</v>
      </c>
      <c r="G1045" t="str">
        <f t="shared" si="149"/>
        <v>1</v>
      </c>
      <c r="H1045" t="str">
        <f t="shared" si="150"/>
        <v>AUD</v>
      </c>
      <c r="I1045">
        <f t="shared" si="151"/>
        <v>9</v>
      </c>
      <c r="J1045" s="114" t="str">
        <f t="shared" si="152"/>
        <v>3</v>
      </c>
    </row>
    <row r="1046" spans="1:10" x14ac:dyDescent="0.2">
      <c r="A1046" t="s">
        <v>2151</v>
      </c>
      <c r="B1046" t="str">
        <f t="shared" si="144"/>
        <v>Prozessor B / Section 1 / Programm 1 / Audio Receiver 4</v>
      </c>
      <c r="C1046" t="str">
        <f t="shared" si="145"/>
        <v>SDI09_AUDrec_0004</v>
      </c>
      <c r="D1046" t="str">
        <f t="shared" si="146"/>
        <v>Receiver</v>
      </c>
      <c r="E1046" t="str">
        <f t="shared" si="147"/>
        <v>2</v>
      </c>
      <c r="F1046" t="str">
        <f t="shared" si="148"/>
        <v>1</v>
      </c>
      <c r="G1046" t="str">
        <f t="shared" si="149"/>
        <v>1</v>
      </c>
      <c r="H1046" t="str">
        <f t="shared" si="150"/>
        <v>AUD</v>
      </c>
      <c r="I1046">
        <f t="shared" si="151"/>
        <v>9</v>
      </c>
      <c r="J1046" s="114" t="str">
        <f t="shared" si="152"/>
        <v>4</v>
      </c>
    </row>
    <row r="1047" spans="1:10" x14ac:dyDescent="0.2">
      <c r="A1047" t="s">
        <v>2152</v>
      </c>
      <c r="B1047" t="str">
        <f t="shared" si="144"/>
        <v>Prozessor B / Section 1 / Programm 1 / Audio Receiver 5</v>
      </c>
      <c r="C1047" t="str">
        <f t="shared" si="145"/>
        <v>SDI09_AUDrec_0005</v>
      </c>
      <c r="D1047" t="str">
        <f t="shared" si="146"/>
        <v>Receiver</v>
      </c>
      <c r="E1047" t="str">
        <f t="shared" si="147"/>
        <v>2</v>
      </c>
      <c r="F1047" t="str">
        <f t="shared" si="148"/>
        <v>1</v>
      </c>
      <c r="G1047" t="str">
        <f t="shared" si="149"/>
        <v>1</v>
      </c>
      <c r="H1047" t="str">
        <f t="shared" si="150"/>
        <v>AUD</v>
      </c>
      <c r="I1047">
        <f t="shared" si="151"/>
        <v>9</v>
      </c>
      <c r="J1047" s="114" t="str">
        <f t="shared" si="152"/>
        <v>5</v>
      </c>
    </row>
    <row r="1048" spans="1:10" x14ac:dyDescent="0.2">
      <c r="A1048" t="s">
        <v>2153</v>
      </c>
      <c r="B1048" t="str">
        <f t="shared" si="144"/>
        <v>Prozessor B / Section 1 / Programm 1 / Audio Receiver 6</v>
      </c>
      <c r="C1048" t="str">
        <f t="shared" si="145"/>
        <v>SDI09_AUDrec_0006</v>
      </c>
      <c r="D1048" t="str">
        <f t="shared" si="146"/>
        <v>Receiver</v>
      </c>
      <c r="E1048" t="str">
        <f t="shared" si="147"/>
        <v>2</v>
      </c>
      <c r="F1048" t="str">
        <f t="shared" si="148"/>
        <v>1</v>
      </c>
      <c r="G1048" t="str">
        <f t="shared" si="149"/>
        <v>1</v>
      </c>
      <c r="H1048" t="str">
        <f t="shared" si="150"/>
        <v>AUD</v>
      </c>
      <c r="I1048">
        <f t="shared" si="151"/>
        <v>9</v>
      </c>
      <c r="J1048" s="114" t="str">
        <f t="shared" si="152"/>
        <v>6</v>
      </c>
    </row>
    <row r="1049" spans="1:10" x14ac:dyDescent="0.2">
      <c r="A1049" t="s">
        <v>2154</v>
      </c>
      <c r="B1049" t="str">
        <f t="shared" si="144"/>
        <v>Prozessor B / Section 1 / Programm 1 / Audio Receiver 7</v>
      </c>
      <c r="C1049" t="str">
        <f t="shared" si="145"/>
        <v>SDI09_AUDrec_0007</v>
      </c>
      <c r="D1049" t="str">
        <f t="shared" si="146"/>
        <v>Receiver</v>
      </c>
      <c r="E1049" t="str">
        <f t="shared" si="147"/>
        <v>2</v>
      </c>
      <c r="F1049" t="str">
        <f t="shared" si="148"/>
        <v>1</v>
      </c>
      <c r="G1049" t="str">
        <f t="shared" si="149"/>
        <v>1</v>
      </c>
      <c r="H1049" t="str">
        <f t="shared" si="150"/>
        <v>AUD</v>
      </c>
      <c r="I1049">
        <f t="shared" si="151"/>
        <v>9</v>
      </c>
      <c r="J1049" s="114" t="str">
        <f t="shared" si="152"/>
        <v>7</v>
      </c>
    </row>
    <row r="1050" spans="1:10" x14ac:dyDescent="0.2">
      <c r="A1050" t="s">
        <v>2155</v>
      </c>
      <c r="B1050" t="str">
        <f t="shared" si="144"/>
        <v>Prozessor B / Section 1 / Programm 1 / Audio Receiver 8</v>
      </c>
      <c r="C1050" t="str">
        <f t="shared" si="145"/>
        <v>SDI09_AUDrec_0008</v>
      </c>
      <c r="D1050" t="str">
        <f t="shared" si="146"/>
        <v>Receiver</v>
      </c>
      <c r="E1050" t="str">
        <f t="shared" si="147"/>
        <v>2</v>
      </c>
      <c r="F1050" t="str">
        <f t="shared" si="148"/>
        <v>1</v>
      </c>
      <c r="G1050" t="str">
        <f t="shared" si="149"/>
        <v>1</v>
      </c>
      <c r="H1050" t="str">
        <f t="shared" si="150"/>
        <v>AUD</v>
      </c>
      <c r="I1050">
        <f t="shared" si="151"/>
        <v>9</v>
      </c>
      <c r="J1050" s="114" t="str">
        <f t="shared" si="152"/>
        <v>8</v>
      </c>
    </row>
    <row r="1051" spans="1:10" x14ac:dyDescent="0.2">
      <c r="A1051" t="s">
        <v>2156</v>
      </c>
      <c r="B1051" t="str">
        <f t="shared" si="144"/>
        <v>Prozessor B / Section 1 / Programm 1 / Audio Receiver 9</v>
      </c>
      <c r="C1051" t="str">
        <f t="shared" si="145"/>
        <v>SDI09_AUDrec_0009</v>
      </c>
      <c r="D1051" t="str">
        <f t="shared" si="146"/>
        <v>Receiver</v>
      </c>
      <c r="E1051" t="str">
        <f t="shared" si="147"/>
        <v>2</v>
      </c>
      <c r="F1051" t="str">
        <f t="shared" si="148"/>
        <v>1</v>
      </c>
      <c r="G1051" t="str">
        <f t="shared" si="149"/>
        <v>1</v>
      </c>
      <c r="H1051" t="str">
        <f t="shared" si="150"/>
        <v>AUD</v>
      </c>
      <c r="I1051">
        <f t="shared" si="151"/>
        <v>9</v>
      </c>
      <c r="J1051" s="114" t="str">
        <f t="shared" si="152"/>
        <v>9</v>
      </c>
    </row>
    <row r="1052" spans="1:10" x14ac:dyDescent="0.2">
      <c r="A1052" t="s">
        <v>2157</v>
      </c>
      <c r="B1052" t="str">
        <f t="shared" si="144"/>
        <v>Prozessor B / Section 1 / Programm 1 / Audio Receiver 10</v>
      </c>
      <c r="C1052" t="str">
        <f t="shared" si="145"/>
        <v>SDI09_AUDrec_0010</v>
      </c>
      <c r="D1052" t="str">
        <f t="shared" si="146"/>
        <v>Receiver</v>
      </c>
      <c r="E1052" t="str">
        <f t="shared" si="147"/>
        <v>2</v>
      </c>
      <c r="F1052" t="str">
        <f t="shared" si="148"/>
        <v>1</v>
      </c>
      <c r="G1052" t="str">
        <f t="shared" si="149"/>
        <v>1</v>
      </c>
      <c r="H1052" t="str">
        <f t="shared" si="150"/>
        <v>AUD</v>
      </c>
      <c r="I1052">
        <f t="shared" si="151"/>
        <v>9</v>
      </c>
      <c r="J1052" s="114" t="str">
        <f t="shared" si="152"/>
        <v>10</v>
      </c>
    </row>
    <row r="1053" spans="1:10" x14ac:dyDescent="0.2">
      <c r="A1053" t="s">
        <v>2158</v>
      </c>
      <c r="B1053" t="str">
        <f t="shared" si="144"/>
        <v>Prozessor B / Section 1 / Programm 1 / Audio Receiver 11</v>
      </c>
      <c r="C1053" t="str">
        <f t="shared" si="145"/>
        <v>SDI09_AUDrec_0011</v>
      </c>
      <c r="D1053" t="str">
        <f t="shared" si="146"/>
        <v>Receiver</v>
      </c>
      <c r="E1053" t="str">
        <f t="shared" si="147"/>
        <v>2</v>
      </c>
      <c r="F1053" t="str">
        <f t="shared" si="148"/>
        <v>1</v>
      </c>
      <c r="G1053" t="str">
        <f t="shared" si="149"/>
        <v>1</v>
      </c>
      <c r="H1053" t="str">
        <f t="shared" si="150"/>
        <v>AUD</v>
      </c>
      <c r="I1053">
        <f t="shared" si="151"/>
        <v>9</v>
      </c>
      <c r="J1053" s="114" t="str">
        <f t="shared" si="152"/>
        <v>11</v>
      </c>
    </row>
    <row r="1054" spans="1:10" x14ac:dyDescent="0.2">
      <c r="A1054" t="s">
        <v>2159</v>
      </c>
      <c r="B1054" t="str">
        <f t="shared" si="144"/>
        <v>Prozessor B / Section 1 / Programm 1 / Audio Receiver 12</v>
      </c>
      <c r="C1054" t="str">
        <f t="shared" si="145"/>
        <v>SDI09_AUDrec_0012</v>
      </c>
      <c r="D1054" t="str">
        <f t="shared" si="146"/>
        <v>Receiver</v>
      </c>
      <c r="E1054" t="str">
        <f t="shared" si="147"/>
        <v>2</v>
      </c>
      <c r="F1054" t="str">
        <f t="shared" si="148"/>
        <v>1</v>
      </c>
      <c r="G1054" t="str">
        <f t="shared" si="149"/>
        <v>1</v>
      </c>
      <c r="H1054" t="str">
        <f t="shared" si="150"/>
        <v>AUD</v>
      </c>
      <c r="I1054">
        <f t="shared" si="151"/>
        <v>9</v>
      </c>
      <c r="J1054" s="114" t="str">
        <f t="shared" si="152"/>
        <v>12</v>
      </c>
    </row>
    <row r="1055" spans="1:10" x14ac:dyDescent="0.2">
      <c r="A1055" t="s">
        <v>2160</v>
      </c>
      <c r="B1055" t="str">
        <f t="shared" si="144"/>
        <v>Prozessor B / Section 1 / Programm 1 / Audio Receiver 13</v>
      </c>
      <c r="C1055" t="str">
        <f t="shared" si="145"/>
        <v>SDI09_AUDrec_0013</v>
      </c>
      <c r="D1055" t="str">
        <f t="shared" si="146"/>
        <v>Receiver</v>
      </c>
      <c r="E1055" t="str">
        <f t="shared" si="147"/>
        <v>2</v>
      </c>
      <c r="F1055" t="str">
        <f t="shared" si="148"/>
        <v>1</v>
      </c>
      <c r="G1055" t="str">
        <f t="shared" si="149"/>
        <v>1</v>
      </c>
      <c r="H1055" t="str">
        <f t="shared" si="150"/>
        <v>AUD</v>
      </c>
      <c r="I1055">
        <f t="shared" si="151"/>
        <v>9</v>
      </c>
      <c r="J1055" s="114" t="str">
        <f t="shared" si="152"/>
        <v>13</v>
      </c>
    </row>
    <row r="1056" spans="1:10" x14ac:dyDescent="0.2">
      <c r="A1056" t="s">
        <v>2161</v>
      </c>
      <c r="B1056" t="str">
        <f t="shared" si="144"/>
        <v>Prozessor B / Section 1 / Programm 1 / Audio Receiver 14</v>
      </c>
      <c r="C1056" t="str">
        <f t="shared" si="145"/>
        <v>SDI09_AUDrec_0014</v>
      </c>
      <c r="D1056" t="str">
        <f t="shared" si="146"/>
        <v>Receiver</v>
      </c>
      <c r="E1056" t="str">
        <f t="shared" si="147"/>
        <v>2</v>
      </c>
      <c r="F1056" t="str">
        <f t="shared" si="148"/>
        <v>1</v>
      </c>
      <c r="G1056" t="str">
        <f t="shared" si="149"/>
        <v>1</v>
      </c>
      <c r="H1056" t="str">
        <f t="shared" si="150"/>
        <v>AUD</v>
      </c>
      <c r="I1056">
        <f t="shared" si="151"/>
        <v>9</v>
      </c>
      <c r="J1056" s="114" t="str">
        <f t="shared" si="152"/>
        <v>14</v>
      </c>
    </row>
    <row r="1057" spans="1:10" x14ac:dyDescent="0.2">
      <c r="A1057" t="s">
        <v>2162</v>
      </c>
      <c r="B1057" t="str">
        <f t="shared" si="144"/>
        <v>Prozessor B / Section 1 / Programm 1 / Audio Receiver 15</v>
      </c>
      <c r="C1057" t="str">
        <f t="shared" si="145"/>
        <v>SDI09_AUDrec_0015</v>
      </c>
      <c r="D1057" t="str">
        <f t="shared" si="146"/>
        <v>Receiver</v>
      </c>
      <c r="E1057" t="str">
        <f t="shared" si="147"/>
        <v>2</v>
      </c>
      <c r="F1057" t="str">
        <f t="shared" si="148"/>
        <v>1</v>
      </c>
      <c r="G1057" t="str">
        <f t="shared" si="149"/>
        <v>1</v>
      </c>
      <c r="H1057" t="str">
        <f t="shared" si="150"/>
        <v>AUD</v>
      </c>
      <c r="I1057">
        <f t="shared" si="151"/>
        <v>9</v>
      </c>
      <c r="J1057" s="114" t="str">
        <f t="shared" si="152"/>
        <v>15</v>
      </c>
    </row>
    <row r="1058" spans="1:10" x14ac:dyDescent="0.2">
      <c r="A1058" t="s">
        <v>2163</v>
      </c>
      <c r="B1058" t="str">
        <f t="shared" si="144"/>
        <v>Prozessor B / Section 1 / Programm 1 / Audio Receiver 16</v>
      </c>
      <c r="C1058" t="str">
        <f t="shared" si="145"/>
        <v>SDI09_AUDrec_0016</v>
      </c>
      <c r="D1058" t="str">
        <f t="shared" si="146"/>
        <v>Receiver</v>
      </c>
      <c r="E1058" t="str">
        <f t="shared" si="147"/>
        <v>2</v>
      </c>
      <c r="F1058" t="str">
        <f t="shared" si="148"/>
        <v>1</v>
      </c>
      <c r="G1058" t="str">
        <f t="shared" si="149"/>
        <v>1</v>
      </c>
      <c r="H1058" t="str">
        <f t="shared" si="150"/>
        <v>AUD</v>
      </c>
      <c r="I1058">
        <f t="shared" si="151"/>
        <v>9</v>
      </c>
      <c r="J1058" s="114" t="str">
        <f t="shared" si="152"/>
        <v>16</v>
      </c>
    </row>
    <row r="1059" spans="1:10" x14ac:dyDescent="0.2">
      <c r="A1059" t="s">
        <v>2164</v>
      </c>
      <c r="B1059" t="str">
        <f t="shared" si="144"/>
        <v>Prozessor B / Section 1 / Programm 1 / Ancillary Receiver 1</v>
      </c>
      <c r="C1059" t="str">
        <f t="shared" si="145"/>
        <v>SDI09_ANCrec_0001</v>
      </c>
      <c r="D1059" t="str">
        <f t="shared" si="146"/>
        <v>Receiver</v>
      </c>
      <c r="E1059" t="str">
        <f t="shared" si="147"/>
        <v>2</v>
      </c>
      <c r="F1059" t="str">
        <f t="shared" si="148"/>
        <v>1</v>
      </c>
      <c r="G1059" t="str">
        <f t="shared" si="149"/>
        <v>1</v>
      </c>
      <c r="H1059" t="str">
        <f t="shared" si="150"/>
        <v>ANC</v>
      </c>
      <c r="I1059">
        <f t="shared" si="151"/>
        <v>9</v>
      </c>
      <c r="J1059" s="114" t="str">
        <f t="shared" si="152"/>
        <v>1</v>
      </c>
    </row>
    <row r="1060" spans="1:10" x14ac:dyDescent="0.2">
      <c r="A1060" t="s">
        <v>2165</v>
      </c>
      <c r="B1060" t="str">
        <f t="shared" si="144"/>
        <v>Prozessor B / Section 1 / Programm 1 / Ancillary Receiver 2</v>
      </c>
      <c r="C1060" t="str">
        <f t="shared" si="145"/>
        <v>SDI09_ANCrec_0002</v>
      </c>
      <c r="D1060" t="str">
        <f t="shared" si="146"/>
        <v>Receiver</v>
      </c>
      <c r="E1060" t="str">
        <f t="shared" si="147"/>
        <v>2</v>
      </c>
      <c r="F1060" t="str">
        <f t="shared" si="148"/>
        <v>1</v>
      </c>
      <c r="G1060" t="str">
        <f t="shared" si="149"/>
        <v>1</v>
      </c>
      <c r="H1060" t="str">
        <f t="shared" si="150"/>
        <v>ANC</v>
      </c>
      <c r="I1060">
        <f t="shared" si="151"/>
        <v>9</v>
      </c>
      <c r="J1060" s="114" t="str">
        <f t="shared" si="152"/>
        <v>2</v>
      </c>
    </row>
    <row r="1061" spans="1:10" x14ac:dyDescent="0.2">
      <c r="A1061" t="s">
        <v>2166</v>
      </c>
      <c r="B1061" t="str">
        <f t="shared" si="144"/>
        <v>Prozessor B / Section 1 / Programm 1 / Ancillary Receiver 3</v>
      </c>
      <c r="C1061" t="str">
        <f t="shared" si="145"/>
        <v>SDI09_ANCrec_0003</v>
      </c>
      <c r="D1061" t="str">
        <f t="shared" si="146"/>
        <v>Receiver</v>
      </c>
      <c r="E1061" t="str">
        <f t="shared" si="147"/>
        <v>2</v>
      </c>
      <c r="F1061" t="str">
        <f t="shared" si="148"/>
        <v>1</v>
      </c>
      <c r="G1061" t="str">
        <f t="shared" si="149"/>
        <v>1</v>
      </c>
      <c r="H1061" t="str">
        <f t="shared" si="150"/>
        <v>ANC</v>
      </c>
      <c r="I1061">
        <f t="shared" si="151"/>
        <v>9</v>
      </c>
      <c r="J1061" s="114" t="str">
        <f t="shared" si="152"/>
        <v>3</v>
      </c>
    </row>
    <row r="1062" spans="1:10" x14ac:dyDescent="0.2">
      <c r="A1062" t="s">
        <v>2167</v>
      </c>
      <c r="B1062" t="str">
        <f t="shared" si="144"/>
        <v>Prozessor B / Section 1 / Programm 1 / Ancillary Receiver 4</v>
      </c>
      <c r="C1062" t="str">
        <f t="shared" si="145"/>
        <v>SDI09_ANCrec_0004</v>
      </c>
      <c r="D1062" t="str">
        <f t="shared" si="146"/>
        <v>Receiver</v>
      </c>
      <c r="E1062" t="str">
        <f t="shared" si="147"/>
        <v>2</v>
      </c>
      <c r="F1062" t="str">
        <f t="shared" si="148"/>
        <v>1</v>
      </c>
      <c r="G1062" t="str">
        <f t="shared" si="149"/>
        <v>1</v>
      </c>
      <c r="H1062" t="str">
        <f t="shared" si="150"/>
        <v>ANC</v>
      </c>
      <c r="I1062">
        <f t="shared" si="151"/>
        <v>9</v>
      </c>
      <c r="J1062" s="114" t="str">
        <f t="shared" si="152"/>
        <v>4</v>
      </c>
    </row>
    <row r="1063" spans="1:10" x14ac:dyDescent="0.2">
      <c r="A1063" t="s">
        <v>2168</v>
      </c>
      <c r="B1063" t="str">
        <f t="shared" si="144"/>
        <v>Prozessor B / Section 1 / Programm 2 / Video Receiver 1</v>
      </c>
      <c r="C1063" t="str">
        <f t="shared" si="145"/>
        <v>SDI10_VIDrec_0001</v>
      </c>
      <c r="D1063" t="str">
        <f t="shared" si="146"/>
        <v>Receiver</v>
      </c>
      <c r="E1063" t="str">
        <f t="shared" si="147"/>
        <v>2</v>
      </c>
      <c r="F1063" t="str">
        <f t="shared" si="148"/>
        <v>1</v>
      </c>
      <c r="G1063" t="str">
        <f t="shared" si="149"/>
        <v>2</v>
      </c>
      <c r="H1063" t="str">
        <f t="shared" si="150"/>
        <v>VID</v>
      </c>
      <c r="I1063">
        <f t="shared" si="151"/>
        <v>10</v>
      </c>
      <c r="J1063" s="114" t="str">
        <f t="shared" si="152"/>
        <v>1</v>
      </c>
    </row>
    <row r="1064" spans="1:10" x14ac:dyDescent="0.2">
      <c r="A1064" t="s">
        <v>2169</v>
      </c>
      <c r="B1064" t="str">
        <f t="shared" si="144"/>
        <v>Prozessor B / Section 1 / Programm 2 / Audio Receiver 1</v>
      </c>
      <c r="C1064" t="str">
        <f t="shared" si="145"/>
        <v>SDI10_AUDrec_0001</v>
      </c>
      <c r="D1064" t="str">
        <f t="shared" si="146"/>
        <v>Receiver</v>
      </c>
      <c r="E1064" t="str">
        <f t="shared" si="147"/>
        <v>2</v>
      </c>
      <c r="F1064" t="str">
        <f t="shared" si="148"/>
        <v>1</v>
      </c>
      <c r="G1064" t="str">
        <f t="shared" si="149"/>
        <v>2</v>
      </c>
      <c r="H1064" t="str">
        <f t="shared" si="150"/>
        <v>AUD</v>
      </c>
      <c r="I1064">
        <f t="shared" si="151"/>
        <v>10</v>
      </c>
      <c r="J1064" s="114" t="str">
        <f t="shared" si="152"/>
        <v>1</v>
      </c>
    </row>
    <row r="1065" spans="1:10" x14ac:dyDescent="0.2">
      <c r="A1065" t="s">
        <v>2170</v>
      </c>
      <c r="B1065" t="str">
        <f t="shared" si="144"/>
        <v>Prozessor B / Section 1 / Programm 2 / Audio Receiver 2</v>
      </c>
      <c r="C1065" t="str">
        <f t="shared" si="145"/>
        <v>SDI10_AUDrec_0002</v>
      </c>
      <c r="D1065" t="str">
        <f t="shared" si="146"/>
        <v>Receiver</v>
      </c>
      <c r="E1065" t="str">
        <f t="shared" si="147"/>
        <v>2</v>
      </c>
      <c r="F1065" t="str">
        <f t="shared" si="148"/>
        <v>1</v>
      </c>
      <c r="G1065" t="str">
        <f t="shared" si="149"/>
        <v>2</v>
      </c>
      <c r="H1065" t="str">
        <f t="shared" si="150"/>
        <v>AUD</v>
      </c>
      <c r="I1065">
        <f t="shared" si="151"/>
        <v>10</v>
      </c>
      <c r="J1065" s="114" t="str">
        <f t="shared" si="152"/>
        <v>2</v>
      </c>
    </row>
    <row r="1066" spans="1:10" x14ac:dyDescent="0.2">
      <c r="A1066" t="s">
        <v>2171</v>
      </c>
      <c r="B1066" t="str">
        <f t="shared" si="144"/>
        <v>Prozessor B / Section 1 / Programm 2 / Audio Receiver 3</v>
      </c>
      <c r="C1066" t="str">
        <f t="shared" si="145"/>
        <v>SDI10_AUDrec_0003</v>
      </c>
      <c r="D1066" t="str">
        <f t="shared" si="146"/>
        <v>Receiver</v>
      </c>
      <c r="E1066" t="str">
        <f t="shared" si="147"/>
        <v>2</v>
      </c>
      <c r="F1066" t="str">
        <f t="shared" si="148"/>
        <v>1</v>
      </c>
      <c r="G1066" t="str">
        <f t="shared" si="149"/>
        <v>2</v>
      </c>
      <c r="H1066" t="str">
        <f t="shared" si="150"/>
        <v>AUD</v>
      </c>
      <c r="I1066">
        <f t="shared" si="151"/>
        <v>10</v>
      </c>
      <c r="J1066" s="114" t="str">
        <f t="shared" si="152"/>
        <v>3</v>
      </c>
    </row>
    <row r="1067" spans="1:10" x14ac:dyDescent="0.2">
      <c r="A1067" t="s">
        <v>2172</v>
      </c>
      <c r="B1067" t="str">
        <f t="shared" si="144"/>
        <v>Prozessor B / Section 1 / Programm 2 / Audio Receiver 4</v>
      </c>
      <c r="C1067" t="str">
        <f t="shared" si="145"/>
        <v>SDI10_AUDrec_0004</v>
      </c>
      <c r="D1067" t="str">
        <f t="shared" si="146"/>
        <v>Receiver</v>
      </c>
      <c r="E1067" t="str">
        <f t="shared" si="147"/>
        <v>2</v>
      </c>
      <c r="F1067" t="str">
        <f t="shared" si="148"/>
        <v>1</v>
      </c>
      <c r="G1067" t="str">
        <f t="shared" si="149"/>
        <v>2</v>
      </c>
      <c r="H1067" t="str">
        <f t="shared" si="150"/>
        <v>AUD</v>
      </c>
      <c r="I1067">
        <f t="shared" si="151"/>
        <v>10</v>
      </c>
      <c r="J1067" s="114" t="str">
        <f t="shared" si="152"/>
        <v>4</v>
      </c>
    </row>
    <row r="1068" spans="1:10" x14ac:dyDescent="0.2">
      <c r="A1068" t="s">
        <v>2173</v>
      </c>
      <c r="B1068" t="str">
        <f t="shared" si="144"/>
        <v>Prozessor B / Section 1 / Programm 2 / Audio Receiver 5</v>
      </c>
      <c r="C1068" t="str">
        <f t="shared" si="145"/>
        <v>SDI10_AUDrec_0005</v>
      </c>
      <c r="D1068" t="str">
        <f t="shared" si="146"/>
        <v>Receiver</v>
      </c>
      <c r="E1068" t="str">
        <f t="shared" si="147"/>
        <v>2</v>
      </c>
      <c r="F1068" t="str">
        <f t="shared" si="148"/>
        <v>1</v>
      </c>
      <c r="G1068" t="str">
        <f t="shared" si="149"/>
        <v>2</v>
      </c>
      <c r="H1068" t="str">
        <f t="shared" si="150"/>
        <v>AUD</v>
      </c>
      <c r="I1068">
        <f t="shared" si="151"/>
        <v>10</v>
      </c>
      <c r="J1068" s="114" t="str">
        <f t="shared" si="152"/>
        <v>5</v>
      </c>
    </row>
    <row r="1069" spans="1:10" x14ac:dyDescent="0.2">
      <c r="A1069" t="s">
        <v>2174</v>
      </c>
      <c r="B1069" t="str">
        <f t="shared" si="144"/>
        <v>Prozessor B / Section 1 / Programm 2 / Audio Receiver 6</v>
      </c>
      <c r="C1069" t="str">
        <f t="shared" si="145"/>
        <v>SDI10_AUDrec_0006</v>
      </c>
      <c r="D1069" t="str">
        <f t="shared" si="146"/>
        <v>Receiver</v>
      </c>
      <c r="E1069" t="str">
        <f t="shared" si="147"/>
        <v>2</v>
      </c>
      <c r="F1069" t="str">
        <f t="shared" si="148"/>
        <v>1</v>
      </c>
      <c r="G1069" t="str">
        <f t="shared" si="149"/>
        <v>2</v>
      </c>
      <c r="H1069" t="str">
        <f t="shared" si="150"/>
        <v>AUD</v>
      </c>
      <c r="I1069">
        <f t="shared" si="151"/>
        <v>10</v>
      </c>
      <c r="J1069" s="114" t="str">
        <f t="shared" si="152"/>
        <v>6</v>
      </c>
    </row>
    <row r="1070" spans="1:10" x14ac:dyDescent="0.2">
      <c r="A1070" t="s">
        <v>2175</v>
      </c>
      <c r="B1070" t="str">
        <f t="shared" si="144"/>
        <v>Prozessor B / Section 1 / Programm 2 / Audio Receiver 7</v>
      </c>
      <c r="C1070" t="str">
        <f t="shared" si="145"/>
        <v>SDI10_AUDrec_0007</v>
      </c>
      <c r="D1070" t="str">
        <f t="shared" si="146"/>
        <v>Receiver</v>
      </c>
      <c r="E1070" t="str">
        <f t="shared" si="147"/>
        <v>2</v>
      </c>
      <c r="F1070" t="str">
        <f t="shared" si="148"/>
        <v>1</v>
      </c>
      <c r="G1070" t="str">
        <f t="shared" si="149"/>
        <v>2</v>
      </c>
      <c r="H1070" t="str">
        <f t="shared" si="150"/>
        <v>AUD</v>
      </c>
      <c r="I1070">
        <f t="shared" si="151"/>
        <v>10</v>
      </c>
      <c r="J1070" s="114" t="str">
        <f t="shared" si="152"/>
        <v>7</v>
      </c>
    </row>
    <row r="1071" spans="1:10" x14ac:dyDescent="0.2">
      <c r="A1071" t="s">
        <v>2176</v>
      </c>
      <c r="B1071" t="str">
        <f t="shared" si="144"/>
        <v>Prozessor B / Section 1 / Programm 2 / Audio Receiver 8</v>
      </c>
      <c r="C1071" t="str">
        <f t="shared" si="145"/>
        <v>SDI10_AUDrec_0008</v>
      </c>
      <c r="D1071" t="str">
        <f t="shared" si="146"/>
        <v>Receiver</v>
      </c>
      <c r="E1071" t="str">
        <f t="shared" si="147"/>
        <v>2</v>
      </c>
      <c r="F1071" t="str">
        <f t="shared" si="148"/>
        <v>1</v>
      </c>
      <c r="G1071" t="str">
        <f t="shared" si="149"/>
        <v>2</v>
      </c>
      <c r="H1071" t="str">
        <f t="shared" si="150"/>
        <v>AUD</v>
      </c>
      <c r="I1071">
        <f t="shared" si="151"/>
        <v>10</v>
      </c>
      <c r="J1071" s="114" t="str">
        <f t="shared" si="152"/>
        <v>8</v>
      </c>
    </row>
    <row r="1072" spans="1:10" x14ac:dyDescent="0.2">
      <c r="A1072" t="s">
        <v>2177</v>
      </c>
      <c r="B1072" t="str">
        <f t="shared" si="144"/>
        <v>Prozessor B / Section 1 / Programm 2 / Audio Receiver 9</v>
      </c>
      <c r="C1072" t="str">
        <f t="shared" si="145"/>
        <v>SDI10_AUDrec_0009</v>
      </c>
      <c r="D1072" t="str">
        <f t="shared" si="146"/>
        <v>Receiver</v>
      </c>
      <c r="E1072" t="str">
        <f t="shared" si="147"/>
        <v>2</v>
      </c>
      <c r="F1072" t="str">
        <f t="shared" si="148"/>
        <v>1</v>
      </c>
      <c r="G1072" t="str">
        <f t="shared" si="149"/>
        <v>2</v>
      </c>
      <c r="H1072" t="str">
        <f t="shared" si="150"/>
        <v>AUD</v>
      </c>
      <c r="I1072">
        <f t="shared" si="151"/>
        <v>10</v>
      </c>
      <c r="J1072" s="114" t="str">
        <f t="shared" si="152"/>
        <v>9</v>
      </c>
    </row>
    <row r="1073" spans="1:10" x14ac:dyDescent="0.2">
      <c r="A1073" t="s">
        <v>2178</v>
      </c>
      <c r="B1073" t="str">
        <f t="shared" si="144"/>
        <v>Prozessor B / Section 1 / Programm 2 / Audio Receiver 10</v>
      </c>
      <c r="C1073" t="str">
        <f t="shared" si="145"/>
        <v>SDI10_AUDrec_0010</v>
      </c>
      <c r="D1073" t="str">
        <f t="shared" si="146"/>
        <v>Receiver</v>
      </c>
      <c r="E1073" t="str">
        <f t="shared" si="147"/>
        <v>2</v>
      </c>
      <c r="F1073" t="str">
        <f t="shared" si="148"/>
        <v>1</v>
      </c>
      <c r="G1073" t="str">
        <f t="shared" si="149"/>
        <v>2</v>
      </c>
      <c r="H1073" t="str">
        <f t="shared" si="150"/>
        <v>AUD</v>
      </c>
      <c r="I1073">
        <f t="shared" si="151"/>
        <v>10</v>
      </c>
      <c r="J1073" s="114" t="str">
        <f t="shared" si="152"/>
        <v>10</v>
      </c>
    </row>
    <row r="1074" spans="1:10" x14ac:dyDescent="0.2">
      <c r="A1074" t="s">
        <v>2179</v>
      </c>
      <c r="B1074" t="str">
        <f t="shared" si="144"/>
        <v>Prozessor B / Section 1 / Programm 2 / Audio Receiver 11</v>
      </c>
      <c r="C1074" t="str">
        <f t="shared" si="145"/>
        <v>SDI10_AUDrec_0011</v>
      </c>
      <c r="D1074" t="str">
        <f t="shared" si="146"/>
        <v>Receiver</v>
      </c>
      <c r="E1074" t="str">
        <f t="shared" si="147"/>
        <v>2</v>
      </c>
      <c r="F1074" t="str">
        <f t="shared" si="148"/>
        <v>1</v>
      </c>
      <c r="G1074" t="str">
        <f t="shared" si="149"/>
        <v>2</v>
      </c>
      <c r="H1074" t="str">
        <f t="shared" si="150"/>
        <v>AUD</v>
      </c>
      <c r="I1074">
        <f t="shared" si="151"/>
        <v>10</v>
      </c>
      <c r="J1074" s="114" t="str">
        <f t="shared" si="152"/>
        <v>11</v>
      </c>
    </row>
    <row r="1075" spans="1:10" x14ac:dyDescent="0.2">
      <c r="A1075" t="s">
        <v>2180</v>
      </c>
      <c r="B1075" t="str">
        <f t="shared" si="144"/>
        <v>Prozessor B / Section 1 / Programm 2 / Audio Receiver 12</v>
      </c>
      <c r="C1075" t="str">
        <f t="shared" si="145"/>
        <v>SDI10_AUDrec_0012</v>
      </c>
      <c r="D1075" t="str">
        <f t="shared" si="146"/>
        <v>Receiver</v>
      </c>
      <c r="E1075" t="str">
        <f t="shared" si="147"/>
        <v>2</v>
      </c>
      <c r="F1075" t="str">
        <f t="shared" si="148"/>
        <v>1</v>
      </c>
      <c r="G1075" t="str">
        <f t="shared" si="149"/>
        <v>2</v>
      </c>
      <c r="H1075" t="str">
        <f t="shared" si="150"/>
        <v>AUD</v>
      </c>
      <c r="I1075">
        <f t="shared" si="151"/>
        <v>10</v>
      </c>
      <c r="J1075" s="114" t="str">
        <f t="shared" si="152"/>
        <v>12</v>
      </c>
    </row>
    <row r="1076" spans="1:10" x14ac:dyDescent="0.2">
      <c r="A1076" t="s">
        <v>2181</v>
      </c>
      <c r="B1076" t="str">
        <f t="shared" si="144"/>
        <v>Prozessor B / Section 1 / Programm 2 / Audio Receiver 13</v>
      </c>
      <c r="C1076" t="str">
        <f t="shared" si="145"/>
        <v>SDI10_AUDrec_0013</v>
      </c>
      <c r="D1076" t="str">
        <f t="shared" si="146"/>
        <v>Receiver</v>
      </c>
      <c r="E1076" t="str">
        <f t="shared" si="147"/>
        <v>2</v>
      </c>
      <c r="F1076" t="str">
        <f t="shared" si="148"/>
        <v>1</v>
      </c>
      <c r="G1076" t="str">
        <f t="shared" si="149"/>
        <v>2</v>
      </c>
      <c r="H1076" t="str">
        <f t="shared" si="150"/>
        <v>AUD</v>
      </c>
      <c r="I1076">
        <f t="shared" si="151"/>
        <v>10</v>
      </c>
      <c r="J1076" s="114" t="str">
        <f t="shared" si="152"/>
        <v>13</v>
      </c>
    </row>
    <row r="1077" spans="1:10" x14ac:dyDescent="0.2">
      <c r="A1077" t="s">
        <v>2182</v>
      </c>
      <c r="B1077" t="str">
        <f t="shared" si="144"/>
        <v>Prozessor B / Section 1 / Programm 2 / Audio Receiver 14</v>
      </c>
      <c r="C1077" t="str">
        <f t="shared" si="145"/>
        <v>SDI10_AUDrec_0014</v>
      </c>
      <c r="D1077" t="str">
        <f t="shared" si="146"/>
        <v>Receiver</v>
      </c>
      <c r="E1077" t="str">
        <f t="shared" si="147"/>
        <v>2</v>
      </c>
      <c r="F1077" t="str">
        <f t="shared" si="148"/>
        <v>1</v>
      </c>
      <c r="G1077" t="str">
        <f t="shared" si="149"/>
        <v>2</v>
      </c>
      <c r="H1077" t="str">
        <f t="shared" si="150"/>
        <v>AUD</v>
      </c>
      <c r="I1077">
        <f t="shared" si="151"/>
        <v>10</v>
      </c>
      <c r="J1077" s="114" t="str">
        <f t="shared" si="152"/>
        <v>14</v>
      </c>
    </row>
    <row r="1078" spans="1:10" x14ac:dyDescent="0.2">
      <c r="A1078" t="s">
        <v>2183</v>
      </c>
      <c r="B1078" t="str">
        <f t="shared" si="144"/>
        <v>Prozessor B / Section 1 / Programm 2 / Audio Receiver 15</v>
      </c>
      <c r="C1078" t="str">
        <f t="shared" si="145"/>
        <v>SDI10_AUDrec_0015</v>
      </c>
      <c r="D1078" t="str">
        <f t="shared" si="146"/>
        <v>Receiver</v>
      </c>
      <c r="E1078" t="str">
        <f t="shared" si="147"/>
        <v>2</v>
      </c>
      <c r="F1078" t="str">
        <f t="shared" si="148"/>
        <v>1</v>
      </c>
      <c r="G1078" t="str">
        <f t="shared" si="149"/>
        <v>2</v>
      </c>
      <c r="H1078" t="str">
        <f t="shared" si="150"/>
        <v>AUD</v>
      </c>
      <c r="I1078">
        <f t="shared" si="151"/>
        <v>10</v>
      </c>
      <c r="J1078" s="114" t="str">
        <f t="shared" si="152"/>
        <v>15</v>
      </c>
    </row>
    <row r="1079" spans="1:10" x14ac:dyDescent="0.2">
      <c r="A1079" t="s">
        <v>2184</v>
      </c>
      <c r="B1079" t="str">
        <f t="shared" si="144"/>
        <v>Prozessor B / Section 1 / Programm 2 / Audio Receiver 16</v>
      </c>
      <c r="C1079" t="str">
        <f t="shared" si="145"/>
        <v>SDI10_AUDrec_0016</v>
      </c>
      <c r="D1079" t="str">
        <f t="shared" si="146"/>
        <v>Receiver</v>
      </c>
      <c r="E1079" t="str">
        <f t="shared" si="147"/>
        <v>2</v>
      </c>
      <c r="F1079" t="str">
        <f t="shared" si="148"/>
        <v>1</v>
      </c>
      <c r="G1079" t="str">
        <f t="shared" si="149"/>
        <v>2</v>
      </c>
      <c r="H1079" t="str">
        <f t="shared" si="150"/>
        <v>AUD</v>
      </c>
      <c r="I1079">
        <f t="shared" si="151"/>
        <v>10</v>
      </c>
      <c r="J1079" s="114" t="str">
        <f t="shared" si="152"/>
        <v>16</v>
      </c>
    </row>
    <row r="1080" spans="1:10" x14ac:dyDescent="0.2">
      <c r="A1080" t="s">
        <v>2185</v>
      </c>
      <c r="B1080" t="str">
        <f t="shared" si="144"/>
        <v>Prozessor B / Section 1 / Programm 2 / Ancillary Receiver 1</v>
      </c>
      <c r="C1080" t="str">
        <f t="shared" si="145"/>
        <v>SDI10_ANCrec_0001</v>
      </c>
      <c r="D1080" t="str">
        <f t="shared" si="146"/>
        <v>Receiver</v>
      </c>
      <c r="E1080" t="str">
        <f t="shared" si="147"/>
        <v>2</v>
      </c>
      <c r="F1080" t="str">
        <f t="shared" si="148"/>
        <v>1</v>
      </c>
      <c r="G1080" t="str">
        <f t="shared" si="149"/>
        <v>2</v>
      </c>
      <c r="H1080" t="str">
        <f t="shared" si="150"/>
        <v>ANC</v>
      </c>
      <c r="I1080">
        <f t="shared" si="151"/>
        <v>10</v>
      </c>
      <c r="J1080" s="114" t="str">
        <f t="shared" si="152"/>
        <v>1</v>
      </c>
    </row>
    <row r="1081" spans="1:10" x14ac:dyDescent="0.2">
      <c r="A1081" t="s">
        <v>2186</v>
      </c>
      <c r="B1081" t="str">
        <f t="shared" si="144"/>
        <v>Prozessor B / Section 1 / Programm 2 / Ancillary Receiver 2</v>
      </c>
      <c r="C1081" t="str">
        <f t="shared" si="145"/>
        <v>SDI10_ANCrec_0002</v>
      </c>
      <c r="D1081" t="str">
        <f t="shared" si="146"/>
        <v>Receiver</v>
      </c>
      <c r="E1081" t="str">
        <f t="shared" si="147"/>
        <v>2</v>
      </c>
      <c r="F1081" t="str">
        <f t="shared" si="148"/>
        <v>1</v>
      </c>
      <c r="G1081" t="str">
        <f t="shared" si="149"/>
        <v>2</v>
      </c>
      <c r="H1081" t="str">
        <f t="shared" si="150"/>
        <v>ANC</v>
      </c>
      <c r="I1081">
        <f t="shared" si="151"/>
        <v>10</v>
      </c>
      <c r="J1081" s="114" t="str">
        <f t="shared" si="152"/>
        <v>2</v>
      </c>
    </row>
    <row r="1082" spans="1:10" x14ac:dyDescent="0.2">
      <c r="A1082" t="s">
        <v>2187</v>
      </c>
      <c r="B1082" t="str">
        <f t="shared" si="144"/>
        <v>Prozessor B / Section 1 / Programm 2 / Ancillary Receiver 3</v>
      </c>
      <c r="C1082" t="str">
        <f t="shared" si="145"/>
        <v>SDI10_ANCrec_0003</v>
      </c>
      <c r="D1082" t="str">
        <f t="shared" si="146"/>
        <v>Receiver</v>
      </c>
      <c r="E1082" t="str">
        <f t="shared" si="147"/>
        <v>2</v>
      </c>
      <c r="F1082" t="str">
        <f t="shared" si="148"/>
        <v>1</v>
      </c>
      <c r="G1082" t="str">
        <f t="shared" si="149"/>
        <v>2</v>
      </c>
      <c r="H1082" t="str">
        <f t="shared" si="150"/>
        <v>ANC</v>
      </c>
      <c r="I1082">
        <f t="shared" si="151"/>
        <v>10</v>
      </c>
      <c r="J1082" s="114" t="str">
        <f t="shared" si="152"/>
        <v>3</v>
      </c>
    </row>
    <row r="1083" spans="1:10" x14ac:dyDescent="0.2">
      <c r="A1083" t="s">
        <v>2188</v>
      </c>
      <c r="B1083" t="str">
        <f t="shared" si="144"/>
        <v>Prozessor B / Section 1 / Programm 2 / Ancillary Receiver 4</v>
      </c>
      <c r="C1083" t="str">
        <f t="shared" si="145"/>
        <v>SDI10_ANCrec_0004</v>
      </c>
      <c r="D1083" t="str">
        <f t="shared" si="146"/>
        <v>Receiver</v>
      </c>
      <c r="E1083" t="str">
        <f t="shared" si="147"/>
        <v>2</v>
      </c>
      <c r="F1083" t="str">
        <f t="shared" si="148"/>
        <v>1</v>
      </c>
      <c r="G1083" t="str">
        <f t="shared" si="149"/>
        <v>2</v>
      </c>
      <c r="H1083" t="str">
        <f t="shared" si="150"/>
        <v>ANC</v>
      </c>
      <c r="I1083">
        <f t="shared" si="151"/>
        <v>10</v>
      </c>
      <c r="J1083" s="114" t="str">
        <f t="shared" si="152"/>
        <v>4</v>
      </c>
    </row>
    <row r="1084" spans="1:10" x14ac:dyDescent="0.2">
      <c r="A1084" t="s">
        <v>2189</v>
      </c>
      <c r="B1084" t="str">
        <f t="shared" si="144"/>
        <v>Prozessor B / Section 1 / Programm 3 / Video Receiver 1</v>
      </c>
      <c r="C1084" t="str">
        <f t="shared" si="145"/>
        <v>SDI11_VIDrec_0001</v>
      </c>
      <c r="D1084" t="str">
        <f t="shared" si="146"/>
        <v>Receiver</v>
      </c>
      <c r="E1084" t="str">
        <f t="shared" si="147"/>
        <v>2</v>
      </c>
      <c r="F1084" t="str">
        <f t="shared" si="148"/>
        <v>1</v>
      </c>
      <c r="G1084" t="str">
        <f t="shared" si="149"/>
        <v>3</v>
      </c>
      <c r="H1084" t="str">
        <f t="shared" si="150"/>
        <v>VID</v>
      </c>
      <c r="I1084">
        <f t="shared" si="151"/>
        <v>11</v>
      </c>
      <c r="J1084" s="114" t="str">
        <f t="shared" si="152"/>
        <v>1</v>
      </c>
    </row>
    <row r="1085" spans="1:10" x14ac:dyDescent="0.2">
      <c r="A1085" t="s">
        <v>2190</v>
      </c>
      <c r="B1085" t="str">
        <f t="shared" si="144"/>
        <v>Prozessor B / Section 1 / Programm 3 / Audio Receiver 1</v>
      </c>
      <c r="C1085" t="str">
        <f t="shared" si="145"/>
        <v>SDI11_AUDrec_0001</v>
      </c>
      <c r="D1085" t="str">
        <f t="shared" si="146"/>
        <v>Receiver</v>
      </c>
      <c r="E1085" t="str">
        <f t="shared" si="147"/>
        <v>2</v>
      </c>
      <c r="F1085" t="str">
        <f t="shared" si="148"/>
        <v>1</v>
      </c>
      <c r="G1085" t="str">
        <f t="shared" si="149"/>
        <v>3</v>
      </c>
      <c r="H1085" t="str">
        <f t="shared" si="150"/>
        <v>AUD</v>
      </c>
      <c r="I1085">
        <f t="shared" si="151"/>
        <v>11</v>
      </c>
      <c r="J1085" s="114" t="str">
        <f t="shared" si="152"/>
        <v>1</v>
      </c>
    </row>
    <row r="1086" spans="1:10" x14ac:dyDescent="0.2">
      <c r="A1086" t="s">
        <v>2191</v>
      </c>
      <c r="B1086" t="str">
        <f t="shared" si="144"/>
        <v>Prozessor B / Section 1 / Programm 3 / Audio Receiver 2</v>
      </c>
      <c r="C1086" t="str">
        <f t="shared" si="145"/>
        <v>SDI11_AUDrec_0002</v>
      </c>
      <c r="D1086" t="str">
        <f t="shared" si="146"/>
        <v>Receiver</v>
      </c>
      <c r="E1086" t="str">
        <f t="shared" si="147"/>
        <v>2</v>
      </c>
      <c r="F1086" t="str">
        <f t="shared" si="148"/>
        <v>1</v>
      </c>
      <c r="G1086" t="str">
        <f t="shared" si="149"/>
        <v>3</v>
      </c>
      <c r="H1086" t="str">
        <f t="shared" si="150"/>
        <v>AUD</v>
      </c>
      <c r="I1086">
        <f t="shared" si="151"/>
        <v>11</v>
      </c>
      <c r="J1086" s="114" t="str">
        <f t="shared" si="152"/>
        <v>2</v>
      </c>
    </row>
    <row r="1087" spans="1:10" x14ac:dyDescent="0.2">
      <c r="A1087" t="s">
        <v>2192</v>
      </c>
      <c r="B1087" t="str">
        <f t="shared" si="144"/>
        <v>Prozessor B / Section 1 / Programm 3 / Audio Receiver 3</v>
      </c>
      <c r="C1087" t="str">
        <f t="shared" si="145"/>
        <v>SDI11_AUDrec_0003</v>
      </c>
      <c r="D1087" t="str">
        <f t="shared" si="146"/>
        <v>Receiver</v>
      </c>
      <c r="E1087" t="str">
        <f t="shared" si="147"/>
        <v>2</v>
      </c>
      <c r="F1087" t="str">
        <f t="shared" si="148"/>
        <v>1</v>
      </c>
      <c r="G1087" t="str">
        <f t="shared" si="149"/>
        <v>3</v>
      </c>
      <c r="H1087" t="str">
        <f t="shared" si="150"/>
        <v>AUD</v>
      </c>
      <c r="I1087">
        <f t="shared" si="151"/>
        <v>11</v>
      </c>
      <c r="J1087" s="114" t="str">
        <f t="shared" si="152"/>
        <v>3</v>
      </c>
    </row>
    <row r="1088" spans="1:10" x14ac:dyDescent="0.2">
      <c r="A1088" t="s">
        <v>2193</v>
      </c>
      <c r="B1088" t="str">
        <f t="shared" si="144"/>
        <v>Prozessor B / Section 1 / Programm 3 / Audio Receiver 4</v>
      </c>
      <c r="C1088" t="str">
        <f t="shared" si="145"/>
        <v>SDI11_AUDrec_0004</v>
      </c>
      <c r="D1088" t="str">
        <f t="shared" si="146"/>
        <v>Receiver</v>
      </c>
      <c r="E1088" t="str">
        <f t="shared" si="147"/>
        <v>2</v>
      </c>
      <c r="F1088" t="str">
        <f t="shared" si="148"/>
        <v>1</v>
      </c>
      <c r="G1088" t="str">
        <f t="shared" si="149"/>
        <v>3</v>
      </c>
      <c r="H1088" t="str">
        <f t="shared" si="150"/>
        <v>AUD</v>
      </c>
      <c r="I1088">
        <f t="shared" si="151"/>
        <v>11</v>
      </c>
      <c r="J1088" s="114" t="str">
        <f t="shared" si="152"/>
        <v>4</v>
      </c>
    </row>
    <row r="1089" spans="1:10" x14ac:dyDescent="0.2">
      <c r="A1089" t="s">
        <v>2194</v>
      </c>
      <c r="B1089" t="str">
        <f t="shared" si="144"/>
        <v>Prozessor B / Section 1 / Programm 3 / Audio Receiver 5</v>
      </c>
      <c r="C1089" t="str">
        <f t="shared" si="145"/>
        <v>SDI11_AUDrec_0005</v>
      </c>
      <c r="D1089" t="str">
        <f t="shared" si="146"/>
        <v>Receiver</v>
      </c>
      <c r="E1089" t="str">
        <f t="shared" si="147"/>
        <v>2</v>
      </c>
      <c r="F1089" t="str">
        <f t="shared" si="148"/>
        <v>1</v>
      </c>
      <c r="G1089" t="str">
        <f t="shared" si="149"/>
        <v>3</v>
      </c>
      <c r="H1089" t="str">
        <f t="shared" si="150"/>
        <v>AUD</v>
      </c>
      <c r="I1089">
        <f t="shared" si="151"/>
        <v>11</v>
      </c>
      <c r="J1089" s="114" t="str">
        <f t="shared" si="152"/>
        <v>5</v>
      </c>
    </row>
    <row r="1090" spans="1:10" x14ac:dyDescent="0.2">
      <c r="A1090" t="s">
        <v>2195</v>
      </c>
      <c r="B1090" t="str">
        <f t="shared" ref="B1090:B1153" si="153">CONCATENATE(IF(E1090="1","Prozessor A",IF(E1090="2","Prozessor B",IF(E1090="3","Prozessor C",IF(E1090="4","Prozessor D","UNBEKANNT"))))," / ",IF(F1090="1","Section 1",IF(F1090="2","Section 2","UNBEKANNT"))," / ",IF(G1090="1","Programm 1",IF(G1090="2","Programm 2",IF(G1090="3","Programm 3",IF(G1090="4","Programm 4","UNBEKANNT")))), " / ", IF(H1090="VID","Video",IF(H1090="AUD","Audio",IF(H1090="ANC","Ancillary","UNBEKANNT")))," ", D1090, " ", J1090)</f>
        <v>Prozessor B / Section 1 / Programm 3 / Audio Receiver 6</v>
      </c>
      <c r="C1090" t="str">
        <f t="shared" ref="C1090:C1153" si="154">CONCATENATE("SDI",IF(I1090&lt;10,CONCATENATE("0",I1090),I1090),"_",H1090,IF(D1090="Sender","send_",IF(D1090="Receiver","rec_","UNKNOWN")),IF(OR(J1090 ="1",J1090 ="2",J1090 ="3",J1090 ="4",J1090 ="5",J1090 ="6",J1090 ="7",J1090 ="8",J1090 ="9"),CONCATENATE("000",J1090),CONCATENATE("00",J1090)))</f>
        <v>SDI11_AUDrec_0006</v>
      </c>
      <c r="D1090" t="str">
        <f t="shared" ref="D1090:D1153" si="155">IF(ISERROR(FIND("S|P",A1090)),"Receiver","Sender")</f>
        <v>Receiver</v>
      </c>
      <c r="E1090" t="str">
        <f t="shared" ref="E1090:E1153" si="156">IF(ISERROR(FIND("ProcA",A1090)),IF(ISERROR(FIND("ProcB",A1090)),IF(ISERROR(FIND("ProcC",A1090)),IF(ISERROR(FIND("ProcD",A1090)),"UNBEKANNT","4"),"3"),"2"),"1")</f>
        <v>2</v>
      </c>
      <c r="F1090" t="str">
        <f t="shared" ref="F1090:F1153" si="157">IF(ISERROR(FIND(" S1 ",A1090)),IF(ISERROR(FIND(" S2 ",A1090)),"UNBEKANNT","2"),"1")</f>
        <v>1</v>
      </c>
      <c r="G1090" t="str">
        <f t="shared" ref="G1090:G1153" si="158">IF(ISERROR(FIND(" P1 ",A1090)),IF(ISERROR(FIND(" P2 ",A1090)),IF(ISERROR(FIND(" P3 ",A1090)),IF(ISERROR(FIND(" P4 ",A1090)),"UNBEKANNT","4"),"3"),"2"),"1")</f>
        <v>3</v>
      </c>
      <c r="H1090" t="str">
        <f t="shared" ref="H1090:H1153" si="159">IF(ISERROR(FIND("Video",A1090)),IF(ISERROR(FIND("Audio",A1090)),IF(ISERROR(FIND("Ancillary",A1090)),"UNBEKANNT","ANC"),"AUD"),"VID")</f>
        <v>AUD</v>
      </c>
      <c r="I1090">
        <f t="shared" ref="I1090:I1153" si="160">IF(AND(E1090="1",F1090="1",G1090="1"),1,IF(AND(E1090="1",F1090="1",G1090="2"),2,IF(AND(E1090="1",F1090="1",G1090="3"),3,IF(AND(E1090="1",F1090="1",G1090="4"),4,IF(AND(E1090="1",F1090="2",G1090="1"),5,IF(AND(E1090="1",F1090="2",G1090="2"),6,IF(AND(E1090="1",F1090="2",G1090="3"),7,IF(AND(E1090="1",F1090="2",G1090="4"),8,IF(AND(E1090="2",F1090="1",G1090="1"),9,IF(AND(E1090="2",F1090="1",G1090="2"),10,IF(AND(E1090="2",F1090="1",G1090="3"),11,IF(AND(E1090="2",F1090="1",G1090="4"),12,IF(AND(E1090="2",F1090="2",G1090="1"),13,IF(AND(E1090="2",F1090="2",G1090="2"),14,IF(AND(E1090="2",F1090="2",G1090="3"),15,IF(AND(E1090="2",F1090="2",G1090="4"),16,IF(AND(E1090="3",F1090="1",G1090="1"),17,IF(AND(E1090="3",F1090="1",G1090="2"),18,IF(AND(E1090="3",F1090="1",G1090="3"),19,IF(AND(E1090="3",F1090="1",G1090="4"),20,IF(AND(E1090="3",F1090="2",G1090="1"),21,IF(AND(E1090="3",F1090="2",G1090="2"),22,IF(AND(E1090="3",F1090="2",G1090="3"),23,IF(AND(E1090="3",F1090="2",G1090="4"),24,IF(AND(E1090="4",F1090="1",G1090="1"),25,IF(AND(E1090="4",F1090="1",G1090="2"),26,IF(AND(E1090="4",F1090="1",G1090="3"),27,IF(AND(E1090="4",F1090="1",G1090="4"),28,IF(AND(E1090="4",F1090="2",G1090="1"),29,IF(AND(E1090="4",F1090="2",G1090="2"),30,IF(AND(E1090="4",F1090="2",G1090="3"),31,IF(AND(E1090="4",F1090="2",G1090="4"),32,"UNBEKANNT"))))))))))))))))))))))))))))))))</f>
        <v>11</v>
      </c>
      <c r="J1090" s="114" t="str">
        <f t="shared" ref="J1090:J1153" si="161">IF(ISERROR(FIND("Proxy Video",A1090)),IF(ISERROR(FIND("Video",A1090)),IF(ISERROR(SEARCH("Audio",A1090)),IF(ISERROR(SEARCH("Data",A1090)),"UNBEKANNT",RIGHT(A1090,LEN(A1090)-SEARCH("Data",A1090)-4)),RIGHT(A1090,LEN(A1090)-SEARCH("Audio",A1090)-5)),"1"),"2")</f>
        <v>6</v>
      </c>
    </row>
    <row r="1091" spans="1:10" x14ac:dyDescent="0.2">
      <c r="A1091" t="s">
        <v>2196</v>
      </c>
      <c r="B1091" t="str">
        <f t="shared" si="153"/>
        <v>Prozessor B / Section 1 / Programm 3 / Audio Receiver 7</v>
      </c>
      <c r="C1091" t="str">
        <f t="shared" si="154"/>
        <v>SDI11_AUDrec_0007</v>
      </c>
      <c r="D1091" t="str">
        <f t="shared" si="155"/>
        <v>Receiver</v>
      </c>
      <c r="E1091" t="str">
        <f t="shared" si="156"/>
        <v>2</v>
      </c>
      <c r="F1091" t="str">
        <f t="shared" si="157"/>
        <v>1</v>
      </c>
      <c r="G1091" t="str">
        <f t="shared" si="158"/>
        <v>3</v>
      </c>
      <c r="H1091" t="str">
        <f t="shared" si="159"/>
        <v>AUD</v>
      </c>
      <c r="I1091">
        <f t="shared" si="160"/>
        <v>11</v>
      </c>
      <c r="J1091" s="114" t="str">
        <f t="shared" si="161"/>
        <v>7</v>
      </c>
    </row>
    <row r="1092" spans="1:10" x14ac:dyDescent="0.2">
      <c r="A1092" t="s">
        <v>2197</v>
      </c>
      <c r="B1092" t="str">
        <f t="shared" si="153"/>
        <v>Prozessor B / Section 1 / Programm 3 / Audio Receiver 8</v>
      </c>
      <c r="C1092" t="str">
        <f t="shared" si="154"/>
        <v>SDI11_AUDrec_0008</v>
      </c>
      <c r="D1092" t="str">
        <f t="shared" si="155"/>
        <v>Receiver</v>
      </c>
      <c r="E1092" t="str">
        <f t="shared" si="156"/>
        <v>2</v>
      </c>
      <c r="F1092" t="str">
        <f t="shared" si="157"/>
        <v>1</v>
      </c>
      <c r="G1092" t="str">
        <f t="shared" si="158"/>
        <v>3</v>
      </c>
      <c r="H1092" t="str">
        <f t="shared" si="159"/>
        <v>AUD</v>
      </c>
      <c r="I1092">
        <f t="shared" si="160"/>
        <v>11</v>
      </c>
      <c r="J1092" s="114" t="str">
        <f t="shared" si="161"/>
        <v>8</v>
      </c>
    </row>
    <row r="1093" spans="1:10" x14ac:dyDescent="0.2">
      <c r="A1093" t="s">
        <v>2198</v>
      </c>
      <c r="B1093" t="str">
        <f t="shared" si="153"/>
        <v>Prozessor B / Section 1 / Programm 3 / Audio Receiver 9</v>
      </c>
      <c r="C1093" t="str">
        <f t="shared" si="154"/>
        <v>SDI11_AUDrec_0009</v>
      </c>
      <c r="D1093" t="str">
        <f t="shared" si="155"/>
        <v>Receiver</v>
      </c>
      <c r="E1093" t="str">
        <f t="shared" si="156"/>
        <v>2</v>
      </c>
      <c r="F1093" t="str">
        <f t="shared" si="157"/>
        <v>1</v>
      </c>
      <c r="G1093" t="str">
        <f t="shared" si="158"/>
        <v>3</v>
      </c>
      <c r="H1093" t="str">
        <f t="shared" si="159"/>
        <v>AUD</v>
      </c>
      <c r="I1093">
        <f t="shared" si="160"/>
        <v>11</v>
      </c>
      <c r="J1093" s="114" t="str">
        <f t="shared" si="161"/>
        <v>9</v>
      </c>
    </row>
    <row r="1094" spans="1:10" x14ac:dyDescent="0.2">
      <c r="A1094" t="s">
        <v>2199</v>
      </c>
      <c r="B1094" t="str">
        <f t="shared" si="153"/>
        <v>Prozessor B / Section 1 / Programm 3 / Audio Receiver 10</v>
      </c>
      <c r="C1094" t="str">
        <f t="shared" si="154"/>
        <v>SDI11_AUDrec_0010</v>
      </c>
      <c r="D1094" t="str">
        <f t="shared" si="155"/>
        <v>Receiver</v>
      </c>
      <c r="E1094" t="str">
        <f t="shared" si="156"/>
        <v>2</v>
      </c>
      <c r="F1094" t="str">
        <f t="shared" si="157"/>
        <v>1</v>
      </c>
      <c r="G1094" t="str">
        <f t="shared" si="158"/>
        <v>3</v>
      </c>
      <c r="H1094" t="str">
        <f t="shared" si="159"/>
        <v>AUD</v>
      </c>
      <c r="I1094">
        <f t="shared" si="160"/>
        <v>11</v>
      </c>
      <c r="J1094" s="114" t="str">
        <f t="shared" si="161"/>
        <v>10</v>
      </c>
    </row>
    <row r="1095" spans="1:10" x14ac:dyDescent="0.2">
      <c r="A1095" t="s">
        <v>2200</v>
      </c>
      <c r="B1095" t="str">
        <f t="shared" si="153"/>
        <v>Prozessor B / Section 1 / Programm 3 / Audio Receiver 11</v>
      </c>
      <c r="C1095" t="str">
        <f t="shared" si="154"/>
        <v>SDI11_AUDrec_0011</v>
      </c>
      <c r="D1095" t="str">
        <f t="shared" si="155"/>
        <v>Receiver</v>
      </c>
      <c r="E1095" t="str">
        <f t="shared" si="156"/>
        <v>2</v>
      </c>
      <c r="F1095" t="str">
        <f t="shared" si="157"/>
        <v>1</v>
      </c>
      <c r="G1095" t="str">
        <f t="shared" si="158"/>
        <v>3</v>
      </c>
      <c r="H1095" t="str">
        <f t="shared" si="159"/>
        <v>AUD</v>
      </c>
      <c r="I1095">
        <f t="shared" si="160"/>
        <v>11</v>
      </c>
      <c r="J1095" s="114" t="str">
        <f t="shared" si="161"/>
        <v>11</v>
      </c>
    </row>
    <row r="1096" spans="1:10" x14ac:dyDescent="0.2">
      <c r="A1096" t="s">
        <v>2201</v>
      </c>
      <c r="B1096" t="str">
        <f t="shared" si="153"/>
        <v>Prozessor B / Section 1 / Programm 3 / Audio Receiver 12</v>
      </c>
      <c r="C1096" t="str">
        <f t="shared" si="154"/>
        <v>SDI11_AUDrec_0012</v>
      </c>
      <c r="D1096" t="str">
        <f t="shared" si="155"/>
        <v>Receiver</v>
      </c>
      <c r="E1096" t="str">
        <f t="shared" si="156"/>
        <v>2</v>
      </c>
      <c r="F1096" t="str">
        <f t="shared" si="157"/>
        <v>1</v>
      </c>
      <c r="G1096" t="str">
        <f t="shared" si="158"/>
        <v>3</v>
      </c>
      <c r="H1096" t="str">
        <f t="shared" si="159"/>
        <v>AUD</v>
      </c>
      <c r="I1096">
        <f t="shared" si="160"/>
        <v>11</v>
      </c>
      <c r="J1096" s="114" t="str">
        <f t="shared" si="161"/>
        <v>12</v>
      </c>
    </row>
    <row r="1097" spans="1:10" x14ac:dyDescent="0.2">
      <c r="A1097" t="s">
        <v>2202</v>
      </c>
      <c r="B1097" t="str">
        <f t="shared" si="153"/>
        <v>Prozessor B / Section 1 / Programm 3 / Audio Receiver 13</v>
      </c>
      <c r="C1097" t="str">
        <f t="shared" si="154"/>
        <v>SDI11_AUDrec_0013</v>
      </c>
      <c r="D1097" t="str">
        <f t="shared" si="155"/>
        <v>Receiver</v>
      </c>
      <c r="E1097" t="str">
        <f t="shared" si="156"/>
        <v>2</v>
      </c>
      <c r="F1097" t="str">
        <f t="shared" si="157"/>
        <v>1</v>
      </c>
      <c r="G1097" t="str">
        <f t="shared" si="158"/>
        <v>3</v>
      </c>
      <c r="H1097" t="str">
        <f t="shared" si="159"/>
        <v>AUD</v>
      </c>
      <c r="I1097">
        <f t="shared" si="160"/>
        <v>11</v>
      </c>
      <c r="J1097" s="114" t="str">
        <f t="shared" si="161"/>
        <v>13</v>
      </c>
    </row>
    <row r="1098" spans="1:10" x14ac:dyDescent="0.2">
      <c r="A1098" t="s">
        <v>2203</v>
      </c>
      <c r="B1098" t="str">
        <f t="shared" si="153"/>
        <v>Prozessor B / Section 1 / Programm 3 / Audio Receiver 14</v>
      </c>
      <c r="C1098" t="str">
        <f t="shared" si="154"/>
        <v>SDI11_AUDrec_0014</v>
      </c>
      <c r="D1098" t="str">
        <f t="shared" si="155"/>
        <v>Receiver</v>
      </c>
      <c r="E1098" t="str">
        <f t="shared" si="156"/>
        <v>2</v>
      </c>
      <c r="F1098" t="str">
        <f t="shared" si="157"/>
        <v>1</v>
      </c>
      <c r="G1098" t="str">
        <f t="shared" si="158"/>
        <v>3</v>
      </c>
      <c r="H1098" t="str">
        <f t="shared" si="159"/>
        <v>AUD</v>
      </c>
      <c r="I1098">
        <f t="shared" si="160"/>
        <v>11</v>
      </c>
      <c r="J1098" s="114" t="str">
        <f t="shared" si="161"/>
        <v>14</v>
      </c>
    </row>
    <row r="1099" spans="1:10" x14ac:dyDescent="0.2">
      <c r="A1099" t="s">
        <v>2204</v>
      </c>
      <c r="B1099" t="str">
        <f t="shared" si="153"/>
        <v>Prozessor B / Section 1 / Programm 3 / Audio Receiver 15</v>
      </c>
      <c r="C1099" t="str">
        <f t="shared" si="154"/>
        <v>SDI11_AUDrec_0015</v>
      </c>
      <c r="D1099" t="str">
        <f t="shared" si="155"/>
        <v>Receiver</v>
      </c>
      <c r="E1099" t="str">
        <f t="shared" si="156"/>
        <v>2</v>
      </c>
      <c r="F1099" t="str">
        <f t="shared" si="157"/>
        <v>1</v>
      </c>
      <c r="G1099" t="str">
        <f t="shared" si="158"/>
        <v>3</v>
      </c>
      <c r="H1099" t="str">
        <f t="shared" si="159"/>
        <v>AUD</v>
      </c>
      <c r="I1099">
        <f t="shared" si="160"/>
        <v>11</v>
      </c>
      <c r="J1099" s="114" t="str">
        <f t="shared" si="161"/>
        <v>15</v>
      </c>
    </row>
    <row r="1100" spans="1:10" x14ac:dyDescent="0.2">
      <c r="A1100" t="s">
        <v>2205</v>
      </c>
      <c r="B1100" t="str">
        <f t="shared" si="153"/>
        <v>Prozessor B / Section 1 / Programm 3 / Audio Receiver 16</v>
      </c>
      <c r="C1100" t="str">
        <f t="shared" si="154"/>
        <v>SDI11_AUDrec_0016</v>
      </c>
      <c r="D1100" t="str">
        <f t="shared" si="155"/>
        <v>Receiver</v>
      </c>
      <c r="E1100" t="str">
        <f t="shared" si="156"/>
        <v>2</v>
      </c>
      <c r="F1100" t="str">
        <f t="shared" si="157"/>
        <v>1</v>
      </c>
      <c r="G1100" t="str">
        <f t="shared" si="158"/>
        <v>3</v>
      </c>
      <c r="H1100" t="str">
        <f t="shared" si="159"/>
        <v>AUD</v>
      </c>
      <c r="I1100">
        <f t="shared" si="160"/>
        <v>11</v>
      </c>
      <c r="J1100" s="114" t="str">
        <f t="shared" si="161"/>
        <v>16</v>
      </c>
    </row>
    <row r="1101" spans="1:10" x14ac:dyDescent="0.2">
      <c r="A1101" t="s">
        <v>2206</v>
      </c>
      <c r="B1101" t="str">
        <f t="shared" si="153"/>
        <v>Prozessor B / Section 1 / Programm 3 / Ancillary Receiver 1</v>
      </c>
      <c r="C1101" t="str">
        <f t="shared" si="154"/>
        <v>SDI11_ANCrec_0001</v>
      </c>
      <c r="D1101" t="str">
        <f t="shared" si="155"/>
        <v>Receiver</v>
      </c>
      <c r="E1101" t="str">
        <f t="shared" si="156"/>
        <v>2</v>
      </c>
      <c r="F1101" t="str">
        <f t="shared" si="157"/>
        <v>1</v>
      </c>
      <c r="G1101" t="str">
        <f t="shared" si="158"/>
        <v>3</v>
      </c>
      <c r="H1101" t="str">
        <f t="shared" si="159"/>
        <v>ANC</v>
      </c>
      <c r="I1101">
        <f t="shared" si="160"/>
        <v>11</v>
      </c>
      <c r="J1101" s="114" t="str">
        <f t="shared" si="161"/>
        <v>1</v>
      </c>
    </row>
    <row r="1102" spans="1:10" x14ac:dyDescent="0.2">
      <c r="A1102" t="s">
        <v>2207</v>
      </c>
      <c r="B1102" t="str">
        <f t="shared" si="153"/>
        <v>Prozessor B / Section 1 / Programm 3 / Ancillary Receiver 2</v>
      </c>
      <c r="C1102" t="str">
        <f t="shared" si="154"/>
        <v>SDI11_ANCrec_0002</v>
      </c>
      <c r="D1102" t="str">
        <f t="shared" si="155"/>
        <v>Receiver</v>
      </c>
      <c r="E1102" t="str">
        <f t="shared" si="156"/>
        <v>2</v>
      </c>
      <c r="F1102" t="str">
        <f t="shared" si="157"/>
        <v>1</v>
      </c>
      <c r="G1102" t="str">
        <f t="shared" si="158"/>
        <v>3</v>
      </c>
      <c r="H1102" t="str">
        <f t="shared" si="159"/>
        <v>ANC</v>
      </c>
      <c r="I1102">
        <f t="shared" si="160"/>
        <v>11</v>
      </c>
      <c r="J1102" s="114" t="str">
        <f t="shared" si="161"/>
        <v>2</v>
      </c>
    </row>
    <row r="1103" spans="1:10" x14ac:dyDescent="0.2">
      <c r="A1103" t="s">
        <v>2208</v>
      </c>
      <c r="B1103" t="str">
        <f t="shared" si="153"/>
        <v>Prozessor B / Section 1 / Programm 3 / Ancillary Receiver 3</v>
      </c>
      <c r="C1103" t="str">
        <f t="shared" si="154"/>
        <v>SDI11_ANCrec_0003</v>
      </c>
      <c r="D1103" t="str">
        <f t="shared" si="155"/>
        <v>Receiver</v>
      </c>
      <c r="E1103" t="str">
        <f t="shared" si="156"/>
        <v>2</v>
      </c>
      <c r="F1103" t="str">
        <f t="shared" si="157"/>
        <v>1</v>
      </c>
      <c r="G1103" t="str">
        <f t="shared" si="158"/>
        <v>3</v>
      </c>
      <c r="H1103" t="str">
        <f t="shared" si="159"/>
        <v>ANC</v>
      </c>
      <c r="I1103">
        <f t="shared" si="160"/>
        <v>11</v>
      </c>
      <c r="J1103" s="114" t="str">
        <f t="shared" si="161"/>
        <v>3</v>
      </c>
    </row>
    <row r="1104" spans="1:10" x14ac:dyDescent="0.2">
      <c r="A1104" t="s">
        <v>2209</v>
      </c>
      <c r="B1104" t="str">
        <f t="shared" si="153"/>
        <v>Prozessor B / Section 1 / Programm 3 / Ancillary Receiver 4</v>
      </c>
      <c r="C1104" t="str">
        <f t="shared" si="154"/>
        <v>SDI11_ANCrec_0004</v>
      </c>
      <c r="D1104" t="str">
        <f t="shared" si="155"/>
        <v>Receiver</v>
      </c>
      <c r="E1104" t="str">
        <f t="shared" si="156"/>
        <v>2</v>
      </c>
      <c r="F1104" t="str">
        <f t="shared" si="157"/>
        <v>1</v>
      </c>
      <c r="G1104" t="str">
        <f t="shared" si="158"/>
        <v>3</v>
      </c>
      <c r="H1104" t="str">
        <f t="shared" si="159"/>
        <v>ANC</v>
      </c>
      <c r="I1104">
        <f t="shared" si="160"/>
        <v>11</v>
      </c>
      <c r="J1104" s="114" t="str">
        <f t="shared" si="161"/>
        <v>4</v>
      </c>
    </row>
    <row r="1105" spans="1:10" x14ac:dyDescent="0.2">
      <c r="A1105" t="s">
        <v>2210</v>
      </c>
      <c r="B1105" t="str">
        <f t="shared" si="153"/>
        <v>Prozessor B / Section 1 / Programm 4 / Video Receiver 1</v>
      </c>
      <c r="C1105" t="str">
        <f t="shared" si="154"/>
        <v>SDI12_VIDrec_0001</v>
      </c>
      <c r="D1105" t="str">
        <f t="shared" si="155"/>
        <v>Receiver</v>
      </c>
      <c r="E1105" t="str">
        <f t="shared" si="156"/>
        <v>2</v>
      </c>
      <c r="F1105" t="str">
        <f t="shared" si="157"/>
        <v>1</v>
      </c>
      <c r="G1105" t="str">
        <f t="shared" si="158"/>
        <v>4</v>
      </c>
      <c r="H1105" t="str">
        <f t="shared" si="159"/>
        <v>VID</v>
      </c>
      <c r="I1105">
        <f t="shared" si="160"/>
        <v>12</v>
      </c>
      <c r="J1105" s="114" t="str">
        <f t="shared" si="161"/>
        <v>1</v>
      </c>
    </row>
    <row r="1106" spans="1:10" x14ac:dyDescent="0.2">
      <c r="A1106" t="s">
        <v>2211</v>
      </c>
      <c r="B1106" t="str">
        <f t="shared" si="153"/>
        <v>Prozessor B / Section 1 / Programm 4 / Audio Receiver 1</v>
      </c>
      <c r="C1106" t="str">
        <f t="shared" si="154"/>
        <v>SDI12_AUDrec_0001</v>
      </c>
      <c r="D1106" t="str">
        <f t="shared" si="155"/>
        <v>Receiver</v>
      </c>
      <c r="E1106" t="str">
        <f t="shared" si="156"/>
        <v>2</v>
      </c>
      <c r="F1106" t="str">
        <f t="shared" si="157"/>
        <v>1</v>
      </c>
      <c r="G1106" t="str">
        <f t="shared" si="158"/>
        <v>4</v>
      </c>
      <c r="H1106" t="str">
        <f t="shared" si="159"/>
        <v>AUD</v>
      </c>
      <c r="I1106">
        <f t="shared" si="160"/>
        <v>12</v>
      </c>
      <c r="J1106" s="114" t="str">
        <f t="shared" si="161"/>
        <v>1</v>
      </c>
    </row>
    <row r="1107" spans="1:10" x14ac:dyDescent="0.2">
      <c r="A1107" t="s">
        <v>2212</v>
      </c>
      <c r="B1107" t="str">
        <f t="shared" si="153"/>
        <v>Prozessor B / Section 1 / Programm 4 / Audio Receiver 2</v>
      </c>
      <c r="C1107" t="str">
        <f t="shared" si="154"/>
        <v>SDI12_AUDrec_0002</v>
      </c>
      <c r="D1107" t="str">
        <f t="shared" si="155"/>
        <v>Receiver</v>
      </c>
      <c r="E1107" t="str">
        <f t="shared" si="156"/>
        <v>2</v>
      </c>
      <c r="F1107" t="str">
        <f t="shared" si="157"/>
        <v>1</v>
      </c>
      <c r="G1107" t="str">
        <f t="shared" si="158"/>
        <v>4</v>
      </c>
      <c r="H1107" t="str">
        <f t="shared" si="159"/>
        <v>AUD</v>
      </c>
      <c r="I1107">
        <f t="shared" si="160"/>
        <v>12</v>
      </c>
      <c r="J1107" s="114" t="str">
        <f t="shared" si="161"/>
        <v>2</v>
      </c>
    </row>
    <row r="1108" spans="1:10" x14ac:dyDescent="0.2">
      <c r="A1108" t="s">
        <v>2213</v>
      </c>
      <c r="B1108" t="str">
        <f t="shared" si="153"/>
        <v>Prozessor B / Section 1 / Programm 4 / Audio Receiver 3</v>
      </c>
      <c r="C1108" t="str">
        <f t="shared" si="154"/>
        <v>SDI12_AUDrec_0003</v>
      </c>
      <c r="D1108" t="str">
        <f t="shared" si="155"/>
        <v>Receiver</v>
      </c>
      <c r="E1108" t="str">
        <f t="shared" si="156"/>
        <v>2</v>
      </c>
      <c r="F1108" t="str">
        <f t="shared" si="157"/>
        <v>1</v>
      </c>
      <c r="G1108" t="str">
        <f t="shared" si="158"/>
        <v>4</v>
      </c>
      <c r="H1108" t="str">
        <f t="shared" si="159"/>
        <v>AUD</v>
      </c>
      <c r="I1108">
        <f t="shared" si="160"/>
        <v>12</v>
      </c>
      <c r="J1108" s="114" t="str">
        <f t="shared" si="161"/>
        <v>3</v>
      </c>
    </row>
    <row r="1109" spans="1:10" x14ac:dyDescent="0.2">
      <c r="A1109" t="s">
        <v>2214</v>
      </c>
      <c r="B1109" t="str">
        <f t="shared" si="153"/>
        <v>Prozessor B / Section 1 / Programm 4 / Audio Receiver 4</v>
      </c>
      <c r="C1109" t="str">
        <f t="shared" si="154"/>
        <v>SDI12_AUDrec_0004</v>
      </c>
      <c r="D1109" t="str">
        <f t="shared" si="155"/>
        <v>Receiver</v>
      </c>
      <c r="E1109" t="str">
        <f t="shared" si="156"/>
        <v>2</v>
      </c>
      <c r="F1109" t="str">
        <f t="shared" si="157"/>
        <v>1</v>
      </c>
      <c r="G1109" t="str">
        <f t="shared" si="158"/>
        <v>4</v>
      </c>
      <c r="H1109" t="str">
        <f t="shared" si="159"/>
        <v>AUD</v>
      </c>
      <c r="I1109">
        <f t="shared" si="160"/>
        <v>12</v>
      </c>
      <c r="J1109" s="114" t="str">
        <f t="shared" si="161"/>
        <v>4</v>
      </c>
    </row>
    <row r="1110" spans="1:10" x14ac:dyDescent="0.2">
      <c r="A1110" t="s">
        <v>2215</v>
      </c>
      <c r="B1110" t="str">
        <f t="shared" si="153"/>
        <v>Prozessor B / Section 1 / Programm 4 / Audio Receiver 5</v>
      </c>
      <c r="C1110" t="str">
        <f t="shared" si="154"/>
        <v>SDI12_AUDrec_0005</v>
      </c>
      <c r="D1110" t="str">
        <f t="shared" si="155"/>
        <v>Receiver</v>
      </c>
      <c r="E1110" t="str">
        <f t="shared" si="156"/>
        <v>2</v>
      </c>
      <c r="F1110" t="str">
        <f t="shared" si="157"/>
        <v>1</v>
      </c>
      <c r="G1110" t="str">
        <f t="shared" si="158"/>
        <v>4</v>
      </c>
      <c r="H1110" t="str">
        <f t="shared" si="159"/>
        <v>AUD</v>
      </c>
      <c r="I1110">
        <f t="shared" si="160"/>
        <v>12</v>
      </c>
      <c r="J1110" s="114" t="str">
        <f t="shared" si="161"/>
        <v>5</v>
      </c>
    </row>
    <row r="1111" spans="1:10" x14ac:dyDescent="0.2">
      <c r="A1111" t="s">
        <v>2216</v>
      </c>
      <c r="B1111" t="str">
        <f t="shared" si="153"/>
        <v>Prozessor B / Section 1 / Programm 4 / Audio Receiver 6</v>
      </c>
      <c r="C1111" t="str">
        <f t="shared" si="154"/>
        <v>SDI12_AUDrec_0006</v>
      </c>
      <c r="D1111" t="str">
        <f t="shared" si="155"/>
        <v>Receiver</v>
      </c>
      <c r="E1111" t="str">
        <f t="shared" si="156"/>
        <v>2</v>
      </c>
      <c r="F1111" t="str">
        <f t="shared" si="157"/>
        <v>1</v>
      </c>
      <c r="G1111" t="str">
        <f t="shared" si="158"/>
        <v>4</v>
      </c>
      <c r="H1111" t="str">
        <f t="shared" si="159"/>
        <v>AUD</v>
      </c>
      <c r="I1111">
        <f t="shared" si="160"/>
        <v>12</v>
      </c>
      <c r="J1111" s="114" t="str">
        <f t="shared" si="161"/>
        <v>6</v>
      </c>
    </row>
    <row r="1112" spans="1:10" x14ac:dyDescent="0.2">
      <c r="A1112" t="s">
        <v>2217</v>
      </c>
      <c r="B1112" t="str">
        <f t="shared" si="153"/>
        <v>Prozessor B / Section 1 / Programm 4 / Audio Receiver 7</v>
      </c>
      <c r="C1112" t="str">
        <f t="shared" si="154"/>
        <v>SDI12_AUDrec_0007</v>
      </c>
      <c r="D1112" t="str">
        <f t="shared" si="155"/>
        <v>Receiver</v>
      </c>
      <c r="E1112" t="str">
        <f t="shared" si="156"/>
        <v>2</v>
      </c>
      <c r="F1112" t="str">
        <f t="shared" si="157"/>
        <v>1</v>
      </c>
      <c r="G1112" t="str">
        <f t="shared" si="158"/>
        <v>4</v>
      </c>
      <c r="H1112" t="str">
        <f t="shared" si="159"/>
        <v>AUD</v>
      </c>
      <c r="I1112">
        <f t="shared" si="160"/>
        <v>12</v>
      </c>
      <c r="J1112" s="114" t="str">
        <f t="shared" si="161"/>
        <v>7</v>
      </c>
    </row>
    <row r="1113" spans="1:10" x14ac:dyDescent="0.2">
      <c r="A1113" t="s">
        <v>2218</v>
      </c>
      <c r="B1113" t="str">
        <f t="shared" si="153"/>
        <v>Prozessor B / Section 1 / Programm 4 / Audio Receiver 8</v>
      </c>
      <c r="C1113" t="str">
        <f t="shared" si="154"/>
        <v>SDI12_AUDrec_0008</v>
      </c>
      <c r="D1113" t="str">
        <f t="shared" si="155"/>
        <v>Receiver</v>
      </c>
      <c r="E1113" t="str">
        <f t="shared" si="156"/>
        <v>2</v>
      </c>
      <c r="F1113" t="str">
        <f t="shared" si="157"/>
        <v>1</v>
      </c>
      <c r="G1113" t="str">
        <f t="shared" si="158"/>
        <v>4</v>
      </c>
      <c r="H1113" t="str">
        <f t="shared" si="159"/>
        <v>AUD</v>
      </c>
      <c r="I1113">
        <f t="shared" si="160"/>
        <v>12</v>
      </c>
      <c r="J1113" s="114" t="str">
        <f t="shared" si="161"/>
        <v>8</v>
      </c>
    </row>
    <row r="1114" spans="1:10" x14ac:dyDescent="0.2">
      <c r="A1114" t="s">
        <v>2219</v>
      </c>
      <c r="B1114" t="str">
        <f t="shared" si="153"/>
        <v>Prozessor B / Section 1 / Programm 4 / Audio Receiver 9</v>
      </c>
      <c r="C1114" t="str">
        <f t="shared" si="154"/>
        <v>SDI12_AUDrec_0009</v>
      </c>
      <c r="D1114" t="str">
        <f t="shared" si="155"/>
        <v>Receiver</v>
      </c>
      <c r="E1114" t="str">
        <f t="shared" si="156"/>
        <v>2</v>
      </c>
      <c r="F1114" t="str">
        <f t="shared" si="157"/>
        <v>1</v>
      </c>
      <c r="G1114" t="str">
        <f t="shared" si="158"/>
        <v>4</v>
      </c>
      <c r="H1114" t="str">
        <f t="shared" si="159"/>
        <v>AUD</v>
      </c>
      <c r="I1114">
        <f t="shared" si="160"/>
        <v>12</v>
      </c>
      <c r="J1114" s="114" t="str">
        <f t="shared" si="161"/>
        <v>9</v>
      </c>
    </row>
    <row r="1115" spans="1:10" x14ac:dyDescent="0.2">
      <c r="A1115" t="s">
        <v>2220</v>
      </c>
      <c r="B1115" t="str">
        <f t="shared" si="153"/>
        <v>Prozessor B / Section 1 / Programm 4 / Audio Receiver 10</v>
      </c>
      <c r="C1115" t="str">
        <f t="shared" si="154"/>
        <v>SDI12_AUDrec_0010</v>
      </c>
      <c r="D1115" t="str">
        <f t="shared" si="155"/>
        <v>Receiver</v>
      </c>
      <c r="E1115" t="str">
        <f t="shared" si="156"/>
        <v>2</v>
      </c>
      <c r="F1115" t="str">
        <f t="shared" si="157"/>
        <v>1</v>
      </c>
      <c r="G1115" t="str">
        <f t="shared" si="158"/>
        <v>4</v>
      </c>
      <c r="H1115" t="str">
        <f t="shared" si="159"/>
        <v>AUD</v>
      </c>
      <c r="I1115">
        <f t="shared" si="160"/>
        <v>12</v>
      </c>
      <c r="J1115" s="114" t="str">
        <f t="shared" si="161"/>
        <v>10</v>
      </c>
    </row>
    <row r="1116" spans="1:10" x14ac:dyDescent="0.2">
      <c r="A1116" t="s">
        <v>2221</v>
      </c>
      <c r="B1116" t="str">
        <f t="shared" si="153"/>
        <v>Prozessor B / Section 1 / Programm 4 / Audio Receiver 11</v>
      </c>
      <c r="C1116" t="str">
        <f t="shared" si="154"/>
        <v>SDI12_AUDrec_0011</v>
      </c>
      <c r="D1116" t="str">
        <f t="shared" si="155"/>
        <v>Receiver</v>
      </c>
      <c r="E1116" t="str">
        <f t="shared" si="156"/>
        <v>2</v>
      </c>
      <c r="F1116" t="str">
        <f t="shared" si="157"/>
        <v>1</v>
      </c>
      <c r="G1116" t="str">
        <f t="shared" si="158"/>
        <v>4</v>
      </c>
      <c r="H1116" t="str">
        <f t="shared" si="159"/>
        <v>AUD</v>
      </c>
      <c r="I1116">
        <f t="shared" si="160"/>
        <v>12</v>
      </c>
      <c r="J1116" s="114" t="str">
        <f t="shared" si="161"/>
        <v>11</v>
      </c>
    </row>
    <row r="1117" spans="1:10" x14ac:dyDescent="0.2">
      <c r="A1117" t="s">
        <v>2222</v>
      </c>
      <c r="B1117" t="str">
        <f t="shared" si="153"/>
        <v>Prozessor B / Section 1 / Programm 4 / Audio Receiver 12</v>
      </c>
      <c r="C1117" t="str">
        <f t="shared" si="154"/>
        <v>SDI12_AUDrec_0012</v>
      </c>
      <c r="D1117" t="str">
        <f t="shared" si="155"/>
        <v>Receiver</v>
      </c>
      <c r="E1117" t="str">
        <f t="shared" si="156"/>
        <v>2</v>
      </c>
      <c r="F1117" t="str">
        <f t="shared" si="157"/>
        <v>1</v>
      </c>
      <c r="G1117" t="str">
        <f t="shared" si="158"/>
        <v>4</v>
      </c>
      <c r="H1117" t="str">
        <f t="shared" si="159"/>
        <v>AUD</v>
      </c>
      <c r="I1117">
        <f t="shared" si="160"/>
        <v>12</v>
      </c>
      <c r="J1117" s="114" t="str">
        <f t="shared" si="161"/>
        <v>12</v>
      </c>
    </row>
    <row r="1118" spans="1:10" x14ac:dyDescent="0.2">
      <c r="A1118" t="s">
        <v>2223</v>
      </c>
      <c r="B1118" t="str">
        <f t="shared" si="153"/>
        <v>Prozessor B / Section 1 / Programm 4 / Audio Receiver 13</v>
      </c>
      <c r="C1118" t="str">
        <f t="shared" si="154"/>
        <v>SDI12_AUDrec_0013</v>
      </c>
      <c r="D1118" t="str">
        <f t="shared" si="155"/>
        <v>Receiver</v>
      </c>
      <c r="E1118" t="str">
        <f t="shared" si="156"/>
        <v>2</v>
      </c>
      <c r="F1118" t="str">
        <f t="shared" si="157"/>
        <v>1</v>
      </c>
      <c r="G1118" t="str">
        <f t="shared" si="158"/>
        <v>4</v>
      </c>
      <c r="H1118" t="str">
        <f t="shared" si="159"/>
        <v>AUD</v>
      </c>
      <c r="I1118">
        <f t="shared" si="160"/>
        <v>12</v>
      </c>
      <c r="J1118" s="114" t="str">
        <f t="shared" si="161"/>
        <v>13</v>
      </c>
    </row>
    <row r="1119" spans="1:10" x14ac:dyDescent="0.2">
      <c r="A1119" t="s">
        <v>2224</v>
      </c>
      <c r="B1119" t="str">
        <f t="shared" si="153"/>
        <v>Prozessor B / Section 1 / Programm 4 / Audio Receiver 14</v>
      </c>
      <c r="C1119" t="str">
        <f t="shared" si="154"/>
        <v>SDI12_AUDrec_0014</v>
      </c>
      <c r="D1119" t="str">
        <f t="shared" si="155"/>
        <v>Receiver</v>
      </c>
      <c r="E1119" t="str">
        <f t="shared" si="156"/>
        <v>2</v>
      </c>
      <c r="F1119" t="str">
        <f t="shared" si="157"/>
        <v>1</v>
      </c>
      <c r="G1119" t="str">
        <f t="shared" si="158"/>
        <v>4</v>
      </c>
      <c r="H1119" t="str">
        <f t="shared" si="159"/>
        <v>AUD</v>
      </c>
      <c r="I1119">
        <f t="shared" si="160"/>
        <v>12</v>
      </c>
      <c r="J1119" s="114" t="str">
        <f t="shared" si="161"/>
        <v>14</v>
      </c>
    </row>
    <row r="1120" spans="1:10" x14ac:dyDescent="0.2">
      <c r="A1120" t="s">
        <v>2225</v>
      </c>
      <c r="B1120" t="str">
        <f t="shared" si="153"/>
        <v>Prozessor B / Section 1 / Programm 4 / Audio Receiver 15</v>
      </c>
      <c r="C1120" t="str">
        <f t="shared" si="154"/>
        <v>SDI12_AUDrec_0015</v>
      </c>
      <c r="D1120" t="str">
        <f t="shared" si="155"/>
        <v>Receiver</v>
      </c>
      <c r="E1120" t="str">
        <f t="shared" si="156"/>
        <v>2</v>
      </c>
      <c r="F1120" t="str">
        <f t="shared" si="157"/>
        <v>1</v>
      </c>
      <c r="G1120" t="str">
        <f t="shared" si="158"/>
        <v>4</v>
      </c>
      <c r="H1120" t="str">
        <f t="shared" si="159"/>
        <v>AUD</v>
      </c>
      <c r="I1120">
        <f t="shared" si="160"/>
        <v>12</v>
      </c>
      <c r="J1120" s="114" t="str">
        <f t="shared" si="161"/>
        <v>15</v>
      </c>
    </row>
    <row r="1121" spans="1:10" x14ac:dyDescent="0.2">
      <c r="A1121" t="s">
        <v>2226</v>
      </c>
      <c r="B1121" t="str">
        <f t="shared" si="153"/>
        <v>Prozessor B / Section 1 / Programm 4 / Audio Receiver 16</v>
      </c>
      <c r="C1121" t="str">
        <f t="shared" si="154"/>
        <v>SDI12_AUDrec_0016</v>
      </c>
      <c r="D1121" t="str">
        <f t="shared" si="155"/>
        <v>Receiver</v>
      </c>
      <c r="E1121" t="str">
        <f t="shared" si="156"/>
        <v>2</v>
      </c>
      <c r="F1121" t="str">
        <f t="shared" si="157"/>
        <v>1</v>
      </c>
      <c r="G1121" t="str">
        <f t="shared" si="158"/>
        <v>4</v>
      </c>
      <c r="H1121" t="str">
        <f t="shared" si="159"/>
        <v>AUD</v>
      </c>
      <c r="I1121">
        <f t="shared" si="160"/>
        <v>12</v>
      </c>
      <c r="J1121" s="114" t="str">
        <f t="shared" si="161"/>
        <v>16</v>
      </c>
    </row>
    <row r="1122" spans="1:10" x14ac:dyDescent="0.2">
      <c r="A1122" t="s">
        <v>2227</v>
      </c>
      <c r="B1122" t="str">
        <f t="shared" si="153"/>
        <v>Prozessor B / Section 1 / Programm 4 / Ancillary Receiver 1</v>
      </c>
      <c r="C1122" t="str">
        <f t="shared" si="154"/>
        <v>SDI12_ANCrec_0001</v>
      </c>
      <c r="D1122" t="str">
        <f t="shared" si="155"/>
        <v>Receiver</v>
      </c>
      <c r="E1122" t="str">
        <f t="shared" si="156"/>
        <v>2</v>
      </c>
      <c r="F1122" t="str">
        <f t="shared" si="157"/>
        <v>1</v>
      </c>
      <c r="G1122" t="str">
        <f t="shared" si="158"/>
        <v>4</v>
      </c>
      <c r="H1122" t="str">
        <f t="shared" si="159"/>
        <v>ANC</v>
      </c>
      <c r="I1122">
        <f t="shared" si="160"/>
        <v>12</v>
      </c>
      <c r="J1122" s="114" t="str">
        <f t="shared" si="161"/>
        <v>1</v>
      </c>
    </row>
    <row r="1123" spans="1:10" x14ac:dyDescent="0.2">
      <c r="A1123" t="s">
        <v>2228</v>
      </c>
      <c r="B1123" t="str">
        <f t="shared" si="153"/>
        <v>Prozessor B / Section 1 / Programm 4 / Ancillary Receiver 2</v>
      </c>
      <c r="C1123" t="str">
        <f t="shared" si="154"/>
        <v>SDI12_ANCrec_0002</v>
      </c>
      <c r="D1123" t="str">
        <f t="shared" si="155"/>
        <v>Receiver</v>
      </c>
      <c r="E1123" t="str">
        <f t="shared" si="156"/>
        <v>2</v>
      </c>
      <c r="F1123" t="str">
        <f t="shared" si="157"/>
        <v>1</v>
      </c>
      <c r="G1123" t="str">
        <f t="shared" si="158"/>
        <v>4</v>
      </c>
      <c r="H1123" t="str">
        <f t="shared" si="159"/>
        <v>ANC</v>
      </c>
      <c r="I1123">
        <f t="shared" si="160"/>
        <v>12</v>
      </c>
      <c r="J1123" s="114" t="str">
        <f t="shared" si="161"/>
        <v>2</v>
      </c>
    </row>
    <row r="1124" spans="1:10" x14ac:dyDescent="0.2">
      <c r="A1124" t="s">
        <v>2229</v>
      </c>
      <c r="B1124" t="str">
        <f t="shared" si="153"/>
        <v>Prozessor B / Section 1 / Programm 4 / Ancillary Receiver 3</v>
      </c>
      <c r="C1124" t="str">
        <f t="shared" si="154"/>
        <v>SDI12_ANCrec_0003</v>
      </c>
      <c r="D1124" t="str">
        <f t="shared" si="155"/>
        <v>Receiver</v>
      </c>
      <c r="E1124" t="str">
        <f t="shared" si="156"/>
        <v>2</v>
      </c>
      <c r="F1124" t="str">
        <f t="shared" si="157"/>
        <v>1</v>
      </c>
      <c r="G1124" t="str">
        <f t="shared" si="158"/>
        <v>4</v>
      </c>
      <c r="H1124" t="str">
        <f t="shared" si="159"/>
        <v>ANC</v>
      </c>
      <c r="I1124">
        <f t="shared" si="160"/>
        <v>12</v>
      </c>
      <c r="J1124" s="114" t="str">
        <f t="shared" si="161"/>
        <v>3</v>
      </c>
    </row>
    <row r="1125" spans="1:10" x14ac:dyDescent="0.2">
      <c r="A1125" t="s">
        <v>2230</v>
      </c>
      <c r="B1125" t="str">
        <f t="shared" si="153"/>
        <v>Prozessor B / Section 1 / Programm 4 / Ancillary Receiver 4</v>
      </c>
      <c r="C1125" t="str">
        <f t="shared" si="154"/>
        <v>SDI12_ANCrec_0004</v>
      </c>
      <c r="D1125" t="str">
        <f t="shared" si="155"/>
        <v>Receiver</v>
      </c>
      <c r="E1125" t="str">
        <f t="shared" si="156"/>
        <v>2</v>
      </c>
      <c r="F1125" t="str">
        <f t="shared" si="157"/>
        <v>1</v>
      </c>
      <c r="G1125" t="str">
        <f t="shared" si="158"/>
        <v>4</v>
      </c>
      <c r="H1125" t="str">
        <f t="shared" si="159"/>
        <v>ANC</v>
      </c>
      <c r="I1125">
        <f t="shared" si="160"/>
        <v>12</v>
      </c>
      <c r="J1125" s="114" t="str">
        <f t="shared" si="161"/>
        <v>4</v>
      </c>
    </row>
    <row r="1126" spans="1:10" x14ac:dyDescent="0.2">
      <c r="A1126" t="s">
        <v>2231</v>
      </c>
      <c r="B1126" t="str">
        <f t="shared" si="153"/>
        <v>Prozessor B / Section 2 / Programm 1 / Video Receiver 1</v>
      </c>
      <c r="C1126" t="str">
        <f t="shared" si="154"/>
        <v>SDI13_VIDrec_0001</v>
      </c>
      <c r="D1126" t="str">
        <f t="shared" si="155"/>
        <v>Receiver</v>
      </c>
      <c r="E1126" t="str">
        <f t="shared" si="156"/>
        <v>2</v>
      </c>
      <c r="F1126" t="str">
        <f t="shared" si="157"/>
        <v>2</v>
      </c>
      <c r="G1126" t="str">
        <f t="shared" si="158"/>
        <v>1</v>
      </c>
      <c r="H1126" t="str">
        <f t="shared" si="159"/>
        <v>VID</v>
      </c>
      <c r="I1126">
        <f t="shared" si="160"/>
        <v>13</v>
      </c>
      <c r="J1126" s="114" t="str">
        <f t="shared" si="161"/>
        <v>1</v>
      </c>
    </row>
    <row r="1127" spans="1:10" x14ac:dyDescent="0.2">
      <c r="A1127" t="s">
        <v>2232</v>
      </c>
      <c r="B1127" t="str">
        <f t="shared" si="153"/>
        <v>Prozessor B / Section 2 / Programm 1 / Audio Receiver 1</v>
      </c>
      <c r="C1127" t="str">
        <f t="shared" si="154"/>
        <v>SDI13_AUDrec_0001</v>
      </c>
      <c r="D1127" t="str">
        <f t="shared" si="155"/>
        <v>Receiver</v>
      </c>
      <c r="E1127" t="str">
        <f t="shared" si="156"/>
        <v>2</v>
      </c>
      <c r="F1127" t="str">
        <f t="shared" si="157"/>
        <v>2</v>
      </c>
      <c r="G1127" t="str">
        <f t="shared" si="158"/>
        <v>1</v>
      </c>
      <c r="H1127" t="str">
        <f t="shared" si="159"/>
        <v>AUD</v>
      </c>
      <c r="I1127">
        <f t="shared" si="160"/>
        <v>13</v>
      </c>
      <c r="J1127" s="114" t="str">
        <f t="shared" si="161"/>
        <v>1</v>
      </c>
    </row>
    <row r="1128" spans="1:10" x14ac:dyDescent="0.2">
      <c r="A1128" t="s">
        <v>2233</v>
      </c>
      <c r="B1128" t="str">
        <f t="shared" si="153"/>
        <v>Prozessor B / Section 2 / Programm 1 / Audio Receiver 2</v>
      </c>
      <c r="C1128" t="str">
        <f t="shared" si="154"/>
        <v>SDI13_AUDrec_0002</v>
      </c>
      <c r="D1128" t="str">
        <f t="shared" si="155"/>
        <v>Receiver</v>
      </c>
      <c r="E1128" t="str">
        <f t="shared" si="156"/>
        <v>2</v>
      </c>
      <c r="F1128" t="str">
        <f t="shared" si="157"/>
        <v>2</v>
      </c>
      <c r="G1128" t="str">
        <f t="shared" si="158"/>
        <v>1</v>
      </c>
      <c r="H1128" t="str">
        <f t="shared" si="159"/>
        <v>AUD</v>
      </c>
      <c r="I1128">
        <f t="shared" si="160"/>
        <v>13</v>
      </c>
      <c r="J1128" s="114" t="str">
        <f t="shared" si="161"/>
        <v>2</v>
      </c>
    </row>
    <row r="1129" spans="1:10" x14ac:dyDescent="0.2">
      <c r="A1129" t="s">
        <v>2234</v>
      </c>
      <c r="B1129" t="str">
        <f t="shared" si="153"/>
        <v>Prozessor B / Section 2 / Programm 1 / Audio Receiver 3</v>
      </c>
      <c r="C1129" t="str">
        <f t="shared" si="154"/>
        <v>SDI13_AUDrec_0003</v>
      </c>
      <c r="D1129" t="str">
        <f t="shared" si="155"/>
        <v>Receiver</v>
      </c>
      <c r="E1129" t="str">
        <f t="shared" si="156"/>
        <v>2</v>
      </c>
      <c r="F1129" t="str">
        <f t="shared" si="157"/>
        <v>2</v>
      </c>
      <c r="G1129" t="str">
        <f t="shared" si="158"/>
        <v>1</v>
      </c>
      <c r="H1129" t="str">
        <f t="shared" si="159"/>
        <v>AUD</v>
      </c>
      <c r="I1129">
        <f t="shared" si="160"/>
        <v>13</v>
      </c>
      <c r="J1129" s="114" t="str">
        <f t="shared" si="161"/>
        <v>3</v>
      </c>
    </row>
    <row r="1130" spans="1:10" x14ac:dyDescent="0.2">
      <c r="A1130" t="s">
        <v>2235</v>
      </c>
      <c r="B1130" t="str">
        <f t="shared" si="153"/>
        <v>Prozessor B / Section 2 / Programm 1 / Audio Receiver 4</v>
      </c>
      <c r="C1130" t="str">
        <f t="shared" si="154"/>
        <v>SDI13_AUDrec_0004</v>
      </c>
      <c r="D1130" t="str">
        <f t="shared" si="155"/>
        <v>Receiver</v>
      </c>
      <c r="E1130" t="str">
        <f t="shared" si="156"/>
        <v>2</v>
      </c>
      <c r="F1130" t="str">
        <f t="shared" si="157"/>
        <v>2</v>
      </c>
      <c r="G1130" t="str">
        <f t="shared" si="158"/>
        <v>1</v>
      </c>
      <c r="H1130" t="str">
        <f t="shared" si="159"/>
        <v>AUD</v>
      </c>
      <c r="I1130">
        <f t="shared" si="160"/>
        <v>13</v>
      </c>
      <c r="J1130" s="114" t="str">
        <f t="shared" si="161"/>
        <v>4</v>
      </c>
    </row>
    <row r="1131" spans="1:10" x14ac:dyDescent="0.2">
      <c r="A1131" t="s">
        <v>2236</v>
      </c>
      <c r="B1131" t="str">
        <f t="shared" si="153"/>
        <v>Prozessor B / Section 2 / Programm 1 / Audio Receiver 5</v>
      </c>
      <c r="C1131" t="str">
        <f t="shared" si="154"/>
        <v>SDI13_AUDrec_0005</v>
      </c>
      <c r="D1131" t="str">
        <f t="shared" si="155"/>
        <v>Receiver</v>
      </c>
      <c r="E1131" t="str">
        <f t="shared" si="156"/>
        <v>2</v>
      </c>
      <c r="F1131" t="str">
        <f t="shared" si="157"/>
        <v>2</v>
      </c>
      <c r="G1131" t="str">
        <f t="shared" si="158"/>
        <v>1</v>
      </c>
      <c r="H1131" t="str">
        <f t="shared" si="159"/>
        <v>AUD</v>
      </c>
      <c r="I1131">
        <f t="shared" si="160"/>
        <v>13</v>
      </c>
      <c r="J1131" s="114" t="str">
        <f t="shared" si="161"/>
        <v>5</v>
      </c>
    </row>
    <row r="1132" spans="1:10" x14ac:dyDescent="0.2">
      <c r="A1132" t="s">
        <v>2237</v>
      </c>
      <c r="B1132" t="str">
        <f t="shared" si="153"/>
        <v>Prozessor B / Section 2 / Programm 1 / Audio Receiver 6</v>
      </c>
      <c r="C1132" t="str">
        <f t="shared" si="154"/>
        <v>SDI13_AUDrec_0006</v>
      </c>
      <c r="D1132" t="str">
        <f t="shared" si="155"/>
        <v>Receiver</v>
      </c>
      <c r="E1132" t="str">
        <f t="shared" si="156"/>
        <v>2</v>
      </c>
      <c r="F1132" t="str">
        <f t="shared" si="157"/>
        <v>2</v>
      </c>
      <c r="G1132" t="str">
        <f t="shared" si="158"/>
        <v>1</v>
      </c>
      <c r="H1132" t="str">
        <f t="shared" si="159"/>
        <v>AUD</v>
      </c>
      <c r="I1132">
        <f t="shared" si="160"/>
        <v>13</v>
      </c>
      <c r="J1132" s="114" t="str">
        <f t="shared" si="161"/>
        <v>6</v>
      </c>
    </row>
    <row r="1133" spans="1:10" x14ac:dyDescent="0.2">
      <c r="A1133" t="s">
        <v>2238</v>
      </c>
      <c r="B1133" t="str">
        <f t="shared" si="153"/>
        <v>Prozessor B / Section 2 / Programm 1 / Audio Receiver 7</v>
      </c>
      <c r="C1133" t="str">
        <f t="shared" si="154"/>
        <v>SDI13_AUDrec_0007</v>
      </c>
      <c r="D1133" t="str">
        <f t="shared" si="155"/>
        <v>Receiver</v>
      </c>
      <c r="E1133" t="str">
        <f t="shared" si="156"/>
        <v>2</v>
      </c>
      <c r="F1133" t="str">
        <f t="shared" si="157"/>
        <v>2</v>
      </c>
      <c r="G1133" t="str">
        <f t="shared" si="158"/>
        <v>1</v>
      </c>
      <c r="H1133" t="str">
        <f t="shared" si="159"/>
        <v>AUD</v>
      </c>
      <c r="I1133">
        <f t="shared" si="160"/>
        <v>13</v>
      </c>
      <c r="J1133" s="114" t="str">
        <f t="shared" si="161"/>
        <v>7</v>
      </c>
    </row>
    <row r="1134" spans="1:10" x14ac:dyDescent="0.2">
      <c r="A1134" t="s">
        <v>2239</v>
      </c>
      <c r="B1134" t="str">
        <f t="shared" si="153"/>
        <v>Prozessor B / Section 2 / Programm 1 / Audio Receiver 8</v>
      </c>
      <c r="C1134" t="str">
        <f t="shared" si="154"/>
        <v>SDI13_AUDrec_0008</v>
      </c>
      <c r="D1134" t="str">
        <f t="shared" si="155"/>
        <v>Receiver</v>
      </c>
      <c r="E1134" t="str">
        <f t="shared" si="156"/>
        <v>2</v>
      </c>
      <c r="F1134" t="str">
        <f t="shared" si="157"/>
        <v>2</v>
      </c>
      <c r="G1134" t="str">
        <f t="shared" si="158"/>
        <v>1</v>
      </c>
      <c r="H1134" t="str">
        <f t="shared" si="159"/>
        <v>AUD</v>
      </c>
      <c r="I1134">
        <f t="shared" si="160"/>
        <v>13</v>
      </c>
      <c r="J1134" s="114" t="str">
        <f t="shared" si="161"/>
        <v>8</v>
      </c>
    </row>
    <row r="1135" spans="1:10" x14ac:dyDescent="0.2">
      <c r="A1135" t="s">
        <v>2240</v>
      </c>
      <c r="B1135" t="str">
        <f t="shared" si="153"/>
        <v>Prozessor B / Section 2 / Programm 1 / Audio Receiver 9</v>
      </c>
      <c r="C1135" t="str">
        <f t="shared" si="154"/>
        <v>SDI13_AUDrec_0009</v>
      </c>
      <c r="D1135" t="str">
        <f t="shared" si="155"/>
        <v>Receiver</v>
      </c>
      <c r="E1135" t="str">
        <f t="shared" si="156"/>
        <v>2</v>
      </c>
      <c r="F1135" t="str">
        <f t="shared" si="157"/>
        <v>2</v>
      </c>
      <c r="G1135" t="str">
        <f t="shared" si="158"/>
        <v>1</v>
      </c>
      <c r="H1135" t="str">
        <f t="shared" si="159"/>
        <v>AUD</v>
      </c>
      <c r="I1135">
        <f t="shared" si="160"/>
        <v>13</v>
      </c>
      <c r="J1135" s="114" t="str">
        <f t="shared" si="161"/>
        <v>9</v>
      </c>
    </row>
    <row r="1136" spans="1:10" x14ac:dyDescent="0.2">
      <c r="A1136" t="s">
        <v>2241</v>
      </c>
      <c r="B1136" t="str">
        <f t="shared" si="153"/>
        <v>Prozessor B / Section 2 / Programm 1 / Audio Receiver 10</v>
      </c>
      <c r="C1136" t="str">
        <f t="shared" si="154"/>
        <v>SDI13_AUDrec_0010</v>
      </c>
      <c r="D1136" t="str">
        <f t="shared" si="155"/>
        <v>Receiver</v>
      </c>
      <c r="E1136" t="str">
        <f t="shared" si="156"/>
        <v>2</v>
      </c>
      <c r="F1136" t="str">
        <f t="shared" si="157"/>
        <v>2</v>
      </c>
      <c r="G1136" t="str">
        <f t="shared" si="158"/>
        <v>1</v>
      </c>
      <c r="H1136" t="str">
        <f t="shared" si="159"/>
        <v>AUD</v>
      </c>
      <c r="I1136">
        <f t="shared" si="160"/>
        <v>13</v>
      </c>
      <c r="J1136" s="114" t="str">
        <f t="shared" si="161"/>
        <v>10</v>
      </c>
    </row>
    <row r="1137" spans="1:10" x14ac:dyDescent="0.2">
      <c r="A1137" t="s">
        <v>2242</v>
      </c>
      <c r="B1137" t="str">
        <f t="shared" si="153"/>
        <v>Prozessor B / Section 2 / Programm 1 / Audio Receiver 11</v>
      </c>
      <c r="C1137" t="str">
        <f t="shared" si="154"/>
        <v>SDI13_AUDrec_0011</v>
      </c>
      <c r="D1137" t="str">
        <f t="shared" si="155"/>
        <v>Receiver</v>
      </c>
      <c r="E1137" t="str">
        <f t="shared" si="156"/>
        <v>2</v>
      </c>
      <c r="F1137" t="str">
        <f t="shared" si="157"/>
        <v>2</v>
      </c>
      <c r="G1137" t="str">
        <f t="shared" si="158"/>
        <v>1</v>
      </c>
      <c r="H1137" t="str">
        <f t="shared" si="159"/>
        <v>AUD</v>
      </c>
      <c r="I1137">
        <f t="shared" si="160"/>
        <v>13</v>
      </c>
      <c r="J1137" s="114" t="str">
        <f t="shared" si="161"/>
        <v>11</v>
      </c>
    </row>
    <row r="1138" spans="1:10" x14ac:dyDescent="0.2">
      <c r="A1138" t="s">
        <v>2243</v>
      </c>
      <c r="B1138" t="str">
        <f t="shared" si="153"/>
        <v>Prozessor B / Section 2 / Programm 1 / Audio Receiver 12</v>
      </c>
      <c r="C1138" t="str">
        <f t="shared" si="154"/>
        <v>SDI13_AUDrec_0012</v>
      </c>
      <c r="D1138" t="str">
        <f t="shared" si="155"/>
        <v>Receiver</v>
      </c>
      <c r="E1138" t="str">
        <f t="shared" si="156"/>
        <v>2</v>
      </c>
      <c r="F1138" t="str">
        <f t="shared" si="157"/>
        <v>2</v>
      </c>
      <c r="G1138" t="str">
        <f t="shared" si="158"/>
        <v>1</v>
      </c>
      <c r="H1138" t="str">
        <f t="shared" si="159"/>
        <v>AUD</v>
      </c>
      <c r="I1138">
        <f t="shared" si="160"/>
        <v>13</v>
      </c>
      <c r="J1138" s="114" t="str">
        <f t="shared" si="161"/>
        <v>12</v>
      </c>
    </row>
    <row r="1139" spans="1:10" x14ac:dyDescent="0.2">
      <c r="A1139" t="s">
        <v>2244</v>
      </c>
      <c r="B1139" t="str">
        <f t="shared" si="153"/>
        <v>Prozessor B / Section 2 / Programm 1 / Audio Receiver 13</v>
      </c>
      <c r="C1139" t="str">
        <f t="shared" si="154"/>
        <v>SDI13_AUDrec_0013</v>
      </c>
      <c r="D1139" t="str">
        <f t="shared" si="155"/>
        <v>Receiver</v>
      </c>
      <c r="E1139" t="str">
        <f t="shared" si="156"/>
        <v>2</v>
      </c>
      <c r="F1139" t="str">
        <f t="shared" si="157"/>
        <v>2</v>
      </c>
      <c r="G1139" t="str">
        <f t="shared" si="158"/>
        <v>1</v>
      </c>
      <c r="H1139" t="str">
        <f t="shared" si="159"/>
        <v>AUD</v>
      </c>
      <c r="I1139">
        <f t="shared" si="160"/>
        <v>13</v>
      </c>
      <c r="J1139" s="114" t="str">
        <f t="shared" si="161"/>
        <v>13</v>
      </c>
    </row>
    <row r="1140" spans="1:10" x14ac:dyDescent="0.2">
      <c r="A1140" t="s">
        <v>2245</v>
      </c>
      <c r="B1140" t="str">
        <f t="shared" si="153"/>
        <v>Prozessor B / Section 2 / Programm 1 / Audio Receiver 14</v>
      </c>
      <c r="C1140" t="str">
        <f t="shared" si="154"/>
        <v>SDI13_AUDrec_0014</v>
      </c>
      <c r="D1140" t="str">
        <f t="shared" si="155"/>
        <v>Receiver</v>
      </c>
      <c r="E1140" t="str">
        <f t="shared" si="156"/>
        <v>2</v>
      </c>
      <c r="F1140" t="str">
        <f t="shared" si="157"/>
        <v>2</v>
      </c>
      <c r="G1140" t="str">
        <f t="shared" si="158"/>
        <v>1</v>
      </c>
      <c r="H1140" t="str">
        <f t="shared" si="159"/>
        <v>AUD</v>
      </c>
      <c r="I1140">
        <f t="shared" si="160"/>
        <v>13</v>
      </c>
      <c r="J1140" s="114" t="str">
        <f t="shared" si="161"/>
        <v>14</v>
      </c>
    </row>
    <row r="1141" spans="1:10" x14ac:dyDescent="0.2">
      <c r="A1141" t="s">
        <v>2246</v>
      </c>
      <c r="B1141" t="str">
        <f t="shared" si="153"/>
        <v>Prozessor B / Section 2 / Programm 1 / Audio Receiver 15</v>
      </c>
      <c r="C1141" t="str">
        <f t="shared" si="154"/>
        <v>SDI13_AUDrec_0015</v>
      </c>
      <c r="D1141" t="str">
        <f t="shared" si="155"/>
        <v>Receiver</v>
      </c>
      <c r="E1141" t="str">
        <f t="shared" si="156"/>
        <v>2</v>
      </c>
      <c r="F1141" t="str">
        <f t="shared" si="157"/>
        <v>2</v>
      </c>
      <c r="G1141" t="str">
        <f t="shared" si="158"/>
        <v>1</v>
      </c>
      <c r="H1141" t="str">
        <f t="shared" si="159"/>
        <v>AUD</v>
      </c>
      <c r="I1141">
        <f t="shared" si="160"/>
        <v>13</v>
      </c>
      <c r="J1141" s="114" t="str">
        <f t="shared" si="161"/>
        <v>15</v>
      </c>
    </row>
    <row r="1142" spans="1:10" x14ac:dyDescent="0.2">
      <c r="A1142" t="s">
        <v>2247</v>
      </c>
      <c r="B1142" t="str">
        <f t="shared" si="153"/>
        <v>Prozessor B / Section 2 / Programm 1 / Audio Receiver 16</v>
      </c>
      <c r="C1142" t="str">
        <f t="shared" si="154"/>
        <v>SDI13_AUDrec_0016</v>
      </c>
      <c r="D1142" t="str">
        <f t="shared" si="155"/>
        <v>Receiver</v>
      </c>
      <c r="E1142" t="str">
        <f t="shared" si="156"/>
        <v>2</v>
      </c>
      <c r="F1142" t="str">
        <f t="shared" si="157"/>
        <v>2</v>
      </c>
      <c r="G1142" t="str">
        <f t="shared" si="158"/>
        <v>1</v>
      </c>
      <c r="H1142" t="str">
        <f t="shared" si="159"/>
        <v>AUD</v>
      </c>
      <c r="I1142">
        <f t="shared" si="160"/>
        <v>13</v>
      </c>
      <c r="J1142" s="114" t="str">
        <f t="shared" si="161"/>
        <v>16</v>
      </c>
    </row>
    <row r="1143" spans="1:10" x14ac:dyDescent="0.2">
      <c r="A1143" t="s">
        <v>2248</v>
      </c>
      <c r="B1143" t="str">
        <f t="shared" si="153"/>
        <v>Prozessor B / Section 2 / Programm 1 / Ancillary Receiver 1</v>
      </c>
      <c r="C1143" t="str">
        <f t="shared" si="154"/>
        <v>SDI13_ANCrec_0001</v>
      </c>
      <c r="D1143" t="str">
        <f t="shared" si="155"/>
        <v>Receiver</v>
      </c>
      <c r="E1143" t="str">
        <f t="shared" si="156"/>
        <v>2</v>
      </c>
      <c r="F1143" t="str">
        <f t="shared" si="157"/>
        <v>2</v>
      </c>
      <c r="G1143" t="str">
        <f t="shared" si="158"/>
        <v>1</v>
      </c>
      <c r="H1143" t="str">
        <f t="shared" si="159"/>
        <v>ANC</v>
      </c>
      <c r="I1143">
        <f t="shared" si="160"/>
        <v>13</v>
      </c>
      <c r="J1143" s="114" t="str">
        <f t="shared" si="161"/>
        <v>1</v>
      </c>
    </row>
    <row r="1144" spans="1:10" x14ac:dyDescent="0.2">
      <c r="A1144" t="s">
        <v>2249</v>
      </c>
      <c r="B1144" t="str">
        <f t="shared" si="153"/>
        <v>Prozessor B / Section 2 / Programm 1 / Ancillary Receiver 2</v>
      </c>
      <c r="C1144" t="str">
        <f t="shared" si="154"/>
        <v>SDI13_ANCrec_0002</v>
      </c>
      <c r="D1144" t="str">
        <f t="shared" si="155"/>
        <v>Receiver</v>
      </c>
      <c r="E1144" t="str">
        <f t="shared" si="156"/>
        <v>2</v>
      </c>
      <c r="F1144" t="str">
        <f t="shared" si="157"/>
        <v>2</v>
      </c>
      <c r="G1144" t="str">
        <f t="shared" si="158"/>
        <v>1</v>
      </c>
      <c r="H1144" t="str">
        <f t="shared" si="159"/>
        <v>ANC</v>
      </c>
      <c r="I1144">
        <f t="shared" si="160"/>
        <v>13</v>
      </c>
      <c r="J1144" s="114" t="str">
        <f t="shared" si="161"/>
        <v>2</v>
      </c>
    </row>
    <row r="1145" spans="1:10" x14ac:dyDescent="0.2">
      <c r="A1145" t="s">
        <v>2250</v>
      </c>
      <c r="B1145" t="str">
        <f t="shared" si="153"/>
        <v>Prozessor B / Section 2 / Programm 1 / Ancillary Receiver 3</v>
      </c>
      <c r="C1145" t="str">
        <f t="shared" si="154"/>
        <v>SDI13_ANCrec_0003</v>
      </c>
      <c r="D1145" t="str">
        <f t="shared" si="155"/>
        <v>Receiver</v>
      </c>
      <c r="E1145" t="str">
        <f t="shared" si="156"/>
        <v>2</v>
      </c>
      <c r="F1145" t="str">
        <f t="shared" si="157"/>
        <v>2</v>
      </c>
      <c r="G1145" t="str">
        <f t="shared" si="158"/>
        <v>1</v>
      </c>
      <c r="H1145" t="str">
        <f t="shared" si="159"/>
        <v>ANC</v>
      </c>
      <c r="I1145">
        <f t="shared" si="160"/>
        <v>13</v>
      </c>
      <c r="J1145" s="114" t="str">
        <f t="shared" si="161"/>
        <v>3</v>
      </c>
    </row>
    <row r="1146" spans="1:10" x14ac:dyDescent="0.2">
      <c r="A1146" t="s">
        <v>2251</v>
      </c>
      <c r="B1146" t="str">
        <f t="shared" si="153"/>
        <v>Prozessor B / Section 2 / Programm 1 / Ancillary Receiver 4</v>
      </c>
      <c r="C1146" t="str">
        <f t="shared" si="154"/>
        <v>SDI13_ANCrec_0004</v>
      </c>
      <c r="D1146" t="str">
        <f t="shared" si="155"/>
        <v>Receiver</v>
      </c>
      <c r="E1146" t="str">
        <f t="shared" si="156"/>
        <v>2</v>
      </c>
      <c r="F1146" t="str">
        <f t="shared" si="157"/>
        <v>2</v>
      </c>
      <c r="G1146" t="str">
        <f t="shared" si="158"/>
        <v>1</v>
      </c>
      <c r="H1146" t="str">
        <f t="shared" si="159"/>
        <v>ANC</v>
      </c>
      <c r="I1146">
        <f t="shared" si="160"/>
        <v>13</v>
      </c>
      <c r="J1146" s="114" t="str">
        <f t="shared" si="161"/>
        <v>4</v>
      </c>
    </row>
    <row r="1147" spans="1:10" x14ac:dyDescent="0.2">
      <c r="A1147" t="s">
        <v>2252</v>
      </c>
      <c r="B1147" t="str">
        <f t="shared" si="153"/>
        <v>Prozessor B / Section 2 / Programm 2 / Video Receiver 1</v>
      </c>
      <c r="C1147" t="str">
        <f t="shared" si="154"/>
        <v>SDI14_VIDrec_0001</v>
      </c>
      <c r="D1147" t="str">
        <f t="shared" si="155"/>
        <v>Receiver</v>
      </c>
      <c r="E1147" t="str">
        <f t="shared" si="156"/>
        <v>2</v>
      </c>
      <c r="F1147" t="str">
        <f t="shared" si="157"/>
        <v>2</v>
      </c>
      <c r="G1147" t="str">
        <f t="shared" si="158"/>
        <v>2</v>
      </c>
      <c r="H1147" t="str">
        <f t="shared" si="159"/>
        <v>VID</v>
      </c>
      <c r="I1147">
        <f t="shared" si="160"/>
        <v>14</v>
      </c>
      <c r="J1147" s="114" t="str">
        <f t="shared" si="161"/>
        <v>1</v>
      </c>
    </row>
    <row r="1148" spans="1:10" x14ac:dyDescent="0.2">
      <c r="A1148" t="s">
        <v>2253</v>
      </c>
      <c r="B1148" t="str">
        <f t="shared" si="153"/>
        <v>Prozessor B / Section 2 / Programm 2 / Audio Receiver 1</v>
      </c>
      <c r="C1148" t="str">
        <f t="shared" si="154"/>
        <v>SDI14_AUDrec_0001</v>
      </c>
      <c r="D1148" t="str">
        <f t="shared" si="155"/>
        <v>Receiver</v>
      </c>
      <c r="E1148" t="str">
        <f t="shared" si="156"/>
        <v>2</v>
      </c>
      <c r="F1148" t="str">
        <f t="shared" si="157"/>
        <v>2</v>
      </c>
      <c r="G1148" t="str">
        <f t="shared" si="158"/>
        <v>2</v>
      </c>
      <c r="H1148" t="str">
        <f t="shared" si="159"/>
        <v>AUD</v>
      </c>
      <c r="I1148">
        <f t="shared" si="160"/>
        <v>14</v>
      </c>
      <c r="J1148" s="114" t="str">
        <f t="shared" si="161"/>
        <v>1</v>
      </c>
    </row>
    <row r="1149" spans="1:10" x14ac:dyDescent="0.2">
      <c r="A1149" t="s">
        <v>2254</v>
      </c>
      <c r="B1149" t="str">
        <f t="shared" si="153"/>
        <v>Prozessor B / Section 2 / Programm 2 / Audio Receiver 2</v>
      </c>
      <c r="C1149" t="str">
        <f t="shared" si="154"/>
        <v>SDI14_AUDrec_0002</v>
      </c>
      <c r="D1149" t="str">
        <f t="shared" si="155"/>
        <v>Receiver</v>
      </c>
      <c r="E1149" t="str">
        <f t="shared" si="156"/>
        <v>2</v>
      </c>
      <c r="F1149" t="str">
        <f t="shared" si="157"/>
        <v>2</v>
      </c>
      <c r="G1149" t="str">
        <f t="shared" si="158"/>
        <v>2</v>
      </c>
      <c r="H1149" t="str">
        <f t="shared" si="159"/>
        <v>AUD</v>
      </c>
      <c r="I1149">
        <f t="shared" si="160"/>
        <v>14</v>
      </c>
      <c r="J1149" s="114" t="str">
        <f t="shared" si="161"/>
        <v>2</v>
      </c>
    </row>
    <row r="1150" spans="1:10" x14ac:dyDescent="0.2">
      <c r="A1150" t="s">
        <v>2255</v>
      </c>
      <c r="B1150" t="str">
        <f t="shared" si="153"/>
        <v>Prozessor B / Section 2 / Programm 2 / Audio Receiver 3</v>
      </c>
      <c r="C1150" t="str">
        <f t="shared" si="154"/>
        <v>SDI14_AUDrec_0003</v>
      </c>
      <c r="D1150" t="str">
        <f t="shared" si="155"/>
        <v>Receiver</v>
      </c>
      <c r="E1150" t="str">
        <f t="shared" si="156"/>
        <v>2</v>
      </c>
      <c r="F1150" t="str">
        <f t="shared" si="157"/>
        <v>2</v>
      </c>
      <c r="G1150" t="str">
        <f t="shared" si="158"/>
        <v>2</v>
      </c>
      <c r="H1150" t="str">
        <f t="shared" si="159"/>
        <v>AUD</v>
      </c>
      <c r="I1150">
        <f t="shared" si="160"/>
        <v>14</v>
      </c>
      <c r="J1150" s="114" t="str">
        <f t="shared" si="161"/>
        <v>3</v>
      </c>
    </row>
    <row r="1151" spans="1:10" x14ac:dyDescent="0.2">
      <c r="A1151" t="s">
        <v>2256</v>
      </c>
      <c r="B1151" t="str">
        <f t="shared" si="153"/>
        <v>Prozessor B / Section 2 / Programm 2 / Audio Receiver 4</v>
      </c>
      <c r="C1151" t="str">
        <f t="shared" si="154"/>
        <v>SDI14_AUDrec_0004</v>
      </c>
      <c r="D1151" t="str">
        <f t="shared" si="155"/>
        <v>Receiver</v>
      </c>
      <c r="E1151" t="str">
        <f t="shared" si="156"/>
        <v>2</v>
      </c>
      <c r="F1151" t="str">
        <f t="shared" si="157"/>
        <v>2</v>
      </c>
      <c r="G1151" t="str">
        <f t="shared" si="158"/>
        <v>2</v>
      </c>
      <c r="H1151" t="str">
        <f t="shared" si="159"/>
        <v>AUD</v>
      </c>
      <c r="I1151">
        <f t="shared" si="160"/>
        <v>14</v>
      </c>
      <c r="J1151" s="114" t="str">
        <f t="shared" si="161"/>
        <v>4</v>
      </c>
    </row>
    <row r="1152" spans="1:10" x14ac:dyDescent="0.2">
      <c r="A1152" t="s">
        <v>2257</v>
      </c>
      <c r="B1152" t="str">
        <f t="shared" si="153"/>
        <v>Prozessor B / Section 2 / Programm 2 / Audio Receiver 5</v>
      </c>
      <c r="C1152" t="str">
        <f t="shared" si="154"/>
        <v>SDI14_AUDrec_0005</v>
      </c>
      <c r="D1152" t="str">
        <f t="shared" si="155"/>
        <v>Receiver</v>
      </c>
      <c r="E1152" t="str">
        <f t="shared" si="156"/>
        <v>2</v>
      </c>
      <c r="F1152" t="str">
        <f t="shared" si="157"/>
        <v>2</v>
      </c>
      <c r="G1152" t="str">
        <f t="shared" si="158"/>
        <v>2</v>
      </c>
      <c r="H1152" t="str">
        <f t="shared" si="159"/>
        <v>AUD</v>
      </c>
      <c r="I1152">
        <f t="shared" si="160"/>
        <v>14</v>
      </c>
      <c r="J1152" s="114" t="str">
        <f t="shared" si="161"/>
        <v>5</v>
      </c>
    </row>
    <row r="1153" spans="1:10" x14ac:dyDescent="0.2">
      <c r="A1153" t="s">
        <v>2258</v>
      </c>
      <c r="B1153" t="str">
        <f t="shared" si="153"/>
        <v>Prozessor B / Section 2 / Programm 2 / Audio Receiver 6</v>
      </c>
      <c r="C1153" t="str">
        <f t="shared" si="154"/>
        <v>SDI14_AUDrec_0006</v>
      </c>
      <c r="D1153" t="str">
        <f t="shared" si="155"/>
        <v>Receiver</v>
      </c>
      <c r="E1153" t="str">
        <f t="shared" si="156"/>
        <v>2</v>
      </c>
      <c r="F1153" t="str">
        <f t="shared" si="157"/>
        <v>2</v>
      </c>
      <c r="G1153" t="str">
        <f t="shared" si="158"/>
        <v>2</v>
      </c>
      <c r="H1153" t="str">
        <f t="shared" si="159"/>
        <v>AUD</v>
      </c>
      <c r="I1153">
        <f t="shared" si="160"/>
        <v>14</v>
      </c>
      <c r="J1153" s="114" t="str">
        <f t="shared" si="161"/>
        <v>6</v>
      </c>
    </row>
    <row r="1154" spans="1:10" x14ac:dyDescent="0.2">
      <c r="A1154" t="s">
        <v>2259</v>
      </c>
      <c r="B1154" t="str">
        <f t="shared" ref="B1154:B1217" si="162">CONCATENATE(IF(E1154="1","Prozessor A",IF(E1154="2","Prozessor B",IF(E1154="3","Prozessor C",IF(E1154="4","Prozessor D","UNBEKANNT"))))," / ",IF(F1154="1","Section 1",IF(F1154="2","Section 2","UNBEKANNT"))," / ",IF(G1154="1","Programm 1",IF(G1154="2","Programm 2",IF(G1154="3","Programm 3",IF(G1154="4","Programm 4","UNBEKANNT")))), " / ", IF(H1154="VID","Video",IF(H1154="AUD","Audio",IF(H1154="ANC","Ancillary","UNBEKANNT")))," ", D1154, " ", J1154)</f>
        <v>Prozessor B / Section 2 / Programm 2 / Audio Receiver 7</v>
      </c>
      <c r="C1154" t="str">
        <f t="shared" ref="C1154:C1217" si="163">CONCATENATE("SDI",IF(I1154&lt;10,CONCATENATE("0",I1154),I1154),"_",H1154,IF(D1154="Sender","send_",IF(D1154="Receiver","rec_","UNKNOWN")),IF(OR(J1154 ="1",J1154 ="2",J1154 ="3",J1154 ="4",J1154 ="5",J1154 ="6",J1154 ="7",J1154 ="8",J1154 ="9"),CONCATENATE("000",J1154),CONCATENATE("00",J1154)))</f>
        <v>SDI14_AUDrec_0007</v>
      </c>
      <c r="D1154" t="str">
        <f t="shared" ref="D1154:D1217" si="164">IF(ISERROR(FIND("S|P",A1154)),"Receiver","Sender")</f>
        <v>Receiver</v>
      </c>
      <c r="E1154" t="str">
        <f t="shared" ref="E1154:E1217" si="165">IF(ISERROR(FIND("ProcA",A1154)),IF(ISERROR(FIND("ProcB",A1154)),IF(ISERROR(FIND("ProcC",A1154)),IF(ISERROR(FIND("ProcD",A1154)),"UNBEKANNT","4"),"3"),"2"),"1")</f>
        <v>2</v>
      </c>
      <c r="F1154" t="str">
        <f t="shared" ref="F1154:F1217" si="166">IF(ISERROR(FIND(" S1 ",A1154)),IF(ISERROR(FIND(" S2 ",A1154)),"UNBEKANNT","2"),"1")</f>
        <v>2</v>
      </c>
      <c r="G1154" t="str">
        <f t="shared" ref="G1154:G1217" si="167">IF(ISERROR(FIND(" P1 ",A1154)),IF(ISERROR(FIND(" P2 ",A1154)),IF(ISERROR(FIND(" P3 ",A1154)),IF(ISERROR(FIND(" P4 ",A1154)),"UNBEKANNT","4"),"3"),"2"),"1")</f>
        <v>2</v>
      </c>
      <c r="H1154" t="str">
        <f t="shared" ref="H1154:H1217" si="168">IF(ISERROR(FIND("Video",A1154)),IF(ISERROR(FIND("Audio",A1154)),IF(ISERROR(FIND("Ancillary",A1154)),"UNBEKANNT","ANC"),"AUD"),"VID")</f>
        <v>AUD</v>
      </c>
      <c r="I1154">
        <f t="shared" ref="I1154:I1217" si="169">IF(AND(E1154="1",F1154="1",G1154="1"),1,IF(AND(E1154="1",F1154="1",G1154="2"),2,IF(AND(E1154="1",F1154="1",G1154="3"),3,IF(AND(E1154="1",F1154="1",G1154="4"),4,IF(AND(E1154="1",F1154="2",G1154="1"),5,IF(AND(E1154="1",F1154="2",G1154="2"),6,IF(AND(E1154="1",F1154="2",G1154="3"),7,IF(AND(E1154="1",F1154="2",G1154="4"),8,IF(AND(E1154="2",F1154="1",G1154="1"),9,IF(AND(E1154="2",F1154="1",G1154="2"),10,IF(AND(E1154="2",F1154="1",G1154="3"),11,IF(AND(E1154="2",F1154="1",G1154="4"),12,IF(AND(E1154="2",F1154="2",G1154="1"),13,IF(AND(E1154="2",F1154="2",G1154="2"),14,IF(AND(E1154="2",F1154="2",G1154="3"),15,IF(AND(E1154="2",F1154="2",G1154="4"),16,IF(AND(E1154="3",F1154="1",G1154="1"),17,IF(AND(E1154="3",F1154="1",G1154="2"),18,IF(AND(E1154="3",F1154="1",G1154="3"),19,IF(AND(E1154="3",F1154="1",G1154="4"),20,IF(AND(E1154="3",F1154="2",G1154="1"),21,IF(AND(E1154="3",F1154="2",G1154="2"),22,IF(AND(E1154="3",F1154="2",G1154="3"),23,IF(AND(E1154="3",F1154="2",G1154="4"),24,IF(AND(E1154="4",F1154="1",G1154="1"),25,IF(AND(E1154="4",F1154="1",G1154="2"),26,IF(AND(E1154="4",F1154="1",G1154="3"),27,IF(AND(E1154="4",F1154="1",G1154="4"),28,IF(AND(E1154="4",F1154="2",G1154="1"),29,IF(AND(E1154="4",F1154="2",G1154="2"),30,IF(AND(E1154="4",F1154="2",G1154="3"),31,IF(AND(E1154="4",F1154="2",G1154="4"),32,"UNBEKANNT"))))))))))))))))))))))))))))))))</f>
        <v>14</v>
      </c>
      <c r="J1154" s="114" t="str">
        <f t="shared" ref="J1154:J1217" si="170">IF(ISERROR(FIND("Proxy Video",A1154)),IF(ISERROR(FIND("Video",A1154)),IF(ISERROR(SEARCH("Audio",A1154)),IF(ISERROR(SEARCH("Data",A1154)),"UNBEKANNT",RIGHT(A1154,LEN(A1154)-SEARCH("Data",A1154)-4)),RIGHT(A1154,LEN(A1154)-SEARCH("Audio",A1154)-5)),"1"),"2")</f>
        <v>7</v>
      </c>
    </row>
    <row r="1155" spans="1:10" x14ac:dyDescent="0.2">
      <c r="A1155" t="s">
        <v>2260</v>
      </c>
      <c r="B1155" t="str">
        <f t="shared" si="162"/>
        <v>Prozessor B / Section 2 / Programm 2 / Audio Receiver 8</v>
      </c>
      <c r="C1155" t="str">
        <f t="shared" si="163"/>
        <v>SDI14_AUDrec_0008</v>
      </c>
      <c r="D1155" t="str">
        <f t="shared" si="164"/>
        <v>Receiver</v>
      </c>
      <c r="E1155" t="str">
        <f t="shared" si="165"/>
        <v>2</v>
      </c>
      <c r="F1155" t="str">
        <f t="shared" si="166"/>
        <v>2</v>
      </c>
      <c r="G1155" t="str">
        <f t="shared" si="167"/>
        <v>2</v>
      </c>
      <c r="H1155" t="str">
        <f t="shared" si="168"/>
        <v>AUD</v>
      </c>
      <c r="I1155">
        <f t="shared" si="169"/>
        <v>14</v>
      </c>
      <c r="J1155" s="114" t="str">
        <f t="shared" si="170"/>
        <v>8</v>
      </c>
    </row>
    <row r="1156" spans="1:10" x14ac:dyDescent="0.2">
      <c r="A1156" t="s">
        <v>2261</v>
      </c>
      <c r="B1156" t="str">
        <f t="shared" si="162"/>
        <v>Prozessor B / Section 2 / Programm 2 / Audio Receiver 9</v>
      </c>
      <c r="C1156" t="str">
        <f t="shared" si="163"/>
        <v>SDI14_AUDrec_0009</v>
      </c>
      <c r="D1156" t="str">
        <f t="shared" si="164"/>
        <v>Receiver</v>
      </c>
      <c r="E1156" t="str">
        <f t="shared" si="165"/>
        <v>2</v>
      </c>
      <c r="F1156" t="str">
        <f t="shared" si="166"/>
        <v>2</v>
      </c>
      <c r="G1156" t="str">
        <f t="shared" si="167"/>
        <v>2</v>
      </c>
      <c r="H1156" t="str">
        <f t="shared" si="168"/>
        <v>AUD</v>
      </c>
      <c r="I1156">
        <f t="shared" si="169"/>
        <v>14</v>
      </c>
      <c r="J1156" s="114" t="str">
        <f t="shared" si="170"/>
        <v>9</v>
      </c>
    </row>
    <row r="1157" spans="1:10" x14ac:dyDescent="0.2">
      <c r="A1157" t="s">
        <v>2262</v>
      </c>
      <c r="B1157" t="str">
        <f t="shared" si="162"/>
        <v>Prozessor B / Section 2 / Programm 2 / Audio Receiver 10</v>
      </c>
      <c r="C1157" t="str">
        <f t="shared" si="163"/>
        <v>SDI14_AUDrec_0010</v>
      </c>
      <c r="D1157" t="str">
        <f t="shared" si="164"/>
        <v>Receiver</v>
      </c>
      <c r="E1157" t="str">
        <f t="shared" si="165"/>
        <v>2</v>
      </c>
      <c r="F1157" t="str">
        <f t="shared" si="166"/>
        <v>2</v>
      </c>
      <c r="G1157" t="str">
        <f t="shared" si="167"/>
        <v>2</v>
      </c>
      <c r="H1157" t="str">
        <f t="shared" si="168"/>
        <v>AUD</v>
      </c>
      <c r="I1157">
        <f t="shared" si="169"/>
        <v>14</v>
      </c>
      <c r="J1157" s="114" t="str">
        <f t="shared" si="170"/>
        <v>10</v>
      </c>
    </row>
    <row r="1158" spans="1:10" x14ac:dyDescent="0.2">
      <c r="A1158" t="s">
        <v>2263</v>
      </c>
      <c r="B1158" t="str">
        <f t="shared" si="162"/>
        <v>Prozessor B / Section 2 / Programm 2 / Audio Receiver 11</v>
      </c>
      <c r="C1158" t="str">
        <f t="shared" si="163"/>
        <v>SDI14_AUDrec_0011</v>
      </c>
      <c r="D1158" t="str">
        <f t="shared" si="164"/>
        <v>Receiver</v>
      </c>
      <c r="E1158" t="str">
        <f t="shared" si="165"/>
        <v>2</v>
      </c>
      <c r="F1158" t="str">
        <f t="shared" si="166"/>
        <v>2</v>
      </c>
      <c r="G1158" t="str">
        <f t="shared" si="167"/>
        <v>2</v>
      </c>
      <c r="H1158" t="str">
        <f t="shared" si="168"/>
        <v>AUD</v>
      </c>
      <c r="I1158">
        <f t="shared" si="169"/>
        <v>14</v>
      </c>
      <c r="J1158" s="114" t="str">
        <f t="shared" si="170"/>
        <v>11</v>
      </c>
    </row>
    <row r="1159" spans="1:10" x14ac:dyDescent="0.2">
      <c r="A1159" t="s">
        <v>2264</v>
      </c>
      <c r="B1159" t="str">
        <f t="shared" si="162"/>
        <v>Prozessor B / Section 2 / Programm 2 / Audio Receiver 12</v>
      </c>
      <c r="C1159" t="str">
        <f t="shared" si="163"/>
        <v>SDI14_AUDrec_0012</v>
      </c>
      <c r="D1159" t="str">
        <f t="shared" si="164"/>
        <v>Receiver</v>
      </c>
      <c r="E1159" t="str">
        <f t="shared" si="165"/>
        <v>2</v>
      </c>
      <c r="F1159" t="str">
        <f t="shared" si="166"/>
        <v>2</v>
      </c>
      <c r="G1159" t="str">
        <f t="shared" si="167"/>
        <v>2</v>
      </c>
      <c r="H1159" t="str">
        <f t="shared" si="168"/>
        <v>AUD</v>
      </c>
      <c r="I1159">
        <f t="shared" si="169"/>
        <v>14</v>
      </c>
      <c r="J1159" s="114" t="str">
        <f t="shared" si="170"/>
        <v>12</v>
      </c>
    </row>
    <row r="1160" spans="1:10" x14ac:dyDescent="0.2">
      <c r="A1160" t="s">
        <v>2265</v>
      </c>
      <c r="B1160" t="str">
        <f t="shared" si="162"/>
        <v>Prozessor B / Section 2 / Programm 2 / Audio Receiver 13</v>
      </c>
      <c r="C1160" t="str">
        <f t="shared" si="163"/>
        <v>SDI14_AUDrec_0013</v>
      </c>
      <c r="D1160" t="str">
        <f t="shared" si="164"/>
        <v>Receiver</v>
      </c>
      <c r="E1160" t="str">
        <f t="shared" si="165"/>
        <v>2</v>
      </c>
      <c r="F1160" t="str">
        <f t="shared" si="166"/>
        <v>2</v>
      </c>
      <c r="G1160" t="str">
        <f t="shared" si="167"/>
        <v>2</v>
      </c>
      <c r="H1160" t="str">
        <f t="shared" si="168"/>
        <v>AUD</v>
      </c>
      <c r="I1160">
        <f t="shared" si="169"/>
        <v>14</v>
      </c>
      <c r="J1160" s="114" t="str">
        <f t="shared" si="170"/>
        <v>13</v>
      </c>
    </row>
    <row r="1161" spans="1:10" x14ac:dyDescent="0.2">
      <c r="A1161" t="s">
        <v>2266</v>
      </c>
      <c r="B1161" t="str">
        <f t="shared" si="162"/>
        <v>Prozessor B / Section 2 / Programm 2 / Audio Receiver 14</v>
      </c>
      <c r="C1161" t="str">
        <f t="shared" si="163"/>
        <v>SDI14_AUDrec_0014</v>
      </c>
      <c r="D1161" t="str">
        <f t="shared" si="164"/>
        <v>Receiver</v>
      </c>
      <c r="E1161" t="str">
        <f t="shared" si="165"/>
        <v>2</v>
      </c>
      <c r="F1161" t="str">
        <f t="shared" si="166"/>
        <v>2</v>
      </c>
      <c r="G1161" t="str">
        <f t="shared" si="167"/>
        <v>2</v>
      </c>
      <c r="H1161" t="str">
        <f t="shared" si="168"/>
        <v>AUD</v>
      </c>
      <c r="I1161">
        <f t="shared" si="169"/>
        <v>14</v>
      </c>
      <c r="J1161" s="114" t="str">
        <f t="shared" si="170"/>
        <v>14</v>
      </c>
    </row>
    <row r="1162" spans="1:10" x14ac:dyDescent="0.2">
      <c r="A1162" t="s">
        <v>2267</v>
      </c>
      <c r="B1162" t="str">
        <f t="shared" si="162"/>
        <v>Prozessor B / Section 2 / Programm 2 / Audio Receiver 15</v>
      </c>
      <c r="C1162" t="str">
        <f t="shared" si="163"/>
        <v>SDI14_AUDrec_0015</v>
      </c>
      <c r="D1162" t="str">
        <f t="shared" si="164"/>
        <v>Receiver</v>
      </c>
      <c r="E1162" t="str">
        <f t="shared" si="165"/>
        <v>2</v>
      </c>
      <c r="F1162" t="str">
        <f t="shared" si="166"/>
        <v>2</v>
      </c>
      <c r="G1162" t="str">
        <f t="shared" si="167"/>
        <v>2</v>
      </c>
      <c r="H1162" t="str">
        <f t="shared" si="168"/>
        <v>AUD</v>
      </c>
      <c r="I1162">
        <f t="shared" si="169"/>
        <v>14</v>
      </c>
      <c r="J1162" s="114" t="str">
        <f t="shared" si="170"/>
        <v>15</v>
      </c>
    </row>
    <row r="1163" spans="1:10" x14ac:dyDescent="0.2">
      <c r="A1163" t="s">
        <v>2268</v>
      </c>
      <c r="B1163" t="str">
        <f t="shared" si="162"/>
        <v>Prozessor B / Section 2 / Programm 2 / Audio Receiver 16</v>
      </c>
      <c r="C1163" t="str">
        <f t="shared" si="163"/>
        <v>SDI14_AUDrec_0016</v>
      </c>
      <c r="D1163" t="str">
        <f t="shared" si="164"/>
        <v>Receiver</v>
      </c>
      <c r="E1163" t="str">
        <f t="shared" si="165"/>
        <v>2</v>
      </c>
      <c r="F1163" t="str">
        <f t="shared" si="166"/>
        <v>2</v>
      </c>
      <c r="G1163" t="str">
        <f t="shared" si="167"/>
        <v>2</v>
      </c>
      <c r="H1163" t="str">
        <f t="shared" si="168"/>
        <v>AUD</v>
      </c>
      <c r="I1163">
        <f t="shared" si="169"/>
        <v>14</v>
      </c>
      <c r="J1163" s="114" t="str">
        <f t="shared" si="170"/>
        <v>16</v>
      </c>
    </row>
    <row r="1164" spans="1:10" x14ac:dyDescent="0.2">
      <c r="A1164" t="s">
        <v>2269</v>
      </c>
      <c r="B1164" t="str">
        <f t="shared" si="162"/>
        <v>Prozessor B / Section 2 / Programm 2 / Ancillary Receiver 1</v>
      </c>
      <c r="C1164" t="str">
        <f t="shared" si="163"/>
        <v>SDI14_ANCrec_0001</v>
      </c>
      <c r="D1164" t="str">
        <f t="shared" si="164"/>
        <v>Receiver</v>
      </c>
      <c r="E1164" t="str">
        <f t="shared" si="165"/>
        <v>2</v>
      </c>
      <c r="F1164" t="str">
        <f t="shared" si="166"/>
        <v>2</v>
      </c>
      <c r="G1164" t="str">
        <f t="shared" si="167"/>
        <v>2</v>
      </c>
      <c r="H1164" t="str">
        <f t="shared" si="168"/>
        <v>ANC</v>
      </c>
      <c r="I1164">
        <f t="shared" si="169"/>
        <v>14</v>
      </c>
      <c r="J1164" s="114" t="str">
        <f t="shared" si="170"/>
        <v>1</v>
      </c>
    </row>
    <row r="1165" spans="1:10" x14ac:dyDescent="0.2">
      <c r="A1165" t="s">
        <v>2270</v>
      </c>
      <c r="B1165" t="str">
        <f t="shared" si="162"/>
        <v>Prozessor B / Section 2 / Programm 2 / Ancillary Receiver 2</v>
      </c>
      <c r="C1165" t="str">
        <f t="shared" si="163"/>
        <v>SDI14_ANCrec_0002</v>
      </c>
      <c r="D1165" t="str">
        <f t="shared" si="164"/>
        <v>Receiver</v>
      </c>
      <c r="E1165" t="str">
        <f t="shared" si="165"/>
        <v>2</v>
      </c>
      <c r="F1165" t="str">
        <f t="shared" si="166"/>
        <v>2</v>
      </c>
      <c r="G1165" t="str">
        <f t="shared" si="167"/>
        <v>2</v>
      </c>
      <c r="H1165" t="str">
        <f t="shared" si="168"/>
        <v>ANC</v>
      </c>
      <c r="I1165">
        <f t="shared" si="169"/>
        <v>14</v>
      </c>
      <c r="J1165" s="114" t="str">
        <f t="shared" si="170"/>
        <v>2</v>
      </c>
    </row>
    <row r="1166" spans="1:10" x14ac:dyDescent="0.2">
      <c r="A1166" t="s">
        <v>2271</v>
      </c>
      <c r="B1166" t="str">
        <f t="shared" si="162"/>
        <v>Prozessor B / Section 2 / Programm 2 / Ancillary Receiver 3</v>
      </c>
      <c r="C1166" t="str">
        <f t="shared" si="163"/>
        <v>SDI14_ANCrec_0003</v>
      </c>
      <c r="D1166" t="str">
        <f t="shared" si="164"/>
        <v>Receiver</v>
      </c>
      <c r="E1166" t="str">
        <f t="shared" si="165"/>
        <v>2</v>
      </c>
      <c r="F1166" t="str">
        <f t="shared" si="166"/>
        <v>2</v>
      </c>
      <c r="G1166" t="str">
        <f t="shared" si="167"/>
        <v>2</v>
      </c>
      <c r="H1166" t="str">
        <f t="shared" si="168"/>
        <v>ANC</v>
      </c>
      <c r="I1166">
        <f t="shared" si="169"/>
        <v>14</v>
      </c>
      <c r="J1166" s="114" t="str">
        <f t="shared" si="170"/>
        <v>3</v>
      </c>
    </row>
    <row r="1167" spans="1:10" x14ac:dyDescent="0.2">
      <c r="A1167" t="s">
        <v>2272</v>
      </c>
      <c r="B1167" t="str">
        <f t="shared" si="162"/>
        <v>Prozessor B / Section 2 / Programm 2 / Ancillary Receiver 4</v>
      </c>
      <c r="C1167" t="str">
        <f t="shared" si="163"/>
        <v>SDI14_ANCrec_0004</v>
      </c>
      <c r="D1167" t="str">
        <f t="shared" si="164"/>
        <v>Receiver</v>
      </c>
      <c r="E1167" t="str">
        <f t="shared" si="165"/>
        <v>2</v>
      </c>
      <c r="F1167" t="str">
        <f t="shared" si="166"/>
        <v>2</v>
      </c>
      <c r="G1167" t="str">
        <f t="shared" si="167"/>
        <v>2</v>
      </c>
      <c r="H1167" t="str">
        <f t="shared" si="168"/>
        <v>ANC</v>
      </c>
      <c r="I1167">
        <f t="shared" si="169"/>
        <v>14</v>
      </c>
      <c r="J1167" s="114" t="str">
        <f t="shared" si="170"/>
        <v>4</v>
      </c>
    </row>
    <row r="1168" spans="1:10" x14ac:dyDescent="0.2">
      <c r="A1168" t="s">
        <v>2273</v>
      </c>
      <c r="B1168" t="str">
        <f t="shared" si="162"/>
        <v>Prozessor B / Section 2 / Programm 3 / Video Receiver 1</v>
      </c>
      <c r="C1168" t="str">
        <f t="shared" si="163"/>
        <v>SDI15_VIDrec_0001</v>
      </c>
      <c r="D1168" t="str">
        <f t="shared" si="164"/>
        <v>Receiver</v>
      </c>
      <c r="E1168" t="str">
        <f t="shared" si="165"/>
        <v>2</v>
      </c>
      <c r="F1168" t="str">
        <f t="shared" si="166"/>
        <v>2</v>
      </c>
      <c r="G1168" t="str">
        <f t="shared" si="167"/>
        <v>3</v>
      </c>
      <c r="H1168" t="str">
        <f t="shared" si="168"/>
        <v>VID</v>
      </c>
      <c r="I1168">
        <f t="shared" si="169"/>
        <v>15</v>
      </c>
      <c r="J1168" s="114" t="str">
        <f t="shared" si="170"/>
        <v>1</v>
      </c>
    </row>
    <row r="1169" spans="1:10" x14ac:dyDescent="0.2">
      <c r="A1169" t="s">
        <v>2274</v>
      </c>
      <c r="B1169" t="str">
        <f t="shared" si="162"/>
        <v>Prozessor B / Section 2 / Programm 3 / Audio Receiver 1</v>
      </c>
      <c r="C1169" t="str">
        <f t="shared" si="163"/>
        <v>SDI15_AUDrec_0001</v>
      </c>
      <c r="D1169" t="str">
        <f t="shared" si="164"/>
        <v>Receiver</v>
      </c>
      <c r="E1169" t="str">
        <f t="shared" si="165"/>
        <v>2</v>
      </c>
      <c r="F1169" t="str">
        <f t="shared" si="166"/>
        <v>2</v>
      </c>
      <c r="G1169" t="str">
        <f t="shared" si="167"/>
        <v>3</v>
      </c>
      <c r="H1169" t="str">
        <f t="shared" si="168"/>
        <v>AUD</v>
      </c>
      <c r="I1169">
        <f t="shared" si="169"/>
        <v>15</v>
      </c>
      <c r="J1169" s="114" t="str">
        <f t="shared" si="170"/>
        <v>1</v>
      </c>
    </row>
    <row r="1170" spans="1:10" x14ac:dyDescent="0.2">
      <c r="A1170" t="s">
        <v>2275</v>
      </c>
      <c r="B1170" t="str">
        <f t="shared" si="162"/>
        <v>Prozessor B / Section 2 / Programm 3 / Audio Receiver 2</v>
      </c>
      <c r="C1170" t="str">
        <f t="shared" si="163"/>
        <v>SDI15_AUDrec_0002</v>
      </c>
      <c r="D1170" t="str">
        <f t="shared" si="164"/>
        <v>Receiver</v>
      </c>
      <c r="E1170" t="str">
        <f t="shared" si="165"/>
        <v>2</v>
      </c>
      <c r="F1170" t="str">
        <f t="shared" si="166"/>
        <v>2</v>
      </c>
      <c r="G1170" t="str">
        <f t="shared" si="167"/>
        <v>3</v>
      </c>
      <c r="H1170" t="str">
        <f t="shared" si="168"/>
        <v>AUD</v>
      </c>
      <c r="I1170">
        <f t="shared" si="169"/>
        <v>15</v>
      </c>
      <c r="J1170" s="114" t="str">
        <f t="shared" si="170"/>
        <v>2</v>
      </c>
    </row>
    <row r="1171" spans="1:10" x14ac:dyDescent="0.2">
      <c r="A1171" t="s">
        <v>2276</v>
      </c>
      <c r="B1171" t="str">
        <f t="shared" si="162"/>
        <v>Prozessor B / Section 2 / Programm 3 / Audio Receiver 3</v>
      </c>
      <c r="C1171" t="str">
        <f t="shared" si="163"/>
        <v>SDI15_AUDrec_0003</v>
      </c>
      <c r="D1171" t="str">
        <f t="shared" si="164"/>
        <v>Receiver</v>
      </c>
      <c r="E1171" t="str">
        <f t="shared" si="165"/>
        <v>2</v>
      </c>
      <c r="F1171" t="str">
        <f t="shared" si="166"/>
        <v>2</v>
      </c>
      <c r="G1171" t="str">
        <f t="shared" si="167"/>
        <v>3</v>
      </c>
      <c r="H1171" t="str">
        <f t="shared" si="168"/>
        <v>AUD</v>
      </c>
      <c r="I1171">
        <f t="shared" si="169"/>
        <v>15</v>
      </c>
      <c r="J1171" s="114" t="str">
        <f t="shared" si="170"/>
        <v>3</v>
      </c>
    </row>
    <row r="1172" spans="1:10" x14ac:dyDescent="0.2">
      <c r="A1172" t="s">
        <v>2277</v>
      </c>
      <c r="B1172" t="str">
        <f t="shared" si="162"/>
        <v>Prozessor B / Section 2 / Programm 3 / Audio Receiver 4</v>
      </c>
      <c r="C1172" t="str">
        <f t="shared" si="163"/>
        <v>SDI15_AUDrec_0004</v>
      </c>
      <c r="D1172" t="str">
        <f t="shared" si="164"/>
        <v>Receiver</v>
      </c>
      <c r="E1172" t="str">
        <f t="shared" si="165"/>
        <v>2</v>
      </c>
      <c r="F1172" t="str">
        <f t="shared" si="166"/>
        <v>2</v>
      </c>
      <c r="G1172" t="str">
        <f t="shared" si="167"/>
        <v>3</v>
      </c>
      <c r="H1172" t="str">
        <f t="shared" si="168"/>
        <v>AUD</v>
      </c>
      <c r="I1172">
        <f t="shared" si="169"/>
        <v>15</v>
      </c>
      <c r="J1172" s="114" t="str">
        <f t="shared" si="170"/>
        <v>4</v>
      </c>
    </row>
    <row r="1173" spans="1:10" x14ac:dyDescent="0.2">
      <c r="A1173" t="s">
        <v>2278</v>
      </c>
      <c r="B1173" t="str">
        <f t="shared" si="162"/>
        <v>Prozessor B / Section 2 / Programm 3 / Audio Receiver 5</v>
      </c>
      <c r="C1173" t="str">
        <f t="shared" si="163"/>
        <v>SDI15_AUDrec_0005</v>
      </c>
      <c r="D1173" t="str">
        <f t="shared" si="164"/>
        <v>Receiver</v>
      </c>
      <c r="E1173" t="str">
        <f t="shared" si="165"/>
        <v>2</v>
      </c>
      <c r="F1173" t="str">
        <f t="shared" si="166"/>
        <v>2</v>
      </c>
      <c r="G1173" t="str">
        <f t="shared" si="167"/>
        <v>3</v>
      </c>
      <c r="H1173" t="str">
        <f t="shared" si="168"/>
        <v>AUD</v>
      </c>
      <c r="I1173">
        <f t="shared" si="169"/>
        <v>15</v>
      </c>
      <c r="J1173" s="114" t="str">
        <f t="shared" si="170"/>
        <v>5</v>
      </c>
    </row>
    <row r="1174" spans="1:10" x14ac:dyDescent="0.2">
      <c r="A1174" t="s">
        <v>2279</v>
      </c>
      <c r="B1174" t="str">
        <f t="shared" si="162"/>
        <v>Prozessor B / Section 2 / Programm 3 / Audio Receiver 6</v>
      </c>
      <c r="C1174" t="str">
        <f t="shared" si="163"/>
        <v>SDI15_AUDrec_0006</v>
      </c>
      <c r="D1174" t="str">
        <f t="shared" si="164"/>
        <v>Receiver</v>
      </c>
      <c r="E1174" t="str">
        <f t="shared" si="165"/>
        <v>2</v>
      </c>
      <c r="F1174" t="str">
        <f t="shared" si="166"/>
        <v>2</v>
      </c>
      <c r="G1174" t="str">
        <f t="shared" si="167"/>
        <v>3</v>
      </c>
      <c r="H1174" t="str">
        <f t="shared" si="168"/>
        <v>AUD</v>
      </c>
      <c r="I1174">
        <f t="shared" si="169"/>
        <v>15</v>
      </c>
      <c r="J1174" s="114" t="str">
        <f t="shared" si="170"/>
        <v>6</v>
      </c>
    </row>
    <row r="1175" spans="1:10" x14ac:dyDescent="0.2">
      <c r="A1175" t="s">
        <v>2280</v>
      </c>
      <c r="B1175" t="str">
        <f t="shared" si="162"/>
        <v>Prozessor B / Section 2 / Programm 3 / Audio Receiver 7</v>
      </c>
      <c r="C1175" t="str">
        <f t="shared" si="163"/>
        <v>SDI15_AUDrec_0007</v>
      </c>
      <c r="D1175" t="str">
        <f t="shared" si="164"/>
        <v>Receiver</v>
      </c>
      <c r="E1175" t="str">
        <f t="shared" si="165"/>
        <v>2</v>
      </c>
      <c r="F1175" t="str">
        <f t="shared" si="166"/>
        <v>2</v>
      </c>
      <c r="G1175" t="str">
        <f t="shared" si="167"/>
        <v>3</v>
      </c>
      <c r="H1175" t="str">
        <f t="shared" si="168"/>
        <v>AUD</v>
      </c>
      <c r="I1175">
        <f t="shared" si="169"/>
        <v>15</v>
      </c>
      <c r="J1175" s="114" t="str">
        <f t="shared" si="170"/>
        <v>7</v>
      </c>
    </row>
    <row r="1176" spans="1:10" x14ac:dyDescent="0.2">
      <c r="A1176" t="s">
        <v>2281</v>
      </c>
      <c r="B1176" t="str">
        <f t="shared" si="162"/>
        <v>Prozessor B / Section 2 / Programm 3 / Audio Receiver 8</v>
      </c>
      <c r="C1176" t="str">
        <f t="shared" si="163"/>
        <v>SDI15_AUDrec_0008</v>
      </c>
      <c r="D1176" t="str">
        <f t="shared" si="164"/>
        <v>Receiver</v>
      </c>
      <c r="E1176" t="str">
        <f t="shared" si="165"/>
        <v>2</v>
      </c>
      <c r="F1176" t="str">
        <f t="shared" si="166"/>
        <v>2</v>
      </c>
      <c r="G1176" t="str">
        <f t="shared" si="167"/>
        <v>3</v>
      </c>
      <c r="H1176" t="str">
        <f t="shared" si="168"/>
        <v>AUD</v>
      </c>
      <c r="I1176">
        <f t="shared" si="169"/>
        <v>15</v>
      </c>
      <c r="J1176" s="114" t="str">
        <f t="shared" si="170"/>
        <v>8</v>
      </c>
    </row>
    <row r="1177" spans="1:10" x14ac:dyDescent="0.2">
      <c r="A1177" t="s">
        <v>2282</v>
      </c>
      <c r="B1177" t="str">
        <f t="shared" si="162"/>
        <v>Prozessor B / Section 2 / Programm 3 / Audio Receiver 9</v>
      </c>
      <c r="C1177" t="str">
        <f t="shared" si="163"/>
        <v>SDI15_AUDrec_0009</v>
      </c>
      <c r="D1177" t="str">
        <f t="shared" si="164"/>
        <v>Receiver</v>
      </c>
      <c r="E1177" t="str">
        <f t="shared" si="165"/>
        <v>2</v>
      </c>
      <c r="F1177" t="str">
        <f t="shared" si="166"/>
        <v>2</v>
      </c>
      <c r="G1177" t="str">
        <f t="shared" si="167"/>
        <v>3</v>
      </c>
      <c r="H1177" t="str">
        <f t="shared" si="168"/>
        <v>AUD</v>
      </c>
      <c r="I1177">
        <f t="shared" si="169"/>
        <v>15</v>
      </c>
      <c r="J1177" s="114" t="str">
        <f t="shared" si="170"/>
        <v>9</v>
      </c>
    </row>
    <row r="1178" spans="1:10" x14ac:dyDescent="0.2">
      <c r="A1178" t="s">
        <v>2283</v>
      </c>
      <c r="B1178" t="str">
        <f t="shared" si="162"/>
        <v>Prozessor B / Section 2 / Programm 3 / Audio Receiver 10</v>
      </c>
      <c r="C1178" t="str">
        <f t="shared" si="163"/>
        <v>SDI15_AUDrec_0010</v>
      </c>
      <c r="D1178" t="str">
        <f t="shared" si="164"/>
        <v>Receiver</v>
      </c>
      <c r="E1178" t="str">
        <f t="shared" si="165"/>
        <v>2</v>
      </c>
      <c r="F1178" t="str">
        <f t="shared" si="166"/>
        <v>2</v>
      </c>
      <c r="G1178" t="str">
        <f t="shared" si="167"/>
        <v>3</v>
      </c>
      <c r="H1178" t="str">
        <f t="shared" si="168"/>
        <v>AUD</v>
      </c>
      <c r="I1178">
        <f t="shared" si="169"/>
        <v>15</v>
      </c>
      <c r="J1178" s="114" t="str">
        <f t="shared" si="170"/>
        <v>10</v>
      </c>
    </row>
    <row r="1179" spans="1:10" x14ac:dyDescent="0.2">
      <c r="A1179" t="s">
        <v>2284</v>
      </c>
      <c r="B1179" t="str">
        <f t="shared" si="162"/>
        <v>Prozessor B / Section 2 / Programm 3 / Audio Receiver 11</v>
      </c>
      <c r="C1179" t="str">
        <f t="shared" si="163"/>
        <v>SDI15_AUDrec_0011</v>
      </c>
      <c r="D1179" t="str">
        <f t="shared" si="164"/>
        <v>Receiver</v>
      </c>
      <c r="E1179" t="str">
        <f t="shared" si="165"/>
        <v>2</v>
      </c>
      <c r="F1179" t="str">
        <f t="shared" si="166"/>
        <v>2</v>
      </c>
      <c r="G1179" t="str">
        <f t="shared" si="167"/>
        <v>3</v>
      </c>
      <c r="H1179" t="str">
        <f t="shared" si="168"/>
        <v>AUD</v>
      </c>
      <c r="I1179">
        <f t="shared" si="169"/>
        <v>15</v>
      </c>
      <c r="J1179" s="114" t="str">
        <f t="shared" si="170"/>
        <v>11</v>
      </c>
    </row>
    <row r="1180" spans="1:10" x14ac:dyDescent="0.2">
      <c r="A1180" t="s">
        <v>2285</v>
      </c>
      <c r="B1180" t="str">
        <f t="shared" si="162"/>
        <v>Prozessor B / Section 2 / Programm 3 / Audio Receiver 12</v>
      </c>
      <c r="C1180" t="str">
        <f t="shared" si="163"/>
        <v>SDI15_AUDrec_0012</v>
      </c>
      <c r="D1180" t="str">
        <f t="shared" si="164"/>
        <v>Receiver</v>
      </c>
      <c r="E1180" t="str">
        <f t="shared" si="165"/>
        <v>2</v>
      </c>
      <c r="F1180" t="str">
        <f t="shared" si="166"/>
        <v>2</v>
      </c>
      <c r="G1180" t="str">
        <f t="shared" si="167"/>
        <v>3</v>
      </c>
      <c r="H1180" t="str">
        <f t="shared" si="168"/>
        <v>AUD</v>
      </c>
      <c r="I1180">
        <f t="shared" si="169"/>
        <v>15</v>
      </c>
      <c r="J1180" s="114" t="str">
        <f t="shared" si="170"/>
        <v>12</v>
      </c>
    </row>
    <row r="1181" spans="1:10" x14ac:dyDescent="0.2">
      <c r="A1181" t="s">
        <v>2286</v>
      </c>
      <c r="B1181" t="str">
        <f t="shared" si="162"/>
        <v>Prozessor B / Section 2 / Programm 3 / Audio Receiver 13</v>
      </c>
      <c r="C1181" t="str">
        <f t="shared" si="163"/>
        <v>SDI15_AUDrec_0013</v>
      </c>
      <c r="D1181" t="str">
        <f t="shared" si="164"/>
        <v>Receiver</v>
      </c>
      <c r="E1181" t="str">
        <f t="shared" si="165"/>
        <v>2</v>
      </c>
      <c r="F1181" t="str">
        <f t="shared" si="166"/>
        <v>2</v>
      </c>
      <c r="G1181" t="str">
        <f t="shared" si="167"/>
        <v>3</v>
      </c>
      <c r="H1181" t="str">
        <f t="shared" si="168"/>
        <v>AUD</v>
      </c>
      <c r="I1181">
        <f t="shared" si="169"/>
        <v>15</v>
      </c>
      <c r="J1181" s="114" t="str">
        <f t="shared" si="170"/>
        <v>13</v>
      </c>
    </row>
    <row r="1182" spans="1:10" x14ac:dyDescent="0.2">
      <c r="A1182" t="s">
        <v>2287</v>
      </c>
      <c r="B1182" t="str">
        <f t="shared" si="162"/>
        <v>Prozessor B / Section 2 / Programm 3 / Audio Receiver 14</v>
      </c>
      <c r="C1182" t="str">
        <f t="shared" si="163"/>
        <v>SDI15_AUDrec_0014</v>
      </c>
      <c r="D1182" t="str">
        <f t="shared" si="164"/>
        <v>Receiver</v>
      </c>
      <c r="E1182" t="str">
        <f t="shared" si="165"/>
        <v>2</v>
      </c>
      <c r="F1182" t="str">
        <f t="shared" si="166"/>
        <v>2</v>
      </c>
      <c r="G1182" t="str">
        <f t="shared" si="167"/>
        <v>3</v>
      </c>
      <c r="H1182" t="str">
        <f t="shared" si="168"/>
        <v>AUD</v>
      </c>
      <c r="I1182">
        <f t="shared" si="169"/>
        <v>15</v>
      </c>
      <c r="J1182" s="114" t="str">
        <f t="shared" si="170"/>
        <v>14</v>
      </c>
    </row>
    <row r="1183" spans="1:10" x14ac:dyDescent="0.2">
      <c r="A1183" t="s">
        <v>2288</v>
      </c>
      <c r="B1183" t="str">
        <f t="shared" si="162"/>
        <v>Prozessor B / Section 2 / Programm 3 / Audio Receiver 15</v>
      </c>
      <c r="C1183" t="str">
        <f t="shared" si="163"/>
        <v>SDI15_AUDrec_0015</v>
      </c>
      <c r="D1183" t="str">
        <f t="shared" si="164"/>
        <v>Receiver</v>
      </c>
      <c r="E1183" t="str">
        <f t="shared" si="165"/>
        <v>2</v>
      </c>
      <c r="F1183" t="str">
        <f t="shared" si="166"/>
        <v>2</v>
      </c>
      <c r="G1183" t="str">
        <f t="shared" si="167"/>
        <v>3</v>
      </c>
      <c r="H1183" t="str">
        <f t="shared" si="168"/>
        <v>AUD</v>
      </c>
      <c r="I1183">
        <f t="shared" si="169"/>
        <v>15</v>
      </c>
      <c r="J1183" s="114" t="str">
        <f t="shared" si="170"/>
        <v>15</v>
      </c>
    </row>
    <row r="1184" spans="1:10" x14ac:dyDescent="0.2">
      <c r="A1184" t="s">
        <v>2289</v>
      </c>
      <c r="B1184" t="str">
        <f t="shared" si="162"/>
        <v>Prozessor B / Section 2 / Programm 3 / Audio Receiver 16</v>
      </c>
      <c r="C1184" t="str">
        <f t="shared" si="163"/>
        <v>SDI15_AUDrec_0016</v>
      </c>
      <c r="D1184" t="str">
        <f t="shared" si="164"/>
        <v>Receiver</v>
      </c>
      <c r="E1184" t="str">
        <f t="shared" si="165"/>
        <v>2</v>
      </c>
      <c r="F1184" t="str">
        <f t="shared" si="166"/>
        <v>2</v>
      </c>
      <c r="G1184" t="str">
        <f t="shared" si="167"/>
        <v>3</v>
      </c>
      <c r="H1184" t="str">
        <f t="shared" si="168"/>
        <v>AUD</v>
      </c>
      <c r="I1184">
        <f t="shared" si="169"/>
        <v>15</v>
      </c>
      <c r="J1184" s="114" t="str">
        <f t="shared" si="170"/>
        <v>16</v>
      </c>
    </row>
    <row r="1185" spans="1:10" x14ac:dyDescent="0.2">
      <c r="A1185" t="s">
        <v>2290</v>
      </c>
      <c r="B1185" t="str">
        <f t="shared" si="162"/>
        <v>Prozessor B / Section 2 / Programm 3 / Ancillary Receiver 1</v>
      </c>
      <c r="C1185" t="str">
        <f t="shared" si="163"/>
        <v>SDI15_ANCrec_0001</v>
      </c>
      <c r="D1185" t="str">
        <f t="shared" si="164"/>
        <v>Receiver</v>
      </c>
      <c r="E1185" t="str">
        <f t="shared" si="165"/>
        <v>2</v>
      </c>
      <c r="F1185" t="str">
        <f t="shared" si="166"/>
        <v>2</v>
      </c>
      <c r="G1185" t="str">
        <f t="shared" si="167"/>
        <v>3</v>
      </c>
      <c r="H1185" t="str">
        <f t="shared" si="168"/>
        <v>ANC</v>
      </c>
      <c r="I1185">
        <f t="shared" si="169"/>
        <v>15</v>
      </c>
      <c r="J1185" s="114" t="str">
        <f t="shared" si="170"/>
        <v>1</v>
      </c>
    </row>
    <row r="1186" spans="1:10" x14ac:dyDescent="0.2">
      <c r="A1186" t="s">
        <v>2291</v>
      </c>
      <c r="B1186" t="str">
        <f t="shared" si="162"/>
        <v>Prozessor B / Section 2 / Programm 3 / Ancillary Receiver 2</v>
      </c>
      <c r="C1186" t="str">
        <f t="shared" si="163"/>
        <v>SDI15_ANCrec_0002</v>
      </c>
      <c r="D1186" t="str">
        <f t="shared" si="164"/>
        <v>Receiver</v>
      </c>
      <c r="E1186" t="str">
        <f t="shared" si="165"/>
        <v>2</v>
      </c>
      <c r="F1186" t="str">
        <f t="shared" si="166"/>
        <v>2</v>
      </c>
      <c r="G1186" t="str">
        <f t="shared" si="167"/>
        <v>3</v>
      </c>
      <c r="H1186" t="str">
        <f t="shared" si="168"/>
        <v>ANC</v>
      </c>
      <c r="I1186">
        <f t="shared" si="169"/>
        <v>15</v>
      </c>
      <c r="J1186" s="114" t="str">
        <f t="shared" si="170"/>
        <v>2</v>
      </c>
    </row>
    <row r="1187" spans="1:10" x14ac:dyDescent="0.2">
      <c r="A1187" t="s">
        <v>2292</v>
      </c>
      <c r="B1187" t="str">
        <f t="shared" si="162"/>
        <v>Prozessor B / Section 2 / Programm 3 / Ancillary Receiver 3</v>
      </c>
      <c r="C1187" t="str">
        <f t="shared" si="163"/>
        <v>SDI15_ANCrec_0003</v>
      </c>
      <c r="D1187" t="str">
        <f t="shared" si="164"/>
        <v>Receiver</v>
      </c>
      <c r="E1187" t="str">
        <f t="shared" si="165"/>
        <v>2</v>
      </c>
      <c r="F1187" t="str">
        <f t="shared" si="166"/>
        <v>2</v>
      </c>
      <c r="G1187" t="str">
        <f t="shared" si="167"/>
        <v>3</v>
      </c>
      <c r="H1187" t="str">
        <f t="shared" si="168"/>
        <v>ANC</v>
      </c>
      <c r="I1187">
        <f t="shared" si="169"/>
        <v>15</v>
      </c>
      <c r="J1187" s="114" t="str">
        <f t="shared" si="170"/>
        <v>3</v>
      </c>
    </row>
    <row r="1188" spans="1:10" x14ac:dyDescent="0.2">
      <c r="A1188" t="s">
        <v>2293</v>
      </c>
      <c r="B1188" t="str">
        <f t="shared" si="162"/>
        <v>Prozessor B / Section 2 / Programm 3 / Ancillary Receiver 4</v>
      </c>
      <c r="C1188" t="str">
        <f t="shared" si="163"/>
        <v>SDI15_ANCrec_0004</v>
      </c>
      <c r="D1188" t="str">
        <f t="shared" si="164"/>
        <v>Receiver</v>
      </c>
      <c r="E1188" t="str">
        <f t="shared" si="165"/>
        <v>2</v>
      </c>
      <c r="F1188" t="str">
        <f t="shared" si="166"/>
        <v>2</v>
      </c>
      <c r="G1188" t="str">
        <f t="shared" si="167"/>
        <v>3</v>
      </c>
      <c r="H1188" t="str">
        <f t="shared" si="168"/>
        <v>ANC</v>
      </c>
      <c r="I1188">
        <f t="shared" si="169"/>
        <v>15</v>
      </c>
      <c r="J1188" s="114" t="str">
        <f t="shared" si="170"/>
        <v>4</v>
      </c>
    </row>
    <row r="1189" spans="1:10" x14ac:dyDescent="0.2">
      <c r="A1189" t="s">
        <v>2294</v>
      </c>
      <c r="B1189" t="str">
        <f t="shared" si="162"/>
        <v>Prozessor B / Section 2 / Programm 4 / Video Receiver 1</v>
      </c>
      <c r="C1189" t="str">
        <f t="shared" si="163"/>
        <v>SDI16_VIDrec_0001</v>
      </c>
      <c r="D1189" t="str">
        <f t="shared" si="164"/>
        <v>Receiver</v>
      </c>
      <c r="E1189" t="str">
        <f t="shared" si="165"/>
        <v>2</v>
      </c>
      <c r="F1189" t="str">
        <f t="shared" si="166"/>
        <v>2</v>
      </c>
      <c r="G1189" t="str">
        <f t="shared" si="167"/>
        <v>4</v>
      </c>
      <c r="H1189" t="str">
        <f t="shared" si="168"/>
        <v>VID</v>
      </c>
      <c r="I1189">
        <f t="shared" si="169"/>
        <v>16</v>
      </c>
      <c r="J1189" s="114" t="str">
        <f t="shared" si="170"/>
        <v>1</v>
      </c>
    </row>
    <row r="1190" spans="1:10" x14ac:dyDescent="0.2">
      <c r="A1190" t="s">
        <v>2295</v>
      </c>
      <c r="B1190" t="str">
        <f t="shared" si="162"/>
        <v>Prozessor B / Section 2 / Programm 4 / Audio Receiver 1</v>
      </c>
      <c r="C1190" t="str">
        <f t="shared" si="163"/>
        <v>SDI16_AUDrec_0001</v>
      </c>
      <c r="D1190" t="str">
        <f t="shared" si="164"/>
        <v>Receiver</v>
      </c>
      <c r="E1190" t="str">
        <f t="shared" si="165"/>
        <v>2</v>
      </c>
      <c r="F1190" t="str">
        <f t="shared" si="166"/>
        <v>2</v>
      </c>
      <c r="G1190" t="str">
        <f t="shared" si="167"/>
        <v>4</v>
      </c>
      <c r="H1190" t="str">
        <f t="shared" si="168"/>
        <v>AUD</v>
      </c>
      <c r="I1190">
        <f t="shared" si="169"/>
        <v>16</v>
      </c>
      <c r="J1190" s="114" t="str">
        <f t="shared" si="170"/>
        <v>1</v>
      </c>
    </row>
    <row r="1191" spans="1:10" x14ac:dyDescent="0.2">
      <c r="A1191" t="s">
        <v>2296</v>
      </c>
      <c r="B1191" t="str">
        <f t="shared" si="162"/>
        <v>Prozessor B / Section 2 / Programm 4 / Audio Receiver 2</v>
      </c>
      <c r="C1191" t="str">
        <f t="shared" si="163"/>
        <v>SDI16_AUDrec_0002</v>
      </c>
      <c r="D1191" t="str">
        <f t="shared" si="164"/>
        <v>Receiver</v>
      </c>
      <c r="E1191" t="str">
        <f t="shared" si="165"/>
        <v>2</v>
      </c>
      <c r="F1191" t="str">
        <f t="shared" si="166"/>
        <v>2</v>
      </c>
      <c r="G1191" t="str">
        <f t="shared" si="167"/>
        <v>4</v>
      </c>
      <c r="H1191" t="str">
        <f t="shared" si="168"/>
        <v>AUD</v>
      </c>
      <c r="I1191">
        <f t="shared" si="169"/>
        <v>16</v>
      </c>
      <c r="J1191" s="114" t="str">
        <f t="shared" si="170"/>
        <v>2</v>
      </c>
    </row>
    <row r="1192" spans="1:10" x14ac:dyDescent="0.2">
      <c r="A1192" t="s">
        <v>2297</v>
      </c>
      <c r="B1192" t="str">
        <f t="shared" si="162"/>
        <v>Prozessor B / Section 2 / Programm 4 / Audio Receiver 3</v>
      </c>
      <c r="C1192" t="str">
        <f t="shared" si="163"/>
        <v>SDI16_AUDrec_0003</v>
      </c>
      <c r="D1192" t="str">
        <f t="shared" si="164"/>
        <v>Receiver</v>
      </c>
      <c r="E1192" t="str">
        <f t="shared" si="165"/>
        <v>2</v>
      </c>
      <c r="F1192" t="str">
        <f t="shared" si="166"/>
        <v>2</v>
      </c>
      <c r="G1192" t="str">
        <f t="shared" si="167"/>
        <v>4</v>
      </c>
      <c r="H1192" t="str">
        <f t="shared" si="168"/>
        <v>AUD</v>
      </c>
      <c r="I1192">
        <f t="shared" si="169"/>
        <v>16</v>
      </c>
      <c r="J1192" s="114" t="str">
        <f t="shared" si="170"/>
        <v>3</v>
      </c>
    </row>
    <row r="1193" spans="1:10" x14ac:dyDescent="0.2">
      <c r="A1193" t="s">
        <v>2298</v>
      </c>
      <c r="B1193" t="str">
        <f t="shared" si="162"/>
        <v>Prozessor B / Section 2 / Programm 4 / Audio Receiver 4</v>
      </c>
      <c r="C1193" t="str">
        <f t="shared" si="163"/>
        <v>SDI16_AUDrec_0004</v>
      </c>
      <c r="D1193" t="str">
        <f t="shared" si="164"/>
        <v>Receiver</v>
      </c>
      <c r="E1193" t="str">
        <f t="shared" si="165"/>
        <v>2</v>
      </c>
      <c r="F1193" t="str">
        <f t="shared" si="166"/>
        <v>2</v>
      </c>
      <c r="G1193" t="str">
        <f t="shared" si="167"/>
        <v>4</v>
      </c>
      <c r="H1193" t="str">
        <f t="shared" si="168"/>
        <v>AUD</v>
      </c>
      <c r="I1193">
        <f t="shared" si="169"/>
        <v>16</v>
      </c>
      <c r="J1193" s="114" t="str">
        <f t="shared" si="170"/>
        <v>4</v>
      </c>
    </row>
    <row r="1194" spans="1:10" x14ac:dyDescent="0.2">
      <c r="A1194" t="s">
        <v>2299</v>
      </c>
      <c r="B1194" t="str">
        <f t="shared" si="162"/>
        <v>Prozessor B / Section 2 / Programm 4 / Audio Receiver 5</v>
      </c>
      <c r="C1194" t="str">
        <f t="shared" si="163"/>
        <v>SDI16_AUDrec_0005</v>
      </c>
      <c r="D1194" t="str">
        <f t="shared" si="164"/>
        <v>Receiver</v>
      </c>
      <c r="E1194" t="str">
        <f t="shared" si="165"/>
        <v>2</v>
      </c>
      <c r="F1194" t="str">
        <f t="shared" si="166"/>
        <v>2</v>
      </c>
      <c r="G1194" t="str">
        <f t="shared" si="167"/>
        <v>4</v>
      </c>
      <c r="H1194" t="str">
        <f t="shared" si="168"/>
        <v>AUD</v>
      </c>
      <c r="I1194">
        <f t="shared" si="169"/>
        <v>16</v>
      </c>
      <c r="J1194" s="114" t="str">
        <f t="shared" si="170"/>
        <v>5</v>
      </c>
    </row>
    <row r="1195" spans="1:10" x14ac:dyDescent="0.2">
      <c r="A1195" t="s">
        <v>2300</v>
      </c>
      <c r="B1195" t="str">
        <f t="shared" si="162"/>
        <v>Prozessor B / Section 2 / Programm 4 / Audio Receiver 6</v>
      </c>
      <c r="C1195" t="str">
        <f t="shared" si="163"/>
        <v>SDI16_AUDrec_0006</v>
      </c>
      <c r="D1195" t="str">
        <f t="shared" si="164"/>
        <v>Receiver</v>
      </c>
      <c r="E1195" t="str">
        <f t="shared" si="165"/>
        <v>2</v>
      </c>
      <c r="F1195" t="str">
        <f t="shared" si="166"/>
        <v>2</v>
      </c>
      <c r="G1195" t="str">
        <f t="shared" si="167"/>
        <v>4</v>
      </c>
      <c r="H1195" t="str">
        <f t="shared" si="168"/>
        <v>AUD</v>
      </c>
      <c r="I1195">
        <f t="shared" si="169"/>
        <v>16</v>
      </c>
      <c r="J1195" s="114" t="str">
        <f t="shared" si="170"/>
        <v>6</v>
      </c>
    </row>
    <row r="1196" spans="1:10" x14ac:dyDescent="0.2">
      <c r="A1196" t="s">
        <v>2301</v>
      </c>
      <c r="B1196" t="str">
        <f t="shared" si="162"/>
        <v>Prozessor B / Section 2 / Programm 4 / Audio Receiver 7</v>
      </c>
      <c r="C1196" t="str">
        <f t="shared" si="163"/>
        <v>SDI16_AUDrec_0007</v>
      </c>
      <c r="D1196" t="str">
        <f t="shared" si="164"/>
        <v>Receiver</v>
      </c>
      <c r="E1196" t="str">
        <f t="shared" si="165"/>
        <v>2</v>
      </c>
      <c r="F1196" t="str">
        <f t="shared" si="166"/>
        <v>2</v>
      </c>
      <c r="G1196" t="str">
        <f t="shared" si="167"/>
        <v>4</v>
      </c>
      <c r="H1196" t="str">
        <f t="shared" si="168"/>
        <v>AUD</v>
      </c>
      <c r="I1196">
        <f t="shared" si="169"/>
        <v>16</v>
      </c>
      <c r="J1196" s="114" t="str">
        <f t="shared" si="170"/>
        <v>7</v>
      </c>
    </row>
    <row r="1197" spans="1:10" x14ac:dyDescent="0.2">
      <c r="A1197" t="s">
        <v>2302</v>
      </c>
      <c r="B1197" t="str">
        <f t="shared" si="162"/>
        <v>Prozessor B / Section 2 / Programm 4 / Audio Receiver 8</v>
      </c>
      <c r="C1197" t="str">
        <f t="shared" si="163"/>
        <v>SDI16_AUDrec_0008</v>
      </c>
      <c r="D1197" t="str">
        <f t="shared" si="164"/>
        <v>Receiver</v>
      </c>
      <c r="E1197" t="str">
        <f t="shared" si="165"/>
        <v>2</v>
      </c>
      <c r="F1197" t="str">
        <f t="shared" si="166"/>
        <v>2</v>
      </c>
      <c r="G1197" t="str">
        <f t="shared" si="167"/>
        <v>4</v>
      </c>
      <c r="H1197" t="str">
        <f t="shared" si="168"/>
        <v>AUD</v>
      </c>
      <c r="I1197">
        <f t="shared" si="169"/>
        <v>16</v>
      </c>
      <c r="J1197" s="114" t="str">
        <f t="shared" si="170"/>
        <v>8</v>
      </c>
    </row>
    <row r="1198" spans="1:10" x14ac:dyDescent="0.2">
      <c r="A1198" t="s">
        <v>2303</v>
      </c>
      <c r="B1198" t="str">
        <f t="shared" si="162"/>
        <v>Prozessor B / Section 2 / Programm 4 / Audio Receiver 9</v>
      </c>
      <c r="C1198" t="str">
        <f t="shared" si="163"/>
        <v>SDI16_AUDrec_0009</v>
      </c>
      <c r="D1198" t="str">
        <f t="shared" si="164"/>
        <v>Receiver</v>
      </c>
      <c r="E1198" t="str">
        <f t="shared" si="165"/>
        <v>2</v>
      </c>
      <c r="F1198" t="str">
        <f t="shared" si="166"/>
        <v>2</v>
      </c>
      <c r="G1198" t="str">
        <f t="shared" si="167"/>
        <v>4</v>
      </c>
      <c r="H1198" t="str">
        <f t="shared" si="168"/>
        <v>AUD</v>
      </c>
      <c r="I1198">
        <f t="shared" si="169"/>
        <v>16</v>
      </c>
      <c r="J1198" s="114" t="str">
        <f t="shared" si="170"/>
        <v>9</v>
      </c>
    </row>
    <row r="1199" spans="1:10" x14ac:dyDescent="0.2">
      <c r="A1199" t="s">
        <v>2304</v>
      </c>
      <c r="B1199" t="str">
        <f t="shared" si="162"/>
        <v>Prozessor B / Section 2 / Programm 4 / Audio Receiver 10</v>
      </c>
      <c r="C1199" t="str">
        <f t="shared" si="163"/>
        <v>SDI16_AUDrec_0010</v>
      </c>
      <c r="D1199" t="str">
        <f t="shared" si="164"/>
        <v>Receiver</v>
      </c>
      <c r="E1199" t="str">
        <f t="shared" si="165"/>
        <v>2</v>
      </c>
      <c r="F1199" t="str">
        <f t="shared" si="166"/>
        <v>2</v>
      </c>
      <c r="G1199" t="str">
        <f t="shared" si="167"/>
        <v>4</v>
      </c>
      <c r="H1199" t="str">
        <f t="shared" si="168"/>
        <v>AUD</v>
      </c>
      <c r="I1199">
        <f t="shared" si="169"/>
        <v>16</v>
      </c>
      <c r="J1199" s="114" t="str">
        <f t="shared" si="170"/>
        <v>10</v>
      </c>
    </row>
    <row r="1200" spans="1:10" x14ac:dyDescent="0.2">
      <c r="A1200" t="s">
        <v>2305</v>
      </c>
      <c r="B1200" t="str">
        <f t="shared" si="162"/>
        <v>Prozessor B / Section 2 / Programm 4 / Audio Receiver 11</v>
      </c>
      <c r="C1200" t="str">
        <f t="shared" si="163"/>
        <v>SDI16_AUDrec_0011</v>
      </c>
      <c r="D1200" t="str">
        <f t="shared" si="164"/>
        <v>Receiver</v>
      </c>
      <c r="E1200" t="str">
        <f t="shared" si="165"/>
        <v>2</v>
      </c>
      <c r="F1200" t="str">
        <f t="shared" si="166"/>
        <v>2</v>
      </c>
      <c r="G1200" t="str">
        <f t="shared" si="167"/>
        <v>4</v>
      </c>
      <c r="H1200" t="str">
        <f t="shared" si="168"/>
        <v>AUD</v>
      </c>
      <c r="I1200">
        <f t="shared" si="169"/>
        <v>16</v>
      </c>
      <c r="J1200" s="114" t="str">
        <f t="shared" si="170"/>
        <v>11</v>
      </c>
    </row>
    <row r="1201" spans="1:10" x14ac:dyDescent="0.2">
      <c r="A1201" t="s">
        <v>2306</v>
      </c>
      <c r="B1201" t="str">
        <f t="shared" si="162"/>
        <v>Prozessor B / Section 2 / Programm 4 / Audio Receiver 12</v>
      </c>
      <c r="C1201" t="str">
        <f t="shared" si="163"/>
        <v>SDI16_AUDrec_0012</v>
      </c>
      <c r="D1201" t="str">
        <f t="shared" si="164"/>
        <v>Receiver</v>
      </c>
      <c r="E1201" t="str">
        <f t="shared" si="165"/>
        <v>2</v>
      </c>
      <c r="F1201" t="str">
        <f t="shared" si="166"/>
        <v>2</v>
      </c>
      <c r="G1201" t="str">
        <f t="shared" si="167"/>
        <v>4</v>
      </c>
      <c r="H1201" t="str">
        <f t="shared" si="168"/>
        <v>AUD</v>
      </c>
      <c r="I1201">
        <f t="shared" si="169"/>
        <v>16</v>
      </c>
      <c r="J1201" s="114" t="str">
        <f t="shared" si="170"/>
        <v>12</v>
      </c>
    </row>
    <row r="1202" spans="1:10" x14ac:dyDescent="0.2">
      <c r="A1202" t="s">
        <v>2307</v>
      </c>
      <c r="B1202" t="str">
        <f t="shared" si="162"/>
        <v>Prozessor B / Section 2 / Programm 4 / Audio Receiver 13</v>
      </c>
      <c r="C1202" t="str">
        <f t="shared" si="163"/>
        <v>SDI16_AUDrec_0013</v>
      </c>
      <c r="D1202" t="str">
        <f t="shared" si="164"/>
        <v>Receiver</v>
      </c>
      <c r="E1202" t="str">
        <f t="shared" si="165"/>
        <v>2</v>
      </c>
      <c r="F1202" t="str">
        <f t="shared" si="166"/>
        <v>2</v>
      </c>
      <c r="G1202" t="str">
        <f t="shared" si="167"/>
        <v>4</v>
      </c>
      <c r="H1202" t="str">
        <f t="shared" si="168"/>
        <v>AUD</v>
      </c>
      <c r="I1202">
        <f t="shared" si="169"/>
        <v>16</v>
      </c>
      <c r="J1202" s="114" t="str">
        <f t="shared" si="170"/>
        <v>13</v>
      </c>
    </row>
    <row r="1203" spans="1:10" x14ac:dyDescent="0.2">
      <c r="A1203" t="s">
        <v>2308</v>
      </c>
      <c r="B1203" t="str">
        <f t="shared" si="162"/>
        <v>Prozessor B / Section 2 / Programm 4 / Audio Receiver 14</v>
      </c>
      <c r="C1203" t="str">
        <f t="shared" si="163"/>
        <v>SDI16_AUDrec_0014</v>
      </c>
      <c r="D1203" t="str">
        <f t="shared" si="164"/>
        <v>Receiver</v>
      </c>
      <c r="E1203" t="str">
        <f t="shared" si="165"/>
        <v>2</v>
      </c>
      <c r="F1203" t="str">
        <f t="shared" si="166"/>
        <v>2</v>
      </c>
      <c r="G1203" t="str">
        <f t="shared" si="167"/>
        <v>4</v>
      </c>
      <c r="H1203" t="str">
        <f t="shared" si="168"/>
        <v>AUD</v>
      </c>
      <c r="I1203">
        <f t="shared" si="169"/>
        <v>16</v>
      </c>
      <c r="J1203" s="114" t="str">
        <f t="shared" si="170"/>
        <v>14</v>
      </c>
    </row>
    <row r="1204" spans="1:10" x14ac:dyDescent="0.2">
      <c r="A1204" t="s">
        <v>2309</v>
      </c>
      <c r="B1204" t="str">
        <f t="shared" si="162"/>
        <v>Prozessor B / Section 2 / Programm 4 / Audio Receiver 15</v>
      </c>
      <c r="C1204" t="str">
        <f t="shared" si="163"/>
        <v>SDI16_AUDrec_0015</v>
      </c>
      <c r="D1204" t="str">
        <f t="shared" si="164"/>
        <v>Receiver</v>
      </c>
      <c r="E1204" t="str">
        <f t="shared" si="165"/>
        <v>2</v>
      </c>
      <c r="F1204" t="str">
        <f t="shared" si="166"/>
        <v>2</v>
      </c>
      <c r="G1204" t="str">
        <f t="shared" si="167"/>
        <v>4</v>
      </c>
      <c r="H1204" t="str">
        <f t="shared" si="168"/>
        <v>AUD</v>
      </c>
      <c r="I1204">
        <f t="shared" si="169"/>
        <v>16</v>
      </c>
      <c r="J1204" s="114" t="str">
        <f t="shared" si="170"/>
        <v>15</v>
      </c>
    </row>
    <row r="1205" spans="1:10" x14ac:dyDescent="0.2">
      <c r="A1205" t="s">
        <v>2310</v>
      </c>
      <c r="B1205" t="str">
        <f t="shared" si="162"/>
        <v>Prozessor B / Section 2 / Programm 4 / Audio Receiver 16</v>
      </c>
      <c r="C1205" t="str">
        <f t="shared" si="163"/>
        <v>SDI16_AUDrec_0016</v>
      </c>
      <c r="D1205" t="str">
        <f t="shared" si="164"/>
        <v>Receiver</v>
      </c>
      <c r="E1205" t="str">
        <f t="shared" si="165"/>
        <v>2</v>
      </c>
      <c r="F1205" t="str">
        <f t="shared" si="166"/>
        <v>2</v>
      </c>
      <c r="G1205" t="str">
        <f t="shared" si="167"/>
        <v>4</v>
      </c>
      <c r="H1205" t="str">
        <f t="shared" si="168"/>
        <v>AUD</v>
      </c>
      <c r="I1205">
        <f t="shared" si="169"/>
        <v>16</v>
      </c>
      <c r="J1205" s="114" t="str">
        <f t="shared" si="170"/>
        <v>16</v>
      </c>
    </row>
    <row r="1206" spans="1:10" x14ac:dyDescent="0.2">
      <c r="A1206" t="s">
        <v>2311</v>
      </c>
      <c r="B1206" t="str">
        <f t="shared" si="162"/>
        <v>Prozessor B / Section 2 / Programm 4 / Ancillary Receiver 1</v>
      </c>
      <c r="C1206" t="str">
        <f t="shared" si="163"/>
        <v>SDI16_ANCrec_0001</v>
      </c>
      <c r="D1206" t="str">
        <f t="shared" si="164"/>
        <v>Receiver</v>
      </c>
      <c r="E1206" t="str">
        <f t="shared" si="165"/>
        <v>2</v>
      </c>
      <c r="F1206" t="str">
        <f t="shared" si="166"/>
        <v>2</v>
      </c>
      <c r="G1206" t="str">
        <f t="shared" si="167"/>
        <v>4</v>
      </c>
      <c r="H1206" t="str">
        <f t="shared" si="168"/>
        <v>ANC</v>
      </c>
      <c r="I1206">
        <f t="shared" si="169"/>
        <v>16</v>
      </c>
      <c r="J1206" s="114" t="str">
        <f t="shared" si="170"/>
        <v>1</v>
      </c>
    </row>
    <row r="1207" spans="1:10" x14ac:dyDescent="0.2">
      <c r="A1207" t="s">
        <v>2312</v>
      </c>
      <c r="B1207" t="str">
        <f t="shared" si="162"/>
        <v>Prozessor B / Section 2 / Programm 4 / Ancillary Receiver 2</v>
      </c>
      <c r="C1207" t="str">
        <f t="shared" si="163"/>
        <v>SDI16_ANCrec_0002</v>
      </c>
      <c r="D1207" t="str">
        <f t="shared" si="164"/>
        <v>Receiver</v>
      </c>
      <c r="E1207" t="str">
        <f t="shared" si="165"/>
        <v>2</v>
      </c>
      <c r="F1207" t="str">
        <f t="shared" si="166"/>
        <v>2</v>
      </c>
      <c r="G1207" t="str">
        <f t="shared" si="167"/>
        <v>4</v>
      </c>
      <c r="H1207" t="str">
        <f t="shared" si="168"/>
        <v>ANC</v>
      </c>
      <c r="I1207">
        <f t="shared" si="169"/>
        <v>16</v>
      </c>
      <c r="J1207" s="114" t="str">
        <f t="shared" si="170"/>
        <v>2</v>
      </c>
    </row>
    <row r="1208" spans="1:10" x14ac:dyDescent="0.2">
      <c r="A1208" t="s">
        <v>2313</v>
      </c>
      <c r="B1208" t="str">
        <f t="shared" si="162"/>
        <v>Prozessor B / Section 2 / Programm 4 / Ancillary Receiver 3</v>
      </c>
      <c r="C1208" t="str">
        <f t="shared" si="163"/>
        <v>SDI16_ANCrec_0003</v>
      </c>
      <c r="D1208" t="str">
        <f t="shared" si="164"/>
        <v>Receiver</v>
      </c>
      <c r="E1208" t="str">
        <f t="shared" si="165"/>
        <v>2</v>
      </c>
      <c r="F1208" t="str">
        <f t="shared" si="166"/>
        <v>2</v>
      </c>
      <c r="G1208" t="str">
        <f t="shared" si="167"/>
        <v>4</v>
      </c>
      <c r="H1208" t="str">
        <f t="shared" si="168"/>
        <v>ANC</v>
      </c>
      <c r="I1208">
        <f t="shared" si="169"/>
        <v>16</v>
      </c>
      <c r="J1208" s="114" t="str">
        <f t="shared" si="170"/>
        <v>3</v>
      </c>
    </row>
    <row r="1209" spans="1:10" x14ac:dyDescent="0.2">
      <c r="A1209" t="s">
        <v>2314</v>
      </c>
      <c r="B1209" t="str">
        <f t="shared" si="162"/>
        <v>Prozessor B / Section 2 / Programm 4 / Ancillary Receiver 4</v>
      </c>
      <c r="C1209" t="str">
        <f t="shared" si="163"/>
        <v>SDI16_ANCrec_0004</v>
      </c>
      <c r="D1209" t="str">
        <f t="shared" si="164"/>
        <v>Receiver</v>
      </c>
      <c r="E1209" t="str">
        <f t="shared" si="165"/>
        <v>2</v>
      </c>
      <c r="F1209" t="str">
        <f t="shared" si="166"/>
        <v>2</v>
      </c>
      <c r="G1209" t="str">
        <f t="shared" si="167"/>
        <v>4</v>
      </c>
      <c r="H1209" t="str">
        <f t="shared" si="168"/>
        <v>ANC</v>
      </c>
      <c r="I1209">
        <f t="shared" si="169"/>
        <v>16</v>
      </c>
      <c r="J1209" s="114" t="str">
        <f t="shared" si="170"/>
        <v>4</v>
      </c>
    </row>
    <row r="1210" spans="1:10" x14ac:dyDescent="0.2">
      <c r="A1210" t="s">
        <v>1376</v>
      </c>
      <c r="B1210" t="str">
        <f t="shared" si="162"/>
        <v>Prozessor D / Section 1 / Programm 1 / Video Receiver 1</v>
      </c>
      <c r="C1210" t="str">
        <f t="shared" si="163"/>
        <v>SDI25_VIDrec_0001</v>
      </c>
      <c r="D1210" t="str">
        <f t="shared" si="164"/>
        <v>Receiver</v>
      </c>
      <c r="E1210" t="str">
        <f t="shared" si="165"/>
        <v>4</v>
      </c>
      <c r="F1210" t="str">
        <f t="shared" si="166"/>
        <v>1</v>
      </c>
      <c r="G1210" t="str">
        <f t="shared" si="167"/>
        <v>1</v>
      </c>
      <c r="H1210" t="str">
        <f t="shared" si="168"/>
        <v>VID</v>
      </c>
      <c r="I1210">
        <f t="shared" si="169"/>
        <v>25</v>
      </c>
      <c r="J1210" s="114" t="str">
        <f t="shared" si="170"/>
        <v>1</v>
      </c>
    </row>
    <row r="1211" spans="1:10" x14ac:dyDescent="0.2">
      <c r="A1211" t="s">
        <v>1344</v>
      </c>
      <c r="B1211" t="str">
        <f t="shared" si="162"/>
        <v>Prozessor D / Section 1 / Programm 1 / Audio Receiver 1</v>
      </c>
      <c r="C1211" t="str">
        <f t="shared" si="163"/>
        <v>SDI25_AUDrec_0001</v>
      </c>
      <c r="D1211" t="str">
        <f t="shared" si="164"/>
        <v>Receiver</v>
      </c>
      <c r="E1211" t="str">
        <f t="shared" si="165"/>
        <v>4</v>
      </c>
      <c r="F1211" t="str">
        <f t="shared" si="166"/>
        <v>1</v>
      </c>
      <c r="G1211" t="str">
        <f t="shared" si="167"/>
        <v>1</v>
      </c>
      <c r="H1211" t="str">
        <f t="shared" si="168"/>
        <v>AUD</v>
      </c>
      <c r="I1211">
        <f t="shared" si="169"/>
        <v>25</v>
      </c>
      <c r="J1211" s="114" t="str">
        <f t="shared" si="170"/>
        <v>1</v>
      </c>
    </row>
    <row r="1212" spans="1:10" x14ac:dyDescent="0.2">
      <c r="A1212" t="s">
        <v>1345</v>
      </c>
      <c r="B1212" t="str">
        <f t="shared" si="162"/>
        <v>Prozessor D / Section 1 / Programm 1 / Audio Receiver 2</v>
      </c>
      <c r="C1212" t="str">
        <f t="shared" si="163"/>
        <v>SDI25_AUDrec_0002</v>
      </c>
      <c r="D1212" t="str">
        <f t="shared" si="164"/>
        <v>Receiver</v>
      </c>
      <c r="E1212" t="str">
        <f t="shared" si="165"/>
        <v>4</v>
      </c>
      <c r="F1212" t="str">
        <f t="shared" si="166"/>
        <v>1</v>
      </c>
      <c r="G1212" t="str">
        <f t="shared" si="167"/>
        <v>1</v>
      </c>
      <c r="H1212" t="str">
        <f t="shared" si="168"/>
        <v>AUD</v>
      </c>
      <c r="I1212">
        <f t="shared" si="169"/>
        <v>25</v>
      </c>
      <c r="J1212" s="114" t="str">
        <f t="shared" si="170"/>
        <v>2</v>
      </c>
    </row>
    <row r="1213" spans="1:10" x14ac:dyDescent="0.2">
      <c r="A1213" t="s">
        <v>1346</v>
      </c>
      <c r="B1213" t="str">
        <f t="shared" si="162"/>
        <v>Prozessor D / Section 1 / Programm 1 / Audio Receiver 3</v>
      </c>
      <c r="C1213" t="str">
        <f t="shared" si="163"/>
        <v>SDI25_AUDrec_0003</v>
      </c>
      <c r="D1213" t="str">
        <f t="shared" si="164"/>
        <v>Receiver</v>
      </c>
      <c r="E1213" t="str">
        <f t="shared" si="165"/>
        <v>4</v>
      </c>
      <c r="F1213" t="str">
        <f t="shared" si="166"/>
        <v>1</v>
      </c>
      <c r="G1213" t="str">
        <f t="shared" si="167"/>
        <v>1</v>
      </c>
      <c r="H1213" t="str">
        <f t="shared" si="168"/>
        <v>AUD</v>
      </c>
      <c r="I1213">
        <f t="shared" si="169"/>
        <v>25</v>
      </c>
      <c r="J1213" s="114" t="str">
        <f t="shared" si="170"/>
        <v>3</v>
      </c>
    </row>
    <row r="1214" spans="1:10" x14ac:dyDescent="0.2">
      <c r="A1214" t="s">
        <v>1347</v>
      </c>
      <c r="B1214" t="str">
        <f t="shared" si="162"/>
        <v>Prozessor D / Section 1 / Programm 1 / Audio Receiver 4</v>
      </c>
      <c r="C1214" t="str">
        <f t="shared" si="163"/>
        <v>SDI25_AUDrec_0004</v>
      </c>
      <c r="D1214" t="str">
        <f t="shared" si="164"/>
        <v>Receiver</v>
      </c>
      <c r="E1214" t="str">
        <f t="shared" si="165"/>
        <v>4</v>
      </c>
      <c r="F1214" t="str">
        <f t="shared" si="166"/>
        <v>1</v>
      </c>
      <c r="G1214" t="str">
        <f t="shared" si="167"/>
        <v>1</v>
      </c>
      <c r="H1214" t="str">
        <f t="shared" si="168"/>
        <v>AUD</v>
      </c>
      <c r="I1214">
        <f t="shared" si="169"/>
        <v>25</v>
      </c>
      <c r="J1214" s="114" t="str">
        <f t="shared" si="170"/>
        <v>4</v>
      </c>
    </row>
    <row r="1215" spans="1:10" x14ac:dyDescent="0.2">
      <c r="A1215" t="s">
        <v>1348</v>
      </c>
      <c r="B1215" t="str">
        <f t="shared" si="162"/>
        <v>Prozessor D / Section 1 / Programm 1 / Audio Receiver 5</v>
      </c>
      <c r="C1215" t="str">
        <f t="shared" si="163"/>
        <v>SDI25_AUDrec_0005</v>
      </c>
      <c r="D1215" t="str">
        <f t="shared" si="164"/>
        <v>Receiver</v>
      </c>
      <c r="E1215" t="str">
        <f t="shared" si="165"/>
        <v>4</v>
      </c>
      <c r="F1215" t="str">
        <f t="shared" si="166"/>
        <v>1</v>
      </c>
      <c r="G1215" t="str">
        <f t="shared" si="167"/>
        <v>1</v>
      </c>
      <c r="H1215" t="str">
        <f t="shared" si="168"/>
        <v>AUD</v>
      </c>
      <c r="I1215">
        <f t="shared" si="169"/>
        <v>25</v>
      </c>
      <c r="J1215" s="114" t="str">
        <f t="shared" si="170"/>
        <v>5</v>
      </c>
    </row>
    <row r="1216" spans="1:10" x14ac:dyDescent="0.2">
      <c r="A1216" t="s">
        <v>1349</v>
      </c>
      <c r="B1216" t="str">
        <f t="shared" si="162"/>
        <v>Prozessor D / Section 1 / Programm 1 / Audio Receiver 6</v>
      </c>
      <c r="C1216" t="str">
        <f t="shared" si="163"/>
        <v>SDI25_AUDrec_0006</v>
      </c>
      <c r="D1216" t="str">
        <f t="shared" si="164"/>
        <v>Receiver</v>
      </c>
      <c r="E1216" t="str">
        <f t="shared" si="165"/>
        <v>4</v>
      </c>
      <c r="F1216" t="str">
        <f t="shared" si="166"/>
        <v>1</v>
      </c>
      <c r="G1216" t="str">
        <f t="shared" si="167"/>
        <v>1</v>
      </c>
      <c r="H1216" t="str">
        <f t="shared" si="168"/>
        <v>AUD</v>
      </c>
      <c r="I1216">
        <f t="shared" si="169"/>
        <v>25</v>
      </c>
      <c r="J1216" s="114" t="str">
        <f t="shared" si="170"/>
        <v>6</v>
      </c>
    </row>
    <row r="1217" spans="1:10" x14ac:dyDescent="0.2">
      <c r="A1217" t="s">
        <v>1350</v>
      </c>
      <c r="B1217" t="str">
        <f t="shared" si="162"/>
        <v>Prozessor D / Section 1 / Programm 1 / Audio Receiver 7</v>
      </c>
      <c r="C1217" t="str">
        <f t="shared" si="163"/>
        <v>SDI25_AUDrec_0007</v>
      </c>
      <c r="D1217" t="str">
        <f t="shared" si="164"/>
        <v>Receiver</v>
      </c>
      <c r="E1217" t="str">
        <f t="shared" si="165"/>
        <v>4</v>
      </c>
      <c r="F1217" t="str">
        <f t="shared" si="166"/>
        <v>1</v>
      </c>
      <c r="G1217" t="str">
        <f t="shared" si="167"/>
        <v>1</v>
      </c>
      <c r="H1217" t="str">
        <f t="shared" si="168"/>
        <v>AUD</v>
      </c>
      <c r="I1217">
        <f t="shared" si="169"/>
        <v>25</v>
      </c>
      <c r="J1217" s="114" t="str">
        <f t="shared" si="170"/>
        <v>7</v>
      </c>
    </row>
    <row r="1218" spans="1:10" x14ac:dyDescent="0.2">
      <c r="A1218" t="s">
        <v>1351</v>
      </c>
      <c r="B1218" t="str">
        <f t="shared" ref="B1218:B1281" si="171">CONCATENATE(IF(E1218="1","Prozessor A",IF(E1218="2","Prozessor B",IF(E1218="3","Prozessor C",IF(E1218="4","Prozessor D","UNBEKANNT"))))," / ",IF(F1218="1","Section 1",IF(F1218="2","Section 2","UNBEKANNT"))," / ",IF(G1218="1","Programm 1",IF(G1218="2","Programm 2",IF(G1218="3","Programm 3",IF(G1218="4","Programm 4","UNBEKANNT")))), " / ", IF(H1218="VID","Video",IF(H1218="AUD","Audio",IF(H1218="ANC","Ancillary","UNBEKANNT")))," ", D1218, " ", J1218)</f>
        <v>Prozessor D / Section 1 / Programm 1 / Audio Receiver 8</v>
      </c>
      <c r="C1218" t="str">
        <f t="shared" ref="C1218:C1281" si="172">CONCATENATE("SDI",IF(I1218&lt;10,CONCATENATE("0",I1218),I1218),"_",H1218,IF(D1218="Sender","send_",IF(D1218="Receiver","rec_","UNKNOWN")),IF(OR(J1218 ="1",J1218 ="2",J1218 ="3",J1218 ="4",J1218 ="5",J1218 ="6",J1218 ="7",J1218 ="8",J1218 ="9"),CONCATENATE("000",J1218),CONCATENATE("00",J1218)))</f>
        <v>SDI25_AUDrec_0008</v>
      </c>
      <c r="D1218" t="str">
        <f t="shared" ref="D1218:D1281" si="173">IF(ISERROR(FIND("S|P",A1218)),"Receiver","Sender")</f>
        <v>Receiver</v>
      </c>
      <c r="E1218" t="str">
        <f t="shared" ref="E1218:E1281" si="174">IF(ISERROR(FIND("ProcA",A1218)),IF(ISERROR(FIND("ProcB",A1218)),IF(ISERROR(FIND("ProcC",A1218)),IF(ISERROR(FIND("ProcD",A1218)),"UNBEKANNT","4"),"3"),"2"),"1")</f>
        <v>4</v>
      </c>
      <c r="F1218" t="str">
        <f t="shared" ref="F1218:F1281" si="175">IF(ISERROR(FIND(" S1 ",A1218)),IF(ISERROR(FIND(" S2 ",A1218)),"UNBEKANNT","2"),"1")</f>
        <v>1</v>
      </c>
      <c r="G1218" t="str">
        <f t="shared" ref="G1218:G1281" si="176">IF(ISERROR(FIND(" P1 ",A1218)),IF(ISERROR(FIND(" P2 ",A1218)),IF(ISERROR(FIND(" P3 ",A1218)),IF(ISERROR(FIND(" P4 ",A1218)),"UNBEKANNT","4"),"3"),"2"),"1")</f>
        <v>1</v>
      </c>
      <c r="H1218" t="str">
        <f t="shared" ref="H1218:H1281" si="177">IF(ISERROR(FIND("Video",A1218)),IF(ISERROR(FIND("Audio",A1218)),IF(ISERROR(FIND("Ancillary",A1218)),"UNBEKANNT","ANC"),"AUD"),"VID")</f>
        <v>AUD</v>
      </c>
      <c r="I1218">
        <f t="shared" ref="I1218:I1281" si="178">IF(AND(E1218="1",F1218="1",G1218="1"),1,IF(AND(E1218="1",F1218="1",G1218="2"),2,IF(AND(E1218="1",F1218="1",G1218="3"),3,IF(AND(E1218="1",F1218="1",G1218="4"),4,IF(AND(E1218="1",F1218="2",G1218="1"),5,IF(AND(E1218="1",F1218="2",G1218="2"),6,IF(AND(E1218="1",F1218="2",G1218="3"),7,IF(AND(E1218="1",F1218="2",G1218="4"),8,IF(AND(E1218="2",F1218="1",G1218="1"),9,IF(AND(E1218="2",F1218="1",G1218="2"),10,IF(AND(E1218="2",F1218="1",G1218="3"),11,IF(AND(E1218="2",F1218="1",G1218="4"),12,IF(AND(E1218="2",F1218="2",G1218="1"),13,IF(AND(E1218="2",F1218="2",G1218="2"),14,IF(AND(E1218="2",F1218="2",G1218="3"),15,IF(AND(E1218="2",F1218="2",G1218="4"),16,IF(AND(E1218="3",F1218="1",G1218="1"),17,IF(AND(E1218="3",F1218="1",G1218="2"),18,IF(AND(E1218="3",F1218="1",G1218="3"),19,IF(AND(E1218="3",F1218="1",G1218="4"),20,IF(AND(E1218="3",F1218="2",G1218="1"),21,IF(AND(E1218="3",F1218="2",G1218="2"),22,IF(AND(E1218="3",F1218="2",G1218="3"),23,IF(AND(E1218="3",F1218="2",G1218="4"),24,IF(AND(E1218="4",F1218="1",G1218="1"),25,IF(AND(E1218="4",F1218="1",G1218="2"),26,IF(AND(E1218="4",F1218="1",G1218="3"),27,IF(AND(E1218="4",F1218="1",G1218="4"),28,IF(AND(E1218="4",F1218="2",G1218="1"),29,IF(AND(E1218="4",F1218="2",G1218="2"),30,IF(AND(E1218="4",F1218="2",G1218="3"),31,IF(AND(E1218="4",F1218="2",G1218="4"),32,"UNBEKANNT"))))))))))))))))))))))))))))))))</f>
        <v>25</v>
      </c>
      <c r="J1218" s="114" t="str">
        <f t="shared" ref="J1218:J1281" si="179">IF(ISERROR(FIND("Proxy Video",A1218)),IF(ISERROR(FIND("Video",A1218)),IF(ISERROR(SEARCH("Audio",A1218)),IF(ISERROR(SEARCH("Data",A1218)),"UNBEKANNT",RIGHT(A1218,LEN(A1218)-SEARCH("Data",A1218)-4)),RIGHT(A1218,LEN(A1218)-SEARCH("Audio",A1218)-5)),"1"),"2")</f>
        <v>8</v>
      </c>
    </row>
    <row r="1219" spans="1:10" x14ac:dyDescent="0.2">
      <c r="A1219" t="s">
        <v>1352</v>
      </c>
      <c r="B1219" t="str">
        <f t="shared" si="171"/>
        <v>Prozessor D / Section 1 / Programm 1 / Audio Receiver 9</v>
      </c>
      <c r="C1219" t="str">
        <f t="shared" si="172"/>
        <v>SDI25_AUDrec_0009</v>
      </c>
      <c r="D1219" t="str">
        <f t="shared" si="173"/>
        <v>Receiver</v>
      </c>
      <c r="E1219" t="str">
        <f t="shared" si="174"/>
        <v>4</v>
      </c>
      <c r="F1219" t="str">
        <f t="shared" si="175"/>
        <v>1</v>
      </c>
      <c r="G1219" t="str">
        <f t="shared" si="176"/>
        <v>1</v>
      </c>
      <c r="H1219" t="str">
        <f t="shared" si="177"/>
        <v>AUD</v>
      </c>
      <c r="I1219">
        <f t="shared" si="178"/>
        <v>25</v>
      </c>
      <c r="J1219" s="114" t="str">
        <f t="shared" si="179"/>
        <v>9</v>
      </c>
    </row>
    <row r="1220" spans="1:10" x14ac:dyDescent="0.2">
      <c r="A1220" t="s">
        <v>1353</v>
      </c>
      <c r="B1220" t="str">
        <f t="shared" si="171"/>
        <v>Prozessor D / Section 1 / Programm 1 / Audio Receiver 10</v>
      </c>
      <c r="C1220" t="str">
        <f t="shared" si="172"/>
        <v>SDI25_AUDrec_0010</v>
      </c>
      <c r="D1220" t="str">
        <f t="shared" si="173"/>
        <v>Receiver</v>
      </c>
      <c r="E1220" t="str">
        <f t="shared" si="174"/>
        <v>4</v>
      </c>
      <c r="F1220" t="str">
        <f t="shared" si="175"/>
        <v>1</v>
      </c>
      <c r="G1220" t="str">
        <f t="shared" si="176"/>
        <v>1</v>
      </c>
      <c r="H1220" t="str">
        <f t="shared" si="177"/>
        <v>AUD</v>
      </c>
      <c r="I1220">
        <f t="shared" si="178"/>
        <v>25</v>
      </c>
      <c r="J1220" s="114" t="str">
        <f t="shared" si="179"/>
        <v>10</v>
      </c>
    </row>
    <row r="1221" spans="1:10" x14ac:dyDescent="0.2">
      <c r="A1221" t="s">
        <v>1354</v>
      </c>
      <c r="B1221" t="str">
        <f t="shared" si="171"/>
        <v>Prozessor D / Section 1 / Programm 1 / Audio Receiver 11</v>
      </c>
      <c r="C1221" t="str">
        <f t="shared" si="172"/>
        <v>SDI25_AUDrec_0011</v>
      </c>
      <c r="D1221" t="str">
        <f t="shared" si="173"/>
        <v>Receiver</v>
      </c>
      <c r="E1221" t="str">
        <f t="shared" si="174"/>
        <v>4</v>
      </c>
      <c r="F1221" t="str">
        <f t="shared" si="175"/>
        <v>1</v>
      </c>
      <c r="G1221" t="str">
        <f t="shared" si="176"/>
        <v>1</v>
      </c>
      <c r="H1221" t="str">
        <f t="shared" si="177"/>
        <v>AUD</v>
      </c>
      <c r="I1221">
        <f t="shared" si="178"/>
        <v>25</v>
      </c>
      <c r="J1221" s="114" t="str">
        <f t="shared" si="179"/>
        <v>11</v>
      </c>
    </row>
    <row r="1222" spans="1:10" x14ac:dyDescent="0.2">
      <c r="A1222" t="s">
        <v>1355</v>
      </c>
      <c r="B1222" t="str">
        <f t="shared" si="171"/>
        <v>Prozessor D / Section 1 / Programm 1 / Audio Receiver 12</v>
      </c>
      <c r="C1222" t="str">
        <f t="shared" si="172"/>
        <v>SDI25_AUDrec_0012</v>
      </c>
      <c r="D1222" t="str">
        <f t="shared" si="173"/>
        <v>Receiver</v>
      </c>
      <c r="E1222" t="str">
        <f t="shared" si="174"/>
        <v>4</v>
      </c>
      <c r="F1222" t="str">
        <f t="shared" si="175"/>
        <v>1</v>
      </c>
      <c r="G1222" t="str">
        <f t="shared" si="176"/>
        <v>1</v>
      </c>
      <c r="H1222" t="str">
        <f t="shared" si="177"/>
        <v>AUD</v>
      </c>
      <c r="I1222">
        <f t="shared" si="178"/>
        <v>25</v>
      </c>
      <c r="J1222" s="114" t="str">
        <f t="shared" si="179"/>
        <v>12</v>
      </c>
    </row>
    <row r="1223" spans="1:10" x14ac:dyDescent="0.2">
      <c r="A1223" t="s">
        <v>1356</v>
      </c>
      <c r="B1223" t="str">
        <f t="shared" si="171"/>
        <v>Prozessor D / Section 1 / Programm 1 / Audio Receiver 13</v>
      </c>
      <c r="C1223" t="str">
        <f t="shared" si="172"/>
        <v>SDI25_AUDrec_0013</v>
      </c>
      <c r="D1223" t="str">
        <f t="shared" si="173"/>
        <v>Receiver</v>
      </c>
      <c r="E1223" t="str">
        <f t="shared" si="174"/>
        <v>4</v>
      </c>
      <c r="F1223" t="str">
        <f t="shared" si="175"/>
        <v>1</v>
      </c>
      <c r="G1223" t="str">
        <f t="shared" si="176"/>
        <v>1</v>
      </c>
      <c r="H1223" t="str">
        <f t="shared" si="177"/>
        <v>AUD</v>
      </c>
      <c r="I1223">
        <f t="shared" si="178"/>
        <v>25</v>
      </c>
      <c r="J1223" s="114" t="str">
        <f t="shared" si="179"/>
        <v>13</v>
      </c>
    </row>
    <row r="1224" spans="1:10" x14ac:dyDescent="0.2">
      <c r="A1224" t="s">
        <v>1357</v>
      </c>
      <c r="B1224" t="str">
        <f t="shared" si="171"/>
        <v>Prozessor D / Section 1 / Programm 1 / Audio Receiver 14</v>
      </c>
      <c r="C1224" t="str">
        <f t="shared" si="172"/>
        <v>SDI25_AUDrec_0014</v>
      </c>
      <c r="D1224" t="str">
        <f t="shared" si="173"/>
        <v>Receiver</v>
      </c>
      <c r="E1224" t="str">
        <f t="shared" si="174"/>
        <v>4</v>
      </c>
      <c r="F1224" t="str">
        <f t="shared" si="175"/>
        <v>1</v>
      </c>
      <c r="G1224" t="str">
        <f t="shared" si="176"/>
        <v>1</v>
      </c>
      <c r="H1224" t="str">
        <f t="shared" si="177"/>
        <v>AUD</v>
      </c>
      <c r="I1224">
        <f t="shared" si="178"/>
        <v>25</v>
      </c>
      <c r="J1224" s="114" t="str">
        <f t="shared" si="179"/>
        <v>14</v>
      </c>
    </row>
    <row r="1225" spans="1:10" x14ac:dyDescent="0.2">
      <c r="A1225" t="s">
        <v>1358</v>
      </c>
      <c r="B1225" t="str">
        <f t="shared" si="171"/>
        <v>Prozessor D / Section 1 / Programm 1 / Audio Receiver 15</v>
      </c>
      <c r="C1225" t="str">
        <f t="shared" si="172"/>
        <v>SDI25_AUDrec_0015</v>
      </c>
      <c r="D1225" t="str">
        <f t="shared" si="173"/>
        <v>Receiver</v>
      </c>
      <c r="E1225" t="str">
        <f t="shared" si="174"/>
        <v>4</v>
      </c>
      <c r="F1225" t="str">
        <f t="shared" si="175"/>
        <v>1</v>
      </c>
      <c r="G1225" t="str">
        <f t="shared" si="176"/>
        <v>1</v>
      </c>
      <c r="H1225" t="str">
        <f t="shared" si="177"/>
        <v>AUD</v>
      </c>
      <c r="I1225">
        <f t="shared" si="178"/>
        <v>25</v>
      </c>
      <c r="J1225" s="114" t="str">
        <f t="shared" si="179"/>
        <v>15</v>
      </c>
    </row>
    <row r="1226" spans="1:10" x14ac:dyDescent="0.2">
      <c r="A1226" t="s">
        <v>1359</v>
      </c>
      <c r="B1226" t="str">
        <f t="shared" si="171"/>
        <v>Prozessor D / Section 1 / Programm 1 / Audio Receiver 16</v>
      </c>
      <c r="C1226" t="str">
        <f t="shared" si="172"/>
        <v>SDI25_AUDrec_0016</v>
      </c>
      <c r="D1226" t="str">
        <f t="shared" si="173"/>
        <v>Receiver</v>
      </c>
      <c r="E1226" t="str">
        <f t="shared" si="174"/>
        <v>4</v>
      </c>
      <c r="F1226" t="str">
        <f t="shared" si="175"/>
        <v>1</v>
      </c>
      <c r="G1226" t="str">
        <f t="shared" si="176"/>
        <v>1</v>
      </c>
      <c r="H1226" t="str">
        <f t="shared" si="177"/>
        <v>AUD</v>
      </c>
      <c r="I1226">
        <f t="shared" si="178"/>
        <v>25</v>
      </c>
      <c r="J1226" s="114" t="str">
        <f t="shared" si="179"/>
        <v>16</v>
      </c>
    </row>
    <row r="1227" spans="1:10" x14ac:dyDescent="0.2">
      <c r="A1227" t="s">
        <v>1336</v>
      </c>
      <c r="B1227" t="str">
        <f t="shared" si="171"/>
        <v>Prozessor D / Section 1 / Programm 1 / Ancillary Receiver 1</v>
      </c>
      <c r="C1227" t="str">
        <f t="shared" si="172"/>
        <v>SDI25_ANCrec_0001</v>
      </c>
      <c r="D1227" t="str">
        <f t="shared" si="173"/>
        <v>Receiver</v>
      </c>
      <c r="E1227" t="str">
        <f t="shared" si="174"/>
        <v>4</v>
      </c>
      <c r="F1227" t="str">
        <f t="shared" si="175"/>
        <v>1</v>
      </c>
      <c r="G1227" t="str">
        <f t="shared" si="176"/>
        <v>1</v>
      </c>
      <c r="H1227" t="str">
        <f t="shared" si="177"/>
        <v>ANC</v>
      </c>
      <c r="I1227">
        <f t="shared" si="178"/>
        <v>25</v>
      </c>
      <c r="J1227" s="114" t="str">
        <f t="shared" si="179"/>
        <v>1</v>
      </c>
    </row>
    <row r="1228" spans="1:10" x14ac:dyDescent="0.2">
      <c r="A1228" t="s">
        <v>1337</v>
      </c>
      <c r="B1228" t="str">
        <f t="shared" si="171"/>
        <v>Prozessor D / Section 1 / Programm 1 / Ancillary Receiver 2</v>
      </c>
      <c r="C1228" t="str">
        <f t="shared" si="172"/>
        <v>SDI25_ANCrec_0002</v>
      </c>
      <c r="D1228" t="str">
        <f t="shared" si="173"/>
        <v>Receiver</v>
      </c>
      <c r="E1228" t="str">
        <f t="shared" si="174"/>
        <v>4</v>
      </c>
      <c r="F1228" t="str">
        <f t="shared" si="175"/>
        <v>1</v>
      </c>
      <c r="G1228" t="str">
        <f t="shared" si="176"/>
        <v>1</v>
      </c>
      <c r="H1228" t="str">
        <f t="shared" si="177"/>
        <v>ANC</v>
      </c>
      <c r="I1228">
        <f t="shared" si="178"/>
        <v>25</v>
      </c>
      <c r="J1228" s="114" t="str">
        <f t="shared" si="179"/>
        <v>2</v>
      </c>
    </row>
    <row r="1229" spans="1:10" x14ac:dyDescent="0.2">
      <c r="A1229" t="s">
        <v>1338</v>
      </c>
      <c r="B1229" t="str">
        <f t="shared" si="171"/>
        <v>Prozessor D / Section 1 / Programm 1 / Ancillary Receiver 3</v>
      </c>
      <c r="C1229" t="str">
        <f t="shared" si="172"/>
        <v>SDI25_ANCrec_0003</v>
      </c>
      <c r="D1229" t="str">
        <f t="shared" si="173"/>
        <v>Receiver</v>
      </c>
      <c r="E1229" t="str">
        <f t="shared" si="174"/>
        <v>4</v>
      </c>
      <c r="F1229" t="str">
        <f t="shared" si="175"/>
        <v>1</v>
      </c>
      <c r="G1229" t="str">
        <f t="shared" si="176"/>
        <v>1</v>
      </c>
      <c r="H1229" t="str">
        <f t="shared" si="177"/>
        <v>ANC</v>
      </c>
      <c r="I1229">
        <f t="shared" si="178"/>
        <v>25</v>
      </c>
      <c r="J1229" s="114" t="str">
        <f t="shared" si="179"/>
        <v>3</v>
      </c>
    </row>
    <row r="1230" spans="1:10" x14ac:dyDescent="0.2">
      <c r="A1230" t="s">
        <v>1339</v>
      </c>
      <c r="B1230" t="str">
        <f t="shared" si="171"/>
        <v>Prozessor D / Section 1 / Programm 1 / Ancillary Receiver 4</v>
      </c>
      <c r="C1230" t="str">
        <f t="shared" si="172"/>
        <v>SDI25_ANCrec_0004</v>
      </c>
      <c r="D1230" t="str">
        <f t="shared" si="173"/>
        <v>Receiver</v>
      </c>
      <c r="E1230" t="str">
        <f t="shared" si="174"/>
        <v>4</v>
      </c>
      <c r="F1230" t="str">
        <f t="shared" si="175"/>
        <v>1</v>
      </c>
      <c r="G1230" t="str">
        <f t="shared" si="176"/>
        <v>1</v>
      </c>
      <c r="H1230" t="str">
        <f t="shared" si="177"/>
        <v>ANC</v>
      </c>
      <c r="I1230">
        <f t="shared" si="178"/>
        <v>25</v>
      </c>
      <c r="J1230" s="114" t="str">
        <f t="shared" si="179"/>
        <v>4</v>
      </c>
    </row>
    <row r="1231" spans="1:10" x14ac:dyDescent="0.2">
      <c r="A1231" t="s">
        <v>2315</v>
      </c>
      <c r="B1231" t="str">
        <f t="shared" si="171"/>
        <v>Prozessor D / Section 1 / Programm 2 / Video Receiver 1</v>
      </c>
      <c r="C1231" t="str">
        <f t="shared" si="172"/>
        <v>SDI26_VIDrec_0001</v>
      </c>
      <c r="D1231" t="str">
        <f t="shared" si="173"/>
        <v>Receiver</v>
      </c>
      <c r="E1231" t="str">
        <f t="shared" si="174"/>
        <v>4</v>
      </c>
      <c r="F1231" t="str">
        <f t="shared" si="175"/>
        <v>1</v>
      </c>
      <c r="G1231" t="str">
        <f t="shared" si="176"/>
        <v>2</v>
      </c>
      <c r="H1231" t="str">
        <f t="shared" si="177"/>
        <v>VID</v>
      </c>
      <c r="I1231">
        <f t="shared" si="178"/>
        <v>26</v>
      </c>
      <c r="J1231" s="114" t="str">
        <f t="shared" si="179"/>
        <v>1</v>
      </c>
    </row>
    <row r="1232" spans="1:10" x14ac:dyDescent="0.2">
      <c r="A1232" t="s">
        <v>2316</v>
      </c>
      <c r="B1232" t="str">
        <f t="shared" si="171"/>
        <v>Prozessor D / Section 1 / Programm 2 / Audio Receiver 1</v>
      </c>
      <c r="C1232" t="str">
        <f t="shared" si="172"/>
        <v>SDI26_AUDrec_0001</v>
      </c>
      <c r="D1232" t="str">
        <f t="shared" si="173"/>
        <v>Receiver</v>
      </c>
      <c r="E1232" t="str">
        <f t="shared" si="174"/>
        <v>4</v>
      </c>
      <c r="F1232" t="str">
        <f t="shared" si="175"/>
        <v>1</v>
      </c>
      <c r="G1232" t="str">
        <f t="shared" si="176"/>
        <v>2</v>
      </c>
      <c r="H1232" t="str">
        <f t="shared" si="177"/>
        <v>AUD</v>
      </c>
      <c r="I1232">
        <f t="shared" si="178"/>
        <v>26</v>
      </c>
      <c r="J1232" s="114" t="str">
        <f t="shared" si="179"/>
        <v>1</v>
      </c>
    </row>
    <row r="1233" spans="1:10" x14ac:dyDescent="0.2">
      <c r="A1233" t="s">
        <v>2317</v>
      </c>
      <c r="B1233" t="str">
        <f t="shared" si="171"/>
        <v>Prozessor D / Section 1 / Programm 2 / Audio Receiver 2</v>
      </c>
      <c r="C1233" t="str">
        <f t="shared" si="172"/>
        <v>SDI26_AUDrec_0002</v>
      </c>
      <c r="D1233" t="str">
        <f t="shared" si="173"/>
        <v>Receiver</v>
      </c>
      <c r="E1233" t="str">
        <f t="shared" si="174"/>
        <v>4</v>
      </c>
      <c r="F1233" t="str">
        <f t="shared" si="175"/>
        <v>1</v>
      </c>
      <c r="G1233" t="str">
        <f t="shared" si="176"/>
        <v>2</v>
      </c>
      <c r="H1233" t="str">
        <f t="shared" si="177"/>
        <v>AUD</v>
      </c>
      <c r="I1233">
        <f t="shared" si="178"/>
        <v>26</v>
      </c>
      <c r="J1233" s="114" t="str">
        <f t="shared" si="179"/>
        <v>2</v>
      </c>
    </row>
    <row r="1234" spans="1:10" x14ac:dyDescent="0.2">
      <c r="A1234" t="s">
        <v>2318</v>
      </c>
      <c r="B1234" t="str">
        <f t="shared" si="171"/>
        <v>Prozessor D / Section 1 / Programm 2 / Audio Receiver 3</v>
      </c>
      <c r="C1234" t="str">
        <f t="shared" si="172"/>
        <v>SDI26_AUDrec_0003</v>
      </c>
      <c r="D1234" t="str">
        <f t="shared" si="173"/>
        <v>Receiver</v>
      </c>
      <c r="E1234" t="str">
        <f t="shared" si="174"/>
        <v>4</v>
      </c>
      <c r="F1234" t="str">
        <f t="shared" si="175"/>
        <v>1</v>
      </c>
      <c r="G1234" t="str">
        <f t="shared" si="176"/>
        <v>2</v>
      </c>
      <c r="H1234" t="str">
        <f t="shared" si="177"/>
        <v>AUD</v>
      </c>
      <c r="I1234">
        <f t="shared" si="178"/>
        <v>26</v>
      </c>
      <c r="J1234" s="114" t="str">
        <f t="shared" si="179"/>
        <v>3</v>
      </c>
    </row>
    <row r="1235" spans="1:10" x14ac:dyDescent="0.2">
      <c r="A1235" t="s">
        <v>2319</v>
      </c>
      <c r="B1235" t="str">
        <f t="shared" si="171"/>
        <v>Prozessor D / Section 1 / Programm 2 / Audio Receiver 4</v>
      </c>
      <c r="C1235" t="str">
        <f t="shared" si="172"/>
        <v>SDI26_AUDrec_0004</v>
      </c>
      <c r="D1235" t="str">
        <f t="shared" si="173"/>
        <v>Receiver</v>
      </c>
      <c r="E1235" t="str">
        <f t="shared" si="174"/>
        <v>4</v>
      </c>
      <c r="F1235" t="str">
        <f t="shared" si="175"/>
        <v>1</v>
      </c>
      <c r="G1235" t="str">
        <f t="shared" si="176"/>
        <v>2</v>
      </c>
      <c r="H1235" t="str">
        <f t="shared" si="177"/>
        <v>AUD</v>
      </c>
      <c r="I1235">
        <f t="shared" si="178"/>
        <v>26</v>
      </c>
      <c r="J1235" s="114" t="str">
        <f t="shared" si="179"/>
        <v>4</v>
      </c>
    </row>
    <row r="1236" spans="1:10" x14ac:dyDescent="0.2">
      <c r="A1236" t="s">
        <v>2320</v>
      </c>
      <c r="B1236" t="str">
        <f t="shared" si="171"/>
        <v>Prozessor D / Section 1 / Programm 2 / Audio Receiver 5</v>
      </c>
      <c r="C1236" t="str">
        <f t="shared" si="172"/>
        <v>SDI26_AUDrec_0005</v>
      </c>
      <c r="D1236" t="str">
        <f t="shared" si="173"/>
        <v>Receiver</v>
      </c>
      <c r="E1236" t="str">
        <f t="shared" si="174"/>
        <v>4</v>
      </c>
      <c r="F1236" t="str">
        <f t="shared" si="175"/>
        <v>1</v>
      </c>
      <c r="G1236" t="str">
        <f t="shared" si="176"/>
        <v>2</v>
      </c>
      <c r="H1236" t="str">
        <f t="shared" si="177"/>
        <v>AUD</v>
      </c>
      <c r="I1236">
        <f t="shared" si="178"/>
        <v>26</v>
      </c>
      <c r="J1236" s="114" t="str">
        <f t="shared" si="179"/>
        <v>5</v>
      </c>
    </row>
    <row r="1237" spans="1:10" x14ac:dyDescent="0.2">
      <c r="A1237" t="s">
        <v>2321</v>
      </c>
      <c r="B1237" t="str">
        <f t="shared" si="171"/>
        <v>Prozessor D / Section 1 / Programm 2 / Audio Receiver 6</v>
      </c>
      <c r="C1237" t="str">
        <f t="shared" si="172"/>
        <v>SDI26_AUDrec_0006</v>
      </c>
      <c r="D1237" t="str">
        <f t="shared" si="173"/>
        <v>Receiver</v>
      </c>
      <c r="E1237" t="str">
        <f t="shared" si="174"/>
        <v>4</v>
      </c>
      <c r="F1237" t="str">
        <f t="shared" si="175"/>
        <v>1</v>
      </c>
      <c r="G1237" t="str">
        <f t="shared" si="176"/>
        <v>2</v>
      </c>
      <c r="H1237" t="str">
        <f t="shared" si="177"/>
        <v>AUD</v>
      </c>
      <c r="I1237">
        <f t="shared" si="178"/>
        <v>26</v>
      </c>
      <c r="J1237" s="114" t="str">
        <f t="shared" si="179"/>
        <v>6</v>
      </c>
    </row>
    <row r="1238" spans="1:10" x14ac:dyDescent="0.2">
      <c r="A1238" t="s">
        <v>2322</v>
      </c>
      <c r="B1238" t="str">
        <f t="shared" si="171"/>
        <v>Prozessor D / Section 1 / Programm 2 / Audio Receiver 7</v>
      </c>
      <c r="C1238" t="str">
        <f t="shared" si="172"/>
        <v>SDI26_AUDrec_0007</v>
      </c>
      <c r="D1238" t="str">
        <f t="shared" si="173"/>
        <v>Receiver</v>
      </c>
      <c r="E1238" t="str">
        <f t="shared" si="174"/>
        <v>4</v>
      </c>
      <c r="F1238" t="str">
        <f t="shared" si="175"/>
        <v>1</v>
      </c>
      <c r="G1238" t="str">
        <f t="shared" si="176"/>
        <v>2</v>
      </c>
      <c r="H1238" t="str">
        <f t="shared" si="177"/>
        <v>AUD</v>
      </c>
      <c r="I1238">
        <f t="shared" si="178"/>
        <v>26</v>
      </c>
      <c r="J1238" s="114" t="str">
        <f t="shared" si="179"/>
        <v>7</v>
      </c>
    </row>
    <row r="1239" spans="1:10" x14ac:dyDescent="0.2">
      <c r="A1239" t="s">
        <v>2323</v>
      </c>
      <c r="B1239" t="str">
        <f t="shared" si="171"/>
        <v>Prozessor D / Section 1 / Programm 2 / Audio Receiver 8</v>
      </c>
      <c r="C1239" t="str">
        <f t="shared" si="172"/>
        <v>SDI26_AUDrec_0008</v>
      </c>
      <c r="D1239" t="str">
        <f t="shared" si="173"/>
        <v>Receiver</v>
      </c>
      <c r="E1239" t="str">
        <f t="shared" si="174"/>
        <v>4</v>
      </c>
      <c r="F1239" t="str">
        <f t="shared" si="175"/>
        <v>1</v>
      </c>
      <c r="G1239" t="str">
        <f t="shared" si="176"/>
        <v>2</v>
      </c>
      <c r="H1239" t="str">
        <f t="shared" si="177"/>
        <v>AUD</v>
      </c>
      <c r="I1239">
        <f t="shared" si="178"/>
        <v>26</v>
      </c>
      <c r="J1239" s="114" t="str">
        <f t="shared" si="179"/>
        <v>8</v>
      </c>
    </row>
    <row r="1240" spans="1:10" x14ac:dyDescent="0.2">
      <c r="A1240" t="s">
        <v>2324</v>
      </c>
      <c r="B1240" t="str">
        <f t="shared" si="171"/>
        <v>Prozessor D / Section 1 / Programm 2 / Audio Receiver 9</v>
      </c>
      <c r="C1240" t="str">
        <f t="shared" si="172"/>
        <v>SDI26_AUDrec_0009</v>
      </c>
      <c r="D1240" t="str">
        <f t="shared" si="173"/>
        <v>Receiver</v>
      </c>
      <c r="E1240" t="str">
        <f t="shared" si="174"/>
        <v>4</v>
      </c>
      <c r="F1240" t="str">
        <f t="shared" si="175"/>
        <v>1</v>
      </c>
      <c r="G1240" t="str">
        <f t="shared" si="176"/>
        <v>2</v>
      </c>
      <c r="H1240" t="str">
        <f t="shared" si="177"/>
        <v>AUD</v>
      </c>
      <c r="I1240">
        <f t="shared" si="178"/>
        <v>26</v>
      </c>
      <c r="J1240" s="114" t="str">
        <f t="shared" si="179"/>
        <v>9</v>
      </c>
    </row>
    <row r="1241" spans="1:10" x14ac:dyDescent="0.2">
      <c r="A1241" t="s">
        <v>2325</v>
      </c>
      <c r="B1241" t="str">
        <f t="shared" si="171"/>
        <v>Prozessor D / Section 1 / Programm 2 / Audio Receiver 10</v>
      </c>
      <c r="C1241" t="str">
        <f t="shared" si="172"/>
        <v>SDI26_AUDrec_0010</v>
      </c>
      <c r="D1241" t="str">
        <f t="shared" si="173"/>
        <v>Receiver</v>
      </c>
      <c r="E1241" t="str">
        <f t="shared" si="174"/>
        <v>4</v>
      </c>
      <c r="F1241" t="str">
        <f t="shared" si="175"/>
        <v>1</v>
      </c>
      <c r="G1241" t="str">
        <f t="shared" si="176"/>
        <v>2</v>
      </c>
      <c r="H1241" t="str">
        <f t="shared" si="177"/>
        <v>AUD</v>
      </c>
      <c r="I1241">
        <f t="shared" si="178"/>
        <v>26</v>
      </c>
      <c r="J1241" s="114" t="str">
        <f t="shared" si="179"/>
        <v>10</v>
      </c>
    </row>
    <row r="1242" spans="1:10" x14ac:dyDescent="0.2">
      <c r="A1242" t="s">
        <v>2326</v>
      </c>
      <c r="B1242" t="str">
        <f t="shared" si="171"/>
        <v>Prozessor D / Section 1 / Programm 2 / Audio Receiver 11</v>
      </c>
      <c r="C1242" t="str">
        <f t="shared" si="172"/>
        <v>SDI26_AUDrec_0011</v>
      </c>
      <c r="D1242" t="str">
        <f t="shared" si="173"/>
        <v>Receiver</v>
      </c>
      <c r="E1242" t="str">
        <f t="shared" si="174"/>
        <v>4</v>
      </c>
      <c r="F1242" t="str">
        <f t="shared" si="175"/>
        <v>1</v>
      </c>
      <c r="G1242" t="str">
        <f t="shared" si="176"/>
        <v>2</v>
      </c>
      <c r="H1242" t="str">
        <f t="shared" si="177"/>
        <v>AUD</v>
      </c>
      <c r="I1242">
        <f t="shared" si="178"/>
        <v>26</v>
      </c>
      <c r="J1242" s="114" t="str">
        <f t="shared" si="179"/>
        <v>11</v>
      </c>
    </row>
    <row r="1243" spans="1:10" x14ac:dyDescent="0.2">
      <c r="A1243" t="s">
        <v>2327</v>
      </c>
      <c r="B1243" t="str">
        <f t="shared" si="171"/>
        <v>Prozessor D / Section 1 / Programm 2 / Audio Receiver 12</v>
      </c>
      <c r="C1243" t="str">
        <f t="shared" si="172"/>
        <v>SDI26_AUDrec_0012</v>
      </c>
      <c r="D1243" t="str">
        <f t="shared" si="173"/>
        <v>Receiver</v>
      </c>
      <c r="E1243" t="str">
        <f t="shared" si="174"/>
        <v>4</v>
      </c>
      <c r="F1243" t="str">
        <f t="shared" si="175"/>
        <v>1</v>
      </c>
      <c r="G1243" t="str">
        <f t="shared" si="176"/>
        <v>2</v>
      </c>
      <c r="H1243" t="str">
        <f t="shared" si="177"/>
        <v>AUD</v>
      </c>
      <c r="I1243">
        <f t="shared" si="178"/>
        <v>26</v>
      </c>
      <c r="J1243" s="114" t="str">
        <f t="shared" si="179"/>
        <v>12</v>
      </c>
    </row>
    <row r="1244" spans="1:10" x14ac:dyDescent="0.2">
      <c r="A1244" t="s">
        <v>2328</v>
      </c>
      <c r="B1244" t="str">
        <f t="shared" si="171"/>
        <v>Prozessor D / Section 1 / Programm 2 / Audio Receiver 13</v>
      </c>
      <c r="C1244" t="str">
        <f t="shared" si="172"/>
        <v>SDI26_AUDrec_0013</v>
      </c>
      <c r="D1244" t="str">
        <f t="shared" si="173"/>
        <v>Receiver</v>
      </c>
      <c r="E1244" t="str">
        <f t="shared" si="174"/>
        <v>4</v>
      </c>
      <c r="F1244" t="str">
        <f t="shared" si="175"/>
        <v>1</v>
      </c>
      <c r="G1244" t="str">
        <f t="shared" si="176"/>
        <v>2</v>
      </c>
      <c r="H1244" t="str">
        <f t="shared" si="177"/>
        <v>AUD</v>
      </c>
      <c r="I1244">
        <f t="shared" si="178"/>
        <v>26</v>
      </c>
      <c r="J1244" s="114" t="str">
        <f t="shared" si="179"/>
        <v>13</v>
      </c>
    </row>
    <row r="1245" spans="1:10" x14ac:dyDescent="0.2">
      <c r="A1245" t="s">
        <v>2329</v>
      </c>
      <c r="B1245" t="str">
        <f t="shared" si="171"/>
        <v>Prozessor D / Section 1 / Programm 2 / Audio Receiver 14</v>
      </c>
      <c r="C1245" t="str">
        <f t="shared" si="172"/>
        <v>SDI26_AUDrec_0014</v>
      </c>
      <c r="D1245" t="str">
        <f t="shared" si="173"/>
        <v>Receiver</v>
      </c>
      <c r="E1245" t="str">
        <f t="shared" si="174"/>
        <v>4</v>
      </c>
      <c r="F1245" t="str">
        <f t="shared" si="175"/>
        <v>1</v>
      </c>
      <c r="G1245" t="str">
        <f t="shared" si="176"/>
        <v>2</v>
      </c>
      <c r="H1245" t="str">
        <f t="shared" si="177"/>
        <v>AUD</v>
      </c>
      <c r="I1245">
        <f t="shared" si="178"/>
        <v>26</v>
      </c>
      <c r="J1245" s="114" t="str">
        <f t="shared" si="179"/>
        <v>14</v>
      </c>
    </row>
    <row r="1246" spans="1:10" x14ac:dyDescent="0.2">
      <c r="A1246" t="s">
        <v>2330</v>
      </c>
      <c r="B1246" t="str">
        <f t="shared" si="171"/>
        <v>Prozessor D / Section 1 / Programm 2 / Audio Receiver 15</v>
      </c>
      <c r="C1246" t="str">
        <f t="shared" si="172"/>
        <v>SDI26_AUDrec_0015</v>
      </c>
      <c r="D1246" t="str">
        <f t="shared" si="173"/>
        <v>Receiver</v>
      </c>
      <c r="E1246" t="str">
        <f t="shared" si="174"/>
        <v>4</v>
      </c>
      <c r="F1246" t="str">
        <f t="shared" si="175"/>
        <v>1</v>
      </c>
      <c r="G1246" t="str">
        <f t="shared" si="176"/>
        <v>2</v>
      </c>
      <c r="H1246" t="str">
        <f t="shared" si="177"/>
        <v>AUD</v>
      </c>
      <c r="I1246">
        <f t="shared" si="178"/>
        <v>26</v>
      </c>
      <c r="J1246" s="114" t="str">
        <f t="shared" si="179"/>
        <v>15</v>
      </c>
    </row>
    <row r="1247" spans="1:10" x14ac:dyDescent="0.2">
      <c r="A1247" t="s">
        <v>2331</v>
      </c>
      <c r="B1247" t="str">
        <f t="shared" si="171"/>
        <v>Prozessor D / Section 1 / Programm 2 / Audio Receiver 16</v>
      </c>
      <c r="C1247" t="str">
        <f t="shared" si="172"/>
        <v>SDI26_AUDrec_0016</v>
      </c>
      <c r="D1247" t="str">
        <f t="shared" si="173"/>
        <v>Receiver</v>
      </c>
      <c r="E1247" t="str">
        <f t="shared" si="174"/>
        <v>4</v>
      </c>
      <c r="F1247" t="str">
        <f t="shared" si="175"/>
        <v>1</v>
      </c>
      <c r="G1247" t="str">
        <f t="shared" si="176"/>
        <v>2</v>
      </c>
      <c r="H1247" t="str">
        <f t="shared" si="177"/>
        <v>AUD</v>
      </c>
      <c r="I1247">
        <f t="shared" si="178"/>
        <v>26</v>
      </c>
      <c r="J1247" s="114" t="str">
        <f t="shared" si="179"/>
        <v>16</v>
      </c>
    </row>
    <row r="1248" spans="1:10" x14ac:dyDescent="0.2">
      <c r="A1248" t="s">
        <v>2332</v>
      </c>
      <c r="B1248" t="str">
        <f t="shared" si="171"/>
        <v>Prozessor D / Section 1 / Programm 2 / Ancillary Receiver 1</v>
      </c>
      <c r="C1248" t="str">
        <f t="shared" si="172"/>
        <v>SDI26_ANCrec_0001</v>
      </c>
      <c r="D1248" t="str">
        <f t="shared" si="173"/>
        <v>Receiver</v>
      </c>
      <c r="E1248" t="str">
        <f t="shared" si="174"/>
        <v>4</v>
      </c>
      <c r="F1248" t="str">
        <f t="shared" si="175"/>
        <v>1</v>
      </c>
      <c r="G1248" t="str">
        <f t="shared" si="176"/>
        <v>2</v>
      </c>
      <c r="H1248" t="str">
        <f t="shared" si="177"/>
        <v>ANC</v>
      </c>
      <c r="I1248">
        <f t="shared" si="178"/>
        <v>26</v>
      </c>
      <c r="J1248" s="114" t="str">
        <f t="shared" si="179"/>
        <v>1</v>
      </c>
    </row>
    <row r="1249" spans="1:10" x14ac:dyDescent="0.2">
      <c r="A1249" t="s">
        <v>2333</v>
      </c>
      <c r="B1249" t="str">
        <f t="shared" si="171"/>
        <v>Prozessor D / Section 1 / Programm 2 / Ancillary Receiver 2</v>
      </c>
      <c r="C1249" t="str">
        <f t="shared" si="172"/>
        <v>SDI26_ANCrec_0002</v>
      </c>
      <c r="D1249" t="str">
        <f t="shared" si="173"/>
        <v>Receiver</v>
      </c>
      <c r="E1249" t="str">
        <f t="shared" si="174"/>
        <v>4</v>
      </c>
      <c r="F1249" t="str">
        <f t="shared" si="175"/>
        <v>1</v>
      </c>
      <c r="G1249" t="str">
        <f t="shared" si="176"/>
        <v>2</v>
      </c>
      <c r="H1249" t="str">
        <f t="shared" si="177"/>
        <v>ANC</v>
      </c>
      <c r="I1249">
        <f t="shared" si="178"/>
        <v>26</v>
      </c>
      <c r="J1249" s="114" t="str">
        <f t="shared" si="179"/>
        <v>2</v>
      </c>
    </row>
    <row r="1250" spans="1:10" x14ac:dyDescent="0.2">
      <c r="A1250" t="s">
        <v>2334</v>
      </c>
      <c r="B1250" t="str">
        <f t="shared" si="171"/>
        <v>Prozessor D / Section 1 / Programm 2 / Ancillary Receiver 3</v>
      </c>
      <c r="C1250" t="str">
        <f t="shared" si="172"/>
        <v>SDI26_ANCrec_0003</v>
      </c>
      <c r="D1250" t="str">
        <f t="shared" si="173"/>
        <v>Receiver</v>
      </c>
      <c r="E1250" t="str">
        <f t="shared" si="174"/>
        <v>4</v>
      </c>
      <c r="F1250" t="str">
        <f t="shared" si="175"/>
        <v>1</v>
      </c>
      <c r="G1250" t="str">
        <f t="shared" si="176"/>
        <v>2</v>
      </c>
      <c r="H1250" t="str">
        <f t="shared" si="177"/>
        <v>ANC</v>
      </c>
      <c r="I1250">
        <f t="shared" si="178"/>
        <v>26</v>
      </c>
      <c r="J1250" s="114" t="str">
        <f t="shared" si="179"/>
        <v>3</v>
      </c>
    </row>
    <row r="1251" spans="1:10" x14ac:dyDescent="0.2">
      <c r="A1251" t="s">
        <v>2335</v>
      </c>
      <c r="B1251" t="str">
        <f t="shared" si="171"/>
        <v>Prozessor D / Section 1 / Programm 2 / Ancillary Receiver 4</v>
      </c>
      <c r="C1251" t="str">
        <f t="shared" si="172"/>
        <v>SDI26_ANCrec_0004</v>
      </c>
      <c r="D1251" t="str">
        <f t="shared" si="173"/>
        <v>Receiver</v>
      </c>
      <c r="E1251" t="str">
        <f t="shared" si="174"/>
        <v>4</v>
      </c>
      <c r="F1251" t="str">
        <f t="shared" si="175"/>
        <v>1</v>
      </c>
      <c r="G1251" t="str">
        <f t="shared" si="176"/>
        <v>2</v>
      </c>
      <c r="H1251" t="str">
        <f t="shared" si="177"/>
        <v>ANC</v>
      </c>
      <c r="I1251">
        <f t="shared" si="178"/>
        <v>26</v>
      </c>
      <c r="J1251" s="114" t="str">
        <f t="shared" si="179"/>
        <v>4</v>
      </c>
    </row>
    <row r="1252" spans="1:10" x14ac:dyDescent="0.2">
      <c r="A1252" t="s">
        <v>2336</v>
      </c>
      <c r="B1252" t="str">
        <f t="shared" si="171"/>
        <v>Prozessor D / Section 1 / Programm 3 / Video Receiver 1</v>
      </c>
      <c r="C1252" t="str">
        <f t="shared" si="172"/>
        <v>SDI27_VIDrec_0001</v>
      </c>
      <c r="D1252" t="str">
        <f t="shared" si="173"/>
        <v>Receiver</v>
      </c>
      <c r="E1252" t="str">
        <f t="shared" si="174"/>
        <v>4</v>
      </c>
      <c r="F1252" t="str">
        <f t="shared" si="175"/>
        <v>1</v>
      </c>
      <c r="G1252" t="str">
        <f t="shared" si="176"/>
        <v>3</v>
      </c>
      <c r="H1252" t="str">
        <f t="shared" si="177"/>
        <v>VID</v>
      </c>
      <c r="I1252">
        <f t="shared" si="178"/>
        <v>27</v>
      </c>
      <c r="J1252" s="114" t="str">
        <f t="shared" si="179"/>
        <v>1</v>
      </c>
    </row>
    <row r="1253" spans="1:10" x14ac:dyDescent="0.2">
      <c r="A1253" t="s">
        <v>2337</v>
      </c>
      <c r="B1253" t="str">
        <f t="shared" si="171"/>
        <v>Prozessor D / Section 1 / Programm 3 / Audio Receiver 1</v>
      </c>
      <c r="C1253" t="str">
        <f t="shared" si="172"/>
        <v>SDI27_AUDrec_0001</v>
      </c>
      <c r="D1253" t="str">
        <f t="shared" si="173"/>
        <v>Receiver</v>
      </c>
      <c r="E1253" t="str">
        <f t="shared" si="174"/>
        <v>4</v>
      </c>
      <c r="F1253" t="str">
        <f t="shared" si="175"/>
        <v>1</v>
      </c>
      <c r="G1253" t="str">
        <f t="shared" si="176"/>
        <v>3</v>
      </c>
      <c r="H1253" t="str">
        <f t="shared" si="177"/>
        <v>AUD</v>
      </c>
      <c r="I1253">
        <f t="shared" si="178"/>
        <v>27</v>
      </c>
      <c r="J1253" s="114" t="str">
        <f t="shared" si="179"/>
        <v>1</v>
      </c>
    </row>
    <row r="1254" spans="1:10" x14ac:dyDescent="0.2">
      <c r="A1254" t="s">
        <v>2338</v>
      </c>
      <c r="B1254" t="str">
        <f t="shared" si="171"/>
        <v>Prozessor D / Section 1 / Programm 3 / Audio Receiver 2</v>
      </c>
      <c r="C1254" t="str">
        <f t="shared" si="172"/>
        <v>SDI27_AUDrec_0002</v>
      </c>
      <c r="D1254" t="str">
        <f t="shared" si="173"/>
        <v>Receiver</v>
      </c>
      <c r="E1254" t="str">
        <f t="shared" si="174"/>
        <v>4</v>
      </c>
      <c r="F1254" t="str">
        <f t="shared" si="175"/>
        <v>1</v>
      </c>
      <c r="G1254" t="str">
        <f t="shared" si="176"/>
        <v>3</v>
      </c>
      <c r="H1254" t="str">
        <f t="shared" si="177"/>
        <v>AUD</v>
      </c>
      <c r="I1254">
        <f t="shared" si="178"/>
        <v>27</v>
      </c>
      <c r="J1254" s="114" t="str">
        <f t="shared" si="179"/>
        <v>2</v>
      </c>
    </row>
    <row r="1255" spans="1:10" x14ac:dyDescent="0.2">
      <c r="A1255" t="s">
        <v>2339</v>
      </c>
      <c r="B1255" t="str">
        <f t="shared" si="171"/>
        <v>Prozessor D / Section 1 / Programm 3 / Audio Receiver 3</v>
      </c>
      <c r="C1255" t="str">
        <f t="shared" si="172"/>
        <v>SDI27_AUDrec_0003</v>
      </c>
      <c r="D1255" t="str">
        <f t="shared" si="173"/>
        <v>Receiver</v>
      </c>
      <c r="E1255" t="str">
        <f t="shared" si="174"/>
        <v>4</v>
      </c>
      <c r="F1255" t="str">
        <f t="shared" si="175"/>
        <v>1</v>
      </c>
      <c r="G1255" t="str">
        <f t="shared" si="176"/>
        <v>3</v>
      </c>
      <c r="H1255" t="str">
        <f t="shared" si="177"/>
        <v>AUD</v>
      </c>
      <c r="I1255">
        <f t="shared" si="178"/>
        <v>27</v>
      </c>
      <c r="J1255" s="114" t="str">
        <f t="shared" si="179"/>
        <v>3</v>
      </c>
    </row>
    <row r="1256" spans="1:10" x14ac:dyDescent="0.2">
      <c r="A1256" t="s">
        <v>2340</v>
      </c>
      <c r="B1256" t="str">
        <f t="shared" si="171"/>
        <v>Prozessor D / Section 1 / Programm 3 / Audio Receiver 4</v>
      </c>
      <c r="C1256" t="str">
        <f t="shared" si="172"/>
        <v>SDI27_AUDrec_0004</v>
      </c>
      <c r="D1256" t="str">
        <f t="shared" si="173"/>
        <v>Receiver</v>
      </c>
      <c r="E1256" t="str">
        <f t="shared" si="174"/>
        <v>4</v>
      </c>
      <c r="F1256" t="str">
        <f t="shared" si="175"/>
        <v>1</v>
      </c>
      <c r="G1256" t="str">
        <f t="shared" si="176"/>
        <v>3</v>
      </c>
      <c r="H1256" t="str">
        <f t="shared" si="177"/>
        <v>AUD</v>
      </c>
      <c r="I1256">
        <f t="shared" si="178"/>
        <v>27</v>
      </c>
      <c r="J1256" s="114" t="str">
        <f t="shared" si="179"/>
        <v>4</v>
      </c>
    </row>
    <row r="1257" spans="1:10" x14ac:dyDescent="0.2">
      <c r="A1257" t="s">
        <v>2341</v>
      </c>
      <c r="B1257" t="str">
        <f t="shared" si="171"/>
        <v>Prozessor D / Section 1 / Programm 3 / Audio Receiver 5</v>
      </c>
      <c r="C1257" t="str">
        <f t="shared" si="172"/>
        <v>SDI27_AUDrec_0005</v>
      </c>
      <c r="D1257" t="str">
        <f t="shared" si="173"/>
        <v>Receiver</v>
      </c>
      <c r="E1257" t="str">
        <f t="shared" si="174"/>
        <v>4</v>
      </c>
      <c r="F1257" t="str">
        <f t="shared" si="175"/>
        <v>1</v>
      </c>
      <c r="G1257" t="str">
        <f t="shared" si="176"/>
        <v>3</v>
      </c>
      <c r="H1257" t="str">
        <f t="shared" si="177"/>
        <v>AUD</v>
      </c>
      <c r="I1257">
        <f t="shared" si="178"/>
        <v>27</v>
      </c>
      <c r="J1257" s="114" t="str">
        <f t="shared" si="179"/>
        <v>5</v>
      </c>
    </row>
    <row r="1258" spans="1:10" x14ac:dyDescent="0.2">
      <c r="A1258" t="s">
        <v>2342</v>
      </c>
      <c r="B1258" t="str">
        <f t="shared" si="171"/>
        <v>Prozessor D / Section 1 / Programm 3 / Audio Receiver 6</v>
      </c>
      <c r="C1258" t="str">
        <f t="shared" si="172"/>
        <v>SDI27_AUDrec_0006</v>
      </c>
      <c r="D1258" t="str">
        <f t="shared" si="173"/>
        <v>Receiver</v>
      </c>
      <c r="E1258" t="str">
        <f t="shared" si="174"/>
        <v>4</v>
      </c>
      <c r="F1258" t="str">
        <f t="shared" si="175"/>
        <v>1</v>
      </c>
      <c r="G1258" t="str">
        <f t="shared" si="176"/>
        <v>3</v>
      </c>
      <c r="H1258" t="str">
        <f t="shared" si="177"/>
        <v>AUD</v>
      </c>
      <c r="I1258">
        <f t="shared" si="178"/>
        <v>27</v>
      </c>
      <c r="J1258" s="114" t="str">
        <f t="shared" si="179"/>
        <v>6</v>
      </c>
    </row>
    <row r="1259" spans="1:10" x14ac:dyDescent="0.2">
      <c r="A1259" t="s">
        <v>2343</v>
      </c>
      <c r="B1259" t="str">
        <f t="shared" si="171"/>
        <v>Prozessor D / Section 1 / Programm 3 / Audio Receiver 7</v>
      </c>
      <c r="C1259" t="str">
        <f t="shared" si="172"/>
        <v>SDI27_AUDrec_0007</v>
      </c>
      <c r="D1259" t="str">
        <f t="shared" si="173"/>
        <v>Receiver</v>
      </c>
      <c r="E1259" t="str">
        <f t="shared" si="174"/>
        <v>4</v>
      </c>
      <c r="F1259" t="str">
        <f t="shared" si="175"/>
        <v>1</v>
      </c>
      <c r="G1259" t="str">
        <f t="shared" si="176"/>
        <v>3</v>
      </c>
      <c r="H1259" t="str">
        <f t="shared" si="177"/>
        <v>AUD</v>
      </c>
      <c r="I1259">
        <f t="shared" si="178"/>
        <v>27</v>
      </c>
      <c r="J1259" s="114" t="str">
        <f t="shared" si="179"/>
        <v>7</v>
      </c>
    </row>
    <row r="1260" spans="1:10" x14ac:dyDescent="0.2">
      <c r="A1260" t="s">
        <v>2344</v>
      </c>
      <c r="B1260" t="str">
        <f t="shared" si="171"/>
        <v>Prozessor D / Section 1 / Programm 3 / Audio Receiver 8</v>
      </c>
      <c r="C1260" t="str">
        <f t="shared" si="172"/>
        <v>SDI27_AUDrec_0008</v>
      </c>
      <c r="D1260" t="str">
        <f t="shared" si="173"/>
        <v>Receiver</v>
      </c>
      <c r="E1260" t="str">
        <f t="shared" si="174"/>
        <v>4</v>
      </c>
      <c r="F1260" t="str">
        <f t="shared" si="175"/>
        <v>1</v>
      </c>
      <c r="G1260" t="str">
        <f t="shared" si="176"/>
        <v>3</v>
      </c>
      <c r="H1260" t="str">
        <f t="shared" si="177"/>
        <v>AUD</v>
      </c>
      <c r="I1260">
        <f t="shared" si="178"/>
        <v>27</v>
      </c>
      <c r="J1260" s="114" t="str">
        <f t="shared" si="179"/>
        <v>8</v>
      </c>
    </row>
    <row r="1261" spans="1:10" x14ac:dyDescent="0.2">
      <c r="A1261" t="s">
        <v>2345</v>
      </c>
      <c r="B1261" t="str">
        <f t="shared" si="171"/>
        <v>Prozessor D / Section 1 / Programm 3 / Audio Receiver 9</v>
      </c>
      <c r="C1261" t="str">
        <f t="shared" si="172"/>
        <v>SDI27_AUDrec_0009</v>
      </c>
      <c r="D1261" t="str">
        <f t="shared" si="173"/>
        <v>Receiver</v>
      </c>
      <c r="E1261" t="str">
        <f t="shared" si="174"/>
        <v>4</v>
      </c>
      <c r="F1261" t="str">
        <f t="shared" si="175"/>
        <v>1</v>
      </c>
      <c r="G1261" t="str">
        <f t="shared" si="176"/>
        <v>3</v>
      </c>
      <c r="H1261" t="str">
        <f t="shared" si="177"/>
        <v>AUD</v>
      </c>
      <c r="I1261">
        <f t="shared" si="178"/>
        <v>27</v>
      </c>
      <c r="J1261" s="114" t="str">
        <f t="shared" si="179"/>
        <v>9</v>
      </c>
    </row>
    <row r="1262" spans="1:10" x14ac:dyDescent="0.2">
      <c r="A1262" t="s">
        <v>2346</v>
      </c>
      <c r="B1262" t="str">
        <f t="shared" si="171"/>
        <v>Prozessor D / Section 1 / Programm 3 / Audio Receiver 10</v>
      </c>
      <c r="C1262" t="str">
        <f t="shared" si="172"/>
        <v>SDI27_AUDrec_0010</v>
      </c>
      <c r="D1262" t="str">
        <f t="shared" si="173"/>
        <v>Receiver</v>
      </c>
      <c r="E1262" t="str">
        <f t="shared" si="174"/>
        <v>4</v>
      </c>
      <c r="F1262" t="str">
        <f t="shared" si="175"/>
        <v>1</v>
      </c>
      <c r="G1262" t="str">
        <f t="shared" si="176"/>
        <v>3</v>
      </c>
      <c r="H1262" t="str">
        <f t="shared" si="177"/>
        <v>AUD</v>
      </c>
      <c r="I1262">
        <f t="shared" si="178"/>
        <v>27</v>
      </c>
      <c r="J1262" s="114" t="str">
        <f t="shared" si="179"/>
        <v>10</v>
      </c>
    </row>
    <row r="1263" spans="1:10" x14ac:dyDescent="0.2">
      <c r="A1263" t="s">
        <v>2347</v>
      </c>
      <c r="B1263" t="str">
        <f t="shared" si="171"/>
        <v>Prozessor D / Section 1 / Programm 3 / Audio Receiver 11</v>
      </c>
      <c r="C1263" t="str">
        <f t="shared" si="172"/>
        <v>SDI27_AUDrec_0011</v>
      </c>
      <c r="D1263" t="str">
        <f t="shared" si="173"/>
        <v>Receiver</v>
      </c>
      <c r="E1263" t="str">
        <f t="shared" si="174"/>
        <v>4</v>
      </c>
      <c r="F1263" t="str">
        <f t="shared" si="175"/>
        <v>1</v>
      </c>
      <c r="G1263" t="str">
        <f t="shared" si="176"/>
        <v>3</v>
      </c>
      <c r="H1263" t="str">
        <f t="shared" si="177"/>
        <v>AUD</v>
      </c>
      <c r="I1263">
        <f t="shared" si="178"/>
        <v>27</v>
      </c>
      <c r="J1263" s="114" t="str">
        <f t="shared" si="179"/>
        <v>11</v>
      </c>
    </row>
    <row r="1264" spans="1:10" x14ac:dyDescent="0.2">
      <c r="A1264" t="s">
        <v>2348</v>
      </c>
      <c r="B1264" t="str">
        <f t="shared" si="171"/>
        <v>Prozessor D / Section 1 / Programm 3 / Audio Receiver 12</v>
      </c>
      <c r="C1264" t="str">
        <f t="shared" si="172"/>
        <v>SDI27_AUDrec_0012</v>
      </c>
      <c r="D1264" t="str">
        <f t="shared" si="173"/>
        <v>Receiver</v>
      </c>
      <c r="E1264" t="str">
        <f t="shared" si="174"/>
        <v>4</v>
      </c>
      <c r="F1264" t="str">
        <f t="shared" si="175"/>
        <v>1</v>
      </c>
      <c r="G1264" t="str">
        <f t="shared" si="176"/>
        <v>3</v>
      </c>
      <c r="H1264" t="str">
        <f t="shared" si="177"/>
        <v>AUD</v>
      </c>
      <c r="I1264">
        <f t="shared" si="178"/>
        <v>27</v>
      </c>
      <c r="J1264" s="114" t="str">
        <f t="shared" si="179"/>
        <v>12</v>
      </c>
    </row>
    <row r="1265" spans="1:10" x14ac:dyDescent="0.2">
      <c r="A1265" t="s">
        <v>2349</v>
      </c>
      <c r="B1265" t="str">
        <f t="shared" si="171"/>
        <v>Prozessor D / Section 1 / Programm 3 / Audio Receiver 13</v>
      </c>
      <c r="C1265" t="str">
        <f t="shared" si="172"/>
        <v>SDI27_AUDrec_0013</v>
      </c>
      <c r="D1265" t="str">
        <f t="shared" si="173"/>
        <v>Receiver</v>
      </c>
      <c r="E1265" t="str">
        <f t="shared" si="174"/>
        <v>4</v>
      </c>
      <c r="F1265" t="str">
        <f t="shared" si="175"/>
        <v>1</v>
      </c>
      <c r="G1265" t="str">
        <f t="shared" si="176"/>
        <v>3</v>
      </c>
      <c r="H1265" t="str">
        <f t="shared" si="177"/>
        <v>AUD</v>
      </c>
      <c r="I1265">
        <f t="shared" si="178"/>
        <v>27</v>
      </c>
      <c r="J1265" s="114" t="str">
        <f t="shared" si="179"/>
        <v>13</v>
      </c>
    </row>
    <row r="1266" spans="1:10" x14ac:dyDescent="0.2">
      <c r="A1266" t="s">
        <v>2350</v>
      </c>
      <c r="B1266" t="str">
        <f t="shared" si="171"/>
        <v>Prozessor D / Section 1 / Programm 3 / Audio Receiver 14</v>
      </c>
      <c r="C1266" t="str">
        <f t="shared" si="172"/>
        <v>SDI27_AUDrec_0014</v>
      </c>
      <c r="D1266" t="str">
        <f t="shared" si="173"/>
        <v>Receiver</v>
      </c>
      <c r="E1266" t="str">
        <f t="shared" si="174"/>
        <v>4</v>
      </c>
      <c r="F1266" t="str">
        <f t="shared" si="175"/>
        <v>1</v>
      </c>
      <c r="G1266" t="str">
        <f t="shared" si="176"/>
        <v>3</v>
      </c>
      <c r="H1266" t="str">
        <f t="shared" si="177"/>
        <v>AUD</v>
      </c>
      <c r="I1266">
        <f t="shared" si="178"/>
        <v>27</v>
      </c>
      <c r="J1266" s="114" t="str">
        <f t="shared" si="179"/>
        <v>14</v>
      </c>
    </row>
    <row r="1267" spans="1:10" x14ac:dyDescent="0.2">
      <c r="A1267" t="s">
        <v>2351</v>
      </c>
      <c r="B1267" t="str">
        <f t="shared" si="171"/>
        <v>Prozessor D / Section 1 / Programm 3 / Audio Receiver 15</v>
      </c>
      <c r="C1267" t="str">
        <f t="shared" si="172"/>
        <v>SDI27_AUDrec_0015</v>
      </c>
      <c r="D1267" t="str">
        <f t="shared" si="173"/>
        <v>Receiver</v>
      </c>
      <c r="E1267" t="str">
        <f t="shared" si="174"/>
        <v>4</v>
      </c>
      <c r="F1267" t="str">
        <f t="shared" si="175"/>
        <v>1</v>
      </c>
      <c r="G1267" t="str">
        <f t="shared" si="176"/>
        <v>3</v>
      </c>
      <c r="H1267" t="str">
        <f t="shared" si="177"/>
        <v>AUD</v>
      </c>
      <c r="I1267">
        <f t="shared" si="178"/>
        <v>27</v>
      </c>
      <c r="J1267" s="114" t="str">
        <f t="shared" si="179"/>
        <v>15</v>
      </c>
    </row>
    <row r="1268" spans="1:10" x14ac:dyDescent="0.2">
      <c r="A1268" t="s">
        <v>2352</v>
      </c>
      <c r="B1268" t="str">
        <f t="shared" si="171"/>
        <v>Prozessor D / Section 1 / Programm 3 / Audio Receiver 16</v>
      </c>
      <c r="C1268" t="str">
        <f t="shared" si="172"/>
        <v>SDI27_AUDrec_0016</v>
      </c>
      <c r="D1268" t="str">
        <f t="shared" si="173"/>
        <v>Receiver</v>
      </c>
      <c r="E1268" t="str">
        <f t="shared" si="174"/>
        <v>4</v>
      </c>
      <c r="F1268" t="str">
        <f t="shared" si="175"/>
        <v>1</v>
      </c>
      <c r="G1268" t="str">
        <f t="shared" si="176"/>
        <v>3</v>
      </c>
      <c r="H1268" t="str">
        <f t="shared" si="177"/>
        <v>AUD</v>
      </c>
      <c r="I1268">
        <f t="shared" si="178"/>
        <v>27</v>
      </c>
      <c r="J1268" s="114" t="str">
        <f t="shared" si="179"/>
        <v>16</v>
      </c>
    </row>
    <row r="1269" spans="1:10" x14ac:dyDescent="0.2">
      <c r="A1269" t="s">
        <v>2353</v>
      </c>
      <c r="B1269" t="str">
        <f t="shared" si="171"/>
        <v>Prozessor D / Section 1 / Programm 3 / Ancillary Receiver 1</v>
      </c>
      <c r="C1269" t="str">
        <f t="shared" si="172"/>
        <v>SDI27_ANCrec_0001</v>
      </c>
      <c r="D1269" t="str">
        <f t="shared" si="173"/>
        <v>Receiver</v>
      </c>
      <c r="E1269" t="str">
        <f t="shared" si="174"/>
        <v>4</v>
      </c>
      <c r="F1269" t="str">
        <f t="shared" si="175"/>
        <v>1</v>
      </c>
      <c r="G1269" t="str">
        <f t="shared" si="176"/>
        <v>3</v>
      </c>
      <c r="H1269" t="str">
        <f t="shared" si="177"/>
        <v>ANC</v>
      </c>
      <c r="I1269">
        <f t="shared" si="178"/>
        <v>27</v>
      </c>
      <c r="J1269" s="114" t="str">
        <f t="shared" si="179"/>
        <v>1</v>
      </c>
    </row>
    <row r="1270" spans="1:10" x14ac:dyDescent="0.2">
      <c r="A1270" t="s">
        <v>2354</v>
      </c>
      <c r="B1270" t="str">
        <f t="shared" si="171"/>
        <v>Prozessor D / Section 1 / Programm 3 / Ancillary Receiver 2</v>
      </c>
      <c r="C1270" t="str">
        <f t="shared" si="172"/>
        <v>SDI27_ANCrec_0002</v>
      </c>
      <c r="D1270" t="str">
        <f t="shared" si="173"/>
        <v>Receiver</v>
      </c>
      <c r="E1270" t="str">
        <f t="shared" si="174"/>
        <v>4</v>
      </c>
      <c r="F1270" t="str">
        <f t="shared" si="175"/>
        <v>1</v>
      </c>
      <c r="G1270" t="str">
        <f t="shared" si="176"/>
        <v>3</v>
      </c>
      <c r="H1270" t="str">
        <f t="shared" si="177"/>
        <v>ANC</v>
      </c>
      <c r="I1270">
        <f t="shared" si="178"/>
        <v>27</v>
      </c>
      <c r="J1270" s="114" t="str">
        <f t="shared" si="179"/>
        <v>2</v>
      </c>
    </row>
    <row r="1271" spans="1:10" x14ac:dyDescent="0.2">
      <c r="A1271" t="s">
        <v>2355</v>
      </c>
      <c r="B1271" t="str">
        <f t="shared" si="171"/>
        <v>Prozessor D / Section 1 / Programm 3 / Ancillary Receiver 3</v>
      </c>
      <c r="C1271" t="str">
        <f t="shared" si="172"/>
        <v>SDI27_ANCrec_0003</v>
      </c>
      <c r="D1271" t="str">
        <f t="shared" si="173"/>
        <v>Receiver</v>
      </c>
      <c r="E1271" t="str">
        <f t="shared" si="174"/>
        <v>4</v>
      </c>
      <c r="F1271" t="str">
        <f t="shared" si="175"/>
        <v>1</v>
      </c>
      <c r="G1271" t="str">
        <f t="shared" si="176"/>
        <v>3</v>
      </c>
      <c r="H1271" t="str">
        <f t="shared" si="177"/>
        <v>ANC</v>
      </c>
      <c r="I1271">
        <f t="shared" si="178"/>
        <v>27</v>
      </c>
      <c r="J1271" s="114" t="str">
        <f t="shared" si="179"/>
        <v>3</v>
      </c>
    </row>
    <row r="1272" spans="1:10" x14ac:dyDescent="0.2">
      <c r="A1272" t="s">
        <v>2356</v>
      </c>
      <c r="B1272" t="str">
        <f t="shared" si="171"/>
        <v>Prozessor D / Section 1 / Programm 3 / Ancillary Receiver 4</v>
      </c>
      <c r="C1272" t="str">
        <f t="shared" si="172"/>
        <v>SDI27_ANCrec_0004</v>
      </c>
      <c r="D1272" t="str">
        <f t="shared" si="173"/>
        <v>Receiver</v>
      </c>
      <c r="E1272" t="str">
        <f t="shared" si="174"/>
        <v>4</v>
      </c>
      <c r="F1272" t="str">
        <f t="shared" si="175"/>
        <v>1</v>
      </c>
      <c r="G1272" t="str">
        <f t="shared" si="176"/>
        <v>3</v>
      </c>
      <c r="H1272" t="str">
        <f t="shared" si="177"/>
        <v>ANC</v>
      </c>
      <c r="I1272">
        <f t="shared" si="178"/>
        <v>27</v>
      </c>
      <c r="J1272" s="114" t="str">
        <f t="shared" si="179"/>
        <v>4</v>
      </c>
    </row>
    <row r="1273" spans="1:10" x14ac:dyDescent="0.2">
      <c r="A1273" t="s">
        <v>2357</v>
      </c>
      <c r="B1273" t="str">
        <f t="shared" si="171"/>
        <v>Prozessor D / Section 1 / Programm 4 / Video Receiver 1</v>
      </c>
      <c r="C1273" t="str">
        <f t="shared" si="172"/>
        <v>SDI28_VIDrec_0001</v>
      </c>
      <c r="D1273" t="str">
        <f t="shared" si="173"/>
        <v>Receiver</v>
      </c>
      <c r="E1273" t="str">
        <f t="shared" si="174"/>
        <v>4</v>
      </c>
      <c r="F1273" t="str">
        <f t="shared" si="175"/>
        <v>1</v>
      </c>
      <c r="G1273" t="str">
        <f t="shared" si="176"/>
        <v>4</v>
      </c>
      <c r="H1273" t="str">
        <f t="shared" si="177"/>
        <v>VID</v>
      </c>
      <c r="I1273">
        <f t="shared" si="178"/>
        <v>28</v>
      </c>
      <c r="J1273" s="114" t="str">
        <f t="shared" si="179"/>
        <v>1</v>
      </c>
    </row>
    <row r="1274" spans="1:10" x14ac:dyDescent="0.2">
      <c r="A1274" t="s">
        <v>2358</v>
      </c>
      <c r="B1274" t="str">
        <f t="shared" si="171"/>
        <v>Prozessor D / Section 1 / Programm 4 / Audio Receiver 1</v>
      </c>
      <c r="C1274" t="str">
        <f t="shared" si="172"/>
        <v>SDI28_AUDrec_0001</v>
      </c>
      <c r="D1274" t="str">
        <f t="shared" si="173"/>
        <v>Receiver</v>
      </c>
      <c r="E1274" t="str">
        <f t="shared" si="174"/>
        <v>4</v>
      </c>
      <c r="F1274" t="str">
        <f t="shared" si="175"/>
        <v>1</v>
      </c>
      <c r="G1274" t="str">
        <f t="shared" si="176"/>
        <v>4</v>
      </c>
      <c r="H1274" t="str">
        <f t="shared" si="177"/>
        <v>AUD</v>
      </c>
      <c r="I1274">
        <f t="shared" si="178"/>
        <v>28</v>
      </c>
      <c r="J1274" s="114" t="str">
        <f t="shared" si="179"/>
        <v>1</v>
      </c>
    </row>
    <row r="1275" spans="1:10" x14ac:dyDescent="0.2">
      <c r="A1275" t="s">
        <v>2359</v>
      </c>
      <c r="B1275" t="str">
        <f t="shared" si="171"/>
        <v>Prozessor D / Section 1 / Programm 4 / Audio Receiver 2</v>
      </c>
      <c r="C1275" t="str">
        <f t="shared" si="172"/>
        <v>SDI28_AUDrec_0002</v>
      </c>
      <c r="D1275" t="str">
        <f t="shared" si="173"/>
        <v>Receiver</v>
      </c>
      <c r="E1275" t="str">
        <f t="shared" si="174"/>
        <v>4</v>
      </c>
      <c r="F1275" t="str">
        <f t="shared" si="175"/>
        <v>1</v>
      </c>
      <c r="G1275" t="str">
        <f t="shared" si="176"/>
        <v>4</v>
      </c>
      <c r="H1275" t="str">
        <f t="shared" si="177"/>
        <v>AUD</v>
      </c>
      <c r="I1275">
        <f t="shared" si="178"/>
        <v>28</v>
      </c>
      <c r="J1275" s="114" t="str">
        <f t="shared" si="179"/>
        <v>2</v>
      </c>
    </row>
    <row r="1276" spans="1:10" x14ac:dyDescent="0.2">
      <c r="A1276" t="s">
        <v>2360</v>
      </c>
      <c r="B1276" t="str">
        <f t="shared" si="171"/>
        <v>Prozessor D / Section 1 / Programm 4 / Audio Receiver 3</v>
      </c>
      <c r="C1276" t="str">
        <f t="shared" si="172"/>
        <v>SDI28_AUDrec_0003</v>
      </c>
      <c r="D1276" t="str">
        <f t="shared" si="173"/>
        <v>Receiver</v>
      </c>
      <c r="E1276" t="str">
        <f t="shared" si="174"/>
        <v>4</v>
      </c>
      <c r="F1276" t="str">
        <f t="shared" si="175"/>
        <v>1</v>
      </c>
      <c r="G1276" t="str">
        <f t="shared" si="176"/>
        <v>4</v>
      </c>
      <c r="H1276" t="str">
        <f t="shared" si="177"/>
        <v>AUD</v>
      </c>
      <c r="I1276">
        <f t="shared" si="178"/>
        <v>28</v>
      </c>
      <c r="J1276" s="114" t="str">
        <f t="shared" si="179"/>
        <v>3</v>
      </c>
    </row>
    <row r="1277" spans="1:10" x14ac:dyDescent="0.2">
      <c r="A1277" t="s">
        <v>2361</v>
      </c>
      <c r="B1277" t="str">
        <f t="shared" si="171"/>
        <v>Prozessor D / Section 1 / Programm 4 / Audio Receiver 4</v>
      </c>
      <c r="C1277" t="str">
        <f t="shared" si="172"/>
        <v>SDI28_AUDrec_0004</v>
      </c>
      <c r="D1277" t="str">
        <f t="shared" si="173"/>
        <v>Receiver</v>
      </c>
      <c r="E1277" t="str">
        <f t="shared" si="174"/>
        <v>4</v>
      </c>
      <c r="F1277" t="str">
        <f t="shared" si="175"/>
        <v>1</v>
      </c>
      <c r="G1277" t="str">
        <f t="shared" si="176"/>
        <v>4</v>
      </c>
      <c r="H1277" t="str">
        <f t="shared" si="177"/>
        <v>AUD</v>
      </c>
      <c r="I1277">
        <f t="shared" si="178"/>
        <v>28</v>
      </c>
      <c r="J1277" s="114" t="str">
        <f t="shared" si="179"/>
        <v>4</v>
      </c>
    </row>
    <row r="1278" spans="1:10" x14ac:dyDescent="0.2">
      <c r="A1278" t="s">
        <v>2362</v>
      </c>
      <c r="B1278" t="str">
        <f t="shared" si="171"/>
        <v>Prozessor D / Section 1 / Programm 4 / Audio Receiver 5</v>
      </c>
      <c r="C1278" t="str">
        <f t="shared" si="172"/>
        <v>SDI28_AUDrec_0005</v>
      </c>
      <c r="D1278" t="str">
        <f t="shared" si="173"/>
        <v>Receiver</v>
      </c>
      <c r="E1278" t="str">
        <f t="shared" si="174"/>
        <v>4</v>
      </c>
      <c r="F1278" t="str">
        <f t="shared" si="175"/>
        <v>1</v>
      </c>
      <c r="G1278" t="str">
        <f t="shared" si="176"/>
        <v>4</v>
      </c>
      <c r="H1278" t="str">
        <f t="shared" si="177"/>
        <v>AUD</v>
      </c>
      <c r="I1278">
        <f t="shared" si="178"/>
        <v>28</v>
      </c>
      <c r="J1278" s="114" t="str">
        <f t="shared" si="179"/>
        <v>5</v>
      </c>
    </row>
    <row r="1279" spans="1:10" x14ac:dyDescent="0.2">
      <c r="A1279" t="s">
        <v>2363</v>
      </c>
      <c r="B1279" t="str">
        <f t="shared" si="171"/>
        <v>Prozessor D / Section 1 / Programm 4 / Audio Receiver 6</v>
      </c>
      <c r="C1279" t="str">
        <f t="shared" si="172"/>
        <v>SDI28_AUDrec_0006</v>
      </c>
      <c r="D1279" t="str">
        <f t="shared" si="173"/>
        <v>Receiver</v>
      </c>
      <c r="E1279" t="str">
        <f t="shared" si="174"/>
        <v>4</v>
      </c>
      <c r="F1279" t="str">
        <f t="shared" si="175"/>
        <v>1</v>
      </c>
      <c r="G1279" t="str">
        <f t="shared" si="176"/>
        <v>4</v>
      </c>
      <c r="H1279" t="str">
        <f t="shared" si="177"/>
        <v>AUD</v>
      </c>
      <c r="I1279">
        <f t="shared" si="178"/>
        <v>28</v>
      </c>
      <c r="J1279" s="114" t="str">
        <f t="shared" si="179"/>
        <v>6</v>
      </c>
    </row>
    <row r="1280" spans="1:10" x14ac:dyDescent="0.2">
      <c r="A1280" t="s">
        <v>2364</v>
      </c>
      <c r="B1280" t="str">
        <f t="shared" si="171"/>
        <v>Prozessor D / Section 1 / Programm 4 / Audio Receiver 7</v>
      </c>
      <c r="C1280" t="str">
        <f t="shared" si="172"/>
        <v>SDI28_AUDrec_0007</v>
      </c>
      <c r="D1280" t="str">
        <f t="shared" si="173"/>
        <v>Receiver</v>
      </c>
      <c r="E1280" t="str">
        <f t="shared" si="174"/>
        <v>4</v>
      </c>
      <c r="F1280" t="str">
        <f t="shared" si="175"/>
        <v>1</v>
      </c>
      <c r="G1280" t="str">
        <f t="shared" si="176"/>
        <v>4</v>
      </c>
      <c r="H1280" t="str">
        <f t="shared" si="177"/>
        <v>AUD</v>
      </c>
      <c r="I1280">
        <f t="shared" si="178"/>
        <v>28</v>
      </c>
      <c r="J1280" s="114" t="str">
        <f t="shared" si="179"/>
        <v>7</v>
      </c>
    </row>
    <row r="1281" spans="1:10" x14ac:dyDescent="0.2">
      <c r="A1281" t="s">
        <v>2365</v>
      </c>
      <c r="B1281" t="str">
        <f t="shared" si="171"/>
        <v>Prozessor D / Section 1 / Programm 4 / Audio Receiver 8</v>
      </c>
      <c r="C1281" t="str">
        <f t="shared" si="172"/>
        <v>SDI28_AUDrec_0008</v>
      </c>
      <c r="D1281" t="str">
        <f t="shared" si="173"/>
        <v>Receiver</v>
      </c>
      <c r="E1281" t="str">
        <f t="shared" si="174"/>
        <v>4</v>
      </c>
      <c r="F1281" t="str">
        <f t="shared" si="175"/>
        <v>1</v>
      </c>
      <c r="G1281" t="str">
        <f t="shared" si="176"/>
        <v>4</v>
      </c>
      <c r="H1281" t="str">
        <f t="shared" si="177"/>
        <v>AUD</v>
      </c>
      <c r="I1281">
        <f t="shared" si="178"/>
        <v>28</v>
      </c>
      <c r="J1281" s="114" t="str">
        <f t="shared" si="179"/>
        <v>8</v>
      </c>
    </row>
    <row r="1282" spans="1:10" x14ac:dyDescent="0.2">
      <c r="A1282" t="s">
        <v>2366</v>
      </c>
      <c r="B1282" t="str">
        <f t="shared" ref="B1282:B1345" si="180">CONCATENATE(IF(E1282="1","Prozessor A",IF(E1282="2","Prozessor B",IF(E1282="3","Prozessor C",IF(E1282="4","Prozessor D","UNBEKANNT"))))," / ",IF(F1282="1","Section 1",IF(F1282="2","Section 2","UNBEKANNT"))," / ",IF(G1282="1","Programm 1",IF(G1282="2","Programm 2",IF(G1282="3","Programm 3",IF(G1282="4","Programm 4","UNBEKANNT")))), " / ", IF(H1282="VID","Video",IF(H1282="AUD","Audio",IF(H1282="ANC","Ancillary","UNBEKANNT")))," ", D1282, " ", J1282)</f>
        <v>Prozessor D / Section 1 / Programm 4 / Audio Receiver 9</v>
      </c>
      <c r="C1282" t="str">
        <f t="shared" ref="C1282:C1345" si="181">CONCATENATE("SDI",IF(I1282&lt;10,CONCATENATE("0",I1282),I1282),"_",H1282,IF(D1282="Sender","send_",IF(D1282="Receiver","rec_","UNKNOWN")),IF(OR(J1282 ="1",J1282 ="2",J1282 ="3",J1282 ="4",J1282 ="5",J1282 ="6",J1282 ="7",J1282 ="8",J1282 ="9"),CONCATENATE("000",J1282),CONCATENATE("00",J1282)))</f>
        <v>SDI28_AUDrec_0009</v>
      </c>
      <c r="D1282" t="str">
        <f t="shared" ref="D1282:D1345" si="182">IF(ISERROR(FIND("S|P",A1282)),"Receiver","Sender")</f>
        <v>Receiver</v>
      </c>
      <c r="E1282" t="str">
        <f t="shared" ref="E1282:E1345" si="183">IF(ISERROR(FIND("ProcA",A1282)),IF(ISERROR(FIND("ProcB",A1282)),IF(ISERROR(FIND("ProcC",A1282)),IF(ISERROR(FIND("ProcD",A1282)),"UNBEKANNT","4"),"3"),"2"),"1")</f>
        <v>4</v>
      </c>
      <c r="F1282" t="str">
        <f t="shared" ref="F1282:F1345" si="184">IF(ISERROR(FIND(" S1 ",A1282)),IF(ISERROR(FIND(" S2 ",A1282)),"UNBEKANNT","2"),"1")</f>
        <v>1</v>
      </c>
      <c r="G1282" t="str">
        <f t="shared" ref="G1282:G1345" si="185">IF(ISERROR(FIND(" P1 ",A1282)),IF(ISERROR(FIND(" P2 ",A1282)),IF(ISERROR(FIND(" P3 ",A1282)),IF(ISERROR(FIND(" P4 ",A1282)),"UNBEKANNT","4"),"3"),"2"),"1")</f>
        <v>4</v>
      </c>
      <c r="H1282" t="str">
        <f t="shared" ref="H1282:H1345" si="186">IF(ISERROR(FIND("Video",A1282)),IF(ISERROR(FIND("Audio",A1282)),IF(ISERROR(FIND("Ancillary",A1282)),"UNBEKANNT","ANC"),"AUD"),"VID")</f>
        <v>AUD</v>
      </c>
      <c r="I1282">
        <f t="shared" ref="I1282:I1345" si="187">IF(AND(E1282="1",F1282="1",G1282="1"),1,IF(AND(E1282="1",F1282="1",G1282="2"),2,IF(AND(E1282="1",F1282="1",G1282="3"),3,IF(AND(E1282="1",F1282="1",G1282="4"),4,IF(AND(E1282="1",F1282="2",G1282="1"),5,IF(AND(E1282="1",F1282="2",G1282="2"),6,IF(AND(E1282="1",F1282="2",G1282="3"),7,IF(AND(E1282="1",F1282="2",G1282="4"),8,IF(AND(E1282="2",F1282="1",G1282="1"),9,IF(AND(E1282="2",F1282="1",G1282="2"),10,IF(AND(E1282="2",F1282="1",G1282="3"),11,IF(AND(E1282="2",F1282="1",G1282="4"),12,IF(AND(E1282="2",F1282="2",G1282="1"),13,IF(AND(E1282="2",F1282="2",G1282="2"),14,IF(AND(E1282="2",F1282="2",G1282="3"),15,IF(AND(E1282="2",F1282="2",G1282="4"),16,IF(AND(E1282="3",F1282="1",G1282="1"),17,IF(AND(E1282="3",F1282="1",G1282="2"),18,IF(AND(E1282="3",F1282="1",G1282="3"),19,IF(AND(E1282="3",F1282="1",G1282="4"),20,IF(AND(E1282="3",F1282="2",G1282="1"),21,IF(AND(E1282="3",F1282="2",G1282="2"),22,IF(AND(E1282="3",F1282="2",G1282="3"),23,IF(AND(E1282="3",F1282="2",G1282="4"),24,IF(AND(E1282="4",F1282="1",G1282="1"),25,IF(AND(E1282="4",F1282="1",G1282="2"),26,IF(AND(E1282="4",F1282="1",G1282="3"),27,IF(AND(E1282="4",F1282="1",G1282="4"),28,IF(AND(E1282="4",F1282="2",G1282="1"),29,IF(AND(E1282="4",F1282="2",G1282="2"),30,IF(AND(E1282="4",F1282="2",G1282="3"),31,IF(AND(E1282="4",F1282="2",G1282="4"),32,"UNBEKANNT"))))))))))))))))))))))))))))))))</f>
        <v>28</v>
      </c>
      <c r="J1282" s="114" t="str">
        <f t="shared" ref="J1282:J1345" si="188">IF(ISERROR(FIND("Proxy Video",A1282)),IF(ISERROR(FIND("Video",A1282)),IF(ISERROR(SEARCH("Audio",A1282)),IF(ISERROR(SEARCH("Data",A1282)),"UNBEKANNT",RIGHT(A1282,LEN(A1282)-SEARCH("Data",A1282)-4)),RIGHT(A1282,LEN(A1282)-SEARCH("Audio",A1282)-5)),"1"),"2")</f>
        <v>9</v>
      </c>
    </row>
    <row r="1283" spans="1:10" x14ac:dyDescent="0.2">
      <c r="A1283" t="s">
        <v>2367</v>
      </c>
      <c r="B1283" t="str">
        <f t="shared" si="180"/>
        <v>Prozessor D / Section 1 / Programm 4 / Audio Receiver 10</v>
      </c>
      <c r="C1283" t="str">
        <f t="shared" si="181"/>
        <v>SDI28_AUDrec_0010</v>
      </c>
      <c r="D1283" t="str">
        <f t="shared" si="182"/>
        <v>Receiver</v>
      </c>
      <c r="E1283" t="str">
        <f t="shared" si="183"/>
        <v>4</v>
      </c>
      <c r="F1283" t="str">
        <f t="shared" si="184"/>
        <v>1</v>
      </c>
      <c r="G1283" t="str">
        <f t="shared" si="185"/>
        <v>4</v>
      </c>
      <c r="H1283" t="str">
        <f t="shared" si="186"/>
        <v>AUD</v>
      </c>
      <c r="I1283">
        <f t="shared" si="187"/>
        <v>28</v>
      </c>
      <c r="J1283" s="114" t="str">
        <f t="shared" si="188"/>
        <v>10</v>
      </c>
    </row>
    <row r="1284" spans="1:10" x14ac:dyDescent="0.2">
      <c r="A1284" t="s">
        <v>2368</v>
      </c>
      <c r="B1284" t="str">
        <f t="shared" si="180"/>
        <v>Prozessor D / Section 1 / Programm 4 / Audio Receiver 11</v>
      </c>
      <c r="C1284" t="str">
        <f t="shared" si="181"/>
        <v>SDI28_AUDrec_0011</v>
      </c>
      <c r="D1284" t="str">
        <f t="shared" si="182"/>
        <v>Receiver</v>
      </c>
      <c r="E1284" t="str">
        <f t="shared" si="183"/>
        <v>4</v>
      </c>
      <c r="F1284" t="str">
        <f t="shared" si="184"/>
        <v>1</v>
      </c>
      <c r="G1284" t="str">
        <f t="shared" si="185"/>
        <v>4</v>
      </c>
      <c r="H1284" t="str">
        <f t="shared" si="186"/>
        <v>AUD</v>
      </c>
      <c r="I1284">
        <f t="shared" si="187"/>
        <v>28</v>
      </c>
      <c r="J1284" s="114" t="str">
        <f t="shared" si="188"/>
        <v>11</v>
      </c>
    </row>
    <row r="1285" spans="1:10" x14ac:dyDescent="0.2">
      <c r="A1285" t="s">
        <v>2369</v>
      </c>
      <c r="B1285" t="str">
        <f t="shared" si="180"/>
        <v>Prozessor D / Section 1 / Programm 4 / Audio Receiver 12</v>
      </c>
      <c r="C1285" t="str">
        <f t="shared" si="181"/>
        <v>SDI28_AUDrec_0012</v>
      </c>
      <c r="D1285" t="str">
        <f t="shared" si="182"/>
        <v>Receiver</v>
      </c>
      <c r="E1285" t="str">
        <f t="shared" si="183"/>
        <v>4</v>
      </c>
      <c r="F1285" t="str">
        <f t="shared" si="184"/>
        <v>1</v>
      </c>
      <c r="G1285" t="str">
        <f t="shared" si="185"/>
        <v>4</v>
      </c>
      <c r="H1285" t="str">
        <f t="shared" si="186"/>
        <v>AUD</v>
      </c>
      <c r="I1285">
        <f t="shared" si="187"/>
        <v>28</v>
      </c>
      <c r="J1285" s="114" t="str">
        <f t="shared" si="188"/>
        <v>12</v>
      </c>
    </row>
    <row r="1286" spans="1:10" x14ac:dyDescent="0.2">
      <c r="A1286" t="s">
        <v>2370</v>
      </c>
      <c r="B1286" t="str">
        <f t="shared" si="180"/>
        <v>Prozessor D / Section 1 / Programm 4 / Audio Receiver 13</v>
      </c>
      <c r="C1286" t="str">
        <f t="shared" si="181"/>
        <v>SDI28_AUDrec_0013</v>
      </c>
      <c r="D1286" t="str">
        <f t="shared" si="182"/>
        <v>Receiver</v>
      </c>
      <c r="E1286" t="str">
        <f t="shared" si="183"/>
        <v>4</v>
      </c>
      <c r="F1286" t="str">
        <f t="shared" si="184"/>
        <v>1</v>
      </c>
      <c r="G1286" t="str">
        <f t="shared" si="185"/>
        <v>4</v>
      </c>
      <c r="H1286" t="str">
        <f t="shared" si="186"/>
        <v>AUD</v>
      </c>
      <c r="I1286">
        <f t="shared" si="187"/>
        <v>28</v>
      </c>
      <c r="J1286" s="114" t="str">
        <f t="shared" si="188"/>
        <v>13</v>
      </c>
    </row>
    <row r="1287" spans="1:10" x14ac:dyDescent="0.2">
      <c r="A1287" t="s">
        <v>2371</v>
      </c>
      <c r="B1287" t="str">
        <f t="shared" si="180"/>
        <v>Prozessor D / Section 1 / Programm 4 / Audio Receiver 14</v>
      </c>
      <c r="C1287" t="str">
        <f t="shared" si="181"/>
        <v>SDI28_AUDrec_0014</v>
      </c>
      <c r="D1287" t="str">
        <f t="shared" si="182"/>
        <v>Receiver</v>
      </c>
      <c r="E1287" t="str">
        <f t="shared" si="183"/>
        <v>4</v>
      </c>
      <c r="F1287" t="str">
        <f t="shared" si="184"/>
        <v>1</v>
      </c>
      <c r="G1287" t="str">
        <f t="shared" si="185"/>
        <v>4</v>
      </c>
      <c r="H1287" t="str">
        <f t="shared" si="186"/>
        <v>AUD</v>
      </c>
      <c r="I1287">
        <f t="shared" si="187"/>
        <v>28</v>
      </c>
      <c r="J1287" s="114" t="str">
        <f t="shared" si="188"/>
        <v>14</v>
      </c>
    </row>
    <row r="1288" spans="1:10" x14ac:dyDescent="0.2">
      <c r="A1288" t="s">
        <v>2372</v>
      </c>
      <c r="B1288" t="str">
        <f t="shared" si="180"/>
        <v>Prozessor D / Section 1 / Programm 4 / Audio Receiver 15</v>
      </c>
      <c r="C1288" t="str">
        <f t="shared" si="181"/>
        <v>SDI28_AUDrec_0015</v>
      </c>
      <c r="D1288" t="str">
        <f t="shared" si="182"/>
        <v>Receiver</v>
      </c>
      <c r="E1288" t="str">
        <f t="shared" si="183"/>
        <v>4</v>
      </c>
      <c r="F1288" t="str">
        <f t="shared" si="184"/>
        <v>1</v>
      </c>
      <c r="G1288" t="str">
        <f t="shared" si="185"/>
        <v>4</v>
      </c>
      <c r="H1288" t="str">
        <f t="shared" si="186"/>
        <v>AUD</v>
      </c>
      <c r="I1288">
        <f t="shared" si="187"/>
        <v>28</v>
      </c>
      <c r="J1288" s="114" t="str">
        <f t="shared" si="188"/>
        <v>15</v>
      </c>
    </row>
    <row r="1289" spans="1:10" x14ac:dyDescent="0.2">
      <c r="A1289" t="s">
        <v>2373</v>
      </c>
      <c r="B1289" t="str">
        <f t="shared" si="180"/>
        <v>Prozessor D / Section 1 / Programm 4 / Audio Receiver 16</v>
      </c>
      <c r="C1289" t="str">
        <f t="shared" si="181"/>
        <v>SDI28_AUDrec_0016</v>
      </c>
      <c r="D1289" t="str">
        <f t="shared" si="182"/>
        <v>Receiver</v>
      </c>
      <c r="E1289" t="str">
        <f t="shared" si="183"/>
        <v>4</v>
      </c>
      <c r="F1289" t="str">
        <f t="shared" si="184"/>
        <v>1</v>
      </c>
      <c r="G1289" t="str">
        <f t="shared" si="185"/>
        <v>4</v>
      </c>
      <c r="H1289" t="str">
        <f t="shared" si="186"/>
        <v>AUD</v>
      </c>
      <c r="I1289">
        <f t="shared" si="187"/>
        <v>28</v>
      </c>
      <c r="J1289" s="114" t="str">
        <f t="shared" si="188"/>
        <v>16</v>
      </c>
    </row>
    <row r="1290" spans="1:10" x14ac:dyDescent="0.2">
      <c r="A1290" t="s">
        <v>2374</v>
      </c>
      <c r="B1290" t="str">
        <f t="shared" si="180"/>
        <v>Prozessor D / Section 1 / Programm 4 / Ancillary Receiver 1</v>
      </c>
      <c r="C1290" t="str">
        <f t="shared" si="181"/>
        <v>SDI28_ANCrec_0001</v>
      </c>
      <c r="D1290" t="str">
        <f t="shared" si="182"/>
        <v>Receiver</v>
      </c>
      <c r="E1290" t="str">
        <f t="shared" si="183"/>
        <v>4</v>
      </c>
      <c r="F1290" t="str">
        <f t="shared" si="184"/>
        <v>1</v>
      </c>
      <c r="G1290" t="str">
        <f t="shared" si="185"/>
        <v>4</v>
      </c>
      <c r="H1290" t="str">
        <f t="shared" si="186"/>
        <v>ANC</v>
      </c>
      <c r="I1290">
        <f t="shared" si="187"/>
        <v>28</v>
      </c>
      <c r="J1290" s="114" t="str">
        <f t="shared" si="188"/>
        <v>1</v>
      </c>
    </row>
    <row r="1291" spans="1:10" x14ac:dyDescent="0.2">
      <c r="A1291" t="s">
        <v>2375</v>
      </c>
      <c r="B1291" t="str">
        <f t="shared" si="180"/>
        <v>Prozessor D / Section 1 / Programm 4 / Ancillary Receiver 2</v>
      </c>
      <c r="C1291" t="str">
        <f t="shared" si="181"/>
        <v>SDI28_ANCrec_0002</v>
      </c>
      <c r="D1291" t="str">
        <f t="shared" si="182"/>
        <v>Receiver</v>
      </c>
      <c r="E1291" t="str">
        <f t="shared" si="183"/>
        <v>4</v>
      </c>
      <c r="F1291" t="str">
        <f t="shared" si="184"/>
        <v>1</v>
      </c>
      <c r="G1291" t="str">
        <f t="shared" si="185"/>
        <v>4</v>
      </c>
      <c r="H1291" t="str">
        <f t="shared" si="186"/>
        <v>ANC</v>
      </c>
      <c r="I1291">
        <f t="shared" si="187"/>
        <v>28</v>
      </c>
      <c r="J1291" s="114" t="str">
        <f t="shared" si="188"/>
        <v>2</v>
      </c>
    </row>
    <row r="1292" spans="1:10" x14ac:dyDescent="0.2">
      <c r="A1292" t="s">
        <v>2376</v>
      </c>
      <c r="B1292" t="str">
        <f t="shared" si="180"/>
        <v>Prozessor D / Section 1 / Programm 4 / Ancillary Receiver 3</v>
      </c>
      <c r="C1292" t="str">
        <f t="shared" si="181"/>
        <v>SDI28_ANCrec_0003</v>
      </c>
      <c r="D1292" t="str">
        <f t="shared" si="182"/>
        <v>Receiver</v>
      </c>
      <c r="E1292" t="str">
        <f t="shared" si="183"/>
        <v>4</v>
      </c>
      <c r="F1292" t="str">
        <f t="shared" si="184"/>
        <v>1</v>
      </c>
      <c r="G1292" t="str">
        <f t="shared" si="185"/>
        <v>4</v>
      </c>
      <c r="H1292" t="str">
        <f t="shared" si="186"/>
        <v>ANC</v>
      </c>
      <c r="I1292">
        <f t="shared" si="187"/>
        <v>28</v>
      </c>
      <c r="J1292" s="114" t="str">
        <f t="shared" si="188"/>
        <v>3</v>
      </c>
    </row>
    <row r="1293" spans="1:10" x14ac:dyDescent="0.2">
      <c r="A1293" t="s">
        <v>2377</v>
      </c>
      <c r="B1293" t="str">
        <f t="shared" si="180"/>
        <v>Prozessor D / Section 1 / Programm 4 / Ancillary Receiver 4</v>
      </c>
      <c r="C1293" t="str">
        <f t="shared" si="181"/>
        <v>SDI28_ANCrec_0004</v>
      </c>
      <c r="D1293" t="str">
        <f t="shared" si="182"/>
        <v>Receiver</v>
      </c>
      <c r="E1293" t="str">
        <f t="shared" si="183"/>
        <v>4</v>
      </c>
      <c r="F1293" t="str">
        <f t="shared" si="184"/>
        <v>1</v>
      </c>
      <c r="G1293" t="str">
        <f t="shared" si="185"/>
        <v>4</v>
      </c>
      <c r="H1293" t="str">
        <f t="shared" si="186"/>
        <v>ANC</v>
      </c>
      <c r="I1293">
        <f t="shared" si="187"/>
        <v>28</v>
      </c>
      <c r="J1293" s="114" t="str">
        <f t="shared" si="188"/>
        <v>4</v>
      </c>
    </row>
    <row r="1294" spans="1:10" x14ac:dyDescent="0.2">
      <c r="A1294" t="s">
        <v>1419</v>
      </c>
      <c r="B1294" t="str">
        <f t="shared" si="180"/>
        <v>Prozessor D / Section 2 / Programm 1 / Video Receiver 1</v>
      </c>
      <c r="C1294" t="str">
        <f t="shared" si="181"/>
        <v>SDI29_VIDrec_0001</v>
      </c>
      <c r="D1294" t="str">
        <f t="shared" si="182"/>
        <v>Receiver</v>
      </c>
      <c r="E1294" t="str">
        <f t="shared" si="183"/>
        <v>4</v>
      </c>
      <c r="F1294" t="str">
        <f t="shared" si="184"/>
        <v>2</v>
      </c>
      <c r="G1294" t="str">
        <f t="shared" si="185"/>
        <v>1</v>
      </c>
      <c r="H1294" t="str">
        <f t="shared" si="186"/>
        <v>VID</v>
      </c>
      <c r="I1294">
        <f t="shared" si="187"/>
        <v>29</v>
      </c>
      <c r="J1294" s="114" t="str">
        <f t="shared" si="188"/>
        <v>1</v>
      </c>
    </row>
    <row r="1295" spans="1:10" x14ac:dyDescent="0.2">
      <c r="A1295" t="s">
        <v>1387</v>
      </c>
      <c r="B1295" t="str">
        <f t="shared" si="180"/>
        <v>Prozessor D / Section 2 / Programm 1 / Audio Receiver 1</v>
      </c>
      <c r="C1295" t="str">
        <f t="shared" si="181"/>
        <v>SDI29_AUDrec_0001</v>
      </c>
      <c r="D1295" t="str">
        <f t="shared" si="182"/>
        <v>Receiver</v>
      </c>
      <c r="E1295" t="str">
        <f t="shared" si="183"/>
        <v>4</v>
      </c>
      <c r="F1295" t="str">
        <f t="shared" si="184"/>
        <v>2</v>
      </c>
      <c r="G1295" t="str">
        <f t="shared" si="185"/>
        <v>1</v>
      </c>
      <c r="H1295" t="str">
        <f t="shared" si="186"/>
        <v>AUD</v>
      </c>
      <c r="I1295">
        <f t="shared" si="187"/>
        <v>29</v>
      </c>
      <c r="J1295" s="114" t="str">
        <f t="shared" si="188"/>
        <v>1</v>
      </c>
    </row>
    <row r="1296" spans="1:10" x14ac:dyDescent="0.2">
      <c r="A1296" t="s">
        <v>1388</v>
      </c>
      <c r="B1296" t="str">
        <f t="shared" si="180"/>
        <v>Prozessor D / Section 2 / Programm 1 / Audio Receiver 2</v>
      </c>
      <c r="C1296" t="str">
        <f t="shared" si="181"/>
        <v>SDI29_AUDrec_0002</v>
      </c>
      <c r="D1296" t="str">
        <f t="shared" si="182"/>
        <v>Receiver</v>
      </c>
      <c r="E1296" t="str">
        <f t="shared" si="183"/>
        <v>4</v>
      </c>
      <c r="F1296" t="str">
        <f t="shared" si="184"/>
        <v>2</v>
      </c>
      <c r="G1296" t="str">
        <f t="shared" si="185"/>
        <v>1</v>
      </c>
      <c r="H1296" t="str">
        <f t="shared" si="186"/>
        <v>AUD</v>
      </c>
      <c r="I1296">
        <f t="shared" si="187"/>
        <v>29</v>
      </c>
      <c r="J1296" s="114" t="str">
        <f t="shared" si="188"/>
        <v>2</v>
      </c>
    </row>
    <row r="1297" spans="1:10" x14ac:dyDescent="0.2">
      <c r="A1297" t="s">
        <v>1389</v>
      </c>
      <c r="B1297" t="str">
        <f t="shared" si="180"/>
        <v>Prozessor D / Section 2 / Programm 1 / Audio Receiver 3</v>
      </c>
      <c r="C1297" t="str">
        <f t="shared" si="181"/>
        <v>SDI29_AUDrec_0003</v>
      </c>
      <c r="D1297" t="str">
        <f t="shared" si="182"/>
        <v>Receiver</v>
      </c>
      <c r="E1297" t="str">
        <f t="shared" si="183"/>
        <v>4</v>
      </c>
      <c r="F1297" t="str">
        <f t="shared" si="184"/>
        <v>2</v>
      </c>
      <c r="G1297" t="str">
        <f t="shared" si="185"/>
        <v>1</v>
      </c>
      <c r="H1297" t="str">
        <f t="shared" si="186"/>
        <v>AUD</v>
      </c>
      <c r="I1297">
        <f t="shared" si="187"/>
        <v>29</v>
      </c>
      <c r="J1297" s="114" t="str">
        <f t="shared" si="188"/>
        <v>3</v>
      </c>
    </row>
    <row r="1298" spans="1:10" x14ac:dyDescent="0.2">
      <c r="A1298" t="s">
        <v>1390</v>
      </c>
      <c r="B1298" t="str">
        <f t="shared" si="180"/>
        <v>Prozessor D / Section 2 / Programm 1 / Audio Receiver 4</v>
      </c>
      <c r="C1298" t="str">
        <f t="shared" si="181"/>
        <v>SDI29_AUDrec_0004</v>
      </c>
      <c r="D1298" t="str">
        <f t="shared" si="182"/>
        <v>Receiver</v>
      </c>
      <c r="E1298" t="str">
        <f t="shared" si="183"/>
        <v>4</v>
      </c>
      <c r="F1298" t="str">
        <f t="shared" si="184"/>
        <v>2</v>
      </c>
      <c r="G1298" t="str">
        <f t="shared" si="185"/>
        <v>1</v>
      </c>
      <c r="H1298" t="str">
        <f t="shared" si="186"/>
        <v>AUD</v>
      </c>
      <c r="I1298">
        <f t="shared" si="187"/>
        <v>29</v>
      </c>
      <c r="J1298" s="114" t="str">
        <f t="shared" si="188"/>
        <v>4</v>
      </c>
    </row>
    <row r="1299" spans="1:10" x14ac:dyDescent="0.2">
      <c r="A1299" t="s">
        <v>1391</v>
      </c>
      <c r="B1299" t="str">
        <f t="shared" si="180"/>
        <v>Prozessor D / Section 2 / Programm 1 / Audio Receiver 5</v>
      </c>
      <c r="C1299" t="str">
        <f t="shared" si="181"/>
        <v>SDI29_AUDrec_0005</v>
      </c>
      <c r="D1299" t="str">
        <f t="shared" si="182"/>
        <v>Receiver</v>
      </c>
      <c r="E1299" t="str">
        <f t="shared" si="183"/>
        <v>4</v>
      </c>
      <c r="F1299" t="str">
        <f t="shared" si="184"/>
        <v>2</v>
      </c>
      <c r="G1299" t="str">
        <f t="shared" si="185"/>
        <v>1</v>
      </c>
      <c r="H1299" t="str">
        <f t="shared" si="186"/>
        <v>AUD</v>
      </c>
      <c r="I1299">
        <f t="shared" si="187"/>
        <v>29</v>
      </c>
      <c r="J1299" s="114" t="str">
        <f t="shared" si="188"/>
        <v>5</v>
      </c>
    </row>
    <row r="1300" spans="1:10" x14ac:dyDescent="0.2">
      <c r="A1300" t="s">
        <v>1392</v>
      </c>
      <c r="B1300" t="str">
        <f t="shared" si="180"/>
        <v>Prozessor D / Section 2 / Programm 1 / Audio Receiver 6</v>
      </c>
      <c r="C1300" t="str">
        <f t="shared" si="181"/>
        <v>SDI29_AUDrec_0006</v>
      </c>
      <c r="D1300" t="str">
        <f t="shared" si="182"/>
        <v>Receiver</v>
      </c>
      <c r="E1300" t="str">
        <f t="shared" si="183"/>
        <v>4</v>
      </c>
      <c r="F1300" t="str">
        <f t="shared" si="184"/>
        <v>2</v>
      </c>
      <c r="G1300" t="str">
        <f t="shared" si="185"/>
        <v>1</v>
      </c>
      <c r="H1300" t="str">
        <f t="shared" si="186"/>
        <v>AUD</v>
      </c>
      <c r="I1300">
        <f t="shared" si="187"/>
        <v>29</v>
      </c>
      <c r="J1300" s="114" t="str">
        <f t="shared" si="188"/>
        <v>6</v>
      </c>
    </row>
    <row r="1301" spans="1:10" x14ac:dyDescent="0.2">
      <c r="A1301" t="s">
        <v>1393</v>
      </c>
      <c r="B1301" t="str">
        <f t="shared" si="180"/>
        <v>Prozessor D / Section 2 / Programm 1 / Audio Receiver 7</v>
      </c>
      <c r="C1301" t="str">
        <f t="shared" si="181"/>
        <v>SDI29_AUDrec_0007</v>
      </c>
      <c r="D1301" t="str">
        <f t="shared" si="182"/>
        <v>Receiver</v>
      </c>
      <c r="E1301" t="str">
        <f t="shared" si="183"/>
        <v>4</v>
      </c>
      <c r="F1301" t="str">
        <f t="shared" si="184"/>
        <v>2</v>
      </c>
      <c r="G1301" t="str">
        <f t="shared" si="185"/>
        <v>1</v>
      </c>
      <c r="H1301" t="str">
        <f t="shared" si="186"/>
        <v>AUD</v>
      </c>
      <c r="I1301">
        <f t="shared" si="187"/>
        <v>29</v>
      </c>
      <c r="J1301" s="114" t="str">
        <f t="shared" si="188"/>
        <v>7</v>
      </c>
    </row>
    <row r="1302" spans="1:10" x14ac:dyDescent="0.2">
      <c r="A1302" t="s">
        <v>1394</v>
      </c>
      <c r="B1302" t="str">
        <f t="shared" si="180"/>
        <v>Prozessor D / Section 2 / Programm 1 / Audio Receiver 8</v>
      </c>
      <c r="C1302" t="str">
        <f t="shared" si="181"/>
        <v>SDI29_AUDrec_0008</v>
      </c>
      <c r="D1302" t="str">
        <f t="shared" si="182"/>
        <v>Receiver</v>
      </c>
      <c r="E1302" t="str">
        <f t="shared" si="183"/>
        <v>4</v>
      </c>
      <c r="F1302" t="str">
        <f t="shared" si="184"/>
        <v>2</v>
      </c>
      <c r="G1302" t="str">
        <f t="shared" si="185"/>
        <v>1</v>
      </c>
      <c r="H1302" t="str">
        <f t="shared" si="186"/>
        <v>AUD</v>
      </c>
      <c r="I1302">
        <f t="shared" si="187"/>
        <v>29</v>
      </c>
      <c r="J1302" s="114" t="str">
        <f t="shared" si="188"/>
        <v>8</v>
      </c>
    </row>
    <row r="1303" spans="1:10" x14ac:dyDescent="0.2">
      <c r="A1303" t="s">
        <v>1395</v>
      </c>
      <c r="B1303" t="str">
        <f t="shared" si="180"/>
        <v>Prozessor D / Section 2 / Programm 1 / Audio Receiver 9</v>
      </c>
      <c r="C1303" t="str">
        <f t="shared" si="181"/>
        <v>SDI29_AUDrec_0009</v>
      </c>
      <c r="D1303" t="str">
        <f t="shared" si="182"/>
        <v>Receiver</v>
      </c>
      <c r="E1303" t="str">
        <f t="shared" si="183"/>
        <v>4</v>
      </c>
      <c r="F1303" t="str">
        <f t="shared" si="184"/>
        <v>2</v>
      </c>
      <c r="G1303" t="str">
        <f t="shared" si="185"/>
        <v>1</v>
      </c>
      <c r="H1303" t="str">
        <f t="shared" si="186"/>
        <v>AUD</v>
      </c>
      <c r="I1303">
        <f t="shared" si="187"/>
        <v>29</v>
      </c>
      <c r="J1303" s="114" t="str">
        <f t="shared" si="188"/>
        <v>9</v>
      </c>
    </row>
    <row r="1304" spans="1:10" x14ac:dyDescent="0.2">
      <c r="A1304" t="s">
        <v>1396</v>
      </c>
      <c r="B1304" t="str">
        <f t="shared" si="180"/>
        <v>Prozessor D / Section 2 / Programm 1 / Audio Receiver 10</v>
      </c>
      <c r="C1304" t="str">
        <f t="shared" si="181"/>
        <v>SDI29_AUDrec_0010</v>
      </c>
      <c r="D1304" t="str">
        <f t="shared" si="182"/>
        <v>Receiver</v>
      </c>
      <c r="E1304" t="str">
        <f t="shared" si="183"/>
        <v>4</v>
      </c>
      <c r="F1304" t="str">
        <f t="shared" si="184"/>
        <v>2</v>
      </c>
      <c r="G1304" t="str">
        <f t="shared" si="185"/>
        <v>1</v>
      </c>
      <c r="H1304" t="str">
        <f t="shared" si="186"/>
        <v>AUD</v>
      </c>
      <c r="I1304">
        <f t="shared" si="187"/>
        <v>29</v>
      </c>
      <c r="J1304" s="114" t="str">
        <f t="shared" si="188"/>
        <v>10</v>
      </c>
    </row>
    <row r="1305" spans="1:10" x14ac:dyDescent="0.2">
      <c r="A1305" t="s">
        <v>1397</v>
      </c>
      <c r="B1305" t="str">
        <f t="shared" si="180"/>
        <v>Prozessor D / Section 2 / Programm 1 / Audio Receiver 11</v>
      </c>
      <c r="C1305" t="str">
        <f t="shared" si="181"/>
        <v>SDI29_AUDrec_0011</v>
      </c>
      <c r="D1305" t="str">
        <f t="shared" si="182"/>
        <v>Receiver</v>
      </c>
      <c r="E1305" t="str">
        <f t="shared" si="183"/>
        <v>4</v>
      </c>
      <c r="F1305" t="str">
        <f t="shared" si="184"/>
        <v>2</v>
      </c>
      <c r="G1305" t="str">
        <f t="shared" si="185"/>
        <v>1</v>
      </c>
      <c r="H1305" t="str">
        <f t="shared" si="186"/>
        <v>AUD</v>
      </c>
      <c r="I1305">
        <f t="shared" si="187"/>
        <v>29</v>
      </c>
      <c r="J1305" s="114" t="str">
        <f t="shared" si="188"/>
        <v>11</v>
      </c>
    </row>
    <row r="1306" spans="1:10" x14ac:dyDescent="0.2">
      <c r="A1306" t="s">
        <v>1398</v>
      </c>
      <c r="B1306" t="str">
        <f t="shared" si="180"/>
        <v>Prozessor D / Section 2 / Programm 1 / Audio Receiver 12</v>
      </c>
      <c r="C1306" t="str">
        <f t="shared" si="181"/>
        <v>SDI29_AUDrec_0012</v>
      </c>
      <c r="D1306" t="str">
        <f t="shared" si="182"/>
        <v>Receiver</v>
      </c>
      <c r="E1306" t="str">
        <f t="shared" si="183"/>
        <v>4</v>
      </c>
      <c r="F1306" t="str">
        <f t="shared" si="184"/>
        <v>2</v>
      </c>
      <c r="G1306" t="str">
        <f t="shared" si="185"/>
        <v>1</v>
      </c>
      <c r="H1306" t="str">
        <f t="shared" si="186"/>
        <v>AUD</v>
      </c>
      <c r="I1306">
        <f t="shared" si="187"/>
        <v>29</v>
      </c>
      <c r="J1306" s="114" t="str">
        <f t="shared" si="188"/>
        <v>12</v>
      </c>
    </row>
    <row r="1307" spans="1:10" x14ac:dyDescent="0.2">
      <c r="A1307" t="s">
        <v>1399</v>
      </c>
      <c r="B1307" t="str">
        <f t="shared" si="180"/>
        <v>Prozessor D / Section 2 / Programm 1 / Audio Receiver 13</v>
      </c>
      <c r="C1307" t="str">
        <f t="shared" si="181"/>
        <v>SDI29_AUDrec_0013</v>
      </c>
      <c r="D1307" t="str">
        <f t="shared" si="182"/>
        <v>Receiver</v>
      </c>
      <c r="E1307" t="str">
        <f t="shared" si="183"/>
        <v>4</v>
      </c>
      <c r="F1307" t="str">
        <f t="shared" si="184"/>
        <v>2</v>
      </c>
      <c r="G1307" t="str">
        <f t="shared" si="185"/>
        <v>1</v>
      </c>
      <c r="H1307" t="str">
        <f t="shared" si="186"/>
        <v>AUD</v>
      </c>
      <c r="I1307">
        <f t="shared" si="187"/>
        <v>29</v>
      </c>
      <c r="J1307" s="114" t="str">
        <f t="shared" si="188"/>
        <v>13</v>
      </c>
    </row>
    <row r="1308" spans="1:10" x14ac:dyDescent="0.2">
      <c r="A1308" t="s">
        <v>1400</v>
      </c>
      <c r="B1308" t="str">
        <f t="shared" si="180"/>
        <v>Prozessor D / Section 2 / Programm 1 / Audio Receiver 14</v>
      </c>
      <c r="C1308" t="str">
        <f t="shared" si="181"/>
        <v>SDI29_AUDrec_0014</v>
      </c>
      <c r="D1308" t="str">
        <f t="shared" si="182"/>
        <v>Receiver</v>
      </c>
      <c r="E1308" t="str">
        <f t="shared" si="183"/>
        <v>4</v>
      </c>
      <c r="F1308" t="str">
        <f t="shared" si="184"/>
        <v>2</v>
      </c>
      <c r="G1308" t="str">
        <f t="shared" si="185"/>
        <v>1</v>
      </c>
      <c r="H1308" t="str">
        <f t="shared" si="186"/>
        <v>AUD</v>
      </c>
      <c r="I1308">
        <f t="shared" si="187"/>
        <v>29</v>
      </c>
      <c r="J1308" s="114" t="str">
        <f t="shared" si="188"/>
        <v>14</v>
      </c>
    </row>
    <row r="1309" spans="1:10" x14ac:dyDescent="0.2">
      <c r="A1309" t="s">
        <v>1401</v>
      </c>
      <c r="B1309" t="str">
        <f t="shared" si="180"/>
        <v>Prozessor D / Section 2 / Programm 1 / Audio Receiver 15</v>
      </c>
      <c r="C1309" t="str">
        <f t="shared" si="181"/>
        <v>SDI29_AUDrec_0015</v>
      </c>
      <c r="D1309" t="str">
        <f t="shared" si="182"/>
        <v>Receiver</v>
      </c>
      <c r="E1309" t="str">
        <f t="shared" si="183"/>
        <v>4</v>
      </c>
      <c r="F1309" t="str">
        <f t="shared" si="184"/>
        <v>2</v>
      </c>
      <c r="G1309" t="str">
        <f t="shared" si="185"/>
        <v>1</v>
      </c>
      <c r="H1309" t="str">
        <f t="shared" si="186"/>
        <v>AUD</v>
      </c>
      <c r="I1309">
        <f t="shared" si="187"/>
        <v>29</v>
      </c>
      <c r="J1309" s="114" t="str">
        <f t="shared" si="188"/>
        <v>15</v>
      </c>
    </row>
    <row r="1310" spans="1:10" x14ac:dyDescent="0.2">
      <c r="A1310" t="s">
        <v>1402</v>
      </c>
      <c r="B1310" t="str">
        <f t="shared" si="180"/>
        <v>Prozessor D / Section 2 / Programm 1 / Audio Receiver 16</v>
      </c>
      <c r="C1310" t="str">
        <f t="shared" si="181"/>
        <v>SDI29_AUDrec_0016</v>
      </c>
      <c r="D1310" t="str">
        <f t="shared" si="182"/>
        <v>Receiver</v>
      </c>
      <c r="E1310" t="str">
        <f t="shared" si="183"/>
        <v>4</v>
      </c>
      <c r="F1310" t="str">
        <f t="shared" si="184"/>
        <v>2</v>
      </c>
      <c r="G1310" t="str">
        <f t="shared" si="185"/>
        <v>1</v>
      </c>
      <c r="H1310" t="str">
        <f t="shared" si="186"/>
        <v>AUD</v>
      </c>
      <c r="I1310">
        <f t="shared" si="187"/>
        <v>29</v>
      </c>
      <c r="J1310" s="114" t="str">
        <f t="shared" si="188"/>
        <v>16</v>
      </c>
    </row>
    <row r="1311" spans="1:10" x14ac:dyDescent="0.2">
      <c r="A1311" t="s">
        <v>1379</v>
      </c>
      <c r="B1311" t="str">
        <f t="shared" si="180"/>
        <v>Prozessor D / Section 2 / Programm 1 / Ancillary Receiver 1</v>
      </c>
      <c r="C1311" t="str">
        <f t="shared" si="181"/>
        <v>SDI29_ANCrec_0001</v>
      </c>
      <c r="D1311" t="str">
        <f t="shared" si="182"/>
        <v>Receiver</v>
      </c>
      <c r="E1311" t="str">
        <f t="shared" si="183"/>
        <v>4</v>
      </c>
      <c r="F1311" t="str">
        <f t="shared" si="184"/>
        <v>2</v>
      </c>
      <c r="G1311" t="str">
        <f t="shared" si="185"/>
        <v>1</v>
      </c>
      <c r="H1311" t="str">
        <f t="shared" si="186"/>
        <v>ANC</v>
      </c>
      <c r="I1311">
        <f t="shared" si="187"/>
        <v>29</v>
      </c>
      <c r="J1311" s="114" t="str">
        <f t="shared" si="188"/>
        <v>1</v>
      </c>
    </row>
    <row r="1312" spans="1:10" x14ac:dyDescent="0.2">
      <c r="A1312" t="s">
        <v>1380</v>
      </c>
      <c r="B1312" t="str">
        <f t="shared" si="180"/>
        <v>Prozessor D / Section 2 / Programm 1 / Ancillary Receiver 2</v>
      </c>
      <c r="C1312" t="str">
        <f t="shared" si="181"/>
        <v>SDI29_ANCrec_0002</v>
      </c>
      <c r="D1312" t="str">
        <f t="shared" si="182"/>
        <v>Receiver</v>
      </c>
      <c r="E1312" t="str">
        <f t="shared" si="183"/>
        <v>4</v>
      </c>
      <c r="F1312" t="str">
        <f t="shared" si="184"/>
        <v>2</v>
      </c>
      <c r="G1312" t="str">
        <f t="shared" si="185"/>
        <v>1</v>
      </c>
      <c r="H1312" t="str">
        <f t="shared" si="186"/>
        <v>ANC</v>
      </c>
      <c r="I1312">
        <f t="shared" si="187"/>
        <v>29</v>
      </c>
      <c r="J1312" s="114" t="str">
        <f t="shared" si="188"/>
        <v>2</v>
      </c>
    </row>
    <row r="1313" spans="1:10" x14ac:dyDescent="0.2">
      <c r="A1313" t="s">
        <v>1381</v>
      </c>
      <c r="B1313" t="str">
        <f t="shared" si="180"/>
        <v>Prozessor D / Section 2 / Programm 1 / Ancillary Receiver 3</v>
      </c>
      <c r="C1313" t="str">
        <f t="shared" si="181"/>
        <v>SDI29_ANCrec_0003</v>
      </c>
      <c r="D1313" t="str">
        <f t="shared" si="182"/>
        <v>Receiver</v>
      </c>
      <c r="E1313" t="str">
        <f t="shared" si="183"/>
        <v>4</v>
      </c>
      <c r="F1313" t="str">
        <f t="shared" si="184"/>
        <v>2</v>
      </c>
      <c r="G1313" t="str">
        <f t="shared" si="185"/>
        <v>1</v>
      </c>
      <c r="H1313" t="str">
        <f t="shared" si="186"/>
        <v>ANC</v>
      </c>
      <c r="I1313">
        <f t="shared" si="187"/>
        <v>29</v>
      </c>
      <c r="J1313" s="114" t="str">
        <f t="shared" si="188"/>
        <v>3</v>
      </c>
    </row>
    <row r="1314" spans="1:10" x14ac:dyDescent="0.2">
      <c r="A1314" t="s">
        <v>1382</v>
      </c>
      <c r="B1314" t="str">
        <f t="shared" si="180"/>
        <v>Prozessor D / Section 2 / Programm 1 / Ancillary Receiver 4</v>
      </c>
      <c r="C1314" t="str">
        <f t="shared" si="181"/>
        <v>SDI29_ANCrec_0004</v>
      </c>
      <c r="D1314" t="str">
        <f t="shared" si="182"/>
        <v>Receiver</v>
      </c>
      <c r="E1314" t="str">
        <f t="shared" si="183"/>
        <v>4</v>
      </c>
      <c r="F1314" t="str">
        <f t="shared" si="184"/>
        <v>2</v>
      </c>
      <c r="G1314" t="str">
        <f t="shared" si="185"/>
        <v>1</v>
      </c>
      <c r="H1314" t="str">
        <f t="shared" si="186"/>
        <v>ANC</v>
      </c>
      <c r="I1314">
        <f t="shared" si="187"/>
        <v>29</v>
      </c>
      <c r="J1314" s="114" t="str">
        <f t="shared" si="188"/>
        <v>4</v>
      </c>
    </row>
    <row r="1315" spans="1:10" x14ac:dyDescent="0.2">
      <c r="A1315" t="s">
        <v>2378</v>
      </c>
      <c r="B1315" t="str">
        <f t="shared" si="180"/>
        <v>Prozessor D / Section 2 / Programm 2 / Video Receiver 1</v>
      </c>
      <c r="C1315" t="str">
        <f t="shared" si="181"/>
        <v>SDI30_VIDrec_0001</v>
      </c>
      <c r="D1315" t="str">
        <f t="shared" si="182"/>
        <v>Receiver</v>
      </c>
      <c r="E1315" t="str">
        <f t="shared" si="183"/>
        <v>4</v>
      </c>
      <c r="F1315" t="str">
        <f t="shared" si="184"/>
        <v>2</v>
      </c>
      <c r="G1315" t="str">
        <f t="shared" si="185"/>
        <v>2</v>
      </c>
      <c r="H1315" t="str">
        <f t="shared" si="186"/>
        <v>VID</v>
      </c>
      <c r="I1315">
        <f t="shared" si="187"/>
        <v>30</v>
      </c>
      <c r="J1315" s="114" t="str">
        <f t="shared" si="188"/>
        <v>1</v>
      </c>
    </row>
    <row r="1316" spans="1:10" x14ac:dyDescent="0.2">
      <c r="A1316" t="s">
        <v>2379</v>
      </c>
      <c r="B1316" t="str">
        <f t="shared" si="180"/>
        <v>Prozessor D / Section 2 / Programm 2 / Audio Receiver 1</v>
      </c>
      <c r="C1316" t="str">
        <f t="shared" si="181"/>
        <v>SDI30_AUDrec_0001</v>
      </c>
      <c r="D1316" t="str">
        <f t="shared" si="182"/>
        <v>Receiver</v>
      </c>
      <c r="E1316" t="str">
        <f t="shared" si="183"/>
        <v>4</v>
      </c>
      <c r="F1316" t="str">
        <f t="shared" si="184"/>
        <v>2</v>
      </c>
      <c r="G1316" t="str">
        <f t="shared" si="185"/>
        <v>2</v>
      </c>
      <c r="H1316" t="str">
        <f t="shared" si="186"/>
        <v>AUD</v>
      </c>
      <c r="I1316">
        <f t="shared" si="187"/>
        <v>30</v>
      </c>
      <c r="J1316" s="114" t="str">
        <f t="shared" si="188"/>
        <v>1</v>
      </c>
    </row>
    <row r="1317" spans="1:10" x14ac:dyDescent="0.2">
      <c r="A1317" t="s">
        <v>2380</v>
      </c>
      <c r="B1317" t="str">
        <f t="shared" si="180"/>
        <v>Prozessor D / Section 2 / Programm 2 / Audio Receiver 2</v>
      </c>
      <c r="C1317" t="str">
        <f t="shared" si="181"/>
        <v>SDI30_AUDrec_0002</v>
      </c>
      <c r="D1317" t="str">
        <f t="shared" si="182"/>
        <v>Receiver</v>
      </c>
      <c r="E1317" t="str">
        <f t="shared" si="183"/>
        <v>4</v>
      </c>
      <c r="F1317" t="str">
        <f t="shared" si="184"/>
        <v>2</v>
      </c>
      <c r="G1317" t="str">
        <f t="shared" si="185"/>
        <v>2</v>
      </c>
      <c r="H1317" t="str">
        <f t="shared" si="186"/>
        <v>AUD</v>
      </c>
      <c r="I1317">
        <f t="shared" si="187"/>
        <v>30</v>
      </c>
      <c r="J1317" s="114" t="str">
        <f t="shared" si="188"/>
        <v>2</v>
      </c>
    </row>
    <row r="1318" spans="1:10" x14ac:dyDescent="0.2">
      <c r="A1318" t="s">
        <v>2381</v>
      </c>
      <c r="B1318" t="str">
        <f t="shared" si="180"/>
        <v>Prozessor D / Section 2 / Programm 2 / Audio Receiver 3</v>
      </c>
      <c r="C1318" t="str">
        <f t="shared" si="181"/>
        <v>SDI30_AUDrec_0003</v>
      </c>
      <c r="D1318" t="str">
        <f t="shared" si="182"/>
        <v>Receiver</v>
      </c>
      <c r="E1318" t="str">
        <f t="shared" si="183"/>
        <v>4</v>
      </c>
      <c r="F1318" t="str">
        <f t="shared" si="184"/>
        <v>2</v>
      </c>
      <c r="G1318" t="str">
        <f t="shared" si="185"/>
        <v>2</v>
      </c>
      <c r="H1318" t="str">
        <f t="shared" si="186"/>
        <v>AUD</v>
      </c>
      <c r="I1318">
        <f t="shared" si="187"/>
        <v>30</v>
      </c>
      <c r="J1318" s="114" t="str">
        <f t="shared" si="188"/>
        <v>3</v>
      </c>
    </row>
    <row r="1319" spans="1:10" x14ac:dyDescent="0.2">
      <c r="A1319" t="s">
        <v>2382</v>
      </c>
      <c r="B1319" t="str">
        <f t="shared" si="180"/>
        <v>Prozessor D / Section 2 / Programm 2 / Audio Receiver 4</v>
      </c>
      <c r="C1319" t="str">
        <f t="shared" si="181"/>
        <v>SDI30_AUDrec_0004</v>
      </c>
      <c r="D1319" t="str">
        <f t="shared" si="182"/>
        <v>Receiver</v>
      </c>
      <c r="E1319" t="str">
        <f t="shared" si="183"/>
        <v>4</v>
      </c>
      <c r="F1319" t="str">
        <f t="shared" si="184"/>
        <v>2</v>
      </c>
      <c r="G1319" t="str">
        <f t="shared" si="185"/>
        <v>2</v>
      </c>
      <c r="H1319" t="str">
        <f t="shared" si="186"/>
        <v>AUD</v>
      </c>
      <c r="I1319">
        <f t="shared" si="187"/>
        <v>30</v>
      </c>
      <c r="J1319" s="114" t="str">
        <f t="shared" si="188"/>
        <v>4</v>
      </c>
    </row>
    <row r="1320" spans="1:10" x14ac:dyDescent="0.2">
      <c r="A1320" t="s">
        <v>2383</v>
      </c>
      <c r="B1320" t="str">
        <f t="shared" si="180"/>
        <v>Prozessor D / Section 2 / Programm 2 / Audio Receiver 5</v>
      </c>
      <c r="C1320" t="str">
        <f t="shared" si="181"/>
        <v>SDI30_AUDrec_0005</v>
      </c>
      <c r="D1320" t="str">
        <f t="shared" si="182"/>
        <v>Receiver</v>
      </c>
      <c r="E1320" t="str">
        <f t="shared" si="183"/>
        <v>4</v>
      </c>
      <c r="F1320" t="str">
        <f t="shared" si="184"/>
        <v>2</v>
      </c>
      <c r="G1320" t="str">
        <f t="shared" si="185"/>
        <v>2</v>
      </c>
      <c r="H1320" t="str">
        <f t="shared" si="186"/>
        <v>AUD</v>
      </c>
      <c r="I1320">
        <f t="shared" si="187"/>
        <v>30</v>
      </c>
      <c r="J1320" s="114" t="str">
        <f t="shared" si="188"/>
        <v>5</v>
      </c>
    </row>
    <row r="1321" spans="1:10" x14ac:dyDescent="0.2">
      <c r="A1321" t="s">
        <v>2384</v>
      </c>
      <c r="B1321" t="str">
        <f t="shared" si="180"/>
        <v>Prozessor D / Section 2 / Programm 2 / Audio Receiver 6</v>
      </c>
      <c r="C1321" t="str">
        <f t="shared" si="181"/>
        <v>SDI30_AUDrec_0006</v>
      </c>
      <c r="D1321" t="str">
        <f t="shared" si="182"/>
        <v>Receiver</v>
      </c>
      <c r="E1321" t="str">
        <f t="shared" si="183"/>
        <v>4</v>
      </c>
      <c r="F1321" t="str">
        <f t="shared" si="184"/>
        <v>2</v>
      </c>
      <c r="G1321" t="str">
        <f t="shared" si="185"/>
        <v>2</v>
      </c>
      <c r="H1321" t="str">
        <f t="shared" si="186"/>
        <v>AUD</v>
      </c>
      <c r="I1321">
        <f t="shared" si="187"/>
        <v>30</v>
      </c>
      <c r="J1321" s="114" t="str">
        <f t="shared" si="188"/>
        <v>6</v>
      </c>
    </row>
    <row r="1322" spans="1:10" x14ac:dyDescent="0.2">
      <c r="A1322" t="s">
        <v>2385</v>
      </c>
      <c r="B1322" t="str">
        <f t="shared" si="180"/>
        <v>Prozessor D / Section 2 / Programm 2 / Audio Receiver 7</v>
      </c>
      <c r="C1322" t="str">
        <f t="shared" si="181"/>
        <v>SDI30_AUDrec_0007</v>
      </c>
      <c r="D1322" t="str">
        <f t="shared" si="182"/>
        <v>Receiver</v>
      </c>
      <c r="E1322" t="str">
        <f t="shared" si="183"/>
        <v>4</v>
      </c>
      <c r="F1322" t="str">
        <f t="shared" si="184"/>
        <v>2</v>
      </c>
      <c r="G1322" t="str">
        <f t="shared" si="185"/>
        <v>2</v>
      </c>
      <c r="H1322" t="str">
        <f t="shared" si="186"/>
        <v>AUD</v>
      </c>
      <c r="I1322">
        <f t="shared" si="187"/>
        <v>30</v>
      </c>
      <c r="J1322" s="114" t="str">
        <f t="shared" si="188"/>
        <v>7</v>
      </c>
    </row>
    <row r="1323" spans="1:10" x14ac:dyDescent="0.2">
      <c r="A1323" t="s">
        <v>2386</v>
      </c>
      <c r="B1323" t="str">
        <f t="shared" si="180"/>
        <v>Prozessor D / Section 2 / Programm 2 / Audio Receiver 8</v>
      </c>
      <c r="C1323" t="str">
        <f t="shared" si="181"/>
        <v>SDI30_AUDrec_0008</v>
      </c>
      <c r="D1323" t="str">
        <f t="shared" si="182"/>
        <v>Receiver</v>
      </c>
      <c r="E1323" t="str">
        <f t="shared" si="183"/>
        <v>4</v>
      </c>
      <c r="F1323" t="str">
        <f t="shared" si="184"/>
        <v>2</v>
      </c>
      <c r="G1323" t="str">
        <f t="shared" si="185"/>
        <v>2</v>
      </c>
      <c r="H1323" t="str">
        <f t="shared" si="186"/>
        <v>AUD</v>
      </c>
      <c r="I1323">
        <f t="shared" si="187"/>
        <v>30</v>
      </c>
      <c r="J1323" s="114" t="str">
        <f t="shared" si="188"/>
        <v>8</v>
      </c>
    </row>
    <row r="1324" spans="1:10" x14ac:dyDescent="0.2">
      <c r="A1324" t="s">
        <v>2387</v>
      </c>
      <c r="B1324" t="str">
        <f t="shared" si="180"/>
        <v>Prozessor D / Section 2 / Programm 2 / Audio Receiver 9</v>
      </c>
      <c r="C1324" t="str">
        <f t="shared" si="181"/>
        <v>SDI30_AUDrec_0009</v>
      </c>
      <c r="D1324" t="str">
        <f t="shared" si="182"/>
        <v>Receiver</v>
      </c>
      <c r="E1324" t="str">
        <f t="shared" si="183"/>
        <v>4</v>
      </c>
      <c r="F1324" t="str">
        <f t="shared" si="184"/>
        <v>2</v>
      </c>
      <c r="G1324" t="str">
        <f t="shared" si="185"/>
        <v>2</v>
      </c>
      <c r="H1324" t="str">
        <f t="shared" si="186"/>
        <v>AUD</v>
      </c>
      <c r="I1324">
        <f t="shared" si="187"/>
        <v>30</v>
      </c>
      <c r="J1324" s="114" t="str">
        <f t="shared" si="188"/>
        <v>9</v>
      </c>
    </row>
    <row r="1325" spans="1:10" x14ac:dyDescent="0.2">
      <c r="A1325" t="s">
        <v>2388</v>
      </c>
      <c r="B1325" t="str">
        <f t="shared" si="180"/>
        <v>Prozessor D / Section 2 / Programm 2 / Audio Receiver 10</v>
      </c>
      <c r="C1325" t="str">
        <f t="shared" si="181"/>
        <v>SDI30_AUDrec_0010</v>
      </c>
      <c r="D1325" t="str">
        <f t="shared" si="182"/>
        <v>Receiver</v>
      </c>
      <c r="E1325" t="str">
        <f t="shared" si="183"/>
        <v>4</v>
      </c>
      <c r="F1325" t="str">
        <f t="shared" si="184"/>
        <v>2</v>
      </c>
      <c r="G1325" t="str">
        <f t="shared" si="185"/>
        <v>2</v>
      </c>
      <c r="H1325" t="str">
        <f t="shared" si="186"/>
        <v>AUD</v>
      </c>
      <c r="I1325">
        <f t="shared" si="187"/>
        <v>30</v>
      </c>
      <c r="J1325" s="114" t="str">
        <f t="shared" si="188"/>
        <v>10</v>
      </c>
    </row>
    <row r="1326" spans="1:10" x14ac:dyDescent="0.2">
      <c r="A1326" t="s">
        <v>2389</v>
      </c>
      <c r="B1326" t="str">
        <f t="shared" si="180"/>
        <v>Prozessor D / Section 2 / Programm 2 / Audio Receiver 11</v>
      </c>
      <c r="C1326" t="str">
        <f t="shared" si="181"/>
        <v>SDI30_AUDrec_0011</v>
      </c>
      <c r="D1326" t="str">
        <f t="shared" si="182"/>
        <v>Receiver</v>
      </c>
      <c r="E1326" t="str">
        <f t="shared" si="183"/>
        <v>4</v>
      </c>
      <c r="F1326" t="str">
        <f t="shared" si="184"/>
        <v>2</v>
      </c>
      <c r="G1326" t="str">
        <f t="shared" si="185"/>
        <v>2</v>
      </c>
      <c r="H1326" t="str">
        <f t="shared" si="186"/>
        <v>AUD</v>
      </c>
      <c r="I1326">
        <f t="shared" si="187"/>
        <v>30</v>
      </c>
      <c r="J1326" s="114" t="str">
        <f t="shared" si="188"/>
        <v>11</v>
      </c>
    </row>
    <row r="1327" spans="1:10" x14ac:dyDescent="0.2">
      <c r="A1327" t="s">
        <v>2390</v>
      </c>
      <c r="B1327" t="str">
        <f t="shared" si="180"/>
        <v>Prozessor D / Section 2 / Programm 2 / Audio Receiver 12</v>
      </c>
      <c r="C1327" t="str">
        <f t="shared" si="181"/>
        <v>SDI30_AUDrec_0012</v>
      </c>
      <c r="D1327" t="str">
        <f t="shared" si="182"/>
        <v>Receiver</v>
      </c>
      <c r="E1327" t="str">
        <f t="shared" si="183"/>
        <v>4</v>
      </c>
      <c r="F1327" t="str">
        <f t="shared" si="184"/>
        <v>2</v>
      </c>
      <c r="G1327" t="str">
        <f t="shared" si="185"/>
        <v>2</v>
      </c>
      <c r="H1327" t="str">
        <f t="shared" si="186"/>
        <v>AUD</v>
      </c>
      <c r="I1327">
        <f t="shared" si="187"/>
        <v>30</v>
      </c>
      <c r="J1327" s="114" t="str">
        <f t="shared" si="188"/>
        <v>12</v>
      </c>
    </row>
    <row r="1328" spans="1:10" x14ac:dyDescent="0.2">
      <c r="A1328" t="s">
        <v>2391</v>
      </c>
      <c r="B1328" t="str">
        <f t="shared" si="180"/>
        <v>Prozessor D / Section 2 / Programm 2 / Audio Receiver 13</v>
      </c>
      <c r="C1328" t="str">
        <f t="shared" si="181"/>
        <v>SDI30_AUDrec_0013</v>
      </c>
      <c r="D1328" t="str">
        <f t="shared" si="182"/>
        <v>Receiver</v>
      </c>
      <c r="E1328" t="str">
        <f t="shared" si="183"/>
        <v>4</v>
      </c>
      <c r="F1328" t="str">
        <f t="shared" si="184"/>
        <v>2</v>
      </c>
      <c r="G1328" t="str">
        <f t="shared" si="185"/>
        <v>2</v>
      </c>
      <c r="H1328" t="str">
        <f t="shared" si="186"/>
        <v>AUD</v>
      </c>
      <c r="I1328">
        <f t="shared" si="187"/>
        <v>30</v>
      </c>
      <c r="J1328" s="114" t="str">
        <f t="shared" si="188"/>
        <v>13</v>
      </c>
    </row>
    <row r="1329" spans="1:10" x14ac:dyDescent="0.2">
      <c r="A1329" t="s">
        <v>2392</v>
      </c>
      <c r="B1329" t="str">
        <f t="shared" si="180"/>
        <v>Prozessor D / Section 2 / Programm 2 / Audio Receiver 14</v>
      </c>
      <c r="C1329" t="str">
        <f t="shared" si="181"/>
        <v>SDI30_AUDrec_0014</v>
      </c>
      <c r="D1329" t="str">
        <f t="shared" si="182"/>
        <v>Receiver</v>
      </c>
      <c r="E1329" t="str">
        <f t="shared" si="183"/>
        <v>4</v>
      </c>
      <c r="F1329" t="str">
        <f t="shared" si="184"/>
        <v>2</v>
      </c>
      <c r="G1329" t="str">
        <f t="shared" si="185"/>
        <v>2</v>
      </c>
      <c r="H1329" t="str">
        <f t="shared" si="186"/>
        <v>AUD</v>
      </c>
      <c r="I1329">
        <f t="shared" si="187"/>
        <v>30</v>
      </c>
      <c r="J1329" s="114" t="str">
        <f t="shared" si="188"/>
        <v>14</v>
      </c>
    </row>
    <row r="1330" spans="1:10" x14ac:dyDescent="0.2">
      <c r="A1330" t="s">
        <v>2393</v>
      </c>
      <c r="B1330" t="str">
        <f t="shared" si="180"/>
        <v>Prozessor D / Section 2 / Programm 2 / Audio Receiver 15</v>
      </c>
      <c r="C1330" t="str">
        <f t="shared" si="181"/>
        <v>SDI30_AUDrec_0015</v>
      </c>
      <c r="D1330" t="str">
        <f t="shared" si="182"/>
        <v>Receiver</v>
      </c>
      <c r="E1330" t="str">
        <f t="shared" si="183"/>
        <v>4</v>
      </c>
      <c r="F1330" t="str">
        <f t="shared" si="184"/>
        <v>2</v>
      </c>
      <c r="G1330" t="str">
        <f t="shared" si="185"/>
        <v>2</v>
      </c>
      <c r="H1330" t="str">
        <f t="shared" si="186"/>
        <v>AUD</v>
      </c>
      <c r="I1330">
        <f t="shared" si="187"/>
        <v>30</v>
      </c>
      <c r="J1330" s="114" t="str">
        <f t="shared" si="188"/>
        <v>15</v>
      </c>
    </row>
    <row r="1331" spans="1:10" x14ac:dyDescent="0.2">
      <c r="A1331" t="s">
        <v>2394</v>
      </c>
      <c r="B1331" t="str">
        <f t="shared" si="180"/>
        <v>Prozessor D / Section 2 / Programm 2 / Audio Receiver 16</v>
      </c>
      <c r="C1331" t="str">
        <f t="shared" si="181"/>
        <v>SDI30_AUDrec_0016</v>
      </c>
      <c r="D1331" t="str">
        <f t="shared" si="182"/>
        <v>Receiver</v>
      </c>
      <c r="E1331" t="str">
        <f t="shared" si="183"/>
        <v>4</v>
      </c>
      <c r="F1331" t="str">
        <f t="shared" si="184"/>
        <v>2</v>
      </c>
      <c r="G1331" t="str">
        <f t="shared" si="185"/>
        <v>2</v>
      </c>
      <c r="H1331" t="str">
        <f t="shared" si="186"/>
        <v>AUD</v>
      </c>
      <c r="I1331">
        <f t="shared" si="187"/>
        <v>30</v>
      </c>
      <c r="J1331" s="114" t="str">
        <f t="shared" si="188"/>
        <v>16</v>
      </c>
    </row>
    <row r="1332" spans="1:10" x14ac:dyDescent="0.2">
      <c r="A1332" t="s">
        <v>2395</v>
      </c>
      <c r="B1332" t="str">
        <f t="shared" si="180"/>
        <v>Prozessor D / Section 2 / Programm 2 / Ancillary Receiver 1</v>
      </c>
      <c r="C1332" t="str">
        <f t="shared" si="181"/>
        <v>SDI30_ANCrec_0001</v>
      </c>
      <c r="D1332" t="str">
        <f t="shared" si="182"/>
        <v>Receiver</v>
      </c>
      <c r="E1332" t="str">
        <f t="shared" si="183"/>
        <v>4</v>
      </c>
      <c r="F1332" t="str">
        <f t="shared" si="184"/>
        <v>2</v>
      </c>
      <c r="G1332" t="str">
        <f t="shared" si="185"/>
        <v>2</v>
      </c>
      <c r="H1332" t="str">
        <f t="shared" si="186"/>
        <v>ANC</v>
      </c>
      <c r="I1332">
        <f t="shared" si="187"/>
        <v>30</v>
      </c>
      <c r="J1332" s="114" t="str">
        <f t="shared" si="188"/>
        <v>1</v>
      </c>
    </row>
    <row r="1333" spans="1:10" x14ac:dyDescent="0.2">
      <c r="A1333" t="s">
        <v>2396</v>
      </c>
      <c r="B1333" t="str">
        <f t="shared" si="180"/>
        <v>Prozessor D / Section 2 / Programm 2 / Ancillary Receiver 2</v>
      </c>
      <c r="C1333" t="str">
        <f t="shared" si="181"/>
        <v>SDI30_ANCrec_0002</v>
      </c>
      <c r="D1333" t="str">
        <f t="shared" si="182"/>
        <v>Receiver</v>
      </c>
      <c r="E1333" t="str">
        <f t="shared" si="183"/>
        <v>4</v>
      </c>
      <c r="F1333" t="str">
        <f t="shared" si="184"/>
        <v>2</v>
      </c>
      <c r="G1333" t="str">
        <f t="shared" si="185"/>
        <v>2</v>
      </c>
      <c r="H1333" t="str">
        <f t="shared" si="186"/>
        <v>ANC</v>
      </c>
      <c r="I1333">
        <f t="shared" si="187"/>
        <v>30</v>
      </c>
      <c r="J1333" s="114" t="str">
        <f t="shared" si="188"/>
        <v>2</v>
      </c>
    </row>
    <row r="1334" spans="1:10" x14ac:dyDescent="0.2">
      <c r="A1334" t="s">
        <v>2397</v>
      </c>
      <c r="B1334" t="str">
        <f t="shared" si="180"/>
        <v>Prozessor D / Section 2 / Programm 2 / Ancillary Receiver 3</v>
      </c>
      <c r="C1334" t="str">
        <f t="shared" si="181"/>
        <v>SDI30_ANCrec_0003</v>
      </c>
      <c r="D1334" t="str">
        <f t="shared" si="182"/>
        <v>Receiver</v>
      </c>
      <c r="E1334" t="str">
        <f t="shared" si="183"/>
        <v>4</v>
      </c>
      <c r="F1334" t="str">
        <f t="shared" si="184"/>
        <v>2</v>
      </c>
      <c r="G1334" t="str">
        <f t="shared" si="185"/>
        <v>2</v>
      </c>
      <c r="H1334" t="str">
        <f t="shared" si="186"/>
        <v>ANC</v>
      </c>
      <c r="I1334">
        <f t="shared" si="187"/>
        <v>30</v>
      </c>
      <c r="J1334" s="114" t="str">
        <f t="shared" si="188"/>
        <v>3</v>
      </c>
    </row>
    <row r="1335" spans="1:10" x14ac:dyDescent="0.2">
      <c r="A1335" t="s">
        <v>2398</v>
      </c>
      <c r="B1335" t="str">
        <f t="shared" si="180"/>
        <v>Prozessor D / Section 2 / Programm 2 / Ancillary Receiver 4</v>
      </c>
      <c r="C1335" t="str">
        <f t="shared" si="181"/>
        <v>SDI30_ANCrec_0004</v>
      </c>
      <c r="D1335" t="str">
        <f t="shared" si="182"/>
        <v>Receiver</v>
      </c>
      <c r="E1335" t="str">
        <f t="shared" si="183"/>
        <v>4</v>
      </c>
      <c r="F1335" t="str">
        <f t="shared" si="184"/>
        <v>2</v>
      </c>
      <c r="G1335" t="str">
        <f t="shared" si="185"/>
        <v>2</v>
      </c>
      <c r="H1335" t="str">
        <f t="shared" si="186"/>
        <v>ANC</v>
      </c>
      <c r="I1335">
        <f t="shared" si="187"/>
        <v>30</v>
      </c>
      <c r="J1335" s="114" t="str">
        <f t="shared" si="188"/>
        <v>4</v>
      </c>
    </row>
    <row r="1336" spans="1:10" x14ac:dyDescent="0.2">
      <c r="A1336" t="s">
        <v>2399</v>
      </c>
      <c r="B1336" t="str">
        <f t="shared" si="180"/>
        <v>Prozessor D / Section 2 / Programm 3 / Video Receiver 1</v>
      </c>
      <c r="C1336" t="str">
        <f t="shared" si="181"/>
        <v>SDI31_VIDrec_0001</v>
      </c>
      <c r="D1336" t="str">
        <f t="shared" si="182"/>
        <v>Receiver</v>
      </c>
      <c r="E1336" t="str">
        <f t="shared" si="183"/>
        <v>4</v>
      </c>
      <c r="F1336" t="str">
        <f t="shared" si="184"/>
        <v>2</v>
      </c>
      <c r="G1336" t="str">
        <f t="shared" si="185"/>
        <v>3</v>
      </c>
      <c r="H1336" t="str">
        <f t="shared" si="186"/>
        <v>VID</v>
      </c>
      <c r="I1336">
        <f t="shared" si="187"/>
        <v>31</v>
      </c>
      <c r="J1336" s="114" t="str">
        <f t="shared" si="188"/>
        <v>1</v>
      </c>
    </row>
    <row r="1337" spans="1:10" x14ac:dyDescent="0.2">
      <c r="A1337" t="s">
        <v>2400</v>
      </c>
      <c r="B1337" t="str">
        <f t="shared" si="180"/>
        <v>Prozessor D / Section 2 / Programm 3 / Audio Receiver 1</v>
      </c>
      <c r="C1337" t="str">
        <f t="shared" si="181"/>
        <v>SDI31_AUDrec_0001</v>
      </c>
      <c r="D1337" t="str">
        <f t="shared" si="182"/>
        <v>Receiver</v>
      </c>
      <c r="E1337" t="str">
        <f t="shared" si="183"/>
        <v>4</v>
      </c>
      <c r="F1337" t="str">
        <f t="shared" si="184"/>
        <v>2</v>
      </c>
      <c r="G1337" t="str">
        <f t="shared" si="185"/>
        <v>3</v>
      </c>
      <c r="H1337" t="str">
        <f t="shared" si="186"/>
        <v>AUD</v>
      </c>
      <c r="I1337">
        <f t="shared" si="187"/>
        <v>31</v>
      </c>
      <c r="J1337" s="114" t="str">
        <f t="shared" si="188"/>
        <v>1</v>
      </c>
    </row>
    <row r="1338" spans="1:10" x14ac:dyDescent="0.2">
      <c r="A1338" t="s">
        <v>2401</v>
      </c>
      <c r="B1338" t="str">
        <f t="shared" si="180"/>
        <v>Prozessor D / Section 2 / Programm 3 / Audio Receiver 2</v>
      </c>
      <c r="C1338" t="str">
        <f t="shared" si="181"/>
        <v>SDI31_AUDrec_0002</v>
      </c>
      <c r="D1338" t="str">
        <f t="shared" si="182"/>
        <v>Receiver</v>
      </c>
      <c r="E1338" t="str">
        <f t="shared" si="183"/>
        <v>4</v>
      </c>
      <c r="F1338" t="str">
        <f t="shared" si="184"/>
        <v>2</v>
      </c>
      <c r="G1338" t="str">
        <f t="shared" si="185"/>
        <v>3</v>
      </c>
      <c r="H1338" t="str">
        <f t="shared" si="186"/>
        <v>AUD</v>
      </c>
      <c r="I1338">
        <f t="shared" si="187"/>
        <v>31</v>
      </c>
      <c r="J1338" s="114" t="str">
        <f t="shared" si="188"/>
        <v>2</v>
      </c>
    </row>
    <row r="1339" spans="1:10" x14ac:dyDescent="0.2">
      <c r="A1339" t="s">
        <v>2402</v>
      </c>
      <c r="B1339" t="str">
        <f t="shared" si="180"/>
        <v>Prozessor D / Section 2 / Programm 3 / Audio Receiver 3</v>
      </c>
      <c r="C1339" t="str">
        <f t="shared" si="181"/>
        <v>SDI31_AUDrec_0003</v>
      </c>
      <c r="D1339" t="str">
        <f t="shared" si="182"/>
        <v>Receiver</v>
      </c>
      <c r="E1339" t="str">
        <f t="shared" si="183"/>
        <v>4</v>
      </c>
      <c r="F1339" t="str">
        <f t="shared" si="184"/>
        <v>2</v>
      </c>
      <c r="G1339" t="str">
        <f t="shared" si="185"/>
        <v>3</v>
      </c>
      <c r="H1339" t="str">
        <f t="shared" si="186"/>
        <v>AUD</v>
      </c>
      <c r="I1339">
        <f t="shared" si="187"/>
        <v>31</v>
      </c>
      <c r="J1339" s="114" t="str">
        <f t="shared" si="188"/>
        <v>3</v>
      </c>
    </row>
    <row r="1340" spans="1:10" x14ac:dyDescent="0.2">
      <c r="A1340" t="s">
        <v>2403</v>
      </c>
      <c r="B1340" t="str">
        <f t="shared" si="180"/>
        <v>Prozessor D / Section 2 / Programm 3 / Audio Receiver 4</v>
      </c>
      <c r="C1340" t="str">
        <f t="shared" si="181"/>
        <v>SDI31_AUDrec_0004</v>
      </c>
      <c r="D1340" t="str">
        <f t="shared" si="182"/>
        <v>Receiver</v>
      </c>
      <c r="E1340" t="str">
        <f t="shared" si="183"/>
        <v>4</v>
      </c>
      <c r="F1340" t="str">
        <f t="shared" si="184"/>
        <v>2</v>
      </c>
      <c r="G1340" t="str">
        <f t="shared" si="185"/>
        <v>3</v>
      </c>
      <c r="H1340" t="str">
        <f t="shared" si="186"/>
        <v>AUD</v>
      </c>
      <c r="I1340">
        <f t="shared" si="187"/>
        <v>31</v>
      </c>
      <c r="J1340" s="114" t="str">
        <f t="shared" si="188"/>
        <v>4</v>
      </c>
    </row>
    <row r="1341" spans="1:10" x14ac:dyDescent="0.2">
      <c r="A1341" t="s">
        <v>2404</v>
      </c>
      <c r="B1341" t="str">
        <f t="shared" si="180"/>
        <v>Prozessor D / Section 2 / Programm 3 / Audio Receiver 5</v>
      </c>
      <c r="C1341" t="str">
        <f t="shared" si="181"/>
        <v>SDI31_AUDrec_0005</v>
      </c>
      <c r="D1341" t="str">
        <f t="shared" si="182"/>
        <v>Receiver</v>
      </c>
      <c r="E1341" t="str">
        <f t="shared" si="183"/>
        <v>4</v>
      </c>
      <c r="F1341" t="str">
        <f t="shared" si="184"/>
        <v>2</v>
      </c>
      <c r="G1341" t="str">
        <f t="shared" si="185"/>
        <v>3</v>
      </c>
      <c r="H1341" t="str">
        <f t="shared" si="186"/>
        <v>AUD</v>
      </c>
      <c r="I1341">
        <f t="shared" si="187"/>
        <v>31</v>
      </c>
      <c r="J1341" s="114" t="str">
        <f t="shared" si="188"/>
        <v>5</v>
      </c>
    </row>
    <row r="1342" spans="1:10" x14ac:dyDescent="0.2">
      <c r="A1342" t="s">
        <v>2405</v>
      </c>
      <c r="B1342" t="str">
        <f t="shared" si="180"/>
        <v>Prozessor D / Section 2 / Programm 3 / Audio Receiver 6</v>
      </c>
      <c r="C1342" t="str">
        <f t="shared" si="181"/>
        <v>SDI31_AUDrec_0006</v>
      </c>
      <c r="D1342" t="str">
        <f t="shared" si="182"/>
        <v>Receiver</v>
      </c>
      <c r="E1342" t="str">
        <f t="shared" si="183"/>
        <v>4</v>
      </c>
      <c r="F1342" t="str">
        <f t="shared" si="184"/>
        <v>2</v>
      </c>
      <c r="G1342" t="str">
        <f t="shared" si="185"/>
        <v>3</v>
      </c>
      <c r="H1342" t="str">
        <f t="shared" si="186"/>
        <v>AUD</v>
      </c>
      <c r="I1342">
        <f t="shared" si="187"/>
        <v>31</v>
      </c>
      <c r="J1342" s="114" t="str">
        <f t="shared" si="188"/>
        <v>6</v>
      </c>
    </row>
    <row r="1343" spans="1:10" x14ac:dyDescent="0.2">
      <c r="A1343" t="s">
        <v>2406</v>
      </c>
      <c r="B1343" t="str">
        <f t="shared" si="180"/>
        <v>Prozessor D / Section 2 / Programm 3 / Audio Receiver 7</v>
      </c>
      <c r="C1343" t="str">
        <f t="shared" si="181"/>
        <v>SDI31_AUDrec_0007</v>
      </c>
      <c r="D1343" t="str">
        <f t="shared" si="182"/>
        <v>Receiver</v>
      </c>
      <c r="E1343" t="str">
        <f t="shared" si="183"/>
        <v>4</v>
      </c>
      <c r="F1343" t="str">
        <f t="shared" si="184"/>
        <v>2</v>
      </c>
      <c r="G1343" t="str">
        <f t="shared" si="185"/>
        <v>3</v>
      </c>
      <c r="H1343" t="str">
        <f t="shared" si="186"/>
        <v>AUD</v>
      </c>
      <c r="I1343">
        <f t="shared" si="187"/>
        <v>31</v>
      </c>
      <c r="J1343" s="114" t="str">
        <f t="shared" si="188"/>
        <v>7</v>
      </c>
    </row>
    <row r="1344" spans="1:10" x14ac:dyDescent="0.2">
      <c r="A1344" t="s">
        <v>2407</v>
      </c>
      <c r="B1344" t="str">
        <f t="shared" si="180"/>
        <v>Prozessor D / Section 2 / Programm 3 / Audio Receiver 8</v>
      </c>
      <c r="C1344" t="str">
        <f t="shared" si="181"/>
        <v>SDI31_AUDrec_0008</v>
      </c>
      <c r="D1344" t="str">
        <f t="shared" si="182"/>
        <v>Receiver</v>
      </c>
      <c r="E1344" t="str">
        <f t="shared" si="183"/>
        <v>4</v>
      </c>
      <c r="F1344" t="str">
        <f t="shared" si="184"/>
        <v>2</v>
      </c>
      <c r="G1344" t="str">
        <f t="shared" si="185"/>
        <v>3</v>
      </c>
      <c r="H1344" t="str">
        <f t="shared" si="186"/>
        <v>AUD</v>
      </c>
      <c r="I1344">
        <f t="shared" si="187"/>
        <v>31</v>
      </c>
      <c r="J1344" s="114" t="str">
        <f t="shared" si="188"/>
        <v>8</v>
      </c>
    </row>
    <row r="1345" spans="1:10" x14ac:dyDescent="0.2">
      <c r="A1345" t="s">
        <v>2408</v>
      </c>
      <c r="B1345" t="str">
        <f t="shared" si="180"/>
        <v>Prozessor D / Section 2 / Programm 3 / Audio Receiver 9</v>
      </c>
      <c r="C1345" t="str">
        <f t="shared" si="181"/>
        <v>SDI31_AUDrec_0009</v>
      </c>
      <c r="D1345" t="str">
        <f t="shared" si="182"/>
        <v>Receiver</v>
      </c>
      <c r="E1345" t="str">
        <f t="shared" si="183"/>
        <v>4</v>
      </c>
      <c r="F1345" t="str">
        <f t="shared" si="184"/>
        <v>2</v>
      </c>
      <c r="G1345" t="str">
        <f t="shared" si="185"/>
        <v>3</v>
      </c>
      <c r="H1345" t="str">
        <f t="shared" si="186"/>
        <v>AUD</v>
      </c>
      <c r="I1345">
        <f t="shared" si="187"/>
        <v>31</v>
      </c>
      <c r="J1345" s="114" t="str">
        <f t="shared" si="188"/>
        <v>9</v>
      </c>
    </row>
    <row r="1346" spans="1:10" x14ac:dyDescent="0.2">
      <c r="A1346" t="s">
        <v>2409</v>
      </c>
      <c r="B1346" t="str">
        <f t="shared" ref="B1346:B1409" si="189">CONCATENATE(IF(E1346="1","Prozessor A",IF(E1346="2","Prozessor B",IF(E1346="3","Prozessor C",IF(E1346="4","Prozessor D","UNBEKANNT"))))," / ",IF(F1346="1","Section 1",IF(F1346="2","Section 2","UNBEKANNT"))," / ",IF(G1346="1","Programm 1",IF(G1346="2","Programm 2",IF(G1346="3","Programm 3",IF(G1346="4","Programm 4","UNBEKANNT")))), " / ", IF(H1346="VID","Video",IF(H1346="AUD","Audio",IF(H1346="ANC","Ancillary","UNBEKANNT")))," ", D1346, " ", J1346)</f>
        <v>Prozessor D / Section 2 / Programm 3 / Audio Receiver 10</v>
      </c>
      <c r="C1346" t="str">
        <f t="shared" ref="C1346:C1409" si="190">CONCATENATE("SDI",IF(I1346&lt;10,CONCATENATE("0",I1346),I1346),"_",H1346,IF(D1346="Sender","send_",IF(D1346="Receiver","rec_","UNKNOWN")),IF(OR(J1346 ="1",J1346 ="2",J1346 ="3",J1346 ="4",J1346 ="5",J1346 ="6",J1346 ="7",J1346 ="8",J1346 ="9"),CONCATENATE("000",J1346),CONCATENATE("00",J1346)))</f>
        <v>SDI31_AUDrec_0010</v>
      </c>
      <c r="D1346" t="str">
        <f t="shared" ref="D1346:D1409" si="191">IF(ISERROR(FIND("S|P",A1346)),"Receiver","Sender")</f>
        <v>Receiver</v>
      </c>
      <c r="E1346" t="str">
        <f t="shared" ref="E1346:E1409" si="192">IF(ISERROR(FIND("ProcA",A1346)),IF(ISERROR(FIND("ProcB",A1346)),IF(ISERROR(FIND("ProcC",A1346)),IF(ISERROR(FIND("ProcD",A1346)),"UNBEKANNT","4"),"3"),"2"),"1")</f>
        <v>4</v>
      </c>
      <c r="F1346" t="str">
        <f t="shared" ref="F1346:F1409" si="193">IF(ISERROR(FIND(" S1 ",A1346)),IF(ISERROR(FIND(" S2 ",A1346)),"UNBEKANNT","2"),"1")</f>
        <v>2</v>
      </c>
      <c r="G1346" t="str">
        <f t="shared" ref="G1346:G1409" si="194">IF(ISERROR(FIND(" P1 ",A1346)),IF(ISERROR(FIND(" P2 ",A1346)),IF(ISERROR(FIND(" P3 ",A1346)),IF(ISERROR(FIND(" P4 ",A1346)),"UNBEKANNT","4"),"3"),"2"),"1")</f>
        <v>3</v>
      </c>
      <c r="H1346" t="str">
        <f t="shared" ref="H1346:H1409" si="195">IF(ISERROR(FIND("Video",A1346)),IF(ISERROR(FIND("Audio",A1346)),IF(ISERROR(FIND("Ancillary",A1346)),"UNBEKANNT","ANC"),"AUD"),"VID")</f>
        <v>AUD</v>
      </c>
      <c r="I1346">
        <f t="shared" ref="I1346:I1409" si="196">IF(AND(E1346="1",F1346="1",G1346="1"),1,IF(AND(E1346="1",F1346="1",G1346="2"),2,IF(AND(E1346="1",F1346="1",G1346="3"),3,IF(AND(E1346="1",F1346="1",G1346="4"),4,IF(AND(E1346="1",F1346="2",G1346="1"),5,IF(AND(E1346="1",F1346="2",G1346="2"),6,IF(AND(E1346="1",F1346="2",G1346="3"),7,IF(AND(E1346="1",F1346="2",G1346="4"),8,IF(AND(E1346="2",F1346="1",G1346="1"),9,IF(AND(E1346="2",F1346="1",G1346="2"),10,IF(AND(E1346="2",F1346="1",G1346="3"),11,IF(AND(E1346="2",F1346="1",G1346="4"),12,IF(AND(E1346="2",F1346="2",G1346="1"),13,IF(AND(E1346="2",F1346="2",G1346="2"),14,IF(AND(E1346="2",F1346="2",G1346="3"),15,IF(AND(E1346="2",F1346="2",G1346="4"),16,IF(AND(E1346="3",F1346="1",G1346="1"),17,IF(AND(E1346="3",F1346="1",G1346="2"),18,IF(AND(E1346="3",F1346="1",G1346="3"),19,IF(AND(E1346="3",F1346="1",G1346="4"),20,IF(AND(E1346="3",F1346="2",G1346="1"),21,IF(AND(E1346="3",F1346="2",G1346="2"),22,IF(AND(E1346="3",F1346="2",G1346="3"),23,IF(AND(E1346="3",F1346="2",G1346="4"),24,IF(AND(E1346="4",F1346="1",G1346="1"),25,IF(AND(E1346="4",F1346="1",G1346="2"),26,IF(AND(E1346="4",F1346="1",G1346="3"),27,IF(AND(E1346="4",F1346="1",G1346="4"),28,IF(AND(E1346="4",F1346="2",G1346="1"),29,IF(AND(E1346="4",F1346="2",G1346="2"),30,IF(AND(E1346="4",F1346="2",G1346="3"),31,IF(AND(E1346="4",F1346="2",G1346="4"),32,"UNBEKANNT"))))))))))))))))))))))))))))))))</f>
        <v>31</v>
      </c>
      <c r="J1346" s="114" t="str">
        <f t="shared" ref="J1346:J1409" si="197">IF(ISERROR(FIND("Proxy Video",A1346)),IF(ISERROR(FIND("Video",A1346)),IF(ISERROR(SEARCH("Audio",A1346)),IF(ISERROR(SEARCH("Data",A1346)),"UNBEKANNT",RIGHT(A1346,LEN(A1346)-SEARCH("Data",A1346)-4)),RIGHT(A1346,LEN(A1346)-SEARCH("Audio",A1346)-5)),"1"),"2")</f>
        <v>10</v>
      </c>
    </row>
    <row r="1347" spans="1:10" x14ac:dyDescent="0.2">
      <c r="A1347" t="s">
        <v>2410</v>
      </c>
      <c r="B1347" t="str">
        <f t="shared" si="189"/>
        <v>Prozessor D / Section 2 / Programm 3 / Audio Receiver 11</v>
      </c>
      <c r="C1347" t="str">
        <f t="shared" si="190"/>
        <v>SDI31_AUDrec_0011</v>
      </c>
      <c r="D1347" t="str">
        <f t="shared" si="191"/>
        <v>Receiver</v>
      </c>
      <c r="E1347" t="str">
        <f t="shared" si="192"/>
        <v>4</v>
      </c>
      <c r="F1347" t="str">
        <f t="shared" si="193"/>
        <v>2</v>
      </c>
      <c r="G1347" t="str">
        <f t="shared" si="194"/>
        <v>3</v>
      </c>
      <c r="H1347" t="str">
        <f t="shared" si="195"/>
        <v>AUD</v>
      </c>
      <c r="I1347">
        <f t="shared" si="196"/>
        <v>31</v>
      </c>
      <c r="J1347" s="114" t="str">
        <f t="shared" si="197"/>
        <v>11</v>
      </c>
    </row>
    <row r="1348" spans="1:10" x14ac:dyDescent="0.2">
      <c r="A1348" t="s">
        <v>2411</v>
      </c>
      <c r="B1348" t="str">
        <f t="shared" si="189"/>
        <v>Prozessor D / Section 2 / Programm 3 / Audio Receiver 12</v>
      </c>
      <c r="C1348" t="str">
        <f t="shared" si="190"/>
        <v>SDI31_AUDrec_0012</v>
      </c>
      <c r="D1348" t="str">
        <f t="shared" si="191"/>
        <v>Receiver</v>
      </c>
      <c r="E1348" t="str">
        <f t="shared" si="192"/>
        <v>4</v>
      </c>
      <c r="F1348" t="str">
        <f t="shared" si="193"/>
        <v>2</v>
      </c>
      <c r="G1348" t="str">
        <f t="shared" si="194"/>
        <v>3</v>
      </c>
      <c r="H1348" t="str">
        <f t="shared" si="195"/>
        <v>AUD</v>
      </c>
      <c r="I1348">
        <f t="shared" si="196"/>
        <v>31</v>
      </c>
      <c r="J1348" s="114" t="str">
        <f t="shared" si="197"/>
        <v>12</v>
      </c>
    </row>
    <row r="1349" spans="1:10" x14ac:dyDescent="0.2">
      <c r="A1349" t="s">
        <v>2412</v>
      </c>
      <c r="B1349" t="str">
        <f t="shared" si="189"/>
        <v>Prozessor D / Section 2 / Programm 3 / Audio Receiver 13</v>
      </c>
      <c r="C1349" t="str">
        <f t="shared" si="190"/>
        <v>SDI31_AUDrec_0013</v>
      </c>
      <c r="D1349" t="str">
        <f t="shared" si="191"/>
        <v>Receiver</v>
      </c>
      <c r="E1349" t="str">
        <f t="shared" si="192"/>
        <v>4</v>
      </c>
      <c r="F1349" t="str">
        <f t="shared" si="193"/>
        <v>2</v>
      </c>
      <c r="G1349" t="str">
        <f t="shared" si="194"/>
        <v>3</v>
      </c>
      <c r="H1349" t="str">
        <f t="shared" si="195"/>
        <v>AUD</v>
      </c>
      <c r="I1349">
        <f t="shared" si="196"/>
        <v>31</v>
      </c>
      <c r="J1349" s="114" t="str">
        <f t="shared" si="197"/>
        <v>13</v>
      </c>
    </row>
    <row r="1350" spans="1:10" x14ac:dyDescent="0.2">
      <c r="A1350" t="s">
        <v>2413</v>
      </c>
      <c r="B1350" t="str">
        <f t="shared" si="189"/>
        <v>Prozessor D / Section 2 / Programm 3 / Audio Receiver 14</v>
      </c>
      <c r="C1350" t="str">
        <f t="shared" si="190"/>
        <v>SDI31_AUDrec_0014</v>
      </c>
      <c r="D1350" t="str">
        <f t="shared" si="191"/>
        <v>Receiver</v>
      </c>
      <c r="E1350" t="str">
        <f t="shared" si="192"/>
        <v>4</v>
      </c>
      <c r="F1350" t="str">
        <f t="shared" si="193"/>
        <v>2</v>
      </c>
      <c r="G1350" t="str">
        <f t="shared" si="194"/>
        <v>3</v>
      </c>
      <c r="H1350" t="str">
        <f t="shared" si="195"/>
        <v>AUD</v>
      </c>
      <c r="I1350">
        <f t="shared" si="196"/>
        <v>31</v>
      </c>
      <c r="J1350" s="114" t="str">
        <f t="shared" si="197"/>
        <v>14</v>
      </c>
    </row>
    <row r="1351" spans="1:10" x14ac:dyDescent="0.2">
      <c r="A1351" t="s">
        <v>2414</v>
      </c>
      <c r="B1351" t="str">
        <f t="shared" si="189"/>
        <v>Prozessor D / Section 2 / Programm 3 / Audio Receiver 15</v>
      </c>
      <c r="C1351" t="str">
        <f t="shared" si="190"/>
        <v>SDI31_AUDrec_0015</v>
      </c>
      <c r="D1351" t="str">
        <f t="shared" si="191"/>
        <v>Receiver</v>
      </c>
      <c r="E1351" t="str">
        <f t="shared" si="192"/>
        <v>4</v>
      </c>
      <c r="F1351" t="str">
        <f t="shared" si="193"/>
        <v>2</v>
      </c>
      <c r="G1351" t="str">
        <f t="shared" si="194"/>
        <v>3</v>
      </c>
      <c r="H1351" t="str">
        <f t="shared" si="195"/>
        <v>AUD</v>
      </c>
      <c r="I1351">
        <f t="shared" si="196"/>
        <v>31</v>
      </c>
      <c r="J1351" s="114" t="str">
        <f t="shared" si="197"/>
        <v>15</v>
      </c>
    </row>
    <row r="1352" spans="1:10" x14ac:dyDescent="0.2">
      <c r="A1352" t="s">
        <v>2415</v>
      </c>
      <c r="B1352" t="str">
        <f t="shared" si="189"/>
        <v>Prozessor D / Section 2 / Programm 3 / Audio Receiver 16</v>
      </c>
      <c r="C1352" t="str">
        <f t="shared" si="190"/>
        <v>SDI31_AUDrec_0016</v>
      </c>
      <c r="D1352" t="str">
        <f t="shared" si="191"/>
        <v>Receiver</v>
      </c>
      <c r="E1352" t="str">
        <f t="shared" si="192"/>
        <v>4</v>
      </c>
      <c r="F1352" t="str">
        <f t="shared" si="193"/>
        <v>2</v>
      </c>
      <c r="G1352" t="str">
        <f t="shared" si="194"/>
        <v>3</v>
      </c>
      <c r="H1352" t="str">
        <f t="shared" si="195"/>
        <v>AUD</v>
      </c>
      <c r="I1352">
        <f t="shared" si="196"/>
        <v>31</v>
      </c>
      <c r="J1352" s="114" t="str">
        <f t="shared" si="197"/>
        <v>16</v>
      </c>
    </row>
    <row r="1353" spans="1:10" x14ac:dyDescent="0.2">
      <c r="A1353" t="s">
        <v>2416</v>
      </c>
      <c r="B1353" t="str">
        <f t="shared" si="189"/>
        <v>Prozessor D / Section 2 / Programm 3 / Ancillary Receiver 1</v>
      </c>
      <c r="C1353" t="str">
        <f t="shared" si="190"/>
        <v>SDI31_ANCrec_0001</v>
      </c>
      <c r="D1353" t="str">
        <f t="shared" si="191"/>
        <v>Receiver</v>
      </c>
      <c r="E1353" t="str">
        <f t="shared" si="192"/>
        <v>4</v>
      </c>
      <c r="F1353" t="str">
        <f t="shared" si="193"/>
        <v>2</v>
      </c>
      <c r="G1353" t="str">
        <f t="shared" si="194"/>
        <v>3</v>
      </c>
      <c r="H1353" t="str">
        <f t="shared" si="195"/>
        <v>ANC</v>
      </c>
      <c r="I1353">
        <f t="shared" si="196"/>
        <v>31</v>
      </c>
      <c r="J1353" s="114" t="str">
        <f t="shared" si="197"/>
        <v>1</v>
      </c>
    </row>
    <row r="1354" spans="1:10" x14ac:dyDescent="0.2">
      <c r="A1354" t="s">
        <v>2417</v>
      </c>
      <c r="B1354" t="str">
        <f t="shared" si="189"/>
        <v>Prozessor D / Section 2 / Programm 3 / Ancillary Receiver 2</v>
      </c>
      <c r="C1354" t="str">
        <f t="shared" si="190"/>
        <v>SDI31_ANCrec_0002</v>
      </c>
      <c r="D1354" t="str">
        <f t="shared" si="191"/>
        <v>Receiver</v>
      </c>
      <c r="E1354" t="str">
        <f t="shared" si="192"/>
        <v>4</v>
      </c>
      <c r="F1354" t="str">
        <f t="shared" si="193"/>
        <v>2</v>
      </c>
      <c r="G1354" t="str">
        <f t="shared" si="194"/>
        <v>3</v>
      </c>
      <c r="H1354" t="str">
        <f t="shared" si="195"/>
        <v>ANC</v>
      </c>
      <c r="I1354">
        <f t="shared" si="196"/>
        <v>31</v>
      </c>
      <c r="J1354" s="114" t="str">
        <f t="shared" si="197"/>
        <v>2</v>
      </c>
    </row>
    <row r="1355" spans="1:10" x14ac:dyDescent="0.2">
      <c r="A1355" t="s">
        <v>2418</v>
      </c>
      <c r="B1355" t="str">
        <f t="shared" si="189"/>
        <v>Prozessor D / Section 2 / Programm 3 / Ancillary Receiver 3</v>
      </c>
      <c r="C1355" t="str">
        <f t="shared" si="190"/>
        <v>SDI31_ANCrec_0003</v>
      </c>
      <c r="D1355" t="str">
        <f t="shared" si="191"/>
        <v>Receiver</v>
      </c>
      <c r="E1355" t="str">
        <f t="shared" si="192"/>
        <v>4</v>
      </c>
      <c r="F1355" t="str">
        <f t="shared" si="193"/>
        <v>2</v>
      </c>
      <c r="G1355" t="str">
        <f t="shared" si="194"/>
        <v>3</v>
      </c>
      <c r="H1355" t="str">
        <f t="shared" si="195"/>
        <v>ANC</v>
      </c>
      <c r="I1355">
        <f t="shared" si="196"/>
        <v>31</v>
      </c>
      <c r="J1355" s="114" t="str">
        <f t="shared" si="197"/>
        <v>3</v>
      </c>
    </row>
    <row r="1356" spans="1:10" x14ac:dyDescent="0.2">
      <c r="A1356" t="s">
        <v>2419</v>
      </c>
      <c r="B1356" t="str">
        <f t="shared" si="189"/>
        <v>Prozessor D / Section 2 / Programm 3 / Ancillary Receiver 4</v>
      </c>
      <c r="C1356" t="str">
        <f t="shared" si="190"/>
        <v>SDI31_ANCrec_0004</v>
      </c>
      <c r="D1356" t="str">
        <f t="shared" si="191"/>
        <v>Receiver</v>
      </c>
      <c r="E1356" t="str">
        <f t="shared" si="192"/>
        <v>4</v>
      </c>
      <c r="F1356" t="str">
        <f t="shared" si="193"/>
        <v>2</v>
      </c>
      <c r="G1356" t="str">
        <f t="shared" si="194"/>
        <v>3</v>
      </c>
      <c r="H1356" t="str">
        <f t="shared" si="195"/>
        <v>ANC</v>
      </c>
      <c r="I1356">
        <f t="shared" si="196"/>
        <v>31</v>
      </c>
      <c r="J1356" s="114" t="str">
        <f t="shared" si="197"/>
        <v>4</v>
      </c>
    </row>
    <row r="1357" spans="1:10" x14ac:dyDescent="0.2">
      <c r="A1357" t="s">
        <v>2420</v>
      </c>
      <c r="B1357" t="str">
        <f t="shared" si="189"/>
        <v>Prozessor D / Section 2 / Programm 4 / Video Receiver 1</v>
      </c>
      <c r="C1357" t="str">
        <f t="shared" si="190"/>
        <v>SDI32_VIDrec_0001</v>
      </c>
      <c r="D1357" t="str">
        <f t="shared" si="191"/>
        <v>Receiver</v>
      </c>
      <c r="E1357" t="str">
        <f t="shared" si="192"/>
        <v>4</v>
      </c>
      <c r="F1357" t="str">
        <f t="shared" si="193"/>
        <v>2</v>
      </c>
      <c r="G1357" t="str">
        <f t="shared" si="194"/>
        <v>4</v>
      </c>
      <c r="H1357" t="str">
        <f t="shared" si="195"/>
        <v>VID</v>
      </c>
      <c r="I1357">
        <f t="shared" si="196"/>
        <v>32</v>
      </c>
      <c r="J1357" s="114" t="str">
        <f t="shared" si="197"/>
        <v>1</v>
      </c>
    </row>
    <row r="1358" spans="1:10" x14ac:dyDescent="0.2">
      <c r="A1358" t="s">
        <v>2421</v>
      </c>
      <c r="B1358" t="str">
        <f t="shared" si="189"/>
        <v>Prozessor D / Section 2 / Programm 4 / Audio Receiver 1</v>
      </c>
      <c r="C1358" t="str">
        <f t="shared" si="190"/>
        <v>SDI32_AUDrec_0001</v>
      </c>
      <c r="D1358" t="str">
        <f t="shared" si="191"/>
        <v>Receiver</v>
      </c>
      <c r="E1358" t="str">
        <f t="shared" si="192"/>
        <v>4</v>
      </c>
      <c r="F1358" t="str">
        <f t="shared" si="193"/>
        <v>2</v>
      </c>
      <c r="G1358" t="str">
        <f t="shared" si="194"/>
        <v>4</v>
      </c>
      <c r="H1358" t="str">
        <f t="shared" si="195"/>
        <v>AUD</v>
      </c>
      <c r="I1358">
        <f t="shared" si="196"/>
        <v>32</v>
      </c>
      <c r="J1358" s="114" t="str">
        <f t="shared" si="197"/>
        <v>1</v>
      </c>
    </row>
    <row r="1359" spans="1:10" x14ac:dyDescent="0.2">
      <c r="A1359" t="s">
        <v>2422</v>
      </c>
      <c r="B1359" t="str">
        <f t="shared" si="189"/>
        <v>Prozessor D / Section 2 / Programm 4 / Audio Receiver 2</v>
      </c>
      <c r="C1359" t="str">
        <f t="shared" si="190"/>
        <v>SDI32_AUDrec_0002</v>
      </c>
      <c r="D1359" t="str">
        <f t="shared" si="191"/>
        <v>Receiver</v>
      </c>
      <c r="E1359" t="str">
        <f t="shared" si="192"/>
        <v>4</v>
      </c>
      <c r="F1359" t="str">
        <f t="shared" si="193"/>
        <v>2</v>
      </c>
      <c r="G1359" t="str">
        <f t="shared" si="194"/>
        <v>4</v>
      </c>
      <c r="H1359" t="str">
        <f t="shared" si="195"/>
        <v>AUD</v>
      </c>
      <c r="I1359">
        <f t="shared" si="196"/>
        <v>32</v>
      </c>
      <c r="J1359" s="114" t="str">
        <f t="shared" si="197"/>
        <v>2</v>
      </c>
    </row>
    <row r="1360" spans="1:10" x14ac:dyDescent="0.2">
      <c r="A1360" t="s">
        <v>2423</v>
      </c>
      <c r="B1360" t="str">
        <f t="shared" si="189"/>
        <v>Prozessor D / Section 2 / Programm 4 / Audio Receiver 3</v>
      </c>
      <c r="C1360" t="str">
        <f t="shared" si="190"/>
        <v>SDI32_AUDrec_0003</v>
      </c>
      <c r="D1360" t="str">
        <f t="shared" si="191"/>
        <v>Receiver</v>
      </c>
      <c r="E1360" t="str">
        <f t="shared" si="192"/>
        <v>4</v>
      </c>
      <c r="F1360" t="str">
        <f t="shared" si="193"/>
        <v>2</v>
      </c>
      <c r="G1360" t="str">
        <f t="shared" si="194"/>
        <v>4</v>
      </c>
      <c r="H1360" t="str">
        <f t="shared" si="195"/>
        <v>AUD</v>
      </c>
      <c r="I1360">
        <f t="shared" si="196"/>
        <v>32</v>
      </c>
      <c r="J1360" s="114" t="str">
        <f t="shared" si="197"/>
        <v>3</v>
      </c>
    </row>
    <row r="1361" spans="1:10" x14ac:dyDescent="0.2">
      <c r="A1361" t="s">
        <v>2424</v>
      </c>
      <c r="B1361" t="str">
        <f t="shared" si="189"/>
        <v>Prozessor D / Section 2 / Programm 4 / Audio Receiver 4</v>
      </c>
      <c r="C1361" t="str">
        <f t="shared" si="190"/>
        <v>SDI32_AUDrec_0004</v>
      </c>
      <c r="D1361" t="str">
        <f t="shared" si="191"/>
        <v>Receiver</v>
      </c>
      <c r="E1361" t="str">
        <f t="shared" si="192"/>
        <v>4</v>
      </c>
      <c r="F1361" t="str">
        <f t="shared" si="193"/>
        <v>2</v>
      </c>
      <c r="G1361" t="str">
        <f t="shared" si="194"/>
        <v>4</v>
      </c>
      <c r="H1361" t="str">
        <f t="shared" si="195"/>
        <v>AUD</v>
      </c>
      <c r="I1361">
        <f t="shared" si="196"/>
        <v>32</v>
      </c>
      <c r="J1361" s="114" t="str">
        <f t="shared" si="197"/>
        <v>4</v>
      </c>
    </row>
    <row r="1362" spans="1:10" x14ac:dyDescent="0.2">
      <c r="A1362" t="s">
        <v>2425</v>
      </c>
      <c r="B1362" t="str">
        <f t="shared" si="189"/>
        <v>Prozessor D / Section 2 / Programm 4 / Audio Receiver 5</v>
      </c>
      <c r="C1362" t="str">
        <f t="shared" si="190"/>
        <v>SDI32_AUDrec_0005</v>
      </c>
      <c r="D1362" t="str">
        <f t="shared" si="191"/>
        <v>Receiver</v>
      </c>
      <c r="E1362" t="str">
        <f t="shared" si="192"/>
        <v>4</v>
      </c>
      <c r="F1362" t="str">
        <f t="shared" si="193"/>
        <v>2</v>
      </c>
      <c r="G1362" t="str">
        <f t="shared" si="194"/>
        <v>4</v>
      </c>
      <c r="H1362" t="str">
        <f t="shared" si="195"/>
        <v>AUD</v>
      </c>
      <c r="I1362">
        <f t="shared" si="196"/>
        <v>32</v>
      </c>
      <c r="J1362" s="114" t="str">
        <f t="shared" si="197"/>
        <v>5</v>
      </c>
    </row>
    <row r="1363" spans="1:10" x14ac:dyDescent="0.2">
      <c r="A1363" t="s">
        <v>2426</v>
      </c>
      <c r="B1363" t="str">
        <f t="shared" si="189"/>
        <v>Prozessor D / Section 2 / Programm 4 / Audio Receiver 6</v>
      </c>
      <c r="C1363" t="str">
        <f t="shared" si="190"/>
        <v>SDI32_AUDrec_0006</v>
      </c>
      <c r="D1363" t="str">
        <f t="shared" si="191"/>
        <v>Receiver</v>
      </c>
      <c r="E1363" t="str">
        <f t="shared" si="192"/>
        <v>4</v>
      </c>
      <c r="F1363" t="str">
        <f t="shared" si="193"/>
        <v>2</v>
      </c>
      <c r="G1363" t="str">
        <f t="shared" si="194"/>
        <v>4</v>
      </c>
      <c r="H1363" t="str">
        <f t="shared" si="195"/>
        <v>AUD</v>
      </c>
      <c r="I1363">
        <f t="shared" si="196"/>
        <v>32</v>
      </c>
      <c r="J1363" s="114" t="str">
        <f t="shared" si="197"/>
        <v>6</v>
      </c>
    </row>
    <row r="1364" spans="1:10" x14ac:dyDescent="0.2">
      <c r="A1364" t="s">
        <v>2427</v>
      </c>
      <c r="B1364" t="str">
        <f t="shared" si="189"/>
        <v>Prozessor D / Section 2 / Programm 4 / Audio Receiver 7</v>
      </c>
      <c r="C1364" t="str">
        <f t="shared" si="190"/>
        <v>SDI32_AUDrec_0007</v>
      </c>
      <c r="D1364" t="str">
        <f t="shared" si="191"/>
        <v>Receiver</v>
      </c>
      <c r="E1364" t="str">
        <f t="shared" si="192"/>
        <v>4</v>
      </c>
      <c r="F1364" t="str">
        <f t="shared" si="193"/>
        <v>2</v>
      </c>
      <c r="G1364" t="str">
        <f t="shared" si="194"/>
        <v>4</v>
      </c>
      <c r="H1364" t="str">
        <f t="shared" si="195"/>
        <v>AUD</v>
      </c>
      <c r="I1364">
        <f t="shared" si="196"/>
        <v>32</v>
      </c>
      <c r="J1364" s="114" t="str">
        <f t="shared" si="197"/>
        <v>7</v>
      </c>
    </row>
    <row r="1365" spans="1:10" x14ac:dyDescent="0.2">
      <c r="A1365" t="s">
        <v>2428</v>
      </c>
      <c r="B1365" t="str">
        <f t="shared" si="189"/>
        <v>Prozessor D / Section 2 / Programm 4 / Audio Receiver 8</v>
      </c>
      <c r="C1365" t="str">
        <f t="shared" si="190"/>
        <v>SDI32_AUDrec_0008</v>
      </c>
      <c r="D1365" t="str">
        <f t="shared" si="191"/>
        <v>Receiver</v>
      </c>
      <c r="E1365" t="str">
        <f t="shared" si="192"/>
        <v>4</v>
      </c>
      <c r="F1365" t="str">
        <f t="shared" si="193"/>
        <v>2</v>
      </c>
      <c r="G1365" t="str">
        <f t="shared" si="194"/>
        <v>4</v>
      </c>
      <c r="H1365" t="str">
        <f t="shared" si="195"/>
        <v>AUD</v>
      </c>
      <c r="I1365">
        <f t="shared" si="196"/>
        <v>32</v>
      </c>
      <c r="J1365" s="114" t="str">
        <f t="shared" si="197"/>
        <v>8</v>
      </c>
    </row>
    <row r="1366" spans="1:10" x14ac:dyDescent="0.2">
      <c r="A1366" t="s">
        <v>2429</v>
      </c>
      <c r="B1366" t="str">
        <f t="shared" si="189"/>
        <v>Prozessor D / Section 2 / Programm 4 / Audio Receiver 9</v>
      </c>
      <c r="C1366" t="str">
        <f t="shared" si="190"/>
        <v>SDI32_AUDrec_0009</v>
      </c>
      <c r="D1366" t="str">
        <f t="shared" si="191"/>
        <v>Receiver</v>
      </c>
      <c r="E1366" t="str">
        <f t="shared" si="192"/>
        <v>4</v>
      </c>
      <c r="F1366" t="str">
        <f t="shared" si="193"/>
        <v>2</v>
      </c>
      <c r="G1366" t="str">
        <f t="shared" si="194"/>
        <v>4</v>
      </c>
      <c r="H1366" t="str">
        <f t="shared" si="195"/>
        <v>AUD</v>
      </c>
      <c r="I1366">
        <f t="shared" si="196"/>
        <v>32</v>
      </c>
      <c r="J1366" s="114" t="str">
        <f t="shared" si="197"/>
        <v>9</v>
      </c>
    </row>
    <row r="1367" spans="1:10" x14ac:dyDescent="0.2">
      <c r="A1367" t="s">
        <v>2430</v>
      </c>
      <c r="B1367" t="str">
        <f t="shared" si="189"/>
        <v>Prozessor D / Section 2 / Programm 4 / Audio Receiver 10</v>
      </c>
      <c r="C1367" t="str">
        <f t="shared" si="190"/>
        <v>SDI32_AUDrec_0010</v>
      </c>
      <c r="D1367" t="str">
        <f t="shared" si="191"/>
        <v>Receiver</v>
      </c>
      <c r="E1367" t="str">
        <f t="shared" si="192"/>
        <v>4</v>
      </c>
      <c r="F1367" t="str">
        <f t="shared" si="193"/>
        <v>2</v>
      </c>
      <c r="G1367" t="str">
        <f t="shared" si="194"/>
        <v>4</v>
      </c>
      <c r="H1367" t="str">
        <f t="shared" si="195"/>
        <v>AUD</v>
      </c>
      <c r="I1367">
        <f t="shared" si="196"/>
        <v>32</v>
      </c>
      <c r="J1367" s="114" t="str">
        <f t="shared" si="197"/>
        <v>10</v>
      </c>
    </row>
    <row r="1368" spans="1:10" x14ac:dyDescent="0.2">
      <c r="A1368" t="s">
        <v>2431</v>
      </c>
      <c r="B1368" t="str">
        <f t="shared" si="189"/>
        <v>Prozessor D / Section 2 / Programm 4 / Audio Receiver 11</v>
      </c>
      <c r="C1368" t="str">
        <f t="shared" si="190"/>
        <v>SDI32_AUDrec_0011</v>
      </c>
      <c r="D1368" t="str">
        <f t="shared" si="191"/>
        <v>Receiver</v>
      </c>
      <c r="E1368" t="str">
        <f t="shared" si="192"/>
        <v>4</v>
      </c>
      <c r="F1368" t="str">
        <f t="shared" si="193"/>
        <v>2</v>
      </c>
      <c r="G1368" t="str">
        <f t="shared" si="194"/>
        <v>4</v>
      </c>
      <c r="H1368" t="str">
        <f t="shared" si="195"/>
        <v>AUD</v>
      </c>
      <c r="I1368">
        <f t="shared" si="196"/>
        <v>32</v>
      </c>
      <c r="J1368" s="114" t="str">
        <f t="shared" si="197"/>
        <v>11</v>
      </c>
    </row>
    <row r="1369" spans="1:10" x14ac:dyDescent="0.2">
      <c r="A1369" t="s">
        <v>2432</v>
      </c>
      <c r="B1369" t="str">
        <f t="shared" si="189"/>
        <v>Prozessor D / Section 2 / Programm 4 / Audio Receiver 12</v>
      </c>
      <c r="C1369" t="str">
        <f t="shared" si="190"/>
        <v>SDI32_AUDrec_0012</v>
      </c>
      <c r="D1369" t="str">
        <f t="shared" si="191"/>
        <v>Receiver</v>
      </c>
      <c r="E1369" t="str">
        <f t="shared" si="192"/>
        <v>4</v>
      </c>
      <c r="F1369" t="str">
        <f t="shared" si="193"/>
        <v>2</v>
      </c>
      <c r="G1369" t="str">
        <f t="shared" si="194"/>
        <v>4</v>
      </c>
      <c r="H1369" t="str">
        <f t="shared" si="195"/>
        <v>AUD</v>
      </c>
      <c r="I1369">
        <f t="shared" si="196"/>
        <v>32</v>
      </c>
      <c r="J1369" s="114" t="str">
        <f t="shared" si="197"/>
        <v>12</v>
      </c>
    </row>
    <row r="1370" spans="1:10" x14ac:dyDescent="0.2">
      <c r="A1370" t="s">
        <v>2433</v>
      </c>
      <c r="B1370" t="str">
        <f t="shared" si="189"/>
        <v>Prozessor D / Section 2 / Programm 4 / Audio Receiver 13</v>
      </c>
      <c r="C1370" t="str">
        <f t="shared" si="190"/>
        <v>SDI32_AUDrec_0013</v>
      </c>
      <c r="D1370" t="str">
        <f t="shared" si="191"/>
        <v>Receiver</v>
      </c>
      <c r="E1370" t="str">
        <f t="shared" si="192"/>
        <v>4</v>
      </c>
      <c r="F1370" t="str">
        <f t="shared" si="193"/>
        <v>2</v>
      </c>
      <c r="G1370" t="str">
        <f t="shared" si="194"/>
        <v>4</v>
      </c>
      <c r="H1370" t="str">
        <f t="shared" si="195"/>
        <v>AUD</v>
      </c>
      <c r="I1370">
        <f t="shared" si="196"/>
        <v>32</v>
      </c>
      <c r="J1370" s="114" t="str">
        <f t="shared" si="197"/>
        <v>13</v>
      </c>
    </row>
    <row r="1371" spans="1:10" x14ac:dyDescent="0.2">
      <c r="A1371" t="s">
        <v>2434</v>
      </c>
      <c r="B1371" t="str">
        <f t="shared" si="189"/>
        <v>Prozessor D / Section 2 / Programm 4 / Audio Receiver 14</v>
      </c>
      <c r="C1371" t="str">
        <f t="shared" si="190"/>
        <v>SDI32_AUDrec_0014</v>
      </c>
      <c r="D1371" t="str">
        <f t="shared" si="191"/>
        <v>Receiver</v>
      </c>
      <c r="E1371" t="str">
        <f t="shared" si="192"/>
        <v>4</v>
      </c>
      <c r="F1371" t="str">
        <f t="shared" si="193"/>
        <v>2</v>
      </c>
      <c r="G1371" t="str">
        <f t="shared" si="194"/>
        <v>4</v>
      </c>
      <c r="H1371" t="str">
        <f t="shared" si="195"/>
        <v>AUD</v>
      </c>
      <c r="I1371">
        <f t="shared" si="196"/>
        <v>32</v>
      </c>
      <c r="J1371" s="114" t="str">
        <f t="shared" si="197"/>
        <v>14</v>
      </c>
    </row>
    <row r="1372" spans="1:10" x14ac:dyDescent="0.2">
      <c r="A1372" t="s">
        <v>2435</v>
      </c>
      <c r="B1372" t="str">
        <f t="shared" si="189"/>
        <v>Prozessor D / Section 2 / Programm 4 / Audio Receiver 15</v>
      </c>
      <c r="C1372" t="str">
        <f t="shared" si="190"/>
        <v>SDI32_AUDrec_0015</v>
      </c>
      <c r="D1372" t="str">
        <f t="shared" si="191"/>
        <v>Receiver</v>
      </c>
      <c r="E1372" t="str">
        <f t="shared" si="192"/>
        <v>4</v>
      </c>
      <c r="F1372" t="str">
        <f t="shared" si="193"/>
        <v>2</v>
      </c>
      <c r="G1372" t="str">
        <f t="shared" si="194"/>
        <v>4</v>
      </c>
      <c r="H1372" t="str">
        <f t="shared" si="195"/>
        <v>AUD</v>
      </c>
      <c r="I1372">
        <f t="shared" si="196"/>
        <v>32</v>
      </c>
      <c r="J1372" s="114" t="str">
        <f t="shared" si="197"/>
        <v>15</v>
      </c>
    </row>
    <row r="1373" spans="1:10" x14ac:dyDescent="0.2">
      <c r="A1373" t="s">
        <v>2436</v>
      </c>
      <c r="B1373" t="str">
        <f t="shared" si="189"/>
        <v>Prozessor D / Section 2 / Programm 4 / Audio Receiver 16</v>
      </c>
      <c r="C1373" t="str">
        <f t="shared" si="190"/>
        <v>SDI32_AUDrec_0016</v>
      </c>
      <c r="D1373" t="str">
        <f t="shared" si="191"/>
        <v>Receiver</v>
      </c>
      <c r="E1373" t="str">
        <f t="shared" si="192"/>
        <v>4</v>
      </c>
      <c r="F1373" t="str">
        <f t="shared" si="193"/>
        <v>2</v>
      </c>
      <c r="G1373" t="str">
        <f t="shared" si="194"/>
        <v>4</v>
      </c>
      <c r="H1373" t="str">
        <f t="shared" si="195"/>
        <v>AUD</v>
      </c>
      <c r="I1373">
        <f t="shared" si="196"/>
        <v>32</v>
      </c>
      <c r="J1373" s="114" t="str">
        <f t="shared" si="197"/>
        <v>16</v>
      </c>
    </row>
    <row r="1374" spans="1:10" x14ac:dyDescent="0.2">
      <c r="A1374" t="s">
        <v>2437</v>
      </c>
      <c r="B1374" t="str">
        <f t="shared" si="189"/>
        <v>Prozessor D / Section 2 / Programm 4 / Ancillary Receiver 1</v>
      </c>
      <c r="C1374" t="str">
        <f t="shared" si="190"/>
        <v>SDI32_ANCrec_0001</v>
      </c>
      <c r="D1374" t="str">
        <f t="shared" si="191"/>
        <v>Receiver</v>
      </c>
      <c r="E1374" t="str">
        <f t="shared" si="192"/>
        <v>4</v>
      </c>
      <c r="F1374" t="str">
        <f t="shared" si="193"/>
        <v>2</v>
      </c>
      <c r="G1374" t="str">
        <f t="shared" si="194"/>
        <v>4</v>
      </c>
      <c r="H1374" t="str">
        <f t="shared" si="195"/>
        <v>ANC</v>
      </c>
      <c r="I1374">
        <f t="shared" si="196"/>
        <v>32</v>
      </c>
      <c r="J1374" s="114" t="str">
        <f t="shared" si="197"/>
        <v>1</v>
      </c>
    </row>
    <row r="1375" spans="1:10" x14ac:dyDescent="0.2">
      <c r="A1375" t="s">
        <v>2438</v>
      </c>
      <c r="B1375" t="str">
        <f t="shared" si="189"/>
        <v>Prozessor D / Section 2 / Programm 4 / Ancillary Receiver 2</v>
      </c>
      <c r="C1375" t="str">
        <f t="shared" si="190"/>
        <v>SDI32_ANCrec_0002</v>
      </c>
      <c r="D1375" t="str">
        <f t="shared" si="191"/>
        <v>Receiver</v>
      </c>
      <c r="E1375" t="str">
        <f t="shared" si="192"/>
        <v>4</v>
      </c>
      <c r="F1375" t="str">
        <f t="shared" si="193"/>
        <v>2</v>
      </c>
      <c r="G1375" t="str">
        <f t="shared" si="194"/>
        <v>4</v>
      </c>
      <c r="H1375" t="str">
        <f t="shared" si="195"/>
        <v>ANC</v>
      </c>
      <c r="I1375">
        <f t="shared" si="196"/>
        <v>32</v>
      </c>
      <c r="J1375" s="114" t="str">
        <f t="shared" si="197"/>
        <v>2</v>
      </c>
    </row>
    <row r="1376" spans="1:10" x14ac:dyDescent="0.2">
      <c r="A1376" t="s">
        <v>2439</v>
      </c>
      <c r="B1376" t="str">
        <f t="shared" si="189"/>
        <v>Prozessor D / Section 2 / Programm 4 / Ancillary Receiver 3</v>
      </c>
      <c r="C1376" t="str">
        <f t="shared" si="190"/>
        <v>SDI32_ANCrec_0003</v>
      </c>
      <c r="D1376" t="str">
        <f t="shared" si="191"/>
        <v>Receiver</v>
      </c>
      <c r="E1376" t="str">
        <f t="shared" si="192"/>
        <v>4</v>
      </c>
      <c r="F1376" t="str">
        <f t="shared" si="193"/>
        <v>2</v>
      </c>
      <c r="G1376" t="str">
        <f t="shared" si="194"/>
        <v>4</v>
      </c>
      <c r="H1376" t="str">
        <f t="shared" si="195"/>
        <v>ANC</v>
      </c>
      <c r="I1376">
        <f t="shared" si="196"/>
        <v>32</v>
      </c>
      <c r="J1376" s="114" t="str">
        <f t="shared" si="197"/>
        <v>3</v>
      </c>
    </row>
    <row r="1377" spans="1:10" x14ac:dyDescent="0.2">
      <c r="A1377" t="s">
        <v>2440</v>
      </c>
      <c r="B1377" t="str">
        <f t="shared" si="189"/>
        <v>Prozessor D / Section 2 / Programm 4 / Ancillary Receiver 4</v>
      </c>
      <c r="C1377" t="str">
        <f t="shared" si="190"/>
        <v>SDI32_ANCrec_0004</v>
      </c>
      <c r="D1377" t="str">
        <f t="shared" si="191"/>
        <v>Receiver</v>
      </c>
      <c r="E1377" t="str">
        <f t="shared" si="192"/>
        <v>4</v>
      </c>
      <c r="F1377" t="str">
        <f t="shared" si="193"/>
        <v>2</v>
      </c>
      <c r="G1377" t="str">
        <f t="shared" si="194"/>
        <v>4</v>
      </c>
      <c r="H1377" t="str">
        <f t="shared" si="195"/>
        <v>ANC</v>
      </c>
      <c r="I1377">
        <f t="shared" si="196"/>
        <v>32</v>
      </c>
      <c r="J1377" s="114" t="str">
        <f t="shared" si="197"/>
        <v>4</v>
      </c>
    </row>
    <row r="1378" spans="1:10" x14ac:dyDescent="0.2">
      <c r="A1378" s="115" t="s">
        <v>2441</v>
      </c>
      <c r="B1378" t="str">
        <f t="shared" si="189"/>
        <v>Prozessor A / Section 1 / Programm 1 / Ancillary Receiver 1</v>
      </c>
      <c r="C1378" t="str">
        <f t="shared" si="190"/>
        <v>SDI01_ANCrec_0001</v>
      </c>
      <c r="D1378" t="str">
        <f t="shared" si="191"/>
        <v>Receiver</v>
      </c>
      <c r="E1378" t="str">
        <f t="shared" si="192"/>
        <v>1</v>
      </c>
      <c r="F1378" t="str">
        <f t="shared" si="193"/>
        <v>1</v>
      </c>
      <c r="G1378" t="str">
        <f t="shared" si="194"/>
        <v>1</v>
      </c>
      <c r="H1378" t="str">
        <f t="shared" si="195"/>
        <v>ANC</v>
      </c>
      <c r="I1378">
        <f t="shared" si="196"/>
        <v>1</v>
      </c>
      <c r="J1378" s="114" t="str">
        <f t="shared" si="197"/>
        <v>1</v>
      </c>
    </row>
    <row r="1379" spans="1:10" x14ac:dyDescent="0.2">
      <c r="A1379" s="116" t="s">
        <v>2442</v>
      </c>
      <c r="B1379" t="str">
        <f t="shared" si="189"/>
        <v>Prozessor A / Section 1 / Programm 1 / Ancillary Receiver 2</v>
      </c>
      <c r="C1379" t="str">
        <f t="shared" si="190"/>
        <v>SDI01_ANCrec_0002</v>
      </c>
      <c r="D1379" t="str">
        <f t="shared" si="191"/>
        <v>Receiver</v>
      </c>
      <c r="E1379" t="str">
        <f t="shared" si="192"/>
        <v>1</v>
      </c>
      <c r="F1379" t="str">
        <f t="shared" si="193"/>
        <v>1</v>
      </c>
      <c r="G1379" t="str">
        <f t="shared" si="194"/>
        <v>1</v>
      </c>
      <c r="H1379" t="str">
        <f t="shared" si="195"/>
        <v>ANC</v>
      </c>
      <c r="I1379">
        <f t="shared" si="196"/>
        <v>1</v>
      </c>
      <c r="J1379" s="114" t="str">
        <f t="shared" si="197"/>
        <v>2</v>
      </c>
    </row>
    <row r="1380" spans="1:10" x14ac:dyDescent="0.2">
      <c r="A1380" s="115" t="s">
        <v>2443</v>
      </c>
      <c r="B1380" t="str">
        <f t="shared" si="189"/>
        <v>Prozessor A / Section 1 / Programm 1 / Ancillary Receiver 3</v>
      </c>
      <c r="C1380" t="str">
        <f t="shared" si="190"/>
        <v>SDI01_ANCrec_0003</v>
      </c>
      <c r="D1380" t="str">
        <f t="shared" si="191"/>
        <v>Receiver</v>
      </c>
      <c r="E1380" t="str">
        <f t="shared" si="192"/>
        <v>1</v>
      </c>
      <c r="F1380" t="str">
        <f t="shared" si="193"/>
        <v>1</v>
      </c>
      <c r="G1380" t="str">
        <f t="shared" si="194"/>
        <v>1</v>
      </c>
      <c r="H1380" t="str">
        <f t="shared" si="195"/>
        <v>ANC</v>
      </c>
      <c r="I1380">
        <f t="shared" si="196"/>
        <v>1</v>
      </c>
      <c r="J1380" s="114" t="str">
        <f t="shared" si="197"/>
        <v>3</v>
      </c>
    </row>
    <row r="1381" spans="1:10" x14ac:dyDescent="0.2">
      <c r="A1381" s="116" t="s">
        <v>2444</v>
      </c>
      <c r="B1381" t="str">
        <f t="shared" si="189"/>
        <v>Prozessor A / Section 1 / Programm 1 / Ancillary Receiver 4</v>
      </c>
      <c r="C1381" t="str">
        <f t="shared" si="190"/>
        <v>SDI01_ANCrec_0004</v>
      </c>
      <c r="D1381" t="str">
        <f t="shared" si="191"/>
        <v>Receiver</v>
      </c>
      <c r="E1381" t="str">
        <f t="shared" si="192"/>
        <v>1</v>
      </c>
      <c r="F1381" t="str">
        <f t="shared" si="193"/>
        <v>1</v>
      </c>
      <c r="G1381" t="str">
        <f t="shared" si="194"/>
        <v>1</v>
      </c>
      <c r="H1381" t="str">
        <f t="shared" si="195"/>
        <v>ANC</v>
      </c>
      <c r="I1381">
        <f t="shared" si="196"/>
        <v>1</v>
      </c>
      <c r="J1381" s="114" t="str">
        <f t="shared" si="197"/>
        <v>4</v>
      </c>
    </row>
    <row r="1382" spans="1:10" x14ac:dyDescent="0.2">
      <c r="A1382" s="115" t="s">
        <v>2445</v>
      </c>
      <c r="B1382" t="str">
        <f t="shared" si="189"/>
        <v>Prozessor A / Section 1 / Programm 1 / Audio Receiver 1</v>
      </c>
      <c r="C1382" t="str">
        <f t="shared" si="190"/>
        <v>SDI01_AUDrec_0001</v>
      </c>
      <c r="D1382" t="str">
        <f t="shared" si="191"/>
        <v>Receiver</v>
      </c>
      <c r="E1382" t="str">
        <f t="shared" si="192"/>
        <v>1</v>
      </c>
      <c r="F1382" t="str">
        <f t="shared" si="193"/>
        <v>1</v>
      </c>
      <c r="G1382" t="str">
        <f t="shared" si="194"/>
        <v>1</v>
      </c>
      <c r="H1382" t="str">
        <f t="shared" si="195"/>
        <v>AUD</v>
      </c>
      <c r="I1382">
        <f t="shared" si="196"/>
        <v>1</v>
      </c>
      <c r="J1382" s="114" t="str">
        <f t="shared" si="197"/>
        <v>1</v>
      </c>
    </row>
    <row r="1383" spans="1:10" x14ac:dyDescent="0.2">
      <c r="A1383" s="116" t="s">
        <v>2446</v>
      </c>
      <c r="B1383" t="str">
        <f t="shared" si="189"/>
        <v>Prozessor A / Section 1 / Programm 1 / Audio Receiver 2</v>
      </c>
      <c r="C1383" t="str">
        <f t="shared" si="190"/>
        <v>SDI01_AUDrec_0002</v>
      </c>
      <c r="D1383" t="str">
        <f t="shared" si="191"/>
        <v>Receiver</v>
      </c>
      <c r="E1383" t="str">
        <f t="shared" si="192"/>
        <v>1</v>
      </c>
      <c r="F1383" t="str">
        <f t="shared" si="193"/>
        <v>1</v>
      </c>
      <c r="G1383" t="str">
        <f t="shared" si="194"/>
        <v>1</v>
      </c>
      <c r="H1383" t="str">
        <f t="shared" si="195"/>
        <v>AUD</v>
      </c>
      <c r="I1383">
        <f t="shared" si="196"/>
        <v>1</v>
      </c>
      <c r="J1383" s="114" t="str">
        <f t="shared" si="197"/>
        <v>2</v>
      </c>
    </row>
    <row r="1384" spans="1:10" x14ac:dyDescent="0.2">
      <c r="A1384" s="115" t="s">
        <v>2447</v>
      </c>
      <c r="B1384" t="str">
        <f t="shared" si="189"/>
        <v>Prozessor A / Section 1 / Programm 1 / Audio Receiver 3</v>
      </c>
      <c r="C1384" t="str">
        <f t="shared" si="190"/>
        <v>SDI01_AUDrec_0003</v>
      </c>
      <c r="D1384" t="str">
        <f t="shared" si="191"/>
        <v>Receiver</v>
      </c>
      <c r="E1384" t="str">
        <f t="shared" si="192"/>
        <v>1</v>
      </c>
      <c r="F1384" t="str">
        <f t="shared" si="193"/>
        <v>1</v>
      </c>
      <c r="G1384" t="str">
        <f t="shared" si="194"/>
        <v>1</v>
      </c>
      <c r="H1384" t="str">
        <f t="shared" si="195"/>
        <v>AUD</v>
      </c>
      <c r="I1384">
        <f t="shared" si="196"/>
        <v>1</v>
      </c>
      <c r="J1384" s="114" t="str">
        <f t="shared" si="197"/>
        <v>3</v>
      </c>
    </row>
    <row r="1385" spans="1:10" x14ac:dyDescent="0.2">
      <c r="A1385" s="116" t="s">
        <v>2448</v>
      </c>
      <c r="B1385" t="str">
        <f t="shared" si="189"/>
        <v>Prozessor A / Section 1 / Programm 1 / Audio Receiver 4</v>
      </c>
      <c r="C1385" t="str">
        <f t="shared" si="190"/>
        <v>SDI01_AUDrec_0004</v>
      </c>
      <c r="D1385" t="str">
        <f t="shared" si="191"/>
        <v>Receiver</v>
      </c>
      <c r="E1385" t="str">
        <f t="shared" si="192"/>
        <v>1</v>
      </c>
      <c r="F1385" t="str">
        <f t="shared" si="193"/>
        <v>1</v>
      </c>
      <c r="G1385" t="str">
        <f t="shared" si="194"/>
        <v>1</v>
      </c>
      <c r="H1385" t="str">
        <f t="shared" si="195"/>
        <v>AUD</v>
      </c>
      <c r="I1385">
        <f t="shared" si="196"/>
        <v>1</v>
      </c>
      <c r="J1385" s="114" t="str">
        <f t="shared" si="197"/>
        <v>4</v>
      </c>
    </row>
    <row r="1386" spans="1:10" x14ac:dyDescent="0.2">
      <c r="A1386" s="115" t="s">
        <v>2449</v>
      </c>
      <c r="B1386" t="str">
        <f t="shared" si="189"/>
        <v>Prozessor A / Section 1 / Programm 1 / Audio Receiver 5</v>
      </c>
      <c r="C1386" t="str">
        <f t="shared" si="190"/>
        <v>SDI01_AUDrec_0005</v>
      </c>
      <c r="D1386" t="str">
        <f t="shared" si="191"/>
        <v>Receiver</v>
      </c>
      <c r="E1386" t="str">
        <f t="shared" si="192"/>
        <v>1</v>
      </c>
      <c r="F1386" t="str">
        <f t="shared" si="193"/>
        <v>1</v>
      </c>
      <c r="G1386" t="str">
        <f t="shared" si="194"/>
        <v>1</v>
      </c>
      <c r="H1386" t="str">
        <f t="shared" si="195"/>
        <v>AUD</v>
      </c>
      <c r="I1386">
        <f t="shared" si="196"/>
        <v>1</v>
      </c>
      <c r="J1386" s="114" t="str">
        <f t="shared" si="197"/>
        <v>5</v>
      </c>
    </row>
    <row r="1387" spans="1:10" x14ac:dyDescent="0.2">
      <c r="A1387" s="116" t="s">
        <v>2450</v>
      </c>
      <c r="B1387" t="str">
        <f t="shared" si="189"/>
        <v>Prozessor A / Section 1 / Programm 1 / Audio Receiver 6</v>
      </c>
      <c r="C1387" t="str">
        <f t="shared" si="190"/>
        <v>SDI01_AUDrec_0006</v>
      </c>
      <c r="D1387" t="str">
        <f t="shared" si="191"/>
        <v>Receiver</v>
      </c>
      <c r="E1387" t="str">
        <f t="shared" si="192"/>
        <v>1</v>
      </c>
      <c r="F1387" t="str">
        <f t="shared" si="193"/>
        <v>1</v>
      </c>
      <c r="G1387" t="str">
        <f t="shared" si="194"/>
        <v>1</v>
      </c>
      <c r="H1387" t="str">
        <f t="shared" si="195"/>
        <v>AUD</v>
      </c>
      <c r="I1387">
        <f t="shared" si="196"/>
        <v>1</v>
      </c>
      <c r="J1387" s="114" t="str">
        <f t="shared" si="197"/>
        <v>6</v>
      </c>
    </row>
    <row r="1388" spans="1:10" x14ac:dyDescent="0.2">
      <c r="A1388" s="115" t="s">
        <v>2451</v>
      </c>
      <c r="B1388" t="str">
        <f t="shared" si="189"/>
        <v>Prozessor A / Section 1 / Programm 1 / Audio Receiver 7</v>
      </c>
      <c r="C1388" t="str">
        <f t="shared" si="190"/>
        <v>SDI01_AUDrec_0007</v>
      </c>
      <c r="D1388" t="str">
        <f t="shared" si="191"/>
        <v>Receiver</v>
      </c>
      <c r="E1388" t="str">
        <f t="shared" si="192"/>
        <v>1</v>
      </c>
      <c r="F1388" t="str">
        <f t="shared" si="193"/>
        <v>1</v>
      </c>
      <c r="G1388" t="str">
        <f t="shared" si="194"/>
        <v>1</v>
      </c>
      <c r="H1388" t="str">
        <f t="shared" si="195"/>
        <v>AUD</v>
      </c>
      <c r="I1388">
        <f t="shared" si="196"/>
        <v>1</v>
      </c>
      <c r="J1388" s="114" t="str">
        <f t="shared" si="197"/>
        <v>7</v>
      </c>
    </row>
    <row r="1389" spans="1:10" x14ac:dyDescent="0.2">
      <c r="A1389" s="116" t="s">
        <v>2452</v>
      </c>
      <c r="B1389" t="str">
        <f t="shared" si="189"/>
        <v>Prozessor A / Section 1 / Programm 1 / Audio Receiver 8</v>
      </c>
      <c r="C1389" t="str">
        <f t="shared" si="190"/>
        <v>SDI01_AUDrec_0008</v>
      </c>
      <c r="D1389" t="str">
        <f t="shared" si="191"/>
        <v>Receiver</v>
      </c>
      <c r="E1389" t="str">
        <f t="shared" si="192"/>
        <v>1</v>
      </c>
      <c r="F1389" t="str">
        <f t="shared" si="193"/>
        <v>1</v>
      </c>
      <c r="G1389" t="str">
        <f t="shared" si="194"/>
        <v>1</v>
      </c>
      <c r="H1389" t="str">
        <f t="shared" si="195"/>
        <v>AUD</v>
      </c>
      <c r="I1389">
        <f t="shared" si="196"/>
        <v>1</v>
      </c>
      <c r="J1389" s="114" t="str">
        <f t="shared" si="197"/>
        <v>8</v>
      </c>
    </row>
    <row r="1390" spans="1:10" x14ac:dyDescent="0.2">
      <c r="A1390" s="115" t="s">
        <v>2453</v>
      </c>
      <c r="B1390" t="str">
        <f t="shared" si="189"/>
        <v>Prozessor A / Section 1 / Programm 1 / Audio Receiver 9</v>
      </c>
      <c r="C1390" t="str">
        <f t="shared" si="190"/>
        <v>SDI01_AUDrec_0009</v>
      </c>
      <c r="D1390" t="str">
        <f t="shared" si="191"/>
        <v>Receiver</v>
      </c>
      <c r="E1390" t="str">
        <f t="shared" si="192"/>
        <v>1</v>
      </c>
      <c r="F1390" t="str">
        <f t="shared" si="193"/>
        <v>1</v>
      </c>
      <c r="G1390" t="str">
        <f t="shared" si="194"/>
        <v>1</v>
      </c>
      <c r="H1390" t="str">
        <f t="shared" si="195"/>
        <v>AUD</v>
      </c>
      <c r="I1390">
        <f t="shared" si="196"/>
        <v>1</v>
      </c>
      <c r="J1390" s="114" t="str">
        <f t="shared" si="197"/>
        <v>9</v>
      </c>
    </row>
    <row r="1391" spans="1:10" x14ac:dyDescent="0.2">
      <c r="A1391" s="116" t="s">
        <v>2454</v>
      </c>
      <c r="B1391" t="str">
        <f t="shared" si="189"/>
        <v>Prozessor A / Section 1 / Programm 1 / Audio Receiver 10</v>
      </c>
      <c r="C1391" t="str">
        <f t="shared" si="190"/>
        <v>SDI01_AUDrec_0010</v>
      </c>
      <c r="D1391" t="str">
        <f t="shared" si="191"/>
        <v>Receiver</v>
      </c>
      <c r="E1391" t="str">
        <f t="shared" si="192"/>
        <v>1</v>
      </c>
      <c r="F1391" t="str">
        <f t="shared" si="193"/>
        <v>1</v>
      </c>
      <c r="G1391" t="str">
        <f t="shared" si="194"/>
        <v>1</v>
      </c>
      <c r="H1391" t="str">
        <f t="shared" si="195"/>
        <v>AUD</v>
      </c>
      <c r="I1391">
        <f t="shared" si="196"/>
        <v>1</v>
      </c>
      <c r="J1391" s="114" t="str">
        <f t="shared" si="197"/>
        <v>10</v>
      </c>
    </row>
    <row r="1392" spans="1:10" x14ac:dyDescent="0.2">
      <c r="A1392" s="115" t="s">
        <v>2455</v>
      </c>
      <c r="B1392" t="str">
        <f t="shared" si="189"/>
        <v>Prozessor A / Section 1 / Programm 1 / Audio Receiver 11</v>
      </c>
      <c r="C1392" t="str">
        <f t="shared" si="190"/>
        <v>SDI01_AUDrec_0011</v>
      </c>
      <c r="D1392" t="str">
        <f t="shared" si="191"/>
        <v>Receiver</v>
      </c>
      <c r="E1392" t="str">
        <f t="shared" si="192"/>
        <v>1</v>
      </c>
      <c r="F1392" t="str">
        <f t="shared" si="193"/>
        <v>1</v>
      </c>
      <c r="G1392" t="str">
        <f t="shared" si="194"/>
        <v>1</v>
      </c>
      <c r="H1392" t="str">
        <f t="shared" si="195"/>
        <v>AUD</v>
      </c>
      <c r="I1392">
        <f t="shared" si="196"/>
        <v>1</v>
      </c>
      <c r="J1392" s="114" t="str">
        <f t="shared" si="197"/>
        <v>11</v>
      </c>
    </row>
    <row r="1393" spans="1:10" x14ac:dyDescent="0.2">
      <c r="A1393" s="116" t="s">
        <v>2456</v>
      </c>
      <c r="B1393" t="str">
        <f t="shared" si="189"/>
        <v>Prozessor A / Section 1 / Programm 1 / Audio Receiver 12</v>
      </c>
      <c r="C1393" t="str">
        <f t="shared" si="190"/>
        <v>SDI01_AUDrec_0012</v>
      </c>
      <c r="D1393" t="str">
        <f t="shared" si="191"/>
        <v>Receiver</v>
      </c>
      <c r="E1393" t="str">
        <f t="shared" si="192"/>
        <v>1</v>
      </c>
      <c r="F1393" t="str">
        <f t="shared" si="193"/>
        <v>1</v>
      </c>
      <c r="G1393" t="str">
        <f t="shared" si="194"/>
        <v>1</v>
      </c>
      <c r="H1393" t="str">
        <f t="shared" si="195"/>
        <v>AUD</v>
      </c>
      <c r="I1393">
        <f t="shared" si="196"/>
        <v>1</v>
      </c>
      <c r="J1393" s="114" t="str">
        <f t="shared" si="197"/>
        <v>12</v>
      </c>
    </row>
    <row r="1394" spans="1:10" x14ac:dyDescent="0.2">
      <c r="A1394" s="115" t="s">
        <v>2457</v>
      </c>
      <c r="B1394" t="str">
        <f t="shared" si="189"/>
        <v>Prozessor A / Section 1 / Programm 1 / Audio Receiver 13</v>
      </c>
      <c r="C1394" t="str">
        <f t="shared" si="190"/>
        <v>SDI01_AUDrec_0013</v>
      </c>
      <c r="D1394" t="str">
        <f t="shared" si="191"/>
        <v>Receiver</v>
      </c>
      <c r="E1394" t="str">
        <f t="shared" si="192"/>
        <v>1</v>
      </c>
      <c r="F1394" t="str">
        <f t="shared" si="193"/>
        <v>1</v>
      </c>
      <c r="G1394" t="str">
        <f t="shared" si="194"/>
        <v>1</v>
      </c>
      <c r="H1394" t="str">
        <f t="shared" si="195"/>
        <v>AUD</v>
      </c>
      <c r="I1394">
        <f t="shared" si="196"/>
        <v>1</v>
      </c>
      <c r="J1394" s="114" t="str">
        <f t="shared" si="197"/>
        <v>13</v>
      </c>
    </row>
    <row r="1395" spans="1:10" x14ac:dyDescent="0.2">
      <c r="A1395" s="116" t="s">
        <v>2458</v>
      </c>
      <c r="B1395" t="str">
        <f t="shared" si="189"/>
        <v>Prozessor A / Section 1 / Programm 1 / Audio Receiver 14</v>
      </c>
      <c r="C1395" t="str">
        <f t="shared" si="190"/>
        <v>SDI01_AUDrec_0014</v>
      </c>
      <c r="D1395" t="str">
        <f t="shared" si="191"/>
        <v>Receiver</v>
      </c>
      <c r="E1395" t="str">
        <f t="shared" si="192"/>
        <v>1</v>
      </c>
      <c r="F1395" t="str">
        <f t="shared" si="193"/>
        <v>1</v>
      </c>
      <c r="G1395" t="str">
        <f t="shared" si="194"/>
        <v>1</v>
      </c>
      <c r="H1395" t="str">
        <f t="shared" si="195"/>
        <v>AUD</v>
      </c>
      <c r="I1395">
        <f t="shared" si="196"/>
        <v>1</v>
      </c>
      <c r="J1395" s="114" t="str">
        <f t="shared" si="197"/>
        <v>14</v>
      </c>
    </row>
    <row r="1396" spans="1:10" x14ac:dyDescent="0.2">
      <c r="A1396" s="115" t="s">
        <v>2459</v>
      </c>
      <c r="B1396" t="str">
        <f t="shared" si="189"/>
        <v>Prozessor A / Section 1 / Programm 1 / Audio Receiver 15</v>
      </c>
      <c r="C1396" t="str">
        <f t="shared" si="190"/>
        <v>SDI01_AUDrec_0015</v>
      </c>
      <c r="D1396" t="str">
        <f t="shared" si="191"/>
        <v>Receiver</v>
      </c>
      <c r="E1396" t="str">
        <f t="shared" si="192"/>
        <v>1</v>
      </c>
      <c r="F1396" t="str">
        <f t="shared" si="193"/>
        <v>1</v>
      </c>
      <c r="G1396" t="str">
        <f t="shared" si="194"/>
        <v>1</v>
      </c>
      <c r="H1396" t="str">
        <f t="shared" si="195"/>
        <v>AUD</v>
      </c>
      <c r="I1396">
        <f t="shared" si="196"/>
        <v>1</v>
      </c>
      <c r="J1396" s="114" t="str">
        <f t="shared" si="197"/>
        <v>15</v>
      </c>
    </row>
    <row r="1397" spans="1:10" x14ac:dyDescent="0.2">
      <c r="A1397" s="116" t="s">
        <v>2460</v>
      </c>
      <c r="B1397" t="str">
        <f t="shared" si="189"/>
        <v>Prozessor A / Section 1 / Programm 1 / Audio Receiver 16</v>
      </c>
      <c r="C1397" t="str">
        <f t="shared" si="190"/>
        <v>SDI01_AUDrec_0016</v>
      </c>
      <c r="D1397" t="str">
        <f t="shared" si="191"/>
        <v>Receiver</v>
      </c>
      <c r="E1397" t="str">
        <f t="shared" si="192"/>
        <v>1</v>
      </c>
      <c r="F1397" t="str">
        <f t="shared" si="193"/>
        <v>1</v>
      </c>
      <c r="G1397" t="str">
        <f t="shared" si="194"/>
        <v>1</v>
      </c>
      <c r="H1397" t="str">
        <f t="shared" si="195"/>
        <v>AUD</v>
      </c>
      <c r="I1397">
        <f t="shared" si="196"/>
        <v>1</v>
      </c>
      <c r="J1397" s="114" t="str">
        <f t="shared" si="197"/>
        <v>16</v>
      </c>
    </row>
    <row r="1398" spans="1:10" x14ac:dyDescent="0.2">
      <c r="A1398" s="115" t="s">
        <v>2461</v>
      </c>
      <c r="B1398" t="str">
        <f t="shared" si="189"/>
        <v>Prozessor A / Section 1 / Programm 1 / Video Receiver 1</v>
      </c>
      <c r="C1398" t="str">
        <f t="shared" si="190"/>
        <v>SDI01_VIDrec_0001</v>
      </c>
      <c r="D1398" t="str">
        <f t="shared" si="191"/>
        <v>Receiver</v>
      </c>
      <c r="E1398" t="str">
        <f t="shared" si="192"/>
        <v>1</v>
      </c>
      <c r="F1398" t="str">
        <f t="shared" si="193"/>
        <v>1</v>
      </c>
      <c r="G1398" t="str">
        <f t="shared" si="194"/>
        <v>1</v>
      </c>
      <c r="H1398" t="str">
        <f t="shared" si="195"/>
        <v>VID</v>
      </c>
      <c r="I1398">
        <f t="shared" si="196"/>
        <v>1</v>
      </c>
      <c r="J1398" s="114" t="str">
        <f t="shared" si="197"/>
        <v>1</v>
      </c>
    </row>
    <row r="1399" spans="1:10" x14ac:dyDescent="0.2">
      <c r="A1399" s="116" t="s">
        <v>2462</v>
      </c>
      <c r="B1399" t="str">
        <f t="shared" si="189"/>
        <v>Prozessor A / Section 1 / Programm 2 / Ancillary Receiver 1</v>
      </c>
      <c r="C1399" t="str">
        <f t="shared" si="190"/>
        <v>SDI02_ANCrec_0001</v>
      </c>
      <c r="D1399" t="str">
        <f t="shared" si="191"/>
        <v>Receiver</v>
      </c>
      <c r="E1399" t="str">
        <f t="shared" si="192"/>
        <v>1</v>
      </c>
      <c r="F1399" t="str">
        <f t="shared" si="193"/>
        <v>1</v>
      </c>
      <c r="G1399" t="str">
        <f t="shared" si="194"/>
        <v>2</v>
      </c>
      <c r="H1399" t="str">
        <f t="shared" si="195"/>
        <v>ANC</v>
      </c>
      <c r="I1399">
        <f t="shared" si="196"/>
        <v>2</v>
      </c>
      <c r="J1399" s="114" t="str">
        <f t="shared" si="197"/>
        <v>1</v>
      </c>
    </row>
    <row r="1400" spans="1:10" x14ac:dyDescent="0.2">
      <c r="A1400" s="115" t="s">
        <v>2463</v>
      </c>
      <c r="B1400" t="str">
        <f t="shared" si="189"/>
        <v>Prozessor A / Section 1 / Programm 2 / Ancillary Receiver 2</v>
      </c>
      <c r="C1400" t="str">
        <f t="shared" si="190"/>
        <v>SDI02_ANCrec_0002</v>
      </c>
      <c r="D1400" t="str">
        <f t="shared" si="191"/>
        <v>Receiver</v>
      </c>
      <c r="E1400" t="str">
        <f t="shared" si="192"/>
        <v>1</v>
      </c>
      <c r="F1400" t="str">
        <f t="shared" si="193"/>
        <v>1</v>
      </c>
      <c r="G1400" t="str">
        <f t="shared" si="194"/>
        <v>2</v>
      </c>
      <c r="H1400" t="str">
        <f t="shared" si="195"/>
        <v>ANC</v>
      </c>
      <c r="I1400">
        <f t="shared" si="196"/>
        <v>2</v>
      </c>
      <c r="J1400" s="114" t="str">
        <f t="shared" si="197"/>
        <v>2</v>
      </c>
    </row>
    <row r="1401" spans="1:10" x14ac:dyDescent="0.2">
      <c r="A1401" s="116" t="s">
        <v>2464</v>
      </c>
      <c r="B1401" t="str">
        <f t="shared" si="189"/>
        <v>Prozessor A / Section 1 / Programm 2 / Ancillary Receiver 3</v>
      </c>
      <c r="C1401" t="str">
        <f t="shared" si="190"/>
        <v>SDI02_ANCrec_0003</v>
      </c>
      <c r="D1401" t="str">
        <f t="shared" si="191"/>
        <v>Receiver</v>
      </c>
      <c r="E1401" t="str">
        <f t="shared" si="192"/>
        <v>1</v>
      </c>
      <c r="F1401" t="str">
        <f t="shared" si="193"/>
        <v>1</v>
      </c>
      <c r="G1401" t="str">
        <f t="shared" si="194"/>
        <v>2</v>
      </c>
      <c r="H1401" t="str">
        <f t="shared" si="195"/>
        <v>ANC</v>
      </c>
      <c r="I1401">
        <f t="shared" si="196"/>
        <v>2</v>
      </c>
      <c r="J1401" s="114" t="str">
        <f t="shared" si="197"/>
        <v>3</v>
      </c>
    </row>
    <row r="1402" spans="1:10" x14ac:dyDescent="0.2">
      <c r="A1402" s="115" t="s">
        <v>2465</v>
      </c>
      <c r="B1402" t="str">
        <f t="shared" si="189"/>
        <v>Prozessor A / Section 1 / Programm 2 / Ancillary Receiver 4</v>
      </c>
      <c r="C1402" t="str">
        <f t="shared" si="190"/>
        <v>SDI02_ANCrec_0004</v>
      </c>
      <c r="D1402" t="str">
        <f t="shared" si="191"/>
        <v>Receiver</v>
      </c>
      <c r="E1402" t="str">
        <f t="shared" si="192"/>
        <v>1</v>
      </c>
      <c r="F1402" t="str">
        <f t="shared" si="193"/>
        <v>1</v>
      </c>
      <c r="G1402" t="str">
        <f t="shared" si="194"/>
        <v>2</v>
      </c>
      <c r="H1402" t="str">
        <f t="shared" si="195"/>
        <v>ANC</v>
      </c>
      <c r="I1402">
        <f t="shared" si="196"/>
        <v>2</v>
      </c>
      <c r="J1402" s="114" t="str">
        <f t="shared" si="197"/>
        <v>4</v>
      </c>
    </row>
    <row r="1403" spans="1:10" x14ac:dyDescent="0.2">
      <c r="A1403" s="116" t="s">
        <v>2466</v>
      </c>
      <c r="B1403" t="str">
        <f t="shared" si="189"/>
        <v>Prozessor A / Section 1 / Programm 2 / Audio Receiver 1</v>
      </c>
      <c r="C1403" t="str">
        <f t="shared" si="190"/>
        <v>SDI02_AUDrec_0001</v>
      </c>
      <c r="D1403" t="str">
        <f t="shared" si="191"/>
        <v>Receiver</v>
      </c>
      <c r="E1403" t="str">
        <f t="shared" si="192"/>
        <v>1</v>
      </c>
      <c r="F1403" t="str">
        <f t="shared" si="193"/>
        <v>1</v>
      </c>
      <c r="G1403" t="str">
        <f t="shared" si="194"/>
        <v>2</v>
      </c>
      <c r="H1403" t="str">
        <f t="shared" si="195"/>
        <v>AUD</v>
      </c>
      <c r="I1403">
        <f t="shared" si="196"/>
        <v>2</v>
      </c>
      <c r="J1403" s="114" t="str">
        <f t="shared" si="197"/>
        <v>1</v>
      </c>
    </row>
    <row r="1404" spans="1:10" x14ac:dyDescent="0.2">
      <c r="A1404" s="115" t="s">
        <v>2467</v>
      </c>
      <c r="B1404" t="str">
        <f t="shared" si="189"/>
        <v>Prozessor A / Section 1 / Programm 2 / Audio Receiver 2</v>
      </c>
      <c r="C1404" t="str">
        <f t="shared" si="190"/>
        <v>SDI02_AUDrec_0002</v>
      </c>
      <c r="D1404" t="str">
        <f t="shared" si="191"/>
        <v>Receiver</v>
      </c>
      <c r="E1404" t="str">
        <f t="shared" si="192"/>
        <v>1</v>
      </c>
      <c r="F1404" t="str">
        <f t="shared" si="193"/>
        <v>1</v>
      </c>
      <c r="G1404" t="str">
        <f t="shared" si="194"/>
        <v>2</v>
      </c>
      <c r="H1404" t="str">
        <f t="shared" si="195"/>
        <v>AUD</v>
      </c>
      <c r="I1404">
        <f t="shared" si="196"/>
        <v>2</v>
      </c>
      <c r="J1404" s="114" t="str">
        <f t="shared" si="197"/>
        <v>2</v>
      </c>
    </row>
    <row r="1405" spans="1:10" x14ac:dyDescent="0.2">
      <c r="A1405" s="116" t="s">
        <v>2468</v>
      </c>
      <c r="B1405" t="str">
        <f t="shared" si="189"/>
        <v>Prozessor A / Section 1 / Programm 2 / Audio Receiver 3</v>
      </c>
      <c r="C1405" t="str">
        <f t="shared" si="190"/>
        <v>SDI02_AUDrec_0003</v>
      </c>
      <c r="D1405" t="str">
        <f t="shared" si="191"/>
        <v>Receiver</v>
      </c>
      <c r="E1405" t="str">
        <f t="shared" si="192"/>
        <v>1</v>
      </c>
      <c r="F1405" t="str">
        <f t="shared" si="193"/>
        <v>1</v>
      </c>
      <c r="G1405" t="str">
        <f t="shared" si="194"/>
        <v>2</v>
      </c>
      <c r="H1405" t="str">
        <f t="shared" si="195"/>
        <v>AUD</v>
      </c>
      <c r="I1405">
        <f t="shared" si="196"/>
        <v>2</v>
      </c>
      <c r="J1405" s="114" t="str">
        <f t="shared" si="197"/>
        <v>3</v>
      </c>
    </row>
    <row r="1406" spans="1:10" x14ac:dyDescent="0.2">
      <c r="A1406" s="115" t="s">
        <v>2469</v>
      </c>
      <c r="B1406" t="str">
        <f t="shared" si="189"/>
        <v>Prozessor A / Section 1 / Programm 2 / Audio Receiver 4</v>
      </c>
      <c r="C1406" t="str">
        <f t="shared" si="190"/>
        <v>SDI02_AUDrec_0004</v>
      </c>
      <c r="D1406" t="str">
        <f t="shared" si="191"/>
        <v>Receiver</v>
      </c>
      <c r="E1406" t="str">
        <f t="shared" si="192"/>
        <v>1</v>
      </c>
      <c r="F1406" t="str">
        <f t="shared" si="193"/>
        <v>1</v>
      </c>
      <c r="G1406" t="str">
        <f t="shared" si="194"/>
        <v>2</v>
      </c>
      <c r="H1406" t="str">
        <f t="shared" si="195"/>
        <v>AUD</v>
      </c>
      <c r="I1406">
        <f t="shared" si="196"/>
        <v>2</v>
      </c>
      <c r="J1406" s="114" t="str">
        <f t="shared" si="197"/>
        <v>4</v>
      </c>
    </row>
    <row r="1407" spans="1:10" x14ac:dyDescent="0.2">
      <c r="A1407" s="116" t="s">
        <v>2470</v>
      </c>
      <c r="B1407" t="str">
        <f t="shared" si="189"/>
        <v>Prozessor A / Section 1 / Programm 2 / Audio Receiver 5</v>
      </c>
      <c r="C1407" t="str">
        <f t="shared" si="190"/>
        <v>SDI02_AUDrec_0005</v>
      </c>
      <c r="D1407" t="str">
        <f t="shared" si="191"/>
        <v>Receiver</v>
      </c>
      <c r="E1407" t="str">
        <f t="shared" si="192"/>
        <v>1</v>
      </c>
      <c r="F1407" t="str">
        <f t="shared" si="193"/>
        <v>1</v>
      </c>
      <c r="G1407" t="str">
        <f t="shared" si="194"/>
        <v>2</v>
      </c>
      <c r="H1407" t="str">
        <f t="shared" si="195"/>
        <v>AUD</v>
      </c>
      <c r="I1407">
        <f t="shared" si="196"/>
        <v>2</v>
      </c>
      <c r="J1407" s="114" t="str">
        <f t="shared" si="197"/>
        <v>5</v>
      </c>
    </row>
    <row r="1408" spans="1:10" x14ac:dyDescent="0.2">
      <c r="A1408" s="115" t="s">
        <v>2471</v>
      </c>
      <c r="B1408" t="str">
        <f t="shared" si="189"/>
        <v>Prozessor A / Section 1 / Programm 2 / Audio Receiver 6</v>
      </c>
      <c r="C1408" t="str">
        <f t="shared" si="190"/>
        <v>SDI02_AUDrec_0006</v>
      </c>
      <c r="D1408" t="str">
        <f t="shared" si="191"/>
        <v>Receiver</v>
      </c>
      <c r="E1408" t="str">
        <f t="shared" si="192"/>
        <v>1</v>
      </c>
      <c r="F1408" t="str">
        <f t="shared" si="193"/>
        <v>1</v>
      </c>
      <c r="G1408" t="str">
        <f t="shared" si="194"/>
        <v>2</v>
      </c>
      <c r="H1408" t="str">
        <f t="shared" si="195"/>
        <v>AUD</v>
      </c>
      <c r="I1408">
        <f t="shared" si="196"/>
        <v>2</v>
      </c>
      <c r="J1408" s="114" t="str">
        <f t="shared" si="197"/>
        <v>6</v>
      </c>
    </row>
    <row r="1409" spans="1:10" x14ac:dyDescent="0.2">
      <c r="A1409" s="116" t="s">
        <v>2472</v>
      </c>
      <c r="B1409" t="str">
        <f t="shared" si="189"/>
        <v>Prozessor A / Section 1 / Programm 2 / Audio Receiver 7</v>
      </c>
      <c r="C1409" t="str">
        <f t="shared" si="190"/>
        <v>SDI02_AUDrec_0007</v>
      </c>
      <c r="D1409" t="str">
        <f t="shared" si="191"/>
        <v>Receiver</v>
      </c>
      <c r="E1409" t="str">
        <f t="shared" si="192"/>
        <v>1</v>
      </c>
      <c r="F1409" t="str">
        <f t="shared" si="193"/>
        <v>1</v>
      </c>
      <c r="G1409" t="str">
        <f t="shared" si="194"/>
        <v>2</v>
      </c>
      <c r="H1409" t="str">
        <f t="shared" si="195"/>
        <v>AUD</v>
      </c>
      <c r="I1409">
        <f t="shared" si="196"/>
        <v>2</v>
      </c>
      <c r="J1409" s="114" t="str">
        <f t="shared" si="197"/>
        <v>7</v>
      </c>
    </row>
    <row r="1410" spans="1:10" x14ac:dyDescent="0.2">
      <c r="A1410" s="115" t="s">
        <v>2473</v>
      </c>
      <c r="B1410" t="str">
        <f t="shared" ref="B1410:B1473" si="198">CONCATENATE(IF(E1410="1","Prozessor A",IF(E1410="2","Prozessor B",IF(E1410="3","Prozessor C",IF(E1410="4","Prozessor D","UNBEKANNT"))))," / ",IF(F1410="1","Section 1",IF(F1410="2","Section 2","UNBEKANNT"))," / ",IF(G1410="1","Programm 1",IF(G1410="2","Programm 2",IF(G1410="3","Programm 3",IF(G1410="4","Programm 4","UNBEKANNT")))), " / ", IF(H1410="VID","Video",IF(H1410="AUD","Audio",IF(H1410="ANC","Ancillary","UNBEKANNT")))," ", D1410, " ", J1410)</f>
        <v>Prozessor A / Section 1 / Programm 2 / Audio Receiver 8</v>
      </c>
      <c r="C1410" t="str">
        <f t="shared" ref="C1410:C1473" si="199">CONCATENATE("SDI",IF(I1410&lt;10,CONCATENATE("0",I1410),I1410),"_",H1410,IF(D1410="Sender","send_",IF(D1410="Receiver","rec_","UNKNOWN")),IF(OR(J1410 ="1",J1410 ="2",J1410 ="3",J1410 ="4",J1410 ="5",J1410 ="6",J1410 ="7",J1410 ="8",J1410 ="9"),CONCATENATE("000",J1410),CONCATENATE("00",J1410)))</f>
        <v>SDI02_AUDrec_0008</v>
      </c>
      <c r="D1410" t="str">
        <f t="shared" ref="D1410:D1473" si="200">IF(ISERROR(FIND("S|P",A1410)),"Receiver","Sender")</f>
        <v>Receiver</v>
      </c>
      <c r="E1410" t="str">
        <f t="shared" ref="E1410:E1473" si="201">IF(ISERROR(FIND("ProcA",A1410)),IF(ISERROR(FIND("ProcB",A1410)),IF(ISERROR(FIND("ProcC",A1410)),IF(ISERROR(FIND("ProcD",A1410)),"UNBEKANNT","4"),"3"),"2"),"1")</f>
        <v>1</v>
      </c>
      <c r="F1410" t="str">
        <f t="shared" ref="F1410:F1473" si="202">IF(ISERROR(FIND(" S1 ",A1410)),IF(ISERROR(FIND(" S2 ",A1410)),"UNBEKANNT","2"),"1")</f>
        <v>1</v>
      </c>
      <c r="G1410" t="str">
        <f t="shared" ref="G1410:G1473" si="203">IF(ISERROR(FIND(" P1 ",A1410)),IF(ISERROR(FIND(" P2 ",A1410)),IF(ISERROR(FIND(" P3 ",A1410)),IF(ISERROR(FIND(" P4 ",A1410)),"UNBEKANNT","4"),"3"),"2"),"1")</f>
        <v>2</v>
      </c>
      <c r="H1410" t="str">
        <f t="shared" ref="H1410:H1473" si="204">IF(ISERROR(FIND("Video",A1410)),IF(ISERROR(FIND("Audio",A1410)),IF(ISERROR(FIND("Ancillary",A1410)),"UNBEKANNT","ANC"),"AUD"),"VID")</f>
        <v>AUD</v>
      </c>
      <c r="I1410">
        <f t="shared" ref="I1410:I1473" si="205">IF(AND(E1410="1",F1410="1",G1410="1"),1,IF(AND(E1410="1",F1410="1",G1410="2"),2,IF(AND(E1410="1",F1410="1",G1410="3"),3,IF(AND(E1410="1",F1410="1",G1410="4"),4,IF(AND(E1410="1",F1410="2",G1410="1"),5,IF(AND(E1410="1",F1410="2",G1410="2"),6,IF(AND(E1410="1",F1410="2",G1410="3"),7,IF(AND(E1410="1",F1410="2",G1410="4"),8,IF(AND(E1410="2",F1410="1",G1410="1"),9,IF(AND(E1410="2",F1410="1",G1410="2"),10,IF(AND(E1410="2",F1410="1",G1410="3"),11,IF(AND(E1410="2",F1410="1",G1410="4"),12,IF(AND(E1410="2",F1410="2",G1410="1"),13,IF(AND(E1410="2",F1410="2",G1410="2"),14,IF(AND(E1410="2",F1410="2",G1410="3"),15,IF(AND(E1410="2",F1410="2",G1410="4"),16,IF(AND(E1410="3",F1410="1",G1410="1"),17,IF(AND(E1410="3",F1410="1",G1410="2"),18,IF(AND(E1410="3",F1410="1",G1410="3"),19,IF(AND(E1410="3",F1410="1",G1410="4"),20,IF(AND(E1410="3",F1410="2",G1410="1"),21,IF(AND(E1410="3",F1410="2",G1410="2"),22,IF(AND(E1410="3",F1410="2",G1410="3"),23,IF(AND(E1410="3",F1410="2",G1410="4"),24,IF(AND(E1410="4",F1410="1",G1410="1"),25,IF(AND(E1410="4",F1410="1",G1410="2"),26,IF(AND(E1410="4",F1410="1",G1410="3"),27,IF(AND(E1410="4",F1410="1",G1410="4"),28,IF(AND(E1410="4",F1410="2",G1410="1"),29,IF(AND(E1410="4",F1410="2",G1410="2"),30,IF(AND(E1410="4",F1410="2",G1410="3"),31,IF(AND(E1410="4",F1410="2",G1410="4"),32,"UNBEKANNT"))))))))))))))))))))))))))))))))</f>
        <v>2</v>
      </c>
      <c r="J1410" s="114" t="str">
        <f t="shared" ref="J1410:J1473" si="206">IF(ISERROR(FIND("Proxy Video",A1410)),IF(ISERROR(FIND("Video",A1410)),IF(ISERROR(SEARCH("Audio",A1410)),IF(ISERROR(SEARCH("Data",A1410)),"UNBEKANNT",RIGHT(A1410,LEN(A1410)-SEARCH("Data",A1410)-4)),RIGHT(A1410,LEN(A1410)-SEARCH("Audio",A1410)-5)),"1"),"2")</f>
        <v>8</v>
      </c>
    </row>
    <row r="1411" spans="1:10" x14ac:dyDescent="0.2">
      <c r="A1411" s="116" t="s">
        <v>2474</v>
      </c>
      <c r="B1411" t="str">
        <f t="shared" si="198"/>
        <v>Prozessor A / Section 1 / Programm 2 / Audio Receiver 9</v>
      </c>
      <c r="C1411" t="str">
        <f t="shared" si="199"/>
        <v>SDI02_AUDrec_0009</v>
      </c>
      <c r="D1411" t="str">
        <f t="shared" si="200"/>
        <v>Receiver</v>
      </c>
      <c r="E1411" t="str">
        <f t="shared" si="201"/>
        <v>1</v>
      </c>
      <c r="F1411" t="str">
        <f t="shared" si="202"/>
        <v>1</v>
      </c>
      <c r="G1411" t="str">
        <f t="shared" si="203"/>
        <v>2</v>
      </c>
      <c r="H1411" t="str">
        <f t="shared" si="204"/>
        <v>AUD</v>
      </c>
      <c r="I1411">
        <f t="shared" si="205"/>
        <v>2</v>
      </c>
      <c r="J1411" s="114" t="str">
        <f t="shared" si="206"/>
        <v>9</v>
      </c>
    </row>
    <row r="1412" spans="1:10" x14ac:dyDescent="0.2">
      <c r="A1412" s="115" t="s">
        <v>2475</v>
      </c>
      <c r="B1412" t="str">
        <f t="shared" si="198"/>
        <v>Prozessor A / Section 1 / Programm 2 / Audio Receiver 10</v>
      </c>
      <c r="C1412" t="str">
        <f t="shared" si="199"/>
        <v>SDI02_AUDrec_0010</v>
      </c>
      <c r="D1412" t="str">
        <f t="shared" si="200"/>
        <v>Receiver</v>
      </c>
      <c r="E1412" t="str">
        <f t="shared" si="201"/>
        <v>1</v>
      </c>
      <c r="F1412" t="str">
        <f t="shared" si="202"/>
        <v>1</v>
      </c>
      <c r="G1412" t="str">
        <f t="shared" si="203"/>
        <v>2</v>
      </c>
      <c r="H1412" t="str">
        <f t="shared" si="204"/>
        <v>AUD</v>
      </c>
      <c r="I1412">
        <f t="shared" si="205"/>
        <v>2</v>
      </c>
      <c r="J1412" s="114" t="str">
        <f t="shared" si="206"/>
        <v>10</v>
      </c>
    </row>
    <row r="1413" spans="1:10" x14ac:dyDescent="0.2">
      <c r="A1413" s="116" t="s">
        <v>2476</v>
      </c>
      <c r="B1413" t="str">
        <f t="shared" si="198"/>
        <v>Prozessor A / Section 1 / Programm 2 / Audio Receiver 11</v>
      </c>
      <c r="C1413" t="str">
        <f t="shared" si="199"/>
        <v>SDI02_AUDrec_0011</v>
      </c>
      <c r="D1413" t="str">
        <f t="shared" si="200"/>
        <v>Receiver</v>
      </c>
      <c r="E1413" t="str">
        <f t="shared" si="201"/>
        <v>1</v>
      </c>
      <c r="F1413" t="str">
        <f t="shared" si="202"/>
        <v>1</v>
      </c>
      <c r="G1413" t="str">
        <f t="shared" si="203"/>
        <v>2</v>
      </c>
      <c r="H1413" t="str">
        <f t="shared" si="204"/>
        <v>AUD</v>
      </c>
      <c r="I1413">
        <f t="shared" si="205"/>
        <v>2</v>
      </c>
      <c r="J1413" s="114" t="str">
        <f t="shared" si="206"/>
        <v>11</v>
      </c>
    </row>
    <row r="1414" spans="1:10" x14ac:dyDescent="0.2">
      <c r="A1414" s="115" t="s">
        <v>2477</v>
      </c>
      <c r="B1414" t="str">
        <f t="shared" si="198"/>
        <v>Prozessor A / Section 1 / Programm 2 / Audio Receiver 12</v>
      </c>
      <c r="C1414" t="str">
        <f t="shared" si="199"/>
        <v>SDI02_AUDrec_0012</v>
      </c>
      <c r="D1414" t="str">
        <f t="shared" si="200"/>
        <v>Receiver</v>
      </c>
      <c r="E1414" t="str">
        <f t="shared" si="201"/>
        <v>1</v>
      </c>
      <c r="F1414" t="str">
        <f t="shared" si="202"/>
        <v>1</v>
      </c>
      <c r="G1414" t="str">
        <f t="shared" si="203"/>
        <v>2</v>
      </c>
      <c r="H1414" t="str">
        <f t="shared" si="204"/>
        <v>AUD</v>
      </c>
      <c r="I1414">
        <f t="shared" si="205"/>
        <v>2</v>
      </c>
      <c r="J1414" s="114" t="str">
        <f t="shared" si="206"/>
        <v>12</v>
      </c>
    </row>
    <row r="1415" spans="1:10" x14ac:dyDescent="0.2">
      <c r="A1415" s="116" t="s">
        <v>2478</v>
      </c>
      <c r="B1415" t="str">
        <f t="shared" si="198"/>
        <v>Prozessor A / Section 1 / Programm 2 / Audio Receiver 13</v>
      </c>
      <c r="C1415" t="str">
        <f t="shared" si="199"/>
        <v>SDI02_AUDrec_0013</v>
      </c>
      <c r="D1415" t="str">
        <f t="shared" si="200"/>
        <v>Receiver</v>
      </c>
      <c r="E1415" t="str">
        <f t="shared" si="201"/>
        <v>1</v>
      </c>
      <c r="F1415" t="str">
        <f t="shared" si="202"/>
        <v>1</v>
      </c>
      <c r="G1415" t="str">
        <f t="shared" si="203"/>
        <v>2</v>
      </c>
      <c r="H1415" t="str">
        <f t="shared" si="204"/>
        <v>AUD</v>
      </c>
      <c r="I1415">
        <f t="shared" si="205"/>
        <v>2</v>
      </c>
      <c r="J1415" s="114" t="str">
        <f t="shared" si="206"/>
        <v>13</v>
      </c>
    </row>
    <row r="1416" spans="1:10" x14ac:dyDescent="0.2">
      <c r="A1416" s="115" t="s">
        <v>2479</v>
      </c>
      <c r="B1416" t="str">
        <f t="shared" si="198"/>
        <v>Prozessor A / Section 1 / Programm 2 / Audio Receiver 14</v>
      </c>
      <c r="C1416" t="str">
        <f t="shared" si="199"/>
        <v>SDI02_AUDrec_0014</v>
      </c>
      <c r="D1416" t="str">
        <f t="shared" si="200"/>
        <v>Receiver</v>
      </c>
      <c r="E1416" t="str">
        <f t="shared" si="201"/>
        <v>1</v>
      </c>
      <c r="F1416" t="str">
        <f t="shared" si="202"/>
        <v>1</v>
      </c>
      <c r="G1416" t="str">
        <f t="shared" si="203"/>
        <v>2</v>
      </c>
      <c r="H1416" t="str">
        <f t="shared" si="204"/>
        <v>AUD</v>
      </c>
      <c r="I1416">
        <f t="shared" si="205"/>
        <v>2</v>
      </c>
      <c r="J1416" s="114" t="str">
        <f t="shared" si="206"/>
        <v>14</v>
      </c>
    </row>
    <row r="1417" spans="1:10" x14ac:dyDescent="0.2">
      <c r="A1417" s="116" t="s">
        <v>2480</v>
      </c>
      <c r="B1417" t="str">
        <f t="shared" si="198"/>
        <v>Prozessor A / Section 1 / Programm 2 / Audio Receiver 15</v>
      </c>
      <c r="C1417" t="str">
        <f t="shared" si="199"/>
        <v>SDI02_AUDrec_0015</v>
      </c>
      <c r="D1417" t="str">
        <f t="shared" si="200"/>
        <v>Receiver</v>
      </c>
      <c r="E1417" t="str">
        <f t="shared" si="201"/>
        <v>1</v>
      </c>
      <c r="F1417" t="str">
        <f t="shared" si="202"/>
        <v>1</v>
      </c>
      <c r="G1417" t="str">
        <f t="shared" si="203"/>
        <v>2</v>
      </c>
      <c r="H1417" t="str">
        <f t="shared" si="204"/>
        <v>AUD</v>
      </c>
      <c r="I1417">
        <f t="shared" si="205"/>
        <v>2</v>
      </c>
      <c r="J1417" s="114" t="str">
        <f t="shared" si="206"/>
        <v>15</v>
      </c>
    </row>
    <row r="1418" spans="1:10" x14ac:dyDescent="0.2">
      <c r="A1418" s="115" t="s">
        <v>2481</v>
      </c>
      <c r="B1418" t="str">
        <f t="shared" si="198"/>
        <v>Prozessor A / Section 1 / Programm 2 / Audio Receiver 16</v>
      </c>
      <c r="C1418" t="str">
        <f t="shared" si="199"/>
        <v>SDI02_AUDrec_0016</v>
      </c>
      <c r="D1418" t="str">
        <f t="shared" si="200"/>
        <v>Receiver</v>
      </c>
      <c r="E1418" t="str">
        <f t="shared" si="201"/>
        <v>1</v>
      </c>
      <c r="F1418" t="str">
        <f t="shared" si="202"/>
        <v>1</v>
      </c>
      <c r="G1418" t="str">
        <f t="shared" si="203"/>
        <v>2</v>
      </c>
      <c r="H1418" t="str">
        <f t="shared" si="204"/>
        <v>AUD</v>
      </c>
      <c r="I1418">
        <f t="shared" si="205"/>
        <v>2</v>
      </c>
      <c r="J1418" s="114" t="str">
        <f t="shared" si="206"/>
        <v>16</v>
      </c>
    </row>
    <row r="1419" spans="1:10" x14ac:dyDescent="0.2">
      <c r="A1419" s="116" t="s">
        <v>2482</v>
      </c>
      <c r="B1419" t="str">
        <f t="shared" si="198"/>
        <v>Prozessor A / Section 1 / Programm 2 / Video Receiver 1</v>
      </c>
      <c r="C1419" t="str">
        <f t="shared" si="199"/>
        <v>SDI02_VIDrec_0001</v>
      </c>
      <c r="D1419" t="str">
        <f t="shared" si="200"/>
        <v>Receiver</v>
      </c>
      <c r="E1419" t="str">
        <f t="shared" si="201"/>
        <v>1</v>
      </c>
      <c r="F1419" t="str">
        <f t="shared" si="202"/>
        <v>1</v>
      </c>
      <c r="G1419" t="str">
        <f t="shared" si="203"/>
        <v>2</v>
      </c>
      <c r="H1419" t="str">
        <f t="shared" si="204"/>
        <v>VID</v>
      </c>
      <c r="I1419">
        <f t="shared" si="205"/>
        <v>2</v>
      </c>
      <c r="J1419" s="114" t="str">
        <f t="shared" si="206"/>
        <v>1</v>
      </c>
    </row>
    <row r="1420" spans="1:10" x14ac:dyDescent="0.2">
      <c r="A1420" s="115" t="s">
        <v>2483</v>
      </c>
      <c r="B1420" t="str">
        <f t="shared" si="198"/>
        <v>Prozessor A / Section 1 / Programm 3 / Ancillary Receiver 1</v>
      </c>
      <c r="C1420" t="str">
        <f t="shared" si="199"/>
        <v>SDI03_ANCrec_0001</v>
      </c>
      <c r="D1420" t="str">
        <f t="shared" si="200"/>
        <v>Receiver</v>
      </c>
      <c r="E1420" t="str">
        <f t="shared" si="201"/>
        <v>1</v>
      </c>
      <c r="F1420" t="str">
        <f t="shared" si="202"/>
        <v>1</v>
      </c>
      <c r="G1420" t="str">
        <f t="shared" si="203"/>
        <v>3</v>
      </c>
      <c r="H1420" t="str">
        <f t="shared" si="204"/>
        <v>ANC</v>
      </c>
      <c r="I1420">
        <f t="shared" si="205"/>
        <v>3</v>
      </c>
      <c r="J1420" s="114" t="str">
        <f t="shared" si="206"/>
        <v>1</v>
      </c>
    </row>
    <row r="1421" spans="1:10" x14ac:dyDescent="0.2">
      <c r="A1421" s="116" t="s">
        <v>2484</v>
      </c>
      <c r="B1421" t="str">
        <f t="shared" si="198"/>
        <v>Prozessor A / Section 1 / Programm 3 / Ancillary Receiver 2</v>
      </c>
      <c r="C1421" t="str">
        <f t="shared" si="199"/>
        <v>SDI03_ANCrec_0002</v>
      </c>
      <c r="D1421" t="str">
        <f t="shared" si="200"/>
        <v>Receiver</v>
      </c>
      <c r="E1421" t="str">
        <f t="shared" si="201"/>
        <v>1</v>
      </c>
      <c r="F1421" t="str">
        <f t="shared" si="202"/>
        <v>1</v>
      </c>
      <c r="G1421" t="str">
        <f t="shared" si="203"/>
        <v>3</v>
      </c>
      <c r="H1421" t="str">
        <f t="shared" si="204"/>
        <v>ANC</v>
      </c>
      <c r="I1421">
        <f t="shared" si="205"/>
        <v>3</v>
      </c>
      <c r="J1421" s="114" t="str">
        <f t="shared" si="206"/>
        <v>2</v>
      </c>
    </row>
    <row r="1422" spans="1:10" x14ac:dyDescent="0.2">
      <c r="A1422" s="115" t="s">
        <v>2485</v>
      </c>
      <c r="B1422" t="str">
        <f t="shared" si="198"/>
        <v>Prozessor A / Section 1 / Programm 3 / Ancillary Receiver 3</v>
      </c>
      <c r="C1422" t="str">
        <f t="shared" si="199"/>
        <v>SDI03_ANCrec_0003</v>
      </c>
      <c r="D1422" t="str">
        <f t="shared" si="200"/>
        <v>Receiver</v>
      </c>
      <c r="E1422" t="str">
        <f t="shared" si="201"/>
        <v>1</v>
      </c>
      <c r="F1422" t="str">
        <f t="shared" si="202"/>
        <v>1</v>
      </c>
      <c r="G1422" t="str">
        <f t="shared" si="203"/>
        <v>3</v>
      </c>
      <c r="H1422" t="str">
        <f t="shared" si="204"/>
        <v>ANC</v>
      </c>
      <c r="I1422">
        <f t="shared" si="205"/>
        <v>3</v>
      </c>
      <c r="J1422" s="114" t="str">
        <f t="shared" si="206"/>
        <v>3</v>
      </c>
    </row>
    <row r="1423" spans="1:10" x14ac:dyDescent="0.2">
      <c r="A1423" s="116" t="s">
        <v>2486</v>
      </c>
      <c r="B1423" t="str">
        <f t="shared" si="198"/>
        <v>Prozessor A / Section 1 / Programm 3 / Ancillary Receiver 4</v>
      </c>
      <c r="C1423" t="str">
        <f t="shared" si="199"/>
        <v>SDI03_ANCrec_0004</v>
      </c>
      <c r="D1423" t="str">
        <f t="shared" si="200"/>
        <v>Receiver</v>
      </c>
      <c r="E1423" t="str">
        <f t="shared" si="201"/>
        <v>1</v>
      </c>
      <c r="F1423" t="str">
        <f t="shared" si="202"/>
        <v>1</v>
      </c>
      <c r="G1423" t="str">
        <f t="shared" si="203"/>
        <v>3</v>
      </c>
      <c r="H1423" t="str">
        <f t="shared" si="204"/>
        <v>ANC</v>
      </c>
      <c r="I1423">
        <f t="shared" si="205"/>
        <v>3</v>
      </c>
      <c r="J1423" s="114" t="str">
        <f t="shared" si="206"/>
        <v>4</v>
      </c>
    </row>
    <row r="1424" spans="1:10" x14ac:dyDescent="0.2">
      <c r="A1424" s="115" t="s">
        <v>2487</v>
      </c>
      <c r="B1424" t="str">
        <f t="shared" si="198"/>
        <v>Prozessor A / Section 1 / Programm 3 / Audio Receiver 1</v>
      </c>
      <c r="C1424" t="str">
        <f t="shared" si="199"/>
        <v>SDI03_AUDrec_0001</v>
      </c>
      <c r="D1424" t="str">
        <f t="shared" si="200"/>
        <v>Receiver</v>
      </c>
      <c r="E1424" t="str">
        <f t="shared" si="201"/>
        <v>1</v>
      </c>
      <c r="F1424" t="str">
        <f t="shared" si="202"/>
        <v>1</v>
      </c>
      <c r="G1424" t="str">
        <f t="shared" si="203"/>
        <v>3</v>
      </c>
      <c r="H1424" t="str">
        <f t="shared" si="204"/>
        <v>AUD</v>
      </c>
      <c r="I1424">
        <f t="shared" si="205"/>
        <v>3</v>
      </c>
      <c r="J1424" s="114" t="str">
        <f t="shared" si="206"/>
        <v>1</v>
      </c>
    </row>
    <row r="1425" spans="1:10" x14ac:dyDescent="0.2">
      <c r="A1425" s="116" t="s">
        <v>2488</v>
      </c>
      <c r="B1425" t="str">
        <f t="shared" si="198"/>
        <v>Prozessor A / Section 1 / Programm 3 / Audio Receiver 2</v>
      </c>
      <c r="C1425" t="str">
        <f t="shared" si="199"/>
        <v>SDI03_AUDrec_0002</v>
      </c>
      <c r="D1425" t="str">
        <f t="shared" si="200"/>
        <v>Receiver</v>
      </c>
      <c r="E1425" t="str">
        <f t="shared" si="201"/>
        <v>1</v>
      </c>
      <c r="F1425" t="str">
        <f t="shared" si="202"/>
        <v>1</v>
      </c>
      <c r="G1425" t="str">
        <f t="shared" si="203"/>
        <v>3</v>
      </c>
      <c r="H1425" t="str">
        <f t="shared" si="204"/>
        <v>AUD</v>
      </c>
      <c r="I1425">
        <f t="shared" si="205"/>
        <v>3</v>
      </c>
      <c r="J1425" s="114" t="str">
        <f t="shared" si="206"/>
        <v>2</v>
      </c>
    </row>
    <row r="1426" spans="1:10" x14ac:dyDescent="0.2">
      <c r="A1426" s="115" t="s">
        <v>2489</v>
      </c>
      <c r="B1426" t="str">
        <f t="shared" si="198"/>
        <v>Prozessor A / Section 1 / Programm 3 / Audio Receiver 3</v>
      </c>
      <c r="C1426" t="str">
        <f t="shared" si="199"/>
        <v>SDI03_AUDrec_0003</v>
      </c>
      <c r="D1426" t="str">
        <f t="shared" si="200"/>
        <v>Receiver</v>
      </c>
      <c r="E1426" t="str">
        <f t="shared" si="201"/>
        <v>1</v>
      </c>
      <c r="F1426" t="str">
        <f t="shared" si="202"/>
        <v>1</v>
      </c>
      <c r="G1426" t="str">
        <f t="shared" si="203"/>
        <v>3</v>
      </c>
      <c r="H1426" t="str">
        <f t="shared" si="204"/>
        <v>AUD</v>
      </c>
      <c r="I1426">
        <f t="shared" si="205"/>
        <v>3</v>
      </c>
      <c r="J1426" s="114" t="str">
        <f t="shared" si="206"/>
        <v>3</v>
      </c>
    </row>
    <row r="1427" spans="1:10" x14ac:dyDescent="0.2">
      <c r="A1427" s="116" t="s">
        <v>2490</v>
      </c>
      <c r="B1427" t="str">
        <f t="shared" si="198"/>
        <v>Prozessor A / Section 1 / Programm 3 / Audio Receiver 4</v>
      </c>
      <c r="C1427" t="str">
        <f t="shared" si="199"/>
        <v>SDI03_AUDrec_0004</v>
      </c>
      <c r="D1427" t="str">
        <f t="shared" si="200"/>
        <v>Receiver</v>
      </c>
      <c r="E1427" t="str">
        <f t="shared" si="201"/>
        <v>1</v>
      </c>
      <c r="F1427" t="str">
        <f t="shared" si="202"/>
        <v>1</v>
      </c>
      <c r="G1427" t="str">
        <f t="shared" si="203"/>
        <v>3</v>
      </c>
      <c r="H1427" t="str">
        <f t="shared" si="204"/>
        <v>AUD</v>
      </c>
      <c r="I1427">
        <f t="shared" si="205"/>
        <v>3</v>
      </c>
      <c r="J1427" s="114" t="str">
        <f t="shared" si="206"/>
        <v>4</v>
      </c>
    </row>
    <row r="1428" spans="1:10" x14ac:dyDescent="0.2">
      <c r="A1428" s="115" t="s">
        <v>2491</v>
      </c>
      <c r="B1428" t="str">
        <f t="shared" si="198"/>
        <v>Prozessor A / Section 1 / Programm 3 / Audio Receiver 5</v>
      </c>
      <c r="C1428" t="str">
        <f t="shared" si="199"/>
        <v>SDI03_AUDrec_0005</v>
      </c>
      <c r="D1428" t="str">
        <f t="shared" si="200"/>
        <v>Receiver</v>
      </c>
      <c r="E1428" t="str">
        <f t="shared" si="201"/>
        <v>1</v>
      </c>
      <c r="F1428" t="str">
        <f t="shared" si="202"/>
        <v>1</v>
      </c>
      <c r="G1428" t="str">
        <f t="shared" si="203"/>
        <v>3</v>
      </c>
      <c r="H1428" t="str">
        <f t="shared" si="204"/>
        <v>AUD</v>
      </c>
      <c r="I1428">
        <f t="shared" si="205"/>
        <v>3</v>
      </c>
      <c r="J1428" s="114" t="str">
        <f t="shared" si="206"/>
        <v>5</v>
      </c>
    </row>
    <row r="1429" spans="1:10" x14ac:dyDescent="0.2">
      <c r="A1429" s="116" t="s">
        <v>2492</v>
      </c>
      <c r="B1429" t="str">
        <f t="shared" si="198"/>
        <v>Prozessor A / Section 1 / Programm 3 / Audio Receiver 6</v>
      </c>
      <c r="C1429" t="str">
        <f t="shared" si="199"/>
        <v>SDI03_AUDrec_0006</v>
      </c>
      <c r="D1429" t="str">
        <f t="shared" si="200"/>
        <v>Receiver</v>
      </c>
      <c r="E1429" t="str">
        <f t="shared" si="201"/>
        <v>1</v>
      </c>
      <c r="F1429" t="str">
        <f t="shared" si="202"/>
        <v>1</v>
      </c>
      <c r="G1429" t="str">
        <f t="shared" si="203"/>
        <v>3</v>
      </c>
      <c r="H1429" t="str">
        <f t="shared" si="204"/>
        <v>AUD</v>
      </c>
      <c r="I1429">
        <f t="shared" si="205"/>
        <v>3</v>
      </c>
      <c r="J1429" s="114" t="str">
        <f t="shared" si="206"/>
        <v>6</v>
      </c>
    </row>
    <row r="1430" spans="1:10" x14ac:dyDescent="0.2">
      <c r="A1430" s="115" t="s">
        <v>2493</v>
      </c>
      <c r="B1430" t="str">
        <f t="shared" si="198"/>
        <v>Prozessor A / Section 1 / Programm 3 / Audio Receiver 7</v>
      </c>
      <c r="C1430" t="str">
        <f t="shared" si="199"/>
        <v>SDI03_AUDrec_0007</v>
      </c>
      <c r="D1430" t="str">
        <f t="shared" si="200"/>
        <v>Receiver</v>
      </c>
      <c r="E1430" t="str">
        <f t="shared" si="201"/>
        <v>1</v>
      </c>
      <c r="F1430" t="str">
        <f t="shared" si="202"/>
        <v>1</v>
      </c>
      <c r="G1430" t="str">
        <f t="shared" si="203"/>
        <v>3</v>
      </c>
      <c r="H1430" t="str">
        <f t="shared" si="204"/>
        <v>AUD</v>
      </c>
      <c r="I1430">
        <f t="shared" si="205"/>
        <v>3</v>
      </c>
      <c r="J1430" s="114" t="str">
        <f t="shared" si="206"/>
        <v>7</v>
      </c>
    </row>
    <row r="1431" spans="1:10" x14ac:dyDescent="0.2">
      <c r="A1431" s="116" t="s">
        <v>2494</v>
      </c>
      <c r="B1431" t="str">
        <f t="shared" si="198"/>
        <v>Prozessor A / Section 1 / Programm 3 / Audio Receiver 8</v>
      </c>
      <c r="C1431" t="str">
        <f t="shared" si="199"/>
        <v>SDI03_AUDrec_0008</v>
      </c>
      <c r="D1431" t="str">
        <f t="shared" si="200"/>
        <v>Receiver</v>
      </c>
      <c r="E1431" t="str">
        <f t="shared" si="201"/>
        <v>1</v>
      </c>
      <c r="F1431" t="str">
        <f t="shared" si="202"/>
        <v>1</v>
      </c>
      <c r="G1431" t="str">
        <f t="shared" si="203"/>
        <v>3</v>
      </c>
      <c r="H1431" t="str">
        <f t="shared" si="204"/>
        <v>AUD</v>
      </c>
      <c r="I1431">
        <f t="shared" si="205"/>
        <v>3</v>
      </c>
      <c r="J1431" s="114" t="str">
        <f t="shared" si="206"/>
        <v>8</v>
      </c>
    </row>
    <row r="1432" spans="1:10" x14ac:dyDescent="0.2">
      <c r="A1432" s="115" t="s">
        <v>2495</v>
      </c>
      <c r="B1432" t="str">
        <f t="shared" si="198"/>
        <v>Prozessor A / Section 1 / Programm 3 / Audio Receiver 9</v>
      </c>
      <c r="C1432" t="str">
        <f t="shared" si="199"/>
        <v>SDI03_AUDrec_0009</v>
      </c>
      <c r="D1432" t="str">
        <f t="shared" si="200"/>
        <v>Receiver</v>
      </c>
      <c r="E1432" t="str">
        <f t="shared" si="201"/>
        <v>1</v>
      </c>
      <c r="F1432" t="str">
        <f t="shared" si="202"/>
        <v>1</v>
      </c>
      <c r="G1432" t="str">
        <f t="shared" si="203"/>
        <v>3</v>
      </c>
      <c r="H1432" t="str">
        <f t="shared" si="204"/>
        <v>AUD</v>
      </c>
      <c r="I1432">
        <f t="shared" si="205"/>
        <v>3</v>
      </c>
      <c r="J1432" s="114" t="str">
        <f t="shared" si="206"/>
        <v>9</v>
      </c>
    </row>
    <row r="1433" spans="1:10" x14ac:dyDescent="0.2">
      <c r="A1433" s="116" t="s">
        <v>2496</v>
      </c>
      <c r="B1433" t="str">
        <f t="shared" si="198"/>
        <v>Prozessor A / Section 1 / Programm 3 / Audio Receiver 10</v>
      </c>
      <c r="C1433" t="str">
        <f t="shared" si="199"/>
        <v>SDI03_AUDrec_0010</v>
      </c>
      <c r="D1433" t="str">
        <f t="shared" si="200"/>
        <v>Receiver</v>
      </c>
      <c r="E1433" t="str">
        <f t="shared" si="201"/>
        <v>1</v>
      </c>
      <c r="F1433" t="str">
        <f t="shared" si="202"/>
        <v>1</v>
      </c>
      <c r="G1433" t="str">
        <f t="shared" si="203"/>
        <v>3</v>
      </c>
      <c r="H1433" t="str">
        <f t="shared" si="204"/>
        <v>AUD</v>
      </c>
      <c r="I1433">
        <f t="shared" si="205"/>
        <v>3</v>
      </c>
      <c r="J1433" s="114" t="str">
        <f t="shared" si="206"/>
        <v>10</v>
      </c>
    </row>
    <row r="1434" spans="1:10" x14ac:dyDescent="0.2">
      <c r="A1434" s="115" t="s">
        <v>2497</v>
      </c>
      <c r="B1434" t="str">
        <f t="shared" si="198"/>
        <v>Prozessor A / Section 1 / Programm 3 / Audio Receiver 11</v>
      </c>
      <c r="C1434" t="str">
        <f t="shared" si="199"/>
        <v>SDI03_AUDrec_0011</v>
      </c>
      <c r="D1434" t="str">
        <f t="shared" si="200"/>
        <v>Receiver</v>
      </c>
      <c r="E1434" t="str">
        <f t="shared" si="201"/>
        <v>1</v>
      </c>
      <c r="F1434" t="str">
        <f t="shared" si="202"/>
        <v>1</v>
      </c>
      <c r="G1434" t="str">
        <f t="shared" si="203"/>
        <v>3</v>
      </c>
      <c r="H1434" t="str">
        <f t="shared" si="204"/>
        <v>AUD</v>
      </c>
      <c r="I1434">
        <f t="shared" si="205"/>
        <v>3</v>
      </c>
      <c r="J1434" s="114" t="str">
        <f t="shared" si="206"/>
        <v>11</v>
      </c>
    </row>
    <row r="1435" spans="1:10" x14ac:dyDescent="0.2">
      <c r="A1435" s="116" t="s">
        <v>2498</v>
      </c>
      <c r="B1435" t="str">
        <f t="shared" si="198"/>
        <v>Prozessor A / Section 1 / Programm 3 / Audio Receiver 12</v>
      </c>
      <c r="C1435" t="str">
        <f t="shared" si="199"/>
        <v>SDI03_AUDrec_0012</v>
      </c>
      <c r="D1435" t="str">
        <f t="shared" si="200"/>
        <v>Receiver</v>
      </c>
      <c r="E1435" t="str">
        <f t="shared" si="201"/>
        <v>1</v>
      </c>
      <c r="F1435" t="str">
        <f t="shared" si="202"/>
        <v>1</v>
      </c>
      <c r="G1435" t="str">
        <f t="shared" si="203"/>
        <v>3</v>
      </c>
      <c r="H1435" t="str">
        <f t="shared" si="204"/>
        <v>AUD</v>
      </c>
      <c r="I1435">
        <f t="shared" si="205"/>
        <v>3</v>
      </c>
      <c r="J1435" s="114" t="str">
        <f t="shared" si="206"/>
        <v>12</v>
      </c>
    </row>
    <row r="1436" spans="1:10" x14ac:dyDescent="0.2">
      <c r="A1436" s="115" t="s">
        <v>2499</v>
      </c>
      <c r="B1436" t="str">
        <f t="shared" si="198"/>
        <v>Prozessor A / Section 1 / Programm 3 / Audio Receiver 13</v>
      </c>
      <c r="C1436" t="str">
        <f t="shared" si="199"/>
        <v>SDI03_AUDrec_0013</v>
      </c>
      <c r="D1436" t="str">
        <f t="shared" si="200"/>
        <v>Receiver</v>
      </c>
      <c r="E1436" t="str">
        <f t="shared" si="201"/>
        <v>1</v>
      </c>
      <c r="F1436" t="str">
        <f t="shared" si="202"/>
        <v>1</v>
      </c>
      <c r="G1436" t="str">
        <f t="shared" si="203"/>
        <v>3</v>
      </c>
      <c r="H1436" t="str">
        <f t="shared" si="204"/>
        <v>AUD</v>
      </c>
      <c r="I1436">
        <f t="shared" si="205"/>
        <v>3</v>
      </c>
      <c r="J1436" s="114" t="str">
        <f t="shared" si="206"/>
        <v>13</v>
      </c>
    </row>
    <row r="1437" spans="1:10" x14ac:dyDescent="0.2">
      <c r="A1437" s="116" t="s">
        <v>2500</v>
      </c>
      <c r="B1437" t="str">
        <f t="shared" si="198"/>
        <v>Prozessor A / Section 1 / Programm 3 / Audio Receiver 14</v>
      </c>
      <c r="C1437" t="str">
        <f t="shared" si="199"/>
        <v>SDI03_AUDrec_0014</v>
      </c>
      <c r="D1437" t="str">
        <f t="shared" si="200"/>
        <v>Receiver</v>
      </c>
      <c r="E1437" t="str">
        <f t="shared" si="201"/>
        <v>1</v>
      </c>
      <c r="F1437" t="str">
        <f t="shared" si="202"/>
        <v>1</v>
      </c>
      <c r="G1437" t="str">
        <f t="shared" si="203"/>
        <v>3</v>
      </c>
      <c r="H1437" t="str">
        <f t="shared" si="204"/>
        <v>AUD</v>
      </c>
      <c r="I1437">
        <f t="shared" si="205"/>
        <v>3</v>
      </c>
      <c r="J1437" s="114" t="str">
        <f t="shared" si="206"/>
        <v>14</v>
      </c>
    </row>
    <row r="1438" spans="1:10" x14ac:dyDescent="0.2">
      <c r="A1438" s="115" t="s">
        <v>2501</v>
      </c>
      <c r="B1438" t="str">
        <f t="shared" si="198"/>
        <v>Prozessor A / Section 1 / Programm 3 / Audio Receiver 15</v>
      </c>
      <c r="C1438" t="str">
        <f t="shared" si="199"/>
        <v>SDI03_AUDrec_0015</v>
      </c>
      <c r="D1438" t="str">
        <f t="shared" si="200"/>
        <v>Receiver</v>
      </c>
      <c r="E1438" t="str">
        <f t="shared" si="201"/>
        <v>1</v>
      </c>
      <c r="F1438" t="str">
        <f t="shared" si="202"/>
        <v>1</v>
      </c>
      <c r="G1438" t="str">
        <f t="shared" si="203"/>
        <v>3</v>
      </c>
      <c r="H1438" t="str">
        <f t="shared" si="204"/>
        <v>AUD</v>
      </c>
      <c r="I1438">
        <f t="shared" si="205"/>
        <v>3</v>
      </c>
      <c r="J1438" s="114" t="str">
        <f t="shared" si="206"/>
        <v>15</v>
      </c>
    </row>
    <row r="1439" spans="1:10" x14ac:dyDescent="0.2">
      <c r="A1439" s="116" t="s">
        <v>2502</v>
      </c>
      <c r="B1439" t="str">
        <f t="shared" si="198"/>
        <v>Prozessor A / Section 1 / Programm 3 / Audio Receiver 16</v>
      </c>
      <c r="C1439" t="str">
        <f t="shared" si="199"/>
        <v>SDI03_AUDrec_0016</v>
      </c>
      <c r="D1439" t="str">
        <f t="shared" si="200"/>
        <v>Receiver</v>
      </c>
      <c r="E1439" t="str">
        <f t="shared" si="201"/>
        <v>1</v>
      </c>
      <c r="F1439" t="str">
        <f t="shared" si="202"/>
        <v>1</v>
      </c>
      <c r="G1439" t="str">
        <f t="shared" si="203"/>
        <v>3</v>
      </c>
      <c r="H1439" t="str">
        <f t="shared" si="204"/>
        <v>AUD</v>
      </c>
      <c r="I1439">
        <f t="shared" si="205"/>
        <v>3</v>
      </c>
      <c r="J1439" s="114" t="str">
        <f t="shared" si="206"/>
        <v>16</v>
      </c>
    </row>
    <row r="1440" spans="1:10" x14ac:dyDescent="0.2">
      <c r="A1440" s="115" t="s">
        <v>2503</v>
      </c>
      <c r="B1440" t="str">
        <f t="shared" si="198"/>
        <v>Prozessor A / Section 1 / Programm 3 / Video Receiver 1</v>
      </c>
      <c r="C1440" t="str">
        <f t="shared" si="199"/>
        <v>SDI03_VIDrec_0001</v>
      </c>
      <c r="D1440" t="str">
        <f t="shared" si="200"/>
        <v>Receiver</v>
      </c>
      <c r="E1440" t="str">
        <f t="shared" si="201"/>
        <v>1</v>
      </c>
      <c r="F1440" t="str">
        <f t="shared" si="202"/>
        <v>1</v>
      </c>
      <c r="G1440" t="str">
        <f t="shared" si="203"/>
        <v>3</v>
      </c>
      <c r="H1440" t="str">
        <f t="shared" si="204"/>
        <v>VID</v>
      </c>
      <c r="I1440">
        <f t="shared" si="205"/>
        <v>3</v>
      </c>
      <c r="J1440" s="114" t="str">
        <f t="shared" si="206"/>
        <v>1</v>
      </c>
    </row>
    <row r="1441" spans="1:10" x14ac:dyDescent="0.2">
      <c r="A1441" s="116" t="s">
        <v>2504</v>
      </c>
      <c r="B1441" t="str">
        <f t="shared" si="198"/>
        <v>Prozessor A / Section 1 / Programm 4 / Ancillary Receiver 1</v>
      </c>
      <c r="C1441" t="str">
        <f t="shared" si="199"/>
        <v>SDI04_ANCrec_0001</v>
      </c>
      <c r="D1441" t="str">
        <f t="shared" si="200"/>
        <v>Receiver</v>
      </c>
      <c r="E1441" t="str">
        <f t="shared" si="201"/>
        <v>1</v>
      </c>
      <c r="F1441" t="str">
        <f t="shared" si="202"/>
        <v>1</v>
      </c>
      <c r="G1441" t="str">
        <f t="shared" si="203"/>
        <v>4</v>
      </c>
      <c r="H1441" t="str">
        <f t="shared" si="204"/>
        <v>ANC</v>
      </c>
      <c r="I1441">
        <f t="shared" si="205"/>
        <v>4</v>
      </c>
      <c r="J1441" s="114" t="str">
        <f t="shared" si="206"/>
        <v>1</v>
      </c>
    </row>
    <row r="1442" spans="1:10" x14ac:dyDescent="0.2">
      <c r="A1442" s="115" t="s">
        <v>2505</v>
      </c>
      <c r="B1442" t="str">
        <f t="shared" si="198"/>
        <v>Prozessor A / Section 1 / Programm 4 / Ancillary Receiver 2</v>
      </c>
      <c r="C1442" t="str">
        <f t="shared" si="199"/>
        <v>SDI04_ANCrec_0002</v>
      </c>
      <c r="D1442" t="str">
        <f t="shared" si="200"/>
        <v>Receiver</v>
      </c>
      <c r="E1442" t="str">
        <f t="shared" si="201"/>
        <v>1</v>
      </c>
      <c r="F1442" t="str">
        <f t="shared" si="202"/>
        <v>1</v>
      </c>
      <c r="G1442" t="str">
        <f t="shared" si="203"/>
        <v>4</v>
      </c>
      <c r="H1442" t="str">
        <f t="shared" si="204"/>
        <v>ANC</v>
      </c>
      <c r="I1442">
        <f t="shared" si="205"/>
        <v>4</v>
      </c>
      <c r="J1442" s="114" t="str">
        <f t="shared" si="206"/>
        <v>2</v>
      </c>
    </row>
    <row r="1443" spans="1:10" x14ac:dyDescent="0.2">
      <c r="A1443" s="116" t="s">
        <v>2506</v>
      </c>
      <c r="B1443" t="str">
        <f t="shared" si="198"/>
        <v>Prozessor A / Section 1 / Programm 4 / Ancillary Receiver 3</v>
      </c>
      <c r="C1443" t="str">
        <f t="shared" si="199"/>
        <v>SDI04_ANCrec_0003</v>
      </c>
      <c r="D1443" t="str">
        <f t="shared" si="200"/>
        <v>Receiver</v>
      </c>
      <c r="E1443" t="str">
        <f t="shared" si="201"/>
        <v>1</v>
      </c>
      <c r="F1443" t="str">
        <f t="shared" si="202"/>
        <v>1</v>
      </c>
      <c r="G1443" t="str">
        <f t="shared" si="203"/>
        <v>4</v>
      </c>
      <c r="H1443" t="str">
        <f t="shared" si="204"/>
        <v>ANC</v>
      </c>
      <c r="I1443">
        <f t="shared" si="205"/>
        <v>4</v>
      </c>
      <c r="J1443" s="114" t="str">
        <f t="shared" si="206"/>
        <v>3</v>
      </c>
    </row>
    <row r="1444" spans="1:10" x14ac:dyDescent="0.2">
      <c r="A1444" s="115" t="s">
        <v>2507</v>
      </c>
      <c r="B1444" t="str">
        <f t="shared" si="198"/>
        <v>Prozessor A / Section 1 / Programm 4 / Ancillary Receiver 4</v>
      </c>
      <c r="C1444" t="str">
        <f t="shared" si="199"/>
        <v>SDI04_ANCrec_0004</v>
      </c>
      <c r="D1444" t="str">
        <f t="shared" si="200"/>
        <v>Receiver</v>
      </c>
      <c r="E1444" t="str">
        <f t="shared" si="201"/>
        <v>1</v>
      </c>
      <c r="F1444" t="str">
        <f t="shared" si="202"/>
        <v>1</v>
      </c>
      <c r="G1444" t="str">
        <f t="shared" si="203"/>
        <v>4</v>
      </c>
      <c r="H1444" t="str">
        <f t="shared" si="204"/>
        <v>ANC</v>
      </c>
      <c r="I1444">
        <f t="shared" si="205"/>
        <v>4</v>
      </c>
      <c r="J1444" s="114" t="str">
        <f t="shared" si="206"/>
        <v>4</v>
      </c>
    </row>
    <row r="1445" spans="1:10" x14ac:dyDescent="0.2">
      <c r="A1445" s="116" t="s">
        <v>2508</v>
      </c>
      <c r="B1445" t="str">
        <f t="shared" si="198"/>
        <v>Prozessor A / Section 1 / Programm 4 / Audio Receiver 1</v>
      </c>
      <c r="C1445" t="str">
        <f t="shared" si="199"/>
        <v>SDI04_AUDrec_0001</v>
      </c>
      <c r="D1445" t="str">
        <f t="shared" si="200"/>
        <v>Receiver</v>
      </c>
      <c r="E1445" t="str">
        <f t="shared" si="201"/>
        <v>1</v>
      </c>
      <c r="F1445" t="str">
        <f t="shared" si="202"/>
        <v>1</v>
      </c>
      <c r="G1445" t="str">
        <f t="shared" si="203"/>
        <v>4</v>
      </c>
      <c r="H1445" t="str">
        <f t="shared" si="204"/>
        <v>AUD</v>
      </c>
      <c r="I1445">
        <f t="shared" si="205"/>
        <v>4</v>
      </c>
      <c r="J1445" s="114" t="str">
        <f t="shared" si="206"/>
        <v>1</v>
      </c>
    </row>
    <row r="1446" spans="1:10" x14ac:dyDescent="0.2">
      <c r="A1446" s="115" t="s">
        <v>2509</v>
      </c>
      <c r="B1446" t="str">
        <f t="shared" si="198"/>
        <v>Prozessor A / Section 1 / Programm 4 / Audio Receiver 2</v>
      </c>
      <c r="C1446" t="str">
        <f t="shared" si="199"/>
        <v>SDI04_AUDrec_0002</v>
      </c>
      <c r="D1446" t="str">
        <f t="shared" si="200"/>
        <v>Receiver</v>
      </c>
      <c r="E1446" t="str">
        <f t="shared" si="201"/>
        <v>1</v>
      </c>
      <c r="F1446" t="str">
        <f t="shared" si="202"/>
        <v>1</v>
      </c>
      <c r="G1446" t="str">
        <f t="shared" si="203"/>
        <v>4</v>
      </c>
      <c r="H1446" t="str">
        <f t="shared" si="204"/>
        <v>AUD</v>
      </c>
      <c r="I1446">
        <f t="shared" si="205"/>
        <v>4</v>
      </c>
      <c r="J1446" s="114" t="str">
        <f t="shared" si="206"/>
        <v>2</v>
      </c>
    </row>
    <row r="1447" spans="1:10" x14ac:dyDescent="0.2">
      <c r="A1447" s="116" t="s">
        <v>2510</v>
      </c>
      <c r="B1447" t="str">
        <f t="shared" si="198"/>
        <v>Prozessor A / Section 1 / Programm 4 / Audio Receiver 3</v>
      </c>
      <c r="C1447" t="str">
        <f t="shared" si="199"/>
        <v>SDI04_AUDrec_0003</v>
      </c>
      <c r="D1447" t="str">
        <f t="shared" si="200"/>
        <v>Receiver</v>
      </c>
      <c r="E1447" t="str">
        <f t="shared" si="201"/>
        <v>1</v>
      </c>
      <c r="F1447" t="str">
        <f t="shared" si="202"/>
        <v>1</v>
      </c>
      <c r="G1447" t="str">
        <f t="shared" si="203"/>
        <v>4</v>
      </c>
      <c r="H1447" t="str">
        <f t="shared" si="204"/>
        <v>AUD</v>
      </c>
      <c r="I1447">
        <f t="shared" si="205"/>
        <v>4</v>
      </c>
      <c r="J1447" s="114" t="str">
        <f t="shared" si="206"/>
        <v>3</v>
      </c>
    </row>
    <row r="1448" spans="1:10" x14ac:dyDescent="0.2">
      <c r="A1448" s="115" t="s">
        <v>2511</v>
      </c>
      <c r="B1448" t="str">
        <f t="shared" si="198"/>
        <v>Prozessor A / Section 1 / Programm 4 / Audio Receiver 4</v>
      </c>
      <c r="C1448" t="str">
        <f t="shared" si="199"/>
        <v>SDI04_AUDrec_0004</v>
      </c>
      <c r="D1448" t="str">
        <f t="shared" si="200"/>
        <v>Receiver</v>
      </c>
      <c r="E1448" t="str">
        <f t="shared" si="201"/>
        <v>1</v>
      </c>
      <c r="F1448" t="str">
        <f t="shared" si="202"/>
        <v>1</v>
      </c>
      <c r="G1448" t="str">
        <f t="shared" si="203"/>
        <v>4</v>
      </c>
      <c r="H1448" t="str">
        <f t="shared" si="204"/>
        <v>AUD</v>
      </c>
      <c r="I1448">
        <f t="shared" si="205"/>
        <v>4</v>
      </c>
      <c r="J1448" s="114" t="str">
        <f t="shared" si="206"/>
        <v>4</v>
      </c>
    </row>
    <row r="1449" spans="1:10" x14ac:dyDescent="0.2">
      <c r="A1449" s="116" t="s">
        <v>2512</v>
      </c>
      <c r="B1449" t="str">
        <f t="shared" si="198"/>
        <v>Prozessor A / Section 1 / Programm 4 / Audio Receiver 5</v>
      </c>
      <c r="C1449" t="str">
        <f t="shared" si="199"/>
        <v>SDI04_AUDrec_0005</v>
      </c>
      <c r="D1449" t="str">
        <f t="shared" si="200"/>
        <v>Receiver</v>
      </c>
      <c r="E1449" t="str">
        <f t="shared" si="201"/>
        <v>1</v>
      </c>
      <c r="F1449" t="str">
        <f t="shared" si="202"/>
        <v>1</v>
      </c>
      <c r="G1449" t="str">
        <f t="shared" si="203"/>
        <v>4</v>
      </c>
      <c r="H1449" t="str">
        <f t="shared" si="204"/>
        <v>AUD</v>
      </c>
      <c r="I1449">
        <f t="shared" si="205"/>
        <v>4</v>
      </c>
      <c r="J1449" s="114" t="str">
        <f t="shared" si="206"/>
        <v>5</v>
      </c>
    </row>
    <row r="1450" spans="1:10" x14ac:dyDescent="0.2">
      <c r="A1450" s="115" t="s">
        <v>2513</v>
      </c>
      <c r="B1450" t="str">
        <f t="shared" si="198"/>
        <v>Prozessor A / Section 1 / Programm 4 / Audio Receiver 6</v>
      </c>
      <c r="C1450" t="str">
        <f t="shared" si="199"/>
        <v>SDI04_AUDrec_0006</v>
      </c>
      <c r="D1450" t="str">
        <f t="shared" si="200"/>
        <v>Receiver</v>
      </c>
      <c r="E1450" t="str">
        <f t="shared" si="201"/>
        <v>1</v>
      </c>
      <c r="F1450" t="str">
        <f t="shared" si="202"/>
        <v>1</v>
      </c>
      <c r="G1450" t="str">
        <f t="shared" si="203"/>
        <v>4</v>
      </c>
      <c r="H1450" t="str">
        <f t="shared" si="204"/>
        <v>AUD</v>
      </c>
      <c r="I1450">
        <f t="shared" si="205"/>
        <v>4</v>
      </c>
      <c r="J1450" s="114" t="str">
        <f t="shared" si="206"/>
        <v>6</v>
      </c>
    </row>
    <row r="1451" spans="1:10" x14ac:dyDescent="0.2">
      <c r="A1451" s="116" t="s">
        <v>2514</v>
      </c>
      <c r="B1451" t="str">
        <f t="shared" si="198"/>
        <v>Prozessor A / Section 1 / Programm 4 / Audio Receiver 7</v>
      </c>
      <c r="C1451" t="str">
        <f t="shared" si="199"/>
        <v>SDI04_AUDrec_0007</v>
      </c>
      <c r="D1451" t="str">
        <f t="shared" si="200"/>
        <v>Receiver</v>
      </c>
      <c r="E1451" t="str">
        <f t="shared" si="201"/>
        <v>1</v>
      </c>
      <c r="F1451" t="str">
        <f t="shared" si="202"/>
        <v>1</v>
      </c>
      <c r="G1451" t="str">
        <f t="shared" si="203"/>
        <v>4</v>
      </c>
      <c r="H1451" t="str">
        <f t="shared" si="204"/>
        <v>AUD</v>
      </c>
      <c r="I1451">
        <f t="shared" si="205"/>
        <v>4</v>
      </c>
      <c r="J1451" s="114" t="str">
        <f t="shared" si="206"/>
        <v>7</v>
      </c>
    </row>
    <row r="1452" spans="1:10" x14ac:dyDescent="0.2">
      <c r="A1452" s="115" t="s">
        <v>2515</v>
      </c>
      <c r="B1452" t="str">
        <f t="shared" si="198"/>
        <v>Prozessor A / Section 1 / Programm 4 / Audio Receiver 8</v>
      </c>
      <c r="C1452" t="str">
        <f t="shared" si="199"/>
        <v>SDI04_AUDrec_0008</v>
      </c>
      <c r="D1452" t="str">
        <f t="shared" si="200"/>
        <v>Receiver</v>
      </c>
      <c r="E1452" t="str">
        <f t="shared" si="201"/>
        <v>1</v>
      </c>
      <c r="F1452" t="str">
        <f t="shared" si="202"/>
        <v>1</v>
      </c>
      <c r="G1452" t="str">
        <f t="shared" si="203"/>
        <v>4</v>
      </c>
      <c r="H1452" t="str">
        <f t="shared" si="204"/>
        <v>AUD</v>
      </c>
      <c r="I1452">
        <f t="shared" si="205"/>
        <v>4</v>
      </c>
      <c r="J1452" s="114" t="str">
        <f t="shared" si="206"/>
        <v>8</v>
      </c>
    </row>
    <row r="1453" spans="1:10" x14ac:dyDescent="0.2">
      <c r="A1453" s="116" t="s">
        <v>2516</v>
      </c>
      <c r="B1453" t="str">
        <f t="shared" si="198"/>
        <v>Prozessor A / Section 1 / Programm 4 / Audio Receiver 9</v>
      </c>
      <c r="C1453" t="str">
        <f t="shared" si="199"/>
        <v>SDI04_AUDrec_0009</v>
      </c>
      <c r="D1453" t="str">
        <f t="shared" si="200"/>
        <v>Receiver</v>
      </c>
      <c r="E1453" t="str">
        <f t="shared" si="201"/>
        <v>1</v>
      </c>
      <c r="F1453" t="str">
        <f t="shared" si="202"/>
        <v>1</v>
      </c>
      <c r="G1453" t="str">
        <f t="shared" si="203"/>
        <v>4</v>
      </c>
      <c r="H1453" t="str">
        <f t="shared" si="204"/>
        <v>AUD</v>
      </c>
      <c r="I1453">
        <f t="shared" si="205"/>
        <v>4</v>
      </c>
      <c r="J1453" s="114" t="str">
        <f t="shared" si="206"/>
        <v>9</v>
      </c>
    </row>
    <row r="1454" spans="1:10" x14ac:dyDescent="0.2">
      <c r="A1454" s="115" t="s">
        <v>2517</v>
      </c>
      <c r="B1454" t="str">
        <f t="shared" si="198"/>
        <v>Prozessor A / Section 1 / Programm 4 / Audio Receiver 10</v>
      </c>
      <c r="C1454" t="str">
        <f t="shared" si="199"/>
        <v>SDI04_AUDrec_0010</v>
      </c>
      <c r="D1454" t="str">
        <f t="shared" si="200"/>
        <v>Receiver</v>
      </c>
      <c r="E1454" t="str">
        <f t="shared" si="201"/>
        <v>1</v>
      </c>
      <c r="F1454" t="str">
        <f t="shared" si="202"/>
        <v>1</v>
      </c>
      <c r="G1454" t="str">
        <f t="shared" si="203"/>
        <v>4</v>
      </c>
      <c r="H1454" t="str">
        <f t="shared" si="204"/>
        <v>AUD</v>
      </c>
      <c r="I1454">
        <f t="shared" si="205"/>
        <v>4</v>
      </c>
      <c r="J1454" s="114" t="str">
        <f t="shared" si="206"/>
        <v>10</v>
      </c>
    </row>
    <row r="1455" spans="1:10" x14ac:dyDescent="0.2">
      <c r="A1455" s="116" t="s">
        <v>2518</v>
      </c>
      <c r="B1455" t="str">
        <f t="shared" si="198"/>
        <v>Prozessor A / Section 1 / Programm 4 / Audio Receiver 11</v>
      </c>
      <c r="C1455" t="str">
        <f t="shared" si="199"/>
        <v>SDI04_AUDrec_0011</v>
      </c>
      <c r="D1455" t="str">
        <f t="shared" si="200"/>
        <v>Receiver</v>
      </c>
      <c r="E1455" t="str">
        <f t="shared" si="201"/>
        <v>1</v>
      </c>
      <c r="F1455" t="str">
        <f t="shared" si="202"/>
        <v>1</v>
      </c>
      <c r="G1455" t="str">
        <f t="shared" si="203"/>
        <v>4</v>
      </c>
      <c r="H1455" t="str">
        <f t="shared" si="204"/>
        <v>AUD</v>
      </c>
      <c r="I1455">
        <f t="shared" si="205"/>
        <v>4</v>
      </c>
      <c r="J1455" s="114" t="str">
        <f t="shared" si="206"/>
        <v>11</v>
      </c>
    </row>
    <row r="1456" spans="1:10" x14ac:dyDescent="0.2">
      <c r="A1456" s="115" t="s">
        <v>2519</v>
      </c>
      <c r="B1456" t="str">
        <f t="shared" si="198"/>
        <v>Prozessor A / Section 1 / Programm 4 / Audio Receiver 12</v>
      </c>
      <c r="C1456" t="str">
        <f t="shared" si="199"/>
        <v>SDI04_AUDrec_0012</v>
      </c>
      <c r="D1456" t="str">
        <f t="shared" si="200"/>
        <v>Receiver</v>
      </c>
      <c r="E1456" t="str">
        <f t="shared" si="201"/>
        <v>1</v>
      </c>
      <c r="F1456" t="str">
        <f t="shared" si="202"/>
        <v>1</v>
      </c>
      <c r="G1456" t="str">
        <f t="shared" si="203"/>
        <v>4</v>
      </c>
      <c r="H1456" t="str">
        <f t="shared" si="204"/>
        <v>AUD</v>
      </c>
      <c r="I1456">
        <f t="shared" si="205"/>
        <v>4</v>
      </c>
      <c r="J1456" s="114" t="str">
        <f t="shared" si="206"/>
        <v>12</v>
      </c>
    </row>
    <row r="1457" spans="1:10" x14ac:dyDescent="0.2">
      <c r="A1457" s="116" t="s">
        <v>2520</v>
      </c>
      <c r="B1457" t="str">
        <f t="shared" si="198"/>
        <v>Prozessor A / Section 1 / Programm 4 / Audio Receiver 13</v>
      </c>
      <c r="C1457" t="str">
        <f t="shared" si="199"/>
        <v>SDI04_AUDrec_0013</v>
      </c>
      <c r="D1457" t="str">
        <f t="shared" si="200"/>
        <v>Receiver</v>
      </c>
      <c r="E1457" t="str">
        <f t="shared" si="201"/>
        <v>1</v>
      </c>
      <c r="F1457" t="str">
        <f t="shared" si="202"/>
        <v>1</v>
      </c>
      <c r="G1457" t="str">
        <f t="shared" si="203"/>
        <v>4</v>
      </c>
      <c r="H1457" t="str">
        <f t="shared" si="204"/>
        <v>AUD</v>
      </c>
      <c r="I1457">
        <f t="shared" si="205"/>
        <v>4</v>
      </c>
      <c r="J1457" s="114" t="str">
        <f t="shared" si="206"/>
        <v>13</v>
      </c>
    </row>
    <row r="1458" spans="1:10" x14ac:dyDescent="0.2">
      <c r="A1458" s="115" t="s">
        <v>2521</v>
      </c>
      <c r="B1458" t="str">
        <f t="shared" si="198"/>
        <v>Prozessor A / Section 1 / Programm 4 / Audio Receiver 14</v>
      </c>
      <c r="C1458" t="str">
        <f t="shared" si="199"/>
        <v>SDI04_AUDrec_0014</v>
      </c>
      <c r="D1458" t="str">
        <f t="shared" si="200"/>
        <v>Receiver</v>
      </c>
      <c r="E1458" t="str">
        <f t="shared" si="201"/>
        <v>1</v>
      </c>
      <c r="F1458" t="str">
        <f t="shared" si="202"/>
        <v>1</v>
      </c>
      <c r="G1458" t="str">
        <f t="shared" si="203"/>
        <v>4</v>
      </c>
      <c r="H1458" t="str">
        <f t="shared" si="204"/>
        <v>AUD</v>
      </c>
      <c r="I1458">
        <f t="shared" si="205"/>
        <v>4</v>
      </c>
      <c r="J1458" s="114" t="str">
        <f t="shared" si="206"/>
        <v>14</v>
      </c>
    </row>
    <row r="1459" spans="1:10" x14ac:dyDescent="0.2">
      <c r="A1459" s="116" t="s">
        <v>2522</v>
      </c>
      <c r="B1459" t="str">
        <f t="shared" si="198"/>
        <v>Prozessor A / Section 1 / Programm 4 / Audio Receiver 15</v>
      </c>
      <c r="C1459" t="str">
        <f t="shared" si="199"/>
        <v>SDI04_AUDrec_0015</v>
      </c>
      <c r="D1459" t="str">
        <f t="shared" si="200"/>
        <v>Receiver</v>
      </c>
      <c r="E1459" t="str">
        <f t="shared" si="201"/>
        <v>1</v>
      </c>
      <c r="F1459" t="str">
        <f t="shared" si="202"/>
        <v>1</v>
      </c>
      <c r="G1459" t="str">
        <f t="shared" si="203"/>
        <v>4</v>
      </c>
      <c r="H1459" t="str">
        <f t="shared" si="204"/>
        <v>AUD</v>
      </c>
      <c r="I1459">
        <f t="shared" si="205"/>
        <v>4</v>
      </c>
      <c r="J1459" s="114" t="str">
        <f t="shared" si="206"/>
        <v>15</v>
      </c>
    </row>
    <row r="1460" spans="1:10" x14ac:dyDescent="0.2">
      <c r="A1460" s="115" t="s">
        <v>2523</v>
      </c>
      <c r="B1460" t="str">
        <f t="shared" si="198"/>
        <v>Prozessor A / Section 1 / Programm 4 / Audio Receiver 16</v>
      </c>
      <c r="C1460" t="str">
        <f t="shared" si="199"/>
        <v>SDI04_AUDrec_0016</v>
      </c>
      <c r="D1460" t="str">
        <f t="shared" si="200"/>
        <v>Receiver</v>
      </c>
      <c r="E1460" t="str">
        <f t="shared" si="201"/>
        <v>1</v>
      </c>
      <c r="F1460" t="str">
        <f t="shared" si="202"/>
        <v>1</v>
      </c>
      <c r="G1460" t="str">
        <f t="shared" si="203"/>
        <v>4</v>
      </c>
      <c r="H1460" t="str">
        <f t="shared" si="204"/>
        <v>AUD</v>
      </c>
      <c r="I1460">
        <f t="shared" si="205"/>
        <v>4</v>
      </c>
      <c r="J1460" s="114" t="str">
        <f t="shared" si="206"/>
        <v>16</v>
      </c>
    </row>
    <row r="1461" spans="1:10" x14ac:dyDescent="0.2">
      <c r="A1461" s="116" t="s">
        <v>2524</v>
      </c>
      <c r="B1461" t="str">
        <f t="shared" si="198"/>
        <v>Prozessor A / Section 1 / Programm 4 / Video Receiver 1</v>
      </c>
      <c r="C1461" t="str">
        <f t="shared" si="199"/>
        <v>SDI04_VIDrec_0001</v>
      </c>
      <c r="D1461" t="str">
        <f t="shared" si="200"/>
        <v>Receiver</v>
      </c>
      <c r="E1461" t="str">
        <f t="shared" si="201"/>
        <v>1</v>
      </c>
      <c r="F1461" t="str">
        <f t="shared" si="202"/>
        <v>1</v>
      </c>
      <c r="G1461" t="str">
        <f t="shared" si="203"/>
        <v>4</v>
      </c>
      <c r="H1461" t="str">
        <f t="shared" si="204"/>
        <v>VID</v>
      </c>
      <c r="I1461">
        <f t="shared" si="205"/>
        <v>4</v>
      </c>
      <c r="J1461" s="114" t="str">
        <f t="shared" si="206"/>
        <v>1</v>
      </c>
    </row>
    <row r="1462" spans="1:10" x14ac:dyDescent="0.2">
      <c r="A1462" s="115" t="s">
        <v>2525</v>
      </c>
      <c r="B1462" t="str">
        <f t="shared" si="198"/>
        <v>Prozessor A / Section 2 / Programm 1 / Ancillary Receiver 1</v>
      </c>
      <c r="C1462" t="str">
        <f t="shared" si="199"/>
        <v>SDI05_ANCrec_0001</v>
      </c>
      <c r="D1462" t="str">
        <f t="shared" si="200"/>
        <v>Receiver</v>
      </c>
      <c r="E1462" t="str">
        <f t="shared" si="201"/>
        <v>1</v>
      </c>
      <c r="F1462" t="str">
        <f t="shared" si="202"/>
        <v>2</v>
      </c>
      <c r="G1462" t="str">
        <f t="shared" si="203"/>
        <v>1</v>
      </c>
      <c r="H1462" t="str">
        <f t="shared" si="204"/>
        <v>ANC</v>
      </c>
      <c r="I1462">
        <f t="shared" si="205"/>
        <v>5</v>
      </c>
      <c r="J1462" s="114" t="str">
        <f t="shared" si="206"/>
        <v>1</v>
      </c>
    </row>
    <row r="1463" spans="1:10" x14ac:dyDescent="0.2">
      <c r="A1463" s="116" t="s">
        <v>2526</v>
      </c>
      <c r="B1463" t="str">
        <f t="shared" si="198"/>
        <v>Prozessor A / Section 2 / Programm 1 / Ancillary Receiver 2</v>
      </c>
      <c r="C1463" t="str">
        <f t="shared" si="199"/>
        <v>SDI05_ANCrec_0002</v>
      </c>
      <c r="D1463" t="str">
        <f t="shared" si="200"/>
        <v>Receiver</v>
      </c>
      <c r="E1463" t="str">
        <f t="shared" si="201"/>
        <v>1</v>
      </c>
      <c r="F1463" t="str">
        <f t="shared" si="202"/>
        <v>2</v>
      </c>
      <c r="G1463" t="str">
        <f t="shared" si="203"/>
        <v>1</v>
      </c>
      <c r="H1463" t="str">
        <f t="shared" si="204"/>
        <v>ANC</v>
      </c>
      <c r="I1463">
        <f t="shared" si="205"/>
        <v>5</v>
      </c>
      <c r="J1463" s="114" t="str">
        <f t="shared" si="206"/>
        <v>2</v>
      </c>
    </row>
    <row r="1464" spans="1:10" x14ac:dyDescent="0.2">
      <c r="A1464" s="115" t="s">
        <v>2527</v>
      </c>
      <c r="B1464" t="str">
        <f t="shared" si="198"/>
        <v>Prozessor A / Section 2 / Programm 1 / Ancillary Receiver 3</v>
      </c>
      <c r="C1464" t="str">
        <f t="shared" si="199"/>
        <v>SDI05_ANCrec_0003</v>
      </c>
      <c r="D1464" t="str">
        <f t="shared" si="200"/>
        <v>Receiver</v>
      </c>
      <c r="E1464" t="str">
        <f t="shared" si="201"/>
        <v>1</v>
      </c>
      <c r="F1464" t="str">
        <f t="shared" si="202"/>
        <v>2</v>
      </c>
      <c r="G1464" t="str">
        <f t="shared" si="203"/>
        <v>1</v>
      </c>
      <c r="H1464" t="str">
        <f t="shared" si="204"/>
        <v>ANC</v>
      </c>
      <c r="I1464">
        <f t="shared" si="205"/>
        <v>5</v>
      </c>
      <c r="J1464" s="114" t="str">
        <f t="shared" si="206"/>
        <v>3</v>
      </c>
    </row>
    <row r="1465" spans="1:10" x14ac:dyDescent="0.2">
      <c r="A1465" s="116" t="s">
        <v>2528</v>
      </c>
      <c r="B1465" t="str">
        <f t="shared" si="198"/>
        <v>Prozessor A / Section 2 / Programm 1 / Ancillary Receiver 4</v>
      </c>
      <c r="C1465" t="str">
        <f t="shared" si="199"/>
        <v>SDI05_ANCrec_0004</v>
      </c>
      <c r="D1465" t="str">
        <f t="shared" si="200"/>
        <v>Receiver</v>
      </c>
      <c r="E1465" t="str">
        <f t="shared" si="201"/>
        <v>1</v>
      </c>
      <c r="F1465" t="str">
        <f t="shared" si="202"/>
        <v>2</v>
      </c>
      <c r="G1465" t="str">
        <f t="shared" si="203"/>
        <v>1</v>
      </c>
      <c r="H1465" t="str">
        <f t="shared" si="204"/>
        <v>ANC</v>
      </c>
      <c r="I1465">
        <f t="shared" si="205"/>
        <v>5</v>
      </c>
      <c r="J1465" s="114" t="str">
        <f t="shared" si="206"/>
        <v>4</v>
      </c>
    </row>
    <row r="1466" spans="1:10" x14ac:dyDescent="0.2">
      <c r="A1466" s="115" t="s">
        <v>2529</v>
      </c>
      <c r="B1466" t="str">
        <f t="shared" si="198"/>
        <v>Prozessor A / Section 2 / Programm 1 / Audio Receiver 1</v>
      </c>
      <c r="C1466" t="str">
        <f t="shared" si="199"/>
        <v>SDI05_AUDrec_0001</v>
      </c>
      <c r="D1466" t="str">
        <f t="shared" si="200"/>
        <v>Receiver</v>
      </c>
      <c r="E1466" t="str">
        <f t="shared" si="201"/>
        <v>1</v>
      </c>
      <c r="F1466" t="str">
        <f t="shared" si="202"/>
        <v>2</v>
      </c>
      <c r="G1466" t="str">
        <f t="shared" si="203"/>
        <v>1</v>
      </c>
      <c r="H1466" t="str">
        <f t="shared" si="204"/>
        <v>AUD</v>
      </c>
      <c r="I1466">
        <f t="shared" si="205"/>
        <v>5</v>
      </c>
      <c r="J1466" s="114" t="str">
        <f t="shared" si="206"/>
        <v>1</v>
      </c>
    </row>
    <row r="1467" spans="1:10" x14ac:dyDescent="0.2">
      <c r="A1467" s="116" t="s">
        <v>2530</v>
      </c>
      <c r="B1467" t="str">
        <f t="shared" si="198"/>
        <v>Prozessor A / Section 2 / Programm 1 / Audio Receiver 2</v>
      </c>
      <c r="C1467" t="str">
        <f t="shared" si="199"/>
        <v>SDI05_AUDrec_0002</v>
      </c>
      <c r="D1467" t="str">
        <f t="shared" si="200"/>
        <v>Receiver</v>
      </c>
      <c r="E1467" t="str">
        <f t="shared" si="201"/>
        <v>1</v>
      </c>
      <c r="F1467" t="str">
        <f t="shared" si="202"/>
        <v>2</v>
      </c>
      <c r="G1467" t="str">
        <f t="shared" si="203"/>
        <v>1</v>
      </c>
      <c r="H1467" t="str">
        <f t="shared" si="204"/>
        <v>AUD</v>
      </c>
      <c r="I1467">
        <f t="shared" si="205"/>
        <v>5</v>
      </c>
      <c r="J1467" s="114" t="str">
        <f t="shared" si="206"/>
        <v>2</v>
      </c>
    </row>
    <row r="1468" spans="1:10" x14ac:dyDescent="0.2">
      <c r="A1468" s="115" t="s">
        <v>2531</v>
      </c>
      <c r="B1468" t="str">
        <f t="shared" si="198"/>
        <v>Prozessor A / Section 2 / Programm 1 / Audio Receiver 3</v>
      </c>
      <c r="C1468" t="str">
        <f t="shared" si="199"/>
        <v>SDI05_AUDrec_0003</v>
      </c>
      <c r="D1468" t="str">
        <f t="shared" si="200"/>
        <v>Receiver</v>
      </c>
      <c r="E1468" t="str">
        <f t="shared" si="201"/>
        <v>1</v>
      </c>
      <c r="F1468" t="str">
        <f t="shared" si="202"/>
        <v>2</v>
      </c>
      <c r="G1468" t="str">
        <f t="shared" si="203"/>
        <v>1</v>
      </c>
      <c r="H1468" t="str">
        <f t="shared" si="204"/>
        <v>AUD</v>
      </c>
      <c r="I1468">
        <f t="shared" si="205"/>
        <v>5</v>
      </c>
      <c r="J1468" s="114" t="str">
        <f t="shared" si="206"/>
        <v>3</v>
      </c>
    </row>
    <row r="1469" spans="1:10" x14ac:dyDescent="0.2">
      <c r="A1469" s="116" t="s">
        <v>2532</v>
      </c>
      <c r="B1469" t="str">
        <f t="shared" si="198"/>
        <v>Prozessor A / Section 2 / Programm 1 / Audio Receiver 4</v>
      </c>
      <c r="C1469" t="str">
        <f t="shared" si="199"/>
        <v>SDI05_AUDrec_0004</v>
      </c>
      <c r="D1469" t="str">
        <f t="shared" si="200"/>
        <v>Receiver</v>
      </c>
      <c r="E1469" t="str">
        <f t="shared" si="201"/>
        <v>1</v>
      </c>
      <c r="F1469" t="str">
        <f t="shared" si="202"/>
        <v>2</v>
      </c>
      <c r="G1469" t="str">
        <f t="shared" si="203"/>
        <v>1</v>
      </c>
      <c r="H1469" t="str">
        <f t="shared" si="204"/>
        <v>AUD</v>
      </c>
      <c r="I1469">
        <f t="shared" si="205"/>
        <v>5</v>
      </c>
      <c r="J1469" s="114" t="str">
        <f t="shared" si="206"/>
        <v>4</v>
      </c>
    </row>
    <row r="1470" spans="1:10" x14ac:dyDescent="0.2">
      <c r="A1470" s="115" t="s">
        <v>2533</v>
      </c>
      <c r="B1470" t="str">
        <f t="shared" si="198"/>
        <v>Prozessor A / Section 2 / Programm 1 / Audio Receiver 5</v>
      </c>
      <c r="C1470" t="str">
        <f t="shared" si="199"/>
        <v>SDI05_AUDrec_0005</v>
      </c>
      <c r="D1470" t="str">
        <f t="shared" si="200"/>
        <v>Receiver</v>
      </c>
      <c r="E1470" t="str">
        <f t="shared" si="201"/>
        <v>1</v>
      </c>
      <c r="F1470" t="str">
        <f t="shared" si="202"/>
        <v>2</v>
      </c>
      <c r="G1470" t="str">
        <f t="shared" si="203"/>
        <v>1</v>
      </c>
      <c r="H1470" t="str">
        <f t="shared" si="204"/>
        <v>AUD</v>
      </c>
      <c r="I1470">
        <f t="shared" si="205"/>
        <v>5</v>
      </c>
      <c r="J1470" s="114" t="str">
        <f t="shared" si="206"/>
        <v>5</v>
      </c>
    </row>
    <row r="1471" spans="1:10" x14ac:dyDescent="0.2">
      <c r="A1471" s="116" t="s">
        <v>2534</v>
      </c>
      <c r="B1471" t="str">
        <f t="shared" si="198"/>
        <v>Prozessor A / Section 2 / Programm 1 / Audio Receiver 6</v>
      </c>
      <c r="C1471" t="str">
        <f t="shared" si="199"/>
        <v>SDI05_AUDrec_0006</v>
      </c>
      <c r="D1471" t="str">
        <f t="shared" si="200"/>
        <v>Receiver</v>
      </c>
      <c r="E1471" t="str">
        <f t="shared" si="201"/>
        <v>1</v>
      </c>
      <c r="F1471" t="str">
        <f t="shared" si="202"/>
        <v>2</v>
      </c>
      <c r="G1471" t="str">
        <f t="shared" si="203"/>
        <v>1</v>
      </c>
      <c r="H1471" t="str">
        <f t="shared" si="204"/>
        <v>AUD</v>
      </c>
      <c r="I1471">
        <f t="shared" si="205"/>
        <v>5</v>
      </c>
      <c r="J1471" s="114" t="str">
        <f t="shared" si="206"/>
        <v>6</v>
      </c>
    </row>
    <row r="1472" spans="1:10" x14ac:dyDescent="0.2">
      <c r="A1472" s="115" t="s">
        <v>2535</v>
      </c>
      <c r="B1472" t="str">
        <f t="shared" si="198"/>
        <v>Prozessor A / Section 2 / Programm 1 / Audio Receiver 7</v>
      </c>
      <c r="C1472" t="str">
        <f t="shared" si="199"/>
        <v>SDI05_AUDrec_0007</v>
      </c>
      <c r="D1472" t="str">
        <f t="shared" si="200"/>
        <v>Receiver</v>
      </c>
      <c r="E1472" t="str">
        <f t="shared" si="201"/>
        <v>1</v>
      </c>
      <c r="F1472" t="str">
        <f t="shared" si="202"/>
        <v>2</v>
      </c>
      <c r="G1472" t="str">
        <f t="shared" si="203"/>
        <v>1</v>
      </c>
      <c r="H1472" t="str">
        <f t="shared" si="204"/>
        <v>AUD</v>
      </c>
      <c r="I1472">
        <f t="shared" si="205"/>
        <v>5</v>
      </c>
      <c r="J1472" s="114" t="str">
        <f t="shared" si="206"/>
        <v>7</v>
      </c>
    </row>
    <row r="1473" spans="1:10" x14ac:dyDescent="0.2">
      <c r="A1473" s="116" t="s">
        <v>2536</v>
      </c>
      <c r="B1473" t="str">
        <f t="shared" si="198"/>
        <v>Prozessor A / Section 2 / Programm 1 / Audio Receiver 8</v>
      </c>
      <c r="C1473" t="str">
        <f t="shared" si="199"/>
        <v>SDI05_AUDrec_0008</v>
      </c>
      <c r="D1473" t="str">
        <f t="shared" si="200"/>
        <v>Receiver</v>
      </c>
      <c r="E1473" t="str">
        <f t="shared" si="201"/>
        <v>1</v>
      </c>
      <c r="F1473" t="str">
        <f t="shared" si="202"/>
        <v>2</v>
      </c>
      <c r="G1473" t="str">
        <f t="shared" si="203"/>
        <v>1</v>
      </c>
      <c r="H1473" t="str">
        <f t="shared" si="204"/>
        <v>AUD</v>
      </c>
      <c r="I1473">
        <f t="shared" si="205"/>
        <v>5</v>
      </c>
      <c r="J1473" s="114" t="str">
        <f t="shared" si="206"/>
        <v>8</v>
      </c>
    </row>
    <row r="1474" spans="1:10" x14ac:dyDescent="0.2">
      <c r="A1474" s="115" t="s">
        <v>2537</v>
      </c>
      <c r="B1474" t="str">
        <f t="shared" ref="B1474:B1537" si="207">CONCATENATE(IF(E1474="1","Prozessor A",IF(E1474="2","Prozessor B",IF(E1474="3","Prozessor C",IF(E1474="4","Prozessor D","UNBEKANNT"))))," / ",IF(F1474="1","Section 1",IF(F1474="2","Section 2","UNBEKANNT"))," / ",IF(G1474="1","Programm 1",IF(G1474="2","Programm 2",IF(G1474="3","Programm 3",IF(G1474="4","Programm 4","UNBEKANNT")))), " / ", IF(H1474="VID","Video",IF(H1474="AUD","Audio",IF(H1474="ANC","Ancillary","UNBEKANNT")))," ", D1474, " ", J1474)</f>
        <v>Prozessor A / Section 2 / Programm 1 / Audio Receiver 9</v>
      </c>
      <c r="C1474" t="str">
        <f t="shared" ref="C1474:C1537" si="208">CONCATENATE("SDI",IF(I1474&lt;10,CONCATENATE("0",I1474),I1474),"_",H1474,IF(D1474="Sender","send_",IF(D1474="Receiver","rec_","UNKNOWN")),IF(OR(J1474 ="1",J1474 ="2",J1474 ="3",J1474 ="4",J1474 ="5",J1474 ="6",J1474 ="7",J1474 ="8",J1474 ="9"),CONCATENATE("000",J1474),CONCATENATE("00",J1474)))</f>
        <v>SDI05_AUDrec_0009</v>
      </c>
      <c r="D1474" t="str">
        <f t="shared" ref="D1474:D1537" si="209">IF(ISERROR(FIND("S|P",A1474)),"Receiver","Sender")</f>
        <v>Receiver</v>
      </c>
      <c r="E1474" t="str">
        <f t="shared" ref="E1474:E1537" si="210">IF(ISERROR(FIND("ProcA",A1474)),IF(ISERROR(FIND("ProcB",A1474)),IF(ISERROR(FIND("ProcC",A1474)),IF(ISERROR(FIND("ProcD",A1474)),"UNBEKANNT","4"),"3"),"2"),"1")</f>
        <v>1</v>
      </c>
      <c r="F1474" t="str">
        <f t="shared" ref="F1474:F1537" si="211">IF(ISERROR(FIND(" S1 ",A1474)),IF(ISERROR(FIND(" S2 ",A1474)),"UNBEKANNT","2"),"1")</f>
        <v>2</v>
      </c>
      <c r="G1474" t="str">
        <f t="shared" ref="G1474:G1537" si="212">IF(ISERROR(FIND(" P1 ",A1474)),IF(ISERROR(FIND(" P2 ",A1474)),IF(ISERROR(FIND(" P3 ",A1474)),IF(ISERROR(FIND(" P4 ",A1474)),"UNBEKANNT","4"),"3"),"2"),"1")</f>
        <v>1</v>
      </c>
      <c r="H1474" t="str">
        <f t="shared" ref="H1474:H1537" si="213">IF(ISERROR(FIND("Video",A1474)),IF(ISERROR(FIND("Audio",A1474)),IF(ISERROR(FIND("Ancillary",A1474)),"UNBEKANNT","ANC"),"AUD"),"VID")</f>
        <v>AUD</v>
      </c>
      <c r="I1474">
        <f t="shared" ref="I1474:I1537" si="214">IF(AND(E1474="1",F1474="1",G1474="1"),1,IF(AND(E1474="1",F1474="1",G1474="2"),2,IF(AND(E1474="1",F1474="1",G1474="3"),3,IF(AND(E1474="1",F1474="1",G1474="4"),4,IF(AND(E1474="1",F1474="2",G1474="1"),5,IF(AND(E1474="1",F1474="2",G1474="2"),6,IF(AND(E1474="1",F1474="2",G1474="3"),7,IF(AND(E1474="1",F1474="2",G1474="4"),8,IF(AND(E1474="2",F1474="1",G1474="1"),9,IF(AND(E1474="2",F1474="1",G1474="2"),10,IF(AND(E1474="2",F1474="1",G1474="3"),11,IF(AND(E1474="2",F1474="1",G1474="4"),12,IF(AND(E1474="2",F1474="2",G1474="1"),13,IF(AND(E1474="2",F1474="2",G1474="2"),14,IF(AND(E1474="2",F1474="2",G1474="3"),15,IF(AND(E1474="2",F1474="2",G1474="4"),16,IF(AND(E1474="3",F1474="1",G1474="1"),17,IF(AND(E1474="3",F1474="1",G1474="2"),18,IF(AND(E1474="3",F1474="1",G1474="3"),19,IF(AND(E1474="3",F1474="1",G1474="4"),20,IF(AND(E1474="3",F1474="2",G1474="1"),21,IF(AND(E1474="3",F1474="2",G1474="2"),22,IF(AND(E1474="3",F1474="2",G1474="3"),23,IF(AND(E1474="3",F1474="2",G1474="4"),24,IF(AND(E1474="4",F1474="1",G1474="1"),25,IF(AND(E1474="4",F1474="1",G1474="2"),26,IF(AND(E1474="4",F1474="1",G1474="3"),27,IF(AND(E1474="4",F1474="1",G1474="4"),28,IF(AND(E1474="4",F1474="2",G1474="1"),29,IF(AND(E1474="4",F1474="2",G1474="2"),30,IF(AND(E1474="4",F1474="2",G1474="3"),31,IF(AND(E1474="4",F1474="2",G1474="4"),32,"UNBEKANNT"))))))))))))))))))))))))))))))))</f>
        <v>5</v>
      </c>
      <c r="J1474" s="114" t="str">
        <f t="shared" ref="J1474:J1537" si="215">IF(ISERROR(FIND("Proxy Video",A1474)),IF(ISERROR(FIND("Video",A1474)),IF(ISERROR(SEARCH("Audio",A1474)),IF(ISERROR(SEARCH("Data",A1474)),"UNBEKANNT",RIGHT(A1474,LEN(A1474)-SEARCH("Data",A1474)-4)),RIGHT(A1474,LEN(A1474)-SEARCH("Audio",A1474)-5)),"1"),"2")</f>
        <v>9</v>
      </c>
    </row>
    <row r="1475" spans="1:10" x14ac:dyDescent="0.2">
      <c r="A1475" s="116" t="s">
        <v>2538</v>
      </c>
      <c r="B1475" t="str">
        <f t="shared" si="207"/>
        <v>Prozessor A / Section 2 / Programm 1 / Audio Receiver 10</v>
      </c>
      <c r="C1475" t="str">
        <f t="shared" si="208"/>
        <v>SDI05_AUDrec_0010</v>
      </c>
      <c r="D1475" t="str">
        <f t="shared" si="209"/>
        <v>Receiver</v>
      </c>
      <c r="E1475" t="str">
        <f t="shared" si="210"/>
        <v>1</v>
      </c>
      <c r="F1475" t="str">
        <f t="shared" si="211"/>
        <v>2</v>
      </c>
      <c r="G1475" t="str">
        <f t="shared" si="212"/>
        <v>1</v>
      </c>
      <c r="H1475" t="str">
        <f t="shared" si="213"/>
        <v>AUD</v>
      </c>
      <c r="I1475">
        <f t="shared" si="214"/>
        <v>5</v>
      </c>
      <c r="J1475" s="114" t="str">
        <f t="shared" si="215"/>
        <v>10</v>
      </c>
    </row>
    <row r="1476" spans="1:10" x14ac:dyDescent="0.2">
      <c r="A1476" s="115" t="s">
        <v>2539</v>
      </c>
      <c r="B1476" t="str">
        <f t="shared" si="207"/>
        <v>Prozessor A / Section 2 / Programm 1 / Audio Receiver 11</v>
      </c>
      <c r="C1476" t="str">
        <f t="shared" si="208"/>
        <v>SDI05_AUDrec_0011</v>
      </c>
      <c r="D1476" t="str">
        <f t="shared" si="209"/>
        <v>Receiver</v>
      </c>
      <c r="E1476" t="str">
        <f t="shared" si="210"/>
        <v>1</v>
      </c>
      <c r="F1476" t="str">
        <f t="shared" si="211"/>
        <v>2</v>
      </c>
      <c r="G1476" t="str">
        <f t="shared" si="212"/>
        <v>1</v>
      </c>
      <c r="H1476" t="str">
        <f t="shared" si="213"/>
        <v>AUD</v>
      </c>
      <c r="I1476">
        <f t="shared" si="214"/>
        <v>5</v>
      </c>
      <c r="J1476" s="114" t="str">
        <f t="shared" si="215"/>
        <v>11</v>
      </c>
    </row>
    <row r="1477" spans="1:10" x14ac:dyDescent="0.2">
      <c r="A1477" s="116" t="s">
        <v>2540</v>
      </c>
      <c r="B1477" t="str">
        <f t="shared" si="207"/>
        <v>Prozessor A / Section 2 / Programm 1 / Audio Receiver 12</v>
      </c>
      <c r="C1477" t="str">
        <f t="shared" si="208"/>
        <v>SDI05_AUDrec_0012</v>
      </c>
      <c r="D1477" t="str">
        <f t="shared" si="209"/>
        <v>Receiver</v>
      </c>
      <c r="E1477" t="str">
        <f t="shared" si="210"/>
        <v>1</v>
      </c>
      <c r="F1477" t="str">
        <f t="shared" si="211"/>
        <v>2</v>
      </c>
      <c r="G1477" t="str">
        <f t="shared" si="212"/>
        <v>1</v>
      </c>
      <c r="H1477" t="str">
        <f t="shared" si="213"/>
        <v>AUD</v>
      </c>
      <c r="I1477">
        <f t="shared" si="214"/>
        <v>5</v>
      </c>
      <c r="J1477" s="114" t="str">
        <f t="shared" si="215"/>
        <v>12</v>
      </c>
    </row>
    <row r="1478" spans="1:10" x14ac:dyDescent="0.2">
      <c r="A1478" s="115" t="s">
        <v>2541</v>
      </c>
      <c r="B1478" t="str">
        <f t="shared" si="207"/>
        <v>Prozessor A / Section 2 / Programm 1 / Audio Receiver 13</v>
      </c>
      <c r="C1478" t="str">
        <f t="shared" si="208"/>
        <v>SDI05_AUDrec_0013</v>
      </c>
      <c r="D1478" t="str">
        <f t="shared" si="209"/>
        <v>Receiver</v>
      </c>
      <c r="E1478" t="str">
        <f t="shared" si="210"/>
        <v>1</v>
      </c>
      <c r="F1478" t="str">
        <f t="shared" si="211"/>
        <v>2</v>
      </c>
      <c r="G1478" t="str">
        <f t="shared" si="212"/>
        <v>1</v>
      </c>
      <c r="H1478" t="str">
        <f t="shared" si="213"/>
        <v>AUD</v>
      </c>
      <c r="I1478">
        <f t="shared" si="214"/>
        <v>5</v>
      </c>
      <c r="J1478" s="114" t="str">
        <f t="shared" si="215"/>
        <v>13</v>
      </c>
    </row>
    <row r="1479" spans="1:10" x14ac:dyDescent="0.2">
      <c r="A1479" s="116" t="s">
        <v>2542</v>
      </c>
      <c r="B1479" t="str">
        <f t="shared" si="207"/>
        <v>Prozessor A / Section 2 / Programm 1 / Audio Receiver 14</v>
      </c>
      <c r="C1479" t="str">
        <f t="shared" si="208"/>
        <v>SDI05_AUDrec_0014</v>
      </c>
      <c r="D1479" t="str">
        <f t="shared" si="209"/>
        <v>Receiver</v>
      </c>
      <c r="E1479" t="str">
        <f t="shared" si="210"/>
        <v>1</v>
      </c>
      <c r="F1479" t="str">
        <f t="shared" si="211"/>
        <v>2</v>
      </c>
      <c r="G1479" t="str">
        <f t="shared" si="212"/>
        <v>1</v>
      </c>
      <c r="H1479" t="str">
        <f t="shared" si="213"/>
        <v>AUD</v>
      </c>
      <c r="I1479">
        <f t="shared" si="214"/>
        <v>5</v>
      </c>
      <c r="J1479" s="114" t="str">
        <f t="shared" si="215"/>
        <v>14</v>
      </c>
    </row>
    <row r="1480" spans="1:10" x14ac:dyDescent="0.2">
      <c r="A1480" s="115" t="s">
        <v>2543</v>
      </c>
      <c r="B1480" t="str">
        <f t="shared" si="207"/>
        <v>Prozessor A / Section 2 / Programm 1 / Audio Receiver 15</v>
      </c>
      <c r="C1480" t="str">
        <f t="shared" si="208"/>
        <v>SDI05_AUDrec_0015</v>
      </c>
      <c r="D1480" t="str">
        <f t="shared" si="209"/>
        <v>Receiver</v>
      </c>
      <c r="E1480" t="str">
        <f t="shared" si="210"/>
        <v>1</v>
      </c>
      <c r="F1480" t="str">
        <f t="shared" si="211"/>
        <v>2</v>
      </c>
      <c r="G1480" t="str">
        <f t="shared" si="212"/>
        <v>1</v>
      </c>
      <c r="H1480" t="str">
        <f t="shared" si="213"/>
        <v>AUD</v>
      </c>
      <c r="I1480">
        <f t="shared" si="214"/>
        <v>5</v>
      </c>
      <c r="J1480" s="114" t="str">
        <f t="shared" si="215"/>
        <v>15</v>
      </c>
    </row>
    <row r="1481" spans="1:10" x14ac:dyDescent="0.2">
      <c r="A1481" s="116" t="s">
        <v>2544</v>
      </c>
      <c r="B1481" t="str">
        <f t="shared" si="207"/>
        <v>Prozessor A / Section 2 / Programm 1 / Audio Receiver 16</v>
      </c>
      <c r="C1481" t="str">
        <f t="shared" si="208"/>
        <v>SDI05_AUDrec_0016</v>
      </c>
      <c r="D1481" t="str">
        <f t="shared" si="209"/>
        <v>Receiver</v>
      </c>
      <c r="E1481" t="str">
        <f t="shared" si="210"/>
        <v>1</v>
      </c>
      <c r="F1481" t="str">
        <f t="shared" si="211"/>
        <v>2</v>
      </c>
      <c r="G1481" t="str">
        <f t="shared" si="212"/>
        <v>1</v>
      </c>
      <c r="H1481" t="str">
        <f t="shared" si="213"/>
        <v>AUD</v>
      </c>
      <c r="I1481">
        <f t="shared" si="214"/>
        <v>5</v>
      </c>
      <c r="J1481" s="114" t="str">
        <f t="shared" si="215"/>
        <v>16</v>
      </c>
    </row>
    <row r="1482" spans="1:10" x14ac:dyDescent="0.2">
      <c r="A1482" s="115" t="s">
        <v>2545</v>
      </c>
      <c r="B1482" t="str">
        <f t="shared" si="207"/>
        <v>Prozessor A / Section 2 / Programm 1 / Video Receiver 1</v>
      </c>
      <c r="C1482" t="str">
        <f t="shared" si="208"/>
        <v>SDI05_VIDrec_0001</v>
      </c>
      <c r="D1482" t="str">
        <f t="shared" si="209"/>
        <v>Receiver</v>
      </c>
      <c r="E1482" t="str">
        <f t="shared" si="210"/>
        <v>1</v>
      </c>
      <c r="F1482" t="str">
        <f t="shared" si="211"/>
        <v>2</v>
      </c>
      <c r="G1482" t="str">
        <f t="shared" si="212"/>
        <v>1</v>
      </c>
      <c r="H1482" t="str">
        <f t="shared" si="213"/>
        <v>VID</v>
      </c>
      <c r="I1482">
        <f t="shared" si="214"/>
        <v>5</v>
      </c>
      <c r="J1482" s="114" t="str">
        <f t="shared" si="215"/>
        <v>1</v>
      </c>
    </row>
    <row r="1483" spans="1:10" x14ac:dyDescent="0.2">
      <c r="A1483" s="116" t="s">
        <v>2546</v>
      </c>
      <c r="B1483" t="str">
        <f t="shared" si="207"/>
        <v>Prozessor A / Section 2 / Programm 2 / Ancillary Receiver 1</v>
      </c>
      <c r="C1483" t="str">
        <f t="shared" si="208"/>
        <v>SDI06_ANCrec_0001</v>
      </c>
      <c r="D1483" t="str">
        <f t="shared" si="209"/>
        <v>Receiver</v>
      </c>
      <c r="E1483" t="str">
        <f t="shared" si="210"/>
        <v>1</v>
      </c>
      <c r="F1483" t="str">
        <f t="shared" si="211"/>
        <v>2</v>
      </c>
      <c r="G1483" t="str">
        <f t="shared" si="212"/>
        <v>2</v>
      </c>
      <c r="H1483" t="str">
        <f t="shared" si="213"/>
        <v>ANC</v>
      </c>
      <c r="I1483">
        <f t="shared" si="214"/>
        <v>6</v>
      </c>
      <c r="J1483" s="114" t="str">
        <f t="shared" si="215"/>
        <v>1</v>
      </c>
    </row>
    <row r="1484" spans="1:10" x14ac:dyDescent="0.2">
      <c r="A1484" s="115" t="s">
        <v>2547</v>
      </c>
      <c r="B1484" t="str">
        <f t="shared" si="207"/>
        <v>Prozessor A / Section 2 / Programm 2 / Ancillary Receiver 2</v>
      </c>
      <c r="C1484" t="str">
        <f t="shared" si="208"/>
        <v>SDI06_ANCrec_0002</v>
      </c>
      <c r="D1484" t="str">
        <f t="shared" si="209"/>
        <v>Receiver</v>
      </c>
      <c r="E1484" t="str">
        <f t="shared" si="210"/>
        <v>1</v>
      </c>
      <c r="F1484" t="str">
        <f t="shared" si="211"/>
        <v>2</v>
      </c>
      <c r="G1484" t="str">
        <f t="shared" si="212"/>
        <v>2</v>
      </c>
      <c r="H1484" t="str">
        <f t="shared" si="213"/>
        <v>ANC</v>
      </c>
      <c r="I1484">
        <f t="shared" si="214"/>
        <v>6</v>
      </c>
      <c r="J1484" s="114" t="str">
        <f t="shared" si="215"/>
        <v>2</v>
      </c>
    </row>
    <row r="1485" spans="1:10" x14ac:dyDescent="0.2">
      <c r="A1485" s="116" t="s">
        <v>2548</v>
      </c>
      <c r="B1485" t="str">
        <f t="shared" si="207"/>
        <v>Prozessor A / Section 2 / Programm 2 / Ancillary Receiver 3</v>
      </c>
      <c r="C1485" t="str">
        <f t="shared" si="208"/>
        <v>SDI06_ANCrec_0003</v>
      </c>
      <c r="D1485" t="str">
        <f t="shared" si="209"/>
        <v>Receiver</v>
      </c>
      <c r="E1485" t="str">
        <f t="shared" si="210"/>
        <v>1</v>
      </c>
      <c r="F1485" t="str">
        <f t="shared" si="211"/>
        <v>2</v>
      </c>
      <c r="G1485" t="str">
        <f t="shared" si="212"/>
        <v>2</v>
      </c>
      <c r="H1485" t="str">
        <f t="shared" si="213"/>
        <v>ANC</v>
      </c>
      <c r="I1485">
        <f t="shared" si="214"/>
        <v>6</v>
      </c>
      <c r="J1485" s="114" t="str">
        <f t="shared" si="215"/>
        <v>3</v>
      </c>
    </row>
    <row r="1486" spans="1:10" x14ac:dyDescent="0.2">
      <c r="A1486" s="115" t="s">
        <v>2549</v>
      </c>
      <c r="B1486" t="str">
        <f t="shared" si="207"/>
        <v>Prozessor A / Section 2 / Programm 2 / Ancillary Receiver 4</v>
      </c>
      <c r="C1486" t="str">
        <f t="shared" si="208"/>
        <v>SDI06_ANCrec_0004</v>
      </c>
      <c r="D1486" t="str">
        <f t="shared" si="209"/>
        <v>Receiver</v>
      </c>
      <c r="E1486" t="str">
        <f t="shared" si="210"/>
        <v>1</v>
      </c>
      <c r="F1486" t="str">
        <f t="shared" si="211"/>
        <v>2</v>
      </c>
      <c r="G1486" t="str">
        <f t="shared" si="212"/>
        <v>2</v>
      </c>
      <c r="H1486" t="str">
        <f t="shared" si="213"/>
        <v>ANC</v>
      </c>
      <c r="I1486">
        <f t="shared" si="214"/>
        <v>6</v>
      </c>
      <c r="J1486" s="114" t="str">
        <f t="shared" si="215"/>
        <v>4</v>
      </c>
    </row>
    <row r="1487" spans="1:10" x14ac:dyDescent="0.2">
      <c r="A1487" s="116" t="s">
        <v>2550</v>
      </c>
      <c r="B1487" t="str">
        <f t="shared" si="207"/>
        <v>Prozessor A / Section 2 / Programm 2 / Audio Receiver 1</v>
      </c>
      <c r="C1487" t="str">
        <f t="shared" si="208"/>
        <v>SDI06_AUDrec_0001</v>
      </c>
      <c r="D1487" t="str">
        <f t="shared" si="209"/>
        <v>Receiver</v>
      </c>
      <c r="E1487" t="str">
        <f t="shared" si="210"/>
        <v>1</v>
      </c>
      <c r="F1487" t="str">
        <f t="shared" si="211"/>
        <v>2</v>
      </c>
      <c r="G1487" t="str">
        <f t="shared" si="212"/>
        <v>2</v>
      </c>
      <c r="H1487" t="str">
        <f t="shared" si="213"/>
        <v>AUD</v>
      </c>
      <c r="I1487">
        <f t="shared" si="214"/>
        <v>6</v>
      </c>
      <c r="J1487" s="114" t="str">
        <f t="shared" si="215"/>
        <v>1</v>
      </c>
    </row>
    <row r="1488" spans="1:10" x14ac:dyDescent="0.2">
      <c r="A1488" s="115" t="s">
        <v>2551</v>
      </c>
      <c r="B1488" t="str">
        <f t="shared" si="207"/>
        <v>Prozessor A / Section 2 / Programm 2 / Audio Receiver 2</v>
      </c>
      <c r="C1488" t="str">
        <f t="shared" si="208"/>
        <v>SDI06_AUDrec_0002</v>
      </c>
      <c r="D1488" t="str">
        <f t="shared" si="209"/>
        <v>Receiver</v>
      </c>
      <c r="E1488" t="str">
        <f t="shared" si="210"/>
        <v>1</v>
      </c>
      <c r="F1488" t="str">
        <f t="shared" si="211"/>
        <v>2</v>
      </c>
      <c r="G1488" t="str">
        <f t="shared" si="212"/>
        <v>2</v>
      </c>
      <c r="H1488" t="str">
        <f t="shared" si="213"/>
        <v>AUD</v>
      </c>
      <c r="I1488">
        <f t="shared" si="214"/>
        <v>6</v>
      </c>
      <c r="J1488" s="114" t="str">
        <f t="shared" si="215"/>
        <v>2</v>
      </c>
    </row>
    <row r="1489" spans="1:10" x14ac:dyDescent="0.2">
      <c r="A1489" s="116" t="s">
        <v>2552</v>
      </c>
      <c r="B1489" t="str">
        <f t="shared" si="207"/>
        <v>Prozessor A / Section 2 / Programm 2 / Audio Receiver 3</v>
      </c>
      <c r="C1489" t="str">
        <f t="shared" si="208"/>
        <v>SDI06_AUDrec_0003</v>
      </c>
      <c r="D1489" t="str">
        <f t="shared" si="209"/>
        <v>Receiver</v>
      </c>
      <c r="E1489" t="str">
        <f t="shared" si="210"/>
        <v>1</v>
      </c>
      <c r="F1489" t="str">
        <f t="shared" si="211"/>
        <v>2</v>
      </c>
      <c r="G1489" t="str">
        <f t="shared" si="212"/>
        <v>2</v>
      </c>
      <c r="H1489" t="str">
        <f t="shared" si="213"/>
        <v>AUD</v>
      </c>
      <c r="I1489">
        <f t="shared" si="214"/>
        <v>6</v>
      </c>
      <c r="J1489" s="114" t="str">
        <f t="shared" si="215"/>
        <v>3</v>
      </c>
    </row>
    <row r="1490" spans="1:10" x14ac:dyDescent="0.2">
      <c r="A1490" s="115" t="s">
        <v>2553</v>
      </c>
      <c r="B1490" t="str">
        <f t="shared" si="207"/>
        <v>Prozessor A / Section 2 / Programm 2 / Audio Receiver 4</v>
      </c>
      <c r="C1490" t="str">
        <f t="shared" si="208"/>
        <v>SDI06_AUDrec_0004</v>
      </c>
      <c r="D1490" t="str">
        <f t="shared" si="209"/>
        <v>Receiver</v>
      </c>
      <c r="E1490" t="str">
        <f t="shared" si="210"/>
        <v>1</v>
      </c>
      <c r="F1490" t="str">
        <f t="shared" si="211"/>
        <v>2</v>
      </c>
      <c r="G1490" t="str">
        <f t="shared" si="212"/>
        <v>2</v>
      </c>
      <c r="H1490" t="str">
        <f t="shared" si="213"/>
        <v>AUD</v>
      </c>
      <c r="I1490">
        <f t="shared" si="214"/>
        <v>6</v>
      </c>
      <c r="J1490" s="114" t="str">
        <f t="shared" si="215"/>
        <v>4</v>
      </c>
    </row>
    <row r="1491" spans="1:10" x14ac:dyDescent="0.2">
      <c r="A1491" s="116" t="s">
        <v>2554</v>
      </c>
      <c r="B1491" t="str">
        <f t="shared" si="207"/>
        <v>Prozessor A / Section 2 / Programm 2 / Audio Receiver 5</v>
      </c>
      <c r="C1491" t="str">
        <f t="shared" si="208"/>
        <v>SDI06_AUDrec_0005</v>
      </c>
      <c r="D1491" t="str">
        <f t="shared" si="209"/>
        <v>Receiver</v>
      </c>
      <c r="E1491" t="str">
        <f t="shared" si="210"/>
        <v>1</v>
      </c>
      <c r="F1491" t="str">
        <f t="shared" si="211"/>
        <v>2</v>
      </c>
      <c r="G1491" t="str">
        <f t="shared" si="212"/>
        <v>2</v>
      </c>
      <c r="H1491" t="str">
        <f t="shared" si="213"/>
        <v>AUD</v>
      </c>
      <c r="I1491">
        <f t="shared" si="214"/>
        <v>6</v>
      </c>
      <c r="J1491" s="114" t="str">
        <f t="shared" si="215"/>
        <v>5</v>
      </c>
    </row>
    <row r="1492" spans="1:10" x14ac:dyDescent="0.2">
      <c r="A1492" s="115" t="s">
        <v>2555</v>
      </c>
      <c r="B1492" t="str">
        <f t="shared" si="207"/>
        <v>Prozessor A / Section 2 / Programm 2 / Audio Receiver 6</v>
      </c>
      <c r="C1492" t="str">
        <f t="shared" si="208"/>
        <v>SDI06_AUDrec_0006</v>
      </c>
      <c r="D1492" t="str">
        <f t="shared" si="209"/>
        <v>Receiver</v>
      </c>
      <c r="E1492" t="str">
        <f t="shared" si="210"/>
        <v>1</v>
      </c>
      <c r="F1492" t="str">
        <f t="shared" si="211"/>
        <v>2</v>
      </c>
      <c r="G1492" t="str">
        <f t="shared" si="212"/>
        <v>2</v>
      </c>
      <c r="H1492" t="str">
        <f t="shared" si="213"/>
        <v>AUD</v>
      </c>
      <c r="I1492">
        <f t="shared" si="214"/>
        <v>6</v>
      </c>
      <c r="J1492" s="114" t="str">
        <f t="shared" si="215"/>
        <v>6</v>
      </c>
    </row>
    <row r="1493" spans="1:10" x14ac:dyDescent="0.2">
      <c r="A1493" s="116" t="s">
        <v>2556</v>
      </c>
      <c r="B1493" t="str">
        <f t="shared" si="207"/>
        <v>Prozessor A / Section 2 / Programm 2 / Audio Receiver 7</v>
      </c>
      <c r="C1493" t="str">
        <f t="shared" si="208"/>
        <v>SDI06_AUDrec_0007</v>
      </c>
      <c r="D1493" t="str">
        <f t="shared" si="209"/>
        <v>Receiver</v>
      </c>
      <c r="E1493" t="str">
        <f t="shared" si="210"/>
        <v>1</v>
      </c>
      <c r="F1493" t="str">
        <f t="shared" si="211"/>
        <v>2</v>
      </c>
      <c r="G1493" t="str">
        <f t="shared" si="212"/>
        <v>2</v>
      </c>
      <c r="H1493" t="str">
        <f t="shared" si="213"/>
        <v>AUD</v>
      </c>
      <c r="I1493">
        <f t="shared" si="214"/>
        <v>6</v>
      </c>
      <c r="J1493" s="114" t="str">
        <f t="shared" si="215"/>
        <v>7</v>
      </c>
    </row>
    <row r="1494" spans="1:10" x14ac:dyDescent="0.2">
      <c r="A1494" s="115" t="s">
        <v>2557</v>
      </c>
      <c r="B1494" t="str">
        <f t="shared" si="207"/>
        <v>Prozessor A / Section 2 / Programm 2 / Audio Receiver 8</v>
      </c>
      <c r="C1494" t="str">
        <f t="shared" si="208"/>
        <v>SDI06_AUDrec_0008</v>
      </c>
      <c r="D1494" t="str">
        <f t="shared" si="209"/>
        <v>Receiver</v>
      </c>
      <c r="E1494" t="str">
        <f t="shared" si="210"/>
        <v>1</v>
      </c>
      <c r="F1494" t="str">
        <f t="shared" si="211"/>
        <v>2</v>
      </c>
      <c r="G1494" t="str">
        <f t="shared" si="212"/>
        <v>2</v>
      </c>
      <c r="H1494" t="str">
        <f t="shared" si="213"/>
        <v>AUD</v>
      </c>
      <c r="I1494">
        <f t="shared" si="214"/>
        <v>6</v>
      </c>
      <c r="J1494" s="114" t="str">
        <f t="shared" si="215"/>
        <v>8</v>
      </c>
    </row>
    <row r="1495" spans="1:10" x14ac:dyDescent="0.2">
      <c r="A1495" s="116" t="s">
        <v>2558</v>
      </c>
      <c r="B1495" t="str">
        <f t="shared" si="207"/>
        <v>Prozessor A / Section 2 / Programm 2 / Audio Receiver 9</v>
      </c>
      <c r="C1495" t="str">
        <f t="shared" si="208"/>
        <v>SDI06_AUDrec_0009</v>
      </c>
      <c r="D1495" t="str">
        <f t="shared" si="209"/>
        <v>Receiver</v>
      </c>
      <c r="E1495" t="str">
        <f t="shared" si="210"/>
        <v>1</v>
      </c>
      <c r="F1495" t="str">
        <f t="shared" si="211"/>
        <v>2</v>
      </c>
      <c r="G1495" t="str">
        <f t="shared" si="212"/>
        <v>2</v>
      </c>
      <c r="H1495" t="str">
        <f t="shared" si="213"/>
        <v>AUD</v>
      </c>
      <c r="I1495">
        <f t="shared" si="214"/>
        <v>6</v>
      </c>
      <c r="J1495" s="114" t="str">
        <f t="shared" si="215"/>
        <v>9</v>
      </c>
    </row>
    <row r="1496" spans="1:10" x14ac:dyDescent="0.2">
      <c r="A1496" s="115" t="s">
        <v>2559</v>
      </c>
      <c r="B1496" t="str">
        <f t="shared" si="207"/>
        <v>Prozessor A / Section 2 / Programm 2 / Audio Receiver 10</v>
      </c>
      <c r="C1496" t="str">
        <f t="shared" si="208"/>
        <v>SDI06_AUDrec_0010</v>
      </c>
      <c r="D1496" t="str">
        <f t="shared" si="209"/>
        <v>Receiver</v>
      </c>
      <c r="E1496" t="str">
        <f t="shared" si="210"/>
        <v>1</v>
      </c>
      <c r="F1496" t="str">
        <f t="shared" si="211"/>
        <v>2</v>
      </c>
      <c r="G1496" t="str">
        <f t="shared" si="212"/>
        <v>2</v>
      </c>
      <c r="H1496" t="str">
        <f t="shared" si="213"/>
        <v>AUD</v>
      </c>
      <c r="I1496">
        <f t="shared" si="214"/>
        <v>6</v>
      </c>
      <c r="J1496" s="114" t="str">
        <f t="shared" si="215"/>
        <v>10</v>
      </c>
    </row>
    <row r="1497" spans="1:10" x14ac:dyDescent="0.2">
      <c r="A1497" s="116" t="s">
        <v>2560</v>
      </c>
      <c r="B1497" t="str">
        <f t="shared" si="207"/>
        <v>Prozessor A / Section 2 / Programm 2 / Audio Receiver 11</v>
      </c>
      <c r="C1497" t="str">
        <f t="shared" si="208"/>
        <v>SDI06_AUDrec_0011</v>
      </c>
      <c r="D1497" t="str">
        <f t="shared" si="209"/>
        <v>Receiver</v>
      </c>
      <c r="E1497" t="str">
        <f t="shared" si="210"/>
        <v>1</v>
      </c>
      <c r="F1497" t="str">
        <f t="shared" si="211"/>
        <v>2</v>
      </c>
      <c r="G1497" t="str">
        <f t="shared" si="212"/>
        <v>2</v>
      </c>
      <c r="H1497" t="str">
        <f t="shared" si="213"/>
        <v>AUD</v>
      </c>
      <c r="I1497">
        <f t="shared" si="214"/>
        <v>6</v>
      </c>
      <c r="J1497" s="114" t="str">
        <f t="shared" si="215"/>
        <v>11</v>
      </c>
    </row>
    <row r="1498" spans="1:10" x14ac:dyDescent="0.2">
      <c r="A1498" s="115" t="s">
        <v>2561</v>
      </c>
      <c r="B1498" t="str">
        <f t="shared" si="207"/>
        <v>Prozessor A / Section 2 / Programm 2 / Audio Receiver 12</v>
      </c>
      <c r="C1498" t="str">
        <f t="shared" si="208"/>
        <v>SDI06_AUDrec_0012</v>
      </c>
      <c r="D1498" t="str">
        <f t="shared" si="209"/>
        <v>Receiver</v>
      </c>
      <c r="E1498" t="str">
        <f t="shared" si="210"/>
        <v>1</v>
      </c>
      <c r="F1498" t="str">
        <f t="shared" si="211"/>
        <v>2</v>
      </c>
      <c r="G1498" t="str">
        <f t="shared" si="212"/>
        <v>2</v>
      </c>
      <c r="H1498" t="str">
        <f t="shared" si="213"/>
        <v>AUD</v>
      </c>
      <c r="I1498">
        <f t="shared" si="214"/>
        <v>6</v>
      </c>
      <c r="J1498" s="114" t="str">
        <f t="shared" si="215"/>
        <v>12</v>
      </c>
    </row>
    <row r="1499" spans="1:10" x14ac:dyDescent="0.2">
      <c r="A1499" s="116" t="s">
        <v>2562</v>
      </c>
      <c r="B1499" t="str">
        <f t="shared" si="207"/>
        <v>Prozessor A / Section 2 / Programm 2 / Audio Receiver 13</v>
      </c>
      <c r="C1499" t="str">
        <f t="shared" si="208"/>
        <v>SDI06_AUDrec_0013</v>
      </c>
      <c r="D1499" t="str">
        <f t="shared" si="209"/>
        <v>Receiver</v>
      </c>
      <c r="E1499" t="str">
        <f t="shared" si="210"/>
        <v>1</v>
      </c>
      <c r="F1499" t="str">
        <f t="shared" si="211"/>
        <v>2</v>
      </c>
      <c r="G1499" t="str">
        <f t="shared" si="212"/>
        <v>2</v>
      </c>
      <c r="H1499" t="str">
        <f t="shared" si="213"/>
        <v>AUD</v>
      </c>
      <c r="I1499">
        <f t="shared" si="214"/>
        <v>6</v>
      </c>
      <c r="J1499" s="114" t="str">
        <f t="shared" si="215"/>
        <v>13</v>
      </c>
    </row>
    <row r="1500" spans="1:10" x14ac:dyDescent="0.2">
      <c r="A1500" s="115" t="s">
        <v>2563</v>
      </c>
      <c r="B1500" t="str">
        <f t="shared" si="207"/>
        <v>Prozessor A / Section 2 / Programm 2 / Audio Receiver 14</v>
      </c>
      <c r="C1500" t="str">
        <f t="shared" si="208"/>
        <v>SDI06_AUDrec_0014</v>
      </c>
      <c r="D1500" t="str">
        <f t="shared" si="209"/>
        <v>Receiver</v>
      </c>
      <c r="E1500" t="str">
        <f t="shared" si="210"/>
        <v>1</v>
      </c>
      <c r="F1500" t="str">
        <f t="shared" si="211"/>
        <v>2</v>
      </c>
      <c r="G1500" t="str">
        <f t="shared" si="212"/>
        <v>2</v>
      </c>
      <c r="H1500" t="str">
        <f t="shared" si="213"/>
        <v>AUD</v>
      </c>
      <c r="I1500">
        <f t="shared" si="214"/>
        <v>6</v>
      </c>
      <c r="J1500" s="114" t="str">
        <f t="shared" si="215"/>
        <v>14</v>
      </c>
    </row>
    <row r="1501" spans="1:10" x14ac:dyDescent="0.2">
      <c r="A1501" s="116" t="s">
        <v>2564</v>
      </c>
      <c r="B1501" t="str">
        <f t="shared" si="207"/>
        <v>Prozessor A / Section 2 / Programm 2 / Audio Receiver 15</v>
      </c>
      <c r="C1501" t="str">
        <f t="shared" si="208"/>
        <v>SDI06_AUDrec_0015</v>
      </c>
      <c r="D1501" t="str">
        <f t="shared" si="209"/>
        <v>Receiver</v>
      </c>
      <c r="E1501" t="str">
        <f t="shared" si="210"/>
        <v>1</v>
      </c>
      <c r="F1501" t="str">
        <f t="shared" si="211"/>
        <v>2</v>
      </c>
      <c r="G1501" t="str">
        <f t="shared" si="212"/>
        <v>2</v>
      </c>
      <c r="H1501" t="str">
        <f t="shared" si="213"/>
        <v>AUD</v>
      </c>
      <c r="I1501">
        <f t="shared" si="214"/>
        <v>6</v>
      </c>
      <c r="J1501" s="114" t="str">
        <f t="shared" si="215"/>
        <v>15</v>
      </c>
    </row>
    <row r="1502" spans="1:10" x14ac:dyDescent="0.2">
      <c r="A1502" s="115" t="s">
        <v>2565</v>
      </c>
      <c r="B1502" t="str">
        <f t="shared" si="207"/>
        <v>Prozessor A / Section 2 / Programm 2 / Audio Receiver 16</v>
      </c>
      <c r="C1502" t="str">
        <f t="shared" si="208"/>
        <v>SDI06_AUDrec_0016</v>
      </c>
      <c r="D1502" t="str">
        <f t="shared" si="209"/>
        <v>Receiver</v>
      </c>
      <c r="E1502" t="str">
        <f t="shared" si="210"/>
        <v>1</v>
      </c>
      <c r="F1502" t="str">
        <f t="shared" si="211"/>
        <v>2</v>
      </c>
      <c r="G1502" t="str">
        <f t="shared" si="212"/>
        <v>2</v>
      </c>
      <c r="H1502" t="str">
        <f t="shared" si="213"/>
        <v>AUD</v>
      </c>
      <c r="I1502">
        <f t="shared" si="214"/>
        <v>6</v>
      </c>
      <c r="J1502" s="114" t="str">
        <f t="shared" si="215"/>
        <v>16</v>
      </c>
    </row>
    <row r="1503" spans="1:10" x14ac:dyDescent="0.2">
      <c r="A1503" s="116" t="s">
        <v>2566</v>
      </c>
      <c r="B1503" t="str">
        <f t="shared" si="207"/>
        <v>Prozessor A / Section 2 / Programm 2 / Video Receiver 1</v>
      </c>
      <c r="C1503" t="str">
        <f t="shared" si="208"/>
        <v>SDI06_VIDrec_0001</v>
      </c>
      <c r="D1503" t="str">
        <f t="shared" si="209"/>
        <v>Receiver</v>
      </c>
      <c r="E1503" t="str">
        <f t="shared" si="210"/>
        <v>1</v>
      </c>
      <c r="F1503" t="str">
        <f t="shared" si="211"/>
        <v>2</v>
      </c>
      <c r="G1503" t="str">
        <f t="shared" si="212"/>
        <v>2</v>
      </c>
      <c r="H1503" t="str">
        <f t="shared" si="213"/>
        <v>VID</v>
      </c>
      <c r="I1503">
        <f t="shared" si="214"/>
        <v>6</v>
      </c>
      <c r="J1503" s="114" t="str">
        <f t="shared" si="215"/>
        <v>1</v>
      </c>
    </row>
    <row r="1504" spans="1:10" x14ac:dyDescent="0.2">
      <c r="A1504" s="115" t="s">
        <v>2567</v>
      </c>
      <c r="B1504" t="str">
        <f t="shared" si="207"/>
        <v>Prozessor A / Section 2 / Programm 3 / Ancillary Receiver 1</v>
      </c>
      <c r="C1504" t="str">
        <f t="shared" si="208"/>
        <v>SDI07_ANCrec_0001</v>
      </c>
      <c r="D1504" t="str">
        <f t="shared" si="209"/>
        <v>Receiver</v>
      </c>
      <c r="E1504" t="str">
        <f t="shared" si="210"/>
        <v>1</v>
      </c>
      <c r="F1504" t="str">
        <f t="shared" si="211"/>
        <v>2</v>
      </c>
      <c r="G1504" t="str">
        <f t="shared" si="212"/>
        <v>3</v>
      </c>
      <c r="H1504" t="str">
        <f t="shared" si="213"/>
        <v>ANC</v>
      </c>
      <c r="I1504">
        <f t="shared" si="214"/>
        <v>7</v>
      </c>
      <c r="J1504" s="114" t="str">
        <f t="shared" si="215"/>
        <v>1</v>
      </c>
    </row>
    <row r="1505" spans="1:10" x14ac:dyDescent="0.2">
      <c r="A1505" s="116" t="s">
        <v>2568</v>
      </c>
      <c r="B1505" t="str">
        <f t="shared" si="207"/>
        <v>Prozessor A / Section 2 / Programm 3 / Ancillary Receiver 2</v>
      </c>
      <c r="C1505" t="str">
        <f t="shared" si="208"/>
        <v>SDI07_ANCrec_0002</v>
      </c>
      <c r="D1505" t="str">
        <f t="shared" si="209"/>
        <v>Receiver</v>
      </c>
      <c r="E1505" t="str">
        <f t="shared" si="210"/>
        <v>1</v>
      </c>
      <c r="F1505" t="str">
        <f t="shared" si="211"/>
        <v>2</v>
      </c>
      <c r="G1505" t="str">
        <f t="shared" si="212"/>
        <v>3</v>
      </c>
      <c r="H1505" t="str">
        <f t="shared" si="213"/>
        <v>ANC</v>
      </c>
      <c r="I1505">
        <f t="shared" si="214"/>
        <v>7</v>
      </c>
      <c r="J1505" s="114" t="str">
        <f t="shared" si="215"/>
        <v>2</v>
      </c>
    </row>
    <row r="1506" spans="1:10" x14ac:dyDescent="0.2">
      <c r="A1506" s="115" t="s">
        <v>2569</v>
      </c>
      <c r="B1506" t="str">
        <f t="shared" si="207"/>
        <v>Prozessor A / Section 2 / Programm 3 / Ancillary Receiver 3</v>
      </c>
      <c r="C1506" t="str">
        <f t="shared" si="208"/>
        <v>SDI07_ANCrec_0003</v>
      </c>
      <c r="D1506" t="str">
        <f t="shared" si="209"/>
        <v>Receiver</v>
      </c>
      <c r="E1506" t="str">
        <f t="shared" si="210"/>
        <v>1</v>
      </c>
      <c r="F1506" t="str">
        <f t="shared" si="211"/>
        <v>2</v>
      </c>
      <c r="G1506" t="str">
        <f t="shared" si="212"/>
        <v>3</v>
      </c>
      <c r="H1506" t="str">
        <f t="shared" si="213"/>
        <v>ANC</v>
      </c>
      <c r="I1506">
        <f t="shared" si="214"/>
        <v>7</v>
      </c>
      <c r="J1506" s="114" t="str">
        <f t="shared" si="215"/>
        <v>3</v>
      </c>
    </row>
    <row r="1507" spans="1:10" x14ac:dyDescent="0.2">
      <c r="A1507" s="116" t="s">
        <v>2570</v>
      </c>
      <c r="B1507" t="str">
        <f t="shared" si="207"/>
        <v>Prozessor A / Section 2 / Programm 3 / Ancillary Receiver 4</v>
      </c>
      <c r="C1507" t="str">
        <f t="shared" si="208"/>
        <v>SDI07_ANCrec_0004</v>
      </c>
      <c r="D1507" t="str">
        <f t="shared" si="209"/>
        <v>Receiver</v>
      </c>
      <c r="E1507" t="str">
        <f t="shared" si="210"/>
        <v>1</v>
      </c>
      <c r="F1507" t="str">
        <f t="shared" si="211"/>
        <v>2</v>
      </c>
      <c r="G1507" t="str">
        <f t="shared" si="212"/>
        <v>3</v>
      </c>
      <c r="H1507" t="str">
        <f t="shared" si="213"/>
        <v>ANC</v>
      </c>
      <c r="I1507">
        <f t="shared" si="214"/>
        <v>7</v>
      </c>
      <c r="J1507" s="114" t="str">
        <f t="shared" si="215"/>
        <v>4</v>
      </c>
    </row>
    <row r="1508" spans="1:10" x14ac:dyDescent="0.2">
      <c r="A1508" s="115" t="s">
        <v>2571</v>
      </c>
      <c r="B1508" t="str">
        <f t="shared" si="207"/>
        <v>Prozessor A / Section 2 / Programm 3 / Audio Receiver 1</v>
      </c>
      <c r="C1508" t="str">
        <f t="shared" si="208"/>
        <v>SDI07_AUDrec_0001</v>
      </c>
      <c r="D1508" t="str">
        <f t="shared" si="209"/>
        <v>Receiver</v>
      </c>
      <c r="E1508" t="str">
        <f t="shared" si="210"/>
        <v>1</v>
      </c>
      <c r="F1508" t="str">
        <f t="shared" si="211"/>
        <v>2</v>
      </c>
      <c r="G1508" t="str">
        <f t="shared" si="212"/>
        <v>3</v>
      </c>
      <c r="H1508" t="str">
        <f t="shared" si="213"/>
        <v>AUD</v>
      </c>
      <c r="I1508">
        <f t="shared" si="214"/>
        <v>7</v>
      </c>
      <c r="J1508" s="114" t="str">
        <f t="shared" si="215"/>
        <v>1</v>
      </c>
    </row>
    <row r="1509" spans="1:10" x14ac:dyDescent="0.2">
      <c r="A1509" s="116" t="s">
        <v>2572</v>
      </c>
      <c r="B1509" t="str">
        <f t="shared" si="207"/>
        <v>Prozessor A / Section 2 / Programm 3 / Audio Receiver 2</v>
      </c>
      <c r="C1509" t="str">
        <f t="shared" si="208"/>
        <v>SDI07_AUDrec_0002</v>
      </c>
      <c r="D1509" t="str">
        <f t="shared" si="209"/>
        <v>Receiver</v>
      </c>
      <c r="E1509" t="str">
        <f t="shared" si="210"/>
        <v>1</v>
      </c>
      <c r="F1509" t="str">
        <f t="shared" si="211"/>
        <v>2</v>
      </c>
      <c r="G1509" t="str">
        <f t="shared" si="212"/>
        <v>3</v>
      </c>
      <c r="H1509" t="str">
        <f t="shared" si="213"/>
        <v>AUD</v>
      </c>
      <c r="I1509">
        <f t="shared" si="214"/>
        <v>7</v>
      </c>
      <c r="J1509" s="114" t="str">
        <f t="shared" si="215"/>
        <v>2</v>
      </c>
    </row>
    <row r="1510" spans="1:10" x14ac:dyDescent="0.2">
      <c r="A1510" s="115" t="s">
        <v>2573</v>
      </c>
      <c r="B1510" t="str">
        <f t="shared" si="207"/>
        <v>Prozessor A / Section 2 / Programm 3 / Audio Receiver 3</v>
      </c>
      <c r="C1510" t="str">
        <f t="shared" si="208"/>
        <v>SDI07_AUDrec_0003</v>
      </c>
      <c r="D1510" t="str">
        <f t="shared" si="209"/>
        <v>Receiver</v>
      </c>
      <c r="E1510" t="str">
        <f t="shared" si="210"/>
        <v>1</v>
      </c>
      <c r="F1510" t="str">
        <f t="shared" si="211"/>
        <v>2</v>
      </c>
      <c r="G1510" t="str">
        <f t="shared" si="212"/>
        <v>3</v>
      </c>
      <c r="H1510" t="str">
        <f t="shared" si="213"/>
        <v>AUD</v>
      </c>
      <c r="I1510">
        <f t="shared" si="214"/>
        <v>7</v>
      </c>
      <c r="J1510" s="114" t="str">
        <f t="shared" si="215"/>
        <v>3</v>
      </c>
    </row>
    <row r="1511" spans="1:10" x14ac:dyDescent="0.2">
      <c r="A1511" s="116" t="s">
        <v>2574</v>
      </c>
      <c r="B1511" t="str">
        <f t="shared" si="207"/>
        <v>Prozessor A / Section 2 / Programm 3 / Audio Receiver 4</v>
      </c>
      <c r="C1511" t="str">
        <f t="shared" si="208"/>
        <v>SDI07_AUDrec_0004</v>
      </c>
      <c r="D1511" t="str">
        <f t="shared" si="209"/>
        <v>Receiver</v>
      </c>
      <c r="E1511" t="str">
        <f t="shared" si="210"/>
        <v>1</v>
      </c>
      <c r="F1511" t="str">
        <f t="shared" si="211"/>
        <v>2</v>
      </c>
      <c r="G1511" t="str">
        <f t="shared" si="212"/>
        <v>3</v>
      </c>
      <c r="H1511" t="str">
        <f t="shared" si="213"/>
        <v>AUD</v>
      </c>
      <c r="I1511">
        <f t="shared" si="214"/>
        <v>7</v>
      </c>
      <c r="J1511" s="114" t="str">
        <f t="shared" si="215"/>
        <v>4</v>
      </c>
    </row>
    <row r="1512" spans="1:10" x14ac:dyDescent="0.2">
      <c r="A1512" s="115" t="s">
        <v>2575</v>
      </c>
      <c r="B1512" t="str">
        <f t="shared" si="207"/>
        <v>Prozessor A / Section 2 / Programm 3 / Audio Receiver 5</v>
      </c>
      <c r="C1512" t="str">
        <f t="shared" si="208"/>
        <v>SDI07_AUDrec_0005</v>
      </c>
      <c r="D1512" t="str">
        <f t="shared" si="209"/>
        <v>Receiver</v>
      </c>
      <c r="E1512" t="str">
        <f t="shared" si="210"/>
        <v>1</v>
      </c>
      <c r="F1512" t="str">
        <f t="shared" si="211"/>
        <v>2</v>
      </c>
      <c r="G1512" t="str">
        <f t="shared" si="212"/>
        <v>3</v>
      </c>
      <c r="H1512" t="str">
        <f t="shared" si="213"/>
        <v>AUD</v>
      </c>
      <c r="I1512">
        <f t="shared" si="214"/>
        <v>7</v>
      </c>
      <c r="J1512" s="114" t="str">
        <f t="shared" si="215"/>
        <v>5</v>
      </c>
    </row>
    <row r="1513" spans="1:10" x14ac:dyDescent="0.2">
      <c r="A1513" s="116" t="s">
        <v>2576</v>
      </c>
      <c r="B1513" t="str">
        <f t="shared" si="207"/>
        <v>Prozessor A / Section 2 / Programm 3 / Audio Receiver 6</v>
      </c>
      <c r="C1513" t="str">
        <f t="shared" si="208"/>
        <v>SDI07_AUDrec_0006</v>
      </c>
      <c r="D1513" t="str">
        <f t="shared" si="209"/>
        <v>Receiver</v>
      </c>
      <c r="E1513" t="str">
        <f t="shared" si="210"/>
        <v>1</v>
      </c>
      <c r="F1513" t="str">
        <f t="shared" si="211"/>
        <v>2</v>
      </c>
      <c r="G1513" t="str">
        <f t="shared" si="212"/>
        <v>3</v>
      </c>
      <c r="H1513" t="str">
        <f t="shared" si="213"/>
        <v>AUD</v>
      </c>
      <c r="I1513">
        <f t="shared" si="214"/>
        <v>7</v>
      </c>
      <c r="J1513" s="114" t="str">
        <f t="shared" si="215"/>
        <v>6</v>
      </c>
    </row>
    <row r="1514" spans="1:10" x14ac:dyDescent="0.2">
      <c r="A1514" s="115" t="s">
        <v>2577</v>
      </c>
      <c r="B1514" t="str">
        <f t="shared" si="207"/>
        <v>Prozessor A / Section 2 / Programm 3 / Audio Receiver 7</v>
      </c>
      <c r="C1514" t="str">
        <f t="shared" si="208"/>
        <v>SDI07_AUDrec_0007</v>
      </c>
      <c r="D1514" t="str">
        <f t="shared" si="209"/>
        <v>Receiver</v>
      </c>
      <c r="E1514" t="str">
        <f t="shared" si="210"/>
        <v>1</v>
      </c>
      <c r="F1514" t="str">
        <f t="shared" si="211"/>
        <v>2</v>
      </c>
      <c r="G1514" t="str">
        <f t="shared" si="212"/>
        <v>3</v>
      </c>
      <c r="H1514" t="str">
        <f t="shared" si="213"/>
        <v>AUD</v>
      </c>
      <c r="I1514">
        <f t="shared" si="214"/>
        <v>7</v>
      </c>
      <c r="J1514" s="114" t="str">
        <f t="shared" si="215"/>
        <v>7</v>
      </c>
    </row>
    <row r="1515" spans="1:10" x14ac:dyDescent="0.2">
      <c r="A1515" s="116" t="s">
        <v>2578</v>
      </c>
      <c r="B1515" t="str">
        <f t="shared" si="207"/>
        <v>Prozessor A / Section 2 / Programm 3 / Audio Receiver 8</v>
      </c>
      <c r="C1515" t="str">
        <f t="shared" si="208"/>
        <v>SDI07_AUDrec_0008</v>
      </c>
      <c r="D1515" t="str">
        <f t="shared" si="209"/>
        <v>Receiver</v>
      </c>
      <c r="E1515" t="str">
        <f t="shared" si="210"/>
        <v>1</v>
      </c>
      <c r="F1515" t="str">
        <f t="shared" si="211"/>
        <v>2</v>
      </c>
      <c r="G1515" t="str">
        <f t="shared" si="212"/>
        <v>3</v>
      </c>
      <c r="H1515" t="str">
        <f t="shared" si="213"/>
        <v>AUD</v>
      </c>
      <c r="I1515">
        <f t="shared" si="214"/>
        <v>7</v>
      </c>
      <c r="J1515" s="114" t="str">
        <f t="shared" si="215"/>
        <v>8</v>
      </c>
    </row>
    <row r="1516" spans="1:10" x14ac:dyDescent="0.2">
      <c r="A1516" s="115" t="s">
        <v>2579</v>
      </c>
      <c r="B1516" t="str">
        <f t="shared" si="207"/>
        <v>Prozessor A / Section 2 / Programm 3 / Audio Receiver 9</v>
      </c>
      <c r="C1516" t="str">
        <f t="shared" si="208"/>
        <v>SDI07_AUDrec_0009</v>
      </c>
      <c r="D1516" t="str">
        <f t="shared" si="209"/>
        <v>Receiver</v>
      </c>
      <c r="E1516" t="str">
        <f t="shared" si="210"/>
        <v>1</v>
      </c>
      <c r="F1516" t="str">
        <f t="shared" si="211"/>
        <v>2</v>
      </c>
      <c r="G1516" t="str">
        <f t="shared" si="212"/>
        <v>3</v>
      </c>
      <c r="H1516" t="str">
        <f t="shared" si="213"/>
        <v>AUD</v>
      </c>
      <c r="I1516">
        <f t="shared" si="214"/>
        <v>7</v>
      </c>
      <c r="J1516" s="114" t="str">
        <f t="shared" si="215"/>
        <v>9</v>
      </c>
    </row>
    <row r="1517" spans="1:10" x14ac:dyDescent="0.2">
      <c r="A1517" s="116" t="s">
        <v>2580</v>
      </c>
      <c r="B1517" t="str">
        <f t="shared" si="207"/>
        <v>Prozessor A / Section 2 / Programm 3 / Audio Receiver 10</v>
      </c>
      <c r="C1517" t="str">
        <f t="shared" si="208"/>
        <v>SDI07_AUDrec_0010</v>
      </c>
      <c r="D1517" t="str">
        <f t="shared" si="209"/>
        <v>Receiver</v>
      </c>
      <c r="E1517" t="str">
        <f t="shared" si="210"/>
        <v>1</v>
      </c>
      <c r="F1517" t="str">
        <f t="shared" si="211"/>
        <v>2</v>
      </c>
      <c r="G1517" t="str">
        <f t="shared" si="212"/>
        <v>3</v>
      </c>
      <c r="H1517" t="str">
        <f t="shared" si="213"/>
        <v>AUD</v>
      </c>
      <c r="I1517">
        <f t="shared" si="214"/>
        <v>7</v>
      </c>
      <c r="J1517" s="114" t="str">
        <f t="shared" si="215"/>
        <v>10</v>
      </c>
    </row>
    <row r="1518" spans="1:10" x14ac:dyDescent="0.2">
      <c r="A1518" s="115" t="s">
        <v>2581</v>
      </c>
      <c r="B1518" t="str">
        <f t="shared" si="207"/>
        <v>Prozessor A / Section 2 / Programm 3 / Audio Receiver 11</v>
      </c>
      <c r="C1518" t="str">
        <f t="shared" si="208"/>
        <v>SDI07_AUDrec_0011</v>
      </c>
      <c r="D1518" t="str">
        <f t="shared" si="209"/>
        <v>Receiver</v>
      </c>
      <c r="E1518" t="str">
        <f t="shared" si="210"/>
        <v>1</v>
      </c>
      <c r="F1518" t="str">
        <f t="shared" si="211"/>
        <v>2</v>
      </c>
      <c r="G1518" t="str">
        <f t="shared" si="212"/>
        <v>3</v>
      </c>
      <c r="H1518" t="str">
        <f t="shared" si="213"/>
        <v>AUD</v>
      </c>
      <c r="I1518">
        <f t="shared" si="214"/>
        <v>7</v>
      </c>
      <c r="J1518" s="114" t="str">
        <f t="shared" si="215"/>
        <v>11</v>
      </c>
    </row>
    <row r="1519" spans="1:10" x14ac:dyDescent="0.2">
      <c r="A1519" s="116" t="s">
        <v>2582</v>
      </c>
      <c r="B1519" t="str">
        <f t="shared" si="207"/>
        <v>Prozessor A / Section 2 / Programm 3 / Audio Receiver 12</v>
      </c>
      <c r="C1519" t="str">
        <f t="shared" si="208"/>
        <v>SDI07_AUDrec_0012</v>
      </c>
      <c r="D1519" t="str">
        <f t="shared" si="209"/>
        <v>Receiver</v>
      </c>
      <c r="E1519" t="str">
        <f t="shared" si="210"/>
        <v>1</v>
      </c>
      <c r="F1519" t="str">
        <f t="shared" si="211"/>
        <v>2</v>
      </c>
      <c r="G1519" t="str">
        <f t="shared" si="212"/>
        <v>3</v>
      </c>
      <c r="H1519" t="str">
        <f t="shared" si="213"/>
        <v>AUD</v>
      </c>
      <c r="I1519">
        <f t="shared" si="214"/>
        <v>7</v>
      </c>
      <c r="J1519" s="114" t="str">
        <f t="shared" si="215"/>
        <v>12</v>
      </c>
    </row>
    <row r="1520" spans="1:10" x14ac:dyDescent="0.2">
      <c r="A1520" s="115" t="s">
        <v>2583</v>
      </c>
      <c r="B1520" t="str">
        <f t="shared" si="207"/>
        <v>Prozessor A / Section 2 / Programm 3 / Audio Receiver 13</v>
      </c>
      <c r="C1520" t="str">
        <f t="shared" si="208"/>
        <v>SDI07_AUDrec_0013</v>
      </c>
      <c r="D1520" t="str">
        <f t="shared" si="209"/>
        <v>Receiver</v>
      </c>
      <c r="E1520" t="str">
        <f t="shared" si="210"/>
        <v>1</v>
      </c>
      <c r="F1520" t="str">
        <f t="shared" si="211"/>
        <v>2</v>
      </c>
      <c r="G1520" t="str">
        <f t="shared" si="212"/>
        <v>3</v>
      </c>
      <c r="H1520" t="str">
        <f t="shared" si="213"/>
        <v>AUD</v>
      </c>
      <c r="I1520">
        <f t="shared" si="214"/>
        <v>7</v>
      </c>
      <c r="J1520" s="114" t="str">
        <f t="shared" si="215"/>
        <v>13</v>
      </c>
    </row>
    <row r="1521" spans="1:10" x14ac:dyDescent="0.2">
      <c r="A1521" s="116" t="s">
        <v>2584</v>
      </c>
      <c r="B1521" t="str">
        <f t="shared" si="207"/>
        <v>Prozessor A / Section 2 / Programm 3 / Audio Receiver 14</v>
      </c>
      <c r="C1521" t="str">
        <f t="shared" si="208"/>
        <v>SDI07_AUDrec_0014</v>
      </c>
      <c r="D1521" t="str">
        <f t="shared" si="209"/>
        <v>Receiver</v>
      </c>
      <c r="E1521" t="str">
        <f t="shared" si="210"/>
        <v>1</v>
      </c>
      <c r="F1521" t="str">
        <f t="shared" si="211"/>
        <v>2</v>
      </c>
      <c r="G1521" t="str">
        <f t="shared" si="212"/>
        <v>3</v>
      </c>
      <c r="H1521" t="str">
        <f t="shared" si="213"/>
        <v>AUD</v>
      </c>
      <c r="I1521">
        <f t="shared" si="214"/>
        <v>7</v>
      </c>
      <c r="J1521" s="114" t="str">
        <f t="shared" si="215"/>
        <v>14</v>
      </c>
    </row>
    <row r="1522" spans="1:10" x14ac:dyDescent="0.2">
      <c r="A1522" s="115" t="s">
        <v>2585</v>
      </c>
      <c r="B1522" t="str">
        <f t="shared" si="207"/>
        <v>Prozessor A / Section 2 / Programm 3 / Audio Receiver 15</v>
      </c>
      <c r="C1522" t="str">
        <f t="shared" si="208"/>
        <v>SDI07_AUDrec_0015</v>
      </c>
      <c r="D1522" t="str">
        <f t="shared" si="209"/>
        <v>Receiver</v>
      </c>
      <c r="E1522" t="str">
        <f t="shared" si="210"/>
        <v>1</v>
      </c>
      <c r="F1522" t="str">
        <f t="shared" si="211"/>
        <v>2</v>
      </c>
      <c r="G1522" t="str">
        <f t="shared" si="212"/>
        <v>3</v>
      </c>
      <c r="H1522" t="str">
        <f t="shared" si="213"/>
        <v>AUD</v>
      </c>
      <c r="I1522">
        <f t="shared" si="214"/>
        <v>7</v>
      </c>
      <c r="J1522" s="114" t="str">
        <f t="shared" si="215"/>
        <v>15</v>
      </c>
    </row>
    <row r="1523" spans="1:10" x14ac:dyDescent="0.2">
      <c r="A1523" s="116" t="s">
        <v>2586</v>
      </c>
      <c r="B1523" t="str">
        <f t="shared" si="207"/>
        <v>Prozessor A / Section 2 / Programm 3 / Audio Receiver 16</v>
      </c>
      <c r="C1523" t="str">
        <f t="shared" si="208"/>
        <v>SDI07_AUDrec_0016</v>
      </c>
      <c r="D1523" t="str">
        <f t="shared" si="209"/>
        <v>Receiver</v>
      </c>
      <c r="E1523" t="str">
        <f t="shared" si="210"/>
        <v>1</v>
      </c>
      <c r="F1523" t="str">
        <f t="shared" si="211"/>
        <v>2</v>
      </c>
      <c r="G1523" t="str">
        <f t="shared" si="212"/>
        <v>3</v>
      </c>
      <c r="H1523" t="str">
        <f t="shared" si="213"/>
        <v>AUD</v>
      </c>
      <c r="I1523">
        <f t="shared" si="214"/>
        <v>7</v>
      </c>
      <c r="J1523" s="114" t="str">
        <f t="shared" si="215"/>
        <v>16</v>
      </c>
    </row>
    <row r="1524" spans="1:10" x14ac:dyDescent="0.2">
      <c r="A1524" s="115" t="s">
        <v>2587</v>
      </c>
      <c r="B1524" t="str">
        <f t="shared" si="207"/>
        <v>Prozessor A / Section 2 / Programm 3 / Video Receiver 1</v>
      </c>
      <c r="C1524" t="str">
        <f t="shared" si="208"/>
        <v>SDI07_VIDrec_0001</v>
      </c>
      <c r="D1524" t="str">
        <f t="shared" si="209"/>
        <v>Receiver</v>
      </c>
      <c r="E1524" t="str">
        <f t="shared" si="210"/>
        <v>1</v>
      </c>
      <c r="F1524" t="str">
        <f t="shared" si="211"/>
        <v>2</v>
      </c>
      <c r="G1524" t="str">
        <f t="shared" si="212"/>
        <v>3</v>
      </c>
      <c r="H1524" t="str">
        <f t="shared" si="213"/>
        <v>VID</v>
      </c>
      <c r="I1524">
        <f t="shared" si="214"/>
        <v>7</v>
      </c>
      <c r="J1524" s="114" t="str">
        <f t="shared" si="215"/>
        <v>1</v>
      </c>
    </row>
    <row r="1525" spans="1:10" x14ac:dyDescent="0.2">
      <c r="A1525" s="116" t="s">
        <v>2588</v>
      </c>
      <c r="B1525" t="str">
        <f t="shared" si="207"/>
        <v>Prozessor A / Section 2 / Programm 4 / Ancillary Receiver 1</v>
      </c>
      <c r="C1525" t="str">
        <f t="shared" si="208"/>
        <v>SDI08_ANCrec_0001</v>
      </c>
      <c r="D1525" t="str">
        <f t="shared" si="209"/>
        <v>Receiver</v>
      </c>
      <c r="E1525" t="str">
        <f t="shared" si="210"/>
        <v>1</v>
      </c>
      <c r="F1525" t="str">
        <f t="shared" si="211"/>
        <v>2</v>
      </c>
      <c r="G1525" t="str">
        <f t="shared" si="212"/>
        <v>4</v>
      </c>
      <c r="H1525" t="str">
        <f t="shared" si="213"/>
        <v>ANC</v>
      </c>
      <c r="I1525">
        <f t="shared" si="214"/>
        <v>8</v>
      </c>
      <c r="J1525" s="114" t="str">
        <f t="shared" si="215"/>
        <v>1</v>
      </c>
    </row>
    <row r="1526" spans="1:10" x14ac:dyDescent="0.2">
      <c r="A1526" s="115" t="s">
        <v>2589</v>
      </c>
      <c r="B1526" t="str">
        <f t="shared" si="207"/>
        <v>Prozessor A / Section 2 / Programm 4 / Ancillary Receiver 2</v>
      </c>
      <c r="C1526" t="str">
        <f t="shared" si="208"/>
        <v>SDI08_ANCrec_0002</v>
      </c>
      <c r="D1526" t="str">
        <f t="shared" si="209"/>
        <v>Receiver</v>
      </c>
      <c r="E1526" t="str">
        <f t="shared" si="210"/>
        <v>1</v>
      </c>
      <c r="F1526" t="str">
        <f t="shared" si="211"/>
        <v>2</v>
      </c>
      <c r="G1526" t="str">
        <f t="shared" si="212"/>
        <v>4</v>
      </c>
      <c r="H1526" t="str">
        <f t="shared" si="213"/>
        <v>ANC</v>
      </c>
      <c r="I1526">
        <f t="shared" si="214"/>
        <v>8</v>
      </c>
      <c r="J1526" s="114" t="str">
        <f t="shared" si="215"/>
        <v>2</v>
      </c>
    </row>
    <row r="1527" spans="1:10" x14ac:dyDescent="0.2">
      <c r="A1527" s="116" t="s">
        <v>2590</v>
      </c>
      <c r="B1527" t="str">
        <f t="shared" si="207"/>
        <v>Prozessor A / Section 2 / Programm 4 / Ancillary Receiver 3</v>
      </c>
      <c r="C1527" t="str">
        <f t="shared" si="208"/>
        <v>SDI08_ANCrec_0003</v>
      </c>
      <c r="D1527" t="str">
        <f t="shared" si="209"/>
        <v>Receiver</v>
      </c>
      <c r="E1527" t="str">
        <f t="shared" si="210"/>
        <v>1</v>
      </c>
      <c r="F1527" t="str">
        <f t="shared" si="211"/>
        <v>2</v>
      </c>
      <c r="G1527" t="str">
        <f t="shared" si="212"/>
        <v>4</v>
      </c>
      <c r="H1527" t="str">
        <f t="shared" si="213"/>
        <v>ANC</v>
      </c>
      <c r="I1527">
        <f t="shared" si="214"/>
        <v>8</v>
      </c>
      <c r="J1527" s="114" t="str">
        <f t="shared" si="215"/>
        <v>3</v>
      </c>
    </row>
    <row r="1528" spans="1:10" x14ac:dyDescent="0.2">
      <c r="A1528" s="115" t="s">
        <v>2591</v>
      </c>
      <c r="B1528" t="str">
        <f t="shared" si="207"/>
        <v>Prozessor A / Section 2 / Programm 4 / Ancillary Receiver 4</v>
      </c>
      <c r="C1528" t="str">
        <f t="shared" si="208"/>
        <v>SDI08_ANCrec_0004</v>
      </c>
      <c r="D1528" t="str">
        <f t="shared" si="209"/>
        <v>Receiver</v>
      </c>
      <c r="E1528" t="str">
        <f t="shared" si="210"/>
        <v>1</v>
      </c>
      <c r="F1528" t="str">
        <f t="shared" si="211"/>
        <v>2</v>
      </c>
      <c r="G1528" t="str">
        <f t="shared" si="212"/>
        <v>4</v>
      </c>
      <c r="H1528" t="str">
        <f t="shared" si="213"/>
        <v>ANC</v>
      </c>
      <c r="I1528">
        <f t="shared" si="214"/>
        <v>8</v>
      </c>
      <c r="J1528" s="114" t="str">
        <f t="shared" si="215"/>
        <v>4</v>
      </c>
    </row>
    <row r="1529" spans="1:10" x14ac:dyDescent="0.2">
      <c r="A1529" s="116" t="s">
        <v>2592</v>
      </c>
      <c r="B1529" t="str">
        <f t="shared" si="207"/>
        <v>Prozessor A / Section 2 / Programm 4 / Audio Receiver 1</v>
      </c>
      <c r="C1529" t="str">
        <f t="shared" si="208"/>
        <v>SDI08_AUDrec_0001</v>
      </c>
      <c r="D1529" t="str">
        <f t="shared" si="209"/>
        <v>Receiver</v>
      </c>
      <c r="E1529" t="str">
        <f t="shared" si="210"/>
        <v>1</v>
      </c>
      <c r="F1529" t="str">
        <f t="shared" si="211"/>
        <v>2</v>
      </c>
      <c r="G1529" t="str">
        <f t="shared" si="212"/>
        <v>4</v>
      </c>
      <c r="H1529" t="str">
        <f t="shared" si="213"/>
        <v>AUD</v>
      </c>
      <c r="I1529">
        <f t="shared" si="214"/>
        <v>8</v>
      </c>
      <c r="J1529" s="114" t="str">
        <f t="shared" si="215"/>
        <v>1</v>
      </c>
    </row>
    <row r="1530" spans="1:10" x14ac:dyDescent="0.2">
      <c r="A1530" s="115" t="s">
        <v>2593</v>
      </c>
      <c r="B1530" t="str">
        <f t="shared" si="207"/>
        <v>Prozessor A / Section 2 / Programm 4 / Audio Receiver 2</v>
      </c>
      <c r="C1530" t="str">
        <f t="shared" si="208"/>
        <v>SDI08_AUDrec_0002</v>
      </c>
      <c r="D1530" t="str">
        <f t="shared" si="209"/>
        <v>Receiver</v>
      </c>
      <c r="E1530" t="str">
        <f t="shared" si="210"/>
        <v>1</v>
      </c>
      <c r="F1530" t="str">
        <f t="shared" si="211"/>
        <v>2</v>
      </c>
      <c r="G1530" t="str">
        <f t="shared" si="212"/>
        <v>4</v>
      </c>
      <c r="H1530" t="str">
        <f t="shared" si="213"/>
        <v>AUD</v>
      </c>
      <c r="I1530">
        <f t="shared" si="214"/>
        <v>8</v>
      </c>
      <c r="J1530" s="114" t="str">
        <f t="shared" si="215"/>
        <v>2</v>
      </c>
    </row>
    <row r="1531" spans="1:10" x14ac:dyDescent="0.2">
      <c r="A1531" s="116" t="s">
        <v>2594</v>
      </c>
      <c r="B1531" t="str">
        <f t="shared" si="207"/>
        <v>Prozessor A / Section 2 / Programm 4 / Audio Receiver 3</v>
      </c>
      <c r="C1531" t="str">
        <f t="shared" si="208"/>
        <v>SDI08_AUDrec_0003</v>
      </c>
      <c r="D1531" t="str">
        <f t="shared" si="209"/>
        <v>Receiver</v>
      </c>
      <c r="E1531" t="str">
        <f t="shared" si="210"/>
        <v>1</v>
      </c>
      <c r="F1531" t="str">
        <f t="shared" si="211"/>
        <v>2</v>
      </c>
      <c r="G1531" t="str">
        <f t="shared" si="212"/>
        <v>4</v>
      </c>
      <c r="H1531" t="str">
        <f t="shared" si="213"/>
        <v>AUD</v>
      </c>
      <c r="I1531">
        <f t="shared" si="214"/>
        <v>8</v>
      </c>
      <c r="J1531" s="114" t="str">
        <f t="shared" si="215"/>
        <v>3</v>
      </c>
    </row>
    <row r="1532" spans="1:10" x14ac:dyDescent="0.2">
      <c r="A1532" s="115" t="s">
        <v>2595</v>
      </c>
      <c r="B1532" t="str">
        <f t="shared" si="207"/>
        <v>Prozessor A / Section 2 / Programm 4 / Audio Receiver 4</v>
      </c>
      <c r="C1532" t="str">
        <f t="shared" si="208"/>
        <v>SDI08_AUDrec_0004</v>
      </c>
      <c r="D1532" t="str">
        <f t="shared" si="209"/>
        <v>Receiver</v>
      </c>
      <c r="E1532" t="str">
        <f t="shared" si="210"/>
        <v>1</v>
      </c>
      <c r="F1532" t="str">
        <f t="shared" si="211"/>
        <v>2</v>
      </c>
      <c r="G1532" t="str">
        <f t="shared" si="212"/>
        <v>4</v>
      </c>
      <c r="H1532" t="str">
        <f t="shared" si="213"/>
        <v>AUD</v>
      </c>
      <c r="I1532">
        <f t="shared" si="214"/>
        <v>8</v>
      </c>
      <c r="J1532" s="114" t="str">
        <f t="shared" si="215"/>
        <v>4</v>
      </c>
    </row>
    <row r="1533" spans="1:10" x14ac:dyDescent="0.2">
      <c r="A1533" s="116" t="s">
        <v>2596</v>
      </c>
      <c r="B1533" t="str">
        <f t="shared" si="207"/>
        <v>Prozessor A / Section 2 / Programm 4 / Audio Receiver 5</v>
      </c>
      <c r="C1533" t="str">
        <f t="shared" si="208"/>
        <v>SDI08_AUDrec_0005</v>
      </c>
      <c r="D1533" t="str">
        <f t="shared" si="209"/>
        <v>Receiver</v>
      </c>
      <c r="E1533" t="str">
        <f t="shared" si="210"/>
        <v>1</v>
      </c>
      <c r="F1533" t="str">
        <f t="shared" si="211"/>
        <v>2</v>
      </c>
      <c r="G1533" t="str">
        <f t="shared" si="212"/>
        <v>4</v>
      </c>
      <c r="H1533" t="str">
        <f t="shared" si="213"/>
        <v>AUD</v>
      </c>
      <c r="I1533">
        <f t="shared" si="214"/>
        <v>8</v>
      </c>
      <c r="J1533" s="114" t="str">
        <f t="shared" si="215"/>
        <v>5</v>
      </c>
    </row>
    <row r="1534" spans="1:10" x14ac:dyDescent="0.2">
      <c r="A1534" s="115" t="s">
        <v>2597</v>
      </c>
      <c r="B1534" t="str">
        <f t="shared" si="207"/>
        <v>Prozessor A / Section 2 / Programm 4 / Audio Receiver 6</v>
      </c>
      <c r="C1534" t="str">
        <f t="shared" si="208"/>
        <v>SDI08_AUDrec_0006</v>
      </c>
      <c r="D1534" t="str">
        <f t="shared" si="209"/>
        <v>Receiver</v>
      </c>
      <c r="E1534" t="str">
        <f t="shared" si="210"/>
        <v>1</v>
      </c>
      <c r="F1534" t="str">
        <f t="shared" si="211"/>
        <v>2</v>
      </c>
      <c r="G1534" t="str">
        <f t="shared" si="212"/>
        <v>4</v>
      </c>
      <c r="H1534" t="str">
        <f t="shared" si="213"/>
        <v>AUD</v>
      </c>
      <c r="I1534">
        <f t="shared" si="214"/>
        <v>8</v>
      </c>
      <c r="J1534" s="114" t="str">
        <f t="shared" si="215"/>
        <v>6</v>
      </c>
    </row>
    <row r="1535" spans="1:10" x14ac:dyDescent="0.2">
      <c r="A1535" s="116" t="s">
        <v>2598</v>
      </c>
      <c r="B1535" t="str">
        <f t="shared" si="207"/>
        <v>Prozessor A / Section 2 / Programm 4 / Audio Receiver 7</v>
      </c>
      <c r="C1535" t="str">
        <f t="shared" si="208"/>
        <v>SDI08_AUDrec_0007</v>
      </c>
      <c r="D1535" t="str">
        <f t="shared" si="209"/>
        <v>Receiver</v>
      </c>
      <c r="E1535" t="str">
        <f t="shared" si="210"/>
        <v>1</v>
      </c>
      <c r="F1535" t="str">
        <f t="shared" si="211"/>
        <v>2</v>
      </c>
      <c r="G1535" t="str">
        <f t="shared" si="212"/>
        <v>4</v>
      </c>
      <c r="H1535" t="str">
        <f t="shared" si="213"/>
        <v>AUD</v>
      </c>
      <c r="I1535">
        <f t="shared" si="214"/>
        <v>8</v>
      </c>
      <c r="J1535" s="114" t="str">
        <f t="shared" si="215"/>
        <v>7</v>
      </c>
    </row>
    <row r="1536" spans="1:10" x14ac:dyDescent="0.2">
      <c r="A1536" s="115" t="s">
        <v>2599</v>
      </c>
      <c r="B1536" t="str">
        <f t="shared" si="207"/>
        <v>Prozessor A / Section 2 / Programm 4 / Audio Receiver 8</v>
      </c>
      <c r="C1536" t="str">
        <f t="shared" si="208"/>
        <v>SDI08_AUDrec_0008</v>
      </c>
      <c r="D1536" t="str">
        <f t="shared" si="209"/>
        <v>Receiver</v>
      </c>
      <c r="E1536" t="str">
        <f t="shared" si="210"/>
        <v>1</v>
      </c>
      <c r="F1536" t="str">
        <f t="shared" si="211"/>
        <v>2</v>
      </c>
      <c r="G1536" t="str">
        <f t="shared" si="212"/>
        <v>4</v>
      </c>
      <c r="H1536" t="str">
        <f t="shared" si="213"/>
        <v>AUD</v>
      </c>
      <c r="I1536">
        <f t="shared" si="214"/>
        <v>8</v>
      </c>
      <c r="J1536" s="114" t="str">
        <f t="shared" si="215"/>
        <v>8</v>
      </c>
    </row>
    <row r="1537" spans="1:10" x14ac:dyDescent="0.2">
      <c r="A1537" s="116" t="s">
        <v>2600</v>
      </c>
      <c r="B1537" t="str">
        <f t="shared" si="207"/>
        <v>Prozessor A / Section 2 / Programm 4 / Audio Receiver 9</v>
      </c>
      <c r="C1537" t="str">
        <f t="shared" si="208"/>
        <v>SDI08_AUDrec_0009</v>
      </c>
      <c r="D1537" t="str">
        <f t="shared" si="209"/>
        <v>Receiver</v>
      </c>
      <c r="E1537" t="str">
        <f t="shared" si="210"/>
        <v>1</v>
      </c>
      <c r="F1537" t="str">
        <f t="shared" si="211"/>
        <v>2</v>
      </c>
      <c r="G1537" t="str">
        <f t="shared" si="212"/>
        <v>4</v>
      </c>
      <c r="H1537" t="str">
        <f t="shared" si="213"/>
        <v>AUD</v>
      </c>
      <c r="I1537">
        <f t="shared" si="214"/>
        <v>8</v>
      </c>
      <c r="J1537" s="114" t="str">
        <f t="shared" si="215"/>
        <v>9</v>
      </c>
    </row>
    <row r="1538" spans="1:10" x14ac:dyDescent="0.2">
      <c r="A1538" s="115" t="s">
        <v>2601</v>
      </c>
      <c r="B1538" t="str">
        <f t="shared" ref="B1538:B1601" si="216">CONCATENATE(IF(E1538="1","Prozessor A",IF(E1538="2","Prozessor B",IF(E1538="3","Prozessor C",IF(E1538="4","Prozessor D","UNBEKANNT"))))," / ",IF(F1538="1","Section 1",IF(F1538="2","Section 2","UNBEKANNT"))," / ",IF(G1538="1","Programm 1",IF(G1538="2","Programm 2",IF(G1538="3","Programm 3",IF(G1538="4","Programm 4","UNBEKANNT")))), " / ", IF(H1538="VID","Video",IF(H1538="AUD","Audio",IF(H1538="ANC","Ancillary","UNBEKANNT")))," ", D1538, " ", J1538)</f>
        <v>Prozessor A / Section 2 / Programm 4 / Audio Receiver 10</v>
      </c>
      <c r="C1538" t="str">
        <f t="shared" ref="C1538:C1601" si="217">CONCATENATE("SDI",IF(I1538&lt;10,CONCATENATE("0",I1538),I1538),"_",H1538,IF(D1538="Sender","send_",IF(D1538="Receiver","rec_","UNKNOWN")),IF(OR(J1538 ="1",J1538 ="2",J1538 ="3",J1538 ="4",J1538 ="5",J1538 ="6",J1538 ="7",J1538 ="8",J1538 ="9"),CONCATENATE("000",J1538),CONCATENATE("00",J1538)))</f>
        <v>SDI08_AUDrec_0010</v>
      </c>
      <c r="D1538" t="str">
        <f t="shared" ref="D1538:D1601" si="218">IF(ISERROR(FIND("S|P",A1538)),"Receiver","Sender")</f>
        <v>Receiver</v>
      </c>
      <c r="E1538" t="str">
        <f t="shared" ref="E1538:E1601" si="219">IF(ISERROR(FIND("ProcA",A1538)),IF(ISERROR(FIND("ProcB",A1538)),IF(ISERROR(FIND("ProcC",A1538)),IF(ISERROR(FIND("ProcD",A1538)),"UNBEKANNT","4"),"3"),"2"),"1")</f>
        <v>1</v>
      </c>
      <c r="F1538" t="str">
        <f t="shared" ref="F1538:F1601" si="220">IF(ISERROR(FIND(" S1 ",A1538)),IF(ISERROR(FIND(" S2 ",A1538)),"UNBEKANNT","2"),"1")</f>
        <v>2</v>
      </c>
      <c r="G1538" t="str">
        <f t="shared" ref="G1538:G1601" si="221">IF(ISERROR(FIND(" P1 ",A1538)),IF(ISERROR(FIND(" P2 ",A1538)),IF(ISERROR(FIND(" P3 ",A1538)),IF(ISERROR(FIND(" P4 ",A1538)),"UNBEKANNT","4"),"3"),"2"),"1")</f>
        <v>4</v>
      </c>
      <c r="H1538" t="str">
        <f t="shared" ref="H1538:H1601" si="222">IF(ISERROR(FIND("Video",A1538)),IF(ISERROR(FIND("Audio",A1538)),IF(ISERROR(FIND("Ancillary",A1538)),"UNBEKANNT","ANC"),"AUD"),"VID")</f>
        <v>AUD</v>
      </c>
      <c r="I1538">
        <f t="shared" ref="I1538:I1601" si="223">IF(AND(E1538="1",F1538="1",G1538="1"),1,IF(AND(E1538="1",F1538="1",G1538="2"),2,IF(AND(E1538="1",F1538="1",G1538="3"),3,IF(AND(E1538="1",F1538="1",G1538="4"),4,IF(AND(E1538="1",F1538="2",G1538="1"),5,IF(AND(E1538="1",F1538="2",G1538="2"),6,IF(AND(E1538="1",F1538="2",G1538="3"),7,IF(AND(E1538="1",F1538="2",G1538="4"),8,IF(AND(E1538="2",F1538="1",G1538="1"),9,IF(AND(E1538="2",F1538="1",G1538="2"),10,IF(AND(E1538="2",F1538="1",G1538="3"),11,IF(AND(E1538="2",F1538="1",G1538="4"),12,IF(AND(E1538="2",F1538="2",G1538="1"),13,IF(AND(E1538="2",F1538="2",G1538="2"),14,IF(AND(E1538="2",F1538="2",G1538="3"),15,IF(AND(E1538="2",F1538="2",G1538="4"),16,IF(AND(E1538="3",F1538="1",G1538="1"),17,IF(AND(E1538="3",F1538="1",G1538="2"),18,IF(AND(E1538="3",F1538="1",G1538="3"),19,IF(AND(E1538="3",F1538="1",G1538="4"),20,IF(AND(E1538="3",F1538="2",G1538="1"),21,IF(AND(E1538="3",F1538="2",G1538="2"),22,IF(AND(E1538="3",F1538="2",G1538="3"),23,IF(AND(E1538="3",F1538="2",G1538="4"),24,IF(AND(E1538="4",F1538="1",G1538="1"),25,IF(AND(E1538="4",F1538="1",G1538="2"),26,IF(AND(E1538="4",F1538="1",G1538="3"),27,IF(AND(E1538="4",F1538="1",G1538="4"),28,IF(AND(E1538="4",F1538="2",G1538="1"),29,IF(AND(E1538="4",F1538="2",G1538="2"),30,IF(AND(E1538="4",F1538="2",G1538="3"),31,IF(AND(E1538="4",F1538="2",G1538="4"),32,"UNBEKANNT"))))))))))))))))))))))))))))))))</f>
        <v>8</v>
      </c>
      <c r="J1538" s="114" t="str">
        <f t="shared" ref="J1538:J1601" si="224">IF(ISERROR(FIND("Proxy Video",A1538)),IF(ISERROR(FIND("Video",A1538)),IF(ISERROR(SEARCH("Audio",A1538)),IF(ISERROR(SEARCH("Data",A1538)),"UNBEKANNT",RIGHT(A1538,LEN(A1538)-SEARCH("Data",A1538)-4)),RIGHT(A1538,LEN(A1538)-SEARCH("Audio",A1538)-5)),"1"),"2")</f>
        <v>10</v>
      </c>
    </row>
    <row r="1539" spans="1:10" x14ac:dyDescent="0.2">
      <c r="A1539" s="116" t="s">
        <v>2602</v>
      </c>
      <c r="B1539" t="str">
        <f t="shared" si="216"/>
        <v>Prozessor A / Section 2 / Programm 4 / Audio Receiver 11</v>
      </c>
      <c r="C1539" t="str">
        <f t="shared" si="217"/>
        <v>SDI08_AUDrec_0011</v>
      </c>
      <c r="D1539" t="str">
        <f t="shared" si="218"/>
        <v>Receiver</v>
      </c>
      <c r="E1539" t="str">
        <f t="shared" si="219"/>
        <v>1</v>
      </c>
      <c r="F1539" t="str">
        <f t="shared" si="220"/>
        <v>2</v>
      </c>
      <c r="G1539" t="str">
        <f t="shared" si="221"/>
        <v>4</v>
      </c>
      <c r="H1539" t="str">
        <f t="shared" si="222"/>
        <v>AUD</v>
      </c>
      <c r="I1539">
        <f t="shared" si="223"/>
        <v>8</v>
      </c>
      <c r="J1539" s="114" t="str">
        <f t="shared" si="224"/>
        <v>11</v>
      </c>
    </row>
    <row r="1540" spans="1:10" x14ac:dyDescent="0.2">
      <c r="A1540" s="115" t="s">
        <v>2603</v>
      </c>
      <c r="B1540" t="str">
        <f t="shared" si="216"/>
        <v>Prozessor A / Section 2 / Programm 4 / Audio Receiver 12</v>
      </c>
      <c r="C1540" t="str">
        <f t="shared" si="217"/>
        <v>SDI08_AUDrec_0012</v>
      </c>
      <c r="D1540" t="str">
        <f t="shared" si="218"/>
        <v>Receiver</v>
      </c>
      <c r="E1540" t="str">
        <f t="shared" si="219"/>
        <v>1</v>
      </c>
      <c r="F1540" t="str">
        <f t="shared" si="220"/>
        <v>2</v>
      </c>
      <c r="G1540" t="str">
        <f t="shared" si="221"/>
        <v>4</v>
      </c>
      <c r="H1540" t="str">
        <f t="shared" si="222"/>
        <v>AUD</v>
      </c>
      <c r="I1540">
        <f t="shared" si="223"/>
        <v>8</v>
      </c>
      <c r="J1540" s="114" t="str">
        <f t="shared" si="224"/>
        <v>12</v>
      </c>
    </row>
    <row r="1541" spans="1:10" x14ac:dyDescent="0.2">
      <c r="A1541" s="116" t="s">
        <v>2604</v>
      </c>
      <c r="B1541" t="str">
        <f t="shared" si="216"/>
        <v>Prozessor A / Section 2 / Programm 4 / Audio Receiver 13</v>
      </c>
      <c r="C1541" t="str">
        <f t="shared" si="217"/>
        <v>SDI08_AUDrec_0013</v>
      </c>
      <c r="D1541" t="str">
        <f t="shared" si="218"/>
        <v>Receiver</v>
      </c>
      <c r="E1541" t="str">
        <f t="shared" si="219"/>
        <v>1</v>
      </c>
      <c r="F1541" t="str">
        <f t="shared" si="220"/>
        <v>2</v>
      </c>
      <c r="G1541" t="str">
        <f t="shared" si="221"/>
        <v>4</v>
      </c>
      <c r="H1541" t="str">
        <f t="shared" si="222"/>
        <v>AUD</v>
      </c>
      <c r="I1541">
        <f t="shared" si="223"/>
        <v>8</v>
      </c>
      <c r="J1541" s="114" t="str">
        <f t="shared" si="224"/>
        <v>13</v>
      </c>
    </row>
    <row r="1542" spans="1:10" x14ac:dyDescent="0.2">
      <c r="A1542" s="115" t="s">
        <v>2605</v>
      </c>
      <c r="B1542" t="str">
        <f t="shared" si="216"/>
        <v>Prozessor A / Section 2 / Programm 4 / Audio Receiver 14</v>
      </c>
      <c r="C1542" t="str">
        <f t="shared" si="217"/>
        <v>SDI08_AUDrec_0014</v>
      </c>
      <c r="D1542" t="str">
        <f t="shared" si="218"/>
        <v>Receiver</v>
      </c>
      <c r="E1542" t="str">
        <f t="shared" si="219"/>
        <v>1</v>
      </c>
      <c r="F1542" t="str">
        <f t="shared" si="220"/>
        <v>2</v>
      </c>
      <c r="G1542" t="str">
        <f t="shared" si="221"/>
        <v>4</v>
      </c>
      <c r="H1542" t="str">
        <f t="shared" si="222"/>
        <v>AUD</v>
      </c>
      <c r="I1542">
        <f t="shared" si="223"/>
        <v>8</v>
      </c>
      <c r="J1542" s="114" t="str">
        <f t="shared" si="224"/>
        <v>14</v>
      </c>
    </row>
    <row r="1543" spans="1:10" x14ac:dyDescent="0.2">
      <c r="A1543" s="116" t="s">
        <v>2606</v>
      </c>
      <c r="B1543" t="str">
        <f t="shared" si="216"/>
        <v>Prozessor A / Section 2 / Programm 4 / Audio Receiver 15</v>
      </c>
      <c r="C1543" t="str">
        <f t="shared" si="217"/>
        <v>SDI08_AUDrec_0015</v>
      </c>
      <c r="D1543" t="str">
        <f t="shared" si="218"/>
        <v>Receiver</v>
      </c>
      <c r="E1543" t="str">
        <f t="shared" si="219"/>
        <v>1</v>
      </c>
      <c r="F1543" t="str">
        <f t="shared" si="220"/>
        <v>2</v>
      </c>
      <c r="G1543" t="str">
        <f t="shared" si="221"/>
        <v>4</v>
      </c>
      <c r="H1543" t="str">
        <f t="shared" si="222"/>
        <v>AUD</v>
      </c>
      <c r="I1543">
        <f t="shared" si="223"/>
        <v>8</v>
      </c>
      <c r="J1543" s="114" t="str">
        <f t="shared" si="224"/>
        <v>15</v>
      </c>
    </row>
    <row r="1544" spans="1:10" x14ac:dyDescent="0.2">
      <c r="A1544" s="115" t="s">
        <v>2607</v>
      </c>
      <c r="B1544" t="str">
        <f t="shared" si="216"/>
        <v>Prozessor A / Section 2 / Programm 4 / Audio Receiver 16</v>
      </c>
      <c r="C1544" t="str">
        <f t="shared" si="217"/>
        <v>SDI08_AUDrec_0016</v>
      </c>
      <c r="D1544" t="str">
        <f t="shared" si="218"/>
        <v>Receiver</v>
      </c>
      <c r="E1544" t="str">
        <f t="shared" si="219"/>
        <v>1</v>
      </c>
      <c r="F1544" t="str">
        <f t="shared" si="220"/>
        <v>2</v>
      </c>
      <c r="G1544" t="str">
        <f t="shared" si="221"/>
        <v>4</v>
      </c>
      <c r="H1544" t="str">
        <f t="shared" si="222"/>
        <v>AUD</v>
      </c>
      <c r="I1544">
        <f t="shared" si="223"/>
        <v>8</v>
      </c>
      <c r="J1544" s="114" t="str">
        <f t="shared" si="224"/>
        <v>16</v>
      </c>
    </row>
    <row r="1545" spans="1:10" x14ac:dyDescent="0.2">
      <c r="A1545" s="116" t="s">
        <v>2608</v>
      </c>
      <c r="B1545" t="str">
        <f t="shared" si="216"/>
        <v>Prozessor A / Section 2 / Programm 4 / Video Receiver 1</v>
      </c>
      <c r="C1545" t="str">
        <f t="shared" si="217"/>
        <v>SDI08_VIDrec_0001</v>
      </c>
      <c r="D1545" t="str">
        <f t="shared" si="218"/>
        <v>Receiver</v>
      </c>
      <c r="E1545" t="str">
        <f t="shared" si="219"/>
        <v>1</v>
      </c>
      <c r="F1545" t="str">
        <f t="shared" si="220"/>
        <v>2</v>
      </c>
      <c r="G1545" t="str">
        <f t="shared" si="221"/>
        <v>4</v>
      </c>
      <c r="H1545" t="str">
        <f t="shared" si="222"/>
        <v>VID</v>
      </c>
      <c r="I1545">
        <f t="shared" si="223"/>
        <v>8</v>
      </c>
      <c r="J1545" s="114" t="str">
        <f t="shared" si="224"/>
        <v>1</v>
      </c>
    </row>
    <row r="1546" spans="1:10" x14ac:dyDescent="0.2">
      <c r="A1546" s="115" t="s">
        <v>2609</v>
      </c>
      <c r="B1546" t="str">
        <f t="shared" si="216"/>
        <v>Prozessor C / Section 1 / Programm 1 / Ancillary Receiver 1</v>
      </c>
      <c r="C1546" t="str">
        <f t="shared" si="217"/>
        <v>SDI17_ANCrec_0001</v>
      </c>
      <c r="D1546" t="str">
        <f t="shared" si="218"/>
        <v>Receiver</v>
      </c>
      <c r="E1546" t="str">
        <f t="shared" si="219"/>
        <v>3</v>
      </c>
      <c r="F1546" t="str">
        <f t="shared" si="220"/>
        <v>1</v>
      </c>
      <c r="G1546" t="str">
        <f t="shared" si="221"/>
        <v>1</v>
      </c>
      <c r="H1546" t="str">
        <f t="shared" si="222"/>
        <v>ANC</v>
      </c>
      <c r="I1546">
        <f t="shared" si="223"/>
        <v>17</v>
      </c>
      <c r="J1546" s="114" t="str">
        <f t="shared" si="224"/>
        <v>1</v>
      </c>
    </row>
    <row r="1547" spans="1:10" x14ac:dyDescent="0.2">
      <c r="A1547" s="116" t="s">
        <v>2610</v>
      </c>
      <c r="B1547" t="str">
        <f t="shared" si="216"/>
        <v>Prozessor C / Section 1 / Programm 1 / Ancillary Receiver 2</v>
      </c>
      <c r="C1547" t="str">
        <f t="shared" si="217"/>
        <v>SDI17_ANCrec_0002</v>
      </c>
      <c r="D1547" t="str">
        <f t="shared" si="218"/>
        <v>Receiver</v>
      </c>
      <c r="E1547" t="str">
        <f t="shared" si="219"/>
        <v>3</v>
      </c>
      <c r="F1547" t="str">
        <f t="shared" si="220"/>
        <v>1</v>
      </c>
      <c r="G1547" t="str">
        <f t="shared" si="221"/>
        <v>1</v>
      </c>
      <c r="H1547" t="str">
        <f t="shared" si="222"/>
        <v>ANC</v>
      </c>
      <c r="I1547">
        <f t="shared" si="223"/>
        <v>17</v>
      </c>
      <c r="J1547" s="114" t="str">
        <f t="shared" si="224"/>
        <v>2</v>
      </c>
    </row>
    <row r="1548" spans="1:10" x14ac:dyDescent="0.2">
      <c r="A1548" s="115" t="s">
        <v>2611</v>
      </c>
      <c r="B1548" t="str">
        <f t="shared" si="216"/>
        <v>Prozessor C / Section 1 / Programm 1 / Ancillary Receiver 3</v>
      </c>
      <c r="C1548" t="str">
        <f t="shared" si="217"/>
        <v>SDI17_ANCrec_0003</v>
      </c>
      <c r="D1548" t="str">
        <f t="shared" si="218"/>
        <v>Receiver</v>
      </c>
      <c r="E1548" t="str">
        <f t="shared" si="219"/>
        <v>3</v>
      </c>
      <c r="F1548" t="str">
        <f t="shared" si="220"/>
        <v>1</v>
      </c>
      <c r="G1548" t="str">
        <f t="shared" si="221"/>
        <v>1</v>
      </c>
      <c r="H1548" t="str">
        <f t="shared" si="222"/>
        <v>ANC</v>
      </c>
      <c r="I1548">
        <f t="shared" si="223"/>
        <v>17</v>
      </c>
      <c r="J1548" s="114" t="str">
        <f t="shared" si="224"/>
        <v>3</v>
      </c>
    </row>
    <row r="1549" spans="1:10" x14ac:dyDescent="0.2">
      <c r="A1549" s="116" t="s">
        <v>2612</v>
      </c>
      <c r="B1549" t="str">
        <f t="shared" si="216"/>
        <v>Prozessor C / Section 1 / Programm 1 / Ancillary Receiver 4</v>
      </c>
      <c r="C1549" t="str">
        <f t="shared" si="217"/>
        <v>SDI17_ANCrec_0004</v>
      </c>
      <c r="D1549" t="str">
        <f t="shared" si="218"/>
        <v>Receiver</v>
      </c>
      <c r="E1549" t="str">
        <f t="shared" si="219"/>
        <v>3</v>
      </c>
      <c r="F1549" t="str">
        <f t="shared" si="220"/>
        <v>1</v>
      </c>
      <c r="G1549" t="str">
        <f t="shared" si="221"/>
        <v>1</v>
      </c>
      <c r="H1549" t="str">
        <f t="shared" si="222"/>
        <v>ANC</v>
      </c>
      <c r="I1549">
        <f t="shared" si="223"/>
        <v>17</v>
      </c>
      <c r="J1549" s="114" t="str">
        <f t="shared" si="224"/>
        <v>4</v>
      </c>
    </row>
    <row r="1550" spans="1:10" x14ac:dyDescent="0.2">
      <c r="A1550" s="115" t="s">
        <v>2613</v>
      </c>
      <c r="B1550" t="str">
        <f t="shared" si="216"/>
        <v>Prozessor C / Section 1 / Programm 1 / Audio Receiver 1</v>
      </c>
      <c r="C1550" t="str">
        <f t="shared" si="217"/>
        <v>SDI17_AUDrec_0001</v>
      </c>
      <c r="D1550" t="str">
        <f t="shared" si="218"/>
        <v>Receiver</v>
      </c>
      <c r="E1550" t="str">
        <f t="shared" si="219"/>
        <v>3</v>
      </c>
      <c r="F1550" t="str">
        <f t="shared" si="220"/>
        <v>1</v>
      </c>
      <c r="G1550" t="str">
        <f t="shared" si="221"/>
        <v>1</v>
      </c>
      <c r="H1550" t="str">
        <f t="shared" si="222"/>
        <v>AUD</v>
      </c>
      <c r="I1550">
        <f t="shared" si="223"/>
        <v>17</v>
      </c>
      <c r="J1550" s="114" t="str">
        <f t="shared" si="224"/>
        <v>1</v>
      </c>
    </row>
    <row r="1551" spans="1:10" x14ac:dyDescent="0.2">
      <c r="A1551" s="116" t="s">
        <v>2614</v>
      </c>
      <c r="B1551" t="str">
        <f t="shared" si="216"/>
        <v>Prozessor C / Section 1 / Programm 1 / Audio Receiver 2</v>
      </c>
      <c r="C1551" t="str">
        <f t="shared" si="217"/>
        <v>SDI17_AUDrec_0002</v>
      </c>
      <c r="D1551" t="str">
        <f t="shared" si="218"/>
        <v>Receiver</v>
      </c>
      <c r="E1551" t="str">
        <f t="shared" si="219"/>
        <v>3</v>
      </c>
      <c r="F1551" t="str">
        <f t="shared" si="220"/>
        <v>1</v>
      </c>
      <c r="G1551" t="str">
        <f t="shared" si="221"/>
        <v>1</v>
      </c>
      <c r="H1551" t="str">
        <f t="shared" si="222"/>
        <v>AUD</v>
      </c>
      <c r="I1551">
        <f t="shared" si="223"/>
        <v>17</v>
      </c>
      <c r="J1551" s="114" t="str">
        <f t="shared" si="224"/>
        <v>2</v>
      </c>
    </row>
    <row r="1552" spans="1:10" x14ac:dyDescent="0.2">
      <c r="A1552" s="115" t="s">
        <v>2615</v>
      </c>
      <c r="B1552" t="str">
        <f t="shared" si="216"/>
        <v>Prozessor C / Section 1 / Programm 1 / Audio Receiver 3</v>
      </c>
      <c r="C1552" t="str">
        <f t="shared" si="217"/>
        <v>SDI17_AUDrec_0003</v>
      </c>
      <c r="D1552" t="str">
        <f t="shared" si="218"/>
        <v>Receiver</v>
      </c>
      <c r="E1552" t="str">
        <f t="shared" si="219"/>
        <v>3</v>
      </c>
      <c r="F1552" t="str">
        <f t="shared" si="220"/>
        <v>1</v>
      </c>
      <c r="G1552" t="str">
        <f t="shared" si="221"/>
        <v>1</v>
      </c>
      <c r="H1552" t="str">
        <f t="shared" si="222"/>
        <v>AUD</v>
      </c>
      <c r="I1552">
        <f t="shared" si="223"/>
        <v>17</v>
      </c>
      <c r="J1552" s="114" t="str">
        <f t="shared" si="224"/>
        <v>3</v>
      </c>
    </row>
    <row r="1553" spans="1:10" x14ac:dyDescent="0.2">
      <c r="A1553" s="116" t="s">
        <v>2616</v>
      </c>
      <c r="B1553" t="str">
        <f t="shared" si="216"/>
        <v>Prozessor C / Section 1 / Programm 1 / Audio Receiver 4</v>
      </c>
      <c r="C1553" t="str">
        <f t="shared" si="217"/>
        <v>SDI17_AUDrec_0004</v>
      </c>
      <c r="D1553" t="str">
        <f t="shared" si="218"/>
        <v>Receiver</v>
      </c>
      <c r="E1553" t="str">
        <f t="shared" si="219"/>
        <v>3</v>
      </c>
      <c r="F1553" t="str">
        <f t="shared" si="220"/>
        <v>1</v>
      </c>
      <c r="G1553" t="str">
        <f t="shared" si="221"/>
        <v>1</v>
      </c>
      <c r="H1553" t="str">
        <f t="shared" si="222"/>
        <v>AUD</v>
      </c>
      <c r="I1553">
        <f t="shared" si="223"/>
        <v>17</v>
      </c>
      <c r="J1553" s="114" t="str">
        <f t="shared" si="224"/>
        <v>4</v>
      </c>
    </row>
    <row r="1554" spans="1:10" x14ac:dyDescent="0.2">
      <c r="A1554" s="115" t="s">
        <v>2617</v>
      </c>
      <c r="B1554" t="str">
        <f t="shared" si="216"/>
        <v>Prozessor C / Section 1 / Programm 1 / Audio Receiver 5</v>
      </c>
      <c r="C1554" t="str">
        <f t="shared" si="217"/>
        <v>SDI17_AUDrec_0005</v>
      </c>
      <c r="D1554" t="str">
        <f t="shared" si="218"/>
        <v>Receiver</v>
      </c>
      <c r="E1554" t="str">
        <f t="shared" si="219"/>
        <v>3</v>
      </c>
      <c r="F1554" t="str">
        <f t="shared" si="220"/>
        <v>1</v>
      </c>
      <c r="G1554" t="str">
        <f t="shared" si="221"/>
        <v>1</v>
      </c>
      <c r="H1554" t="str">
        <f t="shared" si="222"/>
        <v>AUD</v>
      </c>
      <c r="I1554">
        <f t="shared" si="223"/>
        <v>17</v>
      </c>
      <c r="J1554" s="114" t="str">
        <f t="shared" si="224"/>
        <v>5</v>
      </c>
    </row>
    <row r="1555" spans="1:10" x14ac:dyDescent="0.2">
      <c r="A1555" s="116" t="s">
        <v>2618</v>
      </c>
      <c r="B1555" t="str">
        <f t="shared" si="216"/>
        <v>Prozessor C / Section 1 / Programm 1 / Audio Receiver 6</v>
      </c>
      <c r="C1555" t="str">
        <f t="shared" si="217"/>
        <v>SDI17_AUDrec_0006</v>
      </c>
      <c r="D1555" t="str">
        <f t="shared" si="218"/>
        <v>Receiver</v>
      </c>
      <c r="E1555" t="str">
        <f t="shared" si="219"/>
        <v>3</v>
      </c>
      <c r="F1555" t="str">
        <f t="shared" si="220"/>
        <v>1</v>
      </c>
      <c r="G1555" t="str">
        <f t="shared" si="221"/>
        <v>1</v>
      </c>
      <c r="H1555" t="str">
        <f t="shared" si="222"/>
        <v>AUD</v>
      </c>
      <c r="I1555">
        <f t="shared" si="223"/>
        <v>17</v>
      </c>
      <c r="J1555" s="114" t="str">
        <f t="shared" si="224"/>
        <v>6</v>
      </c>
    </row>
    <row r="1556" spans="1:10" x14ac:dyDescent="0.2">
      <c r="A1556" s="115" t="s">
        <v>2619</v>
      </c>
      <c r="B1556" t="str">
        <f t="shared" si="216"/>
        <v>Prozessor C / Section 1 / Programm 1 / Audio Receiver 7</v>
      </c>
      <c r="C1556" t="str">
        <f t="shared" si="217"/>
        <v>SDI17_AUDrec_0007</v>
      </c>
      <c r="D1556" t="str">
        <f t="shared" si="218"/>
        <v>Receiver</v>
      </c>
      <c r="E1556" t="str">
        <f t="shared" si="219"/>
        <v>3</v>
      </c>
      <c r="F1556" t="str">
        <f t="shared" si="220"/>
        <v>1</v>
      </c>
      <c r="G1556" t="str">
        <f t="shared" si="221"/>
        <v>1</v>
      </c>
      <c r="H1556" t="str">
        <f t="shared" si="222"/>
        <v>AUD</v>
      </c>
      <c r="I1556">
        <f t="shared" si="223"/>
        <v>17</v>
      </c>
      <c r="J1556" s="114" t="str">
        <f t="shared" si="224"/>
        <v>7</v>
      </c>
    </row>
    <row r="1557" spans="1:10" x14ac:dyDescent="0.2">
      <c r="A1557" s="116" t="s">
        <v>2620</v>
      </c>
      <c r="B1557" t="str">
        <f t="shared" si="216"/>
        <v>Prozessor C / Section 1 / Programm 1 / Audio Receiver 8</v>
      </c>
      <c r="C1557" t="str">
        <f t="shared" si="217"/>
        <v>SDI17_AUDrec_0008</v>
      </c>
      <c r="D1557" t="str">
        <f t="shared" si="218"/>
        <v>Receiver</v>
      </c>
      <c r="E1557" t="str">
        <f t="shared" si="219"/>
        <v>3</v>
      </c>
      <c r="F1557" t="str">
        <f t="shared" si="220"/>
        <v>1</v>
      </c>
      <c r="G1557" t="str">
        <f t="shared" si="221"/>
        <v>1</v>
      </c>
      <c r="H1557" t="str">
        <f t="shared" si="222"/>
        <v>AUD</v>
      </c>
      <c r="I1557">
        <f t="shared" si="223"/>
        <v>17</v>
      </c>
      <c r="J1557" s="114" t="str">
        <f t="shared" si="224"/>
        <v>8</v>
      </c>
    </row>
    <row r="1558" spans="1:10" x14ac:dyDescent="0.2">
      <c r="A1558" s="115" t="s">
        <v>2621</v>
      </c>
      <c r="B1558" t="str">
        <f t="shared" si="216"/>
        <v>Prozessor C / Section 1 / Programm 1 / Audio Receiver 9</v>
      </c>
      <c r="C1558" t="str">
        <f t="shared" si="217"/>
        <v>SDI17_AUDrec_0009</v>
      </c>
      <c r="D1558" t="str">
        <f t="shared" si="218"/>
        <v>Receiver</v>
      </c>
      <c r="E1558" t="str">
        <f t="shared" si="219"/>
        <v>3</v>
      </c>
      <c r="F1558" t="str">
        <f t="shared" si="220"/>
        <v>1</v>
      </c>
      <c r="G1558" t="str">
        <f t="shared" si="221"/>
        <v>1</v>
      </c>
      <c r="H1558" t="str">
        <f t="shared" si="222"/>
        <v>AUD</v>
      </c>
      <c r="I1558">
        <f t="shared" si="223"/>
        <v>17</v>
      </c>
      <c r="J1558" s="114" t="str">
        <f t="shared" si="224"/>
        <v>9</v>
      </c>
    </row>
    <row r="1559" spans="1:10" x14ac:dyDescent="0.2">
      <c r="A1559" s="116" t="s">
        <v>2622</v>
      </c>
      <c r="B1559" t="str">
        <f t="shared" si="216"/>
        <v>Prozessor C / Section 1 / Programm 1 / Audio Receiver 10</v>
      </c>
      <c r="C1559" t="str">
        <f t="shared" si="217"/>
        <v>SDI17_AUDrec_0010</v>
      </c>
      <c r="D1559" t="str">
        <f t="shared" si="218"/>
        <v>Receiver</v>
      </c>
      <c r="E1559" t="str">
        <f t="shared" si="219"/>
        <v>3</v>
      </c>
      <c r="F1559" t="str">
        <f t="shared" si="220"/>
        <v>1</v>
      </c>
      <c r="G1559" t="str">
        <f t="shared" si="221"/>
        <v>1</v>
      </c>
      <c r="H1559" t="str">
        <f t="shared" si="222"/>
        <v>AUD</v>
      </c>
      <c r="I1559">
        <f t="shared" si="223"/>
        <v>17</v>
      </c>
      <c r="J1559" s="114" t="str">
        <f t="shared" si="224"/>
        <v>10</v>
      </c>
    </row>
    <row r="1560" spans="1:10" x14ac:dyDescent="0.2">
      <c r="A1560" s="115" t="s">
        <v>2623</v>
      </c>
      <c r="B1560" t="str">
        <f t="shared" si="216"/>
        <v>Prozessor C / Section 1 / Programm 1 / Audio Receiver 11</v>
      </c>
      <c r="C1560" t="str">
        <f t="shared" si="217"/>
        <v>SDI17_AUDrec_0011</v>
      </c>
      <c r="D1560" t="str">
        <f t="shared" si="218"/>
        <v>Receiver</v>
      </c>
      <c r="E1560" t="str">
        <f t="shared" si="219"/>
        <v>3</v>
      </c>
      <c r="F1560" t="str">
        <f t="shared" si="220"/>
        <v>1</v>
      </c>
      <c r="G1560" t="str">
        <f t="shared" si="221"/>
        <v>1</v>
      </c>
      <c r="H1560" t="str">
        <f t="shared" si="222"/>
        <v>AUD</v>
      </c>
      <c r="I1560">
        <f t="shared" si="223"/>
        <v>17</v>
      </c>
      <c r="J1560" s="114" t="str">
        <f t="shared" si="224"/>
        <v>11</v>
      </c>
    </row>
    <row r="1561" spans="1:10" x14ac:dyDescent="0.2">
      <c r="A1561" s="116" t="s">
        <v>2624</v>
      </c>
      <c r="B1561" t="str">
        <f t="shared" si="216"/>
        <v>Prozessor C / Section 1 / Programm 1 / Audio Receiver 12</v>
      </c>
      <c r="C1561" t="str">
        <f t="shared" si="217"/>
        <v>SDI17_AUDrec_0012</v>
      </c>
      <c r="D1561" t="str">
        <f t="shared" si="218"/>
        <v>Receiver</v>
      </c>
      <c r="E1561" t="str">
        <f t="shared" si="219"/>
        <v>3</v>
      </c>
      <c r="F1561" t="str">
        <f t="shared" si="220"/>
        <v>1</v>
      </c>
      <c r="G1561" t="str">
        <f t="shared" si="221"/>
        <v>1</v>
      </c>
      <c r="H1561" t="str">
        <f t="shared" si="222"/>
        <v>AUD</v>
      </c>
      <c r="I1561">
        <f t="shared" si="223"/>
        <v>17</v>
      </c>
      <c r="J1561" s="114" t="str">
        <f t="shared" si="224"/>
        <v>12</v>
      </c>
    </row>
    <row r="1562" spans="1:10" x14ac:dyDescent="0.2">
      <c r="A1562" s="115" t="s">
        <v>2625</v>
      </c>
      <c r="B1562" t="str">
        <f t="shared" si="216"/>
        <v>Prozessor C / Section 1 / Programm 1 / Audio Receiver 13</v>
      </c>
      <c r="C1562" t="str">
        <f t="shared" si="217"/>
        <v>SDI17_AUDrec_0013</v>
      </c>
      <c r="D1562" t="str">
        <f t="shared" si="218"/>
        <v>Receiver</v>
      </c>
      <c r="E1562" t="str">
        <f t="shared" si="219"/>
        <v>3</v>
      </c>
      <c r="F1562" t="str">
        <f t="shared" si="220"/>
        <v>1</v>
      </c>
      <c r="G1562" t="str">
        <f t="shared" si="221"/>
        <v>1</v>
      </c>
      <c r="H1562" t="str">
        <f t="shared" si="222"/>
        <v>AUD</v>
      </c>
      <c r="I1562">
        <f t="shared" si="223"/>
        <v>17</v>
      </c>
      <c r="J1562" s="114" t="str">
        <f t="shared" si="224"/>
        <v>13</v>
      </c>
    </row>
    <row r="1563" spans="1:10" x14ac:dyDescent="0.2">
      <c r="A1563" s="116" t="s">
        <v>2626</v>
      </c>
      <c r="B1563" t="str">
        <f t="shared" si="216"/>
        <v>Prozessor C / Section 1 / Programm 1 / Audio Receiver 14</v>
      </c>
      <c r="C1563" t="str">
        <f t="shared" si="217"/>
        <v>SDI17_AUDrec_0014</v>
      </c>
      <c r="D1563" t="str">
        <f t="shared" si="218"/>
        <v>Receiver</v>
      </c>
      <c r="E1563" t="str">
        <f t="shared" si="219"/>
        <v>3</v>
      </c>
      <c r="F1563" t="str">
        <f t="shared" si="220"/>
        <v>1</v>
      </c>
      <c r="G1563" t="str">
        <f t="shared" si="221"/>
        <v>1</v>
      </c>
      <c r="H1563" t="str">
        <f t="shared" si="222"/>
        <v>AUD</v>
      </c>
      <c r="I1563">
        <f t="shared" si="223"/>
        <v>17</v>
      </c>
      <c r="J1563" s="114" t="str">
        <f t="shared" si="224"/>
        <v>14</v>
      </c>
    </row>
    <row r="1564" spans="1:10" x14ac:dyDescent="0.2">
      <c r="A1564" s="115" t="s">
        <v>2627</v>
      </c>
      <c r="B1564" t="str">
        <f t="shared" si="216"/>
        <v>Prozessor C / Section 1 / Programm 1 / Audio Receiver 15</v>
      </c>
      <c r="C1564" t="str">
        <f t="shared" si="217"/>
        <v>SDI17_AUDrec_0015</v>
      </c>
      <c r="D1564" t="str">
        <f t="shared" si="218"/>
        <v>Receiver</v>
      </c>
      <c r="E1564" t="str">
        <f t="shared" si="219"/>
        <v>3</v>
      </c>
      <c r="F1564" t="str">
        <f t="shared" si="220"/>
        <v>1</v>
      </c>
      <c r="G1564" t="str">
        <f t="shared" si="221"/>
        <v>1</v>
      </c>
      <c r="H1564" t="str">
        <f t="shared" si="222"/>
        <v>AUD</v>
      </c>
      <c r="I1564">
        <f t="shared" si="223"/>
        <v>17</v>
      </c>
      <c r="J1564" s="114" t="str">
        <f t="shared" si="224"/>
        <v>15</v>
      </c>
    </row>
    <row r="1565" spans="1:10" x14ac:dyDescent="0.2">
      <c r="A1565" s="116" t="s">
        <v>2628</v>
      </c>
      <c r="B1565" t="str">
        <f t="shared" si="216"/>
        <v>Prozessor C / Section 1 / Programm 1 / Audio Receiver 16</v>
      </c>
      <c r="C1565" t="str">
        <f t="shared" si="217"/>
        <v>SDI17_AUDrec_0016</v>
      </c>
      <c r="D1565" t="str">
        <f t="shared" si="218"/>
        <v>Receiver</v>
      </c>
      <c r="E1565" t="str">
        <f t="shared" si="219"/>
        <v>3</v>
      </c>
      <c r="F1565" t="str">
        <f t="shared" si="220"/>
        <v>1</v>
      </c>
      <c r="G1565" t="str">
        <f t="shared" si="221"/>
        <v>1</v>
      </c>
      <c r="H1565" t="str">
        <f t="shared" si="222"/>
        <v>AUD</v>
      </c>
      <c r="I1565">
        <f t="shared" si="223"/>
        <v>17</v>
      </c>
      <c r="J1565" s="114" t="str">
        <f t="shared" si="224"/>
        <v>16</v>
      </c>
    </row>
    <row r="1566" spans="1:10" x14ac:dyDescent="0.2">
      <c r="A1566" s="115" t="s">
        <v>2629</v>
      </c>
      <c r="B1566" t="str">
        <f t="shared" si="216"/>
        <v>Prozessor C / Section 1 / Programm 1 / Video Receiver 1</v>
      </c>
      <c r="C1566" t="str">
        <f t="shared" si="217"/>
        <v>SDI17_VIDrec_0001</v>
      </c>
      <c r="D1566" t="str">
        <f t="shared" si="218"/>
        <v>Receiver</v>
      </c>
      <c r="E1566" t="str">
        <f t="shared" si="219"/>
        <v>3</v>
      </c>
      <c r="F1566" t="str">
        <f t="shared" si="220"/>
        <v>1</v>
      </c>
      <c r="G1566" t="str">
        <f t="shared" si="221"/>
        <v>1</v>
      </c>
      <c r="H1566" t="str">
        <f t="shared" si="222"/>
        <v>VID</v>
      </c>
      <c r="I1566">
        <f t="shared" si="223"/>
        <v>17</v>
      </c>
      <c r="J1566" s="114" t="str">
        <f t="shared" si="224"/>
        <v>1</v>
      </c>
    </row>
    <row r="1567" spans="1:10" x14ac:dyDescent="0.2">
      <c r="A1567" s="116" t="s">
        <v>2630</v>
      </c>
      <c r="B1567" t="str">
        <f t="shared" si="216"/>
        <v>Prozessor C / Section 1 / Programm 2 / Ancillary Receiver 1</v>
      </c>
      <c r="C1567" t="str">
        <f t="shared" si="217"/>
        <v>SDI18_ANCrec_0001</v>
      </c>
      <c r="D1567" t="str">
        <f t="shared" si="218"/>
        <v>Receiver</v>
      </c>
      <c r="E1567" t="str">
        <f t="shared" si="219"/>
        <v>3</v>
      </c>
      <c r="F1567" t="str">
        <f t="shared" si="220"/>
        <v>1</v>
      </c>
      <c r="G1567" t="str">
        <f t="shared" si="221"/>
        <v>2</v>
      </c>
      <c r="H1567" t="str">
        <f t="shared" si="222"/>
        <v>ANC</v>
      </c>
      <c r="I1567">
        <f t="shared" si="223"/>
        <v>18</v>
      </c>
      <c r="J1567" s="114" t="str">
        <f t="shared" si="224"/>
        <v>1</v>
      </c>
    </row>
    <row r="1568" spans="1:10" x14ac:dyDescent="0.2">
      <c r="A1568" s="115" t="s">
        <v>2631</v>
      </c>
      <c r="B1568" t="str">
        <f t="shared" si="216"/>
        <v>Prozessor C / Section 1 / Programm 2 / Ancillary Receiver 2</v>
      </c>
      <c r="C1568" t="str">
        <f t="shared" si="217"/>
        <v>SDI18_ANCrec_0002</v>
      </c>
      <c r="D1568" t="str">
        <f t="shared" si="218"/>
        <v>Receiver</v>
      </c>
      <c r="E1568" t="str">
        <f t="shared" si="219"/>
        <v>3</v>
      </c>
      <c r="F1568" t="str">
        <f t="shared" si="220"/>
        <v>1</v>
      </c>
      <c r="G1568" t="str">
        <f t="shared" si="221"/>
        <v>2</v>
      </c>
      <c r="H1568" t="str">
        <f t="shared" si="222"/>
        <v>ANC</v>
      </c>
      <c r="I1568">
        <f t="shared" si="223"/>
        <v>18</v>
      </c>
      <c r="J1568" s="114" t="str">
        <f t="shared" si="224"/>
        <v>2</v>
      </c>
    </row>
    <row r="1569" spans="1:10" x14ac:dyDescent="0.2">
      <c r="A1569" s="116" t="s">
        <v>2632</v>
      </c>
      <c r="B1569" t="str">
        <f t="shared" si="216"/>
        <v>Prozessor C / Section 1 / Programm 2 / Ancillary Receiver 3</v>
      </c>
      <c r="C1569" t="str">
        <f t="shared" si="217"/>
        <v>SDI18_ANCrec_0003</v>
      </c>
      <c r="D1569" t="str">
        <f t="shared" si="218"/>
        <v>Receiver</v>
      </c>
      <c r="E1569" t="str">
        <f t="shared" si="219"/>
        <v>3</v>
      </c>
      <c r="F1569" t="str">
        <f t="shared" si="220"/>
        <v>1</v>
      </c>
      <c r="G1569" t="str">
        <f t="shared" si="221"/>
        <v>2</v>
      </c>
      <c r="H1569" t="str">
        <f t="shared" si="222"/>
        <v>ANC</v>
      </c>
      <c r="I1569">
        <f t="shared" si="223"/>
        <v>18</v>
      </c>
      <c r="J1569" s="114" t="str">
        <f t="shared" si="224"/>
        <v>3</v>
      </c>
    </row>
    <row r="1570" spans="1:10" x14ac:dyDescent="0.2">
      <c r="A1570" s="115" t="s">
        <v>2633</v>
      </c>
      <c r="B1570" t="str">
        <f t="shared" si="216"/>
        <v>Prozessor C / Section 1 / Programm 2 / Ancillary Receiver 4</v>
      </c>
      <c r="C1570" t="str">
        <f t="shared" si="217"/>
        <v>SDI18_ANCrec_0004</v>
      </c>
      <c r="D1570" t="str">
        <f t="shared" si="218"/>
        <v>Receiver</v>
      </c>
      <c r="E1570" t="str">
        <f t="shared" si="219"/>
        <v>3</v>
      </c>
      <c r="F1570" t="str">
        <f t="shared" si="220"/>
        <v>1</v>
      </c>
      <c r="G1570" t="str">
        <f t="shared" si="221"/>
        <v>2</v>
      </c>
      <c r="H1570" t="str">
        <f t="shared" si="222"/>
        <v>ANC</v>
      </c>
      <c r="I1570">
        <f t="shared" si="223"/>
        <v>18</v>
      </c>
      <c r="J1570" s="114" t="str">
        <f t="shared" si="224"/>
        <v>4</v>
      </c>
    </row>
    <row r="1571" spans="1:10" x14ac:dyDescent="0.2">
      <c r="A1571" s="116" t="s">
        <v>2634</v>
      </c>
      <c r="B1571" t="str">
        <f t="shared" si="216"/>
        <v>Prozessor C / Section 1 / Programm 2 / Audio Receiver 1</v>
      </c>
      <c r="C1571" t="str">
        <f t="shared" si="217"/>
        <v>SDI18_AUDrec_0001</v>
      </c>
      <c r="D1571" t="str">
        <f t="shared" si="218"/>
        <v>Receiver</v>
      </c>
      <c r="E1571" t="str">
        <f t="shared" si="219"/>
        <v>3</v>
      </c>
      <c r="F1571" t="str">
        <f t="shared" si="220"/>
        <v>1</v>
      </c>
      <c r="G1571" t="str">
        <f t="shared" si="221"/>
        <v>2</v>
      </c>
      <c r="H1571" t="str">
        <f t="shared" si="222"/>
        <v>AUD</v>
      </c>
      <c r="I1571">
        <f t="shared" si="223"/>
        <v>18</v>
      </c>
      <c r="J1571" s="114" t="str">
        <f t="shared" si="224"/>
        <v>1</v>
      </c>
    </row>
    <row r="1572" spans="1:10" x14ac:dyDescent="0.2">
      <c r="A1572" s="115" t="s">
        <v>2635</v>
      </c>
      <c r="B1572" t="str">
        <f t="shared" si="216"/>
        <v>Prozessor C / Section 1 / Programm 2 / Audio Receiver 2</v>
      </c>
      <c r="C1572" t="str">
        <f t="shared" si="217"/>
        <v>SDI18_AUDrec_0002</v>
      </c>
      <c r="D1572" t="str">
        <f t="shared" si="218"/>
        <v>Receiver</v>
      </c>
      <c r="E1572" t="str">
        <f t="shared" si="219"/>
        <v>3</v>
      </c>
      <c r="F1572" t="str">
        <f t="shared" si="220"/>
        <v>1</v>
      </c>
      <c r="G1572" t="str">
        <f t="shared" si="221"/>
        <v>2</v>
      </c>
      <c r="H1572" t="str">
        <f t="shared" si="222"/>
        <v>AUD</v>
      </c>
      <c r="I1572">
        <f t="shared" si="223"/>
        <v>18</v>
      </c>
      <c r="J1572" s="114" t="str">
        <f t="shared" si="224"/>
        <v>2</v>
      </c>
    </row>
    <row r="1573" spans="1:10" x14ac:dyDescent="0.2">
      <c r="A1573" s="116" t="s">
        <v>2636</v>
      </c>
      <c r="B1573" t="str">
        <f t="shared" si="216"/>
        <v>Prozessor C / Section 1 / Programm 2 / Audio Receiver 3</v>
      </c>
      <c r="C1573" t="str">
        <f t="shared" si="217"/>
        <v>SDI18_AUDrec_0003</v>
      </c>
      <c r="D1573" t="str">
        <f t="shared" si="218"/>
        <v>Receiver</v>
      </c>
      <c r="E1573" t="str">
        <f t="shared" si="219"/>
        <v>3</v>
      </c>
      <c r="F1573" t="str">
        <f t="shared" si="220"/>
        <v>1</v>
      </c>
      <c r="G1573" t="str">
        <f t="shared" si="221"/>
        <v>2</v>
      </c>
      <c r="H1573" t="str">
        <f t="shared" si="222"/>
        <v>AUD</v>
      </c>
      <c r="I1573">
        <f t="shared" si="223"/>
        <v>18</v>
      </c>
      <c r="J1573" s="114" t="str">
        <f t="shared" si="224"/>
        <v>3</v>
      </c>
    </row>
    <row r="1574" spans="1:10" x14ac:dyDescent="0.2">
      <c r="A1574" s="115" t="s">
        <v>2637</v>
      </c>
      <c r="B1574" t="str">
        <f t="shared" si="216"/>
        <v>Prozessor C / Section 1 / Programm 2 / Audio Receiver 4</v>
      </c>
      <c r="C1574" t="str">
        <f t="shared" si="217"/>
        <v>SDI18_AUDrec_0004</v>
      </c>
      <c r="D1574" t="str">
        <f t="shared" si="218"/>
        <v>Receiver</v>
      </c>
      <c r="E1574" t="str">
        <f t="shared" si="219"/>
        <v>3</v>
      </c>
      <c r="F1574" t="str">
        <f t="shared" si="220"/>
        <v>1</v>
      </c>
      <c r="G1574" t="str">
        <f t="shared" si="221"/>
        <v>2</v>
      </c>
      <c r="H1574" t="str">
        <f t="shared" si="222"/>
        <v>AUD</v>
      </c>
      <c r="I1574">
        <f t="shared" si="223"/>
        <v>18</v>
      </c>
      <c r="J1574" s="114" t="str">
        <f t="shared" si="224"/>
        <v>4</v>
      </c>
    </row>
    <row r="1575" spans="1:10" x14ac:dyDescent="0.2">
      <c r="A1575" s="116" t="s">
        <v>2638</v>
      </c>
      <c r="B1575" t="str">
        <f t="shared" si="216"/>
        <v>Prozessor C / Section 1 / Programm 2 / Audio Receiver 5</v>
      </c>
      <c r="C1575" t="str">
        <f t="shared" si="217"/>
        <v>SDI18_AUDrec_0005</v>
      </c>
      <c r="D1575" t="str">
        <f t="shared" si="218"/>
        <v>Receiver</v>
      </c>
      <c r="E1575" t="str">
        <f t="shared" si="219"/>
        <v>3</v>
      </c>
      <c r="F1575" t="str">
        <f t="shared" si="220"/>
        <v>1</v>
      </c>
      <c r="G1575" t="str">
        <f t="shared" si="221"/>
        <v>2</v>
      </c>
      <c r="H1575" t="str">
        <f t="shared" si="222"/>
        <v>AUD</v>
      </c>
      <c r="I1575">
        <f t="shared" si="223"/>
        <v>18</v>
      </c>
      <c r="J1575" s="114" t="str">
        <f t="shared" si="224"/>
        <v>5</v>
      </c>
    </row>
    <row r="1576" spans="1:10" x14ac:dyDescent="0.2">
      <c r="A1576" s="115" t="s">
        <v>2639</v>
      </c>
      <c r="B1576" t="str">
        <f t="shared" si="216"/>
        <v>Prozessor C / Section 1 / Programm 2 / Audio Receiver 6</v>
      </c>
      <c r="C1576" t="str">
        <f t="shared" si="217"/>
        <v>SDI18_AUDrec_0006</v>
      </c>
      <c r="D1576" t="str">
        <f t="shared" si="218"/>
        <v>Receiver</v>
      </c>
      <c r="E1576" t="str">
        <f t="shared" si="219"/>
        <v>3</v>
      </c>
      <c r="F1576" t="str">
        <f t="shared" si="220"/>
        <v>1</v>
      </c>
      <c r="G1576" t="str">
        <f t="shared" si="221"/>
        <v>2</v>
      </c>
      <c r="H1576" t="str">
        <f t="shared" si="222"/>
        <v>AUD</v>
      </c>
      <c r="I1576">
        <f t="shared" si="223"/>
        <v>18</v>
      </c>
      <c r="J1576" s="114" t="str">
        <f t="shared" si="224"/>
        <v>6</v>
      </c>
    </row>
    <row r="1577" spans="1:10" x14ac:dyDescent="0.2">
      <c r="A1577" s="116" t="s">
        <v>2640</v>
      </c>
      <c r="B1577" t="str">
        <f t="shared" si="216"/>
        <v>Prozessor C / Section 1 / Programm 2 / Audio Receiver 7</v>
      </c>
      <c r="C1577" t="str">
        <f t="shared" si="217"/>
        <v>SDI18_AUDrec_0007</v>
      </c>
      <c r="D1577" t="str">
        <f t="shared" si="218"/>
        <v>Receiver</v>
      </c>
      <c r="E1577" t="str">
        <f t="shared" si="219"/>
        <v>3</v>
      </c>
      <c r="F1577" t="str">
        <f t="shared" si="220"/>
        <v>1</v>
      </c>
      <c r="G1577" t="str">
        <f t="shared" si="221"/>
        <v>2</v>
      </c>
      <c r="H1577" t="str">
        <f t="shared" si="222"/>
        <v>AUD</v>
      </c>
      <c r="I1577">
        <f t="shared" si="223"/>
        <v>18</v>
      </c>
      <c r="J1577" s="114" t="str">
        <f t="shared" si="224"/>
        <v>7</v>
      </c>
    </row>
    <row r="1578" spans="1:10" x14ac:dyDescent="0.2">
      <c r="A1578" s="115" t="s">
        <v>2641</v>
      </c>
      <c r="B1578" t="str">
        <f t="shared" si="216"/>
        <v>Prozessor C / Section 1 / Programm 2 / Audio Receiver 8</v>
      </c>
      <c r="C1578" t="str">
        <f t="shared" si="217"/>
        <v>SDI18_AUDrec_0008</v>
      </c>
      <c r="D1578" t="str">
        <f t="shared" si="218"/>
        <v>Receiver</v>
      </c>
      <c r="E1578" t="str">
        <f t="shared" si="219"/>
        <v>3</v>
      </c>
      <c r="F1578" t="str">
        <f t="shared" si="220"/>
        <v>1</v>
      </c>
      <c r="G1578" t="str">
        <f t="shared" si="221"/>
        <v>2</v>
      </c>
      <c r="H1578" t="str">
        <f t="shared" si="222"/>
        <v>AUD</v>
      </c>
      <c r="I1578">
        <f t="shared" si="223"/>
        <v>18</v>
      </c>
      <c r="J1578" s="114" t="str">
        <f t="shared" si="224"/>
        <v>8</v>
      </c>
    </row>
    <row r="1579" spans="1:10" x14ac:dyDescent="0.2">
      <c r="A1579" s="116" t="s">
        <v>2642</v>
      </c>
      <c r="B1579" t="str">
        <f t="shared" si="216"/>
        <v>Prozessor C / Section 1 / Programm 2 / Audio Receiver 9</v>
      </c>
      <c r="C1579" t="str">
        <f t="shared" si="217"/>
        <v>SDI18_AUDrec_0009</v>
      </c>
      <c r="D1579" t="str">
        <f t="shared" si="218"/>
        <v>Receiver</v>
      </c>
      <c r="E1579" t="str">
        <f t="shared" si="219"/>
        <v>3</v>
      </c>
      <c r="F1579" t="str">
        <f t="shared" si="220"/>
        <v>1</v>
      </c>
      <c r="G1579" t="str">
        <f t="shared" si="221"/>
        <v>2</v>
      </c>
      <c r="H1579" t="str">
        <f t="shared" si="222"/>
        <v>AUD</v>
      </c>
      <c r="I1579">
        <f t="shared" si="223"/>
        <v>18</v>
      </c>
      <c r="J1579" s="114" t="str">
        <f t="shared" si="224"/>
        <v>9</v>
      </c>
    </row>
    <row r="1580" spans="1:10" x14ac:dyDescent="0.2">
      <c r="A1580" s="115" t="s">
        <v>2643</v>
      </c>
      <c r="B1580" t="str">
        <f t="shared" si="216"/>
        <v>Prozessor C / Section 1 / Programm 2 / Audio Receiver 10</v>
      </c>
      <c r="C1580" t="str">
        <f t="shared" si="217"/>
        <v>SDI18_AUDrec_0010</v>
      </c>
      <c r="D1580" t="str">
        <f t="shared" si="218"/>
        <v>Receiver</v>
      </c>
      <c r="E1580" t="str">
        <f t="shared" si="219"/>
        <v>3</v>
      </c>
      <c r="F1580" t="str">
        <f t="shared" si="220"/>
        <v>1</v>
      </c>
      <c r="G1580" t="str">
        <f t="shared" si="221"/>
        <v>2</v>
      </c>
      <c r="H1580" t="str">
        <f t="shared" si="222"/>
        <v>AUD</v>
      </c>
      <c r="I1580">
        <f t="shared" si="223"/>
        <v>18</v>
      </c>
      <c r="J1580" s="114" t="str">
        <f t="shared" si="224"/>
        <v>10</v>
      </c>
    </row>
    <row r="1581" spans="1:10" x14ac:dyDescent="0.2">
      <c r="A1581" s="116" t="s">
        <v>2644</v>
      </c>
      <c r="B1581" t="str">
        <f t="shared" si="216"/>
        <v>Prozessor C / Section 1 / Programm 2 / Audio Receiver 11</v>
      </c>
      <c r="C1581" t="str">
        <f t="shared" si="217"/>
        <v>SDI18_AUDrec_0011</v>
      </c>
      <c r="D1581" t="str">
        <f t="shared" si="218"/>
        <v>Receiver</v>
      </c>
      <c r="E1581" t="str">
        <f t="shared" si="219"/>
        <v>3</v>
      </c>
      <c r="F1581" t="str">
        <f t="shared" si="220"/>
        <v>1</v>
      </c>
      <c r="G1581" t="str">
        <f t="shared" si="221"/>
        <v>2</v>
      </c>
      <c r="H1581" t="str">
        <f t="shared" si="222"/>
        <v>AUD</v>
      </c>
      <c r="I1581">
        <f t="shared" si="223"/>
        <v>18</v>
      </c>
      <c r="J1581" s="114" t="str">
        <f t="shared" si="224"/>
        <v>11</v>
      </c>
    </row>
    <row r="1582" spans="1:10" x14ac:dyDescent="0.2">
      <c r="A1582" s="115" t="s">
        <v>2645</v>
      </c>
      <c r="B1582" t="str">
        <f t="shared" si="216"/>
        <v>Prozessor C / Section 1 / Programm 2 / Audio Receiver 12</v>
      </c>
      <c r="C1582" t="str">
        <f t="shared" si="217"/>
        <v>SDI18_AUDrec_0012</v>
      </c>
      <c r="D1582" t="str">
        <f t="shared" si="218"/>
        <v>Receiver</v>
      </c>
      <c r="E1582" t="str">
        <f t="shared" si="219"/>
        <v>3</v>
      </c>
      <c r="F1582" t="str">
        <f t="shared" si="220"/>
        <v>1</v>
      </c>
      <c r="G1582" t="str">
        <f t="shared" si="221"/>
        <v>2</v>
      </c>
      <c r="H1582" t="str">
        <f t="shared" si="222"/>
        <v>AUD</v>
      </c>
      <c r="I1582">
        <f t="shared" si="223"/>
        <v>18</v>
      </c>
      <c r="J1582" s="114" t="str">
        <f t="shared" si="224"/>
        <v>12</v>
      </c>
    </row>
    <row r="1583" spans="1:10" x14ac:dyDescent="0.2">
      <c r="A1583" s="116" t="s">
        <v>2646</v>
      </c>
      <c r="B1583" t="str">
        <f t="shared" si="216"/>
        <v>Prozessor C / Section 1 / Programm 2 / Audio Receiver 13</v>
      </c>
      <c r="C1583" t="str">
        <f t="shared" si="217"/>
        <v>SDI18_AUDrec_0013</v>
      </c>
      <c r="D1583" t="str">
        <f t="shared" si="218"/>
        <v>Receiver</v>
      </c>
      <c r="E1583" t="str">
        <f t="shared" si="219"/>
        <v>3</v>
      </c>
      <c r="F1583" t="str">
        <f t="shared" si="220"/>
        <v>1</v>
      </c>
      <c r="G1583" t="str">
        <f t="shared" si="221"/>
        <v>2</v>
      </c>
      <c r="H1583" t="str">
        <f t="shared" si="222"/>
        <v>AUD</v>
      </c>
      <c r="I1583">
        <f t="shared" si="223"/>
        <v>18</v>
      </c>
      <c r="J1583" s="114" t="str">
        <f t="shared" si="224"/>
        <v>13</v>
      </c>
    </row>
    <row r="1584" spans="1:10" x14ac:dyDescent="0.2">
      <c r="A1584" s="115" t="s">
        <v>2647</v>
      </c>
      <c r="B1584" t="str">
        <f t="shared" si="216"/>
        <v>Prozessor C / Section 1 / Programm 2 / Audio Receiver 14</v>
      </c>
      <c r="C1584" t="str">
        <f t="shared" si="217"/>
        <v>SDI18_AUDrec_0014</v>
      </c>
      <c r="D1584" t="str">
        <f t="shared" si="218"/>
        <v>Receiver</v>
      </c>
      <c r="E1584" t="str">
        <f t="shared" si="219"/>
        <v>3</v>
      </c>
      <c r="F1584" t="str">
        <f t="shared" si="220"/>
        <v>1</v>
      </c>
      <c r="G1584" t="str">
        <f t="shared" si="221"/>
        <v>2</v>
      </c>
      <c r="H1584" t="str">
        <f t="shared" si="222"/>
        <v>AUD</v>
      </c>
      <c r="I1584">
        <f t="shared" si="223"/>
        <v>18</v>
      </c>
      <c r="J1584" s="114" t="str">
        <f t="shared" si="224"/>
        <v>14</v>
      </c>
    </row>
    <row r="1585" spans="1:10" x14ac:dyDescent="0.2">
      <c r="A1585" s="116" t="s">
        <v>2648</v>
      </c>
      <c r="B1585" t="str">
        <f t="shared" si="216"/>
        <v>Prozessor C / Section 1 / Programm 2 / Audio Receiver 15</v>
      </c>
      <c r="C1585" t="str">
        <f t="shared" si="217"/>
        <v>SDI18_AUDrec_0015</v>
      </c>
      <c r="D1585" t="str">
        <f t="shared" si="218"/>
        <v>Receiver</v>
      </c>
      <c r="E1585" t="str">
        <f t="shared" si="219"/>
        <v>3</v>
      </c>
      <c r="F1585" t="str">
        <f t="shared" si="220"/>
        <v>1</v>
      </c>
      <c r="G1585" t="str">
        <f t="shared" si="221"/>
        <v>2</v>
      </c>
      <c r="H1585" t="str">
        <f t="shared" si="222"/>
        <v>AUD</v>
      </c>
      <c r="I1585">
        <f t="shared" si="223"/>
        <v>18</v>
      </c>
      <c r="J1585" s="114" t="str">
        <f t="shared" si="224"/>
        <v>15</v>
      </c>
    </row>
    <row r="1586" spans="1:10" x14ac:dyDescent="0.2">
      <c r="A1586" s="115" t="s">
        <v>2649</v>
      </c>
      <c r="B1586" t="str">
        <f t="shared" si="216"/>
        <v>Prozessor C / Section 1 / Programm 2 / Audio Receiver 16</v>
      </c>
      <c r="C1586" t="str">
        <f t="shared" si="217"/>
        <v>SDI18_AUDrec_0016</v>
      </c>
      <c r="D1586" t="str">
        <f t="shared" si="218"/>
        <v>Receiver</v>
      </c>
      <c r="E1586" t="str">
        <f t="shared" si="219"/>
        <v>3</v>
      </c>
      <c r="F1586" t="str">
        <f t="shared" si="220"/>
        <v>1</v>
      </c>
      <c r="G1586" t="str">
        <f t="shared" si="221"/>
        <v>2</v>
      </c>
      <c r="H1586" t="str">
        <f t="shared" si="222"/>
        <v>AUD</v>
      </c>
      <c r="I1586">
        <f t="shared" si="223"/>
        <v>18</v>
      </c>
      <c r="J1586" s="114" t="str">
        <f t="shared" si="224"/>
        <v>16</v>
      </c>
    </row>
    <row r="1587" spans="1:10" x14ac:dyDescent="0.2">
      <c r="A1587" s="116" t="s">
        <v>2650</v>
      </c>
      <c r="B1587" t="str">
        <f t="shared" si="216"/>
        <v>Prozessor C / Section 1 / Programm 2 / Video Receiver 1</v>
      </c>
      <c r="C1587" t="str">
        <f t="shared" si="217"/>
        <v>SDI18_VIDrec_0001</v>
      </c>
      <c r="D1587" t="str">
        <f t="shared" si="218"/>
        <v>Receiver</v>
      </c>
      <c r="E1587" t="str">
        <f t="shared" si="219"/>
        <v>3</v>
      </c>
      <c r="F1587" t="str">
        <f t="shared" si="220"/>
        <v>1</v>
      </c>
      <c r="G1587" t="str">
        <f t="shared" si="221"/>
        <v>2</v>
      </c>
      <c r="H1587" t="str">
        <f t="shared" si="222"/>
        <v>VID</v>
      </c>
      <c r="I1587">
        <f t="shared" si="223"/>
        <v>18</v>
      </c>
      <c r="J1587" s="114" t="str">
        <f t="shared" si="224"/>
        <v>1</v>
      </c>
    </row>
    <row r="1588" spans="1:10" x14ac:dyDescent="0.2">
      <c r="A1588" s="115" t="s">
        <v>2651</v>
      </c>
      <c r="B1588" t="str">
        <f t="shared" si="216"/>
        <v>Prozessor C / Section 1 / Programm 3 / Ancillary Receiver 1</v>
      </c>
      <c r="C1588" t="str">
        <f t="shared" si="217"/>
        <v>SDI19_ANCrec_0001</v>
      </c>
      <c r="D1588" t="str">
        <f t="shared" si="218"/>
        <v>Receiver</v>
      </c>
      <c r="E1588" t="str">
        <f t="shared" si="219"/>
        <v>3</v>
      </c>
      <c r="F1588" t="str">
        <f t="shared" si="220"/>
        <v>1</v>
      </c>
      <c r="G1588" t="str">
        <f t="shared" si="221"/>
        <v>3</v>
      </c>
      <c r="H1588" t="str">
        <f t="shared" si="222"/>
        <v>ANC</v>
      </c>
      <c r="I1588">
        <f t="shared" si="223"/>
        <v>19</v>
      </c>
      <c r="J1588" s="114" t="str">
        <f t="shared" si="224"/>
        <v>1</v>
      </c>
    </row>
    <row r="1589" spans="1:10" x14ac:dyDescent="0.2">
      <c r="A1589" s="116" t="s">
        <v>2652</v>
      </c>
      <c r="B1589" t="str">
        <f t="shared" si="216"/>
        <v>Prozessor C / Section 1 / Programm 3 / Ancillary Receiver 2</v>
      </c>
      <c r="C1589" t="str">
        <f t="shared" si="217"/>
        <v>SDI19_ANCrec_0002</v>
      </c>
      <c r="D1589" t="str">
        <f t="shared" si="218"/>
        <v>Receiver</v>
      </c>
      <c r="E1589" t="str">
        <f t="shared" si="219"/>
        <v>3</v>
      </c>
      <c r="F1589" t="str">
        <f t="shared" si="220"/>
        <v>1</v>
      </c>
      <c r="G1589" t="str">
        <f t="shared" si="221"/>
        <v>3</v>
      </c>
      <c r="H1589" t="str">
        <f t="shared" si="222"/>
        <v>ANC</v>
      </c>
      <c r="I1589">
        <f t="shared" si="223"/>
        <v>19</v>
      </c>
      <c r="J1589" s="114" t="str">
        <f t="shared" si="224"/>
        <v>2</v>
      </c>
    </row>
    <row r="1590" spans="1:10" x14ac:dyDescent="0.2">
      <c r="A1590" s="115" t="s">
        <v>2653</v>
      </c>
      <c r="B1590" t="str">
        <f t="shared" si="216"/>
        <v>Prozessor C / Section 1 / Programm 3 / Ancillary Receiver 3</v>
      </c>
      <c r="C1590" t="str">
        <f t="shared" si="217"/>
        <v>SDI19_ANCrec_0003</v>
      </c>
      <c r="D1590" t="str">
        <f t="shared" si="218"/>
        <v>Receiver</v>
      </c>
      <c r="E1590" t="str">
        <f t="shared" si="219"/>
        <v>3</v>
      </c>
      <c r="F1590" t="str">
        <f t="shared" si="220"/>
        <v>1</v>
      </c>
      <c r="G1590" t="str">
        <f t="shared" si="221"/>
        <v>3</v>
      </c>
      <c r="H1590" t="str">
        <f t="shared" si="222"/>
        <v>ANC</v>
      </c>
      <c r="I1590">
        <f t="shared" si="223"/>
        <v>19</v>
      </c>
      <c r="J1590" s="114" t="str">
        <f t="shared" si="224"/>
        <v>3</v>
      </c>
    </row>
    <row r="1591" spans="1:10" x14ac:dyDescent="0.2">
      <c r="A1591" s="116" t="s">
        <v>2654</v>
      </c>
      <c r="B1591" t="str">
        <f t="shared" si="216"/>
        <v>Prozessor C / Section 1 / Programm 3 / Ancillary Receiver 4</v>
      </c>
      <c r="C1591" t="str">
        <f t="shared" si="217"/>
        <v>SDI19_ANCrec_0004</v>
      </c>
      <c r="D1591" t="str">
        <f t="shared" si="218"/>
        <v>Receiver</v>
      </c>
      <c r="E1591" t="str">
        <f t="shared" si="219"/>
        <v>3</v>
      </c>
      <c r="F1591" t="str">
        <f t="shared" si="220"/>
        <v>1</v>
      </c>
      <c r="G1591" t="str">
        <f t="shared" si="221"/>
        <v>3</v>
      </c>
      <c r="H1591" t="str">
        <f t="shared" si="222"/>
        <v>ANC</v>
      </c>
      <c r="I1591">
        <f t="shared" si="223"/>
        <v>19</v>
      </c>
      <c r="J1591" s="114" t="str">
        <f t="shared" si="224"/>
        <v>4</v>
      </c>
    </row>
    <row r="1592" spans="1:10" x14ac:dyDescent="0.2">
      <c r="A1592" s="115" t="s">
        <v>2655</v>
      </c>
      <c r="B1592" t="str">
        <f t="shared" si="216"/>
        <v>Prozessor C / Section 1 / Programm 3 / Audio Receiver 1</v>
      </c>
      <c r="C1592" t="str">
        <f t="shared" si="217"/>
        <v>SDI19_AUDrec_0001</v>
      </c>
      <c r="D1592" t="str">
        <f t="shared" si="218"/>
        <v>Receiver</v>
      </c>
      <c r="E1592" t="str">
        <f t="shared" si="219"/>
        <v>3</v>
      </c>
      <c r="F1592" t="str">
        <f t="shared" si="220"/>
        <v>1</v>
      </c>
      <c r="G1592" t="str">
        <f t="shared" si="221"/>
        <v>3</v>
      </c>
      <c r="H1592" t="str">
        <f t="shared" si="222"/>
        <v>AUD</v>
      </c>
      <c r="I1592">
        <f t="shared" si="223"/>
        <v>19</v>
      </c>
      <c r="J1592" s="114" t="str">
        <f t="shared" si="224"/>
        <v>1</v>
      </c>
    </row>
    <row r="1593" spans="1:10" x14ac:dyDescent="0.2">
      <c r="A1593" s="116" t="s">
        <v>2656</v>
      </c>
      <c r="B1593" t="str">
        <f t="shared" si="216"/>
        <v>Prozessor C / Section 1 / Programm 3 / Audio Receiver 2</v>
      </c>
      <c r="C1593" t="str">
        <f t="shared" si="217"/>
        <v>SDI19_AUDrec_0002</v>
      </c>
      <c r="D1593" t="str">
        <f t="shared" si="218"/>
        <v>Receiver</v>
      </c>
      <c r="E1593" t="str">
        <f t="shared" si="219"/>
        <v>3</v>
      </c>
      <c r="F1593" t="str">
        <f t="shared" si="220"/>
        <v>1</v>
      </c>
      <c r="G1593" t="str">
        <f t="shared" si="221"/>
        <v>3</v>
      </c>
      <c r="H1593" t="str">
        <f t="shared" si="222"/>
        <v>AUD</v>
      </c>
      <c r="I1593">
        <f t="shared" si="223"/>
        <v>19</v>
      </c>
      <c r="J1593" s="114" t="str">
        <f t="shared" si="224"/>
        <v>2</v>
      </c>
    </row>
    <row r="1594" spans="1:10" x14ac:dyDescent="0.2">
      <c r="A1594" s="115" t="s">
        <v>2657</v>
      </c>
      <c r="B1594" t="str">
        <f t="shared" si="216"/>
        <v>Prozessor C / Section 1 / Programm 3 / Audio Receiver 3</v>
      </c>
      <c r="C1594" t="str">
        <f t="shared" si="217"/>
        <v>SDI19_AUDrec_0003</v>
      </c>
      <c r="D1594" t="str">
        <f t="shared" si="218"/>
        <v>Receiver</v>
      </c>
      <c r="E1594" t="str">
        <f t="shared" si="219"/>
        <v>3</v>
      </c>
      <c r="F1594" t="str">
        <f t="shared" si="220"/>
        <v>1</v>
      </c>
      <c r="G1594" t="str">
        <f t="shared" si="221"/>
        <v>3</v>
      </c>
      <c r="H1594" t="str">
        <f t="shared" si="222"/>
        <v>AUD</v>
      </c>
      <c r="I1594">
        <f t="shared" si="223"/>
        <v>19</v>
      </c>
      <c r="J1594" s="114" t="str">
        <f t="shared" si="224"/>
        <v>3</v>
      </c>
    </row>
    <row r="1595" spans="1:10" x14ac:dyDescent="0.2">
      <c r="A1595" s="116" t="s">
        <v>2658</v>
      </c>
      <c r="B1595" t="str">
        <f t="shared" si="216"/>
        <v>Prozessor C / Section 1 / Programm 3 / Audio Receiver 4</v>
      </c>
      <c r="C1595" t="str">
        <f t="shared" si="217"/>
        <v>SDI19_AUDrec_0004</v>
      </c>
      <c r="D1595" t="str">
        <f t="shared" si="218"/>
        <v>Receiver</v>
      </c>
      <c r="E1595" t="str">
        <f t="shared" si="219"/>
        <v>3</v>
      </c>
      <c r="F1595" t="str">
        <f t="shared" si="220"/>
        <v>1</v>
      </c>
      <c r="G1595" t="str">
        <f t="shared" si="221"/>
        <v>3</v>
      </c>
      <c r="H1595" t="str">
        <f t="shared" si="222"/>
        <v>AUD</v>
      </c>
      <c r="I1595">
        <f t="shared" si="223"/>
        <v>19</v>
      </c>
      <c r="J1595" s="114" t="str">
        <f t="shared" si="224"/>
        <v>4</v>
      </c>
    </row>
    <row r="1596" spans="1:10" x14ac:dyDescent="0.2">
      <c r="A1596" s="115" t="s">
        <v>2659</v>
      </c>
      <c r="B1596" t="str">
        <f t="shared" si="216"/>
        <v>Prozessor C / Section 1 / Programm 3 / Audio Receiver 5</v>
      </c>
      <c r="C1596" t="str">
        <f t="shared" si="217"/>
        <v>SDI19_AUDrec_0005</v>
      </c>
      <c r="D1596" t="str">
        <f t="shared" si="218"/>
        <v>Receiver</v>
      </c>
      <c r="E1596" t="str">
        <f t="shared" si="219"/>
        <v>3</v>
      </c>
      <c r="F1596" t="str">
        <f t="shared" si="220"/>
        <v>1</v>
      </c>
      <c r="G1596" t="str">
        <f t="shared" si="221"/>
        <v>3</v>
      </c>
      <c r="H1596" t="str">
        <f t="shared" si="222"/>
        <v>AUD</v>
      </c>
      <c r="I1596">
        <f t="shared" si="223"/>
        <v>19</v>
      </c>
      <c r="J1596" s="114" t="str">
        <f t="shared" si="224"/>
        <v>5</v>
      </c>
    </row>
    <row r="1597" spans="1:10" x14ac:dyDescent="0.2">
      <c r="A1597" s="116" t="s">
        <v>2660</v>
      </c>
      <c r="B1597" t="str">
        <f t="shared" si="216"/>
        <v>Prozessor C / Section 1 / Programm 3 / Audio Receiver 6</v>
      </c>
      <c r="C1597" t="str">
        <f t="shared" si="217"/>
        <v>SDI19_AUDrec_0006</v>
      </c>
      <c r="D1597" t="str">
        <f t="shared" si="218"/>
        <v>Receiver</v>
      </c>
      <c r="E1597" t="str">
        <f t="shared" si="219"/>
        <v>3</v>
      </c>
      <c r="F1597" t="str">
        <f t="shared" si="220"/>
        <v>1</v>
      </c>
      <c r="G1597" t="str">
        <f t="shared" si="221"/>
        <v>3</v>
      </c>
      <c r="H1597" t="str">
        <f t="shared" si="222"/>
        <v>AUD</v>
      </c>
      <c r="I1597">
        <f t="shared" si="223"/>
        <v>19</v>
      </c>
      <c r="J1597" s="114" t="str">
        <f t="shared" si="224"/>
        <v>6</v>
      </c>
    </row>
    <row r="1598" spans="1:10" x14ac:dyDescent="0.2">
      <c r="A1598" s="115" t="s">
        <v>2661</v>
      </c>
      <c r="B1598" t="str">
        <f t="shared" si="216"/>
        <v>Prozessor C / Section 1 / Programm 3 / Audio Receiver 7</v>
      </c>
      <c r="C1598" t="str">
        <f t="shared" si="217"/>
        <v>SDI19_AUDrec_0007</v>
      </c>
      <c r="D1598" t="str">
        <f t="shared" si="218"/>
        <v>Receiver</v>
      </c>
      <c r="E1598" t="str">
        <f t="shared" si="219"/>
        <v>3</v>
      </c>
      <c r="F1598" t="str">
        <f t="shared" si="220"/>
        <v>1</v>
      </c>
      <c r="G1598" t="str">
        <f t="shared" si="221"/>
        <v>3</v>
      </c>
      <c r="H1598" t="str">
        <f t="shared" si="222"/>
        <v>AUD</v>
      </c>
      <c r="I1598">
        <f t="shared" si="223"/>
        <v>19</v>
      </c>
      <c r="J1598" s="114" t="str">
        <f t="shared" si="224"/>
        <v>7</v>
      </c>
    </row>
    <row r="1599" spans="1:10" x14ac:dyDescent="0.2">
      <c r="A1599" s="116" t="s">
        <v>2662</v>
      </c>
      <c r="B1599" t="str">
        <f t="shared" si="216"/>
        <v>Prozessor C / Section 1 / Programm 3 / Audio Receiver 8</v>
      </c>
      <c r="C1599" t="str">
        <f t="shared" si="217"/>
        <v>SDI19_AUDrec_0008</v>
      </c>
      <c r="D1599" t="str">
        <f t="shared" si="218"/>
        <v>Receiver</v>
      </c>
      <c r="E1599" t="str">
        <f t="shared" si="219"/>
        <v>3</v>
      </c>
      <c r="F1599" t="str">
        <f t="shared" si="220"/>
        <v>1</v>
      </c>
      <c r="G1599" t="str">
        <f t="shared" si="221"/>
        <v>3</v>
      </c>
      <c r="H1599" t="str">
        <f t="shared" si="222"/>
        <v>AUD</v>
      </c>
      <c r="I1599">
        <f t="shared" si="223"/>
        <v>19</v>
      </c>
      <c r="J1599" s="114" t="str">
        <f t="shared" si="224"/>
        <v>8</v>
      </c>
    </row>
    <row r="1600" spans="1:10" x14ac:dyDescent="0.2">
      <c r="A1600" s="115" t="s">
        <v>2663</v>
      </c>
      <c r="B1600" t="str">
        <f t="shared" si="216"/>
        <v>Prozessor C / Section 1 / Programm 3 / Audio Receiver 9</v>
      </c>
      <c r="C1600" t="str">
        <f t="shared" si="217"/>
        <v>SDI19_AUDrec_0009</v>
      </c>
      <c r="D1600" t="str">
        <f t="shared" si="218"/>
        <v>Receiver</v>
      </c>
      <c r="E1600" t="str">
        <f t="shared" si="219"/>
        <v>3</v>
      </c>
      <c r="F1600" t="str">
        <f t="shared" si="220"/>
        <v>1</v>
      </c>
      <c r="G1600" t="str">
        <f t="shared" si="221"/>
        <v>3</v>
      </c>
      <c r="H1600" t="str">
        <f t="shared" si="222"/>
        <v>AUD</v>
      </c>
      <c r="I1600">
        <f t="shared" si="223"/>
        <v>19</v>
      </c>
      <c r="J1600" s="114" t="str">
        <f t="shared" si="224"/>
        <v>9</v>
      </c>
    </row>
    <row r="1601" spans="1:10" x14ac:dyDescent="0.2">
      <c r="A1601" s="116" t="s">
        <v>2664</v>
      </c>
      <c r="B1601" t="str">
        <f t="shared" si="216"/>
        <v>Prozessor C / Section 1 / Programm 3 / Audio Receiver 10</v>
      </c>
      <c r="C1601" t="str">
        <f t="shared" si="217"/>
        <v>SDI19_AUDrec_0010</v>
      </c>
      <c r="D1601" t="str">
        <f t="shared" si="218"/>
        <v>Receiver</v>
      </c>
      <c r="E1601" t="str">
        <f t="shared" si="219"/>
        <v>3</v>
      </c>
      <c r="F1601" t="str">
        <f t="shared" si="220"/>
        <v>1</v>
      </c>
      <c r="G1601" t="str">
        <f t="shared" si="221"/>
        <v>3</v>
      </c>
      <c r="H1601" t="str">
        <f t="shared" si="222"/>
        <v>AUD</v>
      </c>
      <c r="I1601">
        <f t="shared" si="223"/>
        <v>19</v>
      </c>
      <c r="J1601" s="114" t="str">
        <f t="shared" si="224"/>
        <v>10</v>
      </c>
    </row>
    <row r="1602" spans="1:10" x14ac:dyDescent="0.2">
      <c r="A1602" s="115" t="s">
        <v>2665</v>
      </c>
      <c r="B1602" t="str">
        <f t="shared" ref="B1602:B1665" si="225">CONCATENATE(IF(E1602="1","Prozessor A",IF(E1602="2","Prozessor B",IF(E1602="3","Prozessor C",IF(E1602="4","Prozessor D","UNBEKANNT"))))," / ",IF(F1602="1","Section 1",IF(F1602="2","Section 2","UNBEKANNT"))," / ",IF(G1602="1","Programm 1",IF(G1602="2","Programm 2",IF(G1602="3","Programm 3",IF(G1602="4","Programm 4","UNBEKANNT")))), " / ", IF(H1602="VID","Video",IF(H1602="AUD","Audio",IF(H1602="ANC","Ancillary","UNBEKANNT")))," ", D1602, " ", J1602)</f>
        <v>Prozessor C / Section 1 / Programm 3 / Audio Receiver 11</v>
      </c>
      <c r="C1602" t="str">
        <f t="shared" ref="C1602:C1665" si="226">CONCATENATE("SDI",IF(I1602&lt;10,CONCATENATE("0",I1602),I1602),"_",H1602,IF(D1602="Sender","send_",IF(D1602="Receiver","rec_","UNKNOWN")),IF(OR(J1602 ="1",J1602 ="2",J1602 ="3",J1602 ="4",J1602 ="5",J1602 ="6",J1602 ="7",J1602 ="8",J1602 ="9"),CONCATENATE("000",J1602),CONCATENATE("00",J1602)))</f>
        <v>SDI19_AUDrec_0011</v>
      </c>
      <c r="D1602" t="str">
        <f t="shared" ref="D1602:D1665" si="227">IF(ISERROR(FIND("S|P",A1602)),"Receiver","Sender")</f>
        <v>Receiver</v>
      </c>
      <c r="E1602" t="str">
        <f t="shared" ref="E1602:E1665" si="228">IF(ISERROR(FIND("ProcA",A1602)),IF(ISERROR(FIND("ProcB",A1602)),IF(ISERROR(FIND("ProcC",A1602)),IF(ISERROR(FIND("ProcD",A1602)),"UNBEKANNT","4"),"3"),"2"),"1")</f>
        <v>3</v>
      </c>
      <c r="F1602" t="str">
        <f t="shared" ref="F1602:F1665" si="229">IF(ISERROR(FIND(" S1 ",A1602)),IF(ISERROR(FIND(" S2 ",A1602)),"UNBEKANNT","2"),"1")</f>
        <v>1</v>
      </c>
      <c r="G1602" t="str">
        <f t="shared" ref="G1602:G1665" si="230">IF(ISERROR(FIND(" P1 ",A1602)),IF(ISERROR(FIND(" P2 ",A1602)),IF(ISERROR(FIND(" P3 ",A1602)),IF(ISERROR(FIND(" P4 ",A1602)),"UNBEKANNT","4"),"3"),"2"),"1")</f>
        <v>3</v>
      </c>
      <c r="H1602" t="str">
        <f t="shared" ref="H1602:H1665" si="231">IF(ISERROR(FIND("Video",A1602)),IF(ISERROR(FIND("Audio",A1602)),IF(ISERROR(FIND("Ancillary",A1602)),"UNBEKANNT","ANC"),"AUD"),"VID")</f>
        <v>AUD</v>
      </c>
      <c r="I1602">
        <f t="shared" ref="I1602:I1665" si="232">IF(AND(E1602="1",F1602="1",G1602="1"),1,IF(AND(E1602="1",F1602="1",G1602="2"),2,IF(AND(E1602="1",F1602="1",G1602="3"),3,IF(AND(E1602="1",F1602="1",G1602="4"),4,IF(AND(E1602="1",F1602="2",G1602="1"),5,IF(AND(E1602="1",F1602="2",G1602="2"),6,IF(AND(E1602="1",F1602="2",G1602="3"),7,IF(AND(E1602="1",F1602="2",G1602="4"),8,IF(AND(E1602="2",F1602="1",G1602="1"),9,IF(AND(E1602="2",F1602="1",G1602="2"),10,IF(AND(E1602="2",F1602="1",G1602="3"),11,IF(AND(E1602="2",F1602="1",G1602="4"),12,IF(AND(E1602="2",F1602="2",G1602="1"),13,IF(AND(E1602="2",F1602="2",G1602="2"),14,IF(AND(E1602="2",F1602="2",G1602="3"),15,IF(AND(E1602="2",F1602="2",G1602="4"),16,IF(AND(E1602="3",F1602="1",G1602="1"),17,IF(AND(E1602="3",F1602="1",G1602="2"),18,IF(AND(E1602="3",F1602="1",G1602="3"),19,IF(AND(E1602="3",F1602="1",G1602="4"),20,IF(AND(E1602="3",F1602="2",G1602="1"),21,IF(AND(E1602="3",F1602="2",G1602="2"),22,IF(AND(E1602="3",F1602="2",G1602="3"),23,IF(AND(E1602="3",F1602="2",G1602="4"),24,IF(AND(E1602="4",F1602="1",G1602="1"),25,IF(AND(E1602="4",F1602="1",G1602="2"),26,IF(AND(E1602="4",F1602="1",G1602="3"),27,IF(AND(E1602="4",F1602="1",G1602="4"),28,IF(AND(E1602="4",F1602="2",G1602="1"),29,IF(AND(E1602="4",F1602="2",G1602="2"),30,IF(AND(E1602="4",F1602="2",G1602="3"),31,IF(AND(E1602="4",F1602="2",G1602="4"),32,"UNBEKANNT"))))))))))))))))))))))))))))))))</f>
        <v>19</v>
      </c>
      <c r="J1602" s="114" t="str">
        <f t="shared" ref="J1602:J1665" si="233">IF(ISERROR(FIND("Proxy Video",A1602)),IF(ISERROR(FIND("Video",A1602)),IF(ISERROR(SEARCH("Audio",A1602)),IF(ISERROR(SEARCH("Data",A1602)),"UNBEKANNT",RIGHT(A1602,LEN(A1602)-SEARCH("Data",A1602)-4)),RIGHT(A1602,LEN(A1602)-SEARCH("Audio",A1602)-5)),"1"),"2")</f>
        <v>11</v>
      </c>
    </row>
    <row r="1603" spans="1:10" x14ac:dyDescent="0.2">
      <c r="A1603" s="116" t="s">
        <v>2666</v>
      </c>
      <c r="B1603" t="str">
        <f t="shared" si="225"/>
        <v>Prozessor C / Section 1 / Programm 3 / Audio Receiver 12</v>
      </c>
      <c r="C1603" t="str">
        <f t="shared" si="226"/>
        <v>SDI19_AUDrec_0012</v>
      </c>
      <c r="D1603" t="str">
        <f t="shared" si="227"/>
        <v>Receiver</v>
      </c>
      <c r="E1603" t="str">
        <f t="shared" si="228"/>
        <v>3</v>
      </c>
      <c r="F1603" t="str">
        <f t="shared" si="229"/>
        <v>1</v>
      </c>
      <c r="G1603" t="str">
        <f t="shared" si="230"/>
        <v>3</v>
      </c>
      <c r="H1603" t="str">
        <f t="shared" si="231"/>
        <v>AUD</v>
      </c>
      <c r="I1603">
        <f t="shared" si="232"/>
        <v>19</v>
      </c>
      <c r="J1603" s="114" t="str">
        <f t="shared" si="233"/>
        <v>12</v>
      </c>
    </row>
    <row r="1604" spans="1:10" x14ac:dyDescent="0.2">
      <c r="A1604" s="115" t="s">
        <v>2667</v>
      </c>
      <c r="B1604" t="str">
        <f t="shared" si="225"/>
        <v>Prozessor C / Section 1 / Programm 3 / Audio Receiver 13</v>
      </c>
      <c r="C1604" t="str">
        <f t="shared" si="226"/>
        <v>SDI19_AUDrec_0013</v>
      </c>
      <c r="D1604" t="str">
        <f t="shared" si="227"/>
        <v>Receiver</v>
      </c>
      <c r="E1604" t="str">
        <f t="shared" si="228"/>
        <v>3</v>
      </c>
      <c r="F1604" t="str">
        <f t="shared" si="229"/>
        <v>1</v>
      </c>
      <c r="G1604" t="str">
        <f t="shared" si="230"/>
        <v>3</v>
      </c>
      <c r="H1604" t="str">
        <f t="shared" si="231"/>
        <v>AUD</v>
      </c>
      <c r="I1604">
        <f t="shared" si="232"/>
        <v>19</v>
      </c>
      <c r="J1604" s="114" t="str">
        <f t="shared" si="233"/>
        <v>13</v>
      </c>
    </row>
    <row r="1605" spans="1:10" x14ac:dyDescent="0.2">
      <c r="A1605" s="116" t="s">
        <v>2668</v>
      </c>
      <c r="B1605" t="str">
        <f t="shared" si="225"/>
        <v>Prozessor C / Section 1 / Programm 3 / Audio Receiver 14</v>
      </c>
      <c r="C1605" t="str">
        <f t="shared" si="226"/>
        <v>SDI19_AUDrec_0014</v>
      </c>
      <c r="D1605" t="str">
        <f t="shared" si="227"/>
        <v>Receiver</v>
      </c>
      <c r="E1605" t="str">
        <f t="shared" si="228"/>
        <v>3</v>
      </c>
      <c r="F1605" t="str">
        <f t="shared" si="229"/>
        <v>1</v>
      </c>
      <c r="G1605" t="str">
        <f t="shared" si="230"/>
        <v>3</v>
      </c>
      <c r="H1605" t="str">
        <f t="shared" si="231"/>
        <v>AUD</v>
      </c>
      <c r="I1605">
        <f t="shared" si="232"/>
        <v>19</v>
      </c>
      <c r="J1605" s="114" t="str">
        <f t="shared" si="233"/>
        <v>14</v>
      </c>
    </row>
    <row r="1606" spans="1:10" x14ac:dyDescent="0.2">
      <c r="A1606" s="115" t="s">
        <v>2669</v>
      </c>
      <c r="B1606" t="str">
        <f t="shared" si="225"/>
        <v>Prozessor C / Section 1 / Programm 3 / Audio Receiver 15</v>
      </c>
      <c r="C1606" t="str">
        <f t="shared" si="226"/>
        <v>SDI19_AUDrec_0015</v>
      </c>
      <c r="D1606" t="str">
        <f t="shared" si="227"/>
        <v>Receiver</v>
      </c>
      <c r="E1606" t="str">
        <f t="shared" si="228"/>
        <v>3</v>
      </c>
      <c r="F1606" t="str">
        <f t="shared" si="229"/>
        <v>1</v>
      </c>
      <c r="G1606" t="str">
        <f t="shared" si="230"/>
        <v>3</v>
      </c>
      <c r="H1606" t="str">
        <f t="shared" si="231"/>
        <v>AUD</v>
      </c>
      <c r="I1606">
        <f t="shared" si="232"/>
        <v>19</v>
      </c>
      <c r="J1606" s="114" t="str">
        <f t="shared" si="233"/>
        <v>15</v>
      </c>
    </row>
    <row r="1607" spans="1:10" x14ac:dyDescent="0.2">
      <c r="A1607" s="116" t="s">
        <v>2670</v>
      </c>
      <c r="B1607" t="str">
        <f t="shared" si="225"/>
        <v>Prozessor C / Section 1 / Programm 3 / Audio Receiver 16</v>
      </c>
      <c r="C1607" t="str">
        <f t="shared" si="226"/>
        <v>SDI19_AUDrec_0016</v>
      </c>
      <c r="D1607" t="str">
        <f t="shared" si="227"/>
        <v>Receiver</v>
      </c>
      <c r="E1607" t="str">
        <f t="shared" si="228"/>
        <v>3</v>
      </c>
      <c r="F1607" t="str">
        <f t="shared" si="229"/>
        <v>1</v>
      </c>
      <c r="G1607" t="str">
        <f t="shared" si="230"/>
        <v>3</v>
      </c>
      <c r="H1607" t="str">
        <f t="shared" si="231"/>
        <v>AUD</v>
      </c>
      <c r="I1607">
        <f t="shared" si="232"/>
        <v>19</v>
      </c>
      <c r="J1607" s="114" t="str">
        <f t="shared" si="233"/>
        <v>16</v>
      </c>
    </row>
    <row r="1608" spans="1:10" x14ac:dyDescent="0.2">
      <c r="A1608" s="115" t="s">
        <v>2671</v>
      </c>
      <c r="B1608" t="str">
        <f t="shared" si="225"/>
        <v>Prozessor C / Section 1 / Programm 3 / Video Receiver 1</v>
      </c>
      <c r="C1608" t="str">
        <f t="shared" si="226"/>
        <v>SDI19_VIDrec_0001</v>
      </c>
      <c r="D1608" t="str">
        <f t="shared" si="227"/>
        <v>Receiver</v>
      </c>
      <c r="E1608" t="str">
        <f t="shared" si="228"/>
        <v>3</v>
      </c>
      <c r="F1608" t="str">
        <f t="shared" si="229"/>
        <v>1</v>
      </c>
      <c r="G1608" t="str">
        <f t="shared" si="230"/>
        <v>3</v>
      </c>
      <c r="H1608" t="str">
        <f t="shared" si="231"/>
        <v>VID</v>
      </c>
      <c r="I1608">
        <f t="shared" si="232"/>
        <v>19</v>
      </c>
      <c r="J1608" s="114" t="str">
        <f t="shared" si="233"/>
        <v>1</v>
      </c>
    </row>
    <row r="1609" spans="1:10" x14ac:dyDescent="0.2">
      <c r="A1609" s="116" t="s">
        <v>2672</v>
      </c>
      <c r="B1609" t="str">
        <f t="shared" si="225"/>
        <v>Prozessor C / Section 1 / Programm 4 / Ancillary Receiver 1</v>
      </c>
      <c r="C1609" t="str">
        <f t="shared" si="226"/>
        <v>SDI20_ANCrec_0001</v>
      </c>
      <c r="D1609" t="str">
        <f t="shared" si="227"/>
        <v>Receiver</v>
      </c>
      <c r="E1609" t="str">
        <f t="shared" si="228"/>
        <v>3</v>
      </c>
      <c r="F1609" t="str">
        <f t="shared" si="229"/>
        <v>1</v>
      </c>
      <c r="G1609" t="str">
        <f t="shared" si="230"/>
        <v>4</v>
      </c>
      <c r="H1609" t="str">
        <f t="shared" si="231"/>
        <v>ANC</v>
      </c>
      <c r="I1609">
        <f t="shared" si="232"/>
        <v>20</v>
      </c>
      <c r="J1609" s="114" t="str">
        <f t="shared" si="233"/>
        <v>1</v>
      </c>
    </row>
    <row r="1610" spans="1:10" x14ac:dyDescent="0.2">
      <c r="A1610" s="115" t="s">
        <v>2673</v>
      </c>
      <c r="B1610" t="str">
        <f t="shared" si="225"/>
        <v>Prozessor C / Section 1 / Programm 4 / Ancillary Receiver 2</v>
      </c>
      <c r="C1610" t="str">
        <f t="shared" si="226"/>
        <v>SDI20_ANCrec_0002</v>
      </c>
      <c r="D1610" t="str">
        <f t="shared" si="227"/>
        <v>Receiver</v>
      </c>
      <c r="E1610" t="str">
        <f t="shared" si="228"/>
        <v>3</v>
      </c>
      <c r="F1610" t="str">
        <f t="shared" si="229"/>
        <v>1</v>
      </c>
      <c r="G1610" t="str">
        <f t="shared" si="230"/>
        <v>4</v>
      </c>
      <c r="H1610" t="str">
        <f t="shared" si="231"/>
        <v>ANC</v>
      </c>
      <c r="I1610">
        <f t="shared" si="232"/>
        <v>20</v>
      </c>
      <c r="J1610" s="114" t="str">
        <f t="shared" si="233"/>
        <v>2</v>
      </c>
    </row>
    <row r="1611" spans="1:10" x14ac:dyDescent="0.2">
      <c r="A1611" s="116" t="s">
        <v>2674</v>
      </c>
      <c r="B1611" t="str">
        <f t="shared" si="225"/>
        <v>Prozessor C / Section 1 / Programm 4 / Ancillary Receiver 3</v>
      </c>
      <c r="C1611" t="str">
        <f t="shared" si="226"/>
        <v>SDI20_ANCrec_0003</v>
      </c>
      <c r="D1611" t="str">
        <f t="shared" si="227"/>
        <v>Receiver</v>
      </c>
      <c r="E1611" t="str">
        <f t="shared" si="228"/>
        <v>3</v>
      </c>
      <c r="F1611" t="str">
        <f t="shared" si="229"/>
        <v>1</v>
      </c>
      <c r="G1611" t="str">
        <f t="shared" si="230"/>
        <v>4</v>
      </c>
      <c r="H1611" t="str">
        <f t="shared" si="231"/>
        <v>ANC</v>
      </c>
      <c r="I1611">
        <f t="shared" si="232"/>
        <v>20</v>
      </c>
      <c r="J1611" s="114" t="str">
        <f t="shared" si="233"/>
        <v>3</v>
      </c>
    </row>
    <row r="1612" spans="1:10" x14ac:dyDescent="0.2">
      <c r="A1612" s="115" t="s">
        <v>2675</v>
      </c>
      <c r="B1612" t="str">
        <f t="shared" si="225"/>
        <v>Prozessor C / Section 1 / Programm 4 / Ancillary Receiver 4</v>
      </c>
      <c r="C1612" t="str">
        <f t="shared" si="226"/>
        <v>SDI20_ANCrec_0004</v>
      </c>
      <c r="D1612" t="str">
        <f t="shared" si="227"/>
        <v>Receiver</v>
      </c>
      <c r="E1612" t="str">
        <f t="shared" si="228"/>
        <v>3</v>
      </c>
      <c r="F1612" t="str">
        <f t="shared" si="229"/>
        <v>1</v>
      </c>
      <c r="G1612" t="str">
        <f t="shared" si="230"/>
        <v>4</v>
      </c>
      <c r="H1612" t="str">
        <f t="shared" si="231"/>
        <v>ANC</v>
      </c>
      <c r="I1612">
        <f t="shared" si="232"/>
        <v>20</v>
      </c>
      <c r="J1612" s="114" t="str">
        <f t="shared" si="233"/>
        <v>4</v>
      </c>
    </row>
    <row r="1613" spans="1:10" x14ac:dyDescent="0.2">
      <c r="A1613" s="116" t="s">
        <v>2676</v>
      </c>
      <c r="B1613" t="str">
        <f t="shared" si="225"/>
        <v>Prozessor C / Section 1 / Programm 4 / Audio Receiver 1</v>
      </c>
      <c r="C1613" t="str">
        <f t="shared" si="226"/>
        <v>SDI20_AUDrec_0001</v>
      </c>
      <c r="D1613" t="str">
        <f t="shared" si="227"/>
        <v>Receiver</v>
      </c>
      <c r="E1613" t="str">
        <f t="shared" si="228"/>
        <v>3</v>
      </c>
      <c r="F1613" t="str">
        <f t="shared" si="229"/>
        <v>1</v>
      </c>
      <c r="G1613" t="str">
        <f t="shared" si="230"/>
        <v>4</v>
      </c>
      <c r="H1613" t="str">
        <f t="shared" si="231"/>
        <v>AUD</v>
      </c>
      <c r="I1613">
        <f t="shared" si="232"/>
        <v>20</v>
      </c>
      <c r="J1613" s="114" t="str">
        <f t="shared" si="233"/>
        <v>1</v>
      </c>
    </row>
    <row r="1614" spans="1:10" x14ac:dyDescent="0.2">
      <c r="A1614" s="115" t="s">
        <v>2677</v>
      </c>
      <c r="B1614" t="str">
        <f t="shared" si="225"/>
        <v>Prozessor C / Section 1 / Programm 4 / Audio Receiver 2</v>
      </c>
      <c r="C1614" t="str">
        <f t="shared" si="226"/>
        <v>SDI20_AUDrec_0002</v>
      </c>
      <c r="D1614" t="str">
        <f t="shared" si="227"/>
        <v>Receiver</v>
      </c>
      <c r="E1614" t="str">
        <f t="shared" si="228"/>
        <v>3</v>
      </c>
      <c r="F1614" t="str">
        <f t="shared" si="229"/>
        <v>1</v>
      </c>
      <c r="G1614" t="str">
        <f t="shared" si="230"/>
        <v>4</v>
      </c>
      <c r="H1614" t="str">
        <f t="shared" si="231"/>
        <v>AUD</v>
      </c>
      <c r="I1614">
        <f t="shared" si="232"/>
        <v>20</v>
      </c>
      <c r="J1614" s="114" t="str">
        <f t="shared" si="233"/>
        <v>2</v>
      </c>
    </row>
    <row r="1615" spans="1:10" x14ac:dyDescent="0.2">
      <c r="A1615" s="116" t="s">
        <v>2678</v>
      </c>
      <c r="B1615" t="str">
        <f t="shared" si="225"/>
        <v>Prozessor C / Section 1 / Programm 4 / Audio Receiver 3</v>
      </c>
      <c r="C1615" t="str">
        <f t="shared" si="226"/>
        <v>SDI20_AUDrec_0003</v>
      </c>
      <c r="D1615" t="str">
        <f t="shared" si="227"/>
        <v>Receiver</v>
      </c>
      <c r="E1615" t="str">
        <f t="shared" si="228"/>
        <v>3</v>
      </c>
      <c r="F1615" t="str">
        <f t="shared" si="229"/>
        <v>1</v>
      </c>
      <c r="G1615" t="str">
        <f t="shared" si="230"/>
        <v>4</v>
      </c>
      <c r="H1615" t="str">
        <f t="shared" si="231"/>
        <v>AUD</v>
      </c>
      <c r="I1615">
        <f t="shared" si="232"/>
        <v>20</v>
      </c>
      <c r="J1615" s="114" t="str">
        <f t="shared" si="233"/>
        <v>3</v>
      </c>
    </row>
    <row r="1616" spans="1:10" x14ac:dyDescent="0.2">
      <c r="A1616" s="115" t="s">
        <v>2679</v>
      </c>
      <c r="B1616" t="str">
        <f t="shared" si="225"/>
        <v>Prozessor C / Section 1 / Programm 4 / Audio Receiver 4</v>
      </c>
      <c r="C1616" t="str">
        <f t="shared" si="226"/>
        <v>SDI20_AUDrec_0004</v>
      </c>
      <c r="D1616" t="str">
        <f t="shared" si="227"/>
        <v>Receiver</v>
      </c>
      <c r="E1616" t="str">
        <f t="shared" si="228"/>
        <v>3</v>
      </c>
      <c r="F1616" t="str">
        <f t="shared" si="229"/>
        <v>1</v>
      </c>
      <c r="G1616" t="str">
        <f t="shared" si="230"/>
        <v>4</v>
      </c>
      <c r="H1616" t="str">
        <f t="shared" si="231"/>
        <v>AUD</v>
      </c>
      <c r="I1616">
        <f t="shared" si="232"/>
        <v>20</v>
      </c>
      <c r="J1616" s="114" t="str">
        <f t="shared" si="233"/>
        <v>4</v>
      </c>
    </row>
    <row r="1617" spans="1:10" x14ac:dyDescent="0.2">
      <c r="A1617" s="116" t="s">
        <v>2680</v>
      </c>
      <c r="B1617" t="str">
        <f t="shared" si="225"/>
        <v>Prozessor C / Section 1 / Programm 4 / Audio Receiver 5</v>
      </c>
      <c r="C1617" t="str">
        <f t="shared" si="226"/>
        <v>SDI20_AUDrec_0005</v>
      </c>
      <c r="D1617" t="str">
        <f t="shared" si="227"/>
        <v>Receiver</v>
      </c>
      <c r="E1617" t="str">
        <f t="shared" si="228"/>
        <v>3</v>
      </c>
      <c r="F1617" t="str">
        <f t="shared" si="229"/>
        <v>1</v>
      </c>
      <c r="G1617" t="str">
        <f t="shared" si="230"/>
        <v>4</v>
      </c>
      <c r="H1617" t="str">
        <f t="shared" si="231"/>
        <v>AUD</v>
      </c>
      <c r="I1617">
        <f t="shared" si="232"/>
        <v>20</v>
      </c>
      <c r="J1617" s="114" t="str">
        <f t="shared" si="233"/>
        <v>5</v>
      </c>
    </row>
    <row r="1618" spans="1:10" x14ac:dyDescent="0.2">
      <c r="A1618" s="115" t="s">
        <v>2681</v>
      </c>
      <c r="B1618" t="str">
        <f t="shared" si="225"/>
        <v>Prozessor C / Section 1 / Programm 4 / Audio Receiver 6</v>
      </c>
      <c r="C1618" t="str">
        <f t="shared" si="226"/>
        <v>SDI20_AUDrec_0006</v>
      </c>
      <c r="D1618" t="str">
        <f t="shared" si="227"/>
        <v>Receiver</v>
      </c>
      <c r="E1618" t="str">
        <f t="shared" si="228"/>
        <v>3</v>
      </c>
      <c r="F1618" t="str">
        <f t="shared" si="229"/>
        <v>1</v>
      </c>
      <c r="G1618" t="str">
        <f t="shared" si="230"/>
        <v>4</v>
      </c>
      <c r="H1618" t="str">
        <f t="shared" si="231"/>
        <v>AUD</v>
      </c>
      <c r="I1618">
        <f t="shared" si="232"/>
        <v>20</v>
      </c>
      <c r="J1618" s="114" t="str">
        <f t="shared" si="233"/>
        <v>6</v>
      </c>
    </row>
    <row r="1619" spans="1:10" x14ac:dyDescent="0.2">
      <c r="A1619" s="116" t="s">
        <v>2682</v>
      </c>
      <c r="B1619" t="str">
        <f t="shared" si="225"/>
        <v>Prozessor C / Section 1 / Programm 4 / Audio Receiver 7</v>
      </c>
      <c r="C1619" t="str">
        <f t="shared" si="226"/>
        <v>SDI20_AUDrec_0007</v>
      </c>
      <c r="D1619" t="str">
        <f t="shared" si="227"/>
        <v>Receiver</v>
      </c>
      <c r="E1619" t="str">
        <f t="shared" si="228"/>
        <v>3</v>
      </c>
      <c r="F1619" t="str">
        <f t="shared" si="229"/>
        <v>1</v>
      </c>
      <c r="G1619" t="str">
        <f t="shared" si="230"/>
        <v>4</v>
      </c>
      <c r="H1619" t="str">
        <f t="shared" si="231"/>
        <v>AUD</v>
      </c>
      <c r="I1619">
        <f t="shared" si="232"/>
        <v>20</v>
      </c>
      <c r="J1619" s="114" t="str">
        <f t="shared" si="233"/>
        <v>7</v>
      </c>
    </row>
    <row r="1620" spans="1:10" x14ac:dyDescent="0.2">
      <c r="A1620" s="115" t="s">
        <v>2683</v>
      </c>
      <c r="B1620" t="str">
        <f t="shared" si="225"/>
        <v>Prozessor C / Section 1 / Programm 4 / Audio Receiver 8</v>
      </c>
      <c r="C1620" t="str">
        <f t="shared" si="226"/>
        <v>SDI20_AUDrec_0008</v>
      </c>
      <c r="D1620" t="str">
        <f t="shared" si="227"/>
        <v>Receiver</v>
      </c>
      <c r="E1620" t="str">
        <f t="shared" si="228"/>
        <v>3</v>
      </c>
      <c r="F1620" t="str">
        <f t="shared" si="229"/>
        <v>1</v>
      </c>
      <c r="G1620" t="str">
        <f t="shared" si="230"/>
        <v>4</v>
      </c>
      <c r="H1620" t="str">
        <f t="shared" si="231"/>
        <v>AUD</v>
      </c>
      <c r="I1620">
        <f t="shared" si="232"/>
        <v>20</v>
      </c>
      <c r="J1620" s="114" t="str">
        <f t="shared" si="233"/>
        <v>8</v>
      </c>
    </row>
    <row r="1621" spans="1:10" x14ac:dyDescent="0.2">
      <c r="A1621" s="116" t="s">
        <v>2684</v>
      </c>
      <c r="B1621" t="str">
        <f t="shared" si="225"/>
        <v>Prozessor C / Section 1 / Programm 4 / Audio Receiver 9</v>
      </c>
      <c r="C1621" t="str">
        <f t="shared" si="226"/>
        <v>SDI20_AUDrec_0009</v>
      </c>
      <c r="D1621" t="str">
        <f t="shared" si="227"/>
        <v>Receiver</v>
      </c>
      <c r="E1621" t="str">
        <f t="shared" si="228"/>
        <v>3</v>
      </c>
      <c r="F1621" t="str">
        <f t="shared" si="229"/>
        <v>1</v>
      </c>
      <c r="G1621" t="str">
        <f t="shared" si="230"/>
        <v>4</v>
      </c>
      <c r="H1621" t="str">
        <f t="shared" si="231"/>
        <v>AUD</v>
      </c>
      <c r="I1621">
        <f t="shared" si="232"/>
        <v>20</v>
      </c>
      <c r="J1621" s="114" t="str">
        <f t="shared" si="233"/>
        <v>9</v>
      </c>
    </row>
    <row r="1622" spans="1:10" x14ac:dyDescent="0.2">
      <c r="A1622" s="115" t="s">
        <v>2685</v>
      </c>
      <c r="B1622" t="str">
        <f t="shared" si="225"/>
        <v>Prozessor C / Section 1 / Programm 4 / Audio Receiver 10</v>
      </c>
      <c r="C1622" t="str">
        <f t="shared" si="226"/>
        <v>SDI20_AUDrec_0010</v>
      </c>
      <c r="D1622" t="str">
        <f t="shared" si="227"/>
        <v>Receiver</v>
      </c>
      <c r="E1622" t="str">
        <f t="shared" si="228"/>
        <v>3</v>
      </c>
      <c r="F1622" t="str">
        <f t="shared" si="229"/>
        <v>1</v>
      </c>
      <c r="G1622" t="str">
        <f t="shared" si="230"/>
        <v>4</v>
      </c>
      <c r="H1622" t="str">
        <f t="shared" si="231"/>
        <v>AUD</v>
      </c>
      <c r="I1622">
        <f t="shared" si="232"/>
        <v>20</v>
      </c>
      <c r="J1622" s="114" t="str">
        <f t="shared" si="233"/>
        <v>10</v>
      </c>
    </row>
    <row r="1623" spans="1:10" x14ac:dyDescent="0.2">
      <c r="A1623" s="116" t="s">
        <v>2686</v>
      </c>
      <c r="B1623" t="str">
        <f t="shared" si="225"/>
        <v>Prozessor C / Section 1 / Programm 4 / Audio Receiver 11</v>
      </c>
      <c r="C1623" t="str">
        <f t="shared" si="226"/>
        <v>SDI20_AUDrec_0011</v>
      </c>
      <c r="D1623" t="str">
        <f t="shared" si="227"/>
        <v>Receiver</v>
      </c>
      <c r="E1623" t="str">
        <f t="shared" si="228"/>
        <v>3</v>
      </c>
      <c r="F1623" t="str">
        <f t="shared" si="229"/>
        <v>1</v>
      </c>
      <c r="G1623" t="str">
        <f t="shared" si="230"/>
        <v>4</v>
      </c>
      <c r="H1623" t="str">
        <f t="shared" si="231"/>
        <v>AUD</v>
      </c>
      <c r="I1623">
        <f t="shared" si="232"/>
        <v>20</v>
      </c>
      <c r="J1623" s="114" t="str">
        <f t="shared" si="233"/>
        <v>11</v>
      </c>
    </row>
    <row r="1624" spans="1:10" x14ac:dyDescent="0.2">
      <c r="A1624" s="115" t="s">
        <v>2687</v>
      </c>
      <c r="B1624" t="str">
        <f t="shared" si="225"/>
        <v>Prozessor C / Section 1 / Programm 4 / Audio Receiver 12</v>
      </c>
      <c r="C1624" t="str">
        <f t="shared" si="226"/>
        <v>SDI20_AUDrec_0012</v>
      </c>
      <c r="D1624" t="str">
        <f t="shared" si="227"/>
        <v>Receiver</v>
      </c>
      <c r="E1624" t="str">
        <f t="shared" si="228"/>
        <v>3</v>
      </c>
      <c r="F1624" t="str">
        <f t="shared" si="229"/>
        <v>1</v>
      </c>
      <c r="G1624" t="str">
        <f t="shared" si="230"/>
        <v>4</v>
      </c>
      <c r="H1624" t="str">
        <f t="shared" si="231"/>
        <v>AUD</v>
      </c>
      <c r="I1624">
        <f t="shared" si="232"/>
        <v>20</v>
      </c>
      <c r="J1624" s="114" t="str">
        <f t="shared" si="233"/>
        <v>12</v>
      </c>
    </row>
    <row r="1625" spans="1:10" x14ac:dyDescent="0.2">
      <c r="A1625" s="116" t="s">
        <v>2688</v>
      </c>
      <c r="B1625" t="str">
        <f t="shared" si="225"/>
        <v>Prozessor C / Section 1 / Programm 4 / Audio Receiver 13</v>
      </c>
      <c r="C1625" t="str">
        <f t="shared" si="226"/>
        <v>SDI20_AUDrec_0013</v>
      </c>
      <c r="D1625" t="str">
        <f t="shared" si="227"/>
        <v>Receiver</v>
      </c>
      <c r="E1625" t="str">
        <f t="shared" si="228"/>
        <v>3</v>
      </c>
      <c r="F1625" t="str">
        <f t="shared" si="229"/>
        <v>1</v>
      </c>
      <c r="G1625" t="str">
        <f t="shared" si="230"/>
        <v>4</v>
      </c>
      <c r="H1625" t="str">
        <f t="shared" si="231"/>
        <v>AUD</v>
      </c>
      <c r="I1625">
        <f t="shared" si="232"/>
        <v>20</v>
      </c>
      <c r="J1625" s="114" t="str">
        <f t="shared" si="233"/>
        <v>13</v>
      </c>
    </row>
    <row r="1626" spans="1:10" x14ac:dyDescent="0.2">
      <c r="A1626" s="115" t="s">
        <v>2689</v>
      </c>
      <c r="B1626" t="str">
        <f t="shared" si="225"/>
        <v>Prozessor C / Section 1 / Programm 4 / Audio Receiver 14</v>
      </c>
      <c r="C1626" t="str">
        <f t="shared" si="226"/>
        <v>SDI20_AUDrec_0014</v>
      </c>
      <c r="D1626" t="str">
        <f t="shared" si="227"/>
        <v>Receiver</v>
      </c>
      <c r="E1626" t="str">
        <f t="shared" si="228"/>
        <v>3</v>
      </c>
      <c r="F1626" t="str">
        <f t="shared" si="229"/>
        <v>1</v>
      </c>
      <c r="G1626" t="str">
        <f t="shared" si="230"/>
        <v>4</v>
      </c>
      <c r="H1626" t="str">
        <f t="shared" si="231"/>
        <v>AUD</v>
      </c>
      <c r="I1626">
        <f t="shared" si="232"/>
        <v>20</v>
      </c>
      <c r="J1626" s="114" t="str">
        <f t="shared" si="233"/>
        <v>14</v>
      </c>
    </row>
    <row r="1627" spans="1:10" x14ac:dyDescent="0.2">
      <c r="A1627" s="116" t="s">
        <v>2690</v>
      </c>
      <c r="B1627" t="str">
        <f t="shared" si="225"/>
        <v>Prozessor C / Section 1 / Programm 4 / Audio Receiver 15</v>
      </c>
      <c r="C1627" t="str">
        <f t="shared" si="226"/>
        <v>SDI20_AUDrec_0015</v>
      </c>
      <c r="D1627" t="str">
        <f t="shared" si="227"/>
        <v>Receiver</v>
      </c>
      <c r="E1627" t="str">
        <f t="shared" si="228"/>
        <v>3</v>
      </c>
      <c r="F1627" t="str">
        <f t="shared" si="229"/>
        <v>1</v>
      </c>
      <c r="G1627" t="str">
        <f t="shared" si="230"/>
        <v>4</v>
      </c>
      <c r="H1627" t="str">
        <f t="shared" si="231"/>
        <v>AUD</v>
      </c>
      <c r="I1627">
        <f t="shared" si="232"/>
        <v>20</v>
      </c>
      <c r="J1627" s="114" t="str">
        <f t="shared" si="233"/>
        <v>15</v>
      </c>
    </row>
    <row r="1628" spans="1:10" x14ac:dyDescent="0.2">
      <c r="A1628" s="115" t="s">
        <v>2691</v>
      </c>
      <c r="B1628" t="str">
        <f t="shared" si="225"/>
        <v>Prozessor C / Section 1 / Programm 4 / Audio Receiver 16</v>
      </c>
      <c r="C1628" t="str">
        <f t="shared" si="226"/>
        <v>SDI20_AUDrec_0016</v>
      </c>
      <c r="D1628" t="str">
        <f t="shared" si="227"/>
        <v>Receiver</v>
      </c>
      <c r="E1628" t="str">
        <f t="shared" si="228"/>
        <v>3</v>
      </c>
      <c r="F1628" t="str">
        <f t="shared" si="229"/>
        <v>1</v>
      </c>
      <c r="G1628" t="str">
        <f t="shared" si="230"/>
        <v>4</v>
      </c>
      <c r="H1628" t="str">
        <f t="shared" si="231"/>
        <v>AUD</v>
      </c>
      <c r="I1628">
        <f t="shared" si="232"/>
        <v>20</v>
      </c>
      <c r="J1628" s="114" t="str">
        <f t="shared" si="233"/>
        <v>16</v>
      </c>
    </row>
    <row r="1629" spans="1:10" x14ac:dyDescent="0.2">
      <c r="A1629" s="116" t="s">
        <v>2692</v>
      </c>
      <c r="B1629" t="str">
        <f t="shared" si="225"/>
        <v>Prozessor C / Section 1 / Programm 4 / Video Receiver 1</v>
      </c>
      <c r="C1629" t="str">
        <f t="shared" si="226"/>
        <v>SDI20_VIDrec_0001</v>
      </c>
      <c r="D1629" t="str">
        <f t="shared" si="227"/>
        <v>Receiver</v>
      </c>
      <c r="E1629" t="str">
        <f t="shared" si="228"/>
        <v>3</v>
      </c>
      <c r="F1629" t="str">
        <f t="shared" si="229"/>
        <v>1</v>
      </c>
      <c r="G1629" t="str">
        <f t="shared" si="230"/>
        <v>4</v>
      </c>
      <c r="H1629" t="str">
        <f t="shared" si="231"/>
        <v>VID</v>
      </c>
      <c r="I1629">
        <f t="shared" si="232"/>
        <v>20</v>
      </c>
      <c r="J1629" s="114" t="str">
        <f t="shared" si="233"/>
        <v>1</v>
      </c>
    </row>
    <row r="1630" spans="1:10" x14ac:dyDescent="0.2">
      <c r="A1630" s="115" t="s">
        <v>2693</v>
      </c>
      <c r="B1630" t="str">
        <f t="shared" si="225"/>
        <v>Prozessor C / Section 2 / Programm 1 / Ancillary Receiver 1</v>
      </c>
      <c r="C1630" t="str">
        <f t="shared" si="226"/>
        <v>SDI21_ANCrec_0001</v>
      </c>
      <c r="D1630" t="str">
        <f t="shared" si="227"/>
        <v>Receiver</v>
      </c>
      <c r="E1630" t="str">
        <f t="shared" si="228"/>
        <v>3</v>
      </c>
      <c r="F1630" t="str">
        <f t="shared" si="229"/>
        <v>2</v>
      </c>
      <c r="G1630" t="str">
        <f t="shared" si="230"/>
        <v>1</v>
      </c>
      <c r="H1630" t="str">
        <f t="shared" si="231"/>
        <v>ANC</v>
      </c>
      <c r="I1630">
        <f t="shared" si="232"/>
        <v>21</v>
      </c>
      <c r="J1630" s="114" t="str">
        <f t="shared" si="233"/>
        <v>1</v>
      </c>
    </row>
    <row r="1631" spans="1:10" x14ac:dyDescent="0.2">
      <c r="A1631" s="116" t="s">
        <v>2694</v>
      </c>
      <c r="B1631" t="str">
        <f t="shared" si="225"/>
        <v>Prozessor C / Section 2 / Programm 1 / Ancillary Receiver 2</v>
      </c>
      <c r="C1631" t="str">
        <f t="shared" si="226"/>
        <v>SDI21_ANCrec_0002</v>
      </c>
      <c r="D1631" t="str">
        <f t="shared" si="227"/>
        <v>Receiver</v>
      </c>
      <c r="E1631" t="str">
        <f t="shared" si="228"/>
        <v>3</v>
      </c>
      <c r="F1631" t="str">
        <f t="shared" si="229"/>
        <v>2</v>
      </c>
      <c r="G1631" t="str">
        <f t="shared" si="230"/>
        <v>1</v>
      </c>
      <c r="H1631" t="str">
        <f t="shared" si="231"/>
        <v>ANC</v>
      </c>
      <c r="I1631">
        <f t="shared" si="232"/>
        <v>21</v>
      </c>
      <c r="J1631" s="114" t="str">
        <f t="shared" si="233"/>
        <v>2</v>
      </c>
    </row>
    <row r="1632" spans="1:10" x14ac:dyDescent="0.2">
      <c r="A1632" s="115" t="s">
        <v>2695</v>
      </c>
      <c r="B1632" t="str">
        <f t="shared" si="225"/>
        <v>Prozessor C / Section 2 / Programm 1 / Ancillary Receiver 3</v>
      </c>
      <c r="C1632" t="str">
        <f t="shared" si="226"/>
        <v>SDI21_ANCrec_0003</v>
      </c>
      <c r="D1632" t="str">
        <f t="shared" si="227"/>
        <v>Receiver</v>
      </c>
      <c r="E1632" t="str">
        <f t="shared" si="228"/>
        <v>3</v>
      </c>
      <c r="F1632" t="str">
        <f t="shared" si="229"/>
        <v>2</v>
      </c>
      <c r="G1632" t="str">
        <f t="shared" si="230"/>
        <v>1</v>
      </c>
      <c r="H1632" t="str">
        <f t="shared" si="231"/>
        <v>ANC</v>
      </c>
      <c r="I1632">
        <f t="shared" si="232"/>
        <v>21</v>
      </c>
      <c r="J1632" s="114" t="str">
        <f t="shared" si="233"/>
        <v>3</v>
      </c>
    </row>
    <row r="1633" spans="1:10" x14ac:dyDescent="0.2">
      <c r="A1633" s="116" t="s">
        <v>2696</v>
      </c>
      <c r="B1633" t="str">
        <f t="shared" si="225"/>
        <v>Prozessor C / Section 2 / Programm 1 / Ancillary Receiver 4</v>
      </c>
      <c r="C1633" t="str">
        <f t="shared" si="226"/>
        <v>SDI21_ANCrec_0004</v>
      </c>
      <c r="D1633" t="str">
        <f t="shared" si="227"/>
        <v>Receiver</v>
      </c>
      <c r="E1633" t="str">
        <f t="shared" si="228"/>
        <v>3</v>
      </c>
      <c r="F1633" t="str">
        <f t="shared" si="229"/>
        <v>2</v>
      </c>
      <c r="G1633" t="str">
        <f t="shared" si="230"/>
        <v>1</v>
      </c>
      <c r="H1633" t="str">
        <f t="shared" si="231"/>
        <v>ANC</v>
      </c>
      <c r="I1633">
        <f t="shared" si="232"/>
        <v>21</v>
      </c>
      <c r="J1633" s="114" t="str">
        <f t="shared" si="233"/>
        <v>4</v>
      </c>
    </row>
    <row r="1634" spans="1:10" x14ac:dyDescent="0.2">
      <c r="A1634" s="115" t="s">
        <v>2697</v>
      </c>
      <c r="B1634" t="str">
        <f t="shared" si="225"/>
        <v>Prozessor C / Section 2 / Programm 1 / Audio Receiver 1</v>
      </c>
      <c r="C1634" t="str">
        <f t="shared" si="226"/>
        <v>SDI21_AUDrec_0001</v>
      </c>
      <c r="D1634" t="str">
        <f t="shared" si="227"/>
        <v>Receiver</v>
      </c>
      <c r="E1634" t="str">
        <f t="shared" si="228"/>
        <v>3</v>
      </c>
      <c r="F1634" t="str">
        <f t="shared" si="229"/>
        <v>2</v>
      </c>
      <c r="G1634" t="str">
        <f t="shared" si="230"/>
        <v>1</v>
      </c>
      <c r="H1634" t="str">
        <f t="shared" si="231"/>
        <v>AUD</v>
      </c>
      <c r="I1634">
        <f t="shared" si="232"/>
        <v>21</v>
      </c>
      <c r="J1634" s="114" t="str">
        <f t="shared" si="233"/>
        <v>1</v>
      </c>
    </row>
    <row r="1635" spans="1:10" x14ac:dyDescent="0.2">
      <c r="A1635" s="116" t="s">
        <v>2698</v>
      </c>
      <c r="B1635" t="str">
        <f t="shared" si="225"/>
        <v>Prozessor C / Section 2 / Programm 1 / Audio Receiver 2</v>
      </c>
      <c r="C1635" t="str">
        <f t="shared" si="226"/>
        <v>SDI21_AUDrec_0002</v>
      </c>
      <c r="D1635" t="str">
        <f t="shared" si="227"/>
        <v>Receiver</v>
      </c>
      <c r="E1635" t="str">
        <f t="shared" si="228"/>
        <v>3</v>
      </c>
      <c r="F1635" t="str">
        <f t="shared" si="229"/>
        <v>2</v>
      </c>
      <c r="G1635" t="str">
        <f t="shared" si="230"/>
        <v>1</v>
      </c>
      <c r="H1635" t="str">
        <f t="shared" si="231"/>
        <v>AUD</v>
      </c>
      <c r="I1635">
        <f t="shared" si="232"/>
        <v>21</v>
      </c>
      <c r="J1635" s="114" t="str">
        <f t="shared" si="233"/>
        <v>2</v>
      </c>
    </row>
    <row r="1636" spans="1:10" x14ac:dyDescent="0.2">
      <c r="A1636" s="115" t="s">
        <v>2699</v>
      </c>
      <c r="B1636" t="str">
        <f t="shared" si="225"/>
        <v>Prozessor C / Section 2 / Programm 1 / Audio Receiver 3</v>
      </c>
      <c r="C1636" t="str">
        <f t="shared" si="226"/>
        <v>SDI21_AUDrec_0003</v>
      </c>
      <c r="D1636" t="str">
        <f t="shared" si="227"/>
        <v>Receiver</v>
      </c>
      <c r="E1636" t="str">
        <f t="shared" si="228"/>
        <v>3</v>
      </c>
      <c r="F1636" t="str">
        <f t="shared" si="229"/>
        <v>2</v>
      </c>
      <c r="G1636" t="str">
        <f t="shared" si="230"/>
        <v>1</v>
      </c>
      <c r="H1636" t="str">
        <f t="shared" si="231"/>
        <v>AUD</v>
      </c>
      <c r="I1636">
        <f t="shared" si="232"/>
        <v>21</v>
      </c>
      <c r="J1636" s="114" t="str">
        <f t="shared" si="233"/>
        <v>3</v>
      </c>
    </row>
    <row r="1637" spans="1:10" x14ac:dyDescent="0.2">
      <c r="A1637" s="116" t="s">
        <v>2700</v>
      </c>
      <c r="B1637" t="str">
        <f t="shared" si="225"/>
        <v>Prozessor C / Section 2 / Programm 1 / Audio Receiver 4</v>
      </c>
      <c r="C1637" t="str">
        <f t="shared" si="226"/>
        <v>SDI21_AUDrec_0004</v>
      </c>
      <c r="D1637" t="str">
        <f t="shared" si="227"/>
        <v>Receiver</v>
      </c>
      <c r="E1637" t="str">
        <f t="shared" si="228"/>
        <v>3</v>
      </c>
      <c r="F1637" t="str">
        <f t="shared" si="229"/>
        <v>2</v>
      </c>
      <c r="G1637" t="str">
        <f t="shared" si="230"/>
        <v>1</v>
      </c>
      <c r="H1637" t="str">
        <f t="shared" si="231"/>
        <v>AUD</v>
      </c>
      <c r="I1637">
        <f t="shared" si="232"/>
        <v>21</v>
      </c>
      <c r="J1637" s="114" t="str">
        <f t="shared" si="233"/>
        <v>4</v>
      </c>
    </row>
    <row r="1638" spans="1:10" x14ac:dyDescent="0.2">
      <c r="A1638" s="115" t="s">
        <v>2701</v>
      </c>
      <c r="B1638" t="str">
        <f t="shared" si="225"/>
        <v>Prozessor C / Section 2 / Programm 1 / Audio Receiver 5</v>
      </c>
      <c r="C1638" t="str">
        <f t="shared" si="226"/>
        <v>SDI21_AUDrec_0005</v>
      </c>
      <c r="D1638" t="str">
        <f t="shared" si="227"/>
        <v>Receiver</v>
      </c>
      <c r="E1638" t="str">
        <f t="shared" si="228"/>
        <v>3</v>
      </c>
      <c r="F1638" t="str">
        <f t="shared" si="229"/>
        <v>2</v>
      </c>
      <c r="G1638" t="str">
        <f t="shared" si="230"/>
        <v>1</v>
      </c>
      <c r="H1638" t="str">
        <f t="shared" si="231"/>
        <v>AUD</v>
      </c>
      <c r="I1638">
        <f t="shared" si="232"/>
        <v>21</v>
      </c>
      <c r="J1638" s="114" t="str">
        <f t="shared" si="233"/>
        <v>5</v>
      </c>
    </row>
    <row r="1639" spans="1:10" x14ac:dyDescent="0.2">
      <c r="A1639" s="116" t="s">
        <v>2702</v>
      </c>
      <c r="B1639" t="str">
        <f t="shared" si="225"/>
        <v>Prozessor C / Section 2 / Programm 1 / Audio Receiver 6</v>
      </c>
      <c r="C1639" t="str">
        <f t="shared" si="226"/>
        <v>SDI21_AUDrec_0006</v>
      </c>
      <c r="D1639" t="str">
        <f t="shared" si="227"/>
        <v>Receiver</v>
      </c>
      <c r="E1639" t="str">
        <f t="shared" si="228"/>
        <v>3</v>
      </c>
      <c r="F1639" t="str">
        <f t="shared" si="229"/>
        <v>2</v>
      </c>
      <c r="G1639" t="str">
        <f t="shared" si="230"/>
        <v>1</v>
      </c>
      <c r="H1639" t="str">
        <f t="shared" si="231"/>
        <v>AUD</v>
      </c>
      <c r="I1639">
        <f t="shared" si="232"/>
        <v>21</v>
      </c>
      <c r="J1639" s="114" t="str">
        <f t="shared" si="233"/>
        <v>6</v>
      </c>
    </row>
    <row r="1640" spans="1:10" x14ac:dyDescent="0.2">
      <c r="A1640" s="115" t="s">
        <v>2703</v>
      </c>
      <c r="B1640" t="str">
        <f t="shared" si="225"/>
        <v>Prozessor C / Section 2 / Programm 1 / Audio Receiver 7</v>
      </c>
      <c r="C1640" t="str">
        <f t="shared" si="226"/>
        <v>SDI21_AUDrec_0007</v>
      </c>
      <c r="D1640" t="str">
        <f t="shared" si="227"/>
        <v>Receiver</v>
      </c>
      <c r="E1640" t="str">
        <f t="shared" si="228"/>
        <v>3</v>
      </c>
      <c r="F1640" t="str">
        <f t="shared" si="229"/>
        <v>2</v>
      </c>
      <c r="G1640" t="str">
        <f t="shared" si="230"/>
        <v>1</v>
      </c>
      <c r="H1640" t="str">
        <f t="shared" si="231"/>
        <v>AUD</v>
      </c>
      <c r="I1640">
        <f t="shared" si="232"/>
        <v>21</v>
      </c>
      <c r="J1640" s="114" t="str">
        <f t="shared" si="233"/>
        <v>7</v>
      </c>
    </row>
    <row r="1641" spans="1:10" x14ac:dyDescent="0.2">
      <c r="A1641" s="116" t="s">
        <v>2704</v>
      </c>
      <c r="B1641" t="str">
        <f t="shared" si="225"/>
        <v>Prozessor C / Section 2 / Programm 1 / Audio Receiver 8</v>
      </c>
      <c r="C1641" t="str">
        <f t="shared" si="226"/>
        <v>SDI21_AUDrec_0008</v>
      </c>
      <c r="D1641" t="str">
        <f t="shared" si="227"/>
        <v>Receiver</v>
      </c>
      <c r="E1641" t="str">
        <f t="shared" si="228"/>
        <v>3</v>
      </c>
      <c r="F1641" t="str">
        <f t="shared" si="229"/>
        <v>2</v>
      </c>
      <c r="G1641" t="str">
        <f t="shared" si="230"/>
        <v>1</v>
      </c>
      <c r="H1641" t="str">
        <f t="shared" si="231"/>
        <v>AUD</v>
      </c>
      <c r="I1641">
        <f t="shared" si="232"/>
        <v>21</v>
      </c>
      <c r="J1641" s="114" t="str">
        <f t="shared" si="233"/>
        <v>8</v>
      </c>
    </row>
    <row r="1642" spans="1:10" x14ac:dyDescent="0.2">
      <c r="A1642" s="115" t="s">
        <v>2705</v>
      </c>
      <c r="B1642" t="str">
        <f t="shared" si="225"/>
        <v>Prozessor C / Section 2 / Programm 1 / Audio Receiver 9</v>
      </c>
      <c r="C1642" t="str">
        <f t="shared" si="226"/>
        <v>SDI21_AUDrec_0009</v>
      </c>
      <c r="D1642" t="str">
        <f t="shared" si="227"/>
        <v>Receiver</v>
      </c>
      <c r="E1642" t="str">
        <f t="shared" si="228"/>
        <v>3</v>
      </c>
      <c r="F1642" t="str">
        <f t="shared" si="229"/>
        <v>2</v>
      </c>
      <c r="G1642" t="str">
        <f t="shared" si="230"/>
        <v>1</v>
      </c>
      <c r="H1642" t="str">
        <f t="shared" si="231"/>
        <v>AUD</v>
      </c>
      <c r="I1642">
        <f t="shared" si="232"/>
        <v>21</v>
      </c>
      <c r="J1642" s="114" t="str">
        <f t="shared" si="233"/>
        <v>9</v>
      </c>
    </row>
    <row r="1643" spans="1:10" x14ac:dyDescent="0.2">
      <c r="A1643" s="116" t="s">
        <v>2706</v>
      </c>
      <c r="B1643" t="str">
        <f t="shared" si="225"/>
        <v>Prozessor C / Section 2 / Programm 1 / Audio Receiver 10</v>
      </c>
      <c r="C1643" t="str">
        <f t="shared" si="226"/>
        <v>SDI21_AUDrec_0010</v>
      </c>
      <c r="D1643" t="str">
        <f t="shared" si="227"/>
        <v>Receiver</v>
      </c>
      <c r="E1643" t="str">
        <f t="shared" si="228"/>
        <v>3</v>
      </c>
      <c r="F1643" t="str">
        <f t="shared" si="229"/>
        <v>2</v>
      </c>
      <c r="G1643" t="str">
        <f t="shared" si="230"/>
        <v>1</v>
      </c>
      <c r="H1643" t="str">
        <f t="shared" si="231"/>
        <v>AUD</v>
      </c>
      <c r="I1643">
        <f t="shared" si="232"/>
        <v>21</v>
      </c>
      <c r="J1643" s="114" t="str">
        <f t="shared" si="233"/>
        <v>10</v>
      </c>
    </row>
    <row r="1644" spans="1:10" x14ac:dyDescent="0.2">
      <c r="A1644" s="115" t="s">
        <v>2707</v>
      </c>
      <c r="B1644" t="str">
        <f t="shared" si="225"/>
        <v>Prozessor C / Section 2 / Programm 1 / Audio Receiver 11</v>
      </c>
      <c r="C1644" t="str">
        <f t="shared" si="226"/>
        <v>SDI21_AUDrec_0011</v>
      </c>
      <c r="D1644" t="str">
        <f t="shared" si="227"/>
        <v>Receiver</v>
      </c>
      <c r="E1644" t="str">
        <f t="shared" si="228"/>
        <v>3</v>
      </c>
      <c r="F1644" t="str">
        <f t="shared" si="229"/>
        <v>2</v>
      </c>
      <c r="G1644" t="str">
        <f t="shared" si="230"/>
        <v>1</v>
      </c>
      <c r="H1644" t="str">
        <f t="shared" si="231"/>
        <v>AUD</v>
      </c>
      <c r="I1644">
        <f t="shared" si="232"/>
        <v>21</v>
      </c>
      <c r="J1644" s="114" t="str">
        <f t="shared" si="233"/>
        <v>11</v>
      </c>
    </row>
    <row r="1645" spans="1:10" x14ac:dyDescent="0.2">
      <c r="A1645" s="116" t="s">
        <v>2708</v>
      </c>
      <c r="B1645" t="str">
        <f t="shared" si="225"/>
        <v>Prozessor C / Section 2 / Programm 1 / Audio Receiver 12</v>
      </c>
      <c r="C1645" t="str">
        <f t="shared" si="226"/>
        <v>SDI21_AUDrec_0012</v>
      </c>
      <c r="D1645" t="str">
        <f t="shared" si="227"/>
        <v>Receiver</v>
      </c>
      <c r="E1645" t="str">
        <f t="shared" si="228"/>
        <v>3</v>
      </c>
      <c r="F1645" t="str">
        <f t="shared" si="229"/>
        <v>2</v>
      </c>
      <c r="G1645" t="str">
        <f t="shared" si="230"/>
        <v>1</v>
      </c>
      <c r="H1645" t="str">
        <f t="shared" si="231"/>
        <v>AUD</v>
      </c>
      <c r="I1645">
        <f t="shared" si="232"/>
        <v>21</v>
      </c>
      <c r="J1645" s="114" t="str">
        <f t="shared" si="233"/>
        <v>12</v>
      </c>
    </row>
    <row r="1646" spans="1:10" x14ac:dyDescent="0.2">
      <c r="A1646" s="115" t="s">
        <v>2709</v>
      </c>
      <c r="B1646" t="str">
        <f t="shared" si="225"/>
        <v>Prozessor C / Section 2 / Programm 1 / Audio Receiver 13</v>
      </c>
      <c r="C1646" t="str">
        <f t="shared" si="226"/>
        <v>SDI21_AUDrec_0013</v>
      </c>
      <c r="D1646" t="str">
        <f t="shared" si="227"/>
        <v>Receiver</v>
      </c>
      <c r="E1646" t="str">
        <f t="shared" si="228"/>
        <v>3</v>
      </c>
      <c r="F1646" t="str">
        <f t="shared" si="229"/>
        <v>2</v>
      </c>
      <c r="G1646" t="str">
        <f t="shared" si="230"/>
        <v>1</v>
      </c>
      <c r="H1646" t="str">
        <f t="shared" si="231"/>
        <v>AUD</v>
      </c>
      <c r="I1646">
        <f t="shared" si="232"/>
        <v>21</v>
      </c>
      <c r="J1646" s="114" t="str">
        <f t="shared" si="233"/>
        <v>13</v>
      </c>
    </row>
    <row r="1647" spans="1:10" x14ac:dyDescent="0.2">
      <c r="A1647" s="116" t="s">
        <v>2710</v>
      </c>
      <c r="B1647" t="str">
        <f t="shared" si="225"/>
        <v>Prozessor C / Section 2 / Programm 1 / Audio Receiver 14</v>
      </c>
      <c r="C1647" t="str">
        <f t="shared" si="226"/>
        <v>SDI21_AUDrec_0014</v>
      </c>
      <c r="D1647" t="str">
        <f t="shared" si="227"/>
        <v>Receiver</v>
      </c>
      <c r="E1647" t="str">
        <f t="shared" si="228"/>
        <v>3</v>
      </c>
      <c r="F1647" t="str">
        <f t="shared" si="229"/>
        <v>2</v>
      </c>
      <c r="G1647" t="str">
        <f t="shared" si="230"/>
        <v>1</v>
      </c>
      <c r="H1647" t="str">
        <f t="shared" si="231"/>
        <v>AUD</v>
      </c>
      <c r="I1647">
        <f t="shared" si="232"/>
        <v>21</v>
      </c>
      <c r="J1647" s="114" t="str">
        <f t="shared" si="233"/>
        <v>14</v>
      </c>
    </row>
    <row r="1648" spans="1:10" x14ac:dyDescent="0.2">
      <c r="A1648" s="115" t="s">
        <v>2711</v>
      </c>
      <c r="B1648" t="str">
        <f t="shared" si="225"/>
        <v>Prozessor C / Section 2 / Programm 1 / Audio Receiver 15</v>
      </c>
      <c r="C1648" t="str">
        <f t="shared" si="226"/>
        <v>SDI21_AUDrec_0015</v>
      </c>
      <c r="D1648" t="str">
        <f t="shared" si="227"/>
        <v>Receiver</v>
      </c>
      <c r="E1648" t="str">
        <f t="shared" si="228"/>
        <v>3</v>
      </c>
      <c r="F1648" t="str">
        <f t="shared" si="229"/>
        <v>2</v>
      </c>
      <c r="G1648" t="str">
        <f t="shared" si="230"/>
        <v>1</v>
      </c>
      <c r="H1648" t="str">
        <f t="shared" si="231"/>
        <v>AUD</v>
      </c>
      <c r="I1648">
        <f t="shared" si="232"/>
        <v>21</v>
      </c>
      <c r="J1648" s="114" t="str">
        <f t="shared" si="233"/>
        <v>15</v>
      </c>
    </row>
    <row r="1649" spans="1:10" x14ac:dyDescent="0.2">
      <c r="A1649" s="116" t="s">
        <v>2712</v>
      </c>
      <c r="B1649" t="str">
        <f t="shared" si="225"/>
        <v>Prozessor C / Section 2 / Programm 1 / Audio Receiver 16</v>
      </c>
      <c r="C1649" t="str">
        <f t="shared" si="226"/>
        <v>SDI21_AUDrec_0016</v>
      </c>
      <c r="D1649" t="str">
        <f t="shared" si="227"/>
        <v>Receiver</v>
      </c>
      <c r="E1649" t="str">
        <f t="shared" si="228"/>
        <v>3</v>
      </c>
      <c r="F1649" t="str">
        <f t="shared" si="229"/>
        <v>2</v>
      </c>
      <c r="G1649" t="str">
        <f t="shared" si="230"/>
        <v>1</v>
      </c>
      <c r="H1649" t="str">
        <f t="shared" si="231"/>
        <v>AUD</v>
      </c>
      <c r="I1649">
        <f t="shared" si="232"/>
        <v>21</v>
      </c>
      <c r="J1649" s="114" t="str">
        <f t="shared" si="233"/>
        <v>16</v>
      </c>
    </row>
    <row r="1650" spans="1:10" x14ac:dyDescent="0.2">
      <c r="A1650" s="115" t="s">
        <v>2713</v>
      </c>
      <c r="B1650" t="str">
        <f t="shared" si="225"/>
        <v>Prozessor C / Section 2 / Programm 1 / Video Receiver 1</v>
      </c>
      <c r="C1650" t="str">
        <f t="shared" si="226"/>
        <v>SDI21_VIDrec_0001</v>
      </c>
      <c r="D1650" t="str">
        <f t="shared" si="227"/>
        <v>Receiver</v>
      </c>
      <c r="E1650" t="str">
        <f t="shared" si="228"/>
        <v>3</v>
      </c>
      <c r="F1650" t="str">
        <f t="shared" si="229"/>
        <v>2</v>
      </c>
      <c r="G1650" t="str">
        <f t="shared" si="230"/>
        <v>1</v>
      </c>
      <c r="H1650" t="str">
        <f t="shared" si="231"/>
        <v>VID</v>
      </c>
      <c r="I1650">
        <f t="shared" si="232"/>
        <v>21</v>
      </c>
      <c r="J1650" s="114" t="str">
        <f t="shared" si="233"/>
        <v>1</v>
      </c>
    </row>
    <row r="1651" spans="1:10" x14ac:dyDescent="0.2">
      <c r="A1651" s="116" t="s">
        <v>2714</v>
      </c>
      <c r="B1651" t="str">
        <f t="shared" si="225"/>
        <v>Prozessor C / Section 2 / Programm 2 / Ancillary Receiver 1</v>
      </c>
      <c r="C1651" t="str">
        <f t="shared" si="226"/>
        <v>SDI22_ANCrec_0001</v>
      </c>
      <c r="D1651" t="str">
        <f t="shared" si="227"/>
        <v>Receiver</v>
      </c>
      <c r="E1651" t="str">
        <f t="shared" si="228"/>
        <v>3</v>
      </c>
      <c r="F1651" t="str">
        <f t="shared" si="229"/>
        <v>2</v>
      </c>
      <c r="G1651" t="str">
        <f t="shared" si="230"/>
        <v>2</v>
      </c>
      <c r="H1651" t="str">
        <f t="shared" si="231"/>
        <v>ANC</v>
      </c>
      <c r="I1651">
        <f t="shared" si="232"/>
        <v>22</v>
      </c>
      <c r="J1651" s="114" t="str">
        <f t="shared" si="233"/>
        <v>1</v>
      </c>
    </row>
    <row r="1652" spans="1:10" x14ac:dyDescent="0.2">
      <c r="A1652" s="115" t="s">
        <v>2715</v>
      </c>
      <c r="B1652" t="str">
        <f t="shared" si="225"/>
        <v>Prozessor C / Section 2 / Programm 2 / Ancillary Receiver 2</v>
      </c>
      <c r="C1652" t="str">
        <f t="shared" si="226"/>
        <v>SDI22_ANCrec_0002</v>
      </c>
      <c r="D1652" t="str">
        <f t="shared" si="227"/>
        <v>Receiver</v>
      </c>
      <c r="E1652" t="str">
        <f t="shared" si="228"/>
        <v>3</v>
      </c>
      <c r="F1652" t="str">
        <f t="shared" si="229"/>
        <v>2</v>
      </c>
      <c r="G1652" t="str">
        <f t="shared" si="230"/>
        <v>2</v>
      </c>
      <c r="H1652" t="str">
        <f t="shared" si="231"/>
        <v>ANC</v>
      </c>
      <c r="I1652">
        <f t="shared" si="232"/>
        <v>22</v>
      </c>
      <c r="J1652" s="114" t="str">
        <f t="shared" si="233"/>
        <v>2</v>
      </c>
    </row>
    <row r="1653" spans="1:10" x14ac:dyDescent="0.2">
      <c r="A1653" s="116" t="s">
        <v>2716</v>
      </c>
      <c r="B1653" t="str">
        <f t="shared" si="225"/>
        <v>Prozessor C / Section 2 / Programm 2 / Ancillary Receiver 3</v>
      </c>
      <c r="C1653" t="str">
        <f t="shared" si="226"/>
        <v>SDI22_ANCrec_0003</v>
      </c>
      <c r="D1653" t="str">
        <f t="shared" si="227"/>
        <v>Receiver</v>
      </c>
      <c r="E1653" t="str">
        <f t="shared" si="228"/>
        <v>3</v>
      </c>
      <c r="F1653" t="str">
        <f t="shared" si="229"/>
        <v>2</v>
      </c>
      <c r="G1653" t="str">
        <f t="shared" si="230"/>
        <v>2</v>
      </c>
      <c r="H1653" t="str">
        <f t="shared" si="231"/>
        <v>ANC</v>
      </c>
      <c r="I1653">
        <f t="shared" si="232"/>
        <v>22</v>
      </c>
      <c r="J1653" s="114" t="str">
        <f t="shared" si="233"/>
        <v>3</v>
      </c>
    </row>
    <row r="1654" spans="1:10" x14ac:dyDescent="0.2">
      <c r="A1654" s="115" t="s">
        <v>2717</v>
      </c>
      <c r="B1654" t="str">
        <f t="shared" si="225"/>
        <v>Prozessor C / Section 2 / Programm 2 / Ancillary Receiver 4</v>
      </c>
      <c r="C1654" t="str">
        <f t="shared" si="226"/>
        <v>SDI22_ANCrec_0004</v>
      </c>
      <c r="D1654" t="str">
        <f t="shared" si="227"/>
        <v>Receiver</v>
      </c>
      <c r="E1654" t="str">
        <f t="shared" si="228"/>
        <v>3</v>
      </c>
      <c r="F1654" t="str">
        <f t="shared" si="229"/>
        <v>2</v>
      </c>
      <c r="G1654" t="str">
        <f t="shared" si="230"/>
        <v>2</v>
      </c>
      <c r="H1654" t="str">
        <f t="shared" si="231"/>
        <v>ANC</v>
      </c>
      <c r="I1654">
        <f t="shared" si="232"/>
        <v>22</v>
      </c>
      <c r="J1654" s="114" t="str">
        <f t="shared" si="233"/>
        <v>4</v>
      </c>
    </row>
    <row r="1655" spans="1:10" x14ac:dyDescent="0.2">
      <c r="A1655" s="116" t="s">
        <v>2718</v>
      </c>
      <c r="B1655" t="str">
        <f t="shared" si="225"/>
        <v>Prozessor C / Section 2 / Programm 2 / Audio Receiver 1</v>
      </c>
      <c r="C1655" t="str">
        <f t="shared" si="226"/>
        <v>SDI22_AUDrec_0001</v>
      </c>
      <c r="D1655" t="str">
        <f t="shared" si="227"/>
        <v>Receiver</v>
      </c>
      <c r="E1655" t="str">
        <f t="shared" si="228"/>
        <v>3</v>
      </c>
      <c r="F1655" t="str">
        <f t="shared" si="229"/>
        <v>2</v>
      </c>
      <c r="G1655" t="str">
        <f t="shared" si="230"/>
        <v>2</v>
      </c>
      <c r="H1655" t="str">
        <f t="shared" si="231"/>
        <v>AUD</v>
      </c>
      <c r="I1655">
        <f t="shared" si="232"/>
        <v>22</v>
      </c>
      <c r="J1655" s="114" t="str">
        <f t="shared" si="233"/>
        <v>1</v>
      </c>
    </row>
    <row r="1656" spans="1:10" x14ac:dyDescent="0.2">
      <c r="A1656" s="115" t="s">
        <v>2719</v>
      </c>
      <c r="B1656" t="str">
        <f t="shared" si="225"/>
        <v>Prozessor C / Section 2 / Programm 2 / Audio Receiver 2</v>
      </c>
      <c r="C1656" t="str">
        <f t="shared" si="226"/>
        <v>SDI22_AUDrec_0002</v>
      </c>
      <c r="D1656" t="str">
        <f t="shared" si="227"/>
        <v>Receiver</v>
      </c>
      <c r="E1656" t="str">
        <f t="shared" si="228"/>
        <v>3</v>
      </c>
      <c r="F1656" t="str">
        <f t="shared" si="229"/>
        <v>2</v>
      </c>
      <c r="G1656" t="str">
        <f t="shared" si="230"/>
        <v>2</v>
      </c>
      <c r="H1656" t="str">
        <f t="shared" si="231"/>
        <v>AUD</v>
      </c>
      <c r="I1656">
        <f t="shared" si="232"/>
        <v>22</v>
      </c>
      <c r="J1656" s="114" t="str">
        <f t="shared" si="233"/>
        <v>2</v>
      </c>
    </row>
    <row r="1657" spans="1:10" x14ac:dyDescent="0.2">
      <c r="A1657" s="116" t="s">
        <v>2720</v>
      </c>
      <c r="B1657" t="str">
        <f t="shared" si="225"/>
        <v>Prozessor C / Section 2 / Programm 2 / Audio Receiver 3</v>
      </c>
      <c r="C1657" t="str">
        <f t="shared" si="226"/>
        <v>SDI22_AUDrec_0003</v>
      </c>
      <c r="D1657" t="str">
        <f t="shared" si="227"/>
        <v>Receiver</v>
      </c>
      <c r="E1657" t="str">
        <f t="shared" si="228"/>
        <v>3</v>
      </c>
      <c r="F1657" t="str">
        <f t="shared" si="229"/>
        <v>2</v>
      </c>
      <c r="G1657" t="str">
        <f t="shared" si="230"/>
        <v>2</v>
      </c>
      <c r="H1657" t="str">
        <f t="shared" si="231"/>
        <v>AUD</v>
      </c>
      <c r="I1657">
        <f t="shared" si="232"/>
        <v>22</v>
      </c>
      <c r="J1657" s="114" t="str">
        <f t="shared" si="233"/>
        <v>3</v>
      </c>
    </row>
    <row r="1658" spans="1:10" x14ac:dyDescent="0.2">
      <c r="A1658" s="115" t="s">
        <v>2721</v>
      </c>
      <c r="B1658" t="str">
        <f t="shared" si="225"/>
        <v>Prozessor C / Section 2 / Programm 2 / Audio Receiver 4</v>
      </c>
      <c r="C1658" t="str">
        <f t="shared" si="226"/>
        <v>SDI22_AUDrec_0004</v>
      </c>
      <c r="D1658" t="str">
        <f t="shared" si="227"/>
        <v>Receiver</v>
      </c>
      <c r="E1658" t="str">
        <f t="shared" si="228"/>
        <v>3</v>
      </c>
      <c r="F1658" t="str">
        <f t="shared" si="229"/>
        <v>2</v>
      </c>
      <c r="G1658" t="str">
        <f t="shared" si="230"/>
        <v>2</v>
      </c>
      <c r="H1658" t="str">
        <f t="shared" si="231"/>
        <v>AUD</v>
      </c>
      <c r="I1658">
        <f t="shared" si="232"/>
        <v>22</v>
      </c>
      <c r="J1658" s="114" t="str">
        <f t="shared" si="233"/>
        <v>4</v>
      </c>
    </row>
    <row r="1659" spans="1:10" x14ac:dyDescent="0.2">
      <c r="A1659" s="116" t="s">
        <v>2722</v>
      </c>
      <c r="B1659" t="str">
        <f t="shared" si="225"/>
        <v>Prozessor C / Section 2 / Programm 2 / Audio Receiver 5</v>
      </c>
      <c r="C1659" t="str">
        <f t="shared" si="226"/>
        <v>SDI22_AUDrec_0005</v>
      </c>
      <c r="D1659" t="str">
        <f t="shared" si="227"/>
        <v>Receiver</v>
      </c>
      <c r="E1659" t="str">
        <f t="shared" si="228"/>
        <v>3</v>
      </c>
      <c r="F1659" t="str">
        <f t="shared" si="229"/>
        <v>2</v>
      </c>
      <c r="G1659" t="str">
        <f t="shared" si="230"/>
        <v>2</v>
      </c>
      <c r="H1659" t="str">
        <f t="shared" si="231"/>
        <v>AUD</v>
      </c>
      <c r="I1659">
        <f t="shared" si="232"/>
        <v>22</v>
      </c>
      <c r="J1659" s="114" t="str">
        <f t="shared" si="233"/>
        <v>5</v>
      </c>
    </row>
    <row r="1660" spans="1:10" x14ac:dyDescent="0.2">
      <c r="A1660" s="115" t="s">
        <v>2723</v>
      </c>
      <c r="B1660" t="str">
        <f t="shared" si="225"/>
        <v>Prozessor C / Section 2 / Programm 2 / Audio Receiver 6</v>
      </c>
      <c r="C1660" t="str">
        <f t="shared" si="226"/>
        <v>SDI22_AUDrec_0006</v>
      </c>
      <c r="D1660" t="str">
        <f t="shared" si="227"/>
        <v>Receiver</v>
      </c>
      <c r="E1660" t="str">
        <f t="shared" si="228"/>
        <v>3</v>
      </c>
      <c r="F1660" t="str">
        <f t="shared" si="229"/>
        <v>2</v>
      </c>
      <c r="G1660" t="str">
        <f t="shared" si="230"/>
        <v>2</v>
      </c>
      <c r="H1660" t="str">
        <f t="shared" si="231"/>
        <v>AUD</v>
      </c>
      <c r="I1660">
        <f t="shared" si="232"/>
        <v>22</v>
      </c>
      <c r="J1660" s="114" t="str">
        <f t="shared" si="233"/>
        <v>6</v>
      </c>
    </row>
    <row r="1661" spans="1:10" x14ac:dyDescent="0.2">
      <c r="A1661" s="116" t="s">
        <v>2724</v>
      </c>
      <c r="B1661" t="str">
        <f t="shared" si="225"/>
        <v>Prozessor C / Section 2 / Programm 2 / Audio Receiver 7</v>
      </c>
      <c r="C1661" t="str">
        <f t="shared" si="226"/>
        <v>SDI22_AUDrec_0007</v>
      </c>
      <c r="D1661" t="str">
        <f t="shared" si="227"/>
        <v>Receiver</v>
      </c>
      <c r="E1661" t="str">
        <f t="shared" si="228"/>
        <v>3</v>
      </c>
      <c r="F1661" t="str">
        <f t="shared" si="229"/>
        <v>2</v>
      </c>
      <c r="G1661" t="str">
        <f t="shared" si="230"/>
        <v>2</v>
      </c>
      <c r="H1661" t="str">
        <f t="shared" si="231"/>
        <v>AUD</v>
      </c>
      <c r="I1661">
        <f t="shared" si="232"/>
        <v>22</v>
      </c>
      <c r="J1661" s="114" t="str">
        <f t="shared" si="233"/>
        <v>7</v>
      </c>
    </row>
    <row r="1662" spans="1:10" x14ac:dyDescent="0.2">
      <c r="A1662" s="115" t="s">
        <v>2725</v>
      </c>
      <c r="B1662" t="str">
        <f t="shared" si="225"/>
        <v>Prozessor C / Section 2 / Programm 2 / Audio Receiver 8</v>
      </c>
      <c r="C1662" t="str">
        <f t="shared" si="226"/>
        <v>SDI22_AUDrec_0008</v>
      </c>
      <c r="D1662" t="str">
        <f t="shared" si="227"/>
        <v>Receiver</v>
      </c>
      <c r="E1662" t="str">
        <f t="shared" si="228"/>
        <v>3</v>
      </c>
      <c r="F1662" t="str">
        <f t="shared" si="229"/>
        <v>2</v>
      </c>
      <c r="G1662" t="str">
        <f t="shared" si="230"/>
        <v>2</v>
      </c>
      <c r="H1662" t="str">
        <f t="shared" si="231"/>
        <v>AUD</v>
      </c>
      <c r="I1662">
        <f t="shared" si="232"/>
        <v>22</v>
      </c>
      <c r="J1662" s="114" t="str">
        <f t="shared" si="233"/>
        <v>8</v>
      </c>
    </row>
    <row r="1663" spans="1:10" x14ac:dyDescent="0.2">
      <c r="A1663" s="116" t="s">
        <v>2726</v>
      </c>
      <c r="B1663" t="str">
        <f t="shared" si="225"/>
        <v>Prozessor C / Section 2 / Programm 2 / Audio Receiver 9</v>
      </c>
      <c r="C1663" t="str">
        <f t="shared" si="226"/>
        <v>SDI22_AUDrec_0009</v>
      </c>
      <c r="D1663" t="str">
        <f t="shared" si="227"/>
        <v>Receiver</v>
      </c>
      <c r="E1663" t="str">
        <f t="shared" si="228"/>
        <v>3</v>
      </c>
      <c r="F1663" t="str">
        <f t="shared" si="229"/>
        <v>2</v>
      </c>
      <c r="G1663" t="str">
        <f t="shared" si="230"/>
        <v>2</v>
      </c>
      <c r="H1663" t="str">
        <f t="shared" si="231"/>
        <v>AUD</v>
      </c>
      <c r="I1663">
        <f t="shared" si="232"/>
        <v>22</v>
      </c>
      <c r="J1663" s="114" t="str">
        <f t="shared" si="233"/>
        <v>9</v>
      </c>
    </row>
    <row r="1664" spans="1:10" x14ac:dyDescent="0.2">
      <c r="A1664" s="115" t="s">
        <v>2727</v>
      </c>
      <c r="B1664" t="str">
        <f t="shared" si="225"/>
        <v>Prozessor C / Section 2 / Programm 2 / Audio Receiver 10</v>
      </c>
      <c r="C1664" t="str">
        <f t="shared" si="226"/>
        <v>SDI22_AUDrec_0010</v>
      </c>
      <c r="D1664" t="str">
        <f t="shared" si="227"/>
        <v>Receiver</v>
      </c>
      <c r="E1664" t="str">
        <f t="shared" si="228"/>
        <v>3</v>
      </c>
      <c r="F1664" t="str">
        <f t="shared" si="229"/>
        <v>2</v>
      </c>
      <c r="G1664" t="str">
        <f t="shared" si="230"/>
        <v>2</v>
      </c>
      <c r="H1664" t="str">
        <f t="shared" si="231"/>
        <v>AUD</v>
      </c>
      <c r="I1664">
        <f t="shared" si="232"/>
        <v>22</v>
      </c>
      <c r="J1664" s="114" t="str">
        <f t="shared" si="233"/>
        <v>10</v>
      </c>
    </row>
    <row r="1665" spans="1:10" x14ac:dyDescent="0.2">
      <c r="A1665" s="116" t="s">
        <v>2728</v>
      </c>
      <c r="B1665" t="str">
        <f t="shared" si="225"/>
        <v>Prozessor C / Section 2 / Programm 2 / Audio Receiver 11</v>
      </c>
      <c r="C1665" t="str">
        <f t="shared" si="226"/>
        <v>SDI22_AUDrec_0011</v>
      </c>
      <c r="D1665" t="str">
        <f t="shared" si="227"/>
        <v>Receiver</v>
      </c>
      <c r="E1665" t="str">
        <f t="shared" si="228"/>
        <v>3</v>
      </c>
      <c r="F1665" t="str">
        <f t="shared" si="229"/>
        <v>2</v>
      </c>
      <c r="G1665" t="str">
        <f t="shared" si="230"/>
        <v>2</v>
      </c>
      <c r="H1665" t="str">
        <f t="shared" si="231"/>
        <v>AUD</v>
      </c>
      <c r="I1665">
        <f t="shared" si="232"/>
        <v>22</v>
      </c>
      <c r="J1665" s="114" t="str">
        <f t="shared" si="233"/>
        <v>11</v>
      </c>
    </row>
    <row r="1666" spans="1:10" x14ac:dyDescent="0.2">
      <c r="A1666" s="115" t="s">
        <v>2729</v>
      </c>
      <c r="B1666" t="str">
        <f t="shared" ref="B1666:B1729" si="234">CONCATENATE(IF(E1666="1","Prozessor A",IF(E1666="2","Prozessor B",IF(E1666="3","Prozessor C",IF(E1666="4","Prozessor D","UNBEKANNT"))))," / ",IF(F1666="1","Section 1",IF(F1666="2","Section 2","UNBEKANNT"))," / ",IF(G1666="1","Programm 1",IF(G1666="2","Programm 2",IF(G1666="3","Programm 3",IF(G1666="4","Programm 4","UNBEKANNT")))), " / ", IF(H1666="VID","Video",IF(H1666="AUD","Audio",IF(H1666="ANC","Ancillary","UNBEKANNT")))," ", D1666, " ", J1666)</f>
        <v>Prozessor C / Section 2 / Programm 2 / Audio Receiver 12</v>
      </c>
      <c r="C1666" t="str">
        <f t="shared" ref="C1666:C1729" si="235">CONCATENATE("SDI",IF(I1666&lt;10,CONCATENATE("0",I1666),I1666),"_",H1666,IF(D1666="Sender","send_",IF(D1666="Receiver","rec_","UNKNOWN")),IF(OR(J1666 ="1",J1666 ="2",J1666 ="3",J1666 ="4",J1666 ="5",J1666 ="6",J1666 ="7",J1666 ="8",J1666 ="9"),CONCATENATE("000",J1666),CONCATENATE("00",J1666)))</f>
        <v>SDI22_AUDrec_0012</v>
      </c>
      <c r="D1666" t="str">
        <f t="shared" ref="D1666:D1729" si="236">IF(ISERROR(FIND("S|P",A1666)),"Receiver","Sender")</f>
        <v>Receiver</v>
      </c>
      <c r="E1666" t="str">
        <f t="shared" ref="E1666:E1729" si="237">IF(ISERROR(FIND("ProcA",A1666)),IF(ISERROR(FIND("ProcB",A1666)),IF(ISERROR(FIND("ProcC",A1666)),IF(ISERROR(FIND("ProcD",A1666)),"UNBEKANNT","4"),"3"),"2"),"1")</f>
        <v>3</v>
      </c>
      <c r="F1666" t="str">
        <f t="shared" ref="F1666:F1729" si="238">IF(ISERROR(FIND(" S1 ",A1666)),IF(ISERROR(FIND(" S2 ",A1666)),"UNBEKANNT","2"),"1")</f>
        <v>2</v>
      </c>
      <c r="G1666" t="str">
        <f t="shared" ref="G1666:G1729" si="239">IF(ISERROR(FIND(" P1 ",A1666)),IF(ISERROR(FIND(" P2 ",A1666)),IF(ISERROR(FIND(" P3 ",A1666)),IF(ISERROR(FIND(" P4 ",A1666)),"UNBEKANNT","4"),"3"),"2"),"1")</f>
        <v>2</v>
      </c>
      <c r="H1666" t="str">
        <f t="shared" ref="H1666:H1729" si="240">IF(ISERROR(FIND("Video",A1666)),IF(ISERROR(FIND("Audio",A1666)),IF(ISERROR(FIND("Ancillary",A1666)),"UNBEKANNT","ANC"),"AUD"),"VID")</f>
        <v>AUD</v>
      </c>
      <c r="I1666">
        <f t="shared" ref="I1666:I1729" si="241">IF(AND(E1666="1",F1666="1",G1666="1"),1,IF(AND(E1666="1",F1666="1",G1666="2"),2,IF(AND(E1666="1",F1666="1",G1666="3"),3,IF(AND(E1666="1",F1666="1",G1666="4"),4,IF(AND(E1666="1",F1666="2",G1666="1"),5,IF(AND(E1666="1",F1666="2",G1666="2"),6,IF(AND(E1666="1",F1666="2",G1666="3"),7,IF(AND(E1666="1",F1666="2",G1666="4"),8,IF(AND(E1666="2",F1666="1",G1666="1"),9,IF(AND(E1666="2",F1666="1",G1666="2"),10,IF(AND(E1666="2",F1666="1",G1666="3"),11,IF(AND(E1666="2",F1666="1",G1666="4"),12,IF(AND(E1666="2",F1666="2",G1666="1"),13,IF(AND(E1666="2",F1666="2",G1666="2"),14,IF(AND(E1666="2",F1666="2",G1666="3"),15,IF(AND(E1666="2",F1666="2",G1666="4"),16,IF(AND(E1666="3",F1666="1",G1666="1"),17,IF(AND(E1666="3",F1666="1",G1666="2"),18,IF(AND(E1666="3",F1666="1",G1666="3"),19,IF(AND(E1666="3",F1666="1",G1666="4"),20,IF(AND(E1666="3",F1666="2",G1666="1"),21,IF(AND(E1666="3",F1666="2",G1666="2"),22,IF(AND(E1666="3",F1666="2",G1666="3"),23,IF(AND(E1666="3",F1666="2",G1666="4"),24,IF(AND(E1666="4",F1666="1",G1666="1"),25,IF(AND(E1666="4",F1666="1",G1666="2"),26,IF(AND(E1666="4",F1666="1",G1666="3"),27,IF(AND(E1666="4",F1666="1",G1666="4"),28,IF(AND(E1666="4",F1666="2",G1666="1"),29,IF(AND(E1666="4",F1666="2",G1666="2"),30,IF(AND(E1666="4",F1666="2",G1666="3"),31,IF(AND(E1666="4",F1666="2",G1666="4"),32,"UNBEKANNT"))))))))))))))))))))))))))))))))</f>
        <v>22</v>
      </c>
      <c r="J1666" s="114" t="str">
        <f t="shared" ref="J1666:J1729" si="242">IF(ISERROR(FIND("Proxy Video",A1666)),IF(ISERROR(FIND("Video",A1666)),IF(ISERROR(SEARCH("Audio",A1666)),IF(ISERROR(SEARCH("Data",A1666)),"UNBEKANNT",RIGHT(A1666,LEN(A1666)-SEARCH("Data",A1666)-4)),RIGHT(A1666,LEN(A1666)-SEARCH("Audio",A1666)-5)),"1"),"2")</f>
        <v>12</v>
      </c>
    </row>
    <row r="1667" spans="1:10" x14ac:dyDescent="0.2">
      <c r="A1667" s="116" t="s">
        <v>2730</v>
      </c>
      <c r="B1667" t="str">
        <f t="shared" si="234"/>
        <v>Prozessor C / Section 2 / Programm 2 / Audio Receiver 13</v>
      </c>
      <c r="C1667" t="str">
        <f t="shared" si="235"/>
        <v>SDI22_AUDrec_0013</v>
      </c>
      <c r="D1667" t="str">
        <f t="shared" si="236"/>
        <v>Receiver</v>
      </c>
      <c r="E1667" t="str">
        <f t="shared" si="237"/>
        <v>3</v>
      </c>
      <c r="F1667" t="str">
        <f t="shared" si="238"/>
        <v>2</v>
      </c>
      <c r="G1667" t="str">
        <f t="shared" si="239"/>
        <v>2</v>
      </c>
      <c r="H1667" t="str">
        <f t="shared" si="240"/>
        <v>AUD</v>
      </c>
      <c r="I1667">
        <f t="shared" si="241"/>
        <v>22</v>
      </c>
      <c r="J1667" s="114" t="str">
        <f t="shared" si="242"/>
        <v>13</v>
      </c>
    </row>
    <row r="1668" spans="1:10" x14ac:dyDescent="0.2">
      <c r="A1668" s="115" t="s">
        <v>2731</v>
      </c>
      <c r="B1668" t="str">
        <f t="shared" si="234"/>
        <v>Prozessor C / Section 2 / Programm 2 / Audio Receiver 14</v>
      </c>
      <c r="C1668" t="str">
        <f t="shared" si="235"/>
        <v>SDI22_AUDrec_0014</v>
      </c>
      <c r="D1668" t="str">
        <f t="shared" si="236"/>
        <v>Receiver</v>
      </c>
      <c r="E1668" t="str">
        <f t="shared" si="237"/>
        <v>3</v>
      </c>
      <c r="F1668" t="str">
        <f t="shared" si="238"/>
        <v>2</v>
      </c>
      <c r="G1668" t="str">
        <f t="shared" si="239"/>
        <v>2</v>
      </c>
      <c r="H1668" t="str">
        <f t="shared" si="240"/>
        <v>AUD</v>
      </c>
      <c r="I1668">
        <f t="shared" si="241"/>
        <v>22</v>
      </c>
      <c r="J1668" s="114" t="str">
        <f t="shared" si="242"/>
        <v>14</v>
      </c>
    </row>
    <row r="1669" spans="1:10" x14ac:dyDescent="0.2">
      <c r="A1669" s="116" t="s">
        <v>2732</v>
      </c>
      <c r="B1669" t="str">
        <f t="shared" si="234"/>
        <v>Prozessor C / Section 2 / Programm 2 / Audio Receiver 15</v>
      </c>
      <c r="C1669" t="str">
        <f t="shared" si="235"/>
        <v>SDI22_AUDrec_0015</v>
      </c>
      <c r="D1669" t="str">
        <f t="shared" si="236"/>
        <v>Receiver</v>
      </c>
      <c r="E1669" t="str">
        <f t="shared" si="237"/>
        <v>3</v>
      </c>
      <c r="F1669" t="str">
        <f t="shared" si="238"/>
        <v>2</v>
      </c>
      <c r="G1669" t="str">
        <f t="shared" si="239"/>
        <v>2</v>
      </c>
      <c r="H1669" t="str">
        <f t="shared" si="240"/>
        <v>AUD</v>
      </c>
      <c r="I1669">
        <f t="shared" si="241"/>
        <v>22</v>
      </c>
      <c r="J1669" s="114" t="str">
        <f t="shared" si="242"/>
        <v>15</v>
      </c>
    </row>
    <row r="1670" spans="1:10" x14ac:dyDescent="0.2">
      <c r="A1670" s="115" t="s">
        <v>2733</v>
      </c>
      <c r="B1670" t="str">
        <f t="shared" si="234"/>
        <v>Prozessor C / Section 2 / Programm 2 / Audio Receiver 16</v>
      </c>
      <c r="C1670" t="str">
        <f t="shared" si="235"/>
        <v>SDI22_AUDrec_0016</v>
      </c>
      <c r="D1670" t="str">
        <f t="shared" si="236"/>
        <v>Receiver</v>
      </c>
      <c r="E1670" t="str">
        <f t="shared" si="237"/>
        <v>3</v>
      </c>
      <c r="F1670" t="str">
        <f t="shared" si="238"/>
        <v>2</v>
      </c>
      <c r="G1670" t="str">
        <f t="shared" si="239"/>
        <v>2</v>
      </c>
      <c r="H1670" t="str">
        <f t="shared" si="240"/>
        <v>AUD</v>
      </c>
      <c r="I1670">
        <f t="shared" si="241"/>
        <v>22</v>
      </c>
      <c r="J1670" s="114" t="str">
        <f t="shared" si="242"/>
        <v>16</v>
      </c>
    </row>
    <row r="1671" spans="1:10" x14ac:dyDescent="0.2">
      <c r="A1671" s="116" t="s">
        <v>2734</v>
      </c>
      <c r="B1671" t="str">
        <f t="shared" si="234"/>
        <v>Prozessor C / Section 2 / Programm 2 / Video Receiver 1</v>
      </c>
      <c r="C1671" t="str">
        <f t="shared" si="235"/>
        <v>SDI22_VIDrec_0001</v>
      </c>
      <c r="D1671" t="str">
        <f t="shared" si="236"/>
        <v>Receiver</v>
      </c>
      <c r="E1671" t="str">
        <f t="shared" si="237"/>
        <v>3</v>
      </c>
      <c r="F1671" t="str">
        <f t="shared" si="238"/>
        <v>2</v>
      </c>
      <c r="G1671" t="str">
        <f t="shared" si="239"/>
        <v>2</v>
      </c>
      <c r="H1671" t="str">
        <f t="shared" si="240"/>
        <v>VID</v>
      </c>
      <c r="I1671">
        <f t="shared" si="241"/>
        <v>22</v>
      </c>
      <c r="J1671" s="114" t="str">
        <f t="shared" si="242"/>
        <v>1</v>
      </c>
    </row>
    <row r="1672" spans="1:10" x14ac:dyDescent="0.2">
      <c r="A1672" s="115" t="s">
        <v>2735</v>
      </c>
      <c r="B1672" t="str">
        <f t="shared" si="234"/>
        <v>Prozessor C / Section 2 / Programm 3 / Ancillary Receiver 1</v>
      </c>
      <c r="C1672" t="str">
        <f t="shared" si="235"/>
        <v>SDI23_ANCrec_0001</v>
      </c>
      <c r="D1672" t="str">
        <f t="shared" si="236"/>
        <v>Receiver</v>
      </c>
      <c r="E1672" t="str">
        <f t="shared" si="237"/>
        <v>3</v>
      </c>
      <c r="F1672" t="str">
        <f t="shared" si="238"/>
        <v>2</v>
      </c>
      <c r="G1672" t="str">
        <f t="shared" si="239"/>
        <v>3</v>
      </c>
      <c r="H1672" t="str">
        <f t="shared" si="240"/>
        <v>ANC</v>
      </c>
      <c r="I1672">
        <f t="shared" si="241"/>
        <v>23</v>
      </c>
      <c r="J1672" s="114" t="str">
        <f t="shared" si="242"/>
        <v>1</v>
      </c>
    </row>
    <row r="1673" spans="1:10" x14ac:dyDescent="0.2">
      <c r="A1673" s="116" t="s">
        <v>2736</v>
      </c>
      <c r="B1673" t="str">
        <f t="shared" si="234"/>
        <v>Prozessor C / Section 2 / Programm 3 / Ancillary Receiver 2</v>
      </c>
      <c r="C1673" t="str">
        <f t="shared" si="235"/>
        <v>SDI23_ANCrec_0002</v>
      </c>
      <c r="D1673" t="str">
        <f t="shared" si="236"/>
        <v>Receiver</v>
      </c>
      <c r="E1673" t="str">
        <f t="shared" si="237"/>
        <v>3</v>
      </c>
      <c r="F1673" t="str">
        <f t="shared" si="238"/>
        <v>2</v>
      </c>
      <c r="G1673" t="str">
        <f t="shared" si="239"/>
        <v>3</v>
      </c>
      <c r="H1673" t="str">
        <f t="shared" si="240"/>
        <v>ANC</v>
      </c>
      <c r="I1673">
        <f t="shared" si="241"/>
        <v>23</v>
      </c>
      <c r="J1673" s="114" t="str">
        <f t="shared" si="242"/>
        <v>2</v>
      </c>
    </row>
    <row r="1674" spans="1:10" x14ac:dyDescent="0.2">
      <c r="A1674" s="115" t="s">
        <v>2737</v>
      </c>
      <c r="B1674" t="str">
        <f t="shared" si="234"/>
        <v>Prozessor C / Section 2 / Programm 3 / Ancillary Receiver 3</v>
      </c>
      <c r="C1674" t="str">
        <f t="shared" si="235"/>
        <v>SDI23_ANCrec_0003</v>
      </c>
      <c r="D1674" t="str">
        <f t="shared" si="236"/>
        <v>Receiver</v>
      </c>
      <c r="E1674" t="str">
        <f t="shared" si="237"/>
        <v>3</v>
      </c>
      <c r="F1674" t="str">
        <f t="shared" si="238"/>
        <v>2</v>
      </c>
      <c r="G1674" t="str">
        <f t="shared" si="239"/>
        <v>3</v>
      </c>
      <c r="H1674" t="str">
        <f t="shared" si="240"/>
        <v>ANC</v>
      </c>
      <c r="I1674">
        <f t="shared" si="241"/>
        <v>23</v>
      </c>
      <c r="J1674" s="114" t="str">
        <f t="shared" si="242"/>
        <v>3</v>
      </c>
    </row>
    <row r="1675" spans="1:10" x14ac:dyDescent="0.2">
      <c r="A1675" s="116" t="s">
        <v>2738</v>
      </c>
      <c r="B1675" t="str">
        <f t="shared" si="234"/>
        <v>Prozessor C / Section 2 / Programm 3 / Ancillary Receiver 4</v>
      </c>
      <c r="C1675" t="str">
        <f t="shared" si="235"/>
        <v>SDI23_ANCrec_0004</v>
      </c>
      <c r="D1675" t="str">
        <f t="shared" si="236"/>
        <v>Receiver</v>
      </c>
      <c r="E1675" t="str">
        <f t="shared" si="237"/>
        <v>3</v>
      </c>
      <c r="F1675" t="str">
        <f t="shared" si="238"/>
        <v>2</v>
      </c>
      <c r="G1675" t="str">
        <f t="shared" si="239"/>
        <v>3</v>
      </c>
      <c r="H1675" t="str">
        <f t="shared" si="240"/>
        <v>ANC</v>
      </c>
      <c r="I1675">
        <f t="shared" si="241"/>
        <v>23</v>
      </c>
      <c r="J1675" s="114" t="str">
        <f t="shared" si="242"/>
        <v>4</v>
      </c>
    </row>
    <row r="1676" spans="1:10" x14ac:dyDescent="0.2">
      <c r="A1676" s="115" t="s">
        <v>2739</v>
      </c>
      <c r="B1676" t="str">
        <f t="shared" si="234"/>
        <v>Prozessor C / Section 2 / Programm 3 / Audio Receiver 1</v>
      </c>
      <c r="C1676" t="str">
        <f t="shared" si="235"/>
        <v>SDI23_AUDrec_0001</v>
      </c>
      <c r="D1676" t="str">
        <f t="shared" si="236"/>
        <v>Receiver</v>
      </c>
      <c r="E1676" t="str">
        <f t="shared" si="237"/>
        <v>3</v>
      </c>
      <c r="F1676" t="str">
        <f t="shared" si="238"/>
        <v>2</v>
      </c>
      <c r="G1676" t="str">
        <f t="shared" si="239"/>
        <v>3</v>
      </c>
      <c r="H1676" t="str">
        <f t="shared" si="240"/>
        <v>AUD</v>
      </c>
      <c r="I1676">
        <f t="shared" si="241"/>
        <v>23</v>
      </c>
      <c r="J1676" s="114" t="str">
        <f t="shared" si="242"/>
        <v>1</v>
      </c>
    </row>
    <row r="1677" spans="1:10" x14ac:dyDescent="0.2">
      <c r="A1677" s="116" t="s">
        <v>2740</v>
      </c>
      <c r="B1677" t="str">
        <f t="shared" si="234"/>
        <v>Prozessor C / Section 2 / Programm 3 / Audio Receiver 2</v>
      </c>
      <c r="C1677" t="str">
        <f t="shared" si="235"/>
        <v>SDI23_AUDrec_0002</v>
      </c>
      <c r="D1677" t="str">
        <f t="shared" si="236"/>
        <v>Receiver</v>
      </c>
      <c r="E1677" t="str">
        <f t="shared" si="237"/>
        <v>3</v>
      </c>
      <c r="F1677" t="str">
        <f t="shared" si="238"/>
        <v>2</v>
      </c>
      <c r="G1677" t="str">
        <f t="shared" si="239"/>
        <v>3</v>
      </c>
      <c r="H1677" t="str">
        <f t="shared" si="240"/>
        <v>AUD</v>
      </c>
      <c r="I1677">
        <f t="shared" si="241"/>
        <v>23</v>
      </c>
      <c r="J1677" s="114" t="str">
        <f t="shared" si="242"/>
        <v>2</v>
      </c>
    </row>
    <row r="1678" spans="1:10" x14ac:dyDescent="0.2">
      <c r="A1678" s="115" t="s">
        <v>2741</v>
      </c>
      <c r="B1678" t="str">
        <f t="shared" si="234"/>
        <v>Prozessor C / Section 2 / Programm 3 / Audio Receiver 3</v>
      </c>
      <c r="C1678" t="str">
        <f t="shared" si="235"/>
        <v>SDI23_AUDrec_0003</v>
      </c>
      <c r="D1678" t="str">
        <f t="shared" si="236"/>
        <v>Receiver</v>
      </c>
      <c r="E1678" t="str">
        <f t="shared" si="237"/>
        <v>3</v>
      </c>
      <c r="F1678" t="str">
        <f t="shared" si="238"/>
        <v>2</v>
      </c>
      <c r="G1678" t="str">
        <f t="shared" si="239"/>
        <v>3</v>
      </c>
      <c r="H1678" t="str">
        <f t="shared" si="240"/>
        <v>AUD</v>
      </c>
      <c r="I1678">
        <f t="shared" si="241"/>
        <v>23</v>
      </c>
      <c r="J1678" s="114" t="str">
        <f t="shared" si="242"/>
        <v>3</v>
      </c>
    </row>
    <row r="1679" spans="1:10" x14ac:dyDescent="0.2">
      <c r="A1679" s="116" t="s">
        <v>2742</v>
      </c>
      <c r="B1679" t="str">
        <f t="shared" si="234"/>
        <v>Prozessor C / Section 2 / Programm 3 / Audio Receiver 4</v>
      </c>
      <c r="C1679" t="str">
        <f t="shared" si="235"/>
        <v>SDI23_AUDrec_0004</v>
      </c>
      <c r="D1679" t="str">
        <f t="shared" si="236"/>
        <v>Receiver</v>
      </c>
      <c r="E1679" t="str">
        <f t="shared" si="237"/>
        <v>3</v>
      </c>
      <c r="F1679" t="str">
        <f t="shared" si="238"/>
        <v>2</v>
      </c>
      <c r="G1679" t="str">
        <f t="shared" si="239"/>
        <v>3</v>
      </c>
      <c r="H1679" t="str">
        <f t="shared" si="240"/>
        <v>AUD</v>
      </c>
      <c r="I1679">
        <f t="shared" si="241"/>
        <v>23</v>
      </c>
      <c r="J1679" s="114" t="str">
        <f t="shared" si="242"/>
        <v>4</v>
      </c>
    </row>
    <row r="1680" spans="1:10" x14ac:dyDescent="0.2">
      <c r="A1680" s="115" t="s">
        <v>2743</v>
      </c>
      <c r="B1680" t="str">
        <f t="shared" si="234"/>
        <v>Prozessor C / Section 2 / Programm 3 / Audio Receiver 5</v>
      </c>
      <c r="C1680" t="str">
        <f t="shared" si="235"/>
        <v>SDI23_AUDrec_0005</v>
      </c>
      <c r="D1680" t="str">
        <f t="shared" si="236"/>
        <v>Receiver</v>
      </c>
      <c r="E1680" t="str">
        <f t="shared" si="237"/>
        <v>3</v>
      </c>
      <c r="F1680" t="str">
        <f t="shared" si="238"/>
        <v>2</v>
      </c>
      <c r="G1680" t="str">
        <f t="shared" si="239"/>
        <v>3</v>
      </c>
      <c r="H1680" t="str">
        <f t="shared" si="240"/>
        <v>AUD</v>
      </c>
      <c r="I1680">
        <f t="shared" si="241"/>
        <v>23</v>
      </c>
      <c r="J1680" s="114" t="str">
        <f t="shared" si="242"/>
        <v>5</v>
      </c>
    </row>
    <row r="1681" spans="1:10" x14ac:dyDescent="0.2">
      <c r="A1681" s="116" t="s">
        <v>2744</v>
      </c>
      <c r="B1681" t="str">
        <f t="shared" si="234"/>
        <v>Prozessor C / Section 2 / Programm 3 / Audio Receiver 6</v>
      </c>
      <c r="C1681" t="str">
        <f t="shared" si="235"/>
        <v>SDI23_AUDrec_0006</v>
      </c>
      <c r="D1681" t="str">
        <f t="shared" si="236"/>
        <v>Receiver</v>
      </c>
      <c r="E1681" t="str">
        <f t="shared" si="237"/>
        <v>3</v>
      </c>
      <c r="F1681" t="str">
        <f t="shared" si="238"/>
        <v>2</v>
      </c>
      <c r="G1681" t="str">
        <f t="shared" si="239"/>
        <v>3</v>
      </c>
      <c r="H1681" t="str">
        <f t="shared" si="240"/>
        <v>AUD</v>
      </c>
      <c r="I1681">
        <f t="shared" si="241"/>
        <v>23</v>
      </c>
      <c r="J1681" s="114" t="str">
        <f t="shared" si="242"/>
        <v>6</v>
      </c>
    </row>
    <row r="1682" spans="1:10" x14ac:dyDescent="0.2">
      <c r="A1682" s="115" t="s">
        <v>2745</v>
      </c>
      <c r="B1682" t="str">
        <f t="shared" si="234"/>
        <v>Prozessor C / Section 2 / Programm 3 / Audio Receiver 7</v>
      </c>
      <c r="C1682" t="str">
        <f t="shared" si="235"/>
        <v>SDI23_AUDrec_0007</v>
      </c>
      <c r="D1682" t="str">
        <f t="shared" si="236"/>
        <v>Receiver</v>
      </c>
      <c r="E1682" t="str">
        <f t="shared" si="237"/>
        <v>3</v>
      </c>
      <c r="F1682" t="str">
        <f t="shared" si="238"/>
        <v>2</v>
      </c>
      <c r="G1682" t="str">
        <f t="shared" si="239"/>
        <v>3</v>
      </c>
      <c r="H1682" t="str">
        <f t="shared" si="240"/>
        <v>AUD</v>
      </c>
      <c r="I1682">
        <f t="shared" si="241"/>
        <v>23</v>
      </c>
      <c r="J1682" s="114" t="str">
        <f t="shared" si="242"/>
        <v>7</v>
      </c>
    </row>
    <row r="1683" spans="1:10" x14ac:dyDescent="0.2">
      <c r="A1683" s="116" t="s">
        <v>2746</v>
      </c>
      <c r="B1683" t="str">
        <f t="shared" si="234"/>
        <v>Prozessor C / Section 2 / Programm 3 / Audio Receiver 8</v>
      </c>
      <c r="C1683" t="str">
        <f t="shared" si="235"/>
        <v>SDI23_AUDrec_0008</v>
      </c>
      <c r="D1683" t="str">
        <f t="shared" si="236"/>
        <v>Receiver</v>
      </c>
      <c r="E1683" t="str">
        <f t="shared" si="237"/>
        <v>3</v>
      </c>
      <c r="F1683" t="str">
        <f t="shared" si="238"/>
        <v>2</v>
      </c>
      <c r="G1683" t="str">
        <f t="shared" si="239"/>
        <v>3</v>
      </c>
      <c r="H1683" t="str">
        <f t="shared" si="240"/>
        <v>AUD</v>
      </c>
      <c r="I1683">
        <f t="shared" si="241"/>
        <v>23</v>
      </c>
      <c r="J1683" s="114" t="str">
        <f t="shared" si="242"/>
        <v>8</v>
      </c>
    </row>
    <row r="1684" spans="1:10" x14ac:dyDescent="0.2">
      <c r="A1684" s="115" t="s">
        <v>2747</v>
      </c>
      <c r="B1684" t="str">
        <f t="shared" si="234"/>
        <v>Prozessor C / Section 2 / Programm 3 / Audio Receiver 9</v>
      </c>
      <c r="C1684" t="str">
        <f t="shared" si="235"/>
        <v>SDI23_AUDrec_0009</v>
      </c>
      <c r="D1684" t="str">
        <f t="shared" si="236"/>
        <v>Receiver</v>
      </c>
      <c r="E1684" t="str">
        <f t="shared" si="237"/>
        <v>3</v>
      </c>
      <c r="F1684" t="str">
        <f t="shared" si="238"/>
        <v>2</v>
      </c>
      <c r="G1684" t="str">
        <f t="shared" si="239"/>
        <v>3</v>
      </c>
      <c r="H1684" t="str">
        <f t="shared" si="240"/>
        <v>AUD</v>
      </c>
      <c r="I1684">
        <f t="shared" si="241"/>
        <v>23</v>
      </c>
      <c r="J1684" s="114" t="str">
        <f t="shared" si="242"/>
        <v>9</v>
      </c>
    </row>
    <row r="1685" spans="1:10" x14ac:dyDescent="0.2">
      <c r="A1685" s="116" t="s">
        <v>2748</v>
      </c>
      <c r="B1685" t="str">
        <f t="shared" si="234"/>
        <v>Prozessor C / Section 2 / Programm 3 / Audio Receiver 10</v>
      </c>
      <c r="C1685" t="str">
        <f t="shared" si="235"/>
        <v>SDI23_AUDrec_0010</v>
      </c>
      <c r="D1685" t="str">
        <f t="shared" si="236"/>
        <v>Receiver</v>
      </c>
      <c r="E1685" t="str">
        <f t="shared" si="237"/>
        <v>3</v>
      </c>
      <c r="F1685" t="str">
        <f t="shared" si="238"/>
        <v>2</v>
      </c>
      <c r="G1685" t="str">
        <f t="shared" si="239"/>
        <v>3</v>
      </c>
      <c r="H1685" t="str">
        <f t="shared" si="240"/>
        <v>AUD</v>
      </c>
      <c r="I1685">
        <f t="shared" si="241"/>
        <v>23</v>
      </c>
      <c r="J1685" s="114" t="str">
        <f t="shared" si="242"/>
        <v>10</v>
      </c>
    </row>
    <row r="1686" spans="1:10" x14ac:dyDescent="0.2">
      <c r="A1686" s="115" t="s">
        <v>2749</v>
      </c>
      <c r="B1686" t="str">
        <f t="shared" si="234"/>
        <v>Prozessor C / Section 2 / Programm 3 / Audio Receiver 11</v>
      </c>
      <c r="C1686" t="str">
        <f t="shared" si="235"/>
        <v>SDI23_AUDrec_0011</v>
      </c>
      <c r="D1686" t="str">
        <f t="shared" si="236"/>
        <v>Receiver</v>
      </c>
      <c r="E1686" t="str">
        <f t="shared" si="237"/>
        <v>3</v>
      </c>
      <c r="F1686" t="str">
        <f t="shared" si="238"/>
        <v>2</v>
      </c>
      <c r="G1686" t="str">
        <f t="shared" si="239"/>
        <v>3</v>
      </c>
      <c r="H1686" t="str">
        <f t="shared" si="240"/>
        <v>AUD</v>
      </c>
      <c r="I1686">
        <f t="shared" si="241"/>
        <v>23</v>
      </c>
      <c r="J1686" s="114" t="str">
        <f t="shared" si="242"/>
        <v>11</v>
      </c>
    </row>
    <row r="1687" spans="1:10" x14ac:dyDescent="0.2">
      <c r="A1687" s="116" t="s">
        <v>2750</v>
      </c>
      <c r="B1687" t="str">
        <f t="shared" si="234"/>
        <v>Prozessor C / Section 2 / Programm 3 / Audio Receiver 12</v>
      </c>
      <c r="C1687" t="str">
        <f t="shared" si="235"/>
        <v>SDI23_AUDrec_0012</v>
      </c>
      <c r="D1687" t="str">
        <f t="shared" si="236"/>
        <v>Receiver</v>
      </c>
      <c r="E1687" t="str">
        <f t="shared" si="237"/>
        <v>3</v>
      </c>
      <c r="F1687" t="str">
        <f t="shared" si="238"/>
        <v>2</v>
      </c>
      <c r="G1687" t="str">
        <f t="shared" si="239"/>
        <v>3</v>
      </c>
      <c r="H1687" t="str">
        <f t="shared" si="240"/>
        <v>AUD</v>
      </c>
      <c r="I1687">
        <f t="shared" si="241"/>
        <v>23</v>
      </c>
      <c r="J1687" s="114" t="str">
        <f t="shared" si="242"/>
        <v>12</v>
      </c>
    </row>
    <row r="1688" spans="1:10" x14ac:dyDescent="0.2">
      <c r="A1688" s="115" t="s">
        <v>2751</v>
      </c>
      <c r="B1688" t="str">
        <f t="shared" si="234"/>
        <v>Prozessor C / Section 2 / Programm 3 / Audio Receiver 13</v>
      </c>
      <c r="C1688" t="str">
        <f t="shared" si="235"/>
        <v>SDI23_AUDrec_0013</v>
      </c>
      <c r="D1688" t="str">
        <f t="shared" si="236"/>
        <v>Receiver</v>
      </c>
      <c r="E1688" t="str">
        <f t="shared" si="237"/>
        <v>3</v>
      </c>
      <c r="F1688" t="str">
        <f t="shared" si="238"/>
        <v>2</v>
      </c>
      <c r="G1688" t="str">
        <f t="shared" si="239"/>
        <v>3</v>
      </c>
      <c r="H1688" t="str">
        <f t="shared" si="240"/>
        <v>AUD</v>
      </c>
      <c r="I1688">
        <f t="shared" si="241"/>
        <v>23</v>
      </c>
      <c r="J1688" s="114" t="str">
        <f t="shared" si="242"/>
        <v>13</v>
      </c>
    </row>
    <row r="1689" spans="1:10" x14ac:dyDescent="0.2">
      <c r="A1689" s="116" t="s">
        <v>2752</v>
      </c>
      <c r="B1689" t="str">
        <f t="shared" si="234"/>
        <v>Prozessor C / Section 2 / Programm 3 / Audio Receiver 14</v>
      </c>
      <c r="C1689" t="str">
        <f t="shared" si="235"/>
        <v>SDI23_AUDrec_0014</v>
      </c>
      <c r="D1689" t="str">
        <f t="shared" si="236"/>
        <v>Receiver</v>
      </c>
      <c r="E1689" t="str">
        <f t="shared" si="237"/>
        <v>3</v>
      </c>
      <c r="F1689" t="str">
        <f t="shared" si="238"/>
        <v>2</v>
      </c>
      <c r="G1689" t="str">
        <f t="shared" si="239"/>
        <v>3</v>
      </c>
      <c r="H1689" t="str">
        <f t="shared" si="240"/>
        <v>AUD</v>
      </c>
      <c r="I1689">
        <f t="shared" si="241"/>
        <v>23</v>
      </c>
      <c r="J1689" s="114" t="str">
        <f t="shared" si="242"/>
        <v>14</v>
      </c>
    </row>
    <row r="1690" spans="1:10" x14ac:dyDescent="0.2">
      <c r="A1690" s="115" t="s">
        <v>2753</v>
      </c>
      <c r="B1690" t="str">
        <f t="shared" si="234"/>
        <v>Prozessor C / Section 2 / Programm 3 / Audio Receiver 15</v>
      </c>
      <c r="C1690" t="str">
        <f t="shared" si="235"/>
        <v>SDI23_AUDrec_0015</v>
      </c>
      <c r="D1690" t="str">
        <f t="shared" si="236"/>
        <v>Receiver</v>
      </c>
      <c r="E1690" t="str">
        <f t="shared" si="237"/>
        <v>3</v>
      </c>
      <c r="F1690" t="str">
        <f t="shared" si="238"/>
        <v>2</v>
      </c>
      <c r="G1690" t="str">
        <f t="shared" si="239"/>
        <v>3</v>
      </c>
      <c r="H1690" t="str">
        <f t="shared" si="240"/>
        <v>AUD</v>
      </c>
      <c r="I1690">
        <f t="shared" si="241"/>
        <v>23</v>
      </c>
      <c r="J1690" s="114" t="str">
        <f t="shared" si="242"/>
        <v>15</v>
      </c>
    </row>
    <row r="1691" spans="1:10" x14ac:dyDescent="0.2">
      <c r="A1691" s="116" t="s">
        <v>2754</v>
      </c>
      <c r="B1691" t="str">
        <f t="shared" si="234"/>
        <v>Prozessor C / Section 2 / Programm 3 / Audio Receiver 16</v>
      </c>
      <c r="C1691" t="str">
        <f t="shared" si="235"/>
        <v>SDI23_AUDrec_0016</v>
      </c>
      <c r="D1691" t="str">
        <f t="shared" si="236"/>
        <v>Receiver</v>
      </c>
      <c r="E1691" t="str">
        <f t="shared" si="237"/>
        <v>3</v>
      </c>
      <c r="F1691" t="str">
        <f t="shared" si="238"/>
        <v>2</v>
      </c>
      <c r="G1691" t="str">
        <f t="shared" si="239"/>
        <v>3</v>
      </c>
      <c r="H1691" t="str">
        <f t="shared" si="240"/>
        <v>AUD</v>
      </c>
      <c r="I1691">
        <f t="shared" si="241"/>
        <v>23</v>
      </c>
      <c r="J1691" s="114" t="str">
        <f t="shared" si="242"/>
        <v>16</v>
      </c>
    </row>
    <row r="1692" spans="1:10" x14ac:dyDescent="0.2">
      <c r="A1692" s="115" t="s">
        <v>2755</v>
      </c>
      <c r="B1692" t="str">
        <f t="shared" si="234"/>
        <v>Prozessor C / Section 2 / Programm 3 / Video Receiver 1</v>
      </c>
      <c r="C1692" t="str">
        <f t="shared" si="235"/>
        <v>SDI23_VIDrec_0001</v>
      </c>
      <c r="D1692" t="str">
        <f t="shared" si="236"/>
        <v>Receiver</v>
      </c>
      <c r="E1692" t="str">
        <f t="shared" si="237"/>
        <v>3</v>
      </c>
      <c r="F1692" t="str">
        <f t="shared" si="238"/>
        <v>2</v>
      </c>
      <c r="G1692" t="str">
        <f t="shared" si="239"/>
        <v>3</v>
      </c>
      <c r="H1692" t="str">
        <f t="shared" si="240"/>
        <v>VID</v>
      </c>
      <c r="I1692">
        <f t="shared" si="241"/>
        <v>23</v>
      </c>
      <c r="J1692" s="114" t="str">
        <f t="shared" si="242"/>
        <v>1</v>
      </c>
    </row>
    <row r="1693" spans="1:10" x14ac:dyDescent="0.2">
      <c r="A1693" s="116" t="s">
        <v>2756</v>
      </c>
      <c r="B1693" t="str">
        <f t="shared" si="234"/>
        <v>Prozessor C / Section 2 / Programm 4 / Ancillary Receiver 1</v>
      </c>
      <c r="C1693" t="str">
        <f t="shared" si="235"/>
        <v>SDI24_ANCrec_0001</v>
      </c>
      <c r="D1693" t="str">
        <f t="shared" si="236"/>
        <v>Receiver</v>
      </c>
      <c r="E1693" t="str">
        <f t="shared" si="237"/>
        <v>3</v>
      </c>
      <c r="F1693" t="str">
        <f t="shared" si="238"/>
        <v>2</v>
      </c>
      <c r="G1693" t="str">
        <f t="shared" si="239"/>
        <v>4</v>
      </c>
      <c r="H1693" t="str">
        <f t="shared" si="240"/>
        <v>ANC</v>
      </c>
      <c r="I1693">
        <f t="shared" si="241"/>
        <v>24</v>
      </c>
      <c r="J1693" s="114" t="str">
        <f t="shared" si="242"/>
        <v>1</v>
      </c>
    </row>
    <row r="1694" spans="1:10" x14ac:dyDescent="0.2">
      <c r="A1694" s="115" t="s">
        <v>2757</v>
      </c>
      <c r="B1694" t="str">
        <f t="shared" si="234"/>
        <v>Prozessor C / Section 2 / Programm 4 / Ancillary Receiver 2</v>
      </c>
      <c r="C1694" t="str">
        <f t="shared" si="235"/>
        <v>SDI24_ANCrec_0002</v>
      </c>
      <c r="D1694" t="str">
        <f t="shared" si="236"/>
        <v>Receiver</v>
      </c>
      <c r="E1694" t="str">
        <f t="shared" si="237"/>
        <v>3</v>
      </c>
      <c r="F1694" t="str">
        <f t="shared" si="238"/>
        <v>2</v>
      </c>
      <c r="G1694" t="str">
        <f t="shared" si="239"/>
        <v>4</v>
      </c>
      <c r="H1694" t="str">
        <f t="shared" si="240"/>
        <v>ANC</v>
      </c>
      <c r="I1694">
        <f t="shared" si="241"/>
        <v>24</v>
      </c>
      <c r="J1694" s="114" t="str">
        <f t="shared" si="242"/>
        <v>2</v>
      </c>
    </row>
    <row r="1695" spans="1:10" x14ac:dyDescent="0.2">
      <c r="A1695" s="116" t="s">
        <v>2758</v>
      </c>
      <c r="B1695" t="str">
        <f t="shared" si="234"/>
        <v>Prozessor C / Section 2 / Programm 4 / Ancillary Receiver 3</v>
      </c>
      <c r="C1695" t="str">
        <f t="shared" si="235"/>
        <v>SDI24_ANCrec_0003</v>
      </c>
      <c r="D1695" t="str">
        <f t="shared" si="236"/>
        <v>Receiver</v>
      </c>
      <c r="E1695" t="str">
        <f t="shared" si="237"/>
        <v>3</v>
      </c>
      <c r="F1695" t="str">
        <f t="shared" si="238"/>
        <v>2</v>
      </c>
      <c r="G1695" t="str">
        <f t="shared" si="239"/>
        <v>4</v>
      </c>
      <c r="H1695" t="str">
        <f t="shared" si="240"/>
        <v>ANC</v>
      </c>
      <c r="I1695">
        <f t="shared" si="241"/>
        <v>24</v>
      </c>
      <c r="J1695" s="114" t="str">
        <f t="shared" si="242"/>
        <v>3</v>
      </c>
    </row>
    <row r="1696" spans="1:10" x14ac:dyDescent="0.2">
      <c r="A1696" s="115" t="s">
        <v>2759</v>
      </c>
      <c r="B1696" t="str">
        <f t="shared" si="234"/>
        <v>Prozessor C / Section 2 / Programm 4 / Ancillary Receiver 4</v>
      </c>
      <c r="C1696" t="str">
        <f t="shared" si="235"/>
        <v>SDI24_ANCrec_0004</v>
      </c>
      <c r="D1696" t="str">
        <f t="shared" si="236"/>
        <v>Receiver</v>
      </c>
      <c r="E1696" t="str">
        <f t="shared" si="237"/>
        <v>3</v>
      </c>
      <c r="F1696" t="str">
        <f t="shared" si="238"/>
        <v>2</v>
      </c>
      <c r="G1696" t="str">
        <f t="shared" si="239"/>
        <v>4</v>
      </c>
      <c r="H1696" t="str">
        <f t="shared" si="240"/>
        <v>ANC</v>
      </c>
      <c r="I1696">
        <f t="shared" si="241"/>
        <v>24</v>
      </c>
      <c r="J1696" s="114" t="str">
        <f t="shared" si="242"/>
        <v>4</v>
      </c>
    </row>
    <row r="1697" spans="1:10" x14ac:dyDescent="0.2">
      <c r="A1697" s="116" t="s">
        <v>2760</v>
      </c>
      <c r="B1697" t="str">
        <f t="shared" si="234"/>
        <v>Prozessor C / Section 2 / Programm 4 / Audio Receiver 1</v>
      </c>
      <c r="C1697" t="str">
        <f t="shared" si="235"/>
        <v>SDI24_AUDrec_0001</v>
      </c>
      <c r="D1697" t="str">
        <f t="shared" si="236"/>
        <v>Receiver</v>
      </c>
      <c r="E1697" t="str">
        <f t="shared" si="237"/>
        <v>3</v>
      </c>
      <c r="F1697" t="str">
        <f t="shared" si="238"/>
        <v>2</v>
      </c>
      <c r="G1697" t="str">
        <f t="shared" si="239"/>
        <v>4</v>
      </c>
      <c r="H1697" t="str">
        <f t="shared" si="240"/>
        <v>AUD</v>
      </c>
      <c r="I1697">
        <f t="shared" si="241"/>
        <v>24</v>
      </c>
      <c r="J1697" s="114" t="str">
        <f t="shared" si="242"/>
        <v>1</v>
      </c>
    </row>
    <row r="1698" spans="1:10" x14ac:dyDescent="0.2">
      <c r="A1698" s="115" t="s">
        <v>2761</v>
      </c>
      <c r="B1698" t="str">
        <f t="shared" si="234"/>
        <v>Prozessor C / Section 2 / Programm 4 / Audio Receiver 2</v>
      </c>
      <c r="C1698" t="str">
        <f t="shared" si="235"/>
        <v>SDI24_AUDrec_0002</v>
      </c>
      <c r="D1698" t="str">
        <f t="shared" si="236"/>
        <v>Receiver</v>
      </c>
      <c r="E1698" t="str">
        <f t="shared" si="237"/>
        <v>3</v>
      </c>
      <c r="F1698" t="str">
        <f t="shared" si="238"/>
        <v>2</v>
      </c>
      <c r="G1698" t="str">
        <f t="shared" si="239"/>
        <v>4</v>
      </c>
      <c r="H1698" t="str">
        <f t="shared" si="240"/>
        <v>AUD</v>
      </c>
      <c r="I1698">
        <f t="shared" si="241"/>
        <v>24</v>
      </c>
      <c r="J1698" s="114" t="str">
        <f t="shared" si="242"/>
        <v>2</v>
      </c>
    </row>
    <row r="1699" spans="1:10" x14ac:dyDescent="0.2">
      <c r="A1699" s="116" t="s">
        <v>2762</v>
      </c>
      <c r="B1699" t="str">
        <f t="shared" si="234"/>
        <v>Prozessor C / Section 2 / Programm 4 / Audio Receiver 3</v>
      </c>
      <c r="C1699" t="str">
        <f t="shared" si="235"/>
        <v>SDI24_AUDrec_0003</v>
      </c>
      <c r="D1699" t="str">
        <f t="shared" si="236"/>
        <v>Receiver</v>
      </c>
      <c r="E1699" t="str">
        <f t="shared" si="237"/>
        <v>3</v>
      </c>
      <c r="F1699" t="str">
        <f t="shared" si="238"/>
        <v>2</v>
      </c>
      <c r="G1699" t="str">
        <f t="shared" si="239"/>
        <v>4</v>
      </c>
      <c r="H1699" t="str">
        <f t="shared" si="240"/>
        <v>AUD</v>
      </c>
      <c r="I1699">
        <f t="shared" si="241"/>
        <v>24</v>
      </c>
      <c r="J1699" s="114" t="str">
        <f t="shared" si="242"/>
        <v>3</v>
      </c>
    </row>
    <row r="1700" spans="1:10" x14ac:dyDescent="0.2">
      <c r="A1700" s="115" t="s">
        <v>2763</v>
      </c>
      <c r="B1700" t="str">
        <f t="shared" si="234"/>
        <v>Prozessor C / Section 2 / Programm 4 / Audio Receiver 4</v>
      </c>
      <c r="C1700" t="str">
        <f t="shared" si="235"/>
        <v>SDI24_AUDrec_0004</v>
      </c>
      <c r="D1700" t="str">
        <f t="shared" si="236"/>
        <v>Receiver</v>
      </c>
      <c r="E1700" t="str">
        <f t="shared" si="237"/>
        <v>3</v>
      </c>
      <c r="F1700" t="str">
        <f t="shared" si="238"/>
        <v>2</v>
      </c>
      <c r="G1700" t="str">
        <f t="shared" si="239"/>
        <v>4</v>
      </c>
      <c r="H1700" t="str">
        <f t="shared" si="240"/>
        <v>AUD</v>
      </c>
      <c r="I1700">
        <f t="shared" si="241"/>
        <v>24</v>
      </c>
      <c r="J1700" s="114" t="str">
        <f t="shared" si="242"/>
        <v>4</v>
      </c>
    </row>
    <row r="1701" spans="1:10" x14ac:dyDescent="0.2">
      <c r="A1701" s="116" t="s">
        <v>2764</v>
      </c>
      <c r="B1701" t="str">
        <f t="shared" si="234"/>
        <v>Prozessor C / Section 2 / Programm 4 / Audio Receiver 5</v>
      </c>
      <c r="C1701" t="str">
        <f t="shared" si="235"/>
        <v>SDI24_AUDrec_0005</v>
      </c>
      <c r="D1701" t="str">
        <f t="shared" si="236"/>
        <v>Receiver</v>
      </c>
      <c r="E1701" t="str">
        <f t="shared" si="237"/>
        <v>3</v>
      </c>
      <c r="F1701" t="str">
        <f t="shared" si="238"/>
        <v>2</v>
      </c>
      <c r="G1701" t="str">
        <f t="shared" si="239"/>
        <v>4</v>
      </c>
      <c r="H1701" t="str">
        <f t="shared" si="240"/>
        <v>AUD</v>
      </c>
      <c r="I1701">
        <f t="shared" si="241"/>
        <v>24</v>
      </c>
      <c r="J1701" s="114" t="str">
        <f t="shared" si="242"/>
        <v>5</v>
      </c>
    </row>
    <row r="1702" spans="1:10" x14ac:dyDescent="0.2">
      <c r="A1702" s="115" t="s">
        <v>2765</v>
      </c>
      <c r="B1702" t="str">
        <f t="shared" si="234"/>
        <v>Prozessor C / Section 2 / Programm 4 / Audio Receiver 6</v>
      </c>
      <c r="C1702" t="str">
        <f t="shared" si="235"/>
        <v>SDI24_AUDrec_0006</v>
      </c>
      <c r="D1702" t="str">
        <f t="shared" si="236"/>
        <v>Receiver</v>
      </c>
      <c r="E1702" t="str">
        <f t="shared" si="237"/>
        <v>3</v>
      </c>
      <c r="F1702" t="str">
        <f t="shared" si="238"/>
        <v>2</v>
      </c>
      <c r="G1702" t="str">
        <f t="shared" si="239"/>
        <v>4</v>
      </c>
      <c r="H1702" t="str">
        <f t="shared" si="240"/>
        <v>AUD</v>
      </c>
      <c r="I1702">
        <f t="shared" si="241"/>
        <v>24</v>
      </c>
      <c r="J1702" s="114" t="str">
        <f t="shared" si="242"/>
        <v>6</v>
      </c>
    </row>
    <row r="1703" spans="1:10" x14ac:dyDescent="0.2">
      <c r="A1703" s="116" t="s">
        <v>2766</v>
      </c>
      <c r="B1703" t="str">
        <f t="shared" si="234"/>
        <v>Prozessor C / Section 2 / Programm 4 / Audio Receiver 7</v>
      </c>
      <c r="C1703" t="str">
        <f t="shared" si="235"/>
        <v>SDI24_AUDrec_0007</v>
      </c>
      <c r="D1703" t="str">
        <f t="shared" si="236"/>
        <v>Receiver</v>
      </c>
      <c r="E1703" t="str">
        <f t="shared" si="237"/>
        <v>3</v>
      </c>
      <c r="F1703" t="str">
        <f t="shared" si="238"/>
        <v>2</v>
      </c>
      <c r="G1703" t="str">
        <f t="shared" si="239"/>
        <v>4</v>
      </c>
      <c r="H1703" t="str">
        <f t="shared" si="240"/>
        <v>AUD</v>
      </c>
      <c r="I1703">
        <f t="shared" si="241"/>
        <v>24</v>
      </c>
      <c r="J1703" s="114" t="str">
        <f t="shared" si="242"/>
        <v>7</v>
      </c>
    </row>
    <row r="1704" spans="1:10" x14ac:dyDescent="0.2">
      <c r="A1704" s="115" t="s">
        <v>2767</v>
      </c>
      <c r="B1704" t="str">
        <f t="shared" si="234"/>
        <v>Prozessor C / Section 2 / Programm 4 / Audio Receiver 8</v>
      </c>
      <c r="C1704" t="str">
        <f t="shared" si="235"/>
        <v>SDI24_AUDrec_0008</v>
      </c>
      <c r="D1704" t="str">
        <f t="shared" si="236"/>
        <v>Receiver</v>
      </c>
      <c r="E1704" t="str">
        <f t="shared" si="237"/>
        <v>3</v>
      </c>
      <c r="F1704" t="str">
        <f t="shared" si="238"/>
        <v>2</v>
      </c>
      <c r="G1704" t="str">
        <f t="shared" si="239"/>
        <v>4</v>
      </c>
      <c r="H1704" t="str">
        <f t="shared" si="240"/>
        <v>AUD</v>
      </c>
      <c r="I1704">
        <f t="shared" si="241"/>
        <v>24</v>
      </c>
      <c r="J1704" s="114" t="str">
        <f t="shared" si="242"/>
        <v>8</v>
      </c>
    </row>
    <row r="1705" spans="1:10" x14ac:dyDescent="0.2">
      <c r="A1705" s="116" t="s">
        <v>2768</v>
      </c>
      <c r="B1705" t="str">
        <f t="shared" si="234"/>
        <v>Prozessor C / Section 2 / Programm 4 / Audio Receiver 9</v>
      </c>
      <c r="C1705" t="str">
        <f t="shared" si="235"/>
        <v>SDI24_AUDrec_0009</v>
      </c>
      <c r="D1705" t="str">
        <f t="shared" si="236"/>
        <v>Receiver</v>
      </c>
      <c r="E1705" t="str">
        <f t="shared" si="237"/>
        <v>3</v>
      </c>
      <c r="F1705" t="str">
        <f t="shared" si="238"/>
        <v>2</v>
      </c>
      <c r="G1705" t="str">
        <f t="shared" si="239"/>
        <v>4</v>
      </c>
      <c r="H1705" t="str">
        <f t="shared" si="240"/>
        <v>AUD</v>
      </c>
      <c r="I1705">
        <f t="shared" si="241"/>
        <v>24</v>
      </c>
      <c r="J1705" s="114" t="str">
        <f t="shared" si="242"/>
        <v>9</v>
      </c>
    </row>
    <row r="1706" spans="1:10" x14ac:dyDescent="0.2">
      <c r="A1706" s="115" t="s">
        <v>2769</v>
      </c>
      <c r="B1706" t="str">
        <f t="shared" si="234"/>
        <v>Prozessor C / Section 2 / Programm 4 / Audio Receiver 10</v>
      </c>
      <c r="C1706" t="str">
        <f t="shared" si="235"/>
        <v>SDI24_AUDrec_0010</v>
      </c>
      <c r="D1706" t="str">
        <f t="shared" si="236"/>
        <v>Receiver</v>
      </c>
      <c r="E1706" t="str">
        <f t="shared" si="237"/>
        <v>3</v>
      </c>
      <c r="F1706" t="str">
        <f t="shared" si="238"/>
        <v>2</v>
      </c>
      <c r="G1706" t="str">
        <f t="shared" si="239"/>
        <v>4</v>
      </c>
      <c r="H1706" t="str">
        <f t="shared" si="240"/>
        <v>AUD</v>
      </c>
      <c r="I1706">
        <f t="shared" si="241"/>
        <v>24</v>
      </c>
      <c r="J1706" s="114" t="str">
        <f t="shared" si="242"/>
        <v>10</v>
      </c>
    </row>
    <row r="1707" spans="1:10" x14ac:dyDescent="0.2">
      <c r="A1707" s="116" t="s">
        <v>2770</v>
      </c>
      <c r="B1707" t="str">
        <f t="shared" si="234"/>
        <v>Prozessor C / Section 2 / Programm 4 / Audio Receiver 11</v>
      </c>
      <c r="C1707" t="str">
        <f t="shared" si="235"/>
        <v>SDI24_AUDrec_0011</v>
      </c>
      <c r="D1707" t="str">
        <f t="shared" si="236"/>
        <v>Receiver</v>
      </c>
      <c r="E1707" t="str">
        <f t="shared" si="237"/>
        <v>3</v>
      </c>
      <c r="F1707" t="str">
        <f t="shared" si="238"/>
        <v>2</v>
      </c>
      <c r="G1707" t="str">
        <f t="shared" si="239"/>
        <v>4</v>
      </c>
      <c r="H1707" t="str">
        <f t="shared" si="240"/>
        <v>AUD</v>
      </c>
      <c r="I1707">
        <f t="shared" si="241"/>
        <v>24</v>
      </c>
      <c r="J1707" s="114" t="str">
        <f t="shared" si="242"/>
        <v>11</v>
      </c>
    </row>
    <row r="1708" spans="1:10" x14ac:dyDescent="0.2">
      <c r="A1708" s="115" t="s">
        <v>2771</v>
      </c>
      <c r="B1708" t="str">
        <f t="shared" si="234"/>
        <v>Prozessor C / Section 2 / Programm 4 / Audio Receiver 12</v>
      </c>
      <c r="C1708" t="str">
        <f t="shared" si="235"/>
        <v>SDI24_AUDrec_0012</v>
      </c>
      <c r="D1708" t="str">
        <f t="shared" si="236"/>
        <v>Receiver</v>
      </c>
      <c r="E1708" t="str">
        <f t="shared" si="237"/>
        <v>3</v>
      </c>
      <c r="F1708" t="str">
        <f t="shared" si="238"/>
        <v>2</v>
      </c>
      <c r="G1708" t="str">
        <f t="shared" si="239"/>
        <v>4</v>
      </c>
      <c r="H1708" t="str">
        <f t="shared" si="240"/>
        <v>AUD</v>
      </c>
      <c r="I1708">
        <f t="shared" si="241"/>
        <v>24</v>
      </c>
      <c r="J1708" s="114" t="str">
        <f t="shared" si="242"/>
        <v>12</v>
      </c>
    </row>
    <row r="1709" spans="1:10" x14ac:dyDescent="0.2">
      <c r="A1709" s="116" t="s">
        <v>2772</v>
      </c>
      <c r="B1709" t="str">
        <f t="shared" si="234"/>
        <v>Prozessor C / Section 2 / Programm 4 / Audio Receiver 13</v>
      </c>
      <c r="C1709" t="str">
        <f t="shared" si="235"/>
        <v>SDI24_AUDrec_0013</v>
      </c>
      <c r="D1709" t="str">
        <f t="shared" si="236"/>
        <v>Receiver</v>
      </c>
      <c r="E1709" t="str">
        <f t="shared" si="237"/>
        <v>3</v>
      </c>
      <c r="F1709" t="str">
        <f t="shared" si="238"/>
        <v>2</v>
      </c>
      <c r="G1709" t="str">
        <f t="shared" si="239"/>
        <v>4</v>
      </c>
      <c r="H1709" t="str">
        <f t="shared" si="240"/>
        <v>AUD</v>
      </c>
      <c r="I1709">
        <f t="shared" si="241"/>
        <v>24</v>
      </c>
      <c r="J1709" s="114" t="str">
        <f t="shared" si="242"/>
        <v>13</v>
      </c>
    </row>
    <row r="1710" spans="1:10" x14ac:dyDescent="0.2">
      <c r="A1710" s="115" t="s">
        <v>2773</v>
      </c>
      <c r="B1710" t="str">
        <f t="shared" si="234"/>
        <v>Prozessor C / Section 2 / Programm 4 / Audio Receiver 14</v>
      </c>
      <c r="C1710" t="str">
        <f t="shared" si="235"/>
        <v>SDI24_AUDrec_0014</v>
      </c>
      <c r="D1710" t="str">
        <f t="shared" si="236"/>
        <v>Receiver</v>
      </c>
      <c r="E1710" t="str">
        <f t="shared" si="237"/>
        <v>3</v>
      </c>
      <c r="F1710" t="str">
        <f t="shared" si="238"/>
        <v>2</v>
      </c>
      <c r="G1710" t="str">
        <f t="shared" si="239"/>
        <v>4</v>
      </c>
      <c r="H1710" t="str">
        <f t="shared" si="240"/>
        <v>AUD</v>
      </c>
      <c r="I1710">
        <f t="shared" si="241"/>
        <v>24</v>
      </c>
      <c r="J1710" s="114" t="str">
        <f t="shared" si="242"/>
        <v>14</v>
      </c>
    </row>
    <row r="1711" spans="1:10" x14ac:dyDescent="0.2">
      <c r="A1711" s="116" t="s">
        <v>2774</v>
      </c>
      <c r="B1711" t="str">
        <f t="shared" si="234"/>
        <v>Prozessor C / Section 2 / Programm 4 / Audio Receiver 15</v>
      </c>
      <c r="C1711" t="str">
        <f t="shared" si="235"/>
        <v>SDI24_AUDrec_0015</v>
      </c>
      <c r="D1711" t="str">
        <f t="shared" si="236"/>
        <v>Receiver</v>
      </c>
      <c r="E1711" t="str">
        <f t="shared" si="237"/>
        <v>3</v>
      </c>
      <c r="F1711" t="str">
        <f t="shared" si="238"/>
        <v>2</v>
      </c>
      <c r="G1711" t="str">
        <f t="shared" si="239"/>
        <v>4</v>
      </c>
      <c r="H1711" t="str">
        <f t="shared" si="240"/>
        <v>AUD</v>
      </c>
      <c r="I1711">
        <f t="shared" si="241"/>
        <v>24</v>
      </c>
      <c r="J1711" s="114" t="str">
        <f t="shared" si="242"/>
        <v>15</v>
      </c>
    </row>
    <row r="1712" spans="1:10" x14ac:dyDescent="0.2">
      <c r="A1712" s="115" t="s">
        <v>2775</v>
      </c>
      <c r="B1712" t="str">
        <f t="shared" si="234"/>
        <v>Prozessor C / Section 2 / Programm 4 / Audio Receiver 16</v>
      </c>
      <c r="C1712" t="str">
        <f t="shared" si="235"/>
        <v>SDI24_AUDrec_0016</v>
      </c>
      <c r="D1712" t="str">
        <f t="shared" si="236"/>
        <v>Receiver</v>
      </c>
      <c r="E1712" t="str">
        <f t="shared" si="237"/>
        <v>3</v>
      </c>
      <c r="F1712" t="str">
        <f t="shared" si="238"/>
        <v>2</v>
      </c>
      <c r="G1712" t="str">
        <f t="shared" si="239"/>
        <v>4</v>
      </c>
      <c r="H1712" t="str">
        <f t="shared" si="240"/>
        <v>AUD</v>
      </c>
      <c r="I1712">
        <f t="shared" si="241"/>
        <v>24</v>
      </c>
      <c r="J1712" s="114" t="str">
        <f t="shared" si="242"/>
        <v>16</v>
      </c>
    </row>
    <row r="1713" spans="1:10" x14ac:dyDescent="0.2">
      <c r="A1713" s="116" t="s">
        <v>2776</v>
      </c>
      <c r="B1713" t="str">
        <f t="shared" si="234"/>
        <v>Prozessor C / Section 2 / Programm 4 / Video Receiver 1</v>
      </c>
      <c r="C1713" t="str">
        <f t="shared" si="235"/>
        <v>SDI24_VIDrec_0001</v>
      </c>
      <c r="D1713" t="str">
        <f t="shared" si="236"/>
        <v>Receiver</v>
      </c>
      <c r="E1713" t="str">
        <f t="shared" si="237"/>
        <v>3</v>
      </c>
      <c r="F1713" t="str">
        <f t="shared" si="238"/>
        <v>2</v>
      </c>
      <c r="G1713" t="str">
        <f t="shared" si="239"/>
        <v>4</v>
      </c>
      <c r="H1713" t="str">
        <f t="shared" si="240"/>
        <v>VID</v>
      </c>
      <c r="I1713">
        <f t="shared" si="241"/>
        <v>24</v>
      </c>
      <c r="J1713" s="114" t="str">
        <f t="shared" si="242"/>
        <v>1</v>
      </c>
    </row>
    <row r="1714" spans="1:10" x14ac:dyDescent="0.2">
      <c r="A1714" s="115" t="s">
        <v>2777</v>
      </c>
      <c r="B1714" t="str">
        <f t="shared" si="234"/>
        <v>Prozessor A / Section 1 / Programm 1 / Ancillary Sender 1</v>
      </c>
      <c r="C1714" t="str">
        <f t="shared" si="235"/>
        <v>SDI01_ANCsend_0001</v>
      </c>
      <c r="D1714" t="str">
        <f t="shared" si="236"/>
        <v>Sender</v>
      </c>
      <c r="E1714" t="str">
        <f t="shared" si="237"/>
        <v>1</v>
      </c>
      <c r="F1714" t="str">
        <f t="shared" si="238"/>
        <v>1</v>
      </c>
      <c r="G1714" t="str">
        <f t="shared" si="239"/>
        <v>1</v>
      </c>
      <c r="H1714" t="str">
        <f t="shared" si="240"/>
        <v>ANC</v>
      </c>
      <c r="I1714">
        <f t="shared" si="241"/>
        <v>1</v>
      </c>
      <c r="J1714" s="114" t="str">
        <f t="shared" si="242"/>
        <v>1</v>
      </c>
    </row>
    <row r="1715" spans="1:10" x14ac:dyDescent="0.2">
      <c r="A1715" s="116" t="s">
        <v>2778</v>
      </c>
      <c r="B1715" t="str">
        <f t="shared" si="234"/>
        <v>Prozessor A / Section 1 / Programm 1 / Ancillary Sender 2</v>
      </c>
      <c r="C1715" t="str">
        <f t="shared" si="235"/>
        <v>SDI01_ANCsend_0002</v>
      </c>
      <c r="D1715" t="str">
        <f t="shared" si="236"/>
        <v>Sender</v>
      </c>
      <c r="E1715" t="str">
        <f t="shared" si="237"/>
        <v>1</v>
      </c>
      <c r="F1715" t="str">
        <f t="shared" si="238"/>
        <v>1</v>
      </c>
      <c r="G1715" t="str">
        <f t="shared" si="239"/>
        <v>1</v>
      </c>
      <c r="H1715" t="str">
        <f t="shared" si="240"/>
        <v>ANC</v>
      </c>
      <c r="I1715">
        <f t="shared" si="241"/>
        <v>1</v>
      </c>
      <c r="J1715" s="114" t="str">
        <f t="shared" si="242"/>
        <v>2</v>
      </c>
    </row>
    <row r="1716" spans="1:10" x14ac:dyDescent="0.2">
      <c r="A1716" s="115" t="s">
        <v>2779</v>
      </c>
      <c r="B1716" t="str">
        <f t="shared" si="234"/>
        <v>Prozessor A / Section 1 / Programm 1 / Ancillary Sender 3</v>
      </c>
      <c r="C1716" t="str">
        <f t="shared" si="235"/>
        <v>SDI01_ANCsend_0003</v>
      </c>
      <c r="D1716" t="str">
        <f t="shared" si="236"/>
        <v>Sender</v>
      </c>
      <c r="E1716" t="str">
        <f t="shared" si="237"/>
        <v>1</v>
      </c>
      <c r="F1716" t="str">
        <f t="shared" si="238"/>
        <v>1</v>
      </c>
      <c r="G1716" t="str">
        <f t="shared" si="239"/>
        <v>1</v>
      </c>
      <c r="H1716" t="str">
        <f t="shared" si="240"/>
        <v>ANC</v>
      </c>
      <c r="I1716">
        <f t="shared" si="241"/>
        <v>1</v>
      </c>
      <c r="J1716" s="114" t="str">
        <f t="shared" si="242"/>
        <v>3</v>
      </c>
    </row>
    <row r="1717" spans="1:10" x14ac:dyDescent="0.2">
      <c r="A1717" s="116" t="s">
        <v>2780</v>
      </c>
      <c r="B1717" t="str">
        <f t="shared" si="234"/>
        <v>Prozessor A / Section 1 / Programm 1 / Ancillary Sender 4</v>
      </c>
      <c r="C1717" t="str">
        <f t="shared" si="235"/>
        <v>SDI01_ANCsend_0004</v>
      </c>
      <c r="D1717" t="str">
        <f t="shared" si="236"/>
        <v>Sender</v>
      </c>
      <c r="E1717" t="str">
        <f t="shared" si="237"/>
        <v>1</v>
      </c>
      <c r="F1717" t="str">
        <f t="shared" si="238"/>
        <v>1</v>
      </c>
      <c r="G1717" t="str">
        <f t="shared" si="239"/>
        <v>1</v>
      </c>
      <c r="H1717" t="str">
        <f t="shared" si="240"/>
        <v>ANC</v>
      </c>
      <c r="I1717">
        <f t="shared" si="241"/>
        <v>1</v>
      </c>
      <c r="J1717" s="114" t="str">
        <f t="shared" si="242"/>
        <v>4</v>
      </c>
    </row>
    <row r="1718" spans="1:10" x14ac:dyDescent="0.2">
      <c r="A1718" s="115" t="s">
        <v>2781</v>
      </c>
      <c r="B1718" t="str">
        <f t="shared" si="234"/>
        <v>Prozessor A / Section 1 / Programm 1 / Audio Sender 1</v>
      </c>
      <c r="C1718" t="str">
        <f t="shared" si="235"/>
        <v>SDI01_AUDsend_0001</v>
      </c>
      <c r="D1718" t="str">
        <f t="shared" si="236"/>
        <v>Sender</v>
      </c>
      <c r="E1718" t="str">
        <f t="shared" si="237"/>
        <v>1</v>
      </c>
      <c r="F1718" t="str">
        <f t="shared" si="238"/>
        <v>1</v>
      </c>
      <c r="G1718" t="str">
        <f t="shared" si="239"/>
        <v>1</v>
      </c>
      <c r="H1718" t="str">
        <f t="shared" si="240"/>
        <v>AUD</v>
      </c>
      <c r="I1718">
        <f t="shared" si="241"/>
        <v>1</v>
      </c>
      <c r="J1718" s="114" t="str">
        <f t="shared" si="242"/>
        <v>1</v>
      </c>
    </row>
    <row r="1719" spans="1:10" x14ac:dyDescent="0.2">
      <c r="A1719" s="116" t="s">
        <v>2782</v>
      </c>
      <c r="B1719" t="str">
        <f t="shared" si="234"/>
        <v>Prozessor A / Section 1 / Programm 1 / Audio Sender 2</v>
      </c>
      <c r="C1719" t="str">
        <f t="shared" si="235"/>
        <v>SDI01_AUDsend_0002</v>
      </c>
      <c r="D1719" t="str">
        <f t="shared" si="236"/>
        <v>Sender</v>
      </c>
      <c r="E1719" t="str">
        <f t="shared" si="237"/>
        <v>1</v>
      </c>
      <c r="F1719" t="str">
        <f t="shared" si="238"/>
        <v>1</v>
      </c>
      <c r="G1719" t="str">
        <f t="shared" si="239"/>
        <v>1</v>
      </c>
      <c r="H1719" t="str">
        <f t="shared" si="240"/>
        <v>AUD</v>
      </c>
      <c r="I1719">
        <f t="shared" si="241"/>
        <v>1</v>
      </c>
      <c r="J1719" s="114" t="str">
        <f t="shared" si="242"/>
        <v>2</v>
      </c>
    </row>
    <row r="1720" spans="1:10" x14ac:dyDescent="0.2">
      <c r="A1720" s="115" t="s">
        <v>2783</v>
      </c>
      <c r="B1720" t="str">
        <f t="shared" si="234"/>
        <v>Prozessor A / Section 1 / Programm 1 / Audio Sender 3</v>
      </c>
      <c r="C1720" t="str">
        <f t="shared" si="235"/>
        <v>SDI01_AUDsend_0003</v>
      </c>
      <c r="D1720" t="str">
        <f t="shared" si="236"/>
        <v>Sender</v>
      </c>
      <c r="E1720" t="str">
        <f t="shared" si="237"/>
        <v>1</v>
      </c>
      <c r="F1720" t="str">
        <f t="shared" si="238"/>
        <v>1</v>
      </c>
      <c r="G1720" t="str">
        <f t="shared" si="239"/>
        <v>1</v>
      </c>
      <c r="H1720" t="str">
        <f t="shared" si="240"/>
        <v>AUD</v>
      </c>
      <c r="I1720">
        <f t="shared" si="241"/>
        <v>1</v>
      </c>
      <c r="J1720" s="114" t="str">
        <f t="shared" si="242"/>
        <v>3</v>
      </c>
    </row>
    <row r="1721" spans="1:10" x14ac:dyDescent="0.2">
      <c r="A1721" s="116" t="s">
        <v>2784</v>
      </c>
      <c r="B1721" t="str">
        <f t="shared" si="234"/>
        <v>Prozessor A / Section 1 / Programm 1 / Audio Sender 4</v>
      </c>
      <c r="C1721" t="str">
        <f t="shared" si="235"/>
        <v>SDI01_AUDsend_0004</v>
      </c>
      <c r="D1721" t="str">
        <f t="shared" si="236"/>
        <v>Sender</v>
      </c>
      <c r="E1721" t="str">
        <f t="shared" si="237"/>
        <v>1</v>
      </c>
      <c r="F1721" t="str">
        <f t="shared" si="238"/>
        <v>1</v>
      </c>
      <c r="G1721" t="str">
        <f t="shared" si="239"/>
        <v>1</v>
      </c>
      <c r="H1721" t="str">
        <f t="shared" si="240"/>
        <v>AUD</v>
      </c>
      <c r="I1721">
        <f t="shared" si="241"/>
        <v>1</v>
      </c>
      <c r="J1721" s="114" t="str">
        <f t="shared" si="242"/>
        <v>4</v>
      </c>
    </row>
    <row r="1722" spans="1:10" x14ac:dyDescent="0.2">
      <c r="A1722" s="115" t="s">
        <v>2785</v>
      </c>
      <c r="B1722" t="str">
        <f t="shared" si="234"/>
        <v>Prozessor A / Section 1 / Programm 1 / Audio Sender 5</v>
      </c>
      <c r="C1722" t="str">
        <f t="shared" si="235"/>
        <v>SDI01_AUDsend_0005</v>
      </c>
      <c r="D1722" t="str">
        <f t="shared" si="236"/>
        <v>Sender</v>
      </c>
      <c r="E1722" t="str">
        <f t="shared" si="237"/>
        <v>1</v>
      </c>
      <c r="F1722" t="str">
        <f t="shared" si="238"/>
        <v>1</v>
      </c>
      <c r="G1722" t="str">
        <f t="shared" si="239"/>
        <v>1</v>
      </c>
      <c r="H1722" t="str">
        <f t="shared" si="240"/>
        <v>AUD</v>
      </c>
      <c r="I1722">
        <f t="shared" si="241"/>
        <v>1</v>
      </c>
      <c r="J1722" s="114" t="str">
        <f t="shared" si="242"/>
        <v>5</v>
      </c>
    </row>
    <row r="1723" spans="1:10" x14ac:dyDescent="0.2">
      <c r="A1723" s="116" t="s">
        <v>2786</v>
      </c>
      <c r="B1723" t="str">
        <f t="shared" si="234"/>
        <v>Prozessor A / Section 1 / Programm 1 / Audio Sender 6</v>
      </c>
      <c r="C1723" t="str">
        <f t="shared" si="235"/>
        <v>SDI01_AUDsend_0006</v>
      </c>
      <c r="D1723" t="str">
        <f t="shared" si="236"/>
        <v>Sender</v>
      </c>
      <c r="E1723" t="str">
        <f t="shared" si="237"/>
        <v>1</v>
      </c>
      <c r="F1723" t="str">
        <f t="shared" si="238"/>
        <v>1</v>
      </c>
      <c r="G1723" t="str">
        <f t="shared" si="239"/>
        <v>1</v>
      </c>
      <c r="H1723" t="str">
        <f t="shared" si="240"/>
        <v>AUD</v>
      </c>
      <c r="I1723">
        <f t="shared" si="241"/>
        <v>1</v>
      </c>
      <c r="J1723" s="114" t="str">
        <f t="shared" si="242"/>
        <v>6</v>
      </c>
    </row>
    <row r="1724" spans="1:10" x14ac:dyDescent="0.2">
      <c r="A1724" s="115" t="s">
        <v>2787</v>
      </c>
      <c r="B1724" t="str">
        <f t="shared" si="234"/>
        <v>Prozessor A / Section 1 / Programm 1 / Audio Sender 7</v>
      </c>
      <c r="C1724" t="str">
        <f t="shared" si="235"/>
        <v>SDI01_AUDsend_0007</v>
      </c>
      <c r="D1724" t="str">
        <f t="shared" si="236"/>
        <v>Sender</v>
      </c>
      <c r="E1724" t="str">
        <f t="shared" si="237"/>
        <v>1</v>
      </c>
      <c r="F1724" t="str">
        <f t="shared" si="238"/>
        <v>1</v>
      </c>
      <c r="G1724" t="str">
        <f t="shared" si="239"/>
        <v>1</v>
      </c>
      <c r="H1724" t="str">
        <f t="shared" si="240"/>
        <v>AUD</v>
      </c>
      <c r="I1724">
        <f t="shared" si="241"/>
        <v>1</v>
      </c>
      <c r="J1724" s="114" t="str">
        <f t="shared" si="242"/>
        <v>7</v>
      </c>
    </row>
    <row r="1725" spans="1:10" x14ac:dyDescent="0.2">
      <c r="A1725" s="116" t="s">
        <v>2788</v>
      </c>
      <c r="B1725" t="str">
        <f t="shared" si="234"/>
        <v>Prozessor A / Section 1 / Programm 1 / Audio Sender 8</v>
      </c>
      <c r="C1725" t="str">
        <f t="shared" si="235"/>
        <v>SDI01_AUDsend_0008</v>
      </c>
      <c r="D1725" t="str">
        <f t="shared" si="236"/>
        <v>Sender</v>
      </c>
      <c r="E1725" t="str">
        <f t="shared" si="237"/>
        <v>1</v>
      </c>
      <c r="F1725" t="str">
        <f t="shared" si="238"/>
        <v>1</v>
      </c>
      <c r="G1725" t="str">
        <f t="shared" si="239"/>
        <v>1</v>
      </c>
      <c r="H1725" t="str">
        <f t="shared" si="240"/>
        <v>AUD</v>
      </c>
      <c r="I1725">
        <f t="shared" si="241"/>
        <v>1</v>
      </c>
      <c r="J1725" s="114" t="str">
        <f t="shared" si="242"/>
        <v>8</v>
      </c>
    </row>
    <row r="1726" spans="1:10" x14ac:dyDescent="0.2">
      <c r="A1726" s="115" t="s">
        <v>2789</v>
      </c>
      <c r="B1726" t="str">
        <f t="shared" si="234"/>
        <v>Prozessor A / Section 1 / Programm 1 / Audio Sender 9</v>
      </c>
      <c r="C1726" t="str">
        <f t="shared" si="235"/>
        <v>SDI01_AUDsend_0009</v>
      </c>
      <c r="D1726" t="str">
        <f t="shared" si="236"/>
        <v>Sender</v>
      </c>
      <c r="E1726" t="str">
        <f t="shared" si="237"/>
        <v>1</v>
      </c>
      <c r="F1726" t="str">
        <f t="shared" si="238"/>
        <v>1</v>
      </c>
      <c r="G1726" t="str">
        <f t="shared" si="239"/>
        <v>1</v>
      </c>
      <c r="H1726" t="str">
        <f t="shared" si="240"/>
        <v>AUD</v>
      </c>
      <c r="I1726">
        <f t="shared" si="241"/>
        <v>1</v>
      </c>
      <c r="J1726" s="114" t="str">
        <f t="shared" si="242"/>
        <v>9</v>
      </c>
    </row>
    <row r="1727" spans="1:10" x14ac:dyDescent="0.2">
      <c r="A1727" s="116" t="s">
        <v>2790</v>
      </c>
      <c r="B1727" t="str">
        <f t="shared" si="234"/>
        <v>Prozessor A / Section 1 / Programm 1 / Audio Sender 10</v>
      </c>
      <c r="C1727" t="str">
        <f t="shared" si="235"/>
        <v>SDI01_AUDsend_0010</v>
      </c>
      <c r="D1727" t="str">
        <f t="shared" si="236"/>
        <v>Sender</v>
      </c>
      <c r="E1727" t="str">
        <f t="shared" si="237"/>
        <v>1</v>
      </c>
      <c r="F1727" t="str">
        <f t="shared" si="238"/>
        <v>1</v>
      </c>
      <c r="G1727" t="str">
        <f t="shared" si="239"/>
        <v>1</v>
      </c>
      <c r="H1727" t="str">
        <f t="shared" si="240"/>
        <v>AUD</v>
      </c>
      <c r="I1727">
        <f t="shared" si="241"/>
        <v>1</v>
      </c>
      <c r="J1727" s="114" t="str">
        <f t="shared" si="242"/>
        <v>10</v>
      </c>
    </row>
    <row r="1728" spans="1:10" x14ac:dyDescent="0.2">
      <c r="A1728" s="115" t="s">
        <v>2791</v>
      </c>
      <c r="B1728" t="str">
        <f t="shared" si="234"/>
        <v>Prozessor A / Section 1 / Programm 1 / Audio Sender 11</v>
      </c>
      <c r="C1728" t="str">
        <f t="shared" si="235"/>
        <v>SDI01_AUDsend_0011</v>
      </c>
      <c r="D1728" t="str">
        <f t="shared" si="236"/>
        <v>Sender</v>
      </c>
      <c r="E1728" t="str">
        <f t="shared" si="237"/>
        <v>1</v>
      </c>
      <c r="F1728" t="str">
        <f t="shared" si="238"/>
        <v>1</v>
      </c>
      <c r="G1728" t="str">
        <f t="shared" si="239"/>
        <v>1</v>
      </c>
      <c r="H1728" t="str">
        <f t="shared" si="240"/>
        <v>AUD</v>
      </c>
      <c r="I1728">
        <f t="shared" si="241"/>
        <v>1</v>
      </c>
      <c r="J1728" s="114" t="str">
        <f t="shared" si="242"/>
        <v>11</v>
      </c>
    </row>
    <row r="1729" spans="1:10" x14ac:dyDescent="0.2">
      <c r="A1729" s="116" t="s">
        <v>2792</v>
      </c>
      <c r="B1729" t="str">
        <f t="shared" si="234"/>
        <v>Prozessor A / Section 1 / Programm 1 / Audio Sender 12</v>
      </c>
      <c r="C1729" t="str">
        <f t="shared" si="235"/>
        <v>SDI01_AUDsend_0012</v>
      </c>
      <c r="D1729" t="str">
        <f t="shared" si="236"/>
        <v>Sender</v>
      </c>
      <c r="E1729" t="str">
        <f t="shared" si="237"/>
        <v>1</v>
      </c>
      <c r="F1729" t="str">
        <f t="shared" si="238"/>
        <v>1</v>
      </c>
      <c r="G1729" t="str">
        <f t="shared" si="239"/>
        <v>1</v>
      </c>
      <c r="H1729" t="str">
        <f t="shared" si="240"/>
        <v>AUD</v>
      </c>
      <c r="I1729">
        <f t="shared" si="241"/>
        <v>1</v>
      </c>
      <c r="J1729" s="114" t="str">
        <f t="shared" si="242"/>
        <v>12</v>
      </c>
    </row>
    <row r="1730" spans="1:10" x14ac:dyDescent="0.2">
      <c r="A1730" s="115" t="s">
        <v>2793</v>
      </c>
      <c r="B1730" t="str">
        <f t="shared" ref="B1730:B1793" si="243">CONCATENATE(IF(E1730="1","Prozessor A",IF(E1730="2","Prozessor B",IF(E1730="3","Prozessor C",IF(E1730="4","Prozessor D","UNBEKANNT"))))," / ",IF(F1730="1","Section 1",IF(F1730="2","Section 2","UNBEKANNT"))," / ",IF(G1730="1","Programm 1",IF(G1730="2","Programm 2",IF(G1730="3","Programm 3",IF(G1730="4","Programm 4","UNBEKANNT")))), " / ", IF(H1730="VID","Video",IF(H1730="AUD","Audio",IF(H1730="ANC","Ancillary","UNBEKANNT")))," ", D1730, " ", J1730)</f>
        <v>Prozessor A / Section 1 / Programm 1 / Audio Sender 13</v>
      </c>
      <c r="C1730" t="str">
        <f t="shared" ref="C1730:C1793" si="244">CONCATENATE("SDI",IF(I1730&lt;10,CONCATENATE("0",I1730),I1730),"_",H1730,IF(D1730="Sender","send_",IF(D1730="Receiver","rec_","UNKNOWN")),IF(OR(J1730 ="1",J1730 ="2",J1730 ="3",J1730 ="4",J1730 ="5",J1730 ="6",J1730 ="7",J1730 ="8",J1730 ="9"),CONCATENATE("000",J1730),CONCATENATE("00",J1730)))</f>
        <v>SDI01_AUDsend_0013</v>
      </c>
      <c r="D1730" t="str">
        <f t="shared" ref="D1730:D1793" si="245">IF(ISERROR(FIND("S|P",A1730)),"Receiver","Sender")</f>
        <v>Sender</v>
      </c>
      <c r="E1730" t="str">
        <f t="shared" ref="E1730:E1793" si="246">IF(ISERROR(FIND("ProcA",A1730)),IF(ISERROR(FIND("ProcB",A1730)),IF(ISERROR(FIND("ProcC",A1730)),IF(ISERROR(FIND("ProcD",A1730)),"UNBEKANNT","4"),"3"),"2"),"1")</f>
        <v>1</v>
      </c>
      <c r="F1730" t="str">
        <f t="shared" ref="F1730:F1793" si="247">IF(ISERROR(FIND(" S1 ",A1730)),IF(ISERROR(FIND(" S2 ",A1730)),"UNBEKANNT","2"),"1")</f>
        <v>1</v>
      </c>
      <c r="G1730" t="str">
        <f t="shared" ref="G1730:G1793" si="248">IF(ISERROR(FIND(" P1 ",A1730)),IF(ISERROR(FIND(" P2 ",A1730)),IF(ISERROR(FIND(" P3 ",A1730)),IF(ISERROR(FIND(" P4 ",A1730)),"UNBEKANNT","4"),"3"),"2"),"1")</f>
        <v>1</v>
      </c>
      <c r="H1730" t="str">
        <f t="shared" ref="H1730:H1793" si="249">IF(ISERROR(FIND("Video",A1730)),IF(ISERROR(FIND("Audio",A1730)),IF(ISERROR(FIND("Ancillary",A1730)),"UNBEKANNT","ANC"),"AUD"),"VID")</f>
        <v>AUD</v>
      </c>
      <c r="I1730">
        <f t="shared" ref="I1730:I1793" si="250">IF(AND(E1730="1",F1730="1",G1730="1"),1,IF(AND(E1730="1",F1730="1",G1730="2"),2,IF(AND(E1730="1",F1730="1",G1730="3"),3,IF(AND(E1730="1",F1730="1",G1730="4"),4,IF(AND(E1730="1",F1730="2",G1730="1"),5,IF(AND(E1730="1",F1730="2",G1730="2"),6,IF(AND(E1730="1",F1730="2",G1730="3"),7,IF(AND(E1730="1",F1730="2",G1730="4"),8,IF(AND(E1730="2",F1730="1",G1730="1"),9,IF(AND(E1730="2",F1730="1",G1730="2"),10,IF(AND(E1730="2",F1730="1",G1730="3"),11,IF(AND(E1730="2",F1730="1",G1730="4"),12,IF(AND(E1730="2",F1730="2",G1730="1"),13,IF(AND(E1730="2",F1730="2",G1730="2"),14,IF(AND(E1730="2",F1730="2",G1730="3"),15,IF(AND(E1730="2",F1730="2",G1730="4"),16,IF(AND(E1730="3",F1730="1",G1730="1"),17,IF(AND(E1730="3",F1730="1",G1730="2"),18,IF(AND(E1730="3",F1730="1",G1730="3"),19,IF(AND(E1730="3",F1730="1",G1730="4"),20,IF(AND(E1730="3",F1730="2",G1730="1"),21,IF(AND(E1730="3",F1730="2",G1730="2"),22,IF(AND(E1730="3",F1730="2",G1730="3"),23,IF(AND(E1730="3",F1730="2",G1730="4"),24,IF(AND(E1730="4",F1730="1",G1730="1"),25,IF(AND(E1730="4",F1730="1",G1730="2"),26,IF(AND(E1730="4",F1730="1",G1730="3"),27,IF(AND(E1730="4",F1730="1",G1730="4"),28,IF(AND(E1730="4",F1730="2",G1730="1"),29,IF(AND(E1730="4",F1730="2",G1730="2"),30,IF(AND(E1730="4",F1730="2",G1730="3"),31,IF(AND(E1730="4",F1730="2",G1730="4"),32,"UNBEKANNT"))))))))))))))))))))))))))))))))</f>
        <v>1</v>
      </c>
      <c r="J1730" s="114" t="str">
        <f t="shared" ref="J1730:J1793" si="251">IF(ISERROR(FIND("Proxy Video",A1730)),IF(ISERROR(FIND("Video",A1730)),IF(ISERROR(SEARCH("Audio",A1730)),IF(ISERROR(SEARCH("Data",A1730)),"UNBEKANNT",RIGHT(A1730,LEN(A1730)-SEARCH("Data",A1730)-4)),RIGHT(A1730,LEN(A1730)-SEARCH("Audio",A1730)-5)),"1"),"2")</f>
        <v>13</v>
      </c>
    </row>
    <row r="1731" spans="1:10" x14ac:dyDescent="0.2">
      <c r="A1731" s="116" t="s">
        <v>2794</v>
      </c>
      <c r="B1731" t="str">
        <f t="shared" si="243"/>
        <v>Prozessor A / Section 1 / Programm 1 / Audio Sender 14</v>
      </c>
      <c r="C1731" t="str">
        <f t="shared" si="244"/>
        <v>SDI01_AUDsend_0014</v>
      </c>
      <c r="D1731" t="str">
        <f t="shared" si="245"/>
        <v>Sender</v>
      </c>
      <c r="E1731" t="str">
        <f t="shared" si="246"/>
        <v>1</v>
      </c>
      <c r="F1731" t="str">
        <f t="shared" si="247"/>
        <v>1</v>
      </c>
      <c r="G1731" t="str">
        <f t="shared" si="248"/>
        <v>1</v>
      </c>
      <c r="H1731" t="str">
        <f t="shared" si="249"/>
        <v>AUD</v>
      </c>
      <c r="I1731">
        <f t="shared" si="250"/>
        <v>1</v>
      </c>
      <c r="J1731" s="114" t="str">
        <f t="shared" si="251"/>
        <v>14</v>
      </c>
    </row>
    <row r="1732" spans="1:10" x14ac:dyDescent="0.2">
      <c r="A1732" s="115" t="s">
        <v>2795</v>
      </c>
      <c r="B1732" t="str">
        <f t="shared" si="243"/>
        <v>Prozessor A / Section 1 / Programm 1 / Audio Sender 15</v>
      </c>
      <c r="C1732" t="str">
        <f t="shared" si="244"/>
        <v>SDI01_AUDsend_0015</v>
      </c>
      <c r="D1732" t="str">
        <f t="shared" si="245"/>
        <v>Sender</v>
      </c>
      <c r="E1732" t="str">
        <f t="shared" si="246"/>
        <v>1</v>
      </c>
      <c r="F1732" t="str">
        <f t="shared" si="247"/>
        <v>1</v>
      </c>
      <c r="G1732" t="str">
        <f t="shared" si="248"/>
        <v>1</v>
      </c>
      <c r="H1732" t="str">
        <f t="shared" si="249"/>
        <v>AUD</v>
      </c>
      <c r="I1732">
        <f t="shared" si="250"/>
        <v>1</v>
      </c>
      <c r="J1732" s="114" t="str">
        <f t="shared" si="251"/>
        <v>15</v>
      </c>
    </row>
    <row r="1733" spans="1:10" x14ac:dyDescent="0.2">
      <c r="A1733" s="116" t="s">
        <v>2796</v>
      </c>
      <c r="B1733" t="str">
        <f t="shared" si="243"/>
        <v>Prozessor A / Section 1 / Programm 1 / Audio Sender 16</v>
      </c>
      <c r="C1733" t="str">
        <f t="shared" si="244"/>
        <v>SDI01_AUDsend_0016</v>
      </c>
      <c r="D1733" t="str">
        <f t="shared" si="245"/>
        <v>Sender</v>
      </c>
      <c r="E1733" t="str">
        <f t="shared" si="246"/>
        <v>1</v>
      </c>
      <c r="F1733" t="str">
        <f t="shared" si="247"/>
        <v>1</v>
      </c>
      <c r="G1733" t="str">
        <f t="shared" si="248"/>
        <v>1</v>
      </c>
      <c r="H1733" t="str">
        <f t="shared" si="249"/>
        <v>AUD</v>
      </c>
      <c r="I1733">
        <f t="shared" si="250"/>
        <v>1</v>
      </c>
      <c r="J1733" s="114" t="str">
        <f t="shared" si="251"/>
        <v>16</v>
      </c>
    </row>
    <row r="1734" spans="1:10" x14ac:dyDescent="0.2">
      <c r="A1734" s="115" t="s">
        <v>2797</v>
      </c>
      <c r="B1734" t="str">
        <f t="shared" si="243"/>
        <v>Prozessor A / Section 1 / Programm 1 / Video Sender 1</v>
      </c>
      <c r="C1734" t="str">
        <f t="shared" si="244"/>
        <v>SDI01_VIDsend_0001</v>
      </c>
      <c r="D1734" t="str">
        <f t="shared" si="245"/>
        <v>Sender</v>
      </c>
      <c r="E1734" t="str">
        <f t="shared" si="246"/>
        <v>1</v>
      </c>
      <c r="F1734" t="str">
        <f t="shared" si="247"/>
        <v>1</v>
      </c>
      <c r="G1734" t="str">
        <f t="shared" si="248"/>
        <v>1</v>
      </c>
      <c r="H1734" t="str">
        <f t="shared" si="249"/>
        <v>VID</v>
      </c>
      <c r="I1734">
        <f t="shared" si="250"/>
        <v>1</v>
      </c>
      <c r="J1734" s="114" t="str">
        <f t="shared" si="251"/>
        <v>1</v>
      </c>
    </row>
    <row r="1735" spans="1:10" x14ac:dyDescent="0.2">
      <c r="A1735" s="116" t="s">
        <v>2798</v>
      </c>
      <c r="B1735" t="str">
        <f t="shared" si="243"/>
        <v>Prozessor A / Section 1 / Programm 1 / Video Sender 2</v>
      </c>
      <c r="C1735" t="str">
        <f t="shared" si="244"/>
        <v>SDI01_VIDsend_0002</v>
      </c>
      <c r="D1735" t="str">
        <f t="shared" si="245"/>
        <v>Sender</v>
      </c>
      <c r="E1735" t="str">
        <f t="shared" si="246"/>
        <v>1</v>
      </c>
      <c r="F1735" t="str">
        <f t="shared" si="247"/>
        <v>1</v>
      </c>
      <c r="G1735" t="str">
        <f t="shared" si="248"/>
        <v>1</v>
      </c>
      <c r="H1735" t="str">
        <f t="shared" si="249"/>
        <v>VID</v>
      </c>
      <c r="I1735">
        <f t="shared" si="250"/>
        <v>1</v>
      </c>
      <c r="J1735" s="114" t="str">
        <f t="shared" si="251"/>
        <v>2</v>
      </c>
    </row>
    <row r="1736" spans="1:10" x14ac:dyDescent="0.2">
      <c r="A1736" s="115" t="s">
        <v>2799</v>
      </c>
      <c r="B1736" t="str">
        <f t="shared" si="243"/>
        <v>Prozessor A / Section 1 / Programm 2 / Ancillary Sender 1</v>
      </c>
      <c r="C1736" t="str">
        <f t="shared" si="244"/>
        <v>SDI02_ANCsend_0001</v>
      </c>
      <c r="D1736" t="str">
        <f t="shared" si="245"/>
        <v>Sender</v>
      </c>
      <c r="E1736" t="str">
        <f t="shared" si="246"/>
        <v>1</v>
      </c>
      <c r="F1736" t="str">
        <f t="shared" si="247"/>
        <v>1</v>
      </c>
      <c r="G1736" t="str">
        <f t="shared" si="248"/>
        <v>2</v>
      </c>
      <c r="H1736" t="str">
        <f t="shared" si="249"/>
        <v>ANC</v>
      </c>
      <c r="I1736">
        <f t="shared" si="250"/>
        <v>2</v>
      </c>
      <c r="J1736" s="114" t="str">
        <f t="shared" si="251"/>
        <v>1</v>
      </c>
    </row>
    <row r="1737" spans="1:10" x14ac:dyDescent="0.2">
      <c r="A1737" s="116" t="s">
        <v>2800</v>
      </c>
      <c r="B1737" t="str">
        <f t="shared" si="243"/>
        <v>Prozessor A / Section 1 / Programm 2 / Ancillary Sender 2</v>
      </c>
      <c r="C1737" t="str">
        <f t="shared" si="244"/>
        <v>SDI02_ANCsend_0002</v>
      </c>
      <c r="D1737" t="str">
        <f t="shared" si="245"/>
        <v>Sender</v>
      </c>
      <c r="E1737" t="str">
        <f t="shared" si="246"/>
        <v>1</v>
      </c>
      <c r="F1737" t="str">
        <f t="shared" si="247"/>
        <v>1</v>
      </c>
      <c r="G1737" t="str">
        <f t="shared" si="248"/>
        <v>2</v>
      </c>
      <c r="H1737" t="str">
        <f t="shared" si="249"/>
        <v>ANC</v>
      </c>
      <c r="I1737">
        <f t="shared" si="250"/>
        <v>2</v>
      </c>
      <c r="J1737" s="114" t="str">
        <f t="shared" si="251"/>
        <v>2</v>
      </c>
    </row>
    <row r="1738" spans="1:10" x14ac:dyDescent="0.2">
      <c r="A1738" s="115" t="s">
        <v>2801</v>
      </c>
      <c r="B1738" t="str">
        <f t="shared" si="243"/>
        <v>Prozessor A / Section 1 / Programm 2 / Ancillary Sender 3</v>
      </c>
      <c r="C1738" t="str">
        <f t="shared" si="244"/>
        <v>SDI02_ANCsend_0003</v>
      </c>
      <c r="D1738" t="str">
        <f t="shared" si="245"/>
        <v>Sender</v>
      </c>
      <c r="E1738" t="str">
        <f t="shared" si="246"/>
        <v>1</v>
      </c>
      <c r="F1738" t="str">
        <f t="shared" si="247"/>
        <v>1</v>
      </c>
      <c r="G1738" t="str">
        <f t="shared" si="248"/>
        <v>2</v>
      </c>
      <c r="H1738" t="str">
        <f t="shared" si="249"/>
        <v>ANC</v>
      </c>
      <c r="I1738">
        <f t="shared" si="250"/>
        <v>2</v>
      </c>
      <c r="J1738" s="114" t="str">
        <f t="shared" si="251"/>
        <v>3</v>
      </c>
    </row>
    <row r="1739" spans="1:10" x14ac:dyDescent="0.2">
      <c r="A1739" s="116" t="s">
        <v>2802</v>
      </c>
      <c r="B1739" t="str">
        <f t="shared" si="243"/>
        <v>Prozessor A / Section 1 / Programm 2 / Ancillary Sender 4</v>
      </c>
      <c r="C1739" t="str">
        <f t="shared" si="244"/>
        <v>SDI02_ANCsend_0004</v>
      </c>
      <c r="D1739" t="str">
        <f t="shared" si="245"/>
        <v>Sender</v>
      </c>
      <c r="E1739" t="str">
        <f t="shared" si="246"/>
        <v>1</v>
      </c>
      <c r="F1739" t="str">
        <f t="shared" si="247"/>
        <v>1</v>
      </c>
      <c r="G1739" t="str">
        <f t="shared" si="248"/>
        <v>2</v>
      </c>
      <c r="H1739" t="str">
        <f t="shared" si="249"/>
        <v>ANC</v>
      </c>
      <c r="I1739">
        <f t="shared" si="250"/>
        <v>2</v>
      </c>
      <c r="J1739" s="114" t="str">
        <f t="shared" si="251"/>
        <v>4</v>
      </c>
    </row>
    <row r="1740" spans="1:10" x14ac:dyDescent="0.2">
      <c r="A1740" s="115" t="s">
        <v>2803</v>
      </c>
      <c r="B1740" t="str">
        <f t="shared" si="243"/>
        <v>Prozessor A / Section 1 / Programm 2 / Audio Sender 1</v>
      </c>
      <c r="C1740" t="str">
        <f t="shared" si="244"/>
        <v>SDI02_AUDsend_0001</v>
      </c>
      <c r="D1740" t="str">
        <f t="shared" si="245"/>
        <v>Sender</v>
      </c>
      <c r="E1740" t="str">
        <f t="shared" si="246"/>
        <v>1</v>
      </c>
      <c r="F1740" t="str">
        <f t="shared" si="247"/>
        <v>1</v>
      </c>
      <c r="G1740" t="str">
        <f t="shared" si="248"/>
        <v>2</v>
      </c>
      <c r="H1740" t="str">
        <f t="shared" si="249"/>
        <v>AUD</v>
      </c>
      <c r="I1740">
        <f t="shared" si="250"/>
        <v>2</v>
      </c>
      <c r="J1740" s="114" t="str">
        <f t="shared" si="251"/>
        <v>1</v>
      </c>
    </row>
    <row r="1741" spans="1:10" x14ac:dyDescent="0.2">
      <c r="A1741" s="116" t="s">
        <v>2804</v>
      </c>
      <c r="B1741" t="str">
        <f t="shared" si="243"/>
        <v>Prozessor A / Section 1 / Programm 2 / Audio Sender 2</v>
      </c>
      <c r="C1741" t="str">
        <f t="shared" si="244"/>
        <v>SDI02_AUDsend_0002</v>
      </c>
      <c r="D1741" t="str">
        <f t="shared" si="245"/>
        <v>Sender</v>
      </c>
      <c r="E1741" t="str">
        <f t="shared" si="246"/>
        <v>1</v>
      </c>
      <c r="F1741" t="str">
        <f t="shared" si="247"/>
        <v>1</v>
      </c>
      <c r="G1741" t="str">
        <f t="shared" si="248"/>
        <v>2</v>
      </c>
      <c r="H1741" t="str">
        <f t="shared" si="249"/>
        <v>AUD</v>
      </c>
      <c r="I1741">
        <f t="shared" si="250"/>
        <v>2</v>
      </c>
      <c r="J1741" s="114" t="str">
        <f t="shared" si="251"/>
        <v>2</v>
      </c>
    </row>
    <row r="1742" spans="1:10" x14ac:dyDescent="0.2">
      <c r="A1742" s="115" t="s">
        <v>2805</v>
      </c>
      <c r="B1742" t="str">
        <f t="shared" si="243"/>
        <v>Prozessor A / Section 1 / Programm 2 / Audio Sender 3</v>
      </c>
      <c r="C1742" t="str">
        <f t="shared" si="244"/>
        <v>SDI02_AUDsend_0003</v>
      </c>
      <c r="D1742" t="str">
        <f t="shared" si="245"/>
        <v>Sender</v>
      </c>
      <c r="E1742" t="str">
        <f t="shared" si="246"/>
        <v>1</v>
      </c>
      <c r="F1742" t="str">
        <f t="shared" si="247"/>
        <v>1</v>
      </c>
      <c r="G1742" t="str">
        <f t="shared" si="248"/>
        <v>2</v>
      </c>
      <c r="H1742" t="str">
        <f t="shared" si="249"/>
        <v>AUD</v>
      </c>
      <c r="I1742">
        <f t="shared" si="250"/>
        <v>2</v>
      </c>
      <c r="J1742" s="114" t="str">
        <f t="shared" si="251"/>
        <v>3</v>
      </c>
    </row>
    <row r="1743" spans="1:10" x14ac:dyDescent="0.2">
      <c r="A1743" s="116" t="s">
        <v>2806</v>
      </c>
      <c r="B1743" t="str">
        <f t="shared" si="243"/>
        <v>Prozessor A / Section 1 / Programm 2 / Audio Sender 4</v>
      </c>
      <c r="C1743" t="str">
        <f t="shared" si="244"/>
        <v>SDI02_AUDsend_0004</v>
      </c>
      <c r="D1743" t="str">
        <f t="shared" si="245"/>
        <v>Sender</v>
      </c>
      <c r="E1743" t="str">
        <f t="shared" si="246"/>
        <v>1</v>
      </c>
      <c r="F1743" t="str">
        <f t="shared" si="247"/>
        <v>1</v>
      </c>
      <c r="G1743" t="str">
        <f t="shared" si="248"/>
        <v>2</v>
      </c>
      <c r="H1743" t="str">
        <f t="shared" si="249"/>
        <v>AUD</v>
      </c>
      <c r="I1743">
        <f t="shared" si="250"/>
        <v>2</v>
      </c>
      <c r="J1743" s="114" t="str">
        <f t="shared" si="251"/>
        <v>4</v>
      </c>
    </row>
    <row r="1744" spans="1:10" x14ac:dyDescent="0.2">
      <c r="A1744" s="115" t="s">
        <v>2807</v>
      </c>
      <c r="B1744" t="str">
        <f t="shared" si="243"/>
        <v>Prozessor A / Section 1 / Programm 2 / Audio Sender 5</v>
      </c>
      <c r="C1744" t="str">
        <f t="shared" si="244"/>
        <v>SDI02_AUDsend_0005</v>
      </c>
      <c r="D1744" t="str">
        <f t="shared" si="245"/>
        <v>Sender</v>
      </c>
      <c r="E1744" t="str">
        <f t="shared" si="246"/>
        <v>1</v>
      </c>
      <c r="F1744" t="str">
        <f t="shared" si="247"/>
        <v>1</v>
      </c>
      <c r="G1744" t="str">
        <f t="shared" si="248"/>
        <v>2</v>
      </c>
      <c r="H1744" t="str">
        <f t="shared" si="249"/>
        <v>AUD</v>
      </c>
      <c r="I1744">
        <f t="shared" si="250"/>
        <v>2</v>
      </c>
      <c r="J1744" s="114" t="str">
        <f t="shared" si="251"/>
        <v>5</v>
      </c>
    </row>
    <row r="1745" spans="1:10" x14ac:dyDescent="0.2">
      <c r="A1745" s="116" t="s">
        <v>2808</v>
      </c>
      <c r="B1745" t="str">
        <f t="shared" si="243"/>
        <v>Prozessor A / Section 1 / Programm 2 / Audio Sender 6</v>
      </c>
      <c r="C1745" t="str">
        <f t="shared" si="244"/>
        <v>SDI02_AUDsend_0006</v>
      </c>
      <c r="D1745" t="str">
        <f t="shared" si="245"/>
        <v>Sender</v>
      </c>
      <c r="E1745" t="str">
        <f t="shared" si="246"/>
        <v>1</v>
      </c>
      <c r="F1745" t="str">
        <f t="shared" si="247"/>
        <v>1</v>
      </c>
      <c r="G1745" t="str">
        <f t="shared" si="248"/>
        <v>2</v>
      </c>
      <c r="H1745" t="str">
        <f t="shared" si="249"/>
        <v>AUD</v>
      </c>
      <c r="I1745">
        <f t="shared" si="250"/>
        <v>2</v>
      </c>
      <c r="J1745" s="114" t="str">
        <f t="shared" si="251"/>
        <v>6</v>
      </c>
    </row>
    <row r="1746" spans="1:10" x14ac:dyDescent="0.2">
      <c r="A1746" s="115" t="s">
        <v>2809</v>
      </c>
      <c r="B1746" t="str">
        <f t="shared" si="243"/>
        <v>Prozessor A / Section 1 / Programm 2 / Audio Sender 7</v>
      </c>
      <c r="C1746" t="str">
        <f t="shared" si="244"/>
        <v>SDI02_AUDsend_0007</v>
      </c>
      <c r="D1746" t="str">
        <f t="shared" si="245"/>
        <v>Sender</v>
      </c>
      <c r="E1746" t="str">
        <f t="shared" si="246"/>
        <v>1</v>
      </c>
      <c r="F1746" t="str">
        <f t="shared" si="247"/>
        <v>1</v>
      </c>
      <c r="G1746" t="str">
        <f t="shared" si="248"/>
        <v>2</v>
      </c>
      <c r="H1746" t="str">
        <f t="shared" si="249"/>
        <v>AUD</v>
      </c>
      <c r="I1746">
        <f t="shared" si="250"/>
        <v>2</v>
      </c>
      <c r="J1746" s="114" t="str">
        <f t="shared" si="251"/>
        <v>7</v>
      </c>
    </row>
    <row r="1747" spans="1:10" x14ac:dyDescent="0.2">
      <c r="A1747" s="116" t="s">
        <v>2810</v>
      </c>
      <c r="B1747" t="str">
        <f t="shared" si="243"/>
        <v>Prozessor A / Section 1 / Programm 2 / Audio Sender 8</v>
      </c>
      <c r="C1747" t="str">
        <f t="shared" si="244"/>
        <v>SDI02_AUDsend_0008</v>
      </c>
      <c r="D1747" t="str">
        <f t="shared" si="245"/>
        <v>Sender</v>
      </c>
      <c r="E1747" t="str">
        <f t="shared" si="246"/>
        <v>1</v>
      </c>
      <c r="F1747" t="str">
        <f t="shared" si="247"/>
        <v>1</v>
      </c>
      <c r="G1747" t="str">
        <f t="shared" si="248"/>
        <v>2</v>
      </c>
      <c r="H1747" t="str">
        <f t="shared" si="249"/>
        <v>AUD</v>
      </c>
      <c r="I1747">
        <f t="shared" si="250"/>
        <v>2</v>
      </c>
      <c r="J1747" s="114" t="str">
        <f t="shared" si="251"/>
        <v>8</v>
      </c>
    </row>
    <row r="1748" spans="1:10" x14ac:dyDescent="0.2">
      <c r="A1748" s="115" t="s">
        <v>2811</v>
      </c>
      <c r="B1748" t="str">
        <f t="shared" si="243"/>
        <v>Prozessor A / Section 1 / Programm 2 / Audio Sender 9</v>
      </c>
      <c r="C1748" t="str">
        <f t="shared" si="244"/>
        <v>SDI02_AUDsend_0009</v>
      </c>
      <c r="D1748" t="str">
        <f t="shared" si="245"/>
        <v>Sender</v>
      </c>
      <c r="E1748" t="str">
        <f t="shared" si="246"/>
        <v>1</v>
      </c>
      <c r="F1748" t="str">
        <f t="shared" si="247"/>
        <v>1</v>
      </c>
      <c r="G1748" t="str">
        <f t="shared" si="248"/>
        <v>2</v>
      </c>
      <c r="H1748" t="str">
        <f t="shared" si="249"/>
        <v>AUD</v>
      </c>
      <c r="I1748">
        <f t="shared" si="250"/>
        <v>2</v>
      </c>
      <c r="J1748" s="114" t="str">
        <f t="shared" si="251"/>
        <v>9</v>
      </c>
    </row>
    <row r="1749" spans="1:10" x14ac:dyDescent="0.2">
      <c r="A1749" s="116" t="s">
        <v>2812</v>
      </c>
      <c r="B1749" t="str">
        <f t="shared" si="243"/>
        <v>Prozessor A / Section 1 / Programm 2 / Audio Sender 10</v>
      </c>
      <c r="C1749" t="str">
        <f t="shared" si="244"/>
        <v>SDI02_AUDsend_0010</v>
      </c>
      <c r="D1749" t="str">
        <f t="shared" si="245"/>
        <v>Sender</v>
      </c>
      <c r="E1749" t="str">
        <f t="shared" si="246"/>
        <v>1</v>
      </c>
      <c r="F1749" t="str">
        <f t="shared" si="247"/>
        <v>1</v>
      </c>
      <c r="G1749" t="str">
        <f t="shared" si="248"/>
        <v>2</v>
      </c>
      <c r="H1749" t="str">
        <f t="shared" si="249"/>
        <v>AUD</v>
      </c>
      <c r="I1749">
        <f t="shared" si="250"/>
        <v>2</v>
      </c>
      <c r="J1749" s="114" t="str">
        <f t="shared" si="251"/>
        <v>10</v>
      </c>
    </row>
    <row r="1750" spans="1:10" x14ac:dyDescent="0.2">
      <c r="A1750" s="115" t="s">
        <v>2813</v>
      </c>
      <c r="B1750" t="str">
        <f t="shared" si="243"/>
        <v>Prozessor A / Section 1 / Programm 2 / Audio Sender 11</v>
      </c>
      <c r="C1750" t="str">
        <f t="shared" si="244"/>
        <v>SDI02_AUDsend_0011</v>
      </c>
      <c r="D1750" t="str">
        <f t="shared" si="245"/>
        <v>Sender</v>
      </c>
      <c r="E1750" t="str">
        <f t="shared" si="246"/>
        <v>1</v>
      </c>
      <c r="F1750" t="str">
        <f t="shared" si="247"/>
        <v>1</v>
      </c>
      <c r="G1750" t="str">
        <f t="shared" si="248"/>
        <v>2</v>
      </c>
      <c r="H1750" t="str">
        <f t="shared" si="249"/>
        <v>AUD</v>
      </c>
      <c r="I1750">
        <f t="shared" si="250"/>
        <v>2</v>
      </c>
      <c r="J1750" s="114" t="str">
        <f t="shared" si="251"/>
        <v>11</v>
      </c>
    </row>
    <row r="1751" spans="1:10" x14ac:dyDescent="0.2">
      <c r="A1751" s="116" t="s">
        <v>2814</v>
      </c>
      <c r="B1751" t="str">
        <f t="shared" si="243"/>
        <v>Prozessor A / Section 1 / Programm 2 / Audio Sender 12</v>
      </c>
      <c r="C1751" t="str">
        <f t="shared" si="244"/>
        <v>SDI02_AUDsend_0012</v>
      </c>
      <c r="D1751" t="str">
        <f t="shared" si="245"/>
        <v>Sender</v>
      </c>
      <c r="E1751" t="str">
        <f t="shared" si="246"/>
        <v>1</v>
      </c>
      <c r="F1751" t="str">
        <f t="shared" si="247"/>
        <v>1</v>
      </c>
      <c r="G1751" t="str">
        <f t="shared" si="248"/>
        <v>2</v>
      </c>
      <c r="H1751" t="str">
        <f t="shared" si="249"/>
        <v>AUD</v>
      </c>
      <c r="I1751">
        <f t="shared" si="250"/>
        <v>2</v>
      </c>
      <c r="J1751" s="114" t="str">
        <f t="shared" si="251"/>
        <v>12</v>
      </c>
    </row>
    <row r="1752" spans="1:10" x14ac:dyDescent="0.2">
      <c r="A1752" s="115" t="s">
        <v>2815</v>
      </c>
      <c r="B1752" t="str">
        <f t="shared" si="243"/>
        <v>Prozessor A / Section 1 / Programm 2 / Audio Sender 13</v>
      </c>
      <c r="C1752" t="str">
        <f t="shared" si="244"/>
        <v>SDI02_AUDsend_0013</v>
      </c>
      <c r="D1752" t="str">
        <f t="shared" si="245"/>
        <v>Sender</v>
      </c>
      <c r="E1752" t="str">
        <f t="shared" si="246"/>
        <v>1</v>
      </c>
      <c r="F1752" t="str">
        <f t="shared" si="247"/>
        <v>1</v>
      </c>
      <c r="G1752" t="str">
        <f t="shared" si="248"/>
        <v>2</v>
      </c>
      <c r="H1752" t="str">
        <f t="shared" si="249"/>
        <v>AUD</v>
      </c>
      <c r="I1752">
        <f t="shared" si="250"/>
        <v>2</v>
      </c>
      <c r="J1752" s="114" t="str">
        <f t="shared" si="251"/>
        <v>13</v>
      </c>
    </row>
    <row r="1753" spans="1:10" x14ac:dyDescent="0.2">
      <c r="A1753" s="116" t="s">
        <v>2816</v>
      </c>
      <c r="B1753" t="str">
        <f t="shared" si="243"/>
        <v>Prozessor A / Section 1 / Programm 2 / Audio Sender 14</v>
      </c>
      <c r="C1753" t="str">
        <f t="shared" si="244"/>
        <v>SDI02_AUDsend_0014</v>
      </c>
      <c r="D1753" t="str">
        <f t="shared" si="245"/>
        <v>Sender</v>
      </c>
      <c r="E1753" t="str">
        <f t="shared" si="246"/>
        <v>1</v>
      </c>
      <c r="F1753" t="str">
        <f t="shared" si="247"/>
        <v>1</v>
      </c>
      <c r="G1753" t="str">
        <f t="shared" si="248"/>
        <v>2</v>
      </c>
      <c r="H1753" t="str">
        <f t="shared" si="249"/>
        <v>AUD</v>
      </c>
      <c r="I1753">
        <f t="shared" si="250"/>
        <v>2</v>
      </c>
      <c r="J1753" s="114" t="str">
        <f t="shared" si="251"/>
        <v>14</v>
      </c>
    </row>
    <row r="1754" spans="1:10" x14ac:dyDescent="0.2">
      <c r="A1754" s="115" t="s">
        <v>2817</v>
      </c>
      <c r="B1754" t="str">
        <f t="shared" si="243"/>
        <v>Prozessor A / Section 1 / Programm 2 / Audio Sender 15</v>
      </c>
      <c r="C1754" t="str">
        <f t="shared" si="244"/>
        <v>SDI02_AUDsend_0015</v>
      </c>
      <c r="D1754" t="str">
        <f t="shared" si="245"/>
        <v>Sender</v>
      </c>
      <c r="E1754" t="str">
        <f t="shared" si="246"/>
        <v>1</v>
      </c>
      <c r="F1754" t="str">
        <f t="shared" si="247"/>
        <v>1</v>
      </c>
      <c r="G1754" t="str">
        <f t="shared" si="248"/>
        <v>2</v>
      </c>
      <c r="H1754" t="str">
        <f t="shared" si="249"/>
        <v>AUD</v>
      </c>
      <c r="I1754">
        <f t="shared" si="250"/>
        <v>2</v>
      </c>
      <c r="J1754" s="114" t="str">
        <f t="shared" si="251"/>
        <v>15</v>
      </c>
    </row>
    <row r="1755" spans="1:10" x14ac:dyDescent="0.2">
      <c r="A1755" s="116" t="s">
        <v>2818</v>
      </c>
      <c r="B1755" t="str">
        <f t="shared" si="243"/>
        <v>Prozessor A / Section 1 / Programm 2 / Audio Sender 16</v>
      </c>
      <c r="C1755" t="str">
        <f t="shared" si="244"/>
        <v>SDI02_AUDsend_0016</v>
      </c>
      <c r="D1755" t="str">
        <f t="shared" si="245"/>
        <v>Sender</v>
      </c>
      <c r="E1755" t="str">
        <f t="shared" si="246"/>
        <v>1</v>
      </c>
      <c r="F1755" t="str">
        <f t="shared" si="247"/>
        <v>1</v>
      </c>
      <c r="G1755" t="str">
        <f t="shared" si="248"/>
        <v>2</v>
      </c>
      <c r="H1755" t="str">
        <f t="shared" si="249"/>
        <v>AUD</v>
      </c>
      <c r="I1755">
        <f t="shared" si="250"/>
        <v>2</v>
      </c>
      <c r="J1755" s="114" t="str">
        <f t="shared" si="251"/>
        <v>16</v>
      </c>
    </row>
    <row r="1756" spans="1:10" x14ac:dyDescent="0.2">
      <c r="A1756" s="115" t="s">
        <v>2819</v>
      </c>
      <c r="B1756" t="str">
        <f t="shared" si="243"/>
        <v>Prozessor A / Section 1 / Programm 2 / Video Sender 1</v>
      </c>
      <c r="C1756" t="str">
        <f t="shared" si="244"/>
        <v>SDI02_VIDsend_0001</v>
      </c>
      <c r="D1756" t="str">
        <f t="shared" si="245"/>
        <v>Sender</v>
      </c>
      <c r="E1756" t="str">
        <f t="shared" si="246"/>
        <v>1</v>
      </c>
      <c r="F1756" t="str">
        <f t="shared" si="247"/>
        <v>1</v>
      </c>
      <c r="G1756" t="str">
        <f t="shared" si="248"/>
        <v>2</v>
      </c>
      <c r="H1756" t="str">
        <f t="shared" si="249"/>
        <v>VID</v>
      </c>
      <c r="I1756">
        <f t="shared" si="250"/>
        <v>2</v>
      </c>
      <c r="J1756" s="114" t="str">
        <f t="shared" si="251"/>
        <v>1</v>
      </c>
    </row>
    <row r="1757" spans="1:10" x14ac:dyDescent="0.2">
      <c r="A1757" s="116" t="s">
        <v>2820</v>
      </c>
      <c r="B1757" t="str">
        <f t="shared" si="243"/>
        <v>Prozessor A / Section 1 / Programm 2 / Video Sender 2</v>
      </c>
      <c r="C1757" t="str">
        <f t="shared" si="244"/>
        <v>SDI02_VIDsend_0002</v>
      </c>
      <c r="D1757" t="str">
        <f t="shared" si="245"/>
        <v>Sender</v>
      </c>
      <c r="E1757" t="str">
        <f t="shared" si="246"/>
        <v>1</v>
      </c>
      <c r="F1757" t="str">
        <f t="shared" si="247"/>
        <v>1</v>
      </c>
      <c r="G1757" t="str">
        <f t="shared" si="248"/>
        <v>2</v>
      </c>
      <c r="H1757" t="str">
        <f t="shared" si="249"/>
        <v>VID</v>
      </c>
      <c r="I1757">
        <f t="shared" si="250"/>
        <v>2</v>
      </c>
      <c r="J1757" s="114" t="str">
        <f t="shared" si="251"/>
        <v>2</v>
      </c>
    </row>
    <row r="1758" spans="1:10" x14ac:dyDescent="0.2">
      <c r="A1758" s="115" t="s">
        <v>2821</v>
      </c>
      <c r="B1758" t="str">
        <f t="shared" si="243"/>
        <v>Prozessor A / Section 1 / Programm 3 / Ancillary Sender 1</v>
      </c>
      <c r="C1758" t="str">
        <f t="shared" si="244"/>
        <v>SDI03_ANCsend_0001</v>
      </c>
      <c r="D1758" t="str">
        <f t="shared" si="245"/>
        <v>Sender</v>
      </c>
      <c r="E1758" t="str">
        <f t="shared" si="246"/>
        <v>1</v>
      </c>
      <c r="F1758" t="str">
        <f t="shared" si="247"/>
        <v>1</v>
      </c>
      <c r="G1758" t="str">
        <f t="shared" si="248"/>
        <v>3</v>
      </c>
      <c r="H1758" t="str">
        <f t="shared" si="249"/>
        <v>ANC</v>
      </c>
      <c r="I1758">
        <f t="shared" si="250"/>
        <v>3</v>
      </c>
      <c r="J1758" s="114" t="str">
        <f t="shared" si="251"/>
        <v>1</v>
      </c>
    </row>
    <row r="1759" spans="1:10" x14ac:dyDescent="0.2">
      <c r="A1759" s="116" t="s">
        <v>2822</v>
      </c>
      <c r="B1759" t="str">
        <f t="shared" si="243"/>
        <v>Prozessor A / Section 1 / Programm 3 / Ancillary Sender 2</v>
      </c>
      <c r="C1759" t="str">
        <f t="shared" si="244"/>
        <v>SDI03_ANCsend_0002</v>
      </c>
      <c r="D1759" t="str">
        <f t="shared" si="245"/>
        <v>Sender</v>
      </c>
      <c r="E1759" t="str">
        <f t="shared" si="246"/>
        <v>1</v>
      </c>
      <c r="F1759" t="str">
        <f t="shared" si="247"/>
        <v>1</v>
      </c>
      <c r="G1759" t="str">
        <f t="shared" si="248"/>
        <v>3</v>
      </c>
      <c r="H1759" t="str">
        <f t="shared" si="249"/>
        <v>ANC</v>
      </c>
      <c r="I1759">
        <f t="shared" si="250"/>
        <v>3</v>
      </c>
      <c r="J1759" s="114" t="str">
        <f t="shared" si="251"/>
        <v>2</v>
      </c>
    </row>
    <row r="1760" spans="1:10" x14ac:dyDescent="0.2">
      <c r="A1760" s="115" t="s">
        <v>2823</v>
      </c>
      <c r="B1760" t="str">
        <f t="shared" si="243"/>
        <v>Prozessor A / Section 1 / Programm 3 / Ancillary Sender 3</v>
      </c>
      <c r="C1760" t="str">
        <f t="shared" si="244"/>
        <v>SDI03_ANCsend_0003</v>
      </c>
      <c r="D1760" t="str">
        <f t="shared" si="245"/>
        <v>Sender</v>
      </c>
      <c r="E1760" t="str">
        <f t="shared" si="246"/>
        <v>1</v>
      </c>
      <c r="F1760" t="str">
        <f t="shared" si="247"/>
        <v>1</v>
      </c>
      <c r="G1760" t="str">
        <f t="shared" si="248"/>
        <v>3</v>
      </c>
      <c r="H1760" t="str">
        <f t="shared" si="249"/>
        <v>ANC</v>
      </c>
      <c r="I1760">
        <f t="shared" si="250"/>
        <v>3</v>
      </c>
      <c r="J1760" s="114" t="str">
        <f t="shared" si="251"/>
        <v>3</v>
      </c>
    </row>
    <row r="1761" spans="1:10" x14ac:dyDescent="0.2">
      <c r="A1761" s="116" t="s">
        <v>2824</v>
      </c>
      <c r="B1761" t="str">
        <f t="shared" si="243"/>
        <v>Prozessor A / Section 1 / Programm 3 / Ancillary Sender 4</v>
      </c>
      <c r="C1761" t="str">
        <f t="shared" si="244"/>
        <v>SDI03_ANCsend_0004</v>
      </c>
      <c r="D1761" t="str">
        <f t="shared" si="245"/>
        <v>Sender</v>
      </c>
      <c r="E1761" t="str">
        <f t="shared" si="246"/>
        <v>1</v>
      </c>
      <c r="F1761" t="str">
        <f t="shared" si="247"/>
        <v>1</v>
      </c>
      <c r="G1761" t="str">
        <f t="shared" si="248"/>
        <v>3</v>
      </c>
      <c r="H1761" t="str">
        <f t="shared" si="249"/>
        <v>ANC</v>
      </c>
      <c r="I1761">
        <f t="shared" si="250"/>
        <v>3</v>
      </c>
      <c r="J1761" s="114" t="str">
        <f t="shared" si="251"/>
        <v>4</v>
      </c>
    </row>
    <row r="1762" spans="1:10" x14ac:dyDescent="0.2">
      <c r="A1762" s="115" t="s">
        <v>2825</v>
      </c>
      <c r="B1762" t="str">
        <f t="shared" si="243"/>
        <v>Prozessor A / Section 1 / Programm 3 / Audio Sender 1</v>
      </c>
      <c r="C1762" t="str">
        <f t="shared" si="244"/>
        <v>SDI03_AUDsend_0001</v>
      </c>
      <c r="D1762" t="str">
        <f t="shared" si="245"/>
        <v>Sender</v>
      </c>
      <c r="E1762" t="str">
        <f t="shared" si="246"/>
        <v>1</v>
      </c>
      <c r="F1762" t="str">
        <f t="shared" si="247"/>
        <v>1</v>
      </c>
      <c r="G1762" t="str">
        <f t="shared" si="248"/>
        <v>3</v>
      </c>
      <c r="H1762" t="str">
        <f t="shared" si="249"/>
        <v>AUD</v>
      </c>
      <c r="I1762">
        <f t="shared" si="250"/>
        <v>3</v>
      </c>
      <c r="J1762" s="114" t="str">
        <f t="shared" si="251"/>
        <v>1</v>
      </c>
    </row>
    <row r="1763" spans="1:10" x14ac:dyDescent="0.2">
      <c r="A1763" s="116" t="s">
        <v>2826</v>
      </c>
      <c r="B1763" t="str">
        <f t="shared" si="243"/>
        <v>Prozessor A / Section 1 / Programm 3 / Audio Sender 2</v>
      </c>
      <c r="C1763" t="str">
        <f t="shared" si="244"/>
        <v>SDI03_AUDsend_0002</v>
      </c>
      <c r="D1763" t="str">
        <f t="shared" si="245"/>
        <v>Sender</v>
      </c>
      <c r="E1763" t="str">
        <f t="shared" si="246"/>
        <v>1</v>
      </c>
      <c r="F1763" t="str">
        <f t="shared" si="247"/>
        <v>1</v>
      </c>
      <c r="G1763" t="str">
        <f t="shared" si="248"/>
        <v>3</v>
      </c>
      <c r="H1763" t="str">
        <f t="shared" si="249"/>
        <v>AUD</v>
      </c>
      <c r="I1763">
        <f t="shared" si="250"/>
        <v>3</v>
      </c>
      <c r="J1763" s="114" t="str">
        <f t="shared" si="251"/>
        <v>2</v>
      </c>
    </row>
    <row r="1764" spans="1:10" x14ac:dyDescent="0.2">
      <c r="A1764" s="115" t="s">
        <v>2827</v>
      </c>
      <c r="B1764" t="str">
        <f t="shared" si="243"/>
        <v>Prozessor A / Section 1 / Programm 3 / Audio Sender 3</v>
      </c>
      <c r="C1764" t="str">
        <f t="shared" si="244"/>
        <v>SDI03_AUDsend_0003</v>
      </c>
      <c r="D1764" t="str">
        <f t="shared" si="245"/>
        <v>Sender</v>
      </c>
      <c r="E1764" t="str">
        <f t="shared" si="246"/>
        <v>1</v>
      </c>
      <c r="F1764" t="str">
        <f t="shared" si="247"/>
        <v>1</v>
      </c>
      <c r="G1764" t="str">
        <f t="shared" si="248"/>
        <v>3</v>
      </c>
      <c r="H1764" t="str">
        <f t="shared" si="249"/>
        <v>AUD</v>
      </c>
      <c r="I1764">
        <f t="shared" si="250"/>
        <v>3</v>
      </c>
      <c r="J1764" s="114" t="str">
        <f t="shared" si="251"/>
        <v>3</v>
      </c>
    </row>
    <row r="1765" spans="1:10" x14ac:dyDescent="0.2">
      <c r="A1765" s="116" t="s">
        <v>2828</v>
      </c>
      <c r="B1765" t="str">
        <f t="shared" si="243"/>
        <v>Prozessor A / Section 1 / Programm 3 / Audio Sender 4</v>
      </c>
      <c r="C1765" t="str">
        <f t="shared" si="244"/>
        <v>SDI03_AUDsend_0004</v>
      </c>
      <c r="D1765" t="str">
        <f t="shared" si="245"/>
        <v>Sender</v>
      </c>
      <c r="E1765" t="str">
        <f t="shared" si="246"/>
        <v>1</v>
      </c>
      <c r="F1765" t="str">
        <f t="shared" si="247"/>
        <v>1</v>
      </c>
      <c r="G1765" t="str">
        <f t="shared" si="248"/>
        <v>3</v>
      </c>
      <c r="H1765" t="str">
        <f t="shared" si="249"/>
        <v>AUD</v>
      </c>
      <c r="I1765">
        <f t="shared" si="250"/>
        <v>3</v>
      </c>
      <c r="J1765" s="114" t="str">
        <f t="shared" si="251"/>
        <v>4</v>
      </c>
    </row>
    <row r="1766" spans="1:10" x14ac:dyDescent="0.2">
      <c r="A1766" s="115" t="s">
        <v>2829</v>
      </c>
      <c r="B1766" t="str">
        <f t="shared" si="243"/>
        <v>Prozessor A / Section 1 / Programm 3 / Audio Sender 5</v>
      </c>
      <c r="C1766" t="str">
        <f t="shared" si="244"/>
        <v>SDI03_AUDsend_0005</v>
      </c>
      <c r="D1766" t="str">
        <f t="shared" si="245"/>
        <v>Sender</v>
      </c>
      <c r="E1766" t="str">
        <f t="shared" si="246"/>
        <v>1</v>
      </c>
      <c r="F1766" t="str">
        <f t="shared" si="247"/>
        <v>1</v>
      </c>
      <c r="G1766" t="str">
        <f t="shared" si="248"/>
        <v>3</v>
      </c>
      <c r="H1766" t="str">
        <f t="shared" si="249"/>
        <v>AUD</v>
      </c>
      <c r="I1766">
        <f t="shared" si="250"/>
        <v>3</v>
      </c>
      <c r="J1766" s="114" t="str">
        <f t="shared" si="251"/>
        <v>5</v>
      </c>
    </row>
    <row r="1767" spans="1:10" x14ac:dyDescent="0.2">
      <c r="A1767" s="116" t="s">
        <v>2830</v>
      </c>
      <c r="B1767" t="str">
        <f t="shared" si="243"/>
        <v>Prozessor A / Section 1 / Programm 3 / Audio Sender 6</v>
      </c>
      <c r="C1767" t="str">
        <f t="shared" si="244"/>
        <v>SDI03_AUDsend_0006</v>
      </c>
      <c r="D1767" t="str">
        <f t="shared" si="245"/>
        <v>Sender</v>
      </c>
      <c r="E1767" t="str">
        <f t="shared" si="246"/>
        <v>1</v>
      </c>
      <c r="F1767" t="str">
        <f t="shared" si="247"/>
        <v>1</v>
      </c>
      <c r="G1767" t="str">
        <f t="shared" si="248"/>
        <v>3</v>
      </c>
      <c r="H1767" t="str">
        <f t="shared" si="249"/>
        <v>AUD</v>
      </c>
      <c r="I1767">
        <f t="shared" si="250"/>
        <v>3</v>
      </c>
      <c r="J1767" s="114" t="str">
        <f t="shared" si="251"/>
        <v>6</v>
      </c>
    </row>
    <row r="1768" spans="1:10" x14ac:dyDescent="0.2">
      <c r="A1768" s="115" t="s">
        <v>2831</v>
      </c>
      <c r="B1768" t="str">
        <f t="shared" si="243"/>
        <v>Prozessor A / Section 1 / Programm 3 / Audio Sender 7</v>
      </c>
      <c r="C1768" t="str">
        <f t="shared" si="244"/>
        <v>SDI03_AUDsend_0007</v>
      </c>
      <c r="D1768" t="str">
        <f t="shared" si="245"/>
        <v>Sender</v>
      </c>
      <c r="E1768" t="str">
        <f t="shared" si="246"/>
        <v>1</v>
      </c>
      <c r="F1768" t="str">
        <f t="shared" si="247"/>
        <v>1</v>
      </c>
      <c r="G1768" t="str">
        <f t="shared" si="248"/>
        <v>3</v>
      </c>
      <c r="H1768" t="str">
        <f t="shared" si="249"/>
        <v>AUD</v>
      </c>
      <c r="I1768">
        <f t="shared" si="250"/>
        <v>3</v>
      </c>
      <c r="J1768" s="114" t="str">
        <f t="shared" si="251"/>
        <v>7</v>
      </c>
    </row>
    <row r="1769" spans="1:10" x14ac:dyDescent="0.2">
      <c r="A1769" s="116" t="s">
        <v>2832</v>
      </c>
      <c r="B1769" t="str">
        <f t="shared" si="243"/>
        <v>Prozessor A / Section 1 / Programm 3 / Audio Sender 8</v>
      </c>
      <c r="C1769" t="str">
        <f t="shared" si="244"/>
        <v>SDI03_AUDsend_0008</v>
      </c>
      <c r="D1769" t="str">
        <f t="shared" si="245"/>
        <v>Sender</v>
      </c>
      <c r="E1769" t="str">
        <f t="shared" si="246"/>
        <v>1</v>
      </c>
      <c r="F1769" t="str">
        <f t="shared" si="247"/>
        <v>1</v>
      </c>
      <c r="G1769" t="str">
        <f t="shared" si="248"/>
        <v>3</v>
      </c>
      <c r="H1769" t="str">
        <f t="shared" si="249"/>
        <v>AUD</v>
      </c>
      <c r="I1769">
        <f t="shared" si="250"/>
        <v>3</v>
      </c>
      <c r="J1769" s="114" t="str">
        <f t="shared" si="251"/>
        <v>8</v>
      </c>
    </row>
    <row r="1770" spans="1:10" x14ac:dyDescent="0.2">
      <c r="A1770" s="115" t="s">
        <v>2833</v>
      </c>
      <c r="B1770" t="str">
        <f t="shared" si="243"/>
        <v>Prozessor A / Section 1 / Programm 3 / Audio Sender 9</v>
      </c>
      <c r="C1770" t="str">
        <f t="shared" si="244"/>
        <v>SDI03_AUDsend_0009</v>
      </c>
      <c r="D1770" t="str">
        <f t="shared" si="245"/>
        <v>Sender</v>
      </c>
      <c r="E1770" t="str">
        <f t="shared" si="246"/>
        <v>1</v>
      </c>
      <c r="F1770" t="str">
        <f t="shared" si="247"/>
        <v>1</v>
      </c>
      <c r="G1770" t="str">
        <f t="shared" si="248"/>
        <v>3</v>
      </c>
      <c r="H1770" t="str">
        <f t="shared" si="249"/>
        <v>AUD</v>
      </c>
      <c r="I1770">
        <f t="shared" si="250"/>
        <v>3</v>
      </c>
      <c r="J1770" s="114" t="str">
        <f t="shared" si="251"/>
        <v>9</v>
      </c>
    </row>
    <row r="1771" spans="1:10" x14ac:dyDescent="0.2">
      <c r="A1771" s="116" t="s">
        <v>2834</v>
      </c>
      <c r="B1771" t="str">
        <f t="shared" si="243"/>
        <v>Prozessor A / Section 1 / Programm 3 / Audio Sender 10</v>
      </c>
      <c r="C1771" t="str">
        <f t="shared" si="244"/>
        <v>SDI03_AUDsend_0010</v>
      </c>
      <c r="D1771" t="str">
        <f t="shared" si="245"/>
        <v>Sender</v>
      </c>
      <c r="E1771" t="str">
        <f t="shared" si="246"/>
        <v>1</v>
      </c>
      <c r="F1771" t="str">
        <f t="shared" si="247"/>
        <v>1</v>
      </c>
      <c r="G1771" t="str">
        <f t="shared" si="248"/>
        <v>3</v>
      </c>
      <c r="H1771" t="str">
        <f t="shared" si="249"/>
        <v>AUD</v>
      </c>
      <c r="I1771">
        <f t="shared" si="250"/>
        <v>3</v>
      </c>
      <c r="J1771" s="114" t="str">
        <f t="shared" si="251"/>
        <v>10</v>
      </c>
    </row>
    <row r="1772" spans="1:10" x14ac:dyDescent="0.2">
      <c r="A1772" s="115" t="s">
        <v>2835</v>
      </c>
      <c r="B1772" t="str">
        <f t="shared" si="243"/>
        <v>Prozessor A / Section 1 / Programm 3 / Audio Sender 11</v>
      </c>
      <c r="C1772" t="str">
        <f t="shared" si="244"/>
        <v>SDI03_AUDsend_0011</v>
      </c>
      <c r="D1772" t="str">
        <f t="shared" si="245"/>
        <v>Sender</v>
      </c>
      <c r="E1772" t="str">
        <f t="shared" si="246"/>
        <v>1</v>
      </c>
      <c r="F1772" t="str">
        <f t="shared" si="247"/>
        <v>1</v>
      </c>
      <c r="G1772" t="str">
        <f t="shared" si="248"/>
        <v>3</v>
      </c>
      <c r="H1772" t="str">
        <f t="shared" si="249"/>
        <v>AUD</v>
      </c>
      <c r="I1772">
        <f t="shared" si="250"/>
        <v>3</v>
      </c>
      <c r="J1772" s="114" t="str">
        <f t="shared" si="251"/>
        <v>11</v>
      </c>
    </row>
    <row r="1773" spans="1:10" x14ac:dyDescent="0.2">
      <c r="A1773" s="116" t="s">
        <v>2836</v>
      </c>
      <c r="B1773" t="str">
        <f t="shared" si="243"/>
        <v>Prozessor A / Section 1 / Programm 3 / Audio Sender 12</v>
      </c>
      <c r="C1773" t="str">
        <f t="shared" si="244"/>
        <v>SDI03_AUDsend_0012</v>
      </c>
      <c r="D1773" t="str">
        <f t="shared" si="245"/>
        <v>Sender</v>
      </c>
      <c r="E1773" t="str">
        <f t="shared" si="246"/>
        <v>1</v>
      </c>
      <c r="F1773" t="str">
        <f t="shared" si="247"/>
        <v>1</v>
      </c>
      <c r="G1773" t="str">
        <f t="shared" si="248"/>
        <v>3</v>
      </c>
      <c r="H1773" t="str">
        <f t="shared" si="249"/>
        <v>AUD</v>
      </c>
      <c r="I1773">
        <f t="shared" si="250"/>
        <v>3</v>
      </c>
      <c r="J1773" s="114" t="str">
        <f t="shared" si="251"/>
        <v>12</v>
      </c>
    </row>
    <row r="1774" spans="1:10" x14ac:dyDescent="0.2">
      <c r="A1774" s="115" t="s">
        <v>2837</v>
      </c>
      <c r="B1774" t="str">
        <f t="shared" si="243"/>
        <v>Prozessor A / Section 1 / Programm 3 / Audio Sender 13</v>
      </c>
      <c r="C1774" t="str">
        <f t="shared" si="244"/>
        <v>SDI03_AUDsend_0013</v>
      </c>
      <c r="D1774" t="str">
        <f t="shared" si="245"/>
        <v>Sender</v>
      </c>
      <c r="E1774" t="str">
        <f t="shared" si="246"/>
        <v>1</v>
      </c>
      <c r="F1774" t="str">
        <f t="shared" si="247"/>
        <v>1</v>
      </c>
      <c r="G1774" t="str">
        <f t="shared" si="248"/>
        <v>3</v>
      </c>
      <c r="H1774" t="str">
        <f t="shared" si="249"/>
        <v>AUD</v>
      </c>
      <c r="I1774">
        <f t="shared" si="250"/>
        <v>3</v>
      </c>
      <c r="J1774" s="114" t="str">
        <f t="shared" si="251"/>
        <v>13</v>
      </c>
    </row>
    <row r="1775" spans="1:10" x14ac:dyDescent="0.2">
      <c r="A1775" s="116" t="s">
        <v>2838</v>
      </c>
      <c r="B1775" t="str">
        <f t="shared" si="243"/>
        <v>Prozessor A / Section 1 / Programm 3 / Audio Sender 14</v>
      </c>
      <c r="C1775" t="str">
        <f t="shared" si="244"/>
        <v>SDI03_AUDsend_0014</v>
      </c>
      <c r="D1775" t="str">
        <f t="shared" si="245"/>
        <v>Sender</v>
      </c>
      <c r="E1775" t="str">
        <f t="shared" si="246"/>
        <v>1</v>
      </c>
      <c r="F1775" t="str">
        <f t="shared" si="247"/>
        <v>1</v>
      </c>
      <c r="G1775" t="str">
        <f t="shared" si="248"/>
        <v>3</v>
      </c>
      <c r="H1775" t="str">
        <f t="shared" si="249"/>
        <v>AUD</v>
      </c>
      <c r="I1775">
        <f t="shared" si="250"/>
        <v>3</v>
      </c>
      <c r="J1775" s="114" t="str">
        <f t="shared" si="251"/>
        <v>14</v>
      </c>
    </row>
    <row r="1776" spans="1:10" x14ac:dyDescent="0.2">
      <c r="A1776" s="115" t="s">
        <v>2839</v>
      </c>
      <c r="B1776" t="str">
        <f t="shared" si="243"/>
        <v>Prozessor A / Section 1 / Programm 3 / Audio Sender 15</v>
      </c>
      <c r="C1776" t="str">
        <f t="shared" si="244"/>
        <v>SDI03_AUDsend_0015</v>
      </c>
      <c r="D1776" t="str">
        <f t="shared" si="245"/>
        <v>Sender</v>
      </c>
      <c r="E1776" t="str">
        <f t="shared" si="246"/>
        <v>1</v>
      </c>
      <c r="F1776" t="str">
        <f t="shared" si="247"/>
        <v>1</v>
      </c>
      <c r="G1776" t="str">
        <f t="shared" si="248"/>
        <v>3</v>
      </c>
      <c r="H1776" t="str">
        <f t="shared" si="249"/>
        <v>AUD</v>
      </c>
      <c r="I1776">
        <f t="shared" si="250"/>
        <v>3</v>
      </c>
      <c r="J1776" s="114" t="str">
        <f t="shared" si="251"/>
        <v>15</v>
      </c>
    </row>
    <row r="1777" spans="1:10" x14ac:dyDescent="0.2">
      <c r="A1777" s="116" t="s">
        <v>2840</v>
      </c>
      <c r="B1777" t="str">
        <f t="shared" si="243"/>
        <v>Prozessor A / Section 1 / Programm 3 / Audio Sender 16</v>
      </c>
      <c r="C1777" t="str">
        <f t="shared" si="244"/>
        <v>SDI03_AUDsend_0016</v>
      </c>
      <c r="D1777" t="str">
        <f t="shared" si="245"/>
        <v>Sender</v>
      </c>
      <c r="E1777" t="str">
        <f t="shared" si="246"/>
        <v>1</v>
      </c>
      <c r="F1777" t="str">
        <f t="shared" si="247"/>
        <v>1</v>
      </c>
      <c r="G1777" t="str">
        <f t="shared" si="248"/>
        <v>3</v>
      </c>
      <c r="H1777" t="str">
        <f t="shared" si="249"/>
        <v>AUD</v>
      </c>
      <c r="I1777">
        <f t="shared" si="250"/>
        <v>3</v>
      </c>
      <c r="J1777" s="114" t="str">
        <f t="shared" si="251"/>
        <v>16</v>
      </c>
    </row>
    <row r="1778" spans="1:10" x14ac:dyDescent="0.2">
      <c r="A1778" s="115" t="s">
        <v>2841</v>
      </c>
      <c r="B1778" t="str">
        <f t="shared" si="243"/>
        <v>Prozessor A / Section 1 / Programm 3 / Video Sender 1</v>
      </c>
      <c r="C1778" t="str">
        <f t="shared" si="244"/>
        <v>SDI03_VIDsend_0001</v>
      </c>
      <c r="D1778" t="str">
        <f t="shared" si="245"/>
        <v>Sender</v>
      </c>
      <c r="E1778" t="str">
        <f t="shared" si="246"/>
        <v>1</v>
      </c>
      <c r="F1778" t="str">
        <f t="shared" si="247"/>
        <v>1</v>
      </c>
      <c r="G1778" t="str">
        <f t="shared" si="248"/>
        <v>3</v>
      </c>
      <c r="H1778" t="str">
        <f t="shared" si="249"/>
        <v>VID</v>
      </c>
      <c r="I1778">
        <f t="shared" si="250"/>
        <v>3</v>
      </c>
      <c r="J1778" s="114" t="str">
        <f t="shared" si="251"/>
        <v>1</v>
      </c>
    </row>
    <row r="1779" spans="1:10" x14ac:dyDescent="0.2">
      <c r="A1779" s="116" t="s">
        <v>2842</v>
      </c>
      <c r="B1779" t="str">
        <f t="shared" si="243"/>
        <v>Prozessor A / Section 1 / Programm 3 / Video Sender 2</v>
      </c>
      <c r="C1779" t="str">
        <f t="shared" si="244"/>
        <v>SDI03_VIDsend_0002</v>
      </c>
      <c r="D1779" t="str">
        <f t="shared" si="245"/>
        <v>Sender</v>
      </c>
      <c r="E1779" t="str">
        <f t="shared" si="246"/>
        <v>1</v>
      </c>
      <c r="F1779" t="str">
        <f t="shared" si="247"/>
        <v>1</v>
      </c>
      <c r="G1779" t="str">
        <f t="shared" si="248"/>
        <v>3</v>
      </c>
      <c r="H1779" t="str">
        <f t="shared" si="249"/>
        <v>VID</v>
      </c>
      <c r="I1779">
        <f t="shared" si="250"/>
        <v>3</v>
      </c>
      <c r="J1779" s="114" t="str">
        <f t="shared" si="251"/>
        <v>2</v>
      </c>
    </row>
    <row r="1780" spans="1:10" x14ac:dyDescent="0.2">
      <c r="A1780" s="115" t="s">
        <v>2843</v>
      </c>
      <c r="B1780" t="str">
        <f t="shared" si="243"/>
        <v>Prozessor A / Section 1 / Programm 4 / Ancillary Sender 1</v>
      </c>
      <c r="C1780" t="str">
        <f t="shared" si="244"/>
        <v>SDI04_ANCsend_0001</v>
      </c>
      <c r="D1780" t="str">
        <f t="shared" si="245"/>
        <v>Sender</v>
      </c>
      <c r="E1780" t="str">
        <f t="shared" si="246"/>
        <v>1</v>
      </c>
      <c r="F1780" t="str">
        <f t="shared" si="247"/>
        <v>1</v>
      </c>
      <c r="G1780" t="str">
        <f t="shared" si="248"/>
        <v>4</v>
      </c>
      <c r="H1780" t="str">
        <f t="shared" si="249"/>
        <v>ANC</v>
      </c>
      <c r="I1780">
        <f t="shared" si="250"/>
        <v>4</v>
      </c>
      <c r="J1780" s="114" t="str">
        <f t="shared" si="251"/>
        <v>1</v>
      </c>
    </row>
    <row r="1781" spans="1:10" x14ac:dyDescent="0.2">
      <c r="A1781" s="116" t="s">
        <v>2844</v>
      </c>
      <c r="B1781" t="str">
        <f t="shared" si="243"/>
        <v>Prozessor A / Section 1 / Programm 4 / Ancillary Sender 2</v>
      </c>
      <c r="C1781" t="str">
        <f t="shared" si="244"/>
        <v>SDI04_ANCsend_0002</v>
      </c>
      <c r="D1781" t="str">
        <f t="shared" si="245"/>
        <v>Sender</v>
      </c>
      <c r="E1781" t="str">
        <f t="shared" si="246"/>
        <v>1</v>
      </c>
      <c r="F1781" t="str">
        <f t="shared" si="247"/>
        <v>1</v>
      </c>
      <c r="G1781" t="str">
        <f t="shared" si="248"/>
        <v>4</v>
      </c>
      <c r="H1781" t="str">
        <f t="shared" si="249"/>
        <v>ANC</v>
      </c>
      <c r="I1781">
        <f t="shared" si="250"/>
        <v>4</v>
      </c>
      <c r="J1781" s="114" t="str">
        <f t="shared" si="251"/>
        <v>2</v>
      </c>
    </row>
    <row r="1782" spans="1:10" x14ac:dyDescent="0.2">
      <c r="A1782" s="115" t="s">
        <v>2845</v>
      </c>
      <c r="B1782" t="str">
        <f t="shared" si="243"/>
        <v>Prozessor A / Section 1 / Programm 4 / Ancillary Sender 3</v>
      </c>
      <c r="C1782" t="str">
        <f t="shared" si="244"/>
        <v>SDI04_ANCsend_0003</v>
      </c>
      <c r="D1782" t="str">
        <f t="shared" si="245"/>
        <v>Sender</v>
      </c>
      <c r="E1782" t="str">
        <f t="shared" si="246"/>
        <v>1</v>
      </c>
      <c r="F1782" t="str">
        <f t="shared" si="247"/>
        <v>1</v>
      </c>
      <c r="G1782" t="str">
        <f t="shared" si="248"/>
        <v>4</v>
      </c>
      <c r="H1782" t="str">
        <f t="shared" si="249"/>
        <v>ANC</v>
      </c>
      <c r="I1782">
        <f t="shared" si="250"/>
        <v>4</v>
      </c>
      <c r="J1782" s="114" t="str">
        <f t="shared" si="251"/>
        <v>3</v>
      </c>
    </row>
    <row r="1783" spans="1:10" x14ac:dyDescent="0.2">
      <c r="A1783" s="116" t="s">
        <v>2846</v>
      </c>
      <c r="B1783" t="str">
        <f t="shared" si="243"/>
        <v>Prozessor A / Section 1 / Programm 4 / Ancillary Sender 4</v>
      </c>
      <c r="C1783" t="str">
        <f t="shared" si="244"/>
        <v>SDI04_ANCsend_0004</v>
      </c>
      <c r="D1783" t="str">
        <f t="shared" si="245"/>
        <v>Sender</v>
      </c>
      <c r="E1783" t="str">
        <f t="shared" si="246"/>
        <v>1</v>
      </c>
      <c r="F1783" t="str">
        <f t="shared" si="247"/>
        <v>1</v>
      </c>
      <c r="G1783" t="str">
        <f t="shared" si="248"/>
        <v>4</v>
      </c>
      <c r="H1783" t="str">
        <f t="shared" si="249"/>
        <v>ANC</v>
      </c>
      <c r="I1783">
        <f t="shared" si="250"/>
        <v>4</v>
      </c>
      <c r="J1783" s="114" t="str">
        <f t="shared" si="251"/>
        <v>4</v>
      </c>
    </row>
    <row r="1784" spans="1:10" x14ac:dyDescent="0.2">
      <c r="A1784" s="115" t="s">
        <v>2847</v>
      </c>
      <c r="B1784" t="str">
        <f t="shared" si="243"/>
        <v>Prozessor A / Section 1 / Programm 4 / Audio Sender 1</v>
      </c>
      <c r="C1784" t="str">
        <f t="shared" si="244"/>
        <v>SDI04_AUDsend_0001</v>
      </c>
      <c r="D1784" t="str">
        <f t="shared" si="245"/>
        <v>Sender</v>
      </c>
      <c r="E1784" t="str">
        <f t="shared" si="246"/>
        <v>1</v>
      </c>
      <c r="F1784" t="str">
        <f t="shared" si="247"/>
        <v>1</v>
      </c>
      <c r="G1784" t="str">
        <f t="shared" si="248"/>
        <v>4</v>
      </c>
      <c r="H1784" t="str">
        <f t="shared" si="249"/>
        <v>AUD</v>
      </c>
      <c r="I1784">
        <f t="shared" si="250"/>
        <v>4</v>
      </c>
      <c r="J1784" s="114" t="str">
        <f t="shared" si="251"/>
        <v>1</v>
      </c>
    </row>
    <row r="1785" spans="1:10" x14ac:dyDescent="0.2">
      <c r="A1785" s="116" t="s">
        <v>2848</v>
      </c>
      <c r="B1785" t="str">
        <f t="shared" si="243"/>
        <v>Prozessor A / Section 1 / Programm 4 / Audio Sender 2</v>
      </c>
      <c r="C1785" t="str">
        <f t="shared" si="244"/>
        <v>SDI04_AUDsend_0002</v>
      </c>
      <c r="D1785" t="str">
        <f t="shared" si="245"/>
        <v>Sender</v>
      </c>
      <c r="E1785" t="str">
        <f t="shared" si="246"/>
        <v>1</v>
      </c>
      <c r="F1785" t="str">
        <f t="shared" si="247"/>
        <v>1</v>
      </c>
      <c r="G1785" t="str">
        <f t="shared" si="248"/>
        <v>4</v>
      </c>
      <c r="H1785" t="str">
        <f t="shared" si="249"/>
        <v>AUD</v>
      </c>
      <c r="I1785">
        <f t="shared" si="250"/>
        <v>4</v>
      </c>
      <c r="J1785" s="114" t="str">
        <f t="shared" si="251"/>
        <v>2</v>
      </c>
    </row>
    <row r="1786" spans="1:10" x14ac:dyDescent="0.2">
      <c r="A1786" s="115" t="s">
        <v>2849</v>
      </c>
      <c r="B1786" t="str">
        <f t="shared" si="243"/>
        <v>Prozessor A / Section 1 / Programm 4 / Audio Sender 3</v>
      </c>
      <c r="C1786" t="str">
        <f t="shared" si="244"/>
        <v>SDI04_AUDsend_0003</v>
      </c>
      <c r="D1786" t="str">
        <f t="shared" si="245"/>
        <v>Sender</v>
      </c>
      <c r="E1786" t="str">
        <f t="shared" si="246"/>
        <v>1</v>
      </c>
      <c r="F1786" t="str">
        <f t="shared" si="247"/>
        <v>1</v>
      </c>
      <c r="G1786" t="str">
        <f t="shared" si="248"/>
        <v>4</v>
      </c>
      <c r="H1786" t="str">
        <f t="shared" si="249"/>
        <v>AUD</v>
      </c>
      <c r="I1786">
        <f t="shared" si="250"/>
        <v>4</v>
      </c>
      <c r="J1786" s="114" t="str">
        <f t="shared" si="251"/>
        <v>3</v>
      </c>
    </row>
    <row r="1787" spans="1:10" x14ac:dyDescent="0.2">
      <c r="A1787" s="116" t="s">
        <v>2850</v>
      </c>
      <c r="B1787" t="str">
        <f t="shared" si="243"/>
        <v>Prozessor A / Section 1 / Programm 4 / Audio Sender 4</v>
      </c>
      <c r="C1787" t="str">
        <f t="shared" si="244"/>
        <v>SDI04_AUDsend_0004</v>
      </c>
      <c r="D1787" t="str">
        <f t="shared" si="245"/>
        <v>Sender</v>
      </c>
      <c r="E1787" t="str">
        <f t="shared" si="246"/>
        <v>1</v>
      </c>
      <c r="F1787" t="str">
        <f t="shared" si="247"/>
        <v>1</v>
      </c>
      <c r="G1787" t="str">
        <f t="shared" si="248"/>
        <v>4</v>
      </c>
      <c r="H1787" t="str">
        <f t="shared" si="249"/>
        <v>AUD</v>
      </c>
      <c r="I1787">
        <f t="shared" si="250"/>
        <v>4</v>
      </c>
      <c r="J1787" s="114" t="str">
        <f t="shared" si="251"/>
        <v>4</v>
      </c>
    </row>
    <row r="1788" spans="1:10" x14ac:dyDescent="0.2">
      <c r="A1788" s="115" t="s">
        <v>2851</v>
      </c>
      <c r="B1788" t="str">
        <f t="shared" si="243"/>
        <v>Prozessor A / Section 1 / Programm 4 / Audio Sender 5</v>
      </c>
      <c r="C1788" t="str">
        <f t="shared" si="244"/>
        <v>SDI04_AUDsend_0005</v>
      </c>
      <c r="D1788" t="str">
        <f t="shared" si="245"/>
        <v>Sender</v>
      </c>
      <c r="E1788" t="str">
        <f t="shared" si="246"/>
        <v>1</v>
      </c>
      <c r="F1788" t="str">
        <f t="shared" si="247"/>
        <v>1</v>
      </c>
      <c r="G1788" t="str">
        <f t="shared" si="248"/>
        <v>4</v>
      </c>
      <c r="H1788" t="str">
        <f t="shared" si="249"/>
        <v>AUD</v>
      </c>
      <c r="I1788">
        <f t="shared" si="250"/>
        <v>4</v>
      </c>
      <c r="J1788" s="114" t="str">
        <f t="shared" si="251"/>
        <v>5</v>
      </c>
    </row>
    <row r="1789" spans="1:10" x14ac:dyDescent="0.2">
      <c r="A1789" s="116" t="s">
        <v>2852</v>
      </c>
      <c r="B1789" t="str">
        <f t="shared" si="243"/>
        <v>Prozessor A / Section 1 / Programm 4 / Audio Sender 6</v>
      </c>
      <c r="C1789" t="str">
        <f t="shared" si="244"/>
        <v>SDI04_AUDsend_0006</v>
      </c>
      <c r="D1789" t="str">
        <f t="shared" si="245"/>
        <v>Sender</v>
      </c>
      <c r="E1789" t="str">
        <f t="shared" si="246"/>
        <v>1</v>
      </c>
      <c r="F1789" t="str">
        <f t="shared" si="247"/>
        <v>1</v>
      </c>
      <c r="G1789" t="str">
        <f t="shared" si="248"/>
        <v>4</v>
      </c>
      <c r="H1789" t="str">
        <f t="shared" si="249"/>
        <v>AUD</v>
      </c>
      <c r="I1789">
        <f t="shared" si="250"/>
        <v>4</v>
      </c>
      <c r="J1789" s="114" t="str">
        <f t="shared" si="251"/>
        <v>6</v>
      </c>
    </row>
    <row r="1790" spans="1:10" x14ac:dyDescent="0.2">
      <c r="A1790" s="115" t="s">
        <v>2853</v>
      </c>
      <c r="B1790" t="str">
        <f t="shared" si="243"/>
        <v>Prozessor A / Section 1 / Programm 4 / Audio Sender 7</v>
      </c>
      <c r="C1790" t="str">
        <f t="shared" si="244"/>
        <v>SDI04_AUDsend_0007</v>
      </c>
      <c r="D1790" t="str">
        <f t="shared" si="245"/>
        <v>Sender</v>
      </c>
      <c r="E1790" t="str">
        <f t="shared" si="246"/>
        <v>1</v>
      </c>
      <c r="F1790" t="str">
        <f t="shared" si="247"/>
        <v>1</v>
      </c>
      <c r="G1790" t="str">
        <f t="shared" si="248"/>
        <v>4</v>
      </c>
      <c r="H1790" t="str">
        <f t="shared" si="249"/>
        <v>AUD</v>
      </c>
      <c r="I1790">
        <f t="shared" si="250"/>
        <v>4</v>
      </c>
      <c r="J1790" s="114" t="str">
        <f t="shared" si="251"/>
        <v>7</v>
      </c>
    </row>
    <row r="1791" spans="1:10" x14ac:dyDescent="0.2">
      <c r="A1791" s="116" t="s">
        <v>2854</v>
      </c>
      <c r="B1791" t="str">
        <f t="shared" si="243"/>
        <v>Prozessor A / Section 1 / Programm 4 / Audio Sender 8</v>
      </c>
      <c r="C1791" t="str">
        <f t="shared" si="244"/>
        <v>SDI04_AUDsend_0008</v>
      </c>
      <c r="D1791" t="str">
        <f t="shared" si="245"/>
        <v>Sender</v>
      </c>
      <c r="E1791" t="str">
        <f t="shared" si="246"/>
        <v>1</v>
      </c>
      <c r="F1791" t="str">
        <f t="shared" si="247"/>
        <v>1</v>
      </c>
      <c r="G1791" t="str">
        <f t="shared" si="248"/>
        <v>4</v>
      </c>
      <c r="H1791" t="str">
        <f t="shared" si="249"/>
        <v>AUD</v>
      </c>
      <c r="I1791">
        <f t="shared" si="250"/>
        <v>4</v>
      </c>
      <c r="J1791" s="114" t="str">
        <f t="shared" si="251"/>
        <v>8</v>
      </c>
    </row>
    <row r="1792" spans="1:10" x14ac:dyDescent="0.2">
      <c r="A1792" s="115" t="s">
        <v>2855</v>
      </c>
      <c r="B1792" t="str">
        <f t="shared" si="243"/>
        <v>Prozessor A / Section 1 / Programm 4 / Audio Sender 9</v>
      </c>
      <c r="C1792" t="str">
        <f t="shared" si="244"/>
        <v>SDI04_AUDsend_0009</v>
      </c>
      <c r="D1792" t="str">
        <f t="shared" si="245"/>
        <v>Sender</v>
      </c>
      <c r="E1792" t="str">
        <f t="shared" si="246"/>
        <v>1</v>
      </c>
      <c r="F1792" t="str">
        <f t="shared" si="247"/>
        <v>1</v>
      </c>
      <c r="G1792" t="str">
        <f t="shared" si="248"/>
        <v>4</v>
      </c>
      <c r="H1792" t="str">
        <f t="shared" si="249"/>
        <v>AUD</v>
      </c>
      <c r="I1792">
        <f t="shared" si="250"/>
        <v>4</v>
      </c>
      <c r="J1792" s="114" t="str">
        <f t="shared" si="251"/>
        <v>9</v>
      </c>
    </row>
    <row r="1793" spans="1:10" x14ac:dyDescent="0.2">
      <c r="A1793" s="116" t="s">
        <v>2856</v>
      </c>
      <c r="B1793" t="str">
        <f t="shared" si="243"/>
        <v>Prozessor A / Section 1 / Programm 4 / Audio Sender 10</v>
      </c>
      <c r="C1793" t="str">
        <f t="shared" si="244"/>
        <v>SDI04_AUDsend_0010</v>
      </c>
      <c r="D1793" t="str">
        <f t="shared" si="245"/>
        <v>Sender</v>
      </c>
      <c r="E1793" t="str">
        <f t="shared" si="246"/>
        <v>1</v>
      </c>
      <c r="F1793" t="str">
        <f t="shared" si="247"/>
        <v>1</v>
      </c>
      <c r="G1793" t="str">
        <f t="shared" si="248"/>
        <v>4</v>
      </c>
      <c r="H1793" t="str">
        <f t="shared" si="249"/>
        <v>AUD</v>
      </c>
      <c r="I1793">
        <f t="shared" si="250"/>
        <v>4</v>
      </c>
      <c r="J1793" s="114" t="str">
        <f t="shared" si="251"/>
        <v>10</v>
      </c>
    </row>
    <row r="1794" spans="1:10" x14ac:dyDescent="0.2">
      <c r="A1794" s="115" t="s">
        <v>2857</v>
      </c>
      <c r="B1794" t="str">
        <f t="shared" ref="B1794:B1857" si="252">CONCATENATE(IF(E1794="1","Prozessor A",IF(E1794="2","Prozessor B",IF(E1794="3","Prozessor C",IF(E1794="4","Prozessor D","UNBEKANNT"))))," / ",IF(F1794="1","Section 1",IF(F1794="2","Section 2","UNBEKANNT"))," / ",IF(G1794="1","Programm 1",IF(G1794="2","Programm 2",IF(G1794="3","Programm 3",IF(G1794="4","Programm 4","UNBEKANNT")))), " / ", IF(H1794="VID","Video",IF(H1794="AUD","Audio",IF(H1794="ANC","Ancillary","UNBEKANNT")))," ", D1794, " ", J1794)</f>
        <v>Prozessor A / Section 1 / Programm 4 / Audio Sender 11</v>
      </c>
      <c r="C1794" t="str">
        <f t="shared" ref="C1794:C1857" si="253">CONCATENATE("SDI",IF(I1794&lt;10,CONCATENATE("0",I1794),I1794),"_",H1794,IF(D1794="Sender","send_",IF(D1794="Receiver","rec_","UNKNOWN")),IF(OR(J1794 ="1",J1794 ="2",J1794 ="3",J1794 ="4",J1794 ="5",J1794 ="6",J1794 ="7",J1794 ="8",J1794 ="9"),CONCATENATE("000",J1794),CONCATENATE("00",J1794)))</f>
        <v>SDI04_AUDsend_0011</v>
      </c>
      <c r="D1794" t="str">
        <f t="shared" ref="D1794:D1857" si="254">IF(ISERROR(FIND("S|P",A1794)),"Receiver","Sender")</f>
        <v>Sender</v>
      </c>
      <c r="E1794" t="str">
        <f t="shared" ref="E1794:E1857" si="255">IF(ISERROR(FIND("ProcA",A1794)),IF(ISERROR(FIND("ProcB",A1794)),IF(ISERROR(FIND("ProcC",A1794)),IF(ISERROR(FIND("ProcD",A1794)),"UNBEKANNT","4"),"3"),"2"),"1")</f>
        <v>1</v>
      </c>
      <c r="F1794" t="str">
        <f t="shared" ref="F1794:F1857" si="256">IF(ISERROR(FIND(" S1 ",A1794)),IF(ISERROR(FIND(" S2 ",A1794)),"UNBEKANNT","2"),"1")</f>
        <v>1</v>
      </c>
      <c r="G1794" t="str">
        <f t="shared" ref="G1794:G1857" si="257">IF(ISERROR(FIND(" P1 ",A1794)),IF(ISERROR(FIND(" P2 ",A1794)),IF(ISERROR(FIND(" P3 ",A1794)),IF(ISERROR(FIND(" P4 ",A1794)),"UNBEKANNT","4"),"3"),"2"),"1")</f>
        <v>4</v>
      </c>
      <c r="H1794" t="str">
        <f t="shared" ref="H1794:H1857" si="258">IF(ISERROR(FIND("Video",A1794)),IF(ISERROR(FIND("Audio",A1794)),IF(ISERROR(FIND("Ancillary",A1794)),"UNBEKANNT","ANC"),"AUD"),"VID")</f>
        <v>AUD</v>
      </c>
      <c r="I1794">
        <f t="shared" ref="I1794:I1857" si="259">IF(AND(E1794="1",F1794="1",G1794="1"),1,IF(AND(E1794="1",F1794="1",G1794="2"),2,IF(AND(E1794="1",F1794="1",G1794="3"),3,IF(AND(E1794="1",F1794="1",G1794="4"),4,IF(AND(E1794="1",F1794="2",G1794="1"),5,IF(AND(E1794="1",F1794="2",G1794="2"),6,IF(AND(E1794="1",F1794="2",G1794="3"),7,IF(AND(E1794="1",F1794="2",G1794="4"),8,IF(AND(E1794="2",F1794="1",G1794="1"),9,IF(AND(E1794="2",F1794="1",G1794="2"),10,IF(AND(E1794="2",F1794="1",G1794="3"),11,IF(AND(E1794="2",F1794="1",G1794="4"),12,IF(AND(E1794="2",F1794="2",G1794="1"),13,IF(AND(E1794="2",F1794="2",G1794="2"),14,IF(AND(E1794="2",F1794="2",G1794="3"),15,IF(AND(E1794="2",F1794="2",G1794="4"),16,IF(AND(E1794="3",F1794="1",G1794="1"),17,IF(AND(E1794="3",F1794="1",G1794="2"),18,IF(AND(E1794="3",F1794="1",G1794="3"),19,IF(AND(E1794="3",F1794="1",G1794="4"),20,IF(AND(E1794="3",F1794="2",G1794="1"),21,IF(AND(E1794="3",F1794="2",G1794="2"),22,IF(AND(E1794="3",F1794="2",G1794="3"),23,IF(AND(E1794="3",F1794="2",G1794="4"),24,IF(AND(E1794="4",F1794="1",G1794="1"),25,IF(AND(E1794="4",F1794="1",G1794="2"),26,IF(AND(E1794="4",F1794="1",G1794="3"),27,IF(AND(E1794="4",F1794="1",G1794="4"),28,IF(AND(E1794="4",F1794="2",G1794="1"),29,IF(AND(E1794="4",F1794="2",G1794="2"),30,IF(AND(E1794="4",F1794="2",G1794="3"),31,IF(AND(E1794="4",F1794="2",G1794="4"),32,"UNBEKANNT"))))))))))))))))))))))))))))))))</f>
        <v>4</v>
      </c>
      <c r="J1794" s="114" t="str">
        <f t="shared" ref="J1794:J1857" si="260">IF(ISERROR(FIND("Proxy Video",A1794)),IF(ISERROR(FIND("Video",A1794)),IF(ISERROR(SEARCH("Audio",A1794)),IF(ISERROR(SEARCH("Data",A1794)),"UNBEKANNT",RIGHT(A1794,LEN(A1794)-SEARCH("Data",A1794)-4)),RIGHT(A1794,LEN(A1794)-SEARCH("Audio",A1794)-5)),"1"),"2")</f>
        <v>11</v>
      </c>
    </row>
    <row r="1795" spans="1:10" x14ac:dyDescent="0.2">
      <c r="A1795" s="116" t="s">
        <v>2858</v>
      </c>
      <c r="B1795" t="str">
        <f t="shared" si="252"/>
        <v>Prozessor A / Section 1 / Programm 4 / Audio Sender 12</v>
      </c>
      <c r="C1795" t="str">
        <f t="shared" si="253"/>
        <v>SDI04_AUDsend_0012</v>
      </c>
      <c r="D1795" t="str">
        <f t="shared" si="254"/>
        <v>Sender</v>
      </c>
      <c r="E1795" t="str">
        <f t="shared" si="255"/>
        <v>1</v>
      </c>
      <c r="F1795" t="str">
        <f t="shared" si="256"/>
        <v>1</v>
      </c>
      <c r="G1795" t="str">
        <f t="shared" si="257"/>
        <v>4</v>
      </c>
      <c r="H1795" t="str">
        <f t="shared" si="258"/>
        <v>AUD</v>
      </c>
      <c r="I1795">
        <f t="shared" si="259"/>
        <v>4</v>
      </c>
      <c r="J1795" s="114" t="str">
        <f t="shared" si="260"/>
        <v>12</v>
      </c>
    </row>
    <row r="1796" spans="1:10" x14ac:dyDescent="0.2">
      <c r="A1796" s="115" t="s">
        <v>2859</v>
      </c>
      <c r="B1796" t="str">
        <f t="shared" si="252"/>
        <v>Prozessor A / Section 1 / Programm 4 / Audio Sender 13</v>
      </c>
      <c r="C1796" t="str">
        <f t="shared" si="253"/>
        <v>SDI04_AUDsend_0013</v>
      </c>
      <c r="D1796" t="str">
        <f t="shared" si="254"/>
        <v>Sender</v>
      </c>
      <c r="E1796" t="str">
        <f t="shared" si="255"/>
        <v>1</v>
      </c>
      <c r="F1796" t="str">
        <f t="shared" si="256"/>
        <v>1</v>
      </c>
      <c r="G1796" t="str">
        <f t="shared" si="257"/>
        <v>4</v>
      </c>
      <c r="H1796" t="str">
        <f t="shared" si="258"/>
        <v>AUD</v>
      </c>
      <c r="I1796">
        <f t="shared" si="259"/>
        <v>4</v>
      </c>
      <c r="J1796" s="114" t="str">
        <f t="shared" si="260"/>
        <v>13</v>
      </c>
    </row>
    <row r="1797" spans="1:10" x14ac:dyDescent="0.2">
      <c r="A1797" s="116" t="s">
        <v>2860</v>
      </c>
      <c r="B1797" t="str">
        <f t="shared" si="252"/>
        <v>Prozessor A / Section 1 / Programm 4 / Audio Sender 14</v>
      </c>
      <c r="C1797" t="str">
        <f t="shared" si="253"/>
        <v>SDI04_AUDsend_0014</v>
      </c>
      <c r="D1797" t="str">
        <f t="shared" si="254"/>
        <v>Sender</v>
      </c>
      <c r="E1797" t="str">
        <f t="shared" si="255"/>
        <v>1</v>
      </c>
      <c r="F1797" t="str">
        <f t="shared" si="256"/>
        <v>1</v>
      </c>
      <c r="G1797" t="str">
        <f t="shared" si="257"/>
        <v>4</v>
      </c>
      <c r="H1797" t="str">
        <f t="shared" si="258"/>
        <v>AUD</v>
      </c>
      <c r="I1797">
        <f t="shared" si="259"/>
        <v>4</v>
      </c>
      <c r="J1797" s="114" t="str">
        <f t="shared" si="260"/>
        <v>14</v>
      </c>
    </row>
    <row r="1798" spans="1:10" x14ac:dyDescent="0.2">
      <c r="A1798" s="115" t="s">
        <v>2861</v>
      </c>
      <c r="B1798" t="str">
        <f t="shared" si="252"/>
        <v>Prozessor A / Section 1 / Programm 4 / Audio Sender 15</v>
      </c>
      <c r="C1798" t="str">
        <f t="shared" si="253"/>
        <v>SDI04_AUDsend_0015</v>
      </c>
      <c r="D1798" t="str">
        <f t="shared" si="254"/>
        <v>Sender</v>
      </c>
      <c r="E1798" t="str">
        <f t="shared" si="255"/>
        <v>1</v>
      </c>
      <c r="F1798" t="str">
        <f t="shared" si="256"/>
        <v>1</v>
      </c>
      <c r="G1798" t="str">
        <f t="shared" si="257"/>
        <v>4</v>
      </c>
      <c r="H1798" t="str">
        <f t="shared" si="258"/>
        <v>AUD</v>
      </c>
      <c r="I1798">
        <f t="shared" si="259"/>
        <v>4</v>
      </c>
      <c r="J1798" s="114" t="str">
        <f t="shared" si="260"/>
        <v>15</v>
      </c>
    </row>
    <row r="1799" spans="1:10" x14ac:dyDescent="0.2">
      <c r="A1799" s="116" t="s">
        <v>2862</v>
      </c>
      <c r="B1799" t="str">
        <f t="shared" si="252"/>
        <v>Prozessor A / Section 1 / Programm 4 / Audio Sender 16</v>
      </c>
      <c r="C1799" t="str">
        <f t="shared" si="253"/>
        <v>SDI04_AUDsend_0016</v>
      </c>
      <c r="D1799" t="str">
        <f t="shared" si="254"/>
        <v>Sender</v>
      </c>
      <c r="E1799" t="str">
        <f t="shared" si="255"/>
        <v>1</v>
      </c>
      <c r="F1799" t="str">
        <f t="shared" si="256"/>
        <v>1</v>
      </c>
      <c r="G1799" t="str">
        <f t="shared" si="257"/>
        <v>4</v>
      </c>
      <c r="H1799" t="str">
        <f t="shared" si="258"/>
        <v>AUD</v>
      </c>
      <c r="I1799">
        <f t="shared" si="259"/>
        <v>4</v>
      </c>
      <c r="J1799" s="114" t="str">
        <f t="shared" si="260"/>
        <v>16</v>
      </c>
    </row>
    <row r="1800" spans="1:10" x14ac:dyDescent="0.2">
      <c r="A1800" s="115" t="s">
        <v>2863</v>
      </c>
      <c r="B1800" t="str">
        <f t="shared" si="252"/>
        <v>Prozessor A / Section 1 / Programm 4 / Video Sender 1</v>
      </c>
      <c r="C1800" t="str">
        <f t="shared" si="253"/>
        <v>SDI04_VIDsend_0001</v>
      </c>
      <c r="D1800" t="str">
        <f t="shared" si="254"/>
        <v>Sender</v>
      </c>
      <c r="E1800" t="str">
        <f t="shared" si="255"/>
        <v>1</v>
      </c>
      <c r="F1800" t="str">
        <f t="shared" si="256"/>
        <v>1</v>
      </c>
      <c r="G1800" t="str">
        <f t="shared" si="257"/>
        <v>4</v>
      </c>
      <c r="H1800" t="str">
        <f t="shared" si="258"/>
        <v>VID</v>
      </c>
      <c r="I1800">
        <f t="shared" si="259"/>
        <v>4</v>
      </c>
      <c r="J1800" s="114" t="str">
        <f t="shared" si="260"/>
        <v>1</v>
      </c>
    </row>
    <row r="1801" spans="1:10" x14ac:dyDescent="0.2">
      <c r="A1801" s="116" t="s">
        <v>2864</v>
      </c>
      <c r="B1801" t="str">
        <f t="shared" si="252"/>
        <v>Prozessor A / Section 1 / Programm 4 / Video Sender 2</v>
      </c>
      <c r="C1801" t="str">
        <f t="shared" si="253"/>
        <v>SDI04_VIDsend_0002</v>
      </c>
      <c r="D1801" t="str">
        <f t="shared" si="254"/>
        <v>Sender</v>
      </c>
      <c r="E1801" t="str">
        <f t="shared" si="255"/>
        <v>1</v>
      </c>
      <c r="F1801" t="str">
        <f t="shared" si="256"/>
        <v>1</v>
      </c>
      <c r="G1801" t="str">
        <f t="shared" si="257"/>
        <v>4</v>
      </c>
      <c r="H1801" t="str">
        <f t="shared" si="258"/>
        <v>VID</v>
      </c>
      <c r="I1801">
        <f t="shared" si="259"/>
        <v>4</v>
      </c>
      <c r="J1801" s="114" t="str">
        <f t="shared" si="260"/>
        <v>2</v>
      </c>
    </row>
    <row r="1802" spans="1:10" x14ac:dyDescent="0.2">
      <c r="A1802" s="115" t="s">
        <v>2865</v>
      </c>
      <c r="B1802" t="str">
        <f t="shared" si="252"/>
        <v>Prozessor A / Section 2 / Programm 1 / Ancillary Sender 1</v>
      </c>
      <c r="C1802" t="str">
        <f t="shared" si="253"/>
        <v>SDI05_ANCsend_0001</v>
      </c>
      <c r="D1802" t="str">
        <f t="shared" si="254"/>
        <v>Sender</v>
      </c>
      <c r="E1802" t="str">
        <f t="shared" si="255"/>
        <v>1</v>
      </c>
      <c r="F1802" t="str">
        <f t="shared" si="256"/>
        <v>2</v>
      </c>
      <c r="G1802" t="str">
        <f t="shared" si="257"/>
        <v>1</v>
      </c>
      <c r="H1802" t="str">
        <f t="shared" si="258"/>
        <v>ANC</v>
      </c>
      <c r="I1802">
        <f t="shared" si="259"/>
        <v>5</v>
      </c>
      <c r="J1802" s="114" t="str">
        <f t="shared" si="260"/>
        <v>1</v>
      </c>
    </row>
    <row r="1803" spans="1:10" x14ac:dyDescent="0.2">
      <c r="A1803" s="116" t="s">
        <v>2866</v>
      </c>
      <c r="B1803" t="str">
        <f t="shared" si="252"/>
        <v>Prozessor A / Section 2 / Programm 1 / Ancillary Sender 2</v>
      </c>
      <c r="C1803" t="str">
        <f t="shared" si="253"/>
        <v>SDI05_ANCsend_0002</v>
      </c>
      <c r="D1803" t="str">
        <f t="shared" si="254"/>
        <v>Sender</v>
      </c>
      <c r="E1803" t="str">
        <f t="shared" si="255"/>
        <v>1</v>
      </c>
      <c r="F1803" t="str">
        <f t="shared" si="256"/>
        <v>2</v>
      </c>
      <c r="G1803" t="str">
        <f t="shared" si="257"/>
        <v>1</v>
      </c>
      <c r="H1803" t="str">
        <f t="shared" si="258"/>
        <v>ANC</v>
      </c>
      <c r="I1803">
        <f t="shared" si="259"/>
        <v>5</v>
      </c>
      <c r="J1803" s="114" t="str">
        <f t="shared" si="260"/>
        <v>2</v>
      </c>
    </row>
    <row r="1804" spans="1:10" x14ac:dyDescent="0.2">
      <c r="A1804" s="115" t="s">
        <v>2867</v>
      </c>
      <c r="B1804" t="str">
        <f t="shared" si="252"/>
        <v>Prozessor A / Section 2 / Programm 1 / Ancillary Sender 3</v>
      </c>
      <c r="C1804" t="str">
        <f t="shared" si="253"/>
        <v>SDI05_ANCsend_0003</v>
      </c>
      <c r="D1804" t="str">
        <f t="shared" si="254"/>
        <v>Sender</v>
      </c>
      <c r="E1804" t="str">
        <f t="shared" si="255"/>
        <v>1</v>
      </c>
      <c r="F1804" t="str">
        <f t="shared" si="256"/>
        <v>2</v>
      </c>
      <c r="G1804" t="str">
        <f t="shared" si="257"/>
        <v>1</v>
      </c>
      <c r="H1804" t="str">
        <f t="shared" si="258"/>
        <v>ANC</v>
      </c>
      <c r="I1804">
        <f t="shared" si="259"/>
        <v>5</v>
      </c>
      <c r="J1804" s="114" t="str">
        <f t="shared" si="260"/>
        <v>3</v>
      </c>
    </row>
    <row r="1805" spans="1:10" x14ac:dyDescent="0.2">
      <c r="A1805" s="116" t="s">
        <v>2868</v>
      </c>
      <c r="B1805" t="str">
        <f t="shared" si="252"/>
        <v>Prozessor A / Section 2 / Programm 1 / Ancillary Sender 4</v>
      </c>
      <c r="C1805" t="str">
        <f t="shared" si="253"/>
        <v>SDI05_ANCsend_0004</v>
      </c>
      <c r="D1805" t="str">
        <f t="shared" si="254"/>
        <v>Sender</v>
      </c>
      <c r="E1805" t="str">
        <f t="shared" si="255"/>
        <v>1</v>
      </c>
      <c r="F1805" t="str">
        <f t="shared" si="256"/>
        <v>2</v>
      </c>
      <c r="G1805" t="str">
        <f t="shared" si="257"/>
        <v>1</v>
      </c>
      <c r="H1805" t="str">
        <f t="shared" si="258"/>
        <v>ANC</v>
      </c>
      <c r="I1805">
        <f t="shared" si="259"/>
        <v>5</v>
      </c>
      <c r="J1805" s="114" t="str">
        <f t="shared" si="260"/>
        <v>4</v>
      </c>
    </row>
    <row r="1806" spans="1:10" x14ac:dyDescent="0.2">
      <c r="A1806" s="115" t="s">
        <v>2869</v>
      </c>
      <c r="B1806" t="str">
        <f t="shared" si="252"/>
        <v>Prozessor A / Section 2 / Programm 1 / Audio Sender 1</v>
      </c>
      <c r="C1806" t="str">
        <f t="shared" si="253"/>
        <v>SDI05_AUDsend_0001</v>
      </c>
      <c r="D1806" t="str">
        <f t="shared" si="254"/>
        <v>Sender</v>
      </c>
      <c r="E1806" t="str">
        <f t="shared" si="255"/>
        <v>1</v>
      </c>
      <c r="F1806" t="str">
        <f t="shared" si="256"/>
        <v>2</v>
      </c>
      <c r="G1806" t="str">
        <f t="shared" si="257"/>
        <v>1</v>
      </c>
      <c r="H1806" t="str">
        <f t="shared" si="258"/>
        <v>AUD</v>
      </c>
      <c r="I1806">
        <f t="shared" si="259"/>
        <v>5</v>
      </c>
      <c r="J1806" s="114" t="str">
        <f t="shared" si="260"/>
        <v>1</v>
      </c>
    </row>
    <row r="1807" spans="1:10" x14ac:dyDescent="0.2">
      <c r="A1807" s="116" t="s">
        <v>2870</v>
      </c>
      <c r="B1807" t="str">
        <f t="shared" si="252"/>
        <v>Prozessor A / Section 2 / Programm 1 / Audio Sender 2</v>
      </c>
      <c r="C1807" t="str">
        <f t="shared" si="253"/>
        <v>SDI05_AUDsend_0002</v>
      </c>
      <c r="D1807" t="str">
        <f t="shared" si="254"/>
        <v>Sender</v>
      </c>
      <c r="E1807" t="str">
        <f t="shared" si="255"/>
        <v>1</v>
      </c>
      <c r="F1807" t="str">
        <f t="shared" si="256"/>
        <v>2</v>
      </c>
      <c r="G1807" t="str">
        <f t="shared" si="257"/>
        <v>1</v>
      </c>
      <c r="H1807" t="str">
        <f t="shared" si="258"/>
        <v>AUD</v>
      </c>
      <c r="I1807">
        <f t="shared" si="259"/>
        <v>5</v>
      </c>
      <c r="J1807" s="114" t="str">
        <f t="shared" si="260"/>
        <v>2</v>
      </c>
    </row>
    <row r="1808" spans="1:10" x14ac:dyDescent="0.2">
      <c r="A1808" s="115" t="s">
        <v>2871</v>
      </c>
      <c r="B1808" t="str">
        <f t="shared" si="252"/>
        <v>Prozessor A / Section 2 / Programm 1 / Audio Sender 3</v>
      </c>
      <c r="C1808" t="str">
        <f t="shared" si="253"/>
        <v>SDI05_AUDsend_0003</v>
      </c>
      <c r="D1808" t="str">
        <f t="shared" si="254"/>
        <v>Sender</v>
      </c>
      <c r="E1808" t="str">
        <f t="shared" si="255"/>
        <v>1</v>
      </c>
      <c r="F1808" t="str">
        <f t="shared" si="256"/>
        <v>2</v>
      </c>
      <c r="G1808" t="str">
        <f t="shared" si="257"/>
        <v>1</v>
      </c>
      <c r="H1808" t="str">
        <f t="shared" si="258"/>
        <v>AUD</v>
      </c>
      <c r="I1808">
        <f t="shared" si="259"/>
        <v>5</v>
      </c>
      <c r="J1808" s="114" t="str">
        <f t="shared" si="260"/>
        <v>3</v>
      </c>
    </row>
    <row r="1809" spans="1:10" x14ac:dyDescent="0.2">
      <c r="A1809" s="116" t="s">
        <v>2872</v>
      </c>
      <c r="B1809" t="str">
        <f t="shared" si="252"/>
        <v>Prozessor A / Section 2 / Programm 1 / Audio Sender 4</v>
      </c>
      <c r="C1809" t="str">
        <f t="shared" si="253"/>
        <v>SDI05_AUDsend_0004</v>
      </c>
      <c r="D1809" t="str">
        <f t="shared" si="254"/>
        <v>Sender</v>
      </c>
      <c r="E1809" t="str">
        <f t="shared" si="255"/>
        <v>1</v>
      </c>
      <c r="F1809" t="str">
        <f t="shared" si="256"/>
        <v>2</v>
      </c>
      <c r="G1809" t="str">
        <f t="shared" si="257"/>
        <v>1</v>
      </c>
      <c r="H1809" t="str">
        <f t="shared" si="258"/>
        <v>AUD</v>
      </c>
      <c r="I1809">
        <f t="shared" si="259"/>
        <v>5</v>
      </c>
      <c r="J1809" s="114" t="str">
        <f t="shared" si="260"/>
        <v>4</v>
      </c>
    </row>
    <row r="1810" spans="1:10" x14ac:dyDescent="0.2">
      <c r="A1810" s="115" t="s">
        <v>2873</v>
      </c>
      <c r="B1810" t="str">
        <f t="shared" si="252"/>
        <v>Prozessor A / Section 2 / Programm 1 / Audio Sender 5</v>
      </c>
      <c r="C1810" t="str">
        <f t="shared" si="253"/>
        <v>SDI05_AUDsend_0005</v>
      </c>
      <c r="D1810" t="str">
        <f t="shared" si="254"/>
        <v>Sender</v>
      </c>
      <c r="E1810" t="str">
        <f t="shared" si="255"/>
        <v>1</v>
      </c>
      <c r="F1810" t="str">
        <f t="shared" si="256"/>
        <v>2</v>
      </c>
      <c r="G1810" t="str">
        <f t="shared" si="257"/>
        <v>1</v>
      </c>
      <c r="H1810" t="str">
        <f t="shared" si="258"/>
        <v>AUD</v>
      </c>
      <c r="I1810">
        <f t="shared" si="259"/>
        <v>5</v>
      </c>
      <c r="J1810" s="114" t="str">
        <f t="shared" si="260"/>
        <v>5</v>
      </c>
    </row>
    <row r="1811" spans="1:10" x14ac:dyDescent="0.2">
      <c r="A1811" s="116" t="s">
        <v>2874</v>
      </c>
      <c r="B1811" t="str">
        <f t="shared" si="252"/>
        <v>Prozessor A / Section 2 / Programm 1 / Audio Sender 6</v>
      </c>
      <c r="C1811" t="str">
        <f t="shared" si="253"/>
        <v>SDI05_AUDsend_0006</v>
      </c>
      <c r="D1811" t="str">
        <f t="shared" si="254"/>
        <v>Sender</v>
      </c>
      <c r="E1811" t="str">
        <f t="shared" si="255"/>
        <v>1</v>
      </c>
      <c r="F1811" t="str">
        <f t="shared" si="256"/>
        <v>2</v>
      </c>
      <c r="G1811" t="str">
        <f t="shared" si="257"/>
        <v>1</v>
      </c>
      <c r="H1811" t="str">
        <f t="shared" si="258"/>
        <v>AUD</v>
      </c>
      <c r="I1811">
        <f t="shared" si="259"/>
        <v>5</v>
      </c>
      <c r="J1811" s="114" t="str">
        <f t="shared" si="260"/>
        <v>6</v>
      </c>
    </row>
    <row r="1812" spans="1:10" x14ac:dyDescent="0.2">
      <c r="A1812" s="115" t="s">
        <v>2875</v>
      </c>
      <c r="B1812" t="str">
        <f t="shared" si="252"/>
        <v>Prozessor A / Section 2 / Programm 1 / Audio Sender 7</v>
      </c>
      <c r="C1812" t="str">
        <f t="shared" si="253"/>
        <v>SDI05_AUDsend_0007</v>
      </c>
      <c r="D1812" t="str">
        <f t="shared" si="254"/>
        <v>Sender</v>
      </c>
      <c r="E1812" t="str">
        <f t="shared" si="255"/>
        <v>1</v>
      </c>
      <c r="F1812" t="str">
        <f t="shared" si="256"/>
        <v>2</v>
      </c>
      <c r="G1812" t="str">
        <f t="shared" si="257"/>
        <v>1</v>
      </c>
      <c r="H1812" t="str">
        <f t="shared" si="258"/>
        <v>AUD</v>
      </c>
      <c r="I1812">
        <f t="shared" si="259"/>
        <v>5</v>
      </c>
      <c r="J1812" s="114" t="str">
        <f t="shared" si="260"/>
        <v>7</v>
      </c>
    </row>
    <row r="1813" spans="1:10" x14ac:dyDescent="0.2">
      <c r="A1813" s="116" t="s">
        <v>2876</v>
      </c>
      <c r="B1813" t="str">
        <f t="shared" si="252"/>
        <v>Prozessor A / Section 2 / Programm 1 / Audio Sender 8</v>
      </c>
      <c r="C1813" t="str">
        <f t="shared" si="253"/>
        <v>SDI05_AUDsend_0008</v>
      </c>
      <c r="D1813" t="str">
        <f t="shared" si="254"/>
        <v>Sender</v>
      </c>
      <c r="E1813" t="str">
        <f t="shared" si="255"/>
        <v>1</v>
      </c>
      <c r="F1813" t="str">
        <f t="shared" si="256"/>
        <v>2</v>
      </c>
      <c r="G1813" t="str">
        <f t="shared" si="257"/>
        <v>1</v>
      </c>
      <c r="H1813" t="str">
        <f t="shared" si="258"/>
        <v>AUD</v>
      </c>
      <c r="I1813">
        <f t="shared" si="259"/>
        <v>5</v>
      </c>
      <c r="J1813" s="114" t="str">
        <f t="shared" si="260"/>
        <v>8</v>
      </c>
    </row>
    <row r="1814" spans="1:10" x14ac:dyDescent="0.2">
      <c r="A1814" s="115" t="s">
        <v>2877</v>
      </c>
      <c r="B1814" t="str">
        <f t="shared" si="252"/>
        <v>Prozessor A / Section 2 / Programm 1 / Audio Sender 9</v>
      </c>
      <c r="C1814" t="str">
        <f t="shared" si="253"/>
        <v>SDI05_AUDsend_0009</v>
      </c>
      <c r="D1814" t="str">
        <f t="shared" si="254"/>
        <v>Sender</v>
      </c>
      <c r="E1814" t="str">
        <f t="shared" si="255"/>
        <v>1</v>
      </c>
      <c r="F1814" t="str">
        <f t="shared" si="256"/>
        <v>2</v>
      </c>
      <c r="G1814" t="str">
        <f t="shared" si="257"/>
        <v>1</v>
      </c>
      <c r="H1814" t="str">
        <f t="shared" si="258"/>
        <v>AUD</v>
      </c>
      <c r="I1814">
        <f t="shared" si="259"/>
        <v>5</v>
      </c>
      <c r="J1814" s="114" t="str">
        <f t="shared" si="260"/>
        <v>9</v>
      </c>
    </row>
    <row r="1815" spans="1:10" x14ac:dyDescent="0.2">
      <c r="A1815" s="116" t="s">
        <v>2878</v>
      </c>
      <c r="B1815" t="str">
        <f t="shared" si="252"/>
        <v>Prozessor A / Section 2 / Programm 1 / Audio Sender 10</v>
      </c>
      <c r="C1815" t="str">
        <f t="shared" si="253"/>
        <v>SDI05_AUDsend_0010</v>
      </c>
      <c r="D1815" t="str">
        <f t="shared" si="254"/>
        <v>Sender</v>
      </c>
      <c r="E1815" t="str">
        <f t="shared" si="255"/>
        <v>1</v>
      </c>
      <c r="F1815" t="str">
        <f t="shared" si="256"/>
        <v>2</v>
      </c>
      <c r="G1815" t="str">
        <f t="shared" si="257"/>
        <v>1</v>
      </c>
      <c r="H1815" t="str">
        <f t="shared" si="258"/>
        <v>AUD</v>
      </c>
      <c r="I1815">
        <f t="shared" si="259"/>
        <v>5</v>
      </c>
      <c r="J1815" s="114" t="str">
        <f t="shared" si="260"/>
        <v>10</v>
      </c>
    </row>
    <row r="1816" spans="1:10" x14ac:dyDescent="0.2">
      <c r="A1816" s="115" t="s">
        <v>2879</v>
      </c>
      <c r="B1816" t="str">
        <f t="shared" si="252"/>
        <v>Prozessor A / Section 2 / Programm 1 / Audio Sender 11</v>
      </c>
      <c r="C1816" t="str">
        <f t="shared" si="253"/>
        <v>SDI05_AUDsend_0011</v>
      </c>
      <c r="D1816" t="str">
        <f t="shared" si="254"/>
        <v>Sender</v>
      </c>
      <c r="E1816" t="str">
        <f t="shared" si="255"/>
        <v>1</v>
      </c>
      <c r="F1816" t="str">
        <f t="shared" si="256"/>
        <v>2</v>
      </c>
      <c r="G1816" t="str">
        <f t="shared" si="257"/>
        <v>1</v>
      </c>
      <c r="H1816" t="str">
        <f t="shared" si="258"/>
        <v>AUD</v>
      </c>
      <c r="I1816">
        <f t="shared" si="259"/>
        <v>5</v>
      </c>
      <c r="J1816" s="114" t="str">
        <f t="shared" si="260"/>
        <v>11</v>
      </c>
    </row>
    <row r="1817" spans="1:10" x14ac:dyDescent="0.2">
      <c r="A1817" s="116" t="s">
        <v>2880</v>
      </c>
      <c r="B1817" t="str">
        <f t="shared" si="252"/>
        <v>Prozessor A / Section 2 / Programm 1 / Audio Sender 12</v>
      </c>
      <c r="C1817" t="str">
        <f t="shared" si="253"/>
        <v>SDI05_AUDsend_0012</v>
      </c>
      <c r="D1817" t="str">
        <f t="shared" si="254"/>
        <v>Sender</v>
      </c>
      <c r="E1817" t="str">
        <f t="shared" si="255"/>
        <v>1</v>
      </c>
      <c r="F1817" t="str">
        <f t="shared" si="256"/>
        <v>2</v>
      </c>
      <c r="G1817" t="str">
        <f t="shared" si="257"/>
        <v>1</v>
      </c>
      <c r="H1817" t="str">
        <f t="shared" si="258"/>
        <v>AUD</v>
      </c>
      <c r="I1817">
        <f t="shared" si="259"/>
        <v>5</v>
      </c>
      <c r="J1817" s="114" t="str">
        <f t="shared" si="260"/>
        <v>12</v>
      </c>
    </row>
    <row r="1818" spans="1:10" x14ac:dyDescent="0.2">
      <c r="A1818" s="115" t="s">
        <v>2881</v>
      </c>
      <c r="B1818" t="str">
        <f t="shared" si="252"/>
        <v>Prozessor A / Section 2 / Programm 1 / Audio Sender 13</v>
      </c>
      <c r="C1818" t="str">
        <f t="shared" si="253"/>
        <v>SDI05_AUDsend_0013</v>
      </c>
      <c r="D1818" t="str">
        <f t="shared" si="254"/>
        <v>Sender</v>
      </c>
      <c r="E1818" t="str">
        <f t="shared" si="255"/>
        <v>1</v>
      </c>
      <c r="F1818" t="str">
        <f t="shared" si="256"/>
        <v>2</v>
      </c>
      <c r="G1818" t="str">
        <f t="shared" si="257"/>
        <v>1</v>
      </c>
      <c r="H1818" t="str">
        <f t="shared" si="258"/>
        <v>AUD</v>
      </c>
      <c r="I1818">
        <f t="shared" si="259"/>
        <v>5</v>
      </c>
      <c r="J1818" s="114" t="str">
        <f t="shared" si="260"/>
        <v>13</v>
      </c>
    </row>
    <row r="1819" spans="1:10" x14ac:dyDescent="0.2">
      <c r="A1819" s="116" t="s">
        <v>2882</v>
      </c>
      <c r="B1819" t="str">
        <f t="shared" si="252"/>
        <v>Prozessor A / Section 2 / Programm 1 / Audio Sender 14</v>
      </c>
      <c r="C1819" t="str">
        <f t="shared" si="253"/>
        <v>SDI05_AUDsend_0014</v>
      </c>
      <c r="D1819" t="str">
        <f t="shared" si="254"/>
        <v>Sender</v>
      </c>
      <c r="E1819" t="str">
        <f t="shared" si="255"/>
        <v>1</v>
      </c>
      <c r="F1819" t="str">
        <f t="shared" si="256"/>
        <v>2</v>
      </c>
      <c r="G1819" t="str">
        <f t="shared" si="257"/>
        <v>1</v>
      </c>
      <c r="H1819" t="str">
        <f t="shared" si="258"/>
        <v>AUD</v>
      </c>
      <c r="I1819">
        <f t="shared" si="259"/>
        <v>5</v>
      </c>
      <c r="J1819" s="114" t="str">
        <f t="shared" si="260"/>
        <v>14</v>
      </c>
    </row>
    <row r="1820" spans="1:10" x14ac:dyDescent="0.2">
      <c r="A1820" s="115" t="s">
        <v>2883</v>
      </c>
      <c r="B1820" t="str">
        <f t="shared" si="252"/>
        <v>Prozessor A / Section 2 / Programm 1 / Audio Sender 15</v>
      </c>
      <c r="C1820" t="str">
        <f t="shared" si="253"/>
        <v>SDI05_AUDsend_0015</v>
      </c>
      <c r="D1820" t="str">
        <f t="shared" si="254"/>
        <v>Sender</v>
      </c>
      <c r="E1820" t="str">
        <f t="shared" si="255"/>
        <v>1</v>
      </c>
      <c r="F1820" t="str">
        <f t="shared" si="256"/>
        <v>2</v>
      </c>
      <c r="G1820" t="str">
        <f t="shared" si="257"/>
        <v>1</v>
      </c>
      <c r="H1820" t="str">
        <f t="shared" si="258"/>
        <v>AUD</v>
      </c>
      <c r="I1820">
        <f t="shared" si="259"/>
        <v>5</v>
      </c>
      <c r="J1820" s="114" t="str">
        <f t="shared" si="260"/>
        <v>15</v>
      </c>
    </row>
    <row r="1821" spans="1:10" x14ac:dyDescent="0.2">
      <c r="A1821" s="116" t="s">
        <v>2884</v>
      </c>
      <c r="B1821" t="str">
        <f t="shared" si="252"/>
        <v>Prozessor A / Section 2 / Programm 1 / Audio Sender 16</v>
      </c>
      <c r="C1821" t="str">
        <f t="shared" si="253"/>
        <v>SDI05_AUDsend_0016</v>
      </c>
      <c r="D1821" t="str">
        <f t="shared" si="254"/>
        <v>Sender</v>
      </c>
      <c r="E1821" t="str">
        <f t="shared" si="255"/>
        <v>1</v>
      </c>
      <c r="F1821" t="str">
        <f t="shared" si="256"/>
        <v>2</v>
      </c>
      <c r="G1821" t="str">
        <f t="shared" si="257"/>
        <v>1</v>
      </c>
      <c r="H1821" t="str">
        <f t="shared" si="258"/>
        <v>AUD</v>
      </c>
      <c r="I1821">
        <f t="shared" si="259"/>
        <v>5</v>
      </c>
      <c r="J1821" s="114" t="str">
        <f t="shared" si="260"/>
        <v>16</v>
      </c>
    </row>
    <row r="1822" spans="1:10" x14ac:dyDescent="0.2">
      <c r="A1822" s="115" t="s">
        <v>2885</v>
      </c>
      <c r="B1822" t="str">
        <f t="shared" si="252"/>
        <v>Prozessor A / Section 2 / Programm 1 / Video Sender 1</v>
      </c>
      <c r="C1822" t="str">
        <f t="shared" si="253"/>
        <v>SDI05_VIDsend_0001</v>
      </c>
      <c r="D1822" t="str">
        <f t="shared" si="254"/>
        <v>Sender</v>
      </c>
      <c r="E1822" t="str">
        <f t="shared" si="255"/>
        <v>1</v>
      </c>
      <c r="F1822" t="str">
        <f t="shared" si="256"/>
        <v>2</v>
      </c>
      <c r="G1822" t="str">
        <f t="shared" si="257"/>
        <v>1</v>
      </c>
      <c r="H1822" t="str">
        <f t="shared" si="258"/>
        <v>VID</v>
      </c>
      <c r="I1822">
        <f t="shared" si="259"/>
        <v>5</v>
      </c>
      <c r="J1822" s="114" t="str">
        <f t="shared" si="260"/>
        <v>1</v>
      </c>
    </row>
    <row r="1823" spans="1:10" x14ac:dyDescent="0.2">
      <c r="A1823" s="116" t="s">
        <v>2886</v>
      </c>
      <c r="B1823" t="str">
        <f t="shared" si="252"/>
        <v>Prozessor A / Section 2 / Programm 1 / Video Sender 2</v>
      </c>
      <c r="C1823" t="str">
        <f t="shared" si="253"/>
        <v>SDI05_VIDsend_0002</v>
      </c>
      <c r="D1823" t="str">
        <f t="shared" si="254"/>
        <v>Sender</v>
      </c>
      <c r="E1823" t="str">
        <f t="shared" si="255"/>
        <v>1</v>
      </c>
      <c r="F1823" t="str">
        <f t="shared" si="256"/>
        <v>2</v>
      </c>
      <c r="G1823" t="str">
        <f t="shared" si="257"/>
        <v>1</v>
      </c>
      <c r="H1823" t="str">
        <f t="shared" si="258"/>
        <v>VID</v>
      </c>
      <c r="I1823">
        <f t="shared" si="259"/>
        <v>5</v>
      </c>
      <c r="J1823" s="114" t="str">
        <f t="shared" si="260"/>
        <v>2</v>
      </c>
    </row>
    <row r="1824" spans="1:10" x14ac:dyDescent="0.2">
      <c r="A1824" s="115" t="s">
        <v>2887</v>
      </c>
      <c r="B1824" t="str">
        <f t="shared" si="252"/>
        <v>Prozessor A / Section 2 / Programm 2 / Ancillary Sender 1</v>
      </c>
      <c r="C1824" t="str">
        <f t="shared" si="253"/>
        <v>SDI06_ANCsend_0001</v>
      </c>
      <c r="D1824" t="str">
        <f t="shared" si="254"/>
        <v>Sender</v>
      </c>
      <c r="E1824" t="str">
        <f t="shared" si="255"/>
        <v>1</v>
      </c>
      <c r="F1824" t="str">
        <f t="shared" si="256"/>
        <v>2</v>
      </c>
      <c r="G1824" t="str">
        <f t="shared" si="257"/>
        <v>2</v>
      </c>
      <c r="H1824" t="str">
        <f t="shared" si="258"/>
        <v>ANC</v>
      </c>
      <c r="I1824">
        <f t="shared" si="259"/>
        <v>6</v>
      </c>
      <c r="J1824" s="114" t="str">
        <f t="shared" si="260"/>
        <v>1</v>
      </c>
    </row>
    <row r="1825" spans="1:10" x14ac:dyDescent="0.2">
      <c r="A1825" s="116" t="s">
        <v>2888</v>
      </c>
      <c r="B1825" t="str">
        <f t="shared" si="252"/>
        <v>Prozessor A / Section 2 / Programm 2 / Ancillary Sender 2</v>
      </c>
      <c r="C1825" t="str">
        <f t="shared" si="253"/>
        <v>SDI06_ANCsend_0002</v>
      </c>
      <c r="D1825" t="str">
        <f t="shared" si="254"/>
        <v>Sender</v>
      </c>
      <c r="E1825" t="str">
        <f t="shared" si="255"/>
        <v>1</v>
      </c>
      <c r="F1825" t="str">
        <f t="shared" si="256"/>
        <v>2</v>
      </c>
      <c r="G1825" t="str">
        <f t="shared" si="257"/>
        <v>2</v>
      </c>
      <c r="H1825" t="str">
        <f t="shared" si="258"/>
        <v>ANC</v>
      </c>
      <c r="I1825">
        <f t="shared" si="259"/>
        <v>6</v>
      </c>
      <c r="J1825" s="114" t="str">
        <f t="shared" si="260"/>
        <v>2</v>
      </c>
    </row>
    <row r="1826" spans="1:10" x14ac:dyDescent="0.2">
      <c r="A1826" s="115" t="s">
        <v>2889</v>
      </c>
      <c r="B1826" t="str">
        <f t="shared" si="252"/>
        <v>Prozessor A / Section 2 / Programm 2 / Ancillary Sender 3</v>
      </c>
      <c r="C1826" t="str">
        <f t="shared" si="253"/>
        <v>SDI06_ANCsend_0003</v>
      </c>
      <c r="D1826" t="str">
        <f t="shared" si="254"/>
        <v>Sender</v>
      </c>
      <c r="E1826" t="str">
        <f t="shared" si="255"/>
        <v>1</v>
      </c>
      <c r="F1826" t="str">
        <f t="shared" si="256"/>
        <v>2</v>
      </c>
      <c r="G1826" t="str">
        <f t="shared" si="257"/>
        <v>2</v>
      </c>
      <c r="H1826" t="str">
        <f t="shared" si="258"/>
        <v>ANC</v>
      </c>
      <c r="I1826">
        <f t="shared" si="259"/>
        <v>6</v>
      </c>
      <c r="J1826" s="114" t="str">
        <f t="shared" si="260"/>
        <v>3</v>
      </c>
    </row>
    <row r="1827" spans="1:10" x14ac:dyDescent="0.2">
      <c r="A1827" s="116" t="s">
        <v>2890</v>
      </c>
      <c r="B1827" t="str">
        <f t="shared" si="252"/>
        <v>Prozessor A / Section 2 / Programm 2 / Ancillary Sender 4</v>
      </c>
      <c r="C1827" t="str">
        <f t="shared" si="253"/>
        <v>SDI06_ANCsend_0004</v>
      </c>
      <c r="D1827" t="str">
        <f t="shared" si="254"/>
        <v>Sender</v>
      </c>
      <c r="E1827" t="str">
        <f t="shared" si="255"/>
        <v>1</v>
      </c>
      <c r="F1827" t="str">
        <f t="shared" si="256"/>
        <v>2</v>
      </c>
      <c r="G1827" t="str">
        <f t="shared" si="257"/>
        <v>2</v>
      </c>
      <c r="H1827" t="str">
        <f t="shared" si="258"/>
        <v>ANC</v>
      </c>
      <c r="I1827">
        <f t="shared" si="259"/>
        <v>6</v>
      </c>
      <c r="J1827" s="114" t="str">
        <f t="shared" si="260"/>
        <v>4</v>
      </c>
    </row>
    <row r="1828" spans="1:10" x14ac:dyDescent="0.2">
      <c r="A1828" s="115" t="s">
        <v>2891</v>
      </c>
      <c r="B1828" t="str">
        <f t="shared" si="252"/>
        <v>Prozessor A / Section 2 / Programm 2 / Audio Sender 1</v>
      </c>
      <c r="C1828" t="str">
        <f t="shared" si="253"/>
        <v>SDI06_AUDsend_0001</v>
      </c>
      <c r="D1828" t="str">
        <f t="shared" si="254"/>
        <v>Sender</v>
      </c>
      <c r="E1828" t="str">
        <f t="shared" si="255"/>
        <v>1</v>
      </c>
      <c r="F1828" t="str">
        <f t="shared" si="256"/>
        <v>2</v>
      </c>
      <c r="G1828" t="str">
        <f t="shared" si="257"/>
        <v>2</v>
      </c>
      <c r="H1828" t="str">
        <f t="shared" si="258"/>
        <v>AUD</v>
      </c>
      <c r="I1828">
        <f t="shared" si="259"/>
        <v>6</v>
      </c>
      <c r="J1828" s="114" t="str">
        <f t="shared" si="260"/>
        <v>1</v>
      </c>
    </row>
    <row r="1829" spans="1:10" x14ac:dyDescent="0.2">
      <c r="A1829" s="116" t="s">
        <v>2892</v>
      </c>
      <c r="B1829" t="str">
        <f t="shared" si="252"/>
        <v>Prozessor A / Section 2 / Programm 2 / Audio Sender 2</v>
      </c>
      <c r="C1829" t="str">
        <f t="shared" si="253"/>
        <v>SDI06_AUDsend_0002</v>
      </c>
      <c r="D1829" t="str">
        <f t="shared" si="254"/>
        <v>Sender</v>
      </c>
      <c r="E1829" t="str">
        <f t="shared" si="255"/>
        <v>1</v>
      </c>
      <c r="F1829" t="str">
        <f t="shared" si="256"/>
        <v>2</v>
      </c>
      <c r="G1829" t="str">
        <f t="shared" si="257"/>
        <v>2</v>
      </c>
      <c r="H1829" t="str">
        <f t="shared" si="258"/>
        <v>AUD</v>
      </c>
      <c r="I1829">
        <f t="shared" si="259"/>
        <v>6</v>
      </c>
      <c r="J1829" s="114" t="str">
        <f t="shared" si="260"/>
        <v>2</v>
      </c>
    </row>
    <row r="1830" spans="1:10" x14ac:dyDescent="0.2">
      <c r="A1830" s="115" t="s">
        <v>2893</v>
      </c>
      <c r="B1830" t="str">
        <f t="shared" si="252"/>
        <v>Prozessor A / Section 2 / Programm 2 / Audio Sender 3</v>
      </c>
      <c r="C1830" t="str">
        <f t="shared" si="253"/>
        <v>SDI06_AUDsend_0003</v>
      </c>
      <c r="D1830" t="str">
        <f t="shared" si="254"/>
        <v>Sender</v>
      </c>
      <c r="E1830" t="str">
        <f t="shared" si="255"/>
        <v>1</v>
      </c>
      <c r="F1830" t="str">
        <f t="shared" si="256"/>
        <v>2</v>
      </c>
      <c r="G1830" t="str">
        <f t="shared" si="257"/>
        <v>2</v>
      </c>
      <c r="H1830" t="str">
        <f t="shared" si="258"/>
        <v>AUD</v>
      </c>
      <c r="I1830">
        <f t="shared" si="259"/>
        <v>6</v>
      </c>
      <c r="J1830" s="114" t="str">
        <f t="shared" si="260"/>
        <v>3</v>
      </c>
    </row>
    <row r="1831" spans="1:10" x14ac:dyDescent="0.2">
      <c r="A1831" s="116" t="s">
        <v>2894</v>
      </c>
      <c r="B1831" t="str">
        <f t="shared" si="252"/>
        <v>Prozessor A / Section 2 / Programm 2 / Audio Sender 4</v>
      </c>
      <c r="C1831" t="str">
        <f t="shared" si="253"/>
        <v>SDI06_AUDsend_0004</v>
      </c>
      <c r="D1831" t="str">
        <f t="shared" si="254"/>
        <v>Sender</v>
      </c>
      <c r="E1831" t="str">
        <f t="shared" si="255"/>
        <v>1</v>
      </c>
      <c r="F1831" t="str">
        <f t="shared" si="256"/>
        <v>2</v>
      </c>
      <c r="G1831" t="str">
        <f t="shared" si="257"/>
        <v>2</v>
      </c>
      <c r="H1831" t="str">
        <f t="shared" si="258"/>
        <v>AUD</v>
      </c>
      <c r="I1831">
        <f t="shared" si="259"/>
        <v>6</v>
      </c>
      <c r="J1831" s="114" t="str">
        <f t="shared" si="260"/>
        <v>4</v>
      </c>
    </row>
    <row r="1832" spans="1:10" x14ac:dyDescent="0.2">
      <c r="A1832" s="115" t="s">
        <v>2895</v>
      </c>
      <c r="B1832" t="str">
        <f t="shared" si="252"/>
        <v>Prozessor A / Section 2 / Programm 2 / Audio Sender 5</v>
      </c>
      <c r="C1832" t="str">
        <f t="shared" si="253"/>
        <v>SDI06_AUDsend_0005</v>
      </c>
      <c r="D1832" t="str">
        <f t="shared" si="254"/>
        <v>Sender</v>
      </c>
      <c r="E1832" t="str">
        <f t="shared" si="255"/>
        <v>1</v>
      </c>
      <c r="F1832" t="str">
        <f t="shared" si="256"/>
        <v>2</v>
      </c>
      <c r="G1832" t="str">
        <f t="shared" si="257"/>
        <v>2</v>
      </c>
      <c r="H1832" t="str">
        <f t="shared" si="258"/>
        <v>AUD</v>
      </c>
      <c r="I1832">
        <f t="shared" si="259"/>
        <v>6</v>
      </c>
      <c r="J1832" s="114" t="str">
        <f t="shared" si="260"/>
        <v>5</v>
      </c>
    </row>
    <row r="1833" spans="1:10" x14ac:dyDescent="0.2">
      <c r="A1833" s="116" t="s">
        <v>2896</v>
      </c>
      <c r="B1833" t="str">
        <f t="shared" si="252"/>
        <v>Prozessor A / Section 2 / Programm 2 / Audio Sender 6</v>
      </c>
      <c r="C1833" t="str">
        <f t="shared" si="253"/>
        <v>SDI06_AUDsend_0006</v>
      </c>
      <c r="D1833" t="str">
        <f t="shared" si="254"/>
        <v>Sender</v>
      </c>
      <c r="E1833" t="str">
        <f t="shared" si="255"/>
        <v>1</v>
      </c>
      <c r="F1833" t="str">
        <f t="shared" si="256"/>
        <v>2</v>
      </c>
      <c r="G1833" t="str">
        <f t="shared" si="257"/>
        <v>2</v>
      </c>
      <c r="H1833" t="str">
        <f t="shared" si="258"/>
        <v>AUD</v>
      </c>
      <c r="I1833">
        <f t="shared" si="259"/>
        <v>6</v>
      </c>
      <c r="J1833" s="114" t="str">
        <f t="shared" si="260"/>
        <v>6</v>
      </c>
    </row>
    <row r="1834" spans="1:10" x14ac:dyDescent="0.2">
      <c r="A1834" s="115" t="s">
        <v>2897</v>
      </c>
      <c r="B1834" t="str">
        <f t="shared" si="252"/>
        <v>Prozessor A / Section 2 / Programm 2 / Audio Sender 7</v>
      </c>
      <c r="C1834" t="str">
        <f t="shared" si="253"/>
        <v>SDI06_AUDsend_0007</v>
      </c>
      <c r="D1834" t="str">
        <f t="shared" si="254"/>
        <v>Sender</v>
      </c>
      <c r="E1834" t="str">
        <f t="shared" si="255"/>
        <v>1</v>
      </c>
      <c r="F1834" t="str">
        <f t="shared" si="256"/>
        <v>2</v>
      </c>
      <c r="G1834" t="str">
        <f t="shared" si="257"/>
        <v>2</v>
      </c>
      <c r="H1834" t="str">
        <f t="shared" si="258"/>
        <v>AUD</v>
      </c>
      <c r="I1834">
        <f t="shared" si="259"/>
        <v>6</v>
      </c>
      <c r="J1834" s="114" t="str">
        <f t="shared" si="260"/>
        <v>7</v>
      </c>
    </row>
    <row r="1835" spans="1:10" x14ac:dyDescent="0.2">
      <c r="A1835" s="116" t="s">
        <v>2898</v>
      </c>
      <c r="B1835" t="str">
        <f t="shared" si="252"/>
        <v>Prozessor A / Section 2 / Programm 2 / Audio Sender 8</v>
      </c>
      <c r="C1835" t="str">
        <f t="shared" si="253"/>
        <v>SDI06_AUDsend_0008</v>
      </c>
      <c r="D1835" t="str">
        <f t="shared" si="254"/>
        <v>Sender</v>
      </c>
      <c r="E1835" t="str">
        <f t="shared" si="255"/>
        <v>1</v>
      </c>
      <c r="F1835" t="str">
        <f t="shared" si="256"/>
        <v>2</v>
      </c>
      <c r="G1835" t="str">
        <f t="shared" si="257"/>
        <v>2</v>
      </c>
      <c r="H1835" t="str">
        <f t="shared" si="258"/>
        <v>AUD</v>
      </c>
      <c r="I1835">
        <f t="shared" si="259"/>
        <v>6</v>
      </c>
      <c r="J1835" s="114" t="str">
        <f t="shared" si="260"/>
        <v>8</v>
      </c>
    </row>
    <row r="1836" spans="1:10" x14ac:dyDescent="0.2">
      <c r="A1836" s="115" t="s">
        <v>2899</v>
      </c>
      <c r="B1836" t="str">
        <f t="shared" si="252"/>
        <v>Prozessor A / Section 2 / Programm 2 / Audio Sender 9</v>
      </c>
      <c r="C1836" t="str">
        <f t="shared" si="253"/>
        <v>SDI06_AUDsend_0009</v>
      </c>
      <c r="D1836" t="str">
        <f t="shared" si="254"/>
        <v>Sender</v>
      </c>
      <c r="E1836" t="str">
        <f t="shared" si="255"/>
        <v>1</v>
      </c>
      <c r="F1836" t="str">
        <f t="shared" si="256"/>
        <v>2</v>
      </c>
      <c r="G1836" t="str">
        <f t="shared" si="257"/>
        <v>2</v>
      </c>
      <c r="H1836" t="str">
        <f t="shared" si="258"/>
        <v>AUD</v>
      </c>
      <c r="I1836">
        <f t="shared" si="259"/>
        <v>6</v>
      </c>
      <c r="J1836" s="114" t="str">
        <f t="shared" si="260"/>
        <v>9</v>
      </c>
    </row>
    <row r="1837" spans="1:10" x14ac:dyDescent="0.2">
      <c r="A1837" s="116" t="s">
        <v>2900</v>
      </c>
      <c r="B1837" t="str">
        <f t="shared" si="252"/>
        <v>Prozessor A / Section 2 / Programm 2 / Audio Sender 10</v>
      </c>
      <c r="C1837" t="str">
        <f t="shared" si="253"/>
        <v>SDI06_AUDsend_0010</v>
      </c>
      <c r="D1837" t="str">
        <f t="shared" si="254"/>
        <v>Sender</v>
      </c>
      <c r="E1837" t="str">
        <f t="shared" si="255"/>
        <v>1</v>
      </c>
      <c r="F1837" t="str">
        <f t="shared" si="256"/>
        <v>2</v>
      </c>
      <c r="G1837" t="str">
        <f t="shared" si="257"/>
        <v>2</v>
      </c>
      <c r="H1837" t="str">
        <f t="shared" si="258"/>
        <v>AUD</v>
      </c>
      <c r="I1837">
        <f t="shared" si="259"/>
        <v>6</v>
      </c>
      <c r="J1837" s="114" t="str">
        <f t="shared" si="260"/>
        <v>10</v>
      </c>
    </row>
    <row r="1838" spans="1:10" x14ac:dyDescent="0.2">
      <c r="A1838" s="115" t="s">
        <v>2901</v>
      </c>
      <c r="B1838" t="str">
        <f t="shared" si="252"/>
        <v>Prozessor A / Section 2 / Programm 2 / Audio Sender 11</v>
      </c>
      <c r="C1838" t="str">
        <f t="shared" si="253"/>
        <v>SDI06_AUDsend_0011</v>
      </c>
      <c r="D1838" t="str">
        <f t="shared" si="254"/>
        <v>Sender</v>
      </c>
      <c r="E1838" t="str">
        <f t="shared" si="255"/>
        <v>1</v>
      </c>
      <c r="F1838" t="str">
        <f t="shared" si="256"/>
        <v>2</v>
      </c>
      <c r="G1838" t="str">
        <f t="shared" si="257"/>
        <v>2</v>
      </c>
      <c r="H1838" t="str">
        <f t="shared" si="258"/>
        <v>AUD</v>
      </c>
      <c r="I1838">
        <f t="shared" si="259"/>
        <v>6</v>
      </c>
      <c r="J1838" s="114" t="str">
        <f t="shared" si="260"/>
        <v>11</v>
      </c>
    </row>
    <row r="1839" spans="1:10" x14ac:dyDescent="0.2">
      <c r="A1839" s="116" t="s">
        <v>2902</v>
      </c>
      <c r="B1839" t="str">
        <f t="shared" si="252"/>
        <v>Prozessor A / Section 2 / Programm 2 / Audio Sender 12</v>
      </c>
      <c r="C1839" t="str">
        <f t="shared" si="253"/>
        <v>SDI06_AUDsend_0012</v>
      </c>
      <c r="D1839" t="str">
        <f t="shared" si="254"/>
        <v>Sender</v>
      </c>
      <c r="E1839" t="str">
        <f t="shared" si="255"/>
        <v>1</v>
      </c>
      <c r="F1839" t="str">
        <f t="shared" si="256"/>
        <v>2</v>
      </c>
      <c r="G1839" t="str">
        <f t="shared" si="257"/>
        <v>2</v>
      </c>
      <c r="H1839" t="str">
        <f t="shared" si="258"/>
        <v>AUD</v>
      </c>
      <c r="I1839">
        <f t="shared" si="259"/>
        <v>6</v>
      </c>
      <c r="J1839" s="114" t="str">
        <f t="shared" si="260"/>
        <v>12</v>
      </c>
    </row>
    <row r="1840" spans="1:10" x14ac:dyDescent="0.2">
      <c r="A1840" s="115" t="s">
        <v>2903</v>
      </c>
      <c r="B1840" t="str">
        <f t="shared" si="252"/>
        <v>Prozessor A / Section 2 / Programm 2 / Audio Sender 13</v>
      </c>
      <c r="C1840" t="str">
        <f t="shared" si="253"/>
        <v>SDI06_AUDsend_0013</v>
      </c>
      <c r="D1840" t="str">
        <f t="shared" si="254"/>
        <v>Sender</v>
      </c>
      <c r="E1840" t="str">
        <f t="shared" si="255"/>
        <v>1</v>
      </c>
      <c r="F1840" t="str">
        <f t="shared" si="256"/>
        <v>2</v>
      </c>
      <c r="G1840" t="str">
        <f t="shared" si="257"/>
        <v>2</v>
      </c>
      <c r="H1840" t="str">
        <f t="shared" si="258"/>
        <v>AUD</v>
      </c>
      <c r="I1840">
        <f t="shared" si="259"/>
        <v>6</v>
      </c>
      <c r="J1840" s="114" t="str">
        <f t="shared" si="260"/>
        <v>13</v>
      </c>
    </row>
    <row r="1841" spans="1:10" x14ac:dyDescent="0.2">
      <c r="A1841" s="116" t="s">
        <v>2904</v>
      </c>
      <c r="B1841" t="str">
        <f t="shared" si="252"/>
        <v>Prozessor A / Section 2 / Programm 2 / Audio Sender 14</v>
      </c>
      <c r="C1841" t="str">
        <f t="shared" si="253"/>
        <v>SDI06_AUDsend_0014</v>
      </c>
      <c r="D1841" t="str">
        <f t="shared" si="254"/>
        <v>Sender</v>
      </c>
      <c r="E1841" t="str">
        <f t="shared" si="255"/>
        <v>1</v>
      </c>
      <c r="F1841" t="str">
        <f t="shared" si="256"/>
        <v>2</v>
      </c>
      <c r="G1841" t="str">
        <f t="shared" si="257"/>
        <v>2</v>
      </c>
      <c r="H1841" t="str">
        <f t="shared" si="258"/>
        <v>AUD</v>
      </c>
      <c r="I1841">
        <f t="shared" si="259"/>
        <v>6</v>
      </c>
      <c r="J1841" s="114" t="str">
        <f t="shared" si="260"/>
        <v>14</v>
      </c>
    </row>
    <row r="1842" spans="1:10" x14ac:dyDescent="0.2">
      <c r="A1842" s="115" t="s">
        <v>2905</v>
      </c>
      <c r="B1842" t="str">
        <f t="shared" si="252"/>
        <v>Prozessor A / Section 2 / Programm 2 / Audio Sender 15</v>
      </c>
      <c r="C1842" t="str">
        <f t="shared" si="253"/>
        <v>SDI06_AUDsend_0015</v>
      </c>
      <c r="D1842" t="str">
        <f t="shared" si="254"/>
        <v>Sender</v>
      </c>
      <c r="E1842" t="str">
        <f t="shared" si="255"/>
        <v>1</v>
      </c>
      <c r="F1842" t="str">
        <f t="shared" si="256"/>
        <v>2</v>
      </c>
      <c r="G1842" t="str">
        <f t="shared" si="257"/>
        <v>2</v>
      </c>
      <c r="H1842" t="str">
        <f t="shared" si="258"/>
        <v>AUD</v>
      </c>
      <c r="I1842">
        <f t="shared" si="259"/>
        <v>6</v>
      </c>
      <c r="J1842" s="114" t="str">
        <f t="shared" si="260"/>
        <v>15</v>
      </c>
    </row>
    <row r="1843" spans="1:10" x14ac:dyDescent="0.2">
      <c r="A1843" s="116" t="s">
        <v>2906</v>
      </c>
      <c r="B1843" t="str">
        <f t="shared" si="252"/>
        <v>Prozessor A / Section 2 / Programm 2 / Audio Sender 16</v>
      </c>
      <c r="C1843" t="str">
        <f t="shared" si="253"/>
        <v>SDI06_AUDsend_0016</v>
      </c>
      <c r="D1843" t="str">
        <f t="shared" si="254"/>
        <v>Sender</v>
      </c>
      <c r="E1843" t="str">
        <f t="shared" si="255"/>
        <v>1</v>
      </c>
      <c r="F1843" t="str">
        <f t="shared" si="256"/>
        <v>2</v>
      </c>
      <c r="G1843" t="str">
        <f t="shared" si="257"/>
        <v>2</v>
      </c>
      <c r="H1843" t="str">
        <f t="shared" si="258"/>
        <v>AUD</v>
      </c>
      <c r="I1843">
        <f t="shared" si="259"/>
        <v>6</v>
      </c>
      <c r="J1843" s="114" t="str">
        <f t="shared" si="260"/>
        <v>16</v>
      </c>
    </row>
    <row r="1844" spans="1:10" x14ac:dyDescent="0.2">
      <c r="A1844" s="115" t="s">
        <v>2907</v>
      </c>
      <c r="B1844" t="str">
        <f t="shared" si="252"/>
        <v>Prozessor A / Section 2 / Programm 2 / Video Sender 1</v>
      </c>
      <c r="C1844" t="str">
        <f t="shared" si="253"/>
        <v>SDI06_VIDsend_0001</v>
      </c>
      <c r="D1844" t="str">
        <f t="shared" si="254"/>
        <v>Sender</v>
      </c>
      <c r="E1844" t="str">
        <f t="shared" si="255"/>
        <v>1</v>
      </c>
      <c r="F1844" t="str">
        <f t="shared" si="256"/>
        <v>2</v>
      </c>
      <c r="G1844" t="str">
        <f t="shared" si="257"/>
        <v>2</v>
      </c>
      <c r="H1844" t="str">
        <f t="shared" si="258"/>
        <v>VID</v>
      </c>
      <c r="I1844">
        <f t="shared" si="259"/>
        <v>6</v>
      </c>
      <c r="J1844" s="114" t="str">
        <f t="shared" si="260"/>
        <v>1</v>
      </c>
    </row>
    <row r="1845" spans="1:10" x14ac:dyDescent="0.2">
      <c r="A1845" s="116" t="s">
        <v>2908</v>
      </c>
      <c r="B1845" t="str">
        <f t="shared" si="252"/>
        <v>Prozessor A / Section 2 / Programm 2 / Video Sender 2</v>
      </c>
      <c r="C1845" t="str">
        <f t="shared" si="253"/>
        <v>SDI06_VIDsend_0002</v>
      </c>
      <c r="D1845" t="str">
        <f t="shared" si="254"/>
        <v>Sender</v>
      </c>
      <c r="E1845" t="str">
        <f t="shared" si="255"/>
        <v>1</v>
      </c>
      <c r="F1845" t="str">
        <f t="shared" si="256"/>
        <v>2</v>
      </c>
      <c r="G1845" t="str">
        <f t="shared" si="257"/>
        <v>2</v>
      </c>
      <c r="H1845" t="str">
        <f t="shared" si="258"/>
        <v>VID</v>
      </c>
      <c r="I1845">
        <f t="shared" si="259"/>
        <v>6</v>
      </c>
      <c r="J1845" s="114" t="str">
        <f t="shared" si="260"/>
        <v>2</v>
      </c>
    </row>
    <row r="1846" spans="1:10" x14ac:dyDescent="0.2">
      <c r="A1846" s="115" t="s">
        <v>2909</v>
      </c>
      <c r="B1846" t="str">
        <f t="shared" si="252"/>
        <v>Prozessor A / Section 2 / Programm 3 / Ancillary Sender 1</v>
      </c>
      <c r="C1846" t="str">
        <f t="shared" si="253"/>
        <v>SDI07_ANCsend_0001</v>
      </c>
      <c r="D1846" t="str">
        <f t="shared" si="254"/>
        <v>Sender</v>
      </c>
      <c r="E1846" t="str">
        <f t="shared" si="255"/>
        <v>1</v>
      </c>
      <c r="F1846" t="str">
        <f t="shared" si="256"/>
        <v>2</v>
      </c>
      <c r="G1846" t="str">
        <f t="shared" si="257"/>
        <v>3</v>
      </c>
      <c r="H1846" t="str">
        <f t="shared" si="258"/>
        <v>ANC</v>
      </c>
      <c r="I1846">
        <f t="shared" si="259"/>
        <v>7</v>
      </c>
      <c r="J1846" s="114" t="str">
        <f t="shared" si="260"/>
        <v>1</v>
      </c>
    </row>
    <row r="1847" spans="1:10" x14ac:dyDescent="0.2">
      <c r="A1847" s="116" t="s">
        <v>2910</v>
      </c>
      <c r="B1847" t="str">
        <f t="shared" si="252"/>
        <v>Prozessor A / Section 2 / Programm 3 / Ancillary Sender 2</v>
      </c>
      <c r="C1847" t="str">
        <f t="shared" si="253"/>
        <v>SDI07_ANCsend_0002</v>
      </c>
      <c r="D1847" t="str">
        <f t="shared" si="254"/>
        <v>Sender</v>
      </c>
      <c r="E1847" t="str">
        <f t="shared" si="255"/>
        <v>1</v>
      </c>
      <c r="F1847" t="str">
        <f t="shared" si="256"/>
        <v>2</v>
      </c>
      <c r="G1847" t="str">
        <f t="shared" si="257"/>
        <v>3</v>
      </c>
      <c r="H1847" t="str">
        <f t="shared" si="258"/>
        <v>ANC</v>
      </c>
      <c r="I1847">
        <f t="shared" si="259"/>
        <v>7</v>
      </c>
      <c r="J1847" s="114" t="str">
        <f t="shared" si="260"/>
        <v>2</v>
      </c>
    </row>
    <row r="1848" spans="1:10" x14ac:dyDescent="0.2">
      <c r="A1848" s="115" t="s">
        <v>2911</v>
      </c>
      <c r="B1848" t="str">
        <f t="shared" si="252"/>
        <v>Prozessor A / Section 2 / Programm 3 / Ancillary Sender 3</v>
      </c>
      <c r="C1848" t="str">
        <f t="shared" si="253"/>
        <v>SDI07_ANCsend_0003</v>
      </c>
      <c r="D1848" t="str">
        <f t="shared" si="254"/>
        <v>Sender</v>
      </c>
      <c r="E1848" t="str">
        <f t="shared" si="255"/>
        <v>1</v>
      </c>
      <c r="F1848" t="str">
        <f t="shared" si="256"/>
        <v>2</v>
      </c>
      <c r="G1848" t="str">
        <f t="shared" si="257"/>
        <v>3</v>
      </c>
      <c r="H1848" t="str">
        <f t="shared" si="258"/>
        <v>ANC</v>
      </c>
      <c r="I1848">
        <f t="shared" si="259"/>
        <v>7</v>
      </c>
      <c r="J1848" s="114" t="str">
        <f t="shared" si="260"/>
        <v>3</v>
      </c>
    </row>
    <row r="1849" spans="1:10" x14ac:dyDescent="0.2">
      <c r="A1849" s="116" t="s">
        <v>2912</v>
      </c>
      <c r="B1849" t="str">
        <f t="shared" si="252"/>
        <v>Prozessor A / Section 2 / Programm 3 / Ancillary Sender 4</v>
      </c>
      <c r="C1849" t="str">
        <f t="shared" si="253"/>
        <v>SDI07_ANCsend_0004</v>
      </c>
      <c r="D1849" t="str">
        <f t="shared" si="254"/>
        <v>Sender</v>
      </c>
      <c r="E1849" t="str">
        <f t="shared" si="255"/>
        <v>1</v>
      </c>
      <c r="F1849" t="str">
        <f t="shared" si="256"/>
        <v>2</v>
      </c>
      <c r="G1849" t="str">
        <f t="shared" si="257"/>
        <v>3</v>
      </c>
      <c r="H1849" t="str">
        <f t="shared" si="258"/>
        <v>ANC</v>
      </c>
      <c r="I1849">
        <f t="shared" si="259"/>
        <v>7</v>
      </c>
      <c r="J1849" s="114" t="str">
        <f t="shared" si="260"/>
        <v>4</v>
      </c>
    </row>
    <row r="1850" spans="1:10" x14ac:dyDescent="0.2">
      <c r="A1850" s="115" t="s">
        <v>2913</v>
      </c>
      <c r="B1850" t="str">
        <f t="shared" si="252"/>
        <v>Prozessor A / Section 2 / Programm 3 / Audio Sender 1</v>
      </c>
      <c r="C1850" t="str">
        <f t="shared" si="253"/>
        <v>SDI07_AUDsend_0001</v>
      </c>
      <c r="D1850" t="str">
        <f t="shared" si="254"/>
        <v>Sender</v>
      </c>
      <c r="E1850" t="str">
        <f t="shared" si="255"/>
        <v>1</v>
      </c>
      <c r="F1850" t="str">
        <f t="shared" si="256"/>
        <v>2</v>
      </c>
      <c r="G1850" t="str">
        <f t="shared" si="257"/>
        <v>3</v>
      </c>
      <c r="H1850" t="str">
        <f t="shared" si="258"/>
        <v>AUD</v>
      </c>
      <c r="I1850">
        <f t="shared" si="259"/>
        <v>7</v>
      </c>
      <c r="J1850" s="114" t="str">
        <f t="shared" si="260"/>
        <v>1</v>
      </c>
    </row>
    <row r="1851" spans="1:10" x14ac:dyDescent="0.2">
      <c r="A1851" s="116" t="s">
        <v>2914</v>
      </c>
      <c r="B1851" t="str">
        <f t="shared" si="252"/>
        <v>Prozessor A / Section 2 / Programm 3 / Audio Sender 2</v>
      </c>
      <c r="C1851" t="str">
        <f t="shared" si="253"/>
        <v>SDI07_AUDsend_0002</v>
      </c>
      <c r="D1851" t="str">
        <f t="shared" si="254"/>
        <v>Sender</v>
      </c>
      <c r="E1851" t="str">
        <f t="shared" si="255"/>
        <v>1</v>
      </c>
      <c r="F1851" t="str">
        <f t="shared" si="256"/>
        <v>2</v>
      </c>
      <c r="G1851" t="str">
        <f t="shared" si="257"/>
        <v>3</v>
      </c>
      <c r="H1851" t="str">
        <f t="shared" si="258"/>
        <v>AUD</v>
      </c>
      <c r="I1851">
        <f t="shared" si="259"/>
        <v>7</v>
      </c>
      <c r="J1851" s="114" t="str">
        <f t="shared" si="260"/>
        <v>2</v>
      </c>
    </row>
    <row r="1852" spans="1:10" x14ac:dyDescent="0.2">
      <c r="A1852" s="115" t="s">
        <v>2915</v>
      </c>
      <c r="B1852" t="str">
        <f t="shared" si="252"/>
        <v>Prozessor A / Section 2 / Programm 3 / Audio Sender 3</v>
      </c>
      <c r="C1852" t="str">
        <f t="shared" si="253"/>
        <v>SDI07_AUDsend_0003</v>
      </c>
      <c r="D1852" t="str">
        <f t="shared" si="254"/>
        <v>Sender</v>
      </c>
      <c r="E1852" t="str">
        <f t="shared" si="255"/>
        <v>1</v>
      </c>
      <c r="F1852" t="str">
        <f t="shared" si="256"/>
        <v>2</v>
      </c>
      <c r="G1852" t="str">
        <f t="shared" si="257"/>
        <v>3</v>
      </c>
      <c r="H1852" t="str">
        <f t="shared" si="258"/>
        <v>AUD</v>
      </c>
      <c r="I1852">
        <f t="shared" si="259"/>
        <v>7</v>
      </c>
      <c r="J1852" s="114" t="str">
        <f t="shared" si="260"/>
        <v>3</v>
      </c>
    </row>
    <row r="1853" spans="1:10" x14ac:dyDescent="0.2">
      <c r="A1853" s="116" t="s">
        <v>2916</v>
      </c>
      <c r="B1853" t="str">
        <f t="shared" si="252"/>
        <v>Prozessor A / Section 2 / Programm 3 / Audio Sender 4</v>
      </c>
      <c r="C1853" t="str">
        <f t="shared" si="253"/>
        <v>SDI07_AUDsend_0004</v>
      </c>
      <c r="D1853" t="str">
        <f t="shared" si="254"/>
        <v>Sender</v>
      </c>
      <c r="E1853" t="str">
        <f t="shared" si="255"/>
        <v>1</v>
      </c>
      <c r="F1853" t="str">
        <f t="shared" si="256"/>
        <v>2</v>
      </c>
      <c r="G1853" t="str">
        <f t="shared" si="257"/>
        <v>3</v>
      </c>
      <c r="H1853" t="str">
        <f t="shared" si="258"/>
        <v>AUD</v>
      </c>
      <c r="I1853">
        <f t="shared" si="259"/>
        <v>7</v>
      </c>
      <c r="J1853" s="114" t="str">
        <f t="shared" si="260"/>
        <v>4</v>
      </c>
    </row>
    <row r="1854" spans="1:10" x14ac:dyDescent="0.2">
      <c r="A1854" s="115" t="s">
        <v>2917</v>
      </c>
      <c r="B1854" t="str">
        <f t="shared" si="252"/>
        <v>Prozessor A / Section 2 / Programm 3 / Audio Sender 5</v>
      </c>
      <c r="C1854" t="str">
        <f t="shared" si="253"/>
        <v>SDI07_AUDsend_0005</v>
      </c>
      <c r="D1854" t="str">
        <f t="shared" si="254"/>
        <v>Sender</v>
      </c>
      <c r="E1854" t="str">
        <f t="shared" si="255"/>
        <v>1</v>
      </c>
      <c r="F1854" t="str">
        <f t="shared" si="256"/>
        <v>2</v>
      </c>
      <c r="G1854" t="str">
        <f t="shared" si="257"/>
        <v>3</v>
      </c>
      <c r="H1854" t="str">
        <f t="shared" si="258"/>
        <v>AUD</v>
      </c>
      <c r="I1854">
        <f t="shared" si="259"/>
        <v>7</v>
      </c>
      <c r="J1854" s="114" t="str">
        <f t="shared" si="260"/>
        <v>5</v>
      </c>
    </row>
    <row r="1855" spans="1:10" x14ac:dyDescent="0.2">
      <c r="A1855" s="116" t="s">
        <v>2918</v>
      </c>
      <c r="B1855" t="str">
        <f t="shared" si="252"/>
        <v>Prozessor A / Section 2 / Programm 3 / Audio Sender 6</v>
      </c>
      <c r="C1855" t="str">
        <f t="shared" si="253"/>
        <v>SDI07_AUDsend_0006</v>
      </c>
      <c r="D1855" t="str">
        <f t="shared" si="254"/>
        <v>Sender</v>
      </c>
      <c r="E1855" t="str">
        <f t="shared" si="255"/>
        <v>1</v>
      </c>
      <c r="F1855" t="str">
        <f t="shared" si="256"/>
        <v>2</v>
      </c>
      <c r="G1855" t="str">
        <f t="shared" si="257"/>
        <v>3</v>
      </c>
      <c r="H1855" t="str">
        <f t="shared" si="258"/>
        <v>AUD</v>
      </c>
      <c r="I1855">
        <f t="shared" si="259"/>
        <v>7</v>
      </c>
      <c r="J1855" s="114" t="str">
        <f t="shared" si="260"/>
        <v>6</v>
      </c>
    </row>
    <row r="1856" spans="1:10" x14ac:dyDescent="0.2">
      <c r="A1856" s="115" t="s">
        <v>2919</v>
      </c>
      <c r="B1856" t="str">
        <f t="shared" si="252"/>
        <v>Prozessor A / Section 2 / Programm 3 / Audio Sender 7</v>
      </c>
      <c r="C1856" t="str">
        <f t="shared" si="253"/>
        <v>SDI07_AUDsend_0007</v>
      </c>
      <c r="D1856" t="str">
        <f t="shared" si="254"/>
        <v>Sender</v>
      </c>
      <c r="E1856" t="str">
        <f t="shared" si="255"/>
        <v>1</v>
      </c>
      <c r="F1856" t="str">
        <f t="shared" si="256"/>
        <v>2</v>
      </c>
      <c r="G1856" t="str">
        <f t="shared" si="257"/>
        <v>3</v>
      </c>
      <c r="H1856" t="str">
        <f t="shared" si="258"/>
        <v>AUD</v>
      </c>
      <c r="I1856">
        <f t="shared" si="259"/>
        <v>7</v>
      </c>
      <c r="J1856" s="114" t="str">
        <f t="shared" si="260"/>
        <v>7</v>
      </c>
    </row>
    <row r="1857" spans="1:10" x14ac:dyDescent="0.2">
      <c r="A1857" s="116" t="s">
        <v>2920</v>
      </c>
      <c r="B1857" t="str">
        <f t="shared" si="252"/>
        <v>Prozessor A / Section 2 / Programm 3 / Audio Sender 8</v>
      </c>
      <c r="C1857" t="str">
        <f t="shared" si="253"/>
        <v>SDI07_AUDsend_0008</v>
      </c>
      <c r="D1857" t="str">
        <f t="shared" si="254"/>
        <v>Sender</v>
      </c>
      <c r="E1857" t="str">
        <f t="shared" si="255"/>
        <v>1</v>
      </c>
      <c r="F1857" t="str">
        <f t="shared" si="256"/>
        <v>2</v>
      </c>
      <c r="G1857" t="str">
        <f t="shared" si="257"/>
        <v>3</v>
      </c>
      <c r="H1857" t="str">
        <f t="shared" si="258"/>
        <v>AUD</v>
      </c>
      <c r="I1857">
        <f t="shared" si="259"/>
        <v>7</v>
      </c>
      <c r="J1857" s="114" t="str">
        <f t="shared" si="260"/>
        <v>8</v>
      </c>
    </row>
    <row r="1858" spans="1:10" x14ac:dyDescent="0.2">
      <c r="A1858" s="115" t="s">
        <v>2921</v>
      </c>
      <c r="B1858" t="str">
        <f t="shared" ref="B1858:B1921" si="261">CONCATENATE(IF(E1858="1","Prozessor A",IF(E1858="2","Prozessor B",IF(E1858="3","Prozessor C",IF(E1858="4","Prozessor D","UNBEKANNT"))))," / ",IF(F1858="1","Section 1",IF(F1858="2","Section 2","UNBEKANNT"))," / ",IF(G1858="1","Programm 1",IF(G1858="2","Programm 2",IF(G1858="3","Programm 3",IF(G1858="4","Programm 4","UNBEKANNT")))), " / ", IF(H1858="VID","Video",IF(H1858="AUD","Audio",IF(H1858="ANC","Ancillary","UNBEKANNT")))," ", D1858, " ", J1858)</f>
        <v>Prozessor A / Section 2 / Programm 3 / Audio Sender 9</v>
      </c>
      <c r="C1858" t="str">
        <f t="shared" ref="C1858:C1921" si="262">CONCATENATE("SDI",IF(I1858&lt;10,CONCATENATE("0",I1858),I1858),"_",H1858,IF(D1858="Sender","send_",IF(D1858="Receiver","rec_","UNKNOWN")),IF(OR(J1858 ="1",J1858 ="2",J1858 ="3",J1858 ="4",J1858 ="5",J1858 ="6",J1858 ="7",J1858 ="8",J1858 ="9"),CONCATENATE("000",J1858),CONCATENATE("00",J1858)))</f>
        <v>SDI07_AUDsend_0009</v>
      </c>
      <c r="D1858" t="str">
        <f t="shared" ref="D1858:D1921" si="263">IF(ISERROR(FIND("S|P",A1858)),"Receiver","Sender")</f>
        <v>Sender</v>
      </c>
      <c r="E1858" t="str">
        <f t="shared" ref="E1858:E1921" si="264">IF(ISERROR(FIND("ProcA",A1858)),IF(ISERROR(FIND("ProcB",A1858)),IF(ISERROR(FIND("ProcC",A1858)),IF(ISERROR(FIND("ProcD",A1858)),"UNBEKANNT","4"),"3"),"2"),"1")</f>
        <v>1</v>
      </c>
      <c r="F1858" t="str">
        <f t="shared" ref="F1858:F1921" si="265">IF(ISERROR(FIND(" S1 ",A1858)),IF(ISERROR(FIND(" S2 ",A1858)),"UNBEKANNT","2"),"1")</f>
        <v>2</v>
      </c>
      <c r="G1858" t="str">
        <f t="shared" ref="G1858:G1921" si="266">IF(ISERROR(FIND(" P1 ",A1858)),IF(ISERROR(FIND(" P2 ",A1858)),IF(ISERROR(FIND(" P3 ",A1858)),IF(ISERROR(FIND(" P4 ",A1858)),"UNBEKANNT","4"),"3"),"2"),"1")</f>
        <v>3</v>
      </c>
      <c r="H1858" t="str">
        <f t="shared" ref="H1858:H1921" si="267">IF(ISERROR(FIND("Video",A1858)),IF(ISERROR(FIND("Audio",A1858)),IF(ISERROR(FIND("Ancillary",A1858)),"UNBEKANNT","ANC"),"AUD"),"VID")</f>
        <v>AUD</v>
      </c>
      <c r="I1858">
        <f t="shared" ref="I1858:I1921" si="268">IF(AND(E1858="1",F1858="1",G1858="1"),1,IF(AND(E1858="1",F1858="1",G1858="2"),2,IF(AND(E1858="1",F1858="1",G1858="3"),3,IF(AND(E1858="1",F1858="1",G1858="4"),4,IF(AND(E1858="1",F1858="2",G1858="1"),5,IF(AND(E1858="1",F1858="2",G1858="2"),6,IF(AND(E1858="1",F1858="2",G1858="3"),7,IF(AND(E1858="1",F1858="2",G1858="4"),8,IF(AND(E1858="2",F1858="1",G1858="1"),9,IF(AND(E1858="2",F1858="1",G1858="2"),10,IF(AND(E1858="2",F1858="1",G1858="3"),11,IF(AND(E1858="2",F1858="1",G1858="4"),12,IF(AND(E1858="2",F1858="2",G1858="1"),13,IF(AND(E1858="2",F1858="2",G1858="2"),14,IF(AND(E1858="2",F1858="2",G1858="3"),15,IF(AND(E1858="2",F1858="2",G1858="4"),16,IF(AND(E1858="3",F1858="1",G1858="1"),17,IF(AND(E1858="3",F1858="1",G1858="2"),18,IF(AND(E1858="3",F1858="1",G1858="3"),19,IF(AND(E1858="3",F1858="1",G1858="4"),20,IF(AND(E1858="3",F1858="2",G1858="1"),21,IF(AND(E1858="3",F1858="2",G1858="2"),22,IF(AND(E1858="3",F1858="2",G1858="3"),23,IF(AND(E1858="3",F1858="2",G1858="4"),24,IF(AND(E1858="4",F1858="1",G1858="1"),25,IF(AND(E1858="4",F1858="1",G1858="2"),26,IF(AND(E1858="4",F1858="1",G1858="3"),27,IF(AND(E1858="4",F1858="1",G1858="4"),28,IF(AND(E1858="4",F1858="2",G1858="1"),29,IF(AND(E1858="4",F1858="2",G1858="2"),30,IF(AND(E1858="4",F1858="2",G1858="3"),31,IF(AND(E1858="4",F1858="2",G1858="4"),32,"UNBEKANNT"))))))))))))))))))))))))))))))))</f>
        <v>7</v>
      </c>
      <c r="J1858" s="114" t="str">
        <f t="shared" ref="J1858:J1921" si="269">IF(ISERROR(FIND("Proxy Video",A1858)),IF(ISERROR(FIND("Video",A1858)),IF(ISERROR(SEARCH("Audio",A1858)),IF(ISERROR(SEARCH("Data",A1858)),"UNBEKANNT",RIGHT(A1858,LEN(A1858)-SEARCH("Data",A1858)-4)),RIGHT(A1858,LEN(A1858)-SEARCH("Audio",A1858)-5)),"1"),"2")</f>
        <v>9</v>
      </c>
    </row>
    <row r="1859" spans="1:10" x14ac:dyDescent="0.2">
      <c r="A1859" s="116" t="s">
        <v>2922</v>
      </c>
      <c r="B1859" t="str">
        <f t="shared" si="261"/>
        <v>Prozessor A / Section 2 / Programm 3 / Audio Sender 10</v>
      </c>
      <c r="C1859" t="str">
        <f t="shared" si="262"/>
        <v>SDI07_AUDsend_0010</v>
      </c>
      <c r="D1859" t="str">
        <f t="shared" si="263"/>
        <v>Sender</v>
      </c>
      <c r="E1859" t="str">
        <f t="shared" si="264"/>
        <v>1</v>
      </c>
      <c r="F1859" t="str">
        <f t="shared" si="265"/>
        <v>2</v>
      </c>
      <c r="G1859" t="str">
        <f t="shared" si="266"/>
        <v>3</v>
      </c>
      <c r="H1859" t="str">
        <f t="shared" si="267"/>
        <v>AUD</v>
      </c>
      <c r="I1859">
        <f t="shared" si="268"/>
        <v>7</v>
      </c>
      <c r="J1859" s="114" t="str">
        <f t="shared" si="269"/>
        <v>10</v>
      </c>
    </row>
    <row r="1860" spans="1:10" x14ac:dyDescent="0.2">
      <c r="A1860" s="115" t="s">
        <v>2923</v>
      </c>
      <c r="B1860" t="str">
        <f t="shared" si="261"/>
        <v>Prozessor A / Section 2 / Programm 3 / Audio Sender 11</v>
      </c>
      <c r="C1860" t="str">
        <f t="shared" si="262"/>
        <v>SDI07_AUDsend_0011</v>
      </c>
      <c r="D1860" t="str">
        <f t="shared" si="263"/>
        <v>Sender</v>
      </c>
      <c r="E1860" t="str">
        <f t="shared" si="264"/>
        <v>1</v>
      </c>
      <c r="F1860" t="str">
        <f t="shared" si="265"/>
        <v>2</v>
      </c>
      <c r="G1860" t="str">
        <f t="shared" si="266"/>
        <v>3</v>
      </c>
      <c r="H1860" t="str">
        <f t="shared" si="267"/>
        <v>AUD</v>
      </c>
      <c r="I1860">
        <f t="shared" si="268"/>
        <v>7</v>
      </c>
      <c r="J1860" s="114" t="str">
        <f t="shared" si="269"/>
        <v>11</v>
      </c>
    </row>
    <row r="1861" spans="1:10" x14ac:dyDescent="0.2">
      <c r="A1861" s="116" t="s">
        <v>2924</v>
      </c>
      <c r="B1861" t="str">
        <f t="shared" si="261"/>
        <v>Prozessor A / Section 2 / Programm 3 / Audio Sender 12</v>
      </c>
      <c r="C1861" t="str">
        <f t="shared" si="262"/>
        <v>SDI07_AUDsend_0012</v>
      </c>
      <c r="D1861" t="str">
        <f t="shared" si="263"/>
        <v>Sender</v>
      </c>
      <c r="E1861" t="str">
        <f t="shared" si="264"/>
        <v>1</v>
      </c>
      <c r="F1861" t="str">
        <f t="shared" si="265"/>
        <v>2</v>
      </c>
      <c r="G1861" t="str">
        <f t="shared" si="266"/>
        <v>3</v>
      </c>
      <c r="H1861" t="str">
        <f t="shared" si="267"/>
        <v>AUD</v>
      </c>
      <c r="I1861">
        <f t="shared" si="268"/>
        <v>7</v>
      </c>
      <c r="J1861" s="114" t="str">
        <f t="shared" si="269"/>
        <v>12</v>
      </c>
    </row>
    <row r="1862" spans="1:10" x14ac:dyDescent="0.2">
      <c r="A1862" s="115" t="s">
        <v>2925</v>
      </c>
      <c r="B1862" t="str">
        <f t="shared" si="261"/>
        <v>Prozessor A / Section 2 / Programm 3 / Audio Sender 13</v>
      </c>
      <c r="C1862" t="str">
        <f t="shared" si="262"/>
        <v>SDI07_AUDsend_0013</v>
      </c>
      <c r="D1862" t="str">
        <f t="shared" si="263"/>
        <v>Sender</v>
      </c>
      <c r="E1862" t="str">
        <f t="shared" si="264"/>
        <v>1</v>
      </c>
      <c r="F1862" t="str">
        <f t="shared" si="265"/>
        <v>2</v>
      </c>
      <c r="G1862" t="str">
        <f t="shared" si="266"/>
        <v>3</v>
      </c>
      <c r="H1862" t="str">
        <f t="shared" si="267"/>
        <v>AUD</v>
      </c>
      <c r="I1862">
        <f t="shared" si="268"/>
        <v>7</v>
      </c>
      <c r="J1862" s="114" t="str">
        <f t="shared" si="269"/>
        <v>13</v>
      </c>
    </row>
    <row r="1863" spans="1:10" x14ac:dyDescent="0.2">
      <c r="A1863" s="116" t="s">
        <v>2926</v>
      </c>
      <c r="B1863" t="str">
        <f t="shared" si="261"/>
        <v>Prozessor A / Section 2 / Programm 3 / Audio Sender 14</v>
      </c>
      <c r="C1863" t="str">
        <f t="shared" si="262"/>
        <v>SDI07_AUDsend_0014</v>
      </c>
      <c r="D1863" t="str">
        <f t="shared" si="263"/>
        <v>Sender</v>
      </c>
      <c r="E1863" t="str">
        <f t="shared" si="264"/>
        <v>1</v>
      </c>
      <c r="F1863" t="str">
        <f t="shared" si="265"/>
        <v>2</v>
      </c>
      <c r="G1863" t="str">
        <f t="shared" si="266"/>
        <v>3</v>
      </c>
      <c r="H1863" t="str">
        <f t="shared" si="267"/>
        <v>AUD</v>
      </c>
      <c r="I1863">
        <f t="shared" si="268"/>
        <v>7</v>
      </c>
      <c r="J1863" s="114" t="str">
        <f t="shared" si="269"/>
        <v>14</v>
      </c>
    </row>
    <row r="1864" spans="1:10" x14ac:dyDescent="0.2">
      <c r="A1864" s="115" t="s">
        <v>2927</v>
      </c>
      <c r="B1864" t="str">
        <f t="shared" si="261"/>
        <v>Prozessor A / Section 2 / Programm 3 / Audio Sender 15</v>
      </c>
      <c r="C1864" t="str">
        <f t="shared" si="262"/>
        <v>SDI07_AUDsend_0015</v>
      </c>
      <c r="D1864" t="str">
        <f t="shared" si="263"/>
        <v>Sender</v>
      </c>
      <c r="E1864" t="str">
        <f t="shared" si="264"/>
        <v>1</v>
      </c>
      <c r="F1864" t="str">
        <f t="shared" si="265"/>
        <v>2</v>
      </c>
      <c r="G1864" t="str">
        <f t="shared" si="266"/>
        <v>3</v>
      </c>
      <c r="H1864" t="str">
        <f t="shared" si="267"/>
        <v>AUD</v>
      </c>
      <c r="I1864">
        <f t="shared" si="268"/>
        <v>7</v>
      </c>
      <c r="J1864" s="114" t="str">
        <f t="shared" si="269"/>
        <v>15</v>
      </c>
    </row>
    <row r="1865" spans="1:10" x14ac:dyDescent="0.2">
      <c r="A1865" s="116" t="s">
        <v>2928</v>
      </c>
      <c r="B1865" t="str">
        <f t="shared" si="261"/>
        <v>Prozessor A / Section 2 / Programm 3 / Audio Sender 16</v>
      </c>
      <c r="C1865" t="str">
        <f t="shared" si="262"/>
        <v>SDI07_AUDsend_0016</v>
      </c>
      <c r="D1865" t="str">
        <f t="shared" si="263"/>
        <v>Sender</v>
      </c>
      <c r="E1865" t="str">
        <f t="shared" si="264"/>
        <v>1</v>
      </c>
      <c r="F1865" t="str">
        <f t="shared" si="265"/>
        <v>2</v>
      </c>
      <c r="G1865" t="str">
        <f t="shared" si="266"/>
        <v>3</v>
      </c>
      <c r="H1865" t="str">
        <f t="shared" si="267"/>
        <v>AUD</v>
      </c>
      <c r="I1865">
        <f t="shared" si="268"/>
        <v>7</v>
      </c>
      <c r="J1865" s="114" t="str">
        <f t="shared" si="269"/>
        <v>16</v>
      </c>
    </row>
    <row r="1866" spans="1:10" x14ac:dyDescent="0.2">
      <c r="A1866" s="115" t="s">
        <v>2929</v>
      </c>
      <c r="B1866" t="str">
        <f t="shared" si="261"/>
        <v>Prozessor A / Section 2 / Programm 3 / Video Sender 1</v>
      </c>
      <c r="C1866" t="str">
        <f t="shared" si="262"/>
        <v>SDI07_VIDsend_0001</v>
      </c>
      <c r="D1866" t="str">
        <f t="shared" si="263"/>
        <v>Sender</v>
      </c>
      <c r="E1866" t="str">
        <f t="shared" si="264"/>
        <v>1</v>
      </c>
      <c r="F1866" t="str">
        <f t="shared" si="265"/>
        <v>2</v>
      </c>
      <c r="G1866" t="str">
        <f t="shared" si="266"/>
        <v>3</v>
      </c>
      <c r="H1866" t="str">
        <f t="shared" si="267"/>
        <v>VID</v>
      </c>
      <c r="I1866">
        <f t="shared" si="268"/>
        <v>7</v>
      </c>
      <c r="J1866" s="114" t="str">
        <f t="shared" si="269"/>
        <v>1</v>
      </c>
    </row>
    <row r="1867" spans="1:10" x14ac:dyDescent="0.2">
      <c r="A1867" s="116" t="s">
        <v>2930</v>
      </c>
      <c r="B1867" t="str">
        <f t="shared" si="261"/>
        <v>Prozessor A / Section 2 / Programm 3 / Video Sender 2</v>
      </c>
      <c r="C1867" t="str">
        <f t="shared" si="262"/>
        <v>SDI07_VIDsend_0002</v>
      </c>
      <c r="D1867" t="str">
        <f t="shared" si="263"/>
        <v>Sender</v>
      </c>
      <c r="E1867" t="str">
        <f t="shared" si="264"/>
        <v>1</v>
      </c>
      <c r="F1867" t="str">
        <f t="shared" si="265"/>
        <v>2</v>
      </c>
      <c r="G1867" t="str">
        <f t="shared" si="266"/>
        <v>3</v>
      </c>
      <c r="H1867" t="str">
        <f t="shared" si="267"/>
        <v>VID</v>
      </c>
      <c r="I1867">
        <f t="shared" si="268"/>
        <v>7</v>
      </c>
      <c r="J1867" s="114" t="str">
        <f t="shared" si="269"/>
        <v>2</v>
      </c>
    </row>
    <row r="1868" spans="1:10" x14ac:dyDescent="0.2">
      <c r="A1868" s="115" t="s">
        <v>2931</v>
      </c>
      <c r="B1868" t="str">
        <f t="shared" si="261"/>
        <v>Prozessor A / Section 2 / Programm 4 / Ancillary Sender 1</v>
      </c>
      <c r="C1868" t="str">
        <f t="shared" si="262"/>
        <v>SDI08_ANCsend_0001</v>
      </c>
      <c r="D1868" t="str">
        <f t="shared" si="263"/>
        <v>Sender</v>
      </c>
      <c r="E1868" t="str">
        <f t="shared" si="264"/>
        <v>1</v>
      </c>
      <c r="F1868" t="str">
        <f t="shared" si="265"/>
        <v>2</v>
      </c>
      <c r="G1868" t="str">
        <f t="shared" si="266"/>
        <v>4</v>
      </c>
      <c r="H1868" t="str">
        <f t="shared" si="267"/>
        <v>ANC</v>
      </c>
      <c r="I1868">
        <f t="shared" si="268"/>
        <v>8</v>
      </c>
      <c r="J1868" s="114" t="str">
        <f t="shared" si="269"/>
        <v>1</v>
      </c>
    </row>
    <row r="1869" spans="1:10" x14ac:dyDescent="0.2">
      <c r="A1869" s="116" t="s">
        <v>2932</v>
      </c>
      <c r="B1869" t="str">
        <f t="shared" si="261"/>
        <v>Prozessor A / Section 2 / Programm 4 / Ancillary Sender 2</v>
      </c>
      <c r="C1869" t="str">
        <f t="shared" si="262"/>
        <v>SDI08_ANCsend_0002</v>
      </c>
      <c r="D1869" t="str">
        <f t="shared" si="263"/>
        <v>Sender</v>
      </c>
      <c r="E1869" t="str">
        <f t="shared" si="264"/>
        <v>1</v>
      </c>
      <c r="F1869" t="str">
        <f t="shared" si="265"/>
        <v>2</v>
      </c>
      <c r="G1869" t="str">
        <f t="shared" si="266"/>
        <v>4</v>
      </c>
      <c r="H1869" t="str">
        <f t="shared" si="267"/>
        <v>ANC</v>
      </c>
      <c r="I1869">
        <f t="shared" si="268"/>
        <v>8</v>
      </c>
      <c r="J1869" s="114" t="str">
        <f t="shared" si="269"/>
        <v>2</v>
      </c>
    </row>
    <row r="1870" spans="1:10" x14ac:dyDescent="0.2">
      <c r="A1870" s="115" t="s">
        <v>2933</v>
      </c>
      <c r="B1870" t="str">
        <f t="shared" si="261"/>
        <v>Prozessor A / Section 2 / Programm 4 / Ancillary Sender 3</v>
      </c>
      <c r="C1870" t="str">
        <f t="shared" si="262"/>
        <v>SDI08_ANCsend_0003</v>
      </c>
      <c r="D1870" t="str">
        <f t="shared" si="263"/>
        <v>Sender</v>
      </c>
      <c r="E1870" t="str">
        <f t="shared" si="264"/>
        <v>1</v>
      </c>
      <c r="F1870" t="str">
        <f t="shared" si="265"/>
        <v>2</v>
      </c>
      <c r="G1870" t="str">
        <f t="shared" si="266"/>
        <v>4</v>
      </c>
      <c r="H1870" t="str">
        <f t="shared" si="267"/>
        <v>ANC</v>
      </c>
      <c r="I1870">
        <f t="shared" si="268"/>
        <v>8</v>
      </c>
      <c r="J1870" s="114" t="str">
        <f t="shared" si="269"/>
        <v>3</v>
      </c>
    </row>
    <row r="1871" spans="1:10" x14ac:dyDescent="0.2">
      <c r="A1871" s="116" t="s">
        <v>2934</v>
      </c>
      <c r="B1871" t="str">
        <f t="shared" si="261"/>
        <v>Prozessor A / Section 2 / Programm 4 / Ancillary Sender 4</v>
      </c>
      <c r="C1871" t="str">
        <f t="shared" si="262"/>
        <v>SDI08_ANCsend_0004</v>
      </c>
      <c r="D1871" t="str">
        <f t="shared" si="263"/>
        <v>Sender</v>
      </c>
      <c r="E1871" t="str">
        <f t="shared" si="264"/>
        <v>1</v>
      </c>
      <c r="F1871" t="str">
        <f t="shared" si="265"/>
        <v>2</v>
      </c>
      <c r="G1871" t="str">
        <f t="shared" si="266"/>
        <v>4</v>
      </c>
      <c r="H1871" t="str">
        <f t="shared" si="267"/>
        <v>ANC</v>
      </c>
      <c r="I1871">
        <f t="shared" si="268"/>
        <v>8</v>
      </c>
      <c r="J1871" s="114" t="str">
        <f t="shared" si="269"/>
        <v>4</v>
      </c>
    </row>
    <row r="1872" spans="1:10" x14ac:dyDescent="0.2">
      <c r="A1872" s="115" t="s">
        <v>2935</v>
      </c>
      <c r="B1872" t="str">
        <f t="shared" si="261"/>
        <v>Prozessor A / Section 2 / Programm 4 / Audio Sender 1</v>
      </c>
      <c r="C1872" t="str">
        <f t="shared" si="262"/>
        <v>SDI08_AUDsend_0001</v>
      </c>
      <c r="D1872" t="str">
        <f t="shared" si="263"/>
        <v>Sender</v>
      </c>
      <c r="E1872" t="str">
        <f t="shared" si="264"/>
        <v>1</v>
      </c>
      <c r="F1872" t="str">
        <f t="shared" si="265"/>
        <v>2</v>
      </c>
      <c r="G1872" t="str">
        <f t="shared" si="266"/>
        <v>4</v>
      </c>
      <c r="H1872" t="str">
        <f t="shared" si="267"/>
        <v>AUD</v>
      </c>
      <c r="I1872">
        <f t="shared" si="268"/>
        <v>8</v>
      </c>
      <c r="J1872" s="114" t="str">
        <f t="shared" si="269"/>
        <v>1</v>
      </c>
    </row>
    <row r="1873" spans="1:10" x14ac:dyDescent="0.2">
      <c r="A1873" s="116" t="s">
        <v>2936</v>
      </c>
      <c r="B1873" t="str">
        <f t="shared" si="261"/>
        <v>Prozessor A / Section 2 / Programm 4 / Audio Sender 2</v>
      </c>
      <c r="C1873" t="str">
        <f t="shared" si="262"/>
        <v>SDI08_AUDsend_0002</v>
      </c>
      <c r="D1873" t="str">
        <f t="shared" si="263"/>
        <v>Sender</v>
      </c>
      <c r="E1873" t="str">
        <f t="shared" si="264"/>
        <v>1</v>
      </c>
      <c r="F1873" t="str">
        <f t="shared" si="265"/>
        <v>2</v>
      </c>
      <c r="G1873" t="str">
        <f t="shared" si="266"/>
        <v>4</v>
      </c>
      <c r="H1873" t="str">
        <f t="shared" si="267"/>
        <v>AUD</v>
      </c>
      <c r="I1873">
        <f t="shared" si="268"/>
        <v>8</v>
      </c>
      <c r="J1873" s="114" t="str">
        <f t="shared" si="269"/>
        <v>2</v>
      </c>
    </row>
    <row r="1874" spans="1:10" x14ac:dyDescent="0.2">
      <c r="A1874" s="115" t="s">
        <v>2937</v>
      </c>
      <c r="B1874" t="str">
        <f t="shared" si="261"/>
        <v>Prozessor A / Section 2 / Programm 4 / Audio Sender 3</v>
      </c>
      <c r="C1874" t="str">
        <f t="shared" si="262"/>
        <v>SDI08_AUDsend_0003</v>
      </c>
      <c r="D1874" t="str">
        <f t="shared" si="263"/>
        <v>Sender</v>
      </c>
      <c r="E1874" t="str">
        <f t="shared" si="264"/>
        <v>1</v>
      </c>
      <c r="F1874" t="str">
        <f t="shared" si="265"/>
        <v>2</v>
      </c>
      <c r="G1874" t="str">
        <f t="shared" si="266"/>
        <v>4</v>
      </c>
      <c r="H1874" t="str">
        <f t="shared" si="267"/>
        <v>AUD</v>
      </c>
      <c r="I1874">
        <f t="shared" si="268"/>
        <v>8</v>
      </c>
      <c r="J1874" s="114" t="str">
        <f t="shared" si="269"/>
        <v>3</v>
      </c>
    </row>
    <row r="1875" spans="1:10" x14ac:dyDescent="0.2">
      <c r="A1875" s="116" t="s">
        <v>2938</v>
      </c>
      <c r="B1875" t="str">
        <f t="shared" si="261"/>
        <v>Prozessor A / Section 2 / Programm 4 / Audio Sender 4</v>
      </c>
      <c r="C1875" t="str">
        <f t="shared" si="262"/>
        <v>SDI08_AUDsend_0004</v>
      </c>
      <c r="D1875" t="str">
        <f t="shared" si="263"/>
        <v>Sender</v>
      </c>
      <c r="E1875" t="str">
        <f t="shared" si="264"/>
        <v>1</v>
      </c>
      <c r="F1875" t="str">
        <f t="shared" si="265"/>
        <v>2</v>
      </c>
      <c r="G1875" t="str">
        <f t="shared" si="266"/>
        <v>4</v>
      </c>
      <c r="H1875" t="str">
        <f t="shared" si="267"/>
        <v>AUD</v>
      </c>
      <c r="I1875">
        <f t="shared" si="268"/>
        <v>8</v>
      </c>
      <c r="J1875" s="114" t="str">
        <f t="shared" si="269"/>
        <v>4</v>
      </c>
    </row>
    <row r="1876" spans="1:10" x14ac:dyDescent="0.2">
      <c r="A1876" s="115" t="s">
        <v>2939</v>
      </c>
      <c r="B1876" t="str">
        <f t="shared" si="261"/>
        <v>Prozessor A / Section 2 / Programm 4 / Audio Sender 5</v>
      </c>
      <c r="C1876" t="str">
        <f t="shared" si="262"/>
        <v>SDI08_AUDsend_0005</v>
      </c>
      <c r="D1876" t="str">
        <f t="shared" si="263"/>
        <v>Sender</v>
      </c>
      <c r="E1876" t="str">
        <f t="shared" si="264"/>
        <v>1</v>
      </c>
      <c r="F1876" t="str">
        <f t="shared" si="265"/>
        <v>2</v>
      </c>
      <c r="G1876" t="str">
        <f t="shared" si="266"/>
        <v>4</v>
      </c>
      <c r="H1876" t="str">
        <f t="shared" si="267"/>
        <v>AUD</v>
      </c>
      <c r="I1876">
        <f t="shared" si="268"/>
        <v>8</v>
      </c>
      <c r="J1876" s="114" t="str">
        <f t="shared" si="269"/>
        <v>5</v>
      </c>
    </row>
    <row r="1877" spans="1:10" x14ac:dyDescent="0.2">
      <c r="A1877" s="116" t="s">
        <v>2940</v>
      </c>
      <c r="B1877" t="str">
        <f t="shared" si="261"/>
        <v>Prozessor A / Section 2 / Programm 4 / Audio Sender 6</v>
      </c>
      <c r="C1877" t="str">
        <f t="shared" si="262"/>
        <v>SDI08_AUDsend_0006</v>
      </c>
      <c r="D1877" t="str">
        <f t="shared" si="263"/>
        <v>Sender</v>
      </c>
      <c r="E1877" t="str">
        <f t="shared" si="264"/>
        <v>1</v>
      </c>
      <c r="F1877" t="str">
        <f t="shared" si="265"/>
        <v>2</v>
      </c>
      <c r="G1877" t="str">
        <f t="shared" si="266"/>
        <v>4</v>
      </c>
      <c r="H1877" t="str">
        <f t="shared" si="267"/>
        <v>AUD</v>
      </c>
      <c r="I1877">
        <f t="shared" si="268"/>
        <v>8</v>
      </c>
      <c r="J1877" s="114" t="str">
        <f t="shared" si="269"/>
        <v>6</v>
      </c>
    </row>
    <row r="1878" spans="1:10" x14ac:dyDescent="0.2">
      <c r="A1878" s="115" t="s">
        <v>2941</v>
      </c>
      <c r="B1878" t="str">
        <f t="shared" si="261"/>
        <v>Prozessor A / Section 2 / Programm 4 / Audio Sender 7</v>
      </c>
      <c r="C1878" t="str">
        <f t="shared" si="262"/>
        <v>SDI08_AUDsend_0007</v>
      </c>
      <c r="D1878" t="str">
        <f t="shared" si="263"/>
        <v>Sender</v>
      </c>
      <c r="E1878" t="str">
        <f t="shared" si="264"/>
        <v>1</v>
      </c>
      <c r="F1878" t="str">
        <f t="shared" si="265"/>
        <v>2</v>
      </c>
      <c r="G1878" t="str">
        <f t="shared" si="266"/>
        <v>4</v>
      </c>
      <c r="H1878" t="str">
        <f t="shared" si="267"/>
        <v>AUD</v>
      </c>
      <c r="I1878">
        <f t="shared" si="268"/>
        <v>8</v>
      </c>
      <c r="J1878" s="114" t="str">
        <f t="shared" si="269"/>
        <v>7</v>
      </c>
    </row>
    <row r="1879" spans="1:10" x14ac:dyDescent="0.2">
      <c r="A1879" s="116" t="s">
        <v>2942</v>
      </c>
      <c r="B1879" t="str">
        <f t="shared" si="261"/>
        <v>Prozessor A / Section 2 / Programm 4 / Audio Sender 8</v>
      </c>
      <c r="C1879" t="str">
        <f t="shared" si="262"/>
        <v>SDI08_AUDsend_0008</v>
      </c>
      <c r="D1879" t="str">
        <f t="shared" si="263"/>
        <v>Sender</v>
      </c>
      <c r="E1879" t="str">
        <f t="shared" si="264"/>
        <v>1</v>
      </c>
      <c r="F1879" t="str">
        <f t="shared" si="265"/>
        <v>2</v>
      </c>
      <c r="G1879" t="str">
        <f t="shared" si="266"/>
        <v>4</v>
      </c>
      <c r="H1879" t="str">
        <f t="shared" si="267"/>
        <v>AUD</v>
      </c>
      <c r="I1879">
        <f t="shared" si="268"/>
        <v>8</v>
      </c>
      <c r="J1879" s="114" t="str">
        <f t="shared" si="269"/>
        <v>8</v>
      </c>
    </row>
    <row r="1880" spans="1:10" x14ac:dyDescent="0.2">
      <c r="A1880" s="115" t="s">
        <v>2943</v>
      </c>
      <c r="B1880" t="str">
        <f t="shared" si="261"/>
        <v>Prozessor A / Section 2 / Programm 4 / Audio Sender 9</v>
      </c>
      <c r="C1880" t="str">
        <f t="shared" si="262"/>
        <v>SDI08_AUDsend_0009</v>
      </c>
      <c r="D1880" t="str">
        <f t="shared" si="263"/>
        <v>Sender</v>
      </c>
      <c r="E1880" t="str">
        <f t="shared" si="264"/>
        <v>1</v>
      </c>
      <c r="F1880" t="str">
        <f t="shared" si="265"/>
        <v>2</v>
      </c>
      <c r="G1880" t="str">
        <f t="shared" si="266"/>
        <v>4</v>
      </c>
      <c r="H1880" t="str">
        <f t="shared" si="267"/>
        <v>AUD</v>
      </c>
      <c r="I1880">
        <f t="shared" si="268"/>
        <v>8</v>
      </c>
      <c r="J1880" s="114" t="str">
        <f t="shared" si="269"/>
        <v>9</v>
      </c>
    </row>
    <row r="1881" spans="1:10" x14ac:dyDescent="0.2">
      <c r="A1881" s="116" t="s">
        <v>2944</v>
      </c>
      <c r="B1881" t="str">
        <f t="shared" si="261"/>
        <v>Prozessor A / Section 2 / Programm 4 / Audio Sender 10</v>
      </c>
      <c r="C1881" t="str">
        <f t="shared" si="262"/>
        <v>SDI08_AUDsend_0010</v>
      </c>
      <c r="D1881" t="str">
        <f t="shared" si="263"/>
        <v>Sender</v>
      </c>
      <c r="E1881" t="str">
        <f t="shared" si="264"/>
        <v>1</v>
      </c>
      <c r="F1881" t="str">
        <f t="shared" si="265"/>
        <v>2</v>
      </c>
      <c r="G1881" t="str">
        <f t="shared" si="266"/>
        <v>4</v>
      </c>
      <c r="H1881" t="str">
        <f t="shared" si="267"/>
        <v>AUD</v>
      </c>
      <c r="I1881">
        <f t="shared" si="268"/>
        <v>8</v>
      </c>
      <c r="J1881" s="114" t="str">
        <f t="shared" si="269"/>
        <v>10</v>
      </c>
    </row>
    <row r="1882" spans="1:10" x14ac:dyDescent="0.2">
      <c r="A1882" s="115" t="s">
        <v>2945</v>
      </c>
      <c r="B1882" t="str">
        <f t="shared" si="261"/>
        <v>Prozessor A / Section 2 / Programm 4 / Audio Sender 11</v>
      </c>
      <c r="C1882" t="str">
        <f t="shared" si="262"/>
        <v>SDI08_AUDsend_0011</v>
      </c>
      <c r="D1882" t="str">
        <f t="shared" si="263"/>
        <v>Sender</v>
      </c>
      <c r="E1882" t="str">
        <f t="shared" si="264"/>
        <v>1</v>
      </c>
      <c r="F1882" t="str">
        <f t="shared" si="265"/>
        <v>2</v>
      </c>
      <c r="G1882" t="str">
        <f t="shared" si="266"/>
        <v>4</v>
      </c>
      <c r="H1882" t="str">
        <f t="shared" si="267"/>
        <v>AUD</v>
      </c>
      <c r="I1882">
        <f t="shared" si="268"/>
        <v>8</v>
      </c>
      <c r="J1882" s="114" t="str">
        <f t="shared" si="269"/>
        <v>11</v>
      </c>
    </row>
    <row r="1883" spans="1:10" x14ac:dyDescent="0.2">
      <c r="A1883" s="116" t="s">
        <v>2946</v>
      </c>
      <c r="B1883" t="str">
        <f t="shared" si="261"/>
        <v>Prozessor A / Section 2 / Programm 4 / Audio Sender 12</v>
      </c>
      <c r="C1883" t="str">
        <f t="shared" si="262"/>
        <v>SDI08_AUDsend_0012</v>
      </c>
      <c r="D1883" t="str">
        <f t="shared" si="263"/>
        <v>Sender</v>
      </c>
      <c r="E1883" t="str">
        <f t="shared" si="264"/>
        <v>1</v>
      </c>
      <c r="F1883" t="str">
        <f t="shared" si="265"/>
        <v>2</v>
      </c>
      <c r="G1883" t="str">
        <f t="shared" si="266"/>
        <v>4</v>
      </c>
      <c r="H1883" t="str">
        <f t="shared" si="267"/>
        <v>AUD</v>
      </c>
      <c r="I1883">
        <f t="shared" si="268"/>
        <v>8</v>
      </c>
      <c r="J1883" s="114" t="str">
        <f t="shared" si="269"/>
        <v>12</v>
      </c>
    </row>
    <row r="1884" spans="1:10" x14ac:dyDescent="0.2">
      <c r="A1884" s="115" t="s">
        <v>2947</v>
      </c>
      <c r="B1884" t="str">
        <f t="shared" si="261"/>
        <v>Prozessor A / Section 2 / Programm 4 / Audio Sender 13</v>
      </c>
      <c r="C1884" t="str">
        <f t="shared" si="262"/>
        <v>SDI08_AUDsend_0013</v>
      </c>
      <c r="D1884" t="str">
        <f t="shared" si="263"/>
        <v>Sender</v>
      </c>
      <c r="E1884" t="str">
        <f t="shared" si="264"/>
        <v>1</v>
      </c>
      <c r="F1884" t="str">
        <f t="shared" si="265"/>
        <v>2</v>
      </c>
      <c r="G1884" t="str">
        <f t="shared" si="266"/>
        <v>4</v>
      </c>
      <c r="H1884" t="str">
        <f t="shared" si="267"/>
        <v>AUD</v>
      </c>
      <c r="I1884">
        <f t="shared" si="268"/>
        <v>8</v>
      </c>
      <c r="J1884" s="114" t="str">
        <f t="shared" si="269"/>
        <v>13</v>
      </c>
    </row>
    <row r="1885" spans="1:10" x14ac:dyDescent="0.2">
      <c r="A1885" s="116" t="s">
        <v>2948</v>
      </c>
      <c r="B1885" t="str">
        <f t="shared" si="261"/>
        <v>Prozessor A / Section 2 / Programm 4 / Audio Sender 14</v>
      </c>
      <c r="C1885" t="str">
        <f t="shared" si="262"/>
        <v>SDI08_AUDsend_0014</v>
      </c>
      <c r="D1885" t="str">
        <f t="shared" si="263"/>
        <v>Sender</v>
      </c>
      <c r="E1885" t="str">
        <f t="shared" si="264"/>
        <v>1</v>
      </c>
      <c r="F1885" t="str">
        <f t="shared" si="265"/>
        <v>2</v>
      </c>
      <c r="G1885" t="str">
        <f t="shared" si="266"/>
        <v>4</v>
      </c>
      <c r="H1885" t="str">
        <f t="shared" si="267"/>
        <v>AUD</v>
      </c>
      <c r="I1885">
        <f t="shared" si="268"/>
        <v>8</v>
      </c>
      <c r="J1885" s="114" t="str">
        <f t="shared" si="269"/>
        <v>14</v>
      </c>
    </row>
    <row r="1886" spans="1:10" x14ac:dyDescent="0.2">
      <c r="A1886" s="115" t="s">
        <v>2949</v>
      </c>
      <c r="B1886" t="str">
        <f t="shared" si="261"/>
        <v>Prozessor A / Section 2 / Programm 4 / Audio Sender 15</v>
      </c>
      <c r="C1886" t="str">
        <f t="shared" si="262"/>
        <v>SDI08_AUDsend_0015</v>
      </c>
      <c r="D1886" t="str">
        <f t="shared" si="263"/>
        <v>Sender</v>
      </c>
      <c r="E1886" t="str">
        <f t="shared" si="264"/>
        <v>1</v>
      </c>
      <c r="F1886" t="str">
        <f t="shared" si="265"/>
        <v>2</v>
      </c>
      <c r="G1886" t="str">
        <f t="shared" si="266"/>
        <v>4</v>
      </c>
      <c r="H1886" t="str">
        <f t="shared" si="267"/>
        <v>AUD</v>
      </c>
      <c r="I1886">
        <f t="shared" si="268"/>
        <v>8</v>
      </c>
      <c r="J1886" s="114" t="str">
        <f t="shared" si="269"/>
        <v>15</v>
      </c>
    </row>
    <row r="1887" spans="1:10" x14ac:dyDescent="0.2">
      <c r="A1887" s="116" t="s">
        <v>2950</v>
      </c>
      <c r="B1887" t="str">
        <f t="shared" si="261"/>
        <v>Prozessor A / Section 2 / Programm 4 / Audio Sender 16</v>
      </c>
      <c r="C1887" t="str">
        <f t="shared" si="262"/>
        <v>SDI08_AUDsend_0016</v>
      </c>
      <c r="D1887" t="str">
        <f t="shared" si="263"/>
        <v>Sender</v>
      </c>
      <c r="E1887" t="str">
        <f t="shared" si="264"/>
        <v>1</v>
      </c>
      <c r="F1887" t="str">
        <f t="shared" si="265"/>
        <v>2</v>
      </c>
      <c r="G1887" t="str">
        <f t="shared" si="266"/>
        <v>4</v>
      </c>
      <c r="H1887" t="str">
        <f t="shared" si="267"/>
        <v>AUD</v>
      </c>
      <c r="I1887">
        <f t="shared" si="268"/>
        <v>8</v>
      </c>
      <c r="J1887" s="114" t="str">
        <f t="shared" si="269"/>
        <v>16</v>
      </c>
    </row>
    <row r="1888" spans="1:10" x14ac:dyDescent="0.2">
      <c r="A1888" s="115" t="s">
        <v>2951</v>
      </c>
      <c r="B1888" t="str">
        <f t="shared" si="261"/>
        <v>Prozessor A / Section 2 / Programm 4 / Video Sender 1</v>
      </c>
      <c r="C1888" t="str">
        <f t="shared" si="262"/>
        <v>SDI08_VIDsend_0001</v>
      </c>
      <c r="D1888" t="str">
        <f t="shared" si="263"/>
        <v>Sender</v>
      </c>
      <c r="E1888" t="str">
        <f t="shared" si="264"/>
        <v>1</v>
      </c>
      <c r="F1888" t="str">
        <f t="shared" si="265"/>
        <v>2</v>
      </c>
      <c r="G1888" t="str">
        <f t="shared" si="266"/>
        <v>4</v>
      </c>
      <c r="H1888" t="str">
        <f t="shared" si="267"/>
        <v>VID</v>
      </c>
      <c r="I1888">
        <f t="shared" si="268"/>
        <v>8</v>
      </c>
      <c r="J1888" s="114" t="str">
        <f t="shared" si="269"/>
        <v>1</v>
      </c>
    </row>
    <row r="1889" spans="1:10" x14ac:dyDescent="0.2">
      <c r="A1889" s="116" t="s">
        <v>2952</v>
      </c>
      <c r="B1889" t="str">
        <f t="shared" si="261"/>
        <v>Prozessor A / Section 2 / Programm 4 / Video Sender 2</v>
      </c>
      <c r="C1889" t="str">
        <f t="shared" si="262"/>
        <v>SDI08_VIDsend_0002</v>
      </c>
      <c r="D1889" t="str">
        <f t="shared" si="263"/>
        <v>Sender</v>
      </c>
      <c r="E1889" t="str">
        <f t="shared" si="264"/>
        <v>1</v>
      </c>
      <c r="F1889" t="str">
        <f t="shared" si="265"/>
        <v>2</v>
      </c>
      <c r="G1889" t="str">
        <f t="shared" si="266"/>
        <v>4</v>
      </c>
      <c r="H1889" t="str">
        <f t="shared" si="267"/>
        <v>VID</v>
      </c>
      <c r="I1889">
        <f t="shared" si="268"/>
        <v>8</v>
      </c>
      <c r="J1889" s="114" t="str">
        <f t="shared" si="269"/>
        <v>2</v>
      </c>
    </row>
    <row r="1890" spans="1:10" x14ac:dyDescent="0.2">
      <c r="A1890" s="115" t="s">
        <v>2953</v>
      </c>
      <c r="B1890" t="str">
        <f t="shared" si="261"/>
        <v>Prozessor B / Section 1 / Programm 1 / Ancillary Sender 1</v>
      </c>
      <c r="C1890" t="str">
        <f t="shared" si="262"/>
        <v>SDI09_ANCsend_0001</v>
      </c>
      <c r="D1890" t="str">
        <f t="shared" si="263"/>
        <v>Sender</v>
      </c>
      <c r="E1890" t="str">
        <f t="shared" si="264"/>
        <v>2</v>
      </c>
      <c r="F1890" t="str">
        <f t="shared" si="265"/>
        <v>1</v>
      </c>
      <c r="G1890" t="str">
        <f t="shared" si="266"/>
        <v>1</v>
      </c>
      <c r="H1890" t="str">
        <f t="shared" si="267"/>
        <v>ANC</v>
      </c>
      <c r="I1890">
        <f t="shared" si="268"/>
        <v>9</v>
      </c>
      <c r="J1890" s="114" t="str">
        <f t="shared" si="269"/>
        <v>1</v>
      </c>
    </row>
    <row r="1891" spans="1:10" x14ac:dyDescent="0.2">
      <c r="A1891" s="116" t="s">
        <v>2954</v>
      </c>
      <c r="B1891" t="str">
        <f t="shared" si="261"/>
        <v>Prozessor B / Section 1 / Programm 1 / Ancillary Sender 2</v>
      </c>
      <c r="C1891" t="str">
        <f t="shared" si="262"/>
        <v>SDI09_ANCsend_0002</v>
      </c>
      <c r="D1891" t="str">
        <f t="shared" si="263"/>
        <v>Sender</v>
      </c>
      <c r="E1891" t="str">
        <f t="shared" si="264"/>
        <v>2</v>
      </c>
      <c r="F1891" t="str">
        <f t="shared" si="265"/>
        <v>1</v>
      </c>
      <c r="G1891" t="str">
        <f t="shared" si="266"/>
        <v>1</v>
      </c>
      <c r="H1891" t="str">
        <f t="shared" si="267"/>
        <v>ANC</v>
      </c>
      <c r="I1891">
        <f t="shared" si="268"/>
        <v>9</v>
      </c>
      <c r="J1891" s="114" t="str">
        <f t="shared" si="269"/>
        <v>2</v>
      </c>
    </row>
    <row r="1892" spans="1:10" x14ac:dyDescent="0.2">
      <c r="A1892" s="115" t="s">
        <v>2955</v>
      </c>
      <c r="B1892" t="str">
        <f t="shared" si="261"/>
        <v>Prozessor B / Section 1 / Programm 1 / Ancillary Sender 3</v>
      </c>
      <c r="C1892" t="str">
        <f t="shared" si="262"/>
        <v>SDI09_ANCsend_0003</v>
      </c>
      <c r="D1892" t="str">
        <f t="shared" si="263"/>
        <v>Sender</v>
      </c>
      <c r="E1892" t="str">
        <f t="shared" si="264"/>
        <v>2</v>
      </c>
      <c r="F1892" t="str">
        <f t="shared" si="265"/>
        <v>1</v>
      </c>
      <c r="G1892" t="str">
        <f t="shared" si="266"/>
        <v>1</v>
      </c>
      <c r="H1892" t="str">
        <f t="shared" si="267"/>
        <v>ANC</v>
      </c>
      <c r="I1892">
        <f t="shared" si="268"/>
        <v>9</v>
      </c>
      <c r="J1892" s="114" t="str">
        <f t="shared" si="269"/>
        <v>3</v>
      </c>
    </row>
    <row r="1893" spans="1:10" x14ac:dyDescent="0.2">
      <c r="A1893" s="116" t="s">
        <v>2956</v>
      </c>
      <c r="B1893" t="str">
        <f t="shared" si="261"/>
        <v>Prozessor B / Section 1 / Programm 1 / Ancillary Sender 4</v>
      </c>
      <c r="C1893" t="str">
        <f t="shared" si="262"/>
        <v>SDI09_ANCsend_0004</v>
      </c>
      <c r="D1893" t="str">
        <f t="shared" si="263"/>
        <v>Sender</v>
      </c>
      <c r="E1893" t="str">
        <f t="shared" si="264"/>
        <v>2</v>
      </c>
      <c r="F1893" t="str">
        <f t="shared" si="265"/>
        <v>1</v>
      </c>
      <c r="G1893" t="str">
        <f t="shared" si="266"/>
        <v>1</v>
      </c>
      <c r="H1893" t="str">
        <f t="shared" si="267"/>
        <v>ANC</v>
      </c>
      <c r="I1893">
        <f t="shared" si="268"/>
        <v>9</v>
      </c>
      <c r="J1893" s="114" t="str">
        <f t="shared" si="269"/>
        <v>4</v>
      </c>
    </row>
    <row r="1894" spans="1:10" x14ac:dyDescent="0.2">
      <c r="A1894" s="115" t="s">
        <v>2957</v>
      </c>
      <c r="B1894" t="str">
        <f t="shared" si="261"/>
        <v>Prozessor B / Section 1 / Programm 1 / Audio Sender 1</v>
      </c>
      <c r="C1894" t="str">
        <f t="shared" si="262"/>
        <v>SDI09_AUDsend_0001</v>
      </c>
      <c r="D1894" t="str">
        <f t="shared" si="263"/>
        <v>Sender</v>
      </c>
      <c r="E1894" t="str">
        <f t="shared" si="264"/>
        <v>2</v>
      </c>
      <c r="F1894" t="str">
        <f t="shared" si="265"/>
        <v>1</v>
      </c>
      <c r="G1894" t="str">
        <f t="shared" si="266"/>
        <v>1</v>
      </c>
      <c r="H1894" t="str">
        <f t="shared" si="267"/>
        <v>AUD</v>
      </c>
      <c r="I1894">
        <f t="shared" si="268"/>
        <v>9</v>
      </c>
      <c r="J1894" s="114" t="str">
        <f t="shared" si="269"/>
        <v>1</v>
      </c>
    </row>
    <row r="1895" spans="1:10" x14ac:dyDescent="0.2">
      <c r="A1895" s="116" t="s">
        <v>2958</v>
      </c>
      <c r="B1895" t="str">
        <f t="shared" si="261"/>
        <v>Prozessor B / Section 1 / Programm 1 / Audio Sender 2</v>
      </c>
      <c r="C1895" t="str">
        <f t="shared" si="262"/>
        <v>SDI09_AUDsend_0002</v>
      </c>
      <c r="D1895" t="str">
        <f t="shared" si="263"/>
        <v>Sender</v>
      </c>
      <c r="E1895" t="str">
        <f t="shared" si="264"/>
        <v>2</v>
      </c>
      <c r="F1895" t="str">
        <f t="shared" si="265"/>
        <v>1</v>
      </c>
      <c r="G1895" t="str">
        <f t="shared" si="266"/>
        <v>1</v>
      </c>
      <c r="H1895" t="str">
        <f t="shared" si="267"/>
        <v>AUD</v>
      </c>
      <c r="I1895">
        <f t="shared" si="268"/>
        <v>9</v>
      </c>
      <c r="J1895" s="114" t="str">
        <f t="shared" si="269"/>
        <v>2</v>
      </c>
    </row>
    <row r="1896" spans="1:10" x14ac:dyDescent="0.2">
      <c r="A1896" s="115" t="s">
        <v>2959</v>
      </c>
      <c r="B1896" t="str">
        <f t="shared" si="261"/>
        <v>Prozessor B / Section 1 / Programm 1 / Audio Sender 3</v>
      </c>
      <c r="C1896" t="str">
        <f t="shared" si="262"/>
        <v>SDI09_AUDsend_0003</v>
      </c>
      <c r="D1896" t="str">
        <f t="shared" si="263"/>
        <v>Sender</v>
      </c>
      <c r="E1896" t="str">
        <f t="shared" si="264"/>
        <v>2</v>
      </c>
      <c r="F1896" t="str">
        <f t="shared" si="265"/>
        <v>1</v>
      </c>
      <c r="G1896" t="str">
        <f t="shared" si="266"/>
        <v>1</v>
      </c>
      <c r="H1896" t="str">
        <f t="shared" si="267"/>
        <v>AUD</v>
      </c>
      <c r="I1896">
        <f t="shared" si="268"/>
        <v>9</v>
      </c>
      <c r="J1896" s="114" t="str">
        <f t="shared" si="269"/>
        <v>3</v>
      </c>
    </row>
    <row r="1897" spans="1:10" x14ac:dyDescent="0.2">
      <c r="A1897" s="116" t="s">
        <v>2960</v>
      </c>
      <c r="B1897" t="str">
        <f t="shared" si="261"/>
        <v>Prozessor B / Section 1 / Programm 1 / Audio Sender 4</v>
      </c>
      <c r="C1897" t="str">
        <f t="shared" si="262"/>
        <v>SDI09_AUDsend_0004</v>
      </c>
      <c r="D1897" t="str">
        <f t="shared" si="263"/>
        <v>Sender</v>
      </c>
      <c r="E1897" t="str">
        <f t="shared" si="264"/>
        <v>2</v>
      </c>
      <c r="F1897" t="str">
        <f t="shared" si="265"/>
        <v>1</v>
      </c>
      <c r="G1897" t="str">
        <f t="shared" si="266"/>
        <v>1</v>
      </c>
      <c r="H1897" t="str">
        <f t="shared" si="267"/>
        <v>AUD</v>
      </c>
      <c r="I1897">
        <f t="shared" si="268"/>
        <v>9</v>
      </c>
      <c r="J1897" s="114" t="str">
        <f t="shared" si="269"/>
        <v>4</v>
      </c>
    </row>
    <row r="1898" spans="1:10" x14ac:dyDescent="0.2">
      <c r="A1898" s="115" t="s">
        <v>2961</v>
      </c>
      <c r="B1898" t="str">
        <f t="shared" si="261"/>
        <v>Prozessor B / Section 1 / Programm 1 / Audio Sender 5</v>
      </c>
      <c r="C1898" t="str">
        <f t="shared" si="262"/>
        <v>SDI09_AUDsend_0005</v>
      </c>
      <c r="D1898" t="str">
        <f t="shared" si="263"/>
        <v>Sender</v>
      </c>
      <c r="E1898" t="str">
        <f t="shared" si="264"/>
        <v>2</v>
      </c>
      <c r="F1898" t="str">
        <f t="shared" si="265"/>
        <v>1</v>
      </c>
      <c r="G1898" t="str">
        <f t="shared" si="266"/>
        <v>1</v>
      </c>
      <c r="H1898" t="str">
        <f t="shared" si="267"/>
        <v>AUD</v>
      </c>
      <c r="I1898">
        <f t="shared" si="268"/>
        <v>9</v>
      </c>
      <c r="J1898" s="114" t="str">
        <f t="shared" si="269"/>
        <v>5</v>
      </c>
    </row>
    <row r="1899" spans="1:10" x14ac:dyDescent="0.2">
      <c r="A1899" s="116" t="s">
        <v>2962</v>
      </c>
      <c r="B1899" t="str">
        <f t="shared" si="261"/>
        <v>Prozessor B / Section 1 / Programm 1 / Audio Sender 6</v>
      </c>
      <c r="C1899" t="str">
        <f t="shared" si="262"/>
        <v>SDI09_AUDsend_0006</v>
      </c>
      <c r="D1899" t="str">
        <f t="shared" si="263"/>
        <v>Sender</v>
      </c>
      <c r="E1899" t="str">
        <f t="shared" si="264"/>
        <v>2</v>
      </c>
      <c r="F1899" t="str">
        <f t="shared" si="265"/>
        <v>1</v>
      </c>
      <c r="G1899" t="str">
        <f t="shared" si="266"/>
        <v>1</v>
      </c>
      <c r="H1899" t="str">
        <f t="shared" si="267"/>
        <v>AUD</v>
      </c>
      <c r="I1899">
        <f t="shared" si="268"/>
        <v>9</v>
      </c>
      <c r="J1899" s="114" t="str">
        <f t="shared" si="269"/>
        <v>6</v>
      </c>
    </row>
    <row r="1900" spans="1:10" x14ac:dyDescent="0.2">
      <c r="A1900" s="115" t="s">
        <v>2963</v>
      </c>
      <c r="B1900" t="str">
        <f t="shared" si="261"/>
        <v>Prozessor B / Section 1 / Programm 1 / Audio Sender 7</v>
      </c>
      <c r="C1900" t="str">
        <f t="shared" si="262"/>
        <v>SDI09_AUDsend_0007</v>
      </c>
      <c r="D1900" t="str">
        <f t="shared" si="263"/>
        <v>Sender</v>
      </c>
      <c r="E1900" t="str">
        <f t="shared" si="264"/>
        <v>2</v>
      </c>
      <c r="F1900" t="str">
        <f t="shared" si="265"/>
        <v>1</v>
      </c>
      <c r="G1900" t="str">
        <f t="shared" si="266"/>
        <v>1</v>
      </c>
      <c r="H1900" t="str">
        <f t="shared" si="267"/>
        <v>AUD</v>
      </c>
      <c r="I1900">
        <f t="shared" si="268"/>
        <v>9</v>
      </c>
      <c r="J1900" s="114" t="str">
        <f t="shared" si="269"/>
        <v>7</v>
      </c>
    </row>
    <row r="1901" spans="1:10" x14ac:dyDescent="0.2">
      <c r="A1901" s="116" t="s">
        <v>2964</v>
      </c>
      <c r="B1901" t="str">
        <f t="shared" si="261"/>
        <v>Prozessor B / Section 1 / Programm 1 / Audio Sender 8</v>
      </c>
      <c r="C1901" t="str">
        <f t="shared" si="262"/>
        <v>SDI09_AUDsend_0008</v>
      </c>
      <c r="D1901" t="str">
        <f t="shared" si="263"/>
        <v>Sender</v>
      </c>
      <c r="E1901" t="str">
        <f t="shared" si="264"/>
        <v>2</v>
      </c>
      <c r="F1901" t="str">
        <f t="shared" si="265"/>
        <v>1</v>
      </c>
      <c r="G1901" t="str">
        <f t="shared" si="266"/>
        <v>1</v>
      </c>
      <c r="H1901" t="str">
        <f t="shared" si="267"/>
        <v>AUD</v>
      </c>
      <c r="I1901">
        <f t="shared" si="268"/>
        <v>9</v>
      </c>
      <c r="J1901" s="114" t="str">
        <f t="shared" si="269"/>
        <v>8</v>
      </c>
    </row>
    <row r="1902" spans="1:10" x14ac:dyDescent="0.2">
      <c r="A1902" s="115" t="s">
        <v>2965</v>
      </c>
      <c r="B1902" t="str">
        <f t="shared" si="261"/>
        <v>Prozessor B / Section 1 / Programm 1 / Audio Sender 9</v>
      </c>
      <c r="C1902" t="str">
        <f t="shared" si="262"/>
        <v>SDI09_AUDsend_0009</v>
      </c>
      <c r="D1902" t="str">
        <f t="shared" si="263"/>
        <v>Sender</v>
      </c>
      <c r="E1902" t="str">
        <f t="shared" si="264"/>
        <v>2</v>
      </c>
      <c r="F1902" t="str">
        <f t="shared" si="265"/>
        <v>1</v>
      </c>
      <c r="G1902" t="str">
        <f t="shared" si="266"/>
        <v>1</v>
      </c>
      <c r="H1902" t="str">
        <f t="shared" si="267"/>
        <v>AUD</v>
      </c>
      <c r="I1902">
        <f t="shared" si="268"/>
        <v>9</v>
      </c>
      <c r="J1902" s="114" t="str">
        <f t="shared" si="269"/>
        <v>9</v>
      </c>
    </row>
    <row r="1903" spans="1:10" x14ac:dyDescent="0.2">
      <c r="A1903" s="116" t="s">
        <v>2966</v>
      </c>
      <c r="B1903" t="str">
        <f t="shared" si="261"/>
        <v>Prozessor B / Section 1 / Programm 1 / Audio Sender 10</v>
      </c>
      <c r="C1903" t="str">
        <f t="shared" si="262"/>
        <v>SDI09_AUDsend_0010</v>
      </c>
      <c r="D1903" t="str">
        <f t="shared" si="263"/>
        <v>Sender</v>
      </c>
      <c r="E1903" t="str">
        <f t="shared" si="264"/>
        <v>2</v>
      </c>
      <c r="F1903" t="str">
        <f t="shared" si="265"/>
        <v>1</v>
      </c>
      <c r="G1903" t="str">
        <f t="shared" si="266"/>
        <v>1</v>
      </c>
      <c r="H1903" t="str">
        <f t="shared" si="267"/>
        <v>AUD</v>
      </c>
      <c r="I1903">
        <f t="shared" si="268"/>
        <v>9</v>
      </c>
      <c r="J1903" s="114" t="str">
        <f t="shared" si="269"/>
        <v>10</v>
      </c>
    </row>
    <row r="1904" spans="1:10" x14ac:dyDescent="0.2">
      <c r="A1904" s="115" t="s">
        <v>2967</v>
      </c>
      <c r="B1904" t="str">
        <f t="shared" si="261"/>
        <v>Prozessor B / Section 1 / Programm 1 / Audio Sender 11</v>
      </c>
      <c r="C1904" t="str">
        <f t="shared" si="262"/>
        <v>SDI09_AUDsend_0011</v>
      </c>
      <c r="D1904" t="str">
        <f t="shared" si="263"/>
        <v>Sender</v>
      </c>
      <c r="E1904" t="str">
        <f t="shared" si="264"/>
        <v>2</v>
      </c>
      <c r="F1904" t="str">
        <f t="shared" si="265"/>
        <v>1</v>
      </c>
      <c r="G1904" t="str">
        <f t="shared" si="266"/>
        <v>1</v>
      </c>
      <c r="H1904" t="str">
        <f t="shared" si="267"/>
        <v>AUD</v>
      </c>
      <c r="I1904">
        <f t="shared" si="268"/>
        <v>9</v>
      </c>
      <c r="J1904" s="114" t="str">
        <f t="shared" si="269"/>
        <v>11</v>
      </c>
    </row>
    <row r="1905" spans="1:10" x14ac:dyDescent="0.2">
      <c r="A1905" s="116" t="s">
        <v>2968</v>
      </c>
      <c r="B1905" t="str">
        <f t="shared" si="261"/>
        <v>Prozessor B / Section 1 / Programm 1 / Audio Sender 12</v>
      </c>
      <c r="C1905" t="str">
        <f t="shared" si="262"/>
        <v>SDI09_AUDsend_0012</v>
      </c>
      <c r="D1905" t="str">
        <f t="shared" si="263"/>
        <v>Sender</v>
      </c>
      <c r="E1905" t="str">
        <f t="shared" si="264"/>
        <v>2</v>
      </c>
      <c r="F1905" t="str">
        <f t="shared" si="265"/>
        <v>1</v>
      </c>
      <c r="G1905" t="str">
        <f t="shared" si="266"/>
        <v>1</v>
      </c>
      <c r="H1905" t="str">
        <f t="shared" si="267"/>
        <v>AUD</v>
      </c>
      <c r="I1905">
        <f t="shared" si="268"/>
        <v>9</v>
      </c>
      <c r="J1905" s="114" t="str">
        <f t="shared" si="269"/>
        <v>12</v>
      </c>
    </row>
    <row r="1906" spans="1:10" x14ac:dyDescent="0.2">
      <c r="A1906" s="115" t="s">
        <v>2969</v>
      </c>
      <c r="B1906" t="str">
        <f t="shared" si="261"/>
        <v>Prozessor B / Section 1 / Programm 1 / Audio Sender 13</v>
      </c>
      <c r="C1906" t="str">
        <f t="shared" si="262"/>
        <v>SDI09_AUDsend_0013</v>
      </c>
      <c r="D1906" t="str">
        <f t="shared" si="263"/>
        <v>Sender</v>
      </c>
      <c r="E1906" t="str">
        <f t="shared" si="264"/>
        <v>2</v>
      </c>
      <c r="F1906" t="str">
        <f t="shared" si="265"/>
        <v>1</v>
      </c>
      <c r="G1906" t="str">
        <f t="shared" si="266"/>
        <v>1</v>
      </c>
      <c r="H1906" t="str">
        <f t="shared" si="267"/>
        <v>AUD</v>
      </c>
      <c r="I1906">
        <f t="shared" si="268"/>
        <v>9</v>
      </c>
      <c r="J1906" s="114" t="str">
        <f t="shared" si="269"/>
        <v>13</v>
      </c>
    </row>
    <row r="1907" spans="1:10" x14ac:dyDescent="0.2">
      <c r="A1907" s="116" t="s">
        <v>2970</v>
      </c>
      <c r="B1907" t="str">
        <f t="shared" si="261"/>
        <v>Prozessor B / Section 1 / Programm 1 / Audio Sender 14</v>
      </c>
      <c r="C1907" t="str">
        <f t="shared" si="262"/>
        <v>SDI09_AUDsend_0014</v>
      </c>
      <c r="D1907" t="str">
        <f t="shared" si="263"/>
        <v>Sender</v>
      </c>
      <c r="E1907" t="str">
        <f t="shared" si="264"/>
        <v>2</v>
      </c>
      <c r="F1907" t="str">
        <f t="shared" si="265"/>
        <v>1</v>
      </c>
      <c r="G1907" t="str">
        <f t="shared" si="266"/>
        <v>1</v>
      </c>
      <c r="H1907" t="str">
        <f t="shared" si="267"/>
        <v>AUD</v>
      </c>
      <c r="I1907">
        <f t="shared" si="268"/>
        <v>9</v>
      </c>
      <c r="J1907" s="114" t="str">
        <f t="shared" si="269"/>
        <v>14</v>
      </c>
    </row>
    <row r="1908" spans="1:10" x14ac:dyDescent="0.2">
      <c r="A1908" s="115" t="s">
        <v>2971</v>
      </c>
      <c r="B1908" t="str">
        <f t="shared" si="261"/>
        <v>Prozessor B / Section 1 / Programm 1 / Audio Sender 15</v>
      </c>
      <c r="C1908" t="str">
        <f t="shared" si="262"/>
        <v>SDI09_AUDsend_0015</v>
      </c>
      <c r="D1908" t="str">
        <f t="shared" si="263"/>
        <v>Sender</v>
      </c>
      <c r="E1908" t="str">
        <f t="shared" si="264"/>
        <v>2</v>
      </c>
      <c r="F1908" t="str">
        <f t="shared" si="265"/>
        <v>1</v>
      </c>
      <c r="G1908" t="str">
        <f t="shared" si="266"/>
        <v>1</v>
      </c>
      <c r="H1908" t="str">
        <f t="shared" si="267"/>
        <v>AUD</v>
      </c>
      <c r="I1908">
        <f t="shared" si="268"/>
        <v>9</v>
      </c>
      <c r="J1908" s="114" t="str">
        <f t="shared" si="269"/>
        <v>15</v>
      </c>
    </row>
    <row r="1909" spans="1:10" x14ac:dyDescent="0.2">
      <c r="A1909" s="116" t="s">
        <v>2972</v>
      </c>
      <c r="B1909" t="str">
        <f t="shared" si="261"/>
        <v>Prozessor B / Section 1 / Programm 1 / Audio Sender 16</v>
      </c>
      <c r="C1909" t="str">
        <f t="shared" si="262"/>
        <v>SDI09_AUDsend_0016</v>
      </c>
      <c r="D1909" t="str">
        <f t="shared" si="263"/>
        <v>Sender</v>
      </c>
      <c r="E1909" t="str">
        <f t="shared" si="264"/>
        <v>2</v>
      </c>
      <c r="F1909" t="str">
        <f t="shared" si="265"/>
        <v>1</v>
      </c>
      <c r="G1909" t="str">
        <f t="shared" si="266"/>
        <v>1</v>
      </c>
      <c r="H1909" t="str">
        <f t="shared" si="267"/>
        <v>AUD</v>
      </c>
      <c r="I1909">
        <f t="shared" si="268"/>
        <v>9</v>
      </c>
      <c r="J1909" s="114" t="str">
        <f t="shared" si="269"/>
        <v>16</v>
      </c>
    </row>
    <row r="1910" spans="1:10" x14ac:dyDescent="0.2">
      <c r="A1910" s="115" t="s">
        <v>2973</v>
      </c>
      <c r="B1910" t="str">
        <f t="shared" si="261"/>
        <v>Prozessor B / Section 1 / Programm 1 / Video Sender 1</v>
      </c>
      <c r="C1910" t="str">
        <f t="shared" si="262"/>
        <v>SDI09_VIDsend_0001</v>
      </c>
      <c r="D1910" t="str">
        <f t="shared" si="263"/>
        <v>Sender</v>
      </c>
      <c r="E1910" t="str">
        <f t="shared" si="264"/>
        <v>2</v>
      </c>
      <c r="F1910" t="str">
        <f t="shared" si="265"/>
        <v>1</v>
      </c>
      <c r="G1910" t="str">
        <f t="shared" si="266"/>
        <v>1</v>
      </c>
      <c r="H1910" t="str">
        <f t="shared" si="267"/>
        <v>VID</v>
      </c>
      <c r="I1910">
        <f t="shared" si="268"/>
        <v>9</v>
      </c>
      <c r="J1910" s="114" t="str">
        <f t="shared" si="269"/>
        <v>1</v>
      </c>
    </row>
    <row r="1911" spans="1:10" x14ac:dyDescent="0.2">
      <c r="A1911" s="116" t="s">
        <v>2974</v>
      </c>
      <c r="B1911" t="str">
        <f t="shared" si="261"/>
        <v>Prozessor B / Section 1 / Programm 1 / Video Sender 2</v>
      </c>
      <c r="C1911" t="str">
        <f t="shared" si="262"/>
        <v>SDI09_VIDsend_0002</v>
      </c>
      <c r="D1911" t="str">
        <f t="shared" si="263"/>
        <v>Sender</v>
      </c>
      <c r="E1911" t="str">
        <f t="shared" si="264"/>
        <v>2</v>
      </c>
      <c r="F1911" t="str">
        <f t="shared" si="265"/>
        <v>1</v>
      </c>
      <c r="G1911" t="str">
        <f t="shared" si="266"/>
        <v>1</v>
      </c>
      <c r="H1911" t="str">
        <f t="shared" si="267"/>
        <v>VID</v>
      </c>
      <c r="I1911">
        <f t="shared" si="268"/>
        <v>9</v>
      </c>
      <c r="J1911" s="114" t="str">
        <f t="shared" si="269"/>
        <v>2</v>
      </c>
    </row>
    <row r="1912" spans="1:10" x14ac:dyDescent="0.2">
      <c r="A1912" s="115" t="s">
        <v>2975</v>
      </c>
      <c r="B1912" t="str">
        <f t="shared" si="261"/>
        <v>Prozessor B / Section 1 / Programm 2 / Ancillary Sender 1</v>
      </c>
      <c r="C1912" t="str">
        <f t="shared" si="262"/>
        <v>SDI10_ANCsend_0001</v>
      </c>
      <c r="D1912" t="str">
        <f t="shared" si="263"/>
        <v>Sender</v>
      </c>
      <c r="E1912" t="str">
        <f t="shared" si="264"/>
        <v>2</v>
      </c>
      <c r="F1912" t="str">
        <f t="shared" si="265"/>
        <v>1</v>
      </c>
      <c r="G1912" t="str">
        <f t="shared" si="266"/>
        <v>2</v>
      </c>
      <c r="H1912" t="str">
        <f t="shared" si="267"/>
        <v>ANC</v>
      </c>
      <c r="I1912">
        <f t="shared" si="268"/>
        <v>10</v>
      </c>
      <c r="J1912" s="114" t="str">
        <f t="shared" si="269"/>
        <v>1</v>
      </c>
    </row>
    <row r="1913" spans="1:10" x14ac:dyDescent="0.2">
      <c r="A1913" s="116" t="s">
        <v>2976</v>
      </c>
      <c r="B1913" t="str">
        <f t="shared" si="261"/>
        <v>Prozessor B / Section 1 / Programm 2 / Ancillary Sender 2</v>
      </c>
      <c r="C1913" t="str">
        <f t="shared" si="262"/>
        <v>SDI10_ANCsend_0002</v>
      </c>
      <c r="D1913" t="str">
        <f t="shared" si="263"/>
        <v>Sender</v>
      </c>
      <c r="E1913" t="str">
        <f t="shared" si="264"/>
        <v>2</v>
      </c>
      <c r="F1913" t="str">
        <f t="shared" si="265"/>
        <v>1</v>
      </c>
      <c r="G1913" t="str">
        <f t="shared" si="266"/>
        <v>2</v>
      </c>
      <c r="H1913" t="str">
        <f t="shared" si="267"/>
        <v>ANC</v>
      </c>
      <c r="I1913">
        <f t="shared" si="268"/>
        <v>10</v>
      </c>
      <c r="J1913" s="114" t="str">
        <f t="shared" si="269"/>
        <v>2</v>
      </c>
    </row>
    <row r="1914" spans="1:10" x14ac:dyDescent="0.2">
      <c r="A1914" s="115" t="s">
        <v>2977</v>
      </c>
      <c r="B1914" t="str">
        <f t="shared" si="261"/>
        <v>Prozessor B / Section 1 / Programm 2 / Ancillary Sender 3</v>
      </c>
      <c r="C1914" t="str">
        <f t="shared" si="262"/>
        <v>SDI10_ANCsend_0003</v>
      </c>
      <c r="D1914" t="str">
        <f t="shared" si="263"/>
        <v>Sender</v>
      </c>
      <c r="E1914" t="str">
        <f t="shared" si="264"/>
        <v>2</v>
      </c>
      <c r="F1914" t="str">
        <f t="shared" si="265"/>
        <v>1</v>
      </c>
      <c r="G1914" t="str">
        <f t="shared" si="266"/>
        <v>2</v>
      </c>
      <c r="H1914" t="str">
        <f t="shared" si="267"/>
        <v>ANC</v>
      </c>
      <c r="I1914">
        <f t="shared" si="268"/>
        <v>10</v>
      </c>
      <c r="J1914" s="114" t="str">
        <f t="shared" si="269"/>
        <v>3</v>
      </c>
    </row>
    <row r="1915" spans="1:10" x14ac:dyDescent="0.2">
      <c r="A1915" s="116" t="s">
        <v>2978</v>
      </c>
      <c r="B1915" t="str">
        <f t="shared" si="261"/>
        <v>Prozessor B / Section 1 / Programm 2 / Ancillary Sender 4</v>
      </c>
      <c r="C1915" t="str">
        <f t="shared" si="262"/>
        <v>SDI10_ANCsend_0004</v>
      </c>
      <c r="D1915" t="str">
        <f t="shared" si="263"/>
        <v>Sender</v>
      </c>
      <c r="E1915" t="str">
        <f t="shared" si="264"/>
        <v>2</v>
      </c>
      <c r="F1915" t="str">
        <f t="shared" si="265"/>
        <v>1</v>
      </c>
      <c r="G1915" t="str">
        <f t="shared" si="266"/>
        <v>2</v>
      </c>
      <c r="H1915" t="str">
        <f t="shared" si="267"/>
        <v>ANC</v>
      </c>
      <c r="I1915">
        <f t="shared" si="268"/>
        <v>10</v>
      </c>
      <c r="J1915" s="114" t="str">
        <f t="shared" si="269"/>
        <v>4</v>
      </c>
    </row>
    <row r="1916" spans="1:10" x14ac:dyDescent="0.2">
      <c r="A1916" s="115" t="s">
        <v>2979</v>
      </c>
      <c r="B1916" t="str">
        <f t="shared" si="261"/>
        <v>Prozessor B / Section 1 / Programm 2 / Audio Sender 1</v>
      </c>
      <c r="C1916" t="str">
        <f t="shared" si="262"/>
        <v>SDI10_AUDsend_0001</v>
      </c>
      <c r="D1916" t="str">
        <f t="shared" si="263"/>
        <v>Sender</v>
      </c>
      <c r="E1916" t="str">
        <f t="shared" si="264"/>
        <v>2</v>
      </c>
      <c r="F1916" t="str">
        <f t="shared" si="265"/>
        <v>1</v>
      </c>
      <c r="G1916" t="str">
        <f t="shared" si="266"/>
        <v>2</v>
      </c>
      <c r="H1916" t="str">
        <f t="shared" si="267"/>
        <v>AUD</v>
      </c>
      <c r="I1916">
        <f t="shared" si="268"/>
        <v>10</v>
      </c>
      <c r="J1916" s="114" t="str">
        <f t="shared" si="269"/>
        <v>1</v>
      </c>
    </row>
    <row r="1917" spans="1:10" x14ac:dyDescent="0.2">
      <c r="A1917" s="116" t="s">
        <v>2980</v>
      </c>
      <c r="B1917" t="str">
        <f t="shared" si="261"/>
        <v>Prozessor B / Section 1 / Programm 2 / Audio Sender 2</v>
      </c>
      <c r="C1917" t="str">
        <f t="shared" si="262"/>
        <v>SDI10_AUDsend_0002</v>
      </c>
      <c r="D1917" t="str">
        <f t="shared" si="263"/>
        <v>Sender</v>
      </c>
      <c r="E1917" t="str">
        <f t="shared" si="264"/>
        <v>2</v>
      </c>
      <c r="F1917" t="str">
        <f t="shared" si="265"/>
        <v>1</v>
      </c>
      <c r="G1917" t="str">
        <f t="shared" si="266"/>
        <v>2</v>
      </c>
      <c r="H1917" t="str">
        <f t="shared" si="267"/>
        <v>AUD</v>
      </c>
      <c r="I1917">
        <f t="shared" si="268"/>
        <v>10</v>
      </c>
      <c r="J1917" s="114" t="str">
        <f t="shared" si="269"/>
        <v>2</v>
      </c>
    </row>
    <row r="1918" spans="1:10" x14ac:dyDescent="0.2">
      <c r="A1918" s="115" t="s">
        <v>2981</v>
      </c>
      <c r="B1918" t="str">
        <f t="shared" si="261"/>
        <v>Prozessor B / Section 1 / Programm 2 / Audio Sender 3</v>
      </c>
      <c r="C1918" t="str">
        <f t="shared" si="262"/>
        <v>SDI10_AUDsend_0003</v>
      </c>
      <c r="D1918" t="str">
        <f t="shared" si="263"/>
        <v>Sender</v>
      </c>
      <c r="E1918" t="str">
        <f t="shared" si="264"/>
        <v>2</v>
      </c>
      <c r="F1918" t="str">
        <f t="shared" si="265"/>
        <v>1</v>
      </c>
      <c r="G1918" t="str">
        <f t="shared" si="266"/>
        <v>2</v>
      </c>
      <c r="H1918" t="str">
        <f t="shared" si="267"/>
        <v>AUD</v>
      </c>
      <c r="I1918">
        <f t="shared" si="268"/>
        <v>10</v>
      </c>
      <c r="J1918" s="114" t="str">
        <f t="shared" si="269"/>
        <v>3</v>
      </c>
    </row>
    <row r="1919" spans="1:10" x14ac:dyDescent="0.2">
      <c r="A1919" s="116" t="s">
        <v>2982</v>
      </c>
      <c r="B1919" t="str">
        <f t="shared" si="261"/>
        <v>Prozessor B / Section 1 / Programm 2 / Audio Sender 4</v>
      </c>
      <c r="C1919" t="str">
        <f t="shared" si="262"/>
        <v>SDI10_AUDsend_0004</v>
      </c>
      <c r="D1919" t="str">
        <f t="shared" si="263"/>
        <v>Sender</v>
      </c>
      <c r="E1919" t="str">
        <f t="shared" si="264"/>
        <v>2</v>
      </c>
      <c r="F1919" t="str">
        <f t="shared" si="265"/>
        <v>1</v>
      </c>
      <c r="G1919" t="str">
        <f t="shared" si="266"/>
        <v>2</v>
      </c>
      <c r="H1919" t="str">
        <f t="shared" si="267"/>
        <v>AUD</v>
      </c>
      <c r="I1919">
        <f t="shared" si="268"/>
        <v>10</v>
      </c>
      <c r="J1919" s="114" t="str">
        <f t="shared" si="269"/>
        <v>4</v>
      </c>
    </row>
    <row r="1920" spans="1:10" x14ac:dyDescent="0.2">
      <c r="A1920" s="115" t="s">
        <v>2983</v>
      </c>
      <c r="B1920" t="str">
        <f t="shared" si="261"/>
        <v>Prozessor B / Section 1 / Programm 2 / Audio Sender 5</v>
      </c>
      <c r="C1920" t="str">
        <f t="shared" si="262"/>
        <v>SDI10_AUDsend_0005</v>
      </c>
      <c r="D1920" t="str">
        <f t="shared" si="263"/>
        <v>Sender</v>
      </c>
      <c r="E1920" t="str">
        <f t="shared" si="264"/>
        <v>2</v>
      </c>
      <c r="F1920" t="str">
        <f t="shared" si="265"/>
        <v>1</v>
      </c>
      <c r="G1920" t="str">
        <f t="shared" si="266"/>
        <v>2</v>
      </c>
      <c r="H1920" t="str">
        <f t="shared" si="267"/>
        <v>AUD</v>
      </c>
      <c r="I1920">
        <f t="shared" si="268"/>
        <v>10</v>
      </c>
      <c r="J1920" s="114" t="str">
        <f t="shared" si="269"/>
        <v>5</v>
      </c>
    </row>
    <row r="1921" spans="1:10" x14ac:dyDescent="0.2">
      <c r="A1921" s="116" t="s">
        <v>2984</v>
      </c>
      <c r="B1921" t="str">
        <f t="shared" si="261"/>
        <v>Prozessor B / Section 1 / Programm 2 / Audio Sender 6</v>
      </c>
      <c r="C1921" t="str">
        <f t="shared" si="262"/>
        <v>SDI10_AUDsend_0006</v>
      </c>
      <c r="D1921" t="str">
        <f t="shared" si="263"/>
        <v>Sender</v>
      </c>
      <c r="E1921" t="str">
        <f t="shared" si="264"/>
        <v>2</v>
      </c>
      <c r="F1921" t="str">
        <f t="shared" si="265"/>
        <v>1</v>
      </c>
      <c r="G1921" t="str">
        <f t="shared" si="266"/>
        <v>2</v>
      </c>
      <c r="H1921" t="str">
        <f t="shared" si="267"/>
        <v>AUD</v>
      </c>
      <c r="I1921">
        <f t="shared" si="268"/>
        <v>10</v>
      </c>
      <c r="J1921" s="114" t="str">
        <f t="shared" si="269"/>
        <v>6</v>
      </c>
    </row>
    <row r="1922" spans="1:10" x14ac:dyDescent="0.2">
      <c r="A1922" s="115" t="s">
        <v>2985</v>
      </c>
      <c r="B1922" t="str">
        <f t="shared" ref="B1922:B1985" si="270">CONCATENATE(IF(E1922="1","Prozessor A",IF(E1922="2","Prozessor B",IF(E1922="3","Prozessor C",IF(E1922="4","Prozessor D","UNBEKANNT"))))," / ",IF(F1922="1","Section 1",IF(F1922="2","Section 2","UNBEKANNT"))," / ",IF(G1922="1","Programm 1",IF(G1922="2","Programm 2",IF(G1922="3","Programm 3",IF(G1922="4","Programm 4","UNBEKANNT")))), " / ", IF(H1922="VID","Video",IF(H1922="AUD","Audio",IF(H1922="ANC","Ancillary","UNBEKANNT")))," ", D1922, " ", J1922)</f>
        <v>Prozessor B / Section 1 / Programm 2 / Audio Sender 7</v>
      </c>
      <c r="C1922" t="str">
        <f t="shared" ref="C1922:C1985" si="271">CONCATENATE("SDI",IF(I1922&lt;10,CONCATENATE("0",I1922),I1922),"_",H1922,IF(D1922="Sender","send_",IF(D1922="Receiver","rec_","UNKNOWN")),IF(OR(J1922 ="1",J1922 ="2",J1922 ="3",J1922 ="4",J1922 ="5",J1922 ="6",J1922 ="7",J1922 ="8",J1922 ="9"),CONCATENATE("000",J1922),CONCATENATE("00",J1922)))</f>
        <v>SDI10_AUDsend_0007</v>
      </c>
      <c r="D1922" t="str">
        <f t="shared" ref="D1922:D1985" si="272">IF(ISERROR(FIND("S|P",A1922)),"Receiver","Sender")</f>
        <v>Sender</v>
      </c>
      <c r="E1922" t="str">
        <f t="shared" ref="E1922:E1985" si="273">IF(ISERROR(FIND("ProcA",A1922)),IF(ISERROR(FIND("ProcB",A1922)),IF(ISERROR(FIND("ProcC",A1922)),IF(ISERROR(FIND("ProcD",A1922)),"UNBEKANNT","4"),"3"),"2"),"1")</f>
        <v>2</v>
      </c>
      <c r="F1922" t="str">
        <f t="shared" ref="F1922:F1985" si="274">IF(ISERROR(FIND(" S1 ",A1922)),IF(ISERROR(FIND(" S2 ",A1922)),"UNBEKANNT","2"),"1")</f>
        <v>1</v>
      </c>
      <c r="G1922" t="str">
        <f t="shared" ref="G1922:G1985" si="275">IF(ISERROR(FIND(" P1 ",A1922)),IF(ISERROR(FIND(" P2 ",A1922)),IF(ISERROR(FIND(" P3 ",A1922)),IF(ISERROR(FIND(" P4 ",A1922)),"UNBEKANNT","4"),"3"),"2"),"1")</f>
        <v>2</v>
      </c>
      <c r="H1922" t="str">
        <f t="shared" ref="H1922:H1985" si="276">IF(ISERROR(FIND("Video",A1922)),IF(ISERROR(FIND("Audio",A1922)),IF(ISERROR(FIND("Ancillary",A1922)),"UNBEKANNT","ANC"),"AUD"),"VID")</f>
        <v>AUD</v>
      </c>
      <c r="I1922">
        <f t="shared" ref="I1922:I1985" si="277">IF(AND(E1922="1",F1922="1",G1922="1"),1,IF(AND(E1922="1",F1922="1",G1922="2"),2,IF(AND(E1922="1",F1922="1",G1922="3"),3,IF(AND(E1922="1",F1922="1",G1922="4"),4,IF(AND(E1922="1",F1922="2",G1922="1"),5,IF(AND(E1922="1",F1922="2",G1922="2"),6,IF(AND(E1922="1",F1922="2",G1922="3"),7,IF(AND(E1922="1",F1922="2",G1922="4"),8,IF(AND(E1922="2",F1922="1",G1922="1"),9,IF(AND(E1922="2",F1922="1",G1922="2"),10,IF(AND(E1922="2",F1922="1",G1922="3"),11,IF(AND(E1922="2",F1922="1",G1922="4"),12,IF(AND(E1922="2",F1922="2",G1922="1"),13,IF(AND(E1922="2",F1922="2",G1922="2"),14,IF(AND(E1922="2",F1922="2",G1922="3"),15,IF(AND(E1922="2",F1922="2",G1922="4"),16,IF(AND(E1922="3",F1922="1",G1922="1"),17,IF(AND(E1922="3",F1922="1",G1922="2"),18,IF(AND(E1922="3",F1922="1",G1922="3"),19,IF(AND(E1922="3",F1922="1",G1922="4"),20,IF(AND(E1922="3",F1922="2",G1922="1"),21,IF(AND(E1922="3",F1922="2",G1922="2"),22,IF(AND(E1922="3",F1922="2",G1922="3"),23,IF(AND(E1922="3",F1922="2",G1922="4"),24,IF(AND(E1922="4",F1922="1",G1922="1"),25,IF(AND(E1922="4",F1922="1",G1922="2"),26,IF(AND(E1922="4",F1922="1",G1922="3"),27,IF(AND(E1922="4",F1922="1",G1922="4"),28,IF(AND(E1922="4",F1922="2",G1922="1"),29,IF(AND(E1922="4",F1922="2",G1922="2"),30,IF(AND(E1922="4",F1922="2",G1922="3"),31,IF(AND(E1922="4",F1922="2",G1922="4"),32,"UNBEKANNT"))))))))))))))))))))))))))))))))</f>
        <v>10</v>
      </c>
      <c r="J1922" s="114" t="str">
        <f t="shared" ref="J1922:J1985" si="278">IF(ISERROR(FIND("Proxy Video",A1922)),IF(ISERROR(FIND("Video",A1922)),IF(ISERROR(SEARCH("Audio",A1922)),IF(ISERROR(SEARCH("Data",A1922)),"UNBEKANNT",RIGHT(A1922,LEN(A1922)-SEARCH("Data",A1922)-4)),RIGHT(A1922,LEN(A1922)-SEARCH("Audio",A1922)-5)),"1"),"2")</f>
        <v>7</v>
      </c>
    </row>
    <row r="1923" spans="1:10" x14ac:dyDescent="0.2">
      <c r="A1923" s="116" t="s">
        <v>2986</v>
      </c>
      <c r="B1923" t="str">
        <f t="shared" si="270"/>
        <v>Prozessor B / Section 1 / Programm 2 / Audio Sender 8</v>
      </c>
      <c r="C1923" t="str">
        <f t="shared" si="271"/>
        <v>SDI10_AUDsend_0008</v>
      </c>
      <c r="D1923" t="str">
        <f t="shared" si="272"/>
        <v>Sender</v>
      </c>
      <c r="E1923" t="str">
        <f t="shared" si="273"/>
        <v>2</v>
      </c>
      <c r="F1923" t="str">
        <f t="shared" si="274"/>
        <v>1</v>
      </c>
      <c r="G1923" t="str">
        <f t="shared" si="275"/>
        <v>2</v>
      </c>
      <c r="H1923" t="str">
        <f t="shared" si="276"/>
        <v>AUD</v>
      </c>
      <c r="I1923">
        <f t="shared" si="277"/>
        <v>10</v>
      </c>
      <c r="J1923" s="114" t="str">
        <f t="shared" si="278"/>
        <v>8</v>
      </c>
    </row>
    <row r="1924" spans="1:10" x14ac:dyDescent="0.2">
      <c r="A1924" s="115" t="s">
        <v>2987</v>
      </c>
      <c r="B1924" t="str">
        <f t="shared" si="270"/>
        <v>Prozessor B / Section 1 / Programm 2 / Audio Sender 9</v>
      </c>
      <c r="C1924" t="str">
        <f t="shared" si="271"/>
        <v>SDI10_AUDsend_0009</v>
      </c>
      <c r="D1924" t="str">
        <f t="shared" si="272"/>
        <v>Sender</v>
      </c>
      <c r="E1924" t="str">
        <f t="shared" si="273"/>
        <v>2</v>
      </c>
      <c r="F1924" t="str">
        <f t="shared" si="274"/>
        <v>1</v>
      </c>
      <c r="G1924" t="str">
        <f t="shared" si="275"/>
        <v>2</v>
      </c>
      <c r="H1924" t="str">
        <f t="shared" si="276"/>
        <v>AUD</v>
      </c>
      <c r="I1924">
        <f t="shared" si="277"/>
        <v>10</v>
      </c>
      <c r="J1924" s="114" t="str">
        <f t="shared" si="278"/>
        <v>9</v>
      </c>
    </row>
    <row r="1925" spans="1:10" x14ac:dyDescent="0.2">
      <c r="A1925" s="116" t="s">
        <v>2988</v>
      </c>
      <c r="B1925" t="str">
        <f t="shared" si="270"/>
        <v>Prozessor B / Section 1 / Programm 2 / Audio Sender 10</v>
      </c>
      <c r="C1925" t="str">
        <f t="shared" si="271"/>
        <v>SDI10_AUDsend_0010</v>
      </c>
      <c r="D1925" t="str">
        <f t="shared" si="272"/>
        <v>Sender</v>
      </c>
      <c r="E1925" t="str">
        <f t="shared" si="273"/>
        <v>2</v>
      </c>
      <c r="F1925" t="str">
        <f t="shared" si="274"/>
        <v>1</v>
      </c>
      <c r="G1925" t="str">
        <f t="shared" si="275"/>
        <v>2</v>
      </c>
      <c r="H1925" t="str">
        <f t="shared" si="276"/>
        <v>AUD</v>
      </c>
      <c r="I1925">
        <f t="shared" si="277"/>
        <v>10</v>
      </c>
      <c r="J1925" s="114" t="str">
        <f t="shared" si="278"/>
        <v>10</v>
      </c>
    </row>
    <row r="1926" spans="1:10" x14ac:dyDescent="0.2">
      <c r="A1926" s="115" t="s">
        <v>2989</v>
      </c>
      <c r="B1926" t="str">
        <f t="shared" si="270"/>
        <v>Prozessor B / Section 1 / Programm 2 / Audio Sender 11</v>
      </c>
      <c r="C1926" t="str">
        <f t="shared" si="271"/>
        <v>SDI10_AUDsend_0011</v>
      </c>
      <c r="D1926" t="str">
        <f t="shared" si="272"/>
        <v>Sender</v>
      </c>
      <c r="E1926" t="str">
        <f t="shared" si="273"/>
        <v>2</v>
      </c>
      <c r="F1926" t="str">
        <f t="shared" si="274"/>
        <v>1</v>
      </c>
      <c r="G1926" t="str">
        <f t="shared" si="275"/>
        <v>2</v>
      </c>
      <c r="H1926" t="str">
        <f t="shared" si="276"/>
        <v>AUD</v>
      </c>
      <c r="I1926">
        <f t="shared" si="277"/>
        <v>10</v>
      </c>
      <c r="J1926" s="114" t="str">
        <f t="shared" si="278"/>
        <v>11</v>
      </c>
    </row>
    <row r="1927" spans="1:10" x14ac:dyDescent="0.2">
      <c r="A1927" s="116" t="s">
        <v>2990</v>
      </c>
      <c r="B1927" t="str">
        <f t="shared" si="270"/>
        <v>Prozessor B / Section 1 / Programm 2 / Audio Sender 12</v>
      </c>
      <c r="C1927" t="str">
        <f t="shared" si="271"/>
        <v>SDI10_AUDsend_0012</v>
      </c>
      <c r="D1927" t="str">
        <f t="shared" si="272"/>
        <v>Sender</v>
      </c>
      <c r="E1927" t="str">
        <f t="shared" si="273"/>
        <v>2</v>
      </c>
      <c r="F1927" t="str">
        <f t="shared" si="274"/>
        <v>1</v>
      </c>
      <c r="G1927" t="str">
        <f t="shared" si="275"/>
        <v>2</v>
      </c>
      <c r="H1927" t="str">
        <f t="shared" si="276"/>
        <v>AUD</v>
      </c>
      <c r="I1927">
        <f t="shared" si="277"/>
        <v>10</v>
      </c>
      <c r="J1927" s="114" t="str">
        <f t="shared" si="278"/>
        <v>12</v>
      </c>
    </row>
    <row r="1928" spans="1:10" x14ac:dyDescent="0.2">
      <c r="A1928" s="115" t="s">
        <v>2991</v>
      </c>
      <c r="B1928" t="str">
        <f t="shared" si="270"/>
        <v>Prozessor B / Section 1 / Programm 2 / Audio Sender 13</v>
      </c>
      <c r="C1928" t="str">
        <f t="shared" si="271"/>
        <v>SDI10_AUDsend_0013</v>
      </c>
      <c r="D1928" t="str">
        <f t="shared" si="272"/>
        <v>Sender</v>
      </c>
      <c r="E1928" t="str">
        <f t="shared" si="273"/>
        <v>2</v>
      </c>
      <c r="F1928" t="str">
        <f t="shared" si="274"/>
        <v>1</v>
      </c>
      <c r="G1928" t="str">
        <f t="shared" si="275"/>
        <v>2</v>
      </c>
      <c r="H1928" t="str">
        <f t="shared" si="276"/>
        <v>AUD</v>
      </c>
      <c r="I1928">
        <f t="shared" si="277"/>
        <v>10</v>
      </c>
      <c r="J1928" s="114" t="str">
        <f t="shared" si="278"/>
        <v>13</v>
      </c>
    </row>
    <row r="1929" spans="1:10" x14ac:dyDescent="0.2">
      <c r="A1929" s="116" t="s">
        <v>2992</v>
      </c>
      <c r="B1929" t="str">
        <f t="shared" si="270"/>
        <v>Prozessor B / Section 1 / Programm 2 / Audio Sender 14</v>
      </c>
      <c r="C1929" t="str">
        <f t="shared" si="271"/>
        <v>SDI10_AUDsend_0014</v>
      </c>
      <c r="D1929" t="str">
        <f t="shared" si="272"/>
        <v>Sender</v>
      </c>
      <c r="E1929" t="str">
        <f t="shared" si="273"/>
        <v>2</v>
      </c>
      <c r="F1929" t="str">
        <f t="shared" si="274"/>
        <v>1</v>
      </c>
      <c r="G1929" t="str">
        <f t="shared" si="275"/>
        <v>2</v>
      </c>
      <c r="H1929" t="str">
        <f t="shared" si="276"/>
        <v>AUD</v>
      </c>
      <c r="I1929">
        <f t="shared" si="277"/>
        <v>10</v>
      </c>
      <c r="J1929" s="114" t="str">
        <f t="shared" si="278"/>
        <v>14</v>
      </c>
    </row>
    <row r="1930" spans="1:10" x14ac:dyDescent="0.2">
      <c r="A1930" s="115" t="s">
        <v>2993</v>
      </c>
      <c r="B1930" t="str">
        <f t="shared" si="270"/>
        <v>Prozessor B / Section 1 / Programm 2 / Audio Sender 15</v>
      </c>
      <c r="C1930" t="str">
        <f t="shared" si="271"/>
        <v>SDI10_AUDsend_0015</v>
      </c>
      <c r="D1930" t="str">
        <f t="shared" si="272"/>
        <v>Sender</v>
      </c>
      <c r="E1930" t="str">
        <f t="shared" si="273"/>
        <v>2</v>
      </c>
      <c r="F1930" t="str">
        <f t="shared" si="274"/>
        <v>1</v>
      </c>
      <c r="G1930" t="str">
        <f t="shared" si="275"/>
        <v>2</v>
      </c>
      <c r="H1930" t="str">
        <f t="shared" si="276"/>
        <v>AUD</v>
      </c>
      <c r="I1930">
        <f t="shared" si="277"/>
        <v>10</v>
      </c>
      <c r="J1930" s="114" t="str">
        <f t="shared" si="278"/>
        <v>15</v>
      </c>
    </row>
    <row r="1931" spans="1:10" x14ac:dyDescent="0.2">
      <c r="A1931" s="116" t="s">
        <v>2994</v>
      </c>
      <c r="B1931" t="str">
        <f t="shared" si="270"/>
        <v>Prozessor B / Section 1 / Programm 2 / Audio Sender 16</v>
      </c>
      <c r="C1931" t="str">
        <f t="shared" si="271"/>
        <v>SDI10_AUDsend_0016</v>
      </c>
      <c r="D1931" t="str">
        <f t="shared" si="272"/>
        <v>Sender</v>
      </c>
      <c r="E1931" t="str">
        <f t="shared" si="273"/>
        <v>2</v>
      </c>
      <c r="F1931" t="str">
        <f t="shared" si="274"/>
        <v>1</v>
      </c>
      <c r="G1931" t="str">
        <f t="shared" si="275"/>
        <v>2</v>
      </c>
      <c r="H1931" t="str">
        <f t="shared" si="276"/>
        <v>AUD</v>
      </c>
      <c r="I1931">
        <f t="shared" si="277"/>
        <v>10</v>
      </c>
      <c r="J1931" s="114" t="str">
        <f t="shared" si="278"/>
        <v>16</v>
      </c>
    </row>
    <row r="1932" spans="1:10" x14ac:dyDescent="0.2">
      <c r="A1932" s="115" t="s">
        <v>2995</v>
      </c>
      <c r="B1932" t="str">
        <f t="shared" si="270"/>
        <v>Prozessor B / Section 1 / Programm 2 / Video Sender 1</v>
      </c>
      <c r="C1932" t="str">
        <f t="shared" si="271"/>
        <v>SDI10_VIDsend_0001</v>
      </c>
      <c r="D1932" t="str">
        <f t="shared" si="272"/>
        <v>Sender</v>
      </c>
      <c r="E1932" t="str">
        <f t="shared" si="273"/>
        <v>2</v>
      </c>
      <c r="F1932" t="str">
        <f t="shared" si="274"/>
        <v>1</v>
      </c>
      <c r="G1932" t="str">
        <f t="shared" si="275"/>
        <v>2</v>
      </c>
      <c r="H1932" t="str">
        <f t="shared" si="276"/>
        <v>VID</v>
      </c>
      <c r="I1932">
        <f t="shared" si="277"/>
        <v>10</v>
      </c>
      <c r="J1932" s="114" t="str">
        <f t="shared" si="278"/>
        <v>1</v>
      </c>
    </row>
    <row r="1933" spans="1:10" x14ac:dyDescent="0.2">
      <c r="A1933" s="116" t="s">
        <v>2996</v>
      </c>
      <c r="B1933" t="str">
        <f t="shared" si="270"/>
        <v>Prozessor B / Section 1 / Programm 2 / Video Sender 2</v>
      </c>
      <c r="C1933" t="str">
        <f t="shared" si="271"/>
        <v>SDI10_VIDsend_0002</v>
      </c>
      <c r="D1933" t="str">
        <f t="shared" si="272"/>
        <v>Sender</v>
      </c>
      <c r="E1933" t="str">
        <f t="shared" si="273"/>
        <v>2</v>
      </c>
      <c r="F1933" t="str">
        <f t="shared" si="274"/>
        <v>1</v>
      </c>
      <c r="G1933" t="str">
        <f t="shared" si="275"/>
        <v>2</v>
      </c>
      <c r="H1933" t="str">
        <f t="shared" si="276"/>
        <v>VID</v>
      </c>
      <c r="I1933">
        <f t="shared" si="277"/>
        <v>10</v>
      </c>
      <c r="J1933" s="114" t="str">
        <f t="shared" si="278"/>
        <v>2</v>
      </c>
    </row>
    <row r="1934" spans="1:10" x14ac:dyDescent="0.2">
      <c r="A1934" s="115" t="s">
        <v>2997</v>
      </c>
      <c r="B1934" t="str">
        <f t="shared" si="270"/>
        <v>Prozessor B / Section 1 / Programm 3 / Ancillary Sender 1</v>
      </c>
      <c r="C1934" t="str">
        <f t="shared" si="271"/>
        <v>SDI11_ANCsend_0001</v>
      </c>
      <c r="D1934" t="str">
        <f t="shared" si="272"/>
        <v>Sender</v>
      </c>
      <c r="E1934" t="str">
        <f t="shared" si="273"/>
        <v>2</v>
      </c>
      <c r="F1934" t="str">
        <f t="shared" si="274"/>
        <v>1</v>
      </c>
      <c r="G1934" t="str">
        <f t="shared" si="275"/>
        <v>3</v>
      </c>
      <c r="H1934" t="str">
        <f t="shared" si="276"/>
        <v>ANC</v>
      </c>
      <c r="I1934">
        <f t="shared" si="277"/>
        <v>11</v>
      </c>
      <c r="J1934" s="114" t="str">
        <f t="shared" si="278"/>
        <v>1</v>
      </c>
    </row>
    <row r="1935" spans="1:10" x14ac:dyDescent="0.2">
      <c r="A1935" s="116" t="s">
        <v>2998</v>
      </c>
      <c r="B1935" t="str">
        <f t="shared" si="270"/>
        <v>Prozessor B / Section 1 / Programm 3 / Ancillary Sender 2</v>
      </c>
      <c r="C1935" t="str">
        <f t="shared" si="271"/>
        <v>SDI11_ANCsend_0002</v>
      </c>
      <c r="D1935" t="str">
        <f t="shared" si="272"/>
        <v>Sender</v>
      </c>
      <c r="E1935" t="str">
        <f t="shared" si="273"/>
        <v>2</v>
      </c>
      <c r="F1935" t="str">
        <f t="shared" si="274"/>
        <v>1</v>
      </c>
      <c r="G1935" t="str">
        <f t="shared" si="275"/>
        <v>3</v>
      </c>
      <c r="H1935" t="str">
        <f t="shared" si="276"/>
        <v>ANC</v>
      </c>
      <c r="I1935">
        <f t="shared" si="277"/>
        <v>11</v>
      </c>
      <c r="J1935" s="114" t="str">
        <f t="shared" si="278"/>
        <v>2</v>
      </c>
    </row>
    <row r="1936" spans="1:10" x14ac:dyDescent="0.2">
      <c r="A1936" s="115" t="s">
        <v>2999</v>
      </c>
      <c r="B1936" t="str">
        <f t="shared" si="270"/>
        <v>Prozessor B / Section 1 / Programm 3 / Ancillary Sender 3</v>
      </c>
      <c r="C1936" t="str">
        <f t="shared" si="271"/>
        <v>SDI11_ANCsend_0003</v>
      </c>
      <c r="D1936" t="str">
        <f t="shared" si="272"/>
        <v>Sender</v>
      </c>
      <c r="E1936" t="str">
        <f t="shared" si="273"/>
        <v>2</v>
      </c>
      <c r="F1936" t="str">
        <f t="shared" si="274"/>
        <v>1</v>
      </c>
      <c r="G1936" t="str">
        <f t="shared" si="275"/>
        <v>3</v>
      </c>
      <c r="H1936" t="str">
        <f t="shared" si="276"/>
        <v>ANC</v>
      </c>
      <c r="I1936">
        <f t="shared" si="277"/>
        <v>11</v>
      </c>
      <c r="J1936" s="114" t="str">
        <f t="shared" si="278"/>
        <v>3</v>
      </c>
    </row>
    <row r="1937" spans="1:10" x14ac:dyDescent="0.2">
      <c r="A1937" s="116" t="s">
        <v>3000</v>
      </c>
      <c r="B1937" t="str">
        <f t="shared" si="270"/>
        <v>Prozessor B / Section 1 / Programm 3 / Ancillary Sender 4</v>
      </c>
      <c r="C1937" t="str">
        <f t="shared" si="271"/>
        <v>SDI11_ANCsend_0004</v>
      </c>
      <c r="D1937" t="str">
        <f t="shared" si="272"/>
        <v>Sender</v>
      </c>
      <c r="E1937" t="str">
        <f t="shared" si="273"/>
        <v>2</v>
      </c>
      <c r="F1937" t="str">
        <f t="shared" si="274"/>
        <v>1</v>
      </c>
      <c r="G1937" t="str">
        <f t="shared" si="275"/>
        <v>3</v>
      </c>
      <c r="H1937" t="str">
        <f t="shared" si="276"/>
        <v>ANC</v>
      </c>
      <c r="I1937">
        <f t="shared" si="277"/>
        <v>11</v>
      </c>
      <c r="J1937" s="114" t="str">
        <f t="shared" si="278"/>
        <v>4</v>
      </c>
    </row>
    <row r="1938" spans="1:10" x14ac:dyDescent="0.2">
      <c r="A1938" s="115" t="s">
        <v>3001</v>
      </c>
      <c r="B1938" t="str">
        <f t="shared" si="270"/>
        <v>Prozessor B / Section 1 / Programm 3 / Audio Sender 1</v>
      </c>
      <c r="C1938" t="str">
        <f t="shared" si="271"/>
        <v>SDI11_AUDsend_0001</v>
      </c>
      <c r="D1938" t="str">
        <f t="shared" si="272"/>
        <v>Sender</v>
      </c>
      <c r="E1938" t="str">
        <f t="shared" si="273"/>
        <v>2</v>
      </c>
      <c r="F1938" t="str">
        <f t="shared" si="274"/>
        <v>1</v>
      </c>
      <c r="G1938" t="str">
        <f t="shared" si="275"/>
        <v>3</v>
      </c>
      <c r="H1938" t="str">
        <f t="shared" si="276"/>
        <v>AUD</v>
      </c>
      <c r="I1938">
        <f t="shared" si="277"/>
        <v>11</v>
      </c>
      <c r="J1938" s="114" t="str">
        <f t="shared" si="278"/>
        <v>1</v>
      </c>
    </row>
    <row r="1939" spans="1:10" x14ac:dyDescent="0.2">
      <c r="A1939" s="116" t="s">
        <v>3002</v>
      </c>
      <c r="B1939" t="str">
        <f t="shared" si="270"/>
        <v>Prozessor B / Section 1 / Programm 3 / Audio Sender 2</v>
      </c>
      <c r="C1939" t="str">
        <f t="shared" si="271"/>
        <v>SDI11_AUDsend_0002</v>
      </c>
      <c r="D1939" t="str">
        <f t="shared" si="272"/>
        <v>Sender</v>
      </c>
      <c r="E1939" t="str">
        <f t="shared" si="273"/>
        <v>2</v>
      </c>
      <c r="F1939" t="str">
        <f t="shared" si="274"/>
        <v>1</v>
      </c>
      <c r="G1939" t="str">
        <f t="shared" si="275"/>
        <v>3</v>
      </c>
      <c r="H1939" t="str">
        <f t="shared" si="276"/>
        <v>AUD</v>
      </c>
      <c r="I1939">
        <f t="shared" si="277"/>
        <v>11</v>
      </c>
      <c r="J1939" s="114" t="str">
        <f t="shared" si="278"/>
        <v>2</v>
      </c>
    </row>
    <row r="1940" spans="1:10" x14ac:dyDescent="0.2">
      <c r="A1940" s="115" t="s">
        <v>3003</v>
      </c>
      <c r="B1940" t="str">
        <f t="shared" si="270"/>
        <v>Prozessor B / Section 1 / Programm 3 / Audio Sender 3</v>
      </c>
      <c r="C1940" t="str">
        <f t="shared" si="271"/>
        <v>SDI11_AUDsend_0003</v>
      </c>
      <c r="D1940" t="str">
        <f t="shared" si="272"/>
        <v>Sender</v>
      </c>
      <c r="E1940" t="str">
        <f t="shared" si="273"/>
        <v>2</v>
      </c>
      <c r="F1940" t="str">
        <f t="shared" si="274"/>
        <v>1</v>
      </c>
      <c r="G1940" t="str">
        <f t="shared" si="275"/>
        <v>3</v>
      </c>
      <c r="H1940" t="str">
        <f t="shared" si="276"/>
        <v>AUD</v>
      </c>
      <c r="I1940">
        <f t="shared" si="277"/>
        <v>11</v>
      </c>
      <c r="J1940" s="114" t="str">
        <f t="shared" si="278"/>
        <v>3</v>
      </c>
    </row>
    <row r="1941" spans="1:10" x14ac:dyDescent="0.2">
      <c r="A1941" s="116" t="s">
        <v>3004</v>
      </c>
      <c r="B1941" t="str">
        <f t="shared" si="270"/>
        <v>Prozessor B / Section 1 / Programm 3 / Audio Sender 4</v>
      </c>
      <c r="C1941" t="str">
        <f t="shared" si="271"/>
        <v>SDI11_AUDsend_0004</v>
      </c>
      <c r="D1941" t="str">
        <f t="shared" si="272"/>
        <v>Sender</v>
      </c>
      <c r="E1941" t="str">
        <f t="shared" si="273"/>
        <v>2</v>
      </c>
      <c r="F1941" t="str">
        <f t="shared" si="274"/>
        <v>1</v>
      </c>
      <c r="G1941" t="str">
        <f t="shared" si="275"/>
        <v>3</v>
      </c>
      <c r="H1941" t="str">
        <f t="shared" si="276"/>
        <v>AUD</v>
      </c>
      <c r="I1941">
        <f t="shared" si="277"/>
        <v>11</v>
      </c>
      <c r="J1941" s="114" t="str">
        <f t="shared" si="278"/>
        <v>4</v>
      </c>
    </row>
    <row r="1942" spans="1:10" x14ac:dyDescent="0.2">
      <c r="A1942" s="115" t="s">
        <v>3005</v>
      </c>
      <c r="B1942" t="str">
        <f t="shared" si="270"/>
        <v>Prozessor B / Section 1 / Programm 3 / Audio Sender 5</v>
      </c>
      <c r="C1942" t="str">
        <f t="shared" si="271"/>
        <v>SDI11_AUDsend_0005</v>
      </c>
      <c r="D1942" t="str">
        <f t="shared" si="272"/>
        <v>Sender</v>
      </c>
      <c r="E1942" t="str">
        <f t="shared" si="273"/>
        <v>2</v>
      </c>
      <c r="F1942" t="str">
        <f t="shared" si="274"/>
        <v>1</v>
      </c>
      <c r="G1942" t="str">
        <f t="shared" si="275"/>
        <v>3</v>
      </c>
      <c r="H1942" t="str">
        <f t="shared" si="276"/>
        <v>AUD</v>
      </c>
      <c r="I1942">
        <f t="shared" si="277"/>
        <v>11</v>
      </c>
      <c r="J1942" s="114" t="str">
        <f t="shared" si="278"/>
        <v>5</v>
      </c>
    </row>
    <row r="1943" spans="1:10" x14ac:dyDescent="0.2">
      <c r="A1943" s="116" t="s">
        <v>3006</v>
      </c>
      <c r="B1943" t="str">
        <f t="shared" si="270"/>
        <v>Prozessor B / Section 1 / Programm 3 / Audio Sender 6</v>
      </c>
      <c r="C1943" t="str">
        <f t="shared" si="271"/>
        <v>SDI11_AUDsend_0006</v>
      </c>
      <c r="D1943" t="str">
        <f t="shared" si="272"/>
        <v>Sender</v>
      </c>
      <c r="E1943" t="str">
        <f t="shared" si="273"/>
        <v>2</v>
      </c>
      <c r="F1943" t="str">
        <f t="shared" si="274"/>
        <v>1</v>
      </c>
      <c r="G1943" t="str">
        <f t="shared" si="275"/>
        <v>3</v>
      </c>
      <c r="H1943" t="str">
        <f t="shared" si="276"/>
        <v>AUD</v>
      </c>
      <c r="I1943">
        <f t="shared" si="277"/>
        <v>11</v>
      </c>
      <c r="J1943" s="114" t="str">
        <f t="shared" si="278"/>
        <v>6</v>
      </c>
    </row>
    <row r="1944" spans="1:10" x14ac:dyDescent="0.2">
      <c r="A1944" s="115" t="s">
        <v>3007</v>
      </c>
      <c r="B1944" t="str">
        <f t="shared" si="270"/>
        <v>Prozessor B / Section 1 / Programm 3 / Audio Sender 7</v>
      </c>
      <c r="C1944" t="str">
        <f t="shared" si="271"/>
        <v>SDI11_AUDsend_0007</v>
      </c>
      <c r="D1944" t="str">
        <f t="shared" si="272"/>
        <v>Sender</v>
      </c>
      <c r="E1944" t="str">
        <f t="shared" si="273"/>
        <v>2</v>
      </c>
      <c r="F1944" t="str">
        <f t="shared" si="274"/>
        <v>1</v>
      </c>
      <c r="G1944" t="str">
        <f t="shared" si="275"/>
        <v>3</v>
      </c>
      <c r="H1944" t="str">
        <f t="shared" si="276"/>
        <v>AUD</v>
      </c>
      <c r="I1944">
        <f t="shared" si="277"/>
        <v>11</v>
      </c>
      <c r="J1944" s="114" t="str">
        <f t="shared" si="278"/>
        <v>7</v>
      </c>
    </row>
    <row r="1945" spans="1:10" x14ac:dyDescent="0.2">
      <c r="A1945" s="116" t="s">
        <v>3008</v>
      </c>
      <c r="B1945" t="str">
        <f t="shared" si="270"/>
        <v>Prozessor B / Section 1 / Programm 3 / Audio Sender 8</v>
      </c>
      <c r="C1945" t="str">
        <f t="shared" si="271"/>
        <v>SDI11_AUDsend_0008</v>
      </c>
      <c r="D1945" t="str">
        <f t="shared" si="272"/>
        <v>Sender</v>
      </c>
      <c r="E1945" t="str">
        <f t="shared" si="273"/>
        <v>2</v>
      </c>
      <c r="F1945" t="str">
        <f t="shared" si="274"/>
        <v>1</v>
      </c>
      <c r="G1945" t="str">
        <f t="shared" si="275"/>
        <v>3</v>
      </c>
      <c r="H1945" t="str">
        <f t="shared" si="276"/>
        <v>AUD</v>
      </c>
      <c r="I1945">
        <f t="shared" si="277"/>
        <v>11</v>
      </c>
      <c r="J1945" s="114" t="str">
        <f t="shared" si="278"/>
        <v>8</v>
      </c>
    </row>
    <row r="1946" spans="1:10" x14ac:dyDescent="0.2">
      <c r="A1946" s="115" t="s">
        <v>3009</v>
      </c>
      <c r="B1946" t="str">
        <f t="shared" si="270"/>
        <v>Prozessor B / Section 1 / Programm 3 / Audio Sender 9</v>
      </c>
      <c r="C1946" t="str">
        <f t="shared" si="271"/>
        <v>SDI11_AUDsend_0009</v>
      </c>
      <c r="D1946" t="str">
        <f t="shared" si="272"/>
        <v>Sender</v>
      </c>
      <c r="E1946" t="str">
        <f t="shared" si="273"/>
        <v>2</v>
      </c>
      <c r="F1946" t="str">
        <f t="shared" si="274"/>
        <v>1</v>
      </c>
      <c r="G1946" t="str">
        <f t="shared" si="275"/>
        <v>3</v>
      </c>
      <c r="H1946" t="str">
        <f t="shared" si="276"/>
        <v>AUD</v>
      </c>
      <c r="I1946">
        <f t="shared" si="277"/>
        <v>11</v>
      </c>
      <c r="J1946" s="114" t="str">
        <f t="shared" si="278"/>
        <v>9</v>
      </c>
    </row>
    <row r="1947" spans="1:10" x14ac:dyDescent="0.2">
      <c r="A1947" s="116" t="s">
        <v>3010</v>
      </c>
      <c r="B1947" t="str">
        <f t="shared" si="270"/>
        <v>Prozessor B / Section 1 / Programm 3 / Audio Sender 10</v>
      </c>
      <c r="C1947" t="str">
        <f t="shared" si="271"/>
        <v>SDI11_AUDsend_0010</v>
      </c>
      <c r="D1947" t="str">
        <f t="shared" si="272"/>
        <v>Sender</v>
      </c>
      <c r="E1947" t="str">
        <f t="shared" si="273"/>
        <v>2</v>
      </c>
      <c r="F1947" t="str">
        <f t="shared" si="274"/>
        <v>1</v>
      </c>
      <c r="G1947" t="str">
        <f t="shared" si="275"/>
        <v>3</v>
      </c>
      <c r="H1947" t="str">
        <f t="shared" si="276"/>
        <v>AUD</v>
      </c>
      <c r="I1947">
        <f t="shared" si="277"/>
        <v>11</v>
      </c>
      <c r="J1947" s="114" t="str">
        <f t="shared" si="278"/>
        <v>10</v>
      </c>
    </row>
    <row r="1948" spans="1:10" x14ac:dyDescent="0.2">
      <c r="A1948" s="115" t="s">
        <v>3011</v>
      </c>
      <c r="B1948" t="str">
        <f t="shared" si="270"/>
        <v>Prozessor B / Section 1 / Programm 3 / Audio Sender 11</v>
      </c>
      <c r="C1948" t="str">
        <f t="shared" si="271"/>
        <v>SDI11_AUDsend_0011</v>
      </c>
      <c r="D1948" t="str">
        <f t="shared" si="272"/>
        <v>Sender</v>
      </c>
      <c r="E1948" t="str">
        <f t="shared" si="273"/>
        <v>2</v>
      </c>
      <c r="F1948" t="str">
        <f t="shared" si="274"/>
        <v>1</v>
      </c>
      <c r="G1948" t="str">
        <f t="shared" si="275"/>
        <v>3</v>
      </c>
      <c r="H1948" t="str">
        <f t="shared" si="276"/>
        <v>AUD</v>
      </c>
      <c r="I1948">
        <f t="shared" si="277"/>
        <v>11</v>
      </c>
      <c r="J1948" s="114" t="str">
        <f t="shared" si="278"/>
        <v>11</v>
      </c>
    </row>
    <row r="1949" spans="1:10" x14ac:dyDescent="0.2">
      <c r="A1949" s="116" t="s">
        <v>3012</v>
      </c>
      <c r="B1949" t="str">
        <f t="shared" si="270"/>
        <v>Prozessor B / Section 1 / Programm 3 / Audio Sender 12</v>
      </c>
      <c r="C1949" t="str">
        <f t="shared" si="271"/>
        <v>SDI11_AUDsend_0012</v>
      </c>
      <c r="D1949" t="str">
        <f t="shared" si="272"/>
        <v>Sender</v>
      </c>
      <c r="E1949" t="str">
        <f t="shared" si="273"/>
        <v>2</v>
      </c>
      <c r="F1949" t="str">
        <f t="shared" si="274"/>
        <v>1</v>
      </c>
      <c r="G1949" t="str">
        <f t="shared" si="275"/>
        <v>3</v>
      </c>
      <c r="H1949" t="str">
        <f t="shared" si="276"/>
        <v>AUD</v>
      </c>
      <c r="I1949">
        <f t="shared" si="277"/>
        <v>11</v>
      </c>
      <c r="J1949" s="114" t="str">
        <f t="shared" si="278"/>
        <v>12</v>
      </c>
    </row>
    <row r="1950" spans="1:10" x14ac:dyDescent="0.2">
      <c r="A1950" s="115" t="s">
        <v>3013</v>
      </c>
      <c r="B1950" t="str">
        <f t="shared" si="270"/>
        <v>Prozessor B / Section 1 / Programm 3 / Audio Sender 13</v>
      </c>
      <c r="C1950" t="str">
        <f t="shared" si="271"/>
        <v>SDI11_AUDsend_0013</v>
      </c>
      <c r="D1950" t="str">
        <f t="shared" si="272"/>
        <v>Sender</v>
      </c>
      <c r="E1950" t="str">
        <f t="shared" si="273"/>
        <v>2</v>
      </c>
      <c r="F1950" t="str">
        <f t="shared" si="274"/>
        <v>1</v>
      </c>
      <c r="G1950" t="str">
        <f t="shared" si="275"/>
        <v>3</v>
      </c>
      <c r="H1950" t="str">
        <f t="shared" si="276"/>
        <v>AUD</v>
      </c>
      <c r="I1950">
        <f t="shared" si="277"/>
        <v>11</v>
      </c>
      <c r="J1950" s="114" t="str">
        <f t="shared" si="278"/>
        <v>13</v>
      </c>
    </row>
    <row r="1951" spans="1:10" x14ac:dyDescent="0.2">
      <c r="A1951" s="116" t="s">
        <v>3014</v>
      </c>
      <c r="B1951" t="str">
        <f t="shared" si="270"/>
        <v>Prozessor B / Section 1 / Programm 3 / Audio Sender 14</v>
      </c>
      <c r="C1951" t="str">
        <f t="shared" si="271"/>
        <v>SDI11_AUDsend_0014</v>
      </c>
      <c r="D1951" t="str">
        <f t="shared" si="272"/>
        <v>Sender</v>
      </c>
      <c r="E1951" t="str">
        <f t="shared" si="273"/>
        <v>2</v>
      </c>
      <c r="F1951" t="str">
        <f t="shared" si="274"/>
        <v>1</v>
      </c>
      <c r="G1951" t="str">
        <f t="shared" si="275"/>
        <v>3</v>
      </c>
      <c r="H1951" t="str">
        <f t="shared" si="276"/>
        <v>AUD</v>
      </c>
      <c r="I1951">
        <f t="shared" si="277"/>
        <v>11</v>
      </c>
      <c r="J1951" s="114" t="str">
        <f t="shared" si="278"/>
        <v>14</v>
      </c>
    </row>
    <row r="1952" spans="1:10" x14ac:dyDescent="0.2">
      <c r="A1952" s="115" t="s">
        <v>3015</v>
      </c>
      <c r="B1952" t="str">
        <f t="shared" si="270"/>
        <v>Prozessor B / Section 1 / Programm 3 / Audio Sender 15</v>
      </c>
      <c r="C1952" t="str">
        <f t="shared" si="271"/>
        <v>SDI11_AUDsend_0015</v>
      </c>
      <c r="D1952" t="str">
        <f t="shared" si="272"/>
        <v>Sender</v>
      </c>
      <c r="E1952" t="str">
        <f t="shared" si="273"/>
        <v>2</v>
      </c>
      <c r="F1952" t="str">
        <f t="shared" si="274"/>
        <v>1</v>
      </c>
      <c r="G1952" t="str">
        <f t="shared" si="275"/>
        <v>3</v>
      </c>
      <c r="H1952" t="str">
        <f t="shared" si="276"/>
        <v>AUD</v>
      </c>
      <c r="I1952">
        <f t="shared" si="277"/>
        <v>11</v>
      </c>
      <c r="J1952" s="114" t="str">
        <f t="shared" si="278"/>
        <v>15</v>
      </c>
    </row>
    <row r="1953" spans="1:10" x14ac:dyDescent="0.2">
      <c r="A1953" s="116" t="s">
        <v>3016</v>
      </c>
      <c r="B1953" t="str">
        <f t="shared" si="270"/>
        <v>Prozessor B / Section 1 / Programm 3 / Audio Sender 16</v>
      </c>
      <c r="C1953" t="str">
        <f t="shared" si="271"/>
        <v>SDI11_AUDsend_0016</v>
      </c>
      <c r="D1953" t="str">
        <f t="shared" si="272"/>
        <v>Sender</v>
      </c>
      <c r="E1953" t="str">
        <f t="shared" si="273"/>
        <v>2</v>
      </c>
      <c r="F1953" t="str">
        <f t="shared" si="274"/>
        <v>1</v>
      </c>
      <c r="G1953" t="str">
        <f t="shared" si="275"/>
        <v>3</v>
      </c>
      <c r="H1953" t="str">
        <f t="shared" si="276"/>
        <v>AUD</v>
      </c>
      <c r="I1953">
        <f t="shared" si="277"/>
        <v>11</v>
      </c>
      <c r="J1953" s="114" t="str">
        <f t="shared" si="278"/>
        <v>16</v>
      </c>
    </row>
    <row r="1954" spans="1:10" x14ac:dyDescent="0.2">
      <c r="A1954" s="115" t="s">
        <v>3017</v>
      </c>
      <c r="B1954" t="str">
        <f t="shared" si="270"/>
        <v>Prozessor B / Section 1 / Programm 3 / Video Sender 1</v>
      </c>
      <c r="C1954" t="str">
        <f t="shared" si="271"/>
        <v>SDI11_VIDsend_0001</v>
      </c>
      <c r="D1954" t="str">
        <f t="shared" si="272"/>
        <v>Sender</v>
      </c>
      <c r="E1954" t="str">
        <f t="shared" si="273"/>
        <v>2</v>
      </c>
      <c r="F1954" t="str">
        <f t="shared" si="274"/>
        <v>1</v>
      </c>
      <c r="G1954" t="str">
        <f t="shared" si="275"/>
        <v>3</v>
      </c>
      <c r="H1954" t="str">
        <f t="shared" si="276"/>
        <v>VID</v>
      </c>
      <c r="I1954">
        <f t="shared" si="277"/>
        <v>11</v>
      </c>
      <c r="J1954" s="114" t="str">
        <f t="shared" si="278"/>
        <v>1</v>
      </c>
    </row>
    <row r="1955" spans="1:10" x14ac:dyDescent="0.2">
      <c r="A1955" s="116" t="s">
        <v>3018</v>
      </c>
      <c r="B1955" t="str">
        <f t="shared" si="270"/>
        <v>Prozessor B / Section 1 / Programm 3 / Video Sender 2</v>
      </c>
      <c r="C1955" t="str">
        <f t="shared" si="271"/>
        <v>SDI11_VIDsend_0002</v>
      </c>
      <c r="D1955" t="str">
        <f t="shared" si="272"/>
        <v>Sender</v>
      </c>
      <c r="E1955" t="str">
        <f t="shared" si="273"/>
        <v>2</v>
      </c>
      <c r="F1955" t="str">
        <f t="shared" si="274"/>
        <v>1</v>
      </c>
      <c r="G1955" t="str">
        <f t="shared" si="275"/>
        <v>3</v>
      </c>
      <c r="H1955" t="str">
        <f t="shared" si="276"/>
        <v>VID</v>
      </c>
      <c r="I1955">
        <f t="shared" si="277"/>
        <v>11</v>
      </c>
      <c r="J1955" s="114" t="str">
        <f t="shared" si="278"/>
        <v>2</v>
      </c>
    </row>
    <row r="1956" spans="1:10" x14ac:dyDescent="0.2">
      <c r="A1956" s="115" t="s">
        <v>3019</v>
      </c>
      <c r="B1956" t="str">
        <f t="shared" si="270"/>
        <v>Prozessor B / Section 1 / Programm 4 / Ancillary Sender 1</v>
      </c>
      <c r="C1956" t="str">
        <f t="shared" si="271"/>
        <v>SDI12_ANCsend_0001</v>
      </c>
      <c r="D1956" t="str">
        <f t="shared" si="272"/>
        <v>Sender</v>
      </c>
      <c r="E1956" t="str">
        <f t="shared" si="273"/>
        <v>2</v>
      </c>
      <c r="F1956" t="str">
        <f t="shared" si="274"/>
        <v>1</v>
      </c>
      <c r="G1956" t="str">
        <f t="shared" si="275"/>
        <v>4</v>
      </c>
      <c r="H1956" t="str">
        <f t="shared" si="276"/>
        <v>ANC</v>
      </c>
      <c r="I1956">
        <f t="shared" si="277"/>
        <v>12</v>
      </c>
      <c r="J1956" s="114" t="str">
        <f t="shared" si="278"/>
        <v>1</v>
      </c>
    </row>
    <row r="1957" spans="1:10" x14ac:dyDescent="0.2">
      <c r="A1957" s="116" t="s">
        <v>3020</v>
      </c>
      <c r="B1957" t="str">
        <f t="shared" si="270"/>
        <v>Prozessor B / Section 1 / Programm 4 / Ancillary Sender 2</v>
      </c>
      <c r="C1957" t="str">
        <f t="shared" si="271"/>
        <v>SDI12_ANCsend_0002</v>
      </c>
      <c r="D1957" t="str">
        <f t="shared" si="272"/>
        <v>Sender</v>
      </c>
      <c r="E1957" t="str">
        <f t="shared" si="273"/>
        <v>2</v>
      </c>
      <c r="F1957" t="str">
        <f t="shared" si="274"/>
        <v>1</v>
      </c>
      <c r="G1957" t="str">
        <f t="shared" si="275"/>
        <v>4</v>
      </c>
      <c r="H1957" t="str">
        <f t="shared" si="276"/>
        <v>ANC</v>
      </c>
      <c r="I1957">
        <f t="shared" si="277"/>
        <v>12</v>
      </c>
      <c r="J1957" s="114" t="str">
        <f t="shared" si="278"/>
        <v>2</v>
      </c>
    </row>
    <row r="1958" spans="1:10" x14ac:dyDescent="0.2">
      <c r="A1958" s="115" t="s">
        <v>3021</v>
      </c>
      <c r="B1958" t="str">
        <f t="shared" si="270"/>
        <v>Prozessor B / Section 1 / Programm 4 / Ancillary Sender 3</v>
      </c>
      <c r="C1958" t="str">
        <f t="shared" si="271"/>
        <v>SDI12_ANCsend_0003</v>
      </c>
      <c r="D1958" t="str">
        <f t="shared" si="272"/>
        <v>Sender</v>
      </c>
      <c r="E1958" t="str">
        <f t="shared" si="273"/>
        <v>2</v>
      </c>
      <c r="F1958" t="str">
        <f t="shared" si="274"/>
        <v>1</v>
      </c>
      <c r="G1958" t="str">
        <f t="shared" si="275"/>
        <v>4</v>
      </c>
      <c r="H1958" t="str">
        <f t="shared" si="276"/>
        <v>ANC</v>
      </c>
      <c r="I1958">
        <f t="shared" si="277"/>
        <v>12</v>
      </c>
      <c r="J1958" s="114" t="str">
        <f t="shared" si="278"/>
        <v>3</v>
      </c>
    </row>
    <row r="1959" spans="1:10" x14ac:dyDescent="0.2">
      <c r="A1959" s="116" t="s">
        <v>3022</v>
      </c>
      <c r="B1959" t="str">
        <f t="shared" si="270"/>
        <v>Prozessor B / Section 1 / Programm 4 / Ancillary Sender 4</v>
      </c>
      <c r="C1959" t="str">
        <f t="shared" si="271"/>
        <v>SDI12_ANCsend_0004</v>
      </c>
      <c r="D1959" t="str">
        <f t="shared" si="272"/>
        <v>Sender</v>
      </c>
      <c r="E1959" t="str">
        <f t="shared" si="273"/>
        <v>2</v>
      </c>
      <c r="F1959" t="str">
        <f t="shared" si="274"/>
        <v>1</v>
      </c>
      <c r="G1959" t="str">
        <f t="shared" si="275"/>
        <v>4</v>
      </c>
      <c r="H1959" t="str">
        <f t="shared" si="276"/>
        <v>ANC</v>
      </c>
      <c r="I1959">
        <f t="shared" si="277"/>
        <v>12</v>
      </c>
      <c r="J1959" s="114" t="str">
        <f t="shared" si="278"/>
        <v>4</v>
      </c>
    </row>
    <row r="1960" spans="1:10" x14ac:dyDescent="0.2">
      <c r="A1960" s="115" t="s">
        <v>3023</v>
      </c>
      <c r="B1960" t="str">
        <f t="shared" si="270"/>
        <v>Prozessor B / Section 1 / Programm 4 / Audio Sender 1</v>
      </c>
      <c r="C1960" t="str">
        <f t="shared" si="271"/>
        <v>SDI12_AUDsend_0001</v>
      </c>
      <c r="D1960" t="str">
        <f t="shared" si="272"/>
        <v>Sender</v>
      </c>
      <c r="E1960" t="str">
        <f t="shared" si="273"/>
        <v>2</v>
      </c>
      <c r="F1960" t="str">
        <f t="shared" si="274"/>
        <v>1</v>
      </c>
      <c r="G1960" t="str">
        <f t="shared" si="275"/>
        <v>4</v>
      </c>
      <c r="H1960" t="str">
        <f t="shared" si="276"/>
        <v>AUD</v>
      </c>
      <c r="I1960">
        <f t="shared" si="277"/>
        <v>12</v>
      </c>
      <c r="J1960" s="114" t="str">
        <f t="shared" si="278"/>
        <v>1</v>
      </c>
    </row>
    <row r="1961" spans="1:10" x14ac:dyDescent="0.2">
      <c r="A1961" s="116" t="s">
        <v>3024</v>
      </c>
      <c r="B1961" t="str">
        <f t="shared" si="270"/>
        <v>Prozessor B / Section 1 / Programm 4 / Audio Sender 2</v>
      </c>
      <c r="C1961" t="str">
        <f t="shared" si="271"/>
        <v>SDI12_AUDsend_0002</v>
      </c>
      <c r="D1961" t="str">
        <f t="shared" si="272"/>
        <v>Sender</v>
      </c>
      <c r="E1961" t="str">
        <f t="shared" si="273"/>
        <v>2</v>
      </c>
      <c r="F1961" t="str">
        <f t="shared" si="274"/>
        <v>1</v>
      </c>
      <c r="G1961" t="str">
        <f t="shared" si="275"/>
        <v>4</v>
      </c>
      <c r="H1961" t="str">
        <f t="shared" si="276"/>
        <v>AUD</v>
      </c>
      <c r="I1961">
        <f t="shared" si="277"/>
        <v>12</v>
      </c>
      <c r="J1961" s="114" t="str">
        <f t="shared" si="278"/>
        <v>2</v>
      </c>
    </row>
    <row r="1962" spans="1:10" x14ac:dyDescent="0.2">
      <c r="A1962" s="115" t="s">
        <v>3025</v>
      </c>
      <c r="B1962" t="str">
        <f t="shared" si="270"/>
        <v>Prozessor B / Section 1 / Programm 4 / Audio Sender 3</v>
      </c>
      <c r="C1962" t="str">
        <f t="shared" si="271"/>
        <v>SDI12_AUDsend_0003</v>
      </c>
      <c r="D1962" t="str">
        <f t="shared" si="272"/>
        <v>Sender</v>
      </c>
      <c r="E1962" t="str">
        <f t="shared" si="273"/>
        <v>2</v>
      </c>
      <c r="F1962" t="str">
        <f t="shared" si="274"/>
        <v>1</v>
      </c>
      <c r="G1962" t="str">
        <f t="shared" si="275"/>
        <v>4</v>
      </c>
      <c r="H1962" t="str">
        <f t="shared" si="276"/>
        <v>AUD</v>
      </c>
      <c r="I1962">
        <f t="shared" si="277"/>
        <v>12</v>
      </c>
      <c r="J1962" s="114" t="str">
        <f t="shared" si="278"/>
        <v>3</v>
      </c>
    </row>
    <row r="1963" spans="1:10" x14ac:dyDescent="0.2">
      <c r="A1963" s="116" t="s">
        <v>3026</v>
      </c>
      <c r="B1963" t="str">
        <f t="shared" si="270"/>
        <v>Prozessor B / Section 1 / Programm 4 / Audio Sender 4</v>
      </c>
      <c r="C1963" t="str">
        <f t="shared" si="271"/>
        <v>SDI12_AUDsend_0004</v>
      </c>
      <c r="D1963" t="str">
        <f t="shared" si="272"/>
        <v>Sender</v>
      </c>
      <c r="E1963" t="str">
        <f t="shared" si="273"/>
        <v>2</v>
      </c>
      <c r="F1963" t="str">
        <f t="shared" si="274"/>
        <v>1</v>
      </c>
      <c r="G1963" t="str">
        <f t="shared" si="275"/>
        <v>4</v>
      </c>
      <c r="H1963" t="str">
        <f t="shared" si="276"/>
        <v>AUD</v>
      </c>
      <c r="I1963">
        <f t="shared" si="277"/>
        <v>12</v>
      </c>
      <c r="J1963" s="114" t="str">
        <f t="shared" si="278"/>
        <v>4</v>
      </c>
    </row>
    <row r="1964" spans="1:10" x14ac:dyDescent="0.2">
      <c r="A1964" s="115" t="s">
        <v>3027</v>
      </c>
      <c r="B1964" t="str">
        <f t="shared" si="270"/>
        <v>Prozessor B / Section 1 / Programm 4 / Audio Sender 5</v>
      </c>
      <c r="C1964" t="str">
        <f t="shared" si="271"/>
        <v>SDI12_AUDsend_0005</v>
      </c>
      <c r="D1964" t="str">
        <f t="shared" si="272"/>
        <v>Sender</v>
      </c>
      <c r="E1964" t="str">
        <f t="shared" si="273"/>
        <v>2</v>
      </c>
      <c r="F1964" t="str">
        <f t="shared" si="274"/>
        <v>1</v>
      </c>
      <c r="G1964" t="str">
        <f t="shared" si="275"/>
        <v>4</v>
      </c>
      <c r="H1964" t="str">
        <f t="shared" si="276"/>
        <v>AUD</v>
      </c>
      <c r="I1964">
        <f t="shared" si="277"/>
        <v>12</v>
      </c>
      <c r="J1964" s="114" t="str">
        <f t="shared" si="278"/>
        <v>5</v>
      </c>
    </row>
    <row r="1965" spans="1:10" x14ac:dyDescent="0.2">
      <c r="A1965" s="116" t="s">
        <v>3028</v>
      </c>
      <c r="B1965" t="str">
        <f t="shared" si="270"/>
        <v>Prozessor B / Section 1 / Programm 4 / Audio Sender 6</v>
      </c>
      <c r="C1965" t="str">
        <f t="shared" si="271"/>
        <v>SDI12_AUDsend_0006</v>
      </c>
      <c r="D1965" t="str">
        <f t="shared" si="272"/>
        <v>Sender</v>
      </c>
      <c r="E1965" t="str">
        <f t="shared" si="273"/>
        <v>2</v>
      </c>
      <c r="F1965" t="str">
        <f t="shared" si="274"/>
        <v>1</v>
      </c>
      <c r="G1965" t="str">
        <f t="shared" si="275"/>
        <v>4</v>
      </c>
      <c r="H1965" t="str">
        <f t="shared" si="276"/>
        <v>AUD</v>
      </c>
      <c r="I1965">
        <f t="shared" si="277"/>
        <v>12</v>
      </c>
      <c r="J1965" s="114" t="str">
        <f t="shared" si="278"/>
        <v>6</v>
      </c>
    </row>
    <row r="1966" spans="1:10" x14ac:dyDescent="0.2">
      <c r="A1966" s="115" t="s">
        <v>3029</v>
      </c>
      <c r="B1966" t="str">
        <f t="shared" si="270"/>
        <v>Prozessor B / Section 1 / Programm 4 / Audio Sender 7</v>
      </c>
      <c r="C1966" t="str">
        <f t="shared" si="271"/>
        <v>SDI12_AUDsend_0007</v>
      </c>
      <c r="D1966" t="str">
        <f t="shared" si="272"/>
        <v>Sender</v>
      </c>
      <c r="E1966" t="str">
        <f t="shared" si="273"/>
        <v>2</v>
      </c>
      <c r="F1966" t="str">
        <f t="shared" si="274"/>
        <v>1</v>
      </c>
      <c r="G1966" t="str">
        <f t="shared" si="275"/>
        <v>4</v>
      </c>
      <c r="H1966" t="str">
        <f t="shared" si="276"/>
        <v>AUD</v>
      </c>
      <c r="I1966">
        <f t="shared" si="277"/>
        <v>12</v>
      </c>
      <c r="J1966" s="114" t="str">
        <f t="shared" si="278"/>
        <v>7</v>
      </c>
    </row>
    <row r="1967" spans="1:10" x14ac:dyDescent="0.2">
      <c r="A1967" s="116" t="s">
        <v>3030</v>
      </c>
      <c r="B1967" t="str">
        <f t="shared" si="270"/>
        <v>Prozessor B / Section 1 / Programm 4 / Audio Sender 8</v>
      </c>
      <c r="C1967" t="str">
        <f t="shared" si="271"/>
        <v>SDI12_AUDsend_0008</v>
      </c>
      <c r="D1967" t="str">
        <f t="shared" si="272"/>
        <v>Sender</v>
      </c>
      <c r="E1967" t="str">
        <f t="shared" si="273"/>
        <v>2</v>
      </c>
      <c r="F1967" t="str">
        <f t="shared" si="274"/>
        <v>1</v>
      </c>
      <c r="G1967" t="str">
        <f t="shared" si="275"/>
        <v>4</v>
      </c>
      <c r="H1967" t="str">
        <f t="shared" si="276"/>
        <v>AUD</v>
      </c>
      <c r="I1967">
        <f t="shared" si="277"/>
        <v>12</v>
      </c>
      <c r="J1967" s="114" t="str">
        <f t="shared" si="278"/>
        <v>8</v>
      </c>
    </row>
    <row r="1968" spans="1:10" x14ac:dyDescent="0.2">
      <c r="A1968" s="115" t="s">
        <v>3031</v>
      </c>
      <c r="B1968" t="str">
        <f t="shared" si="270"/>
        <v>Prozessor B / Section 1 / Programm 4 / Audio Sender 9</v>
      </c>
      <c r="C1968" t="str">
        <f t="shared" si="271"/>
        <v>SDI12_AUDsend_0009</v>
      </c>
      <c r="D1968" t="str">
        <f t="shared" si="272"/>
        <v>Sender</v>
      </c>
      <c r="E1968" t="str">
        <f t="shared" si="273"/>
        <v>2</v>
      </c>
      <c r="F1968" t="str">
        <f t="shared" si="274"/>
        <v>1</v>
      </c>
      <c r="G1968" t="str">
        <f t="shared" si="275"/>
        <v>4</v>
      </c>
      <c r="H1968" t="str">
        <f t="shared" si="276"/>
        <v>AUD</v>
      </c>
      <c r="I1968">
        <f t="shared" si="277"/>
        <v>12</v>
      </c>
      <c r="J1968" s="114" t="str">
        <f t="shared" si="278"/>
        <v>9</v>
      </c>
    </row>
    <row r="1969" spans="1:10" x14ac:dyDescent="0.2">
      <c r="A1969" s="116" t="s">
        <v>3032</v>
      </c>
      <c r="B1969" t="str">
        <f t="shared" si="270"/>
        <v>Prozessor B / Section 1 / Programm 4 / Audio Sender 10</v>
      </c>
      <c r="C1969" t="str">
        <f t="shared" si="271"/>
        <v>SDI12_AUDsend_0010</v>
      </c>
      <c r="D1969" t="str">
        <f t="shared" si="272"/>
        <v>Sender</v>
      </c>
      <c r="E1969" t="str">
        <f t="shared" si="273"/>
        <v>2</v>
      </c>
      <c r="F1969" t="str">
        <f t="shared" si="274"/>
        <v>1</v>
      </c>
      <c r="G1969" t="str">
        <f t="shared" si="275"/>
        <v>4</v>
      </c>
      <c r="H1969" t="str">
        <f t="shared" si="276"/>
        <v>AUD</v>
      </c>
      <c r="I1969">
        <f t="shared" si="277"/>
        <v>12</v>
      </c>
      <c r="J1969" s="114" t="str">
        <f t="shared" si="278"/>
        <v>10</v>
      </c>
    </row>
    <row r="1970" spans="1:10" x14ac:dyDescent="0.2">
      <c r="A1970" s="115" t="s">
        <v>3033</v>
      </c>
      <c r="B1970" t="str">
        <f t="shared" si="270"/>
        <v>Prozessor B / Section 1 / Programm 4 / Audio Sender 11</v>
      </c>
      <c r="C1970" t="str">
        <f t="shared" si="271"/>
        <v>SDI12_AUDsend_0011</v>
      </c>
      <c r="D1970" t="str">
        <f t="shared" si="272"/>
        <v>Sender</v>
      </c>
      <c r="E1970" t="str">
        <f t="shared" si="273"/>
        <v>2</v>
      </c>
      <c r="F1970" t="str">
        <f t="shared" si="274"/>
        <v>1</v>
      </c>
      <c r="G1970" t="str">
        <f t="shared" si="275"/>
        <v>4</v>
      </c>
      <c r="H1970" t="str">
        <f t="shared" si="276"/>
        <v>AUD</v>
      </c>
      <c r="I1970">
        <f t="shared" si="277"/>
        <v>12</v>
      </c>
      <c r="J1970" s="114" t="str">
        <f t="shared" si="278"/>
        <v>11</v>
      </c>
    </row>
    <row r="1971" spans="1:10" x14ac:dyDescent="0.2">
      <c r="A1971" s="116" t="s">
        <v>3034</v>
      </c>
      <c r="B1971" t="str">
        <f t="shared" si="270"/>
        <v>Prozessor B / Section 1 / Programm 4 / Audio Sender 12</v>
      </c>
      <c r="C1971" t="str">
        <f t="shared" si="271"/>
        <v>SDI12_AUDsend_0012</v>
      </c>
      <c r="D1971" t="str">
        <f t="shared" si="272"/>
        <v>Sender</v>
      </c>
      <c r="E1971" t="str">
        <f t="shared" si="273"/>
        <v>2</v>
      </c>
      <c r="F1971" t="str">
        <f t="shared" si="274"/>
        <v>1</v>
      </c>
      <c r="G1971" t="str">
        <f t="shared" si="275"/>
        <v>4</v>
      </c>
      <c r="H1971" t="str">
        <f t="shared" si="276"/>
        <v>AUD</v>
      </c>
      <c r="I1971">
        <f t="shared" si="277"/>
        <v>12</v>
      </c>
      <c r="J1971" s="114" t="str">
        <f t="shared" si="278"/>
        <v>12</v>
      </c>
    </row>
    <row r="1972" spans="1:10" x14ac:dyDescent="0.2">
      <c r="A1972" s="115" t="s">
        <v>3035</v>
      </c>
      <c r="B1972" t="str">
        <f t="shared" si="270"/>
        <v>Prozessor B / Section 1 / Programm 4 / Audio Sender 13</v>
      </c>
      <c r="C1972" t="str">
        <f t="shared" si="271"/>
        <v>SDI12_AUDsend_0013</v>
      </c>
      <c r="D1972" t="str">
        <f t="shared" si="272"/>
        <v>Sender</v>
      </c>
      <c r="E1972" t="str">
        <f t="shared" si="273"/>
        <v>2</v>
      </c>
      <c r="F1972" t="str">
        <f t="shared" si="274"/>
        <v>1</v>
      </c>
      <c r="G1972" t="str">
        <f t="shared" si="275"/>
        <v>4</v>
      </c>
      <c r="H1972" t="str">
        <f t="shared" si="276"/>
        <v>AUD</v>
      </c>
      <c r="I1972">
        <f t="shared" si="277"/>
        <v>12</v>
      </c>
      <c r="J1972" s="114" t="str">
        <f t="shared" si="278"/>
        <v>13</v>
      </c>
    </row>
    <row r="1973" spans="1:10" x14ac:dyDescent="0.2">
      <c r="A1973" s="116" t="s">
        <v>3036</v>
      </c>
      <c r="B1973" t="str">
        <f t="shared" si="270"/>
        <v>Prozessor B / Section 1 / Programm 4 / Audio Sender 14</v>
      </c>
      <c r="C1973" t="str">
        <f t="shared" si="271"/>
        <v>SDI12_AUDsend_0014</v>
      </c>
      <c r="D1973" t="str">
        <f t="shared" si="272"/>
        <v>Sender</v>
      </c>
      <c r="E1973" t="str">
        <f t="shared" si="273"/>
        <v>2</v>
      </c>
      <c r="F1973" t="str">
        <f t="shared" si="274"/>
        <v>1</v>
      </c>
      <c r="G1973" t="str">
        <f t="shared" si="275"/>
        <v>4</v>
      </c>
      <c r="H1973" t="str">
        <f t="shared" si="276"/>
        <v>AUD</v>
      </c>
      <c r="I1973">
        <f t="shared" si="277"/>
        <v>12</v>
      </c>
      <c r="J1973" s="114" t="str">
        <f t="shared" si="278"/>
        <v>14</v>
      </c>
    </row>
    <row r="1974" spans="1:10" x14ac:dyDescent="0.2">
      <c r="A1974" s="115" t="s">
        <v>3037</v>
      </c>
      <c r="B1974" t="str">
        <f t="shared" si="270"/>
        <v>Prozessor B / Section 1 / Programm 4 / Audio Sender 15</v>
      </c>
      <c r="C1974" t="str">
        <f t="shared" si="271"/>
        <v>SDI12_AUDsend_0015</v>
      </c>
      <c r="D1974" t="str">
        <f t="shared" si="272"/>
        <v>Sender</v>
      </c>
      <c r="E1974" t="str">
        <f t="shared" si="273"/>
        <v>2</v>
      </c>
      <c r="F1974" t="str">
        <f t="shared" si="274"/>
        <v>1</v>
      </c>
      <c r="G1974" t="str">
        <f t="shared" si="275"/>
        <v>4</v>
      </c>
      <c r="H1974" t="str">
        <f t="shared" si="276"/>
        <v>AUD</v>
      </c>
      <c r="I1974">
        <f t="shared" si="277"/>
        <v>12</v>
      </c>
      <c r="J1974" s="114" t="str">
        <f t="shared" si="278"/>
        <v>15</v>
      </c>
    </row>
    <row r="1975" spans="1:10" x14ac:dyDescent="0.2">
      <c r="A1975" s="116" t="s">
        <v>3038</v>
      </c>
      <c r="B1975" t="str">
        <f t="shared" si="270"/>
        <v>Prozessor B / Section 1 / Programm 4 / Audio Sender 16</v>
      </c>
      <c r="C1975" t="str">
        <f t="shared" si="271"/>
        <v>SDI12_AUDsend_0016</v>
      </c>
      <c r="D1975" t="str">
        <f t="shared" si="272"/>
        <v>Sender</v>
      </c>
      <c r="E1975" t="str">
        <f t="shared" si="273"/>
        <v>2</v>
      </c>
      <c r="F1975" t="str">
        <f t="shared" si="274"/>
        <v>1</v>
      </c>
      <c r="G1975" t="str">
        <f t="shared" si="275"/>
        <v>4</v>
      </c>
      <c r="H1975" t="str">
        <f t="shared" si="276"/>
        <v>AUD</v>
      </c>
      <c r="I1975">
        <f t="shared" si="277"/>
        <v>12</v>
      </c>
      <c r="J1975" s="114" t="str">
        <f t="shared" si="278"/>
        <v>16</v>
      </c>
    </row>
    <row r="1976" spans="1:10" x14ac:dyDescent="0.2">
      <c r="A1976" s="115" t="s">
        <v>3039</v>
      </c>
      <c r="B1976" t="str">
        <f t="shared" si="270"/>
        <v>Prozessor B / Section 1 / Programm 4 / Video Sender 1</v>
      </c>
      <c r="C1976" t="str">
        <f t="shared" si="271"/>
        <v>SDI12_VIDsend_0001</v>
      </c>
      <c r="D1976" t="str">
        <f t="shared" si="272"/>
        <v>Sender</v>
      </c>
      <c r="E1976" t="str">
        <f t="shared" si="273"/>
        <v>2</v>
      </c>
      <c r="F1976" t="str">
        <f t="shared" si="274"/>
        <v>1</v>
      </c>
      <c r="G1976" t="str">
        <f t="shared" si="275"/>
        <v>4</v>
      </c>
      <c r="H1976" t="str">
        <f t="shared" si="276"/>
        <v>VID</v>
      </c>
      <c r="I1976">
        <f t="shared" si="277"/>
        <v>12</v>
      </c>
      <c r="J1976" s="114" t="str">
        <f t="shared" si="278"/>
        <v>1</v>
      </c>
    </row>
    <row r="1977" spans="1:10" x14ac:dyDescent="0.2">
      <c r="A1977" s="116" t="s">
        <v>3040</v>
      </c>
      <c r="B1977" t="str">
        <f t="shared" si="270"/>
        <v>Prozessor B / Section 1 / Programm 4 / Video Sender 2</v>
      </c>
      <c r="C1977" t="str">
        <f t="shared" si="271"/>
        <v>SDI12_VIDsend_0002</v>
      </c>
      <c r="D1977" t="str">
        <f t="shared" si="272"/>
        <v>Sender</v>
      </c>
      <c r="E1977" t="str">
        <f t="shared" si="273"/>
        <v>2</v>
      </c>
      <c r="F1977" t="str">
        <f t="shared" si="274"/>
        <v>1</v>
      </c>
      <c r="G1977" t="str">
        <f t="shared" si="275"/>
        <v>4</v>
      </c>
      <c r="H1977" t="str">
        <f t="shared" si="276"/>
        <v>VID</v>
      </c>
      <c r="I1977">
        <f t="shared" si="277"/>
        <v>12</v>
      </c>
      <c r="J1977" s="114" t="str">
        <f t="shared" si="278"/>
        <v>2</v>
      </c>
    </row>
    <row r="1978" spans="1:10" x14ac:dyDescent="0.2">
      <c r="A1978" s="115" t="s">
        <v>3041</v>
      </c>
      <c r="B1978" t="str">
        <f t="shared" si="270"/>
        <v>Prozessor B / Section 2 / Programm 1 / Ancillary Sender 1</v>
      </c>
      <c r="C1978" t="str">
        <f t="shared" si="271"/>
        <v>SDI13_ANCsend_0001</v>
      </c>
      <c r="D1978" t="str">
        <f t="shared" si="272"/>
        <v>Sender</v>
      </c>
      <c r="E1978" t="str">
        <f t="shared" si="273"/>
        <v>2</v>
      </c>
      <c r="F1978" t="str">
        <f t="shared" si="274"/>
        <v>2</v>
      </c>
      <c r="G1978" t="str">
        <f t="shared" si="275"/>
        <v>1</v>
      </c>
      <c r="H1978" t="str">
        <f t="shared" si="276"/>
        <v>ANC</v>
      </c>
      <c r="I1978">
        <f t="shared" si="277"/>
        <v>13</v>
      </c>
      <c r="J1978" s="114" t="str">
        <f t="shared" si="278"/>
        <v>1</v>
      </c>
    </row>
    <row r="1979" spans="1:10" x14ac:dyDescent="0.2">
      <c r="A1979" s="116" t="s">
        <v>3042</v>
      </c>
      <c r="B1979" t="str">
        <f t="shared" si="270"/>
        <v>Prozessor B / Section 2 / Programm 1 / Ancillary Sender 2</v>
      </c>
      <c r="C1979" t="str">
        <f t="shared" si="271"/>
        <v>SDI13_ANCsend_0002</v>
      </c>
      <c r="D1979" t="str">
        <f t="shared" si="272"/>
        <v>Sender</v>
      </c>
      <c r="E1979" t="str">
        <f t="shared" si="273"/>
        <v>2</v>
      </c>
      <c r="F1979" t="str">
        <f t="shared" si="274"/>
        <v>2</v>
      </c>
      <c r="G1979" t="str">
        <f t="shared" si="275"/>
        <v>1</v>
      </c>
      <c r="H1979" t="str">
        <f t="shared" si="276"/>
        <v>ANC</v>
      </c>
      <c r="I1979">
        <f t="shared" si="277"/>
        <v>13</v>
      </c>
      <c r="J1979" s="114" t="str">
        <f t="shared" si="278"/>
        <v>2</v>
      </c>
    </row>
    <row r="1980" spans="1:10" x14ac:dyDescent="0.2">
      <c r="A1980" s="115" t="s">
        <v>3043</v>
      </c>
      <c r="B1980" t="str">
        <f t="shared" si="270"/>
        <v>Prozessor B / Section 2 / Programm 1 / Ancillary Sender 3</v>
      </c>
      <c r="C1980" t="str">
        <f t="shared" si="271"/>
        <v>SDI13_ANCsend_0003</v>
      </c>
      <c r="D1980" t="str">
        <f t="shared" si="272"/>
        <v>Sender</v>
      </c>
      <c r="E1980" t="str">
        <f t="shared" si="273"/>
        <v>2</v>
      </c>
      <c r="F1980" t="str">
        <f t="shared" si="274"/>
        <v>2</v>
      </c>
      <c r="G1980" t="str">
        <f t="shared" si="275"/>
        <v>1</v>
      </c>
      <c r="H1980" t="str">
        <f t="shared" si="276"/>
        <v>ANC</v>
      </c>
      <c r="I1980">
        <f t="shared" si="277"/>
        <v>13</v>
      </c>
      <c r="J1980" s="114" t="str">
        <f t="shared" si="278"/>
        <v>3</v>
      </c>
    </row>
    <row r="1981" spans="1:10" x14ac:dyDescent="0.2">
      <c r="A1981" s="116" t="s">
        <v>3044</v>
      </c>
      <c r="B1981" t="str">
        <f t="shared" si="270"/>
        <v>Prozessor B / Section 2 / Programm 1 / Ancillary Sender 4</v>
      </c>
      <c r="C1981" t="str">
        <f t="shared" si="271"/>
        <v>SDI13_ANCsend_0004</v>
      </c>
      <c r="D1981" t="str">
        <f t="shared" si="272"/>
        <v>Sender</v>
      </c>
      <c r="E1981" t="str">
        <f t="shared" si="273"/>
        <v>2</v>
      </c>
      <c r="F1981" t="str">
        <f t="shared" si="274"/>
        <v>2</v>
      </c>
      <c r="G1981" t="str">
        <f t="shared" si="275"/>
        <v>1</v>
      </c>
      <c r="H1981" t="str">
        <f t="shared" si="276"/>
        <v>ANC</v>
      </c>
      <c r="I1981">
        <f t="shared" si="277"/>
        <v>13</v>
      </c>
      <c r="J1981" s="114" t="str">
        <f t="shared" si="278"/>
        <v>4</v>
      </c>
    </row>
    <row r="1982" spans="1:10" x14ac:dyDescent="0.2">
      <c r="A1982" s="115" t="s">
        <v>3045</v>
      </c>
      <c r="B1982" t="str">
        <f t="shared" si="270"/>
        <v>Prozessor B / Section 2 / Programm 1 / Audio Sender 1</v>
      </c>
      <c r="C1982" t="str">
        <f t="shared" si="271"/>
        <v>SDI13_AUDsend_0001</v>
      </c>
      <c r="D1982" t="str">
        <f t="shared" si="272"/>
        <v>Sender</v>
      </c>
      <c r="E1982" t="str">
        <f t="shared" si="273"/>
        <v>2</v>
      </c>
      <c r="F1982" t="str">
        <f t="shared" si="274"/>
        <v>2</v>
      </c>
      <c r="G1982" t="str">
        <f t="shared" si="275"/>
        <v>1</v>
      </c>
      <c r="H1982" t="str">
        <f t="shared" si="276"/>
        <v>AUD</v>
      </c>
      <c r="I1982">
        <f t="shared" si="277"/>
        <v>13</v>
      </c>
      <c r="J1982" s="114" t="str">
        <f t="shared" si="278"/>
        <v>1</v>
      </c>
    </row>
    <row r="1983" spans="1:10" x14ac:dyDescent="0.2">
      <c r="A1983" s="116" t="s">
        <v>3046</v>
      </c>
      <c r="B1983" t="str">
        <f t="shared" si="270"/>
        <v>Prozessor B / Section 2 / Programm 1 / Audio Sender 2</v>
      </c>
      <c r="C1983" t="str">
        <f t="shared" si="271"/>
        <v>SDI13_AUDsend_0002</v>
      </c>
      <c r="D1983" t="str">
        <f t="shared" si="272"/>
        <v>Sender</v>
      </c>
      <c r="E1983" t="str">
        <f t="shared" si="273"/>
        <v>2</v>
      </c>
      <c r="F1983" t="str">
        <f t="shared" si="274"/>
        <v>2</v>
      </c>
      <c r="G1983" t="str">
        <f t="shared" si="275"/>
        <v>1</v>
      </c>
      <c r="H1983" t="str">
        <f t="shared" si="276"/>
        <v>AUD</v>
      </c>
      <c r="I1983">
        <f t="shared" si="277"/>
        <v>13</v>
      </c>
      <c r="J1983" s="114" t="str">
        <f t="shared" si="278"/>
        <v>2</v>
      </c>
    </row>
    <row r="1984" spans="1:10" x14ac:dyDescent="0.2">
      <c r="A1984" s="115" t="s">
        <v>3047</v>
      </c>
      <c r="B1984" t="str">
        <f t="shared" si="270"/>
        <v>Prozessor B / Section 2 / Programm 1 / Audio Sender 3</v>
      </c>
      <c r="C1984" t="str">
        <f t="shared" si="271"/>
        <v>SDI13_AUDsend_0003</v>
      </c>
      <c r="D1984" t="str">
        <f t="shared" si="272"/>
        <v>Sender</v>
      </c>
      <c r="E1984" t="str">
        <f t="shared" si="273"/>
        <v>2</v>
      </c>
      <c r="F1984" t="str">
        <f t="shared" si="274"/>
        <v>2</v>
      </c>
      <c r="G1984" t="str">
        <f t="shared" si="275"/>
        <v>1</v>
      </c>
      <c r="H1984" t="str">
        <f t="shared" si="276"/>
        <v>AUD</v>
      </c>
      <c r="I1984">
        <f t="shared" si="277"/>
        <v>13</v>
      </c>
      <c r="J1984" s="114" t="str">
        <f t="shared" si="278"/>
        <v>3</v>
      </c>
    </row>
    <row r="1985" spans="1:10" x14ac:dyDescent="0.2">
      <c r="A1985" s="116" t="s">
        <v>3048</v>
      </c>
      <c r="B1985" t="str">
        <f t="shared" si="270"/>
        <v>Prozessor B / Section 2 / Programm 1 / Audio Sender 4</v>
      </c>
      <c r="C1985" t="str">
        <f t="shared" si="271"/>
        <v>SDI13_AUDsend_0004</v>
      </c>
      <c r="D1985" t="str">
        <f t="shared" si="272"/>
        <v>Sender</v>
      </c>
      <c r="E1985" t="str">
        <f t="shared" si="273"/>
        <v>2</v>
      </c>
      <c r="F1985" t="str">
        <f t="shared" si="274"/>
        <v>2</v>
      </c>
      <c r="G1985" t="str">
        <f t="shared" si="275"/>
        <v>1</v>
      </c>
      <c r="H1985" t="str">
        <f t="shared" si="276"/>
        <v>AUD</v>
      </c>
      <c r="I1985">
        <f t="shared" si="277"/>
        <v>13</v>
      </c>
      <c r="J1985" s="114" t="str">
        <f t="shared" si="278"/>
        <v>4</v>
      </c>
    </row>
    <row r="1986" spans="1:10" x14ac:dyDescent="0.2">
      <c r="A1986" s="115" t="s">
        <v>3049</v>
      </c>
      <c r="B1986" t="str">
        <f t="shared" ref="B1986:B2049" si="279">CONCATENATE(IF(E1986="1","Prozessor A",IF(E1986="2","Prozessor B",IF(E1986="3","Prozessor C",IF(E1986="4","Prozessor D","UNBEKANNT"))))," / ",IF(F1986="1","Section 1",IF(F1986="2","Section 2","UNBEKANNT"))," / ",IF(G1986="1","Programm 1",IF(G1986="2","Programm 2",IF(G1986="3","Programm 3",IF(G1986="4","Programm 4","UNBEKANNT")))), " / ", IF(H1986="VID","Video",IF(H1986="AUD","Audio",IF(H1986="ANC","Ancillary","UNBEKANNT")))," ", D1986, " ", J1986)</f>
        <v>Prozessor B / Section 2 / Programm 1 / Audio Sender 5</v>
      </c>
      <c r="C1986" t="str">
        <f t="shared" ref="C1986:C2049" si="280">CONCATENATE("SDI",IF(I1986&lt;10,CONCATENATE("0",I1986),I1986),"_",H1986,IF(D1986="Sender","send_",IF(D1986="Receiver","rec_","UNKNOWN")),IF(OR(J1986 ="1",J1986 ="2",J1986 ="3",J1986 ="4",J1986 ="5",J1986 ="6",J1986 ="7",J1986 ="8",J1986 ="9"),CONCATENATE("000",J1986),CONCATENATE("00",J1986)))</f>
        <v>SDI13_AUDsend_0005</v>
      </c>
      <c r="D1986" t="str">
        <f t="shared" ref="D1986:D2049" si="281">IF(ISERROR(FIND("S|P",A1986)),"Receiver","Sender")</f>
        <v>Sender</v>
      </c>
      <c r="E1986" t="str">
        <f t="shared" ref="E1986:E2049" si="282">IF(ISERROR(FIND("ProcA",A1986)),IF(ISERROR(FIND("ProcB",A1986)),IF(ISERROR(FIND("ProcC",A1986)),IF(ISERROR(FIND("ProcD",A1986)),"UNBEKANNT","4"),"3"),"2"),"1")</f>
        <v>2</v>
      </c>
      <c r="F1986" t="str">
        <f t="shared" ref="F1986:F2049" si="283">IF(ISERROR(FIND(" S1 ",A1986)),IF(ISERROR(FIND(" S2 ",A1986)),"UNBEKANNT","2"),"1")</f>
        <v>2</v>
      </c>
      <c r="G1986" t="str">
        <f t="shared" ref="G1986:G2049" si="284">IF(ISERROR(FIND(" P1 ",A1986)),IF(ISERROR(FIND(" P2 ",A1986)),IF(ISERROR(FIND(" P3 ",A1986)),IF(ISERROR(FIND(" P4 ",A1986)),"UNBEKANNT","4"),"3"),"2"),"1")</f>
        <v>1</v>
      </c>
      <c r="H1986" t="str">
        <f t="shared" ref="H1986:H2049" si="285">IF(ISERROR(FIND("Video",A1986)),IF(ISERROR(FIND("Audio",A1986)),IF(ISERROR(FIND("Ancillary",A1986)),"UNBEKANNT","ANC"),"AUD"),"VID")</f>
        <v>AUD</v>
      </c>
      <c r="I1986">
        <f t="shared" ref="I1986:I2049" si="286">IF(AND(E1986="1",F1986="1",G1986="1"),1,IF(AND(E1986="1",F1986="1",G1986="2"),2,IF(AND(E1986="1",F1986="1",G1986="3"),3,IF(AND(E1986="1",F1986="1",G1986="4"),4,IF(AND(E1986="1",F1986="2",G1986="1"),5,IF(AND(E1986="1",F1986="2",G1986="2"),6,IF(AND(E1986="1",F1986="2",G1986="3"),7,IF(AND(E1986="1",F1986="2",G1986="4"),8,IF(AND(E1986="2",F1986="1",G1986="1"),9,IF(AND(E1986="2",F1986="1",G1986="2"),10,IF(AND(E1986="2",F1986="1",G1986="3"),11,IF(AND(E1986="2",F1986="1",G1986="4"),12,IF(AND(E1986="2",F1986="2",G1986="1"),13,IF(AND(E1986="2",F1986="2",G1986="2"),14,IF(AND(E1986="2",F1986="2",G1986="3"),15,IF(AND(E1986="2",F1986="2",G1986="4"),16,IF(AND(E1986="3",F1986="1",G1986="1"),17,IF(AND(E1986="3",F1986="1",G1986="2"),18,IF(AND(E1986="3",F1986="1",G1986="3"),19,IF(AND(E1986="3",F1986="1",G1986="4"),20,IF(AND(E1986="3",F1986="2",G1986="1"),21,IF(AND(E1986="3",F1986="2",G1986="2"),22,IF(AND(E1986="3",F1986="2",G1986="3"),23,IF(AND(E1986="3",F1986="2",G1986="4"),24,IF(AND(E1986="4",F1986="1",G1986="1"),25,IF(AND(E1986="4",F1986="1",G1986="2"),26,IF(AND(E1986="4",F1986="1",G1986="3"),27,IF(AND(E1986="4",F1986="1",G1986="4"),28,IF(AND(E1986="4",F1986="2",G1986="1"),29,IF(AND(E1986="4",F1986="2",G1986="2"),30,IF(AND(E1986="4",F1986="2",G1986="3"),31,IF(AND(E1986="4",F1986="2",G1986="4"),32,"UNBEKANNT"))))))))))))))))))))))))))))))))</f>
        <v>13</v>
      </c>
      <c r="J1986" s="114" t="str">
        <f t="shared" ref="J1986:J2049" si="287">IF(ISERROR(FIND("Proxy Video",A1986)),IF(ISERROR(FIND("Video",A1986)),IF(ISERROR(SEARCH("Audio",A1986)),IF(ISERROR(SEARCH("Data",A1986)),"UNBEKANNT",RIGHT(A1986,LEN(A1986)-SEARCH("Data",A1986)-4)),RIGHT(A1986,LEN(A1986)-SEARCH("Audio",A1986)-5)),"1"),"2")</f>
        <v>5</v>
      </c>
    </row>
    <row r="1987" spans="1:10" x14ac:dyDescent="0.2">
      <c r="A1987" s="116" t="s">
        <v>3050</v>
      </c>
      <c r="B1987" t="str">
        <f t="shared" si="279"/>
        <v>Prozessor B / Section 2 / Programm 1 / Audio Sender 6</v>
      </c>
      <c r="C1987" t="str">
        <f t="shared" si="280"/>
        <v>SDI13_AUDsend_0006</v>
      </c>
      <c r="D1987" t="str">
        <f t="shared" si="281"/>
        <v>Sender</v>
      </c>
      <c r="E1987" t="str">
        <f t="shared" si="282"/>
        <v>2</v>
      </c>
      <c r="F1987" t="str">
        <f t="shared" si="283"/>
        <v>2</v>
      </c>
      <c r="G1987" t="str">
        <f t="shared" si="284"/>
        <v>1</v>
      </c>
      <c r="H1987" t="str">
        <f t="shared" si="285"/>
        <v>AUD</v>
      </c>
      <c r="I1987">
        <f t="shared" si="286"/>
        <v>13</v>
      </c>
      <c r="J1987" s="114" t="str">
        <f t="shared" si="287"/>
        <v>6</v>
      </c>
    </row>
    <row r="1988" spans="1:10" x14ac:dyDescent="0.2">
      <c r="A1988" s="115" t="s">
        <v>3051</v>
      </c>
      <c r="B1988" t="str">
        <f t="shared" si="279"/>
        <v>Prozessor B / Section 2 / Programm 1 / Audio Sender 7</v>
      </c>
      <c r="C1988" t="str">
        <f t="shared" si="280"/>
        <v>SDI13_AUDsend_0007</v>
      </c>
      <c r="D1988" t="str">
        <f t="shared" si="281"/>
        <v>Sender</v>
      </c>
      <c r="E1988" t="str">
        <f t="shared" si="282"/>
        <v>2</v>
      </c>
      <c r="F1988" t="str">
        <f t="shared" si="283"/>
        <v>2</v>
      </c>
      <c r="G1988" t="str">
        <f t="shared" si="284"/>
        <v>1</v>
      </c>
      <c r="H1988" t="str">
        <f t="shared" si="285"/>
        <v>AUD</v>
      </c>
      <c r="I1988">
        <f t="shared" si="286"/>
        <v>13</v>
      </c>
      <c r="J1988" s="114" t="str">
        <f t="shared" si="287"/>
        <v>7</v>
      </c>
    </row>
    <row r="1989" spans="1:10" x14ac:dyDescent="0.2">
      <c r="A1989" s="116" t="s">
        <v>3052</v>
      </c>
      <c r="B1989" t="str">
        <f t="shared" si="279"/>
        <v>Prozessor B / Section 2 / Programm 1 / Audio Sender 8</v>
      </c>
      <c r="C1989" t="str">
        <f t="shared" si="280"/>
        <v>SDI13_AUDsend_0008</v>
      </c>
      <c r="D1989" t="str">
        <f t="shared" si="281"/>
        <v>Sender</v>
      </c>
      <c r="E1989" t="str">
        <f t="shared" si="282"/>
        <v>2</v>
      </c>
      <c r="F1989" t="str">
        <f t="shared" si="283"/>
        <v>2</v>
      </c>
      <c r="G1989" t="str">
        <f t="shared" si="284"/>
        <v>1</v>
      </c>
      <c r="H1989" t="str">
        <f t="shared" si="285"/>
        <v>AUD</v>
      </c>
      <c r="I1989">
        <f t="shared" si="286"/>
        <v>13</v>
      </c>
      <c r="J1989" s="114" t="str">
        <f t="shared" si="287"/>
        <v>8</v>
      </c>
    </row>
    <row r="1990" spans="1:10" x14ac:dyDescent="0.2">
      <c r="A1990" s="115" t="s">
        <v>3053</v>
      </c>
      <c r="B1990" t="str">
        <f t="shared" si="279"/>
        <v>Prozessor B / Section 2 / Programm 1 / Audio Sender 9</v>
      </c>
      <c r="C1990" t="str">
        <f t="shared" si="280"/>
        <v>SDI13_AUDsend_0009</v>
      </c>
      <c r="D1990" t="str">
        <f t="shared" si="281"/>
        <v>Sender</v>
      </c>
      <c r="E1990" t="str">
        <f t="shared" si="282"/>
        <v>2</v>
      </c>
      <c r="F1990" t="str">
        <f t="shared" si="283"/>
        <v>2</v>
      </c>
      <c r="G1990" t="str">
        <f t="shared" si="284"/>
        <v>1</v>
      </c>
      <c r="H1990" t="str">
        <f t="shared" si="285"/>
        <v>AUD</v>
      </c>
      <c r="I1990">
        <f t="shared" si="286"/>
        <v>13</v>
      </c>
      <c r="J1990" s="114" t="str">
        <f t="shared" si="287"/>
        <v>9</v>
      </c>
    </row>
    <row r="1991" spans="1:10" x14ac:dyDescent="0.2">
      <c r="A1991" s="116" t="s">
        <v>3054</v>
      </c>
      <c r="B1991" t="str">
        <f t="shared" si="279"/>
        <v>Prozessor B / Section 2 / Programm 1 / Audio Sender 10</v>
      </c>
      <c r="C1991" t="str">
        <f t="shared" si="280"/>
        <v>SDI13_AUDsend_0010</v>
      </c>
      <c r="D1991" t="str">
        <f t="shared" si="281"/>
        <v>Sender</v>
      </c>
      <c r="E1991" t="str">
        <f t="shared" si="282"/>
        <v>2</v>
      </c>
      <c r="F1991" t="str">
        <f t="shared" si="283"/>
        <v>2</v>
      </c>
      <c r="G1991" t="str">
        <f t="shared" si="284"/>
        <v>1</v>
      </c>
      <c r="H1991" t="str">
        <f t="shared" si="285"/>
        <v>AUD</v>
      </c>
      <c r="I1991">
        <f t="shared" si="286"/>
        <v>13</v>
      </c>
      <c r="J1991" s="114" t="str">
        <f t="shared" si="287"/>
        <v>10</v>
      </c>
    </row>
    <row r="1992" spans="1:10" x14ac:dyDescent="0.2">
      <c r="A1992" s="115" t="s">
        <v>3055</v>
      </c>
      <c r="B1992" t="str">
        <f t="shared" si="279"/>
        <v>Prozessor B / Section 2 / Programm 1 / Audio Sender 11</v>
      </c>
      <c r="C1992" t="str">
        <f t="shared" si="280"/>
        <v>SDI13_AUDsend_0011</v>
      </c>
      <c r="D1992" t="str">
        <f t="shared" si="281"/>
        <v>Sender</v>
      </c>
      <c r="E1992" t="str">
        <f t="shared" si="282"/>
        <v>2</v>
      </c>
      <c r="F1992" t="str">
        <f t="shared" si="283"/>
        <v>2</v>
      </c>
      <c r="G1992" t="str">
        <f t="shared" si="284"/>
        <v>1</v>
      </c>
      <c r="H1992" t="str">
        <f t="shared" si="285"/>
        <v>AUD</v>
      </c>
      <c r="I1992">
        <f t="shared" si="286"/>
        <v>13</v>
      </c>
      <c r="J1992" s="114" t="str">
        <f t="shared" si="287"/>
        <v>11</v>
      </c>
    </row>
    <row r="1993" spans="1:10" x14ac:dyDescent="0.2">
      <c r="A1993" s="116" t="s">
        <v>3056</v>
      </c>
      <c r="B1993" t="str">
        <f t="shared" si="279"/>
        <v>Prozessor B / Section 2 / Programm 1 / Audio Sender 12</v>
      </c>
      <c r="C1993" t="str">
        <f t="shared" si="280"/>
        <v>SDI13_AUDsend_0012</v>
      </c>
      <c r="D1993" t="str">
        <f t="shared" si="281"/>
        <v>Sender</v>
      </c>
      <c r="E1993" t="str">
        <f t="shared" si="282"/>
        <v>2</v>
      </c>
      <c r="F1993" t="str">
        <f t="shared" si="283"/>
        <v>2</v>
      </c>
      <c r="G1993" t="str">
        <f t="shared" si="284"/>
        <v>1</v>
      </c>
      <c r="H1993" t="str">
        <f t="shared" si="285"/>
        <v>AUD</v>
      </c>
      <c r="I1993">
        <f t="shared" si="286"/>
        <v>13</v>
      </c>
      <c r="J1993" s="114" t="str">
        <f t="shared" si="287"/>
        <v>12</v>
      </c>
    </row>
    <row r="1994" spans="1:10" x14ac:dyDescent="0.2">
      <c r="A1994" s="115" t="s">
        <v>3057</v>
      </c>
      <c r="B1994" t="str">
        <f t="shared" si="279"/>
        <v>Prozessor B / Section 2 / Programm 1 / Audio Sender 13</v>
      </c>
      <c r="C1994" t="str">
        <f t="shared" si="280"/>
        <v>SDI13_AUDsend_0013</v>
      </c>
      <c r="D1994" t="str">
        <f t="shared" si="281"/>
        <v>Sender</v>
      </c>
      <c r="E1994" t="str">
        <f t="shared" si="282"/>
        <v>2</v>
      </c>
      <c r="F1994" t="str">
        <f t="shared" si="283"/>
        <v>2</v>
      </c>
      <c r="G1994" t="str">
        <f t="shared" si="284"/>
        <v>1</v>
      </c>
      <c r="H1994" t="str">
        <f t="shared" si="285"/>
        <v>AUD</v>
      </c>
      <c r="I1994">
        <f t="shared" si="286"/>
        <v>13</v>
      </c>
      <c r="J1994" s="114" t="str">
        <f t="shared" si="287"/>
        <v>13</v>
      </c>
    </row>
    <row r="1995" spans="1:10" x14ac:dyDescent="0.2">
      <c r="A1995" s="116" t="s">
        <v>3058</v>
      </c>
      <c r="B1995" t="str">
        <f t="shared" si="279"/>
        <v>Prozessor B / Section 2 / Programm 1 / Audio Sender 14</v>
      </c>
      <c r="C1995" t="str">
        <f t="shared" si="280"/>
        <v>SDI13_AUDsend_0014</v>
      </c>
      <c r="D1995" t="str">
        <f t="shared" si="281"/>
        <v>Sender</v>
      </c>
      <c r="E1995" t="str">
        <f t="shared" si="282"/>
        <v>2</v>
      </c>
      <c r="F1995" t="str">
        <f t="shared" si="283"/>
        <v>2</v>
      </c>
      <c r="G1995" t="str">
        <f t="shared" si="284"/>
        <v>1</v>
      </c>
      <c r="H1995" t="str">
        <f t="shared" si="285"/>
        <v>AUD</v>
      </c>
      <c r="I1995">
        <f t="shared" si="286"/>
        <v>13</v>
      </c>
      <c r="J1995" s="114" t="str">
        <f t="shared" si="287"/>
        <v>14</v>
      </c>
    </row>
    <row r="1996" spans="1:10" x14ac:dyDescent="0.2">
      <c r="A1996" s="115" t="s">
        <v>3059</v>
      </c>
      <c r="B1996" t="str">
        <f t="shared" si="279"/>
        <v>Prozessor B / Section 2 / Programm 1 / Audio Sender 15</v>
      </c>
      <c r="C1996" t="str">
        <f t="shared" si="280"/>
        <v>SDI13_AUDsend_0015</v>
      </c>
      <c r="D1996" t="str">
        <f t="shared" si="281"/>
        <v>Sender</v>
      </c>
      <c r="E1996" t="str">
        <f t="shared" si="282"/>
        <v>2</v>
      </c>
      <c r="F1996" t="str">
        <f t="shared" si="283"/>
        <v>2</v>
      </c>
      <c r="G1996" t="str">
        <f t="shared" si="284"/>
        <v>1</v>
      </c>
      <c r="H1996" t="str">
        <f t="shared" si="285"/>
        <v>AUD</v>
      </c>
      <c r="I1996">
        <f t="shared" si="286"/>
        <v>13</v>
      </c>
      <c r="J1996" s="114" t="str">
        <f t="shared" si="287"/>
        <v>15</v>
      </c>
    </row>
    <row r="1997" spans="1:10" x14ac:dyDescent="0.2">
      <c r="A1997" s="116" t="s">
        <v>3060</v>
      </c>
      <c r="B1997" t="str">
        <f t="shared" si="279"/>
        <v>Prozessor B / Section 2 / Programm 1 / Audio Sender 16</v>
      </c>
      <c r="C1997" t="str">
        <f t="shared" si="280"/>
        <v>SDI13_AUDsend_0016</v>
      </c>
      <c r="D1997" t="str">
        <f t="shared" si="281"/>
        <v>Sender</v>
      </c>
      <c r="E1997" t="str">
        <f t="shared" si="282"/>
        <v>2</v>
      </c>
      <c r="F1997" t="str">
        <f t="shared" si="283"/>
        <v>2</v>
      </c>
      <c r="G1997" t="str">
        <f t="shared" si="284"/>
        <v>1</v>
      </c>
      <c r="H1997" t="str">
        <f t="shared" si="285"/>
        <v>AUD</v>
      </c>
      <c r="I1997">
        <f t="shared" si="286"/>
        <v>13</v>
      </c>
      <c r="J1997" s="114" t="str">
        <f t="shared" si="287"/>
        <v>16</v>
      </c>
    </row>
    <row r="1998" spans="1:10" x14ac:dyDescent="0.2">
      <c r="A1998" s="115" t="s">
        <v>3061</v>
      </c>
      <c r="B1998" t="str">
        <f t="shared" si="279"/>
        <v>Prozessor B / Section 2 / Programm 1 / Video Sender 1</v>
      </c>
      <c r="C1998" t="str">
        <f t="shared" si="280"/>
        <v>SDI13_VIDsend_0001</v>
      </c>
      <c r="D1998" t="str">
        <f t="shared" si="281"/>
        <v>Sender</v>
      </c>
      <c r="E1998" t="str">
        <f t="shared" si="282"/>
        <v>2</v>
      </c>
      <c r="F1998" t="str">
        <f t="shared" si="283"/>
        <v>2</v>
      </c>
      <c r="G1998" t="str">
        <f t="shared" si="284"/>
        <v>1</v>
      </c>
      <c r="H1998" t="str">
        <f t="shared" si="285"/>
        <v>VID</v>
      </c>
      <c r="I1998">
        <f t="shared" si="286"/>
        <v>13</v>
      </c>
      <c r="J1998" s="114" t="str">
        <f t="shared" si="287"/>
        <v>1</v>
      </c>
    </row>
    <row r="1999" spans="1:10" x14ac:dyDescent="0.2">
      <c r="A1999" s="116" t="s">
        <v>3062</v>
      </c>
      <c r="B1999" t="str">
        <f t="shared" si="279"/>
        <v>Prozessor B / Section 2 / Programm 1 / Video Sender 2</v>
      </c>
      <c r="C1999" t="str">
        <f t="shared" si="280"/>
        <v>SDI13_VIDsend_0002</v>
      </c>
      <c r="D1999" t="str">
        <f t="shared" si="281"/>
        <v>Sender</v>
      </c>
      <c r="E1999" t="str">
        <f t="shared" si="282"/>
        <v>2</v>
      </c>
      <c r="F1999" t="str">
        <f t="shared" si="283"/>
        <v>2</v>
      </c>
      <c r="G1999" t="str">
        <f t="shared" si="284"/>
        <v>1</v>
      </c>
      <c r="H1999" t="str">
        <f t="shared" si="285"/>
        <v>VID</v>
      </c>
      <c r="I1999">
        <f t="shared" si="286"/>
        <v>13</v>
      </c>
      <c r="J1999" s="114" t="str">
        <f t="shared" si="287"/>
        <v>2</v>
      </c>
    </row>
    <row r="2000" spans="1:10" x14ac:dyDescent="0.2">
      <c r="A2000" s="115" t="s">
        <v>3063</v>
      </c>
      <c r="B2000" t="str">
        <f t="shared" si="279"/>
        <v>Prozessor B / Section 2 / Programm 2 / Ancillary Sender 1</v>
      </c>
      <c r="C2000" t="str">
        <f t="shared" si="280"/>
        <v>SDI14_ANCsend_0001</v>
      </c>
      <c r="D2000" t="str">
        <f t="shared" si="281"/>
        <v>Sender</v>
      </c>
      <c r="E2000" t="str">
        <f t="shared" si="282"/>
        <v>2</v>
      </c>
      <c r="F2000" t="str">
        <f t="shared" si="283"/>
        <v>2</v>
      </c>
      <c r="G2000" t="str">
        <f t="shared" si="284"/>
        <v>2</v>
      </c>
      <c r="H2000" t="str">
        <f t="shared" si="285"/>
        <v>ANC</v>
      </c>
      <c r="I2000">
        <f t="shared" si="286"/>
        <v>14</v>
      </c>
      <c r="J2000" s="114" t="str">
        <f t="shared" si="287"/>
        <v>1</v>
      </c>
    </row>
    <row r="2001" spans="1:10" x14ac:dyDescent="0.2">
      <c r="A2001" s="116" t="s">
        <v>3064</v>
      </c>
      <c r="B2001" t="str">
        <f t="shared" si="279"/>
        <v>Prozessor B / Section 2 / Programm 2 / Ancillary Sender 2</v>
      </c>
      <c r="C2001" t="str">
        <f t="shared" si="280"/>
        <v>SDI14_ANCsend_0002</v>
      </c>
      <c r="D2001" t="str">
        <f t="shared" si="281"/>
        <v>Sender</v>
      </c>
      <c r="E2001" t="str">
        <f t="shared" si="282"/>
        <v>2</v>
      </c>
      <c r="F2001" t="str">
        <f t="shared" si="283"/>
        <v>2</v>
      </c>
      <c r="G2001" t="str">
        <f t="shared" si="284"/>
        <v>2</v>
      </c>
      <c r="H2001" t="str">
        <f t="shared" si="285"/>
        <v>ANC</v>
      </c>
      <c r="I2001">
        <f t="shared" si="286"/>
        <v>14</v>
      </c>
      <c r="J2001" s="114" t="str">
        <f t="shared" si="287"/>
        <v>2</v>
      </c>
    </row>
    <row r="2002" spans="1:10" x14ac:dyDescent="0.2">
      <c r="A2002" s="115" t="s">
        <v>3065</v>
      </c>
      <c r="B2002" t="str">
        <f t="shared" si="279"/>
        <v>Prozessor B / Section 2 / Programm 2 / Ancillary Sender 3</v>
      </c>
      <c r="C2002" t="str">
        <f t="shared" si="280"/>
        <v>SDI14_ANCsend_0003</v>
      </c>
      <c r="D2002" t="str">
        <f t="shared" si="281"/>
        <v>Sender</v>
      </c>
      <c r="E2002" t="str">
        <f t="shared" si="282"/>
        <v>2</v>
      </c>
      <c r="F2002" t="str">
        <f t="shared" si="283"/>
        <v>2</v>
      </c>
      <c r="G2002" t="str">
        <f t="shared" si="284"/>
        <v>2</v>
      </c>
      <c r="H2002" t="str">
        <f t="shared" si="285"/>
        <v>ANC</v>
      </c>
      <c r="I2002">
        <f t="shared" si="286"/>
        <v>14</v>
      </c>
      <c r="J2002" s="114" t="str">
        <f t="shared" si="287"/>
        <v>3</v>
      </c>
    </row>
    <row r="2003" spans="1:10" x14ac:dyDescent="0.2">
      <c r="A2003" s="116" t="s">
        <v>3066</v>
      </c>
      <c r="B2003" t="str">
        <f t="shared" si="279"/>
        <v>Prozessor B / Section 2 / Programm 2 / Ancillary Sender 4</v>
      </c>
      <c r="C2003" t="str">
        <f t="shared" si="280"/>
        <v>SDI14_ANCsend_0004</v>
      </c>
      <c r="D2003" t="str">
        <f t="shared" si="281"/>
        <v>Sender</v>
      </c>
      <c r="E2003" t="str">
        <f t="shared" si="282"/>
        <v>2</v>
      </c>
      <c r="F2003" t="str">
        <f t="shared" si="283"/>
        <v>2</v>
      </c>
      <c r="G2003" t="str">
        <f t="shared" si="284"/>
        <v>2</v>
      </c>
      <c r="H2003" t="str">
        <f t="shared" si="285"/>
        <v>ANC</v>
      </c>
      <c r="I2003">
        <f t="shared" si="286"/>
        <v>14</v>
      </c>
      <c r="J2003" s="114" t="str">
        <f t="shared" si="287"/>
        <v>4</v>
      </c>
    </row>
    <row r="2004" spans="1:10" x14ac:dyDescent="0.2">
      <c r="A2004" s="115" t="s">
        <v>3067</v>
      </c>
      <c r="B2004" t="str">
        <f t="shared" si="279"/>
        <v>Prozessor B / Section 2 / Programm 2 / Audio Sender 1</v>
      </c>
      <c r="C2004" t="str">
        <f t="shared" si="280"/>
        <v>SDI14_AUDsend_0001</v>
      </c>
      <c r="D2004" t="str">
        <f t="shared" si="281"/>
        <v>Sender</v>
      </c>
      <c r="E2004" t="str">
        <f t="shared" si="282"/>
        <v>2</v>
      </c>
      <c r="F2004" t="str">
        <f t="shared" si="283"/>
        <v>2</v>
      </c>
      <c r="G2004" t="str">
        <f t="shared" si="284"/>
        <v>2</v>
      </c>
      <c r="H2004" t="str">
        <f t="shared" si="285"/>
        <v>AUD</v>
      </c>
      <c r="I2004">
        <f t="shared" si="286"/>
        <v>14</v>
      </c>
      <c r="J2004" s="114" t="str">
        <f t="shared" si="287"/>
        <v>1</v>
      </c>
    </row>
    <row r="2005" spans="1:10" x14ac:dyDescent="0.2">
      <c r="A2005" s="116" t="s">
        <v>3068</v>
      </c>
      <c r="B2005" t="str">
        <f t="shared" si="279"/>
        <v>Prozessor B / Section 2 / Programm 2 / Audio Sender 2</v>
      </c>
      <c r="C2005" t="str">
        <f t="shared" si="280"/>
        <v>SDI14_AUDsend_0002</v>
      </c>
      <c r="D2005" t="str">
        <f t="shared" si="281"/>
        <v>Sender</v>
      </c>
      <c r="E2005" t="str">
        <f t="shared" si="282"/>
        <v>2</v>
      </c>
      <c r="F2005" t="str">
        <f t="shared" si="283"/>
        <v>2</v>
      </c>
      <c r="G2005" t="str">
        <f t="shared" si="284"/>
        <v>2</v>
      </c>
      <c r="H2005" t="str">
        <f t="shared" si="285"/>
        <v>AUD</v>
      </c>
      <c r="I2005">
        <f t="shared" si="286"/>
        <v>14</v>
      </c>
      <c r="J2005" s="114" t="str">
        <f t="shared" si="287"/>
        <v>2</v>
      </c>
    </row>
    <row r="2006" spans="1:10" x14ac:dyDescent="0.2">
      <c r="A2006" s="115" t="s">
        <v>3069</v>
      </c>
      <c r="B2006" t="str">
        <f t="shared" si="279"/>
        <v>Prozessor B / Section 2 / Programm 2 / Audio Sender 3</v>
      </c>
      <c r="C2006" t="str">
        <f t="shared" si="280"/>
        <v>SDI14_AUDsend_0003</v>
      </c>
      <c r="D2006" t="str">
        <f t="shared" si="281"/>
        <v>Sender</v>
      </c>
      <c r="E2006" t="str">
        <f t="shared" si="282"/>
        <v>2</v>
      </c>
      <c r="F2006" t="str">
        <f t="shared" si="283"/>
        <v>2</v>
      </c>
      <c r="G2006" t="str">
        <f t="shared" si="284"/>
        <v>2</v>
      </c>
      <c r="H2006" t="str">
        <f t="shared" si="285"/>
        <v>AUD</v>
      </c>
      <c r="I2006">
        <f t="shared" si="286"/>
        <v>14</v>
      </c>
      <c r="J2006" s="114" t="str">
        <f t="shared" si="287"/>
        <v>3</v>
      </c>
    </row>
    <row r="2007" spans="1:10" x14ac:dyDescent="0.2">
      <c r="A2007" s="116" t="s">
        <v>3070</v>
      </c>
      <c r="B2007" t="str">
        <f t="shared" si="279"/>
        <v>Prozessor B / Section 2 / Programm 2 / Audio Sender 4</v>
      </c>
      <c r="C2007" t="str">
        <f t="shared" si="280"/>
        <v>SDI14_AUDsend_0004</v>
      </c>
      <c r="D2007" t="str">
        <f t="shared" si="281"/>
        <v>Sender</v>
      </c>
      <c r="E2007" t="str">
        <f t="shared" si="282"/>
        <v>2</v>
      </c>
      <c r="F2007" t="str">
        <f t="shared" si="283"/>
        <v>2</v>
      </c>
      <c r="G2007" t="str">
        <f t="shared" si="284"/>
        <v>2</v>
      </c>
      <c r="H2007" t="str">
        <f t="shared" si="285"/>
        <v>AUD</v>
      </c>
      <c r="I2007">
        <f t="shared" si="286"/>
        <v>14</v>
      </c>
      <c r="J2007" s="114" t="str">
        <f t="shared" si="287"/>
        <v>4</v>
      </c>
    </row>
    <row r="2008" spans="1:10" x14ac:dyDescent="0.2">
      <c r="A2008" s="115" t="s">
        <v>3071</v>
      </c>
      <c r="B2008" t="str">
        <f t="shared" si="279"/>
        <v>Prozessor B / Section 2 / Programm 2 / Audio Sender 5</v>
      </c>
      <c r="C2008" t="str">
        <f t="shared" si="280"/>
        <v>SDI14_AUDsend_0005</v>
      </c>
      <c r="D2008" t="str">
        <f t="shared" si="281"/>
        <v>Sender</v>
      </c>
      <c r="E2008" t="str">
        <f t="shared" si="282"/>
        <v>2</v>
      </c>
      <c r="F2008" t="str">
        <f t="shared" si="283"/>
        <v>2</v>
      </c>
      <c r="G2008" t="str">
        <f t="shared" si="284"/>
        <v>2</v>
      </c>
      <c r="H2008" t="str">
        <f t="shared" si="285"/>
        <v>AUD</v>
      </c>
      <c r="I2008">
        <f t="shared" si="286"/>
        <v>14</v>
      </c>
      <c r="J2008" s="114" t="str">
        <f t="shared" si="287"/>
        <v>5</v>
      </c>
    </row>
    <row r="2009" spans="1:10" x14ac:dyDescent="0.2">
      <c r="A2009" s="116" t="s">
        <v>3072</v>
      </c>
      <c r="B2009" t="str">
        <f t="shared" si="279"/>
        <v>Prozessor B / Section 2 / Programm 2 / Audio Sender 6</v>
      </c>
      <c r="C2009" t="str">
        <f t="shared" si="280"/>
        <v>SDI14_AUDsend_0006</v>
      </c>
      <c r="D2009" t="str">
        <f t="shared" si="281"/>
        <v>Sender</v>
      </c>
      <c r="E2009" t="str">
        <f t="shared" si="282"/>
        <v>2</v>
      </c>
      <c r="F2009" t="str">
        <f t="shared" si="283"/>
        <v>2</v>
      </c>
      <c r="G2009" t="str">
        <f t="shared" si="284"/>
        <v>2</v>
      </c>
      <c r="H2009" t="str">
        <f t="shared" si="285"/>
        <v>AUD</v>
      </c>
      <c r="I2009">
        <f t="shared" si="286"/>
        <v>14</v>
      </c>
      <c r="J2009" s="114" t="str">
        <f t="shared" si="287"/>
        <v>6</v>
      </c>
    </row>
    <row r="2010" spans="1:10" x14ac:dyDescent="0.2">
      <c r="A2010" s="115" t="s">
        <v>3073</v>
      </c>
      <c r="B2010" t="str">
        <f t="shared" si="279"/>
        <v>Prozessor B / Section 2 / Programm 2 / Audio Sender 7</v>
      </c>
      <c r="C2010" t="str">
        <f t="shared" si="280"/>
        <v>SDI14_AUDsend_0007</v>
      </c>
      <c r="D2010" t="str">
        <f t="shared" si="281"/>
        <v>Sender</v>
      </c>
      <c r="E2010" t="str">
        <f t="shared" si="282"/>
        <v>2</v>
      </c>
      <c r="F2010" t="str">
        <f t="shared" si="283"/>
        <v>2</v>
      </c>
      <c r="G2010" t="str">
        <f t="shared" si="284"/>
        <v>2</v>
      </c>
      <c r="H2010" t="str">
        <f t="shared" si="285"/>
        <v>AUD</v>
      </c>
      <c r="I2010">
        <f t="shared" si="286"/>
        <v>14</v>
      </c>
      <c r="J2010" s="114" t="str">
        <f t="shared" si="287"/>
        <v>7</v>
      </c>
    </row>
    <row r="2011" spans="1:10" x14ac:dyDescent="0.2">
      <c r="A2011" s="116" t="s">
        <v>3074</v>
      </c>
      <c r="B2011" t="str">
        <f t="shared" si="279"/>
        <v>Prozessor B / Section 2 / Programm 2 / Audio Sender 8</v>
      </c>
      <c r="C2011" t="str">
        <f t="shared" si="280"/>
        <v>SDI14_AUDsend_0008</v>
      </c>
      <c r="D2011" t="str">
        <f t="shared" si="281"/>
        <v>Sender</v>
      </c>
      <c r="E2011" t="str">
        <f t="shared" si="282"/>
        <v>2</v>
      </c>
      <c r="F2011" t="str">
        <f t="shared" si="283"/>
        <v>2</v>
      </c>
      <c r="G2011" t="str">
        <f t="shared" si="284"/>
        <v>2</v>
      </c>
      <c r="H2011" t="str">
        <f t="shared" si="285"/>
        <v>AUD</v>
      </c>
      <c r="I2011">
        <f t="shared" si="286"/>
        <v>14</v>
      </c>
      <c r="J2011" s="114" t="str">
        <f t="shared" si="287"/>
        <v>8</v>
      </c>
    </row>
    <row r="2012" spans="1:10" x14ac:dyDescent="0.2">
      <c r="A2012" s="115" t="s">
        <v>3075</v>
      </c>
      <c r="B2012" t="str">
        <f t="shared" si="279"/>
        <v>Prozessor B / Section 2 / Programm 2 / Audio Sender 9</v>
      </c>
      <c r="C2012" t="str">
        <f t="shared" si="280"/>
        <v>SDI14_AUDsend_0009</v>
      </c>
      <c r="D2012" t="str">
        <f t="shared" si="281"/>
        <v>Sender</v>
      </c>
      <c r="E2012" t="str">
        <f t="shared" si="282"/>
        <v>2</v>
      </c>
      <c r="F2012" t="str">
        <f t="shared" si="283"/>
        <v>2</v>
      </c>
      <c r="G2012" t="str">
        <f t="shared" si="284"/>
        <v>2</v>
      </c>
      <c r="H2012" t="str">
        <f t="shared" si="285"/>
        <v>AUD</v>
      </c>
      <c r="I2012">
        <f t="shared" si="286"/>
        <v>14</v>
      </c>
      <c r="J2012" s="114" t="str">
        <f t="shared" si="287"/>
        <v>9</v>
      </c>
    </row>
    <row r="2013" spans="1:10" x14ac:dyDescent="0.2">
      <c r="A2013" s="116" t="s">
        <v>3076</v>
      </c>
      <c r="B2013" t="str">
        <f t="shared" si="279"/>
        <v>Prozessor B / Section 2 / Programm 2 / Audio Sender 10</v>
      </c>
      <c r="C2013" t="str">
        <f t="shared" si="280"/>
        <v>SDI14_AUDsend_0010</v>
      </c>
      <c r="D2013" t="str">
        <f t="shared" si="281"/>
        <v>Sender</v>
      </c>
      <c r="E2013" t="str">
        <f t="shared" si="282"/>
        <v>2</v>
      </c>
      <c r="F2013" t="str">
        <f t="shared" si="283"/>
        <v>2</v>
      </c>
      <c r="G2013" t="str">
        <f t="shared" si="284"/>
        <v>2</v>
      </c>
      <c r="H2013" t="str">
        <f t="shared" si="285"/>
        <v>AUD</v>
      </c>
      <c r="I2013">
        <f t="shared" si="286"/>
        <v>14</v>
      </c>
      <c r="J2013" s="114" t="str">
        <f t="shared" si="287"/>
        <v>10</v>
      </c>
    </row>
    <row r="2014" spans="1:10" x14ac:dyDescent="0.2">
      <c r="A2014" s="115" t="s">
        <v>3077</v>
      </c>
      <c r="B2014" t="str">
        <f t="shared" si="279"/>
        <v>Prozessor B / Section 2 / Programm 2 / Audio Sender 11</v>
      </c>
      <c r="C2014" t="str">
        <f t="shared" si="280"/>
        <v>SDI14_AUDsend_0011</v>
      </c>
      <c r="D2014" t="str">
        <f t="shared" si="281"/>
        <v>Sender</v>
      </c>
      <c r="E2014" t="str">
        <f t="shared" si="282"/>
        <v>2</v>
      </c>
      <c r="F2014" t="str">
        <f t="shared" si="283"/>
        <v>2</v>
      </c>
      <c r="G2014" t="str">
        <f t="shared" si="284"/>
        <v>2</v>
      </c>
      <c r="H2014" t="str">
        <f t="shared" si="285"/>
        <v>AUD</v>
      </c>
      <c r="I2014">
        <f t="shared" si="286"/>
        <v>14</v>
      </c>
      <c r="J2014" s="114" t="str">
        <f t="shared" si="287"/>
        <v>11</v>
      </c>
    </row>
    <row r="2015" spans="1:10" x14ac:dyDescent="0.2">
      <c r="A2015" s="116" t="s">
        <v>3078</v>
      </c>
      <c r="B2015" t="str">
        <f t="shared" si="279"/>
        <v>Prozessor B / Section 2 / Programm 2 / Audio Sender 12</v>
      </c>
      <c r="C2015" t="str">
        <f t="shared" si="280"/>
        <v>SDI14_AUDsend_0012</v>
      </c>
      <c r="D2015" t="str">
        <f t="shared" si="281"/>
        <v>Sender</v>
      </c>
      <c r="E2015" t="str">
        <f t="shared" si="282"/>
        <v>2</v>
      </c>
      <c r="F2015" t="str">
        <f t="shared" si="283"/>
        <v>2</v>
      </c>
      <c r="G2015" t="str">
        <f t="shared" si="284"/>
        <v>2</v>
      </c>
      <c r="H2015" t="str">
        <f t="shared" si="285"/>
        <v>AUD</v>
      </c>
      <c r="I2015">
        <f t="shared" si="286"/>
        <v>14</v>
      </c>
      <c r="J2015" s="114" t="str">
        <f t="shared" si="287"/>
        <v>12</v>
      </c>
    </row>
    <row r="2016" spans="1:10" x14ac:dyDescent="0.2">
      <c r="A2016" s="115" t="s">
        <v>3079</v>
      </c>
      <c r="B2016" t="str">
        <f t="shared" si="279"/>
        <v>Prozessor B / Section 2 / Programm 2 / Audio Sender 13</v>
      </c>
      <c r="C2016" t="str">
        <f t="shared" si="280"/>
        <v>SDI14_AUDsend_0013</v>
      </c>
      <c r="D2016" t="str">
        <f t="shared" si="281"/>
        <v>Sender</v>
      </c>
      <c r="E2016" t="str">
        <f t="shared" si="282"/>
        <v>2</v>
      </c>
      <c r="F2016" t="str">
        <f t="shared" si="283"/>
        <v>2</v>
      </c>
      <c r="G2016" t="str">
        <f t="shared" si="284"/>
        <v>2</v>
      </c>
      <c r="H2016" t="str">
        <f t="shared" si="285"/>
        <v>AUD</v>
      </c>
      <c r="I2016">
        <f t="shared" si="286"/>
        <v>14</v>
      </c>
      <c r="J2016" s="114" t="str">
        <f t="shared" si="287"/>
        <v>13</v>
      </c>
    </row>
    <row r="2017" spans="1:10" x14ac:dyDescent="0.2">
      <c r="A2017" s="116" t="s">
        <v>3080</v>
      </c>
      <c r="B2017" t="str">
        <f t="shared" si="279"/>
        <v>Prozessor B / Section 2 / Programm 2 / Audio Sender 14</v>
      </c>
      <c r="C2017" t="str">
        <f t="shared" si="280"/>
        <v>SDI14_AUDsend_0014</v>
      </c>
      <c r="D2017" t="str">
        <f t="shared" si="281"/>
        <v>Sender</v>
      </c>
      <c r="E2017" t="str">
        <f t="shared" si="282"/>
        <v>2</v>
      </c>
      <c r="F2017" t="str">
        <f t="shared" si="283"/>
        <v>2</v>
      </c>
      <c r="G2017" t="str">
        <f t="shared" si="284"/>
        <v>2</v>
      </c>
      <c r="H2017" t="str">
        <f t="shared" si="285"/>
        <v>AUD</v>
      </c>
      <c r="I2017">
        <f t="shared" si="286"/>
        <v>14</v>
      </c>
      <c r="J2017" s="114" t="str">
        <f t="shared" si="287"/>
        <v>14</v>
      </c>
    </row>
    <row r="2018" spans="1:10" x14ac:dyDescent="0.2">
      <c r="A2018" s="115" t="s">
        <v>3081</v>
      </c>
      <c r="B2018" t="str">
        <f t="shared" si="279"/>
        <v>Prozessor B / Section 2 / Programm 2 / Audio Sender 15</v>
      </c>
      <c r="C2018" t="str">
        <f t="shared" si="280"/>
        <v>SDI14_AUDsend_0015</v>
      </c>
      <c r="D2018" t="str">
        <f t="shared" si="281"/>
        <v>Sender</v>
      </c>
      <c r="E2018" t="str">
        <f t="shared" si="282"/>
        <v>2</v>
      </c>
      <c r="F2018" t="str">
        <f t="shared" si="283"/>
        <v>2</v>
      </c>
      <c r="G2018" t="str">
        <f t="shared" si="284"/>
        <v>2</v>
      </c>
      <c r="H2018" t="str">
        <f t="shared" si="285"/>
        <v>AUD</v>
      </c>
      <c r="I2018">
        <f t="shared" si="286"/>
        <v>14</v>
      </c>
      <c r="J2018" s="114" t="str">
        <f t="shared" si="287"/>
        <v>15</v>
      </c>
    </row>
    <row r="2019" spans="1:10" x14ac:dyDescent="0.2">
      <c r="A2019" s="116" t="s">
        <v>3082</v>
      </c>
      <c r="B2019" t="str">
        <f t="shared" si="279"/>
        <v>Prozessor B / Section 2 / Programm 2 / Audio Sender 16</v>
      </c>
      <c r="C2019" t="str">
        <f t="shared" si="280"/>
        <v>SDI14_AUDsend_0016</v>
      </c>
      <c r="D2019" t="str">
        <f t="shared" si="281"/>
        <v>Sender</v>
      </c>
      <c r="E2019" t="str">
        <f t="shared" si="282"/>
        <v>2</v>
      </c>
      <c r="F2019" t="str">
        <f t="shared" si="283"/>
        <v>2</v>
      </c>
      <c r="G2019" t="str">
        <f t="shared" si="284"/>
        <v>2</v>
      </c>
      <c r="H2019" t="str">
        <f t="shared" si="285"/>
        <v>AUD</v>
      </c>
      <c r="I2019">
        <f t="shared" si="286"/>
        <v>14</v>
      </c>
      <c r="J2019" s="114" t="str">
        <f t="shared" si="287"/>
        <v>16</v>
      </c>
    </row>
    <row r="2020" spans="1:10" x14ac:dyDescent="0.2">
      <c r="A2020" s="115" t="s">
        <v>3083</v>
      </c>
      <c r="B2020" t="str">
        <f t="shared" si="279"/>
        <v>Prozessor B / Section 2 / Programm 2 / Video Sender 1</v>
      </c>
      <c r="C2020" t="str">
        <f t="shared" si="280"/>
        <v>SDI14_VIDsend_0001</v>
      </c>
      <c r="D2020" t="str">
        <f t="shared" si="281"/>
        <v>Sender</v>
      </c>
      <c r="E2020" t="str">
        <f t="shared" si="282"/>
        <v>2</v>
      </c>
      <c r="F2020" t="str">
        <f t="shared" si="283"/>
        <v>2</v>
      </c>
      <c r="G2020" t="str">
        <f t="shared" si="284"/>
        <v>2</v>
      </c>
      <c r="H2020" t="str">
        <f t="shared" si="285"/>
        <v>VID</v>
      </c>
      <c r="I2020">
        <f t="shared" si="286"/>
        <v>14</v>
      </c>
      <c r="J2020" s="114" t="str">
        <f t="shared" si="287"/>
        <v>1</v>
      </c>
    </row>
    <row r="2021" spans="1:10" x14ac:dyDescent="0.2">
      <c r="A2021" s="116" t="s">
        <v>3084</v>
      </c>
      <c r="B2021" t="str">
        <f t="shared" si="279"/>
        <v>Prozessor B / Section 2 / Programm 2 / Video Sender 2</v>
      </c>
      <c r="C2021" t="str">
        <f t="shared" si="280"/>
        <v>SDI14_VIDsend_0002</v>
      </c>
      <c r="D2021" t="str">
        <f t="shared" si="281"/>
        <v>Sender</v>
      </c>
      <c r="E2021" t="str">
        <f t="shared" si="282"/>
        <v>2</v>
      </c>
      <c r="F2021" t="str">
        <f t="shared" si="283"/>
        <v>2</v>
      </c>
      <c r="G2021" t="str">
        <f t="shared" si="284"/>
        <v>2</v>
      </c>
      <c r="H2021" t="str">
        <f t="shared" si="285"/>
        <v>VID</v>
      </c>
      <c r="I2021">
        <f t="shared" si="286"/>
        <v>14</v>
      </c>
      <c r="J2021" s="114" t="str">
        <f t="shared" si="287"/>
        <v>2</v>
      </c>
    </row>
    <row r="2022" spans="1:10" x14ac:dyDescent="0.2">
      <c r="A2022" s="115" t="s">
        <v>3085</v>
      </c>
      <c r="B2022" t="str">
        <f t="shared" si="279"/>
        <v>Prozessor B / Section 2 / Programm 3 / Ancillary Sender 1</v>
      </c>
      <c r="C2022" t="str">
        <f t="shared" si="280"/>
        <v>SDI15_ANCsend_0001</v>
      </c>
      <c r="D2022" t="str">
        <f t="shared" si="281"/>
        <v>Sender</v>
      </c>
      <c r="E2022" t="str">
        <f t="shared" si="282"/>
        <v>2</v>
      </c>
      <c r="F2022" t="str">
        <f t="shared" si="283"/>
        <v>2</v>
      </c>
      <c r="G2022" t="str">
        <f t="shared" si="284"/>
        <v>3</v>
      </c>
      <c r="H2022" t="str">
        <f t="shared" si="285"/>
        <v>ANC</v>
      </c>
      <c r="I2022">
        <f t="shared" si="286"/>
        <v>15</v>
      </c>
      <c r="J2022" s="114" t="str">
        <f t="shared" si="287"/>
        <v>1</v>
      </c>
    </row>
    <row r="2023" spans="1:10" x14ac:dyDescent="0.2">
      <c r="A2023" s="116" t="s">
        <v>3086</v>
      </c>
      <c r="B2023" t="str">
        <f t="shared" si="279"/>
        <v>Prozessor B / Section 2 / Programm 3 / Ancillary Sender 2</v>
      </c>
      <c r="C2023" t="str">
        <f t="shared" si="280"/>
        <v>SDI15_ANCsend_0002</v>
      </c>
      <c r="D2023" t="str">
        <f t="shared" si="281"/>
        <v>Sender</v>
      </c>
      <c r="E2023" t="str">
        <f t="shared" si="282"/>
        <v>2</v>
      </c>
      <c r="F2023" t="str">
        <f t="shared" si="283"/>
        <v>2</v>
      </c>
      <c r="G2023" t="str">
        <f t="shared" si="284"/>
        <v>3</v>
      </c>
      <c r="H2023" t="str">
        <f t="shared" si="285"/>
        <v>ANC</v>
      </c>
      <c r="I2023">
        <f t="shared" si="286"/>
        <v>15</v>
      </c>
      <c r="J2023" s="114" t="str">
        <f t="shared" si="287"/>
        <v>2</v>
      </c>
    </row>
    <row r="2024" spans="1:10" x14ac:dyDescent="0.2">
      <c r="A2024" s="115" t="s">
        <v>3087</v>
      </c>
      <c r="B2024" t="str">
        <f t="shared" si="279"/>
        <v>Prozessor B / Section 2 / Programm 3 / Ancillary Sender 3</v>
      </c>
      <c r="C2024" t="str">
        <f t="shared" si="280"/>
        <v>SDI15_ANCsend_0003</v>
      </c>
      <c r="D2024" t="str">
        <f t="shared" si="281"/>
        <v>Sender</v>
      </c>
      <c r="E2024" t="str">
        <f t="shared" si="282"/>
        <v>2</v>
      </c>
      <c r="F2024" t="str">
        <f t="shared" si="283"/>
        <v>2</v>
      </c>
      <c r="G2024" t="str">
        <f t="shared" si="284"/>
        <v>3</v>
      </c>
      <c r="H2024" t="str">
        <f t="shared" si="285"/>
        <v>ANC</v>
      </c>
      <c r="I2024">
        <f t="shared" si="286"/>
        <v>15</v>
      </c>
      <c r="J2024" s="114" t="str">
        <f t="shared" si="287"/>
        <v>3</v>
      </c>
    </row>
    <row r="2025" spans="1:10" x14ac:dyDescent="0.2">
      <c r="A2025" s="116" t="s">
        <v>3088</v>
      </c>
      <c r="B2025" t="str">
        <f t="shared" si="279"/>
        <v>Prozessor B / Section 2 / Programm 3 / Ancillary Sender 4</v>
      </c>
      <c r="C2025" t="str">
        <f t="shared" si="280"/>
        <v>SDI15_ANCsend_0004</v>
      </c>
      <c r="D2025" t="str">
        <f t="shared" si="281"/>
        <v>Sender</v>
      </c>
      <c r="E2025" t="str">
        <f t="shared" si="282"/>
        <v>2</v>
      </c>
      <c r="F2025" t="str">
        <f t="shared" si="283"/>
        <v>2</v>
      </c>
      <c r="G2025" t="str">
        <f t="shared" si="284"/>
        <v>3</v>
      </c>
      <c r="H2025" t="str">
        <f t="shared" si="285"/>
        <v>ANC</v>
      </c>
      <c r="I2025">
        <f t="shared" si="286"/>
        <v>15</v>
      </c>
      <c r="J2025" s="114" t="str">
        <f t="shared" si="287"/>
        <v>4</v>
      </c>
    </row>
    <row r="2026" spans="1:10" x14ac:dyDescent="0.2">
      <c r="A2026" s="115" t="s">
        <v>3089</v>
      </c>
      <c r="B2026" t="str">
        <f t="shared" si="279"/>
        <v>Prozessor B / Section 2 / Programm 3 / Audio Sender 1</v>
      </c>
      <c r="C2026" t="str">
        <f t="shared" si="280"/>
        <v>SDI15_AUDsend_0001</v>
      </c>
      <c r="D2026" t="str">
        <f t="shared" si="281"/>
        <v>Sender</v>
      </c>
      <c r="E2026" t="str">
        <f t="shared" si="282"/>
        <v>2</v>
      </c>
      <c r="F2026" t="str">
        <f t="shared" si="283"/>
        <v>2</v>
      </c>
      <c r="G2026" t="str">
        <f t="shared" si="284"/>
        <v>3</v>
      </c>
      <c r="H2026" t="str">
        <f t="shared" si="285"/>
        <v>AUD</v>
      </c>
      <c r="I2026">
        <f t="shared" si="286"/>
        <v>15</v>
      </c>
      <c r="J2026" s="114" t="str">
        <f t="shared" si="287"/>
        <v>1</v>
      </c>
    </row>
    <row r="2027" spans="1:10" x14ac:dyDescent="0.2">
      <c r="A2027" s="116" t="s">
        <v>3090</v>
      </c>
      <c r="B2027" t="str">
        <f t="shared" si="279"/>
        <v>Prozessor B / Section 2 / Programm 3 / Audio Sender 2</v>
      </c>
      <c r="C2027" t="str">
        <f t="shared" si="280"/>
        <v>SDI15_AUDsend_0002</v>
      </c>
      <c r="D2027" t="str">
        <f t="shared" si="281"/>
        <v>Sender</v>
      </c>
      <c r="E2027" t="str">
        <f t="shared" si="282"/>
        <v>2</v>
      </c>
      <c r="F2027" t="str">
        <f t="shared" si="283"/>
        <v>2</v>
      </c>
      <c r="G2027" t="str">
        <f t="shared" si="284"/>
        <v>3</v>
      </c>
      <c r="H2027" t="str">
        <f t="shared" si="285"/>
        <v>AUD</v>
      </c>
      <c r="I2027">
        <f t="shared" si="286"/>
        <v>15</v>
      </c>
      <c r="J2027" s="114" t="str">
        <f t="shared" si="287"/>
        <v>2</v>
      </c>
    </row>
    <row r="2028" spans="1:10" x14ac:dyDescent="0.2">
      <c r="A2028" s="115" t="s">
        <v>3091</v>
      </c>
      <c r="B2028" t="str">
        <f t="shared" si="279"/>
        <v>Prozessor B / Section 2 / Programm 3 / Audio Sender 3</v>
      </c>
      <c r="C2028" t="str">
        <f t="shared" si="280"/>
        <v>SDI15_AUDsend_0003</v>
      </c>
      <c r="D2028" t="str">
        <f t="shared" si="281"/>
        <v>Sender</v>
      </c>
      <c r="E2028" t="str">
        <f t="shared" si="282"/>
        <v>2</v>
      </c>
      <c r="F2028" t="str">
        <f t="shared" si="283"/>
        <v>2</v>
      </c>
      <c r="G2028" t="str">
        <f t="shared" si="284"/>
        <v>3</v>
      </c>
      <c r="H2028" t="str">
        <f t="shared" si="285"/>
        <v>AUD</v>
      </c>
      <c r="I2028">
        <f t="shared" si="286"/>
        <v>15</v>
      </c>
      <c r="J2028" s="114" t="str">
        <f t="shared" si="287"/>
        <v>3</v>
      </c>
    </row>
    <row r="2029" spans="1:10" x14ac:dyDescent="0.2">
      <c r="A2029" s="116" t="s">
        <v>3092</v>
      </c>
      <c r="B2029" t="str">
        <f t="shared" si="279"/>
        <v>Prozessor B / Section 2 / Programm 3 / Audio Sender 4</v>
      </c>
      <c r="C2029" t="str">
        <f t="shared" si="280"/>
        <v>SDI15_AUDsend_0004</v>
      </c>
      <c r="D2029" t="str">
        <f t="shared" si="281"/>
        <v>Sender</v>
      </c>
      <c r="E2029" t="str">
        <f t="shared" si="282"/>
        <v>2</v>
      </c>
      <c r="F2029" t="str">
        <f t="shared" si="283"/>
        <v>2</v>
      </c>
      <c r="G2029" t="str">
        <f t="shared" si="284"/>
        <v>3</v>
      </c>
      <c r="H2029" t="str">
        <f t="shared" si="285"/>
        <v>AUD</v>
      </c>
      <c r="I2029">
        <f t="shared" si="286"/>
        <v>15</v>
      </c>
      <c r="J2029" s="114" t="str">
        <f t="shared" si="287"/>
        <v>4</v>
      </c>
    </row>
    <row r="2030" spans="1:10" x14ac:dyDescent="0.2">
      <c r="A2030" s="115" t="s">
        <v>3093</v>
      </c>
      <c r="B2030" t="str">
        <f t="shared" si="279"/>
        <v>Prozessor B / Section 2 / Programm 3 / Audio Sender 5</v>
      </c>
      <c r="C2030" t="str">
        <f t="shared" si="280"/>
        <v>SDI15_AUDsend_0005</v>
      </c>
      <c r="D2030" t="str">
        <f t="shared" si="281"/>
        <v>Sender</v>
      </c>
      <c r="E2030" t="str">
        <f t="shared" si="282"/>
        <v>2</v>
      </c>
      <c r="F2030" t="str">
        <f t="shared" si="283"/>
        <v>2</v>
      </c>
      <c r="G2030" t="str">
        <f t="shared" si="284"/>
        <v>3</v>
      </c>
      <c r="H2030" t="str">
        <f t="shared" si="285"/>
        <v>AUD</v>
      </c>
      <c r="I2030">
        <f t="shared" si="286"/>
        <v>15</v>
      </c>
      <c r="J2030" s="114" t="str">
        <f t="shared" si="287"/>
        <v>5</v>
      </c>
    </row>
    <row r="2031" spans="1:10" x14ac:dyDescent="0.2">
      <c r="A2031" s="116" t="s">
        <v>3094</v>
      </c>
      <c r="B2031" t="str">
        <f t="shared" si="279"/>
        <v>Prozessor B / Section 2 / Programm 3 / Audio Sender 6</v>
      </c>
      <c r="C2031" t="str">
        <f t="shared" si="280"/>
        <v>SDI15_AUDsend_0006</v>
      </c>
      <c r="D2031" t="str">
        <f t="shared" si="281"/>
        <v>Sender</v>
      </c>
      <c r="E2031" t="str">
        <f t="shared" si="282"/>
        <v>2</v>
      </c>
      <c r="F2031" t="str">
        <f t="shared" si="283"/>
        <v>2</v>
      </c>
      <c r="G2031" t="str">
        <f t="shared" si="284"/>
        <v>3</v>
      </c>
      <c r="H2031" t="str">
        <f t="shared" si="285"/>
        <v>AUD</v>
      </c>
      <c r="I2031">
        <f t="shared" si="286"/>
        <v>15</v>
      </c>
      <c r="J2031" s="114" t="str">
        <f t="shared" si="287"/>
        <v>6</v>
      </c>
    </row>
    <row r="2032" spans="1:10" x14ac:dyDescent="0.2">
      <c r="A2032" s="115" t="s">
        <v>3095</v>
      </c>
      <c r="B2032" t="str">
        <f t="shared" si="279"/>
        <v>Prozessor B / Section 2 / Programm 3 / Audio Sender 7</v>
      </c>
      <c r="C2032" t="str">
        <f t="shared" si="280"/>
        <v>SDI15_AUDsend_0007</v>
      </c>
      <c r="D2032" t="str">
        <f t="shared" si="281"/>
        <v>Sender</v>
      </c>
      <c r="E2032" t="str">
        <f t="shared" si="282"/>
        <v>2</v>
      </c>
      <c r="F2032" t="str">
        <f t="shared" si="283"/>
        <v>2</v>
      </c>
      <c r="G2032" t="str">
        <f t="shared" si="284"/>
        <v>3</v>
      </c>
      <c r="H2032" t="str">
        <f t="shared" si="285"/>
        <v>AUD</v>
      </c>
      <c r="I2032">
        <f t="shared" si="286"/>
        <v>15</v>
      </c>
      <c r="J2032" s="114" t="str">
        <f t="shared" si="287"/>
        <v>7</v>
      </c>
    </row>
    <row r="2033" spans="1:10" x14ac:dyDescent="0.2">
      <c r="A2033" s="116" t="s">
        <v>3096</v>
      </c>
      <c r="B2033" t="str">
        <f t="shared" si="279"/>
        <v>Prozessor B / Section 2 / Programm 3 / Audio Sender 8</v>
      </c>
      <c r="C2033" t="str">
        <f t="shared" si="280"/>
        <v>SDI15_AUDsend_0008</v>
      </c>
      <c r="D2033" t="str">
        <f t="shared" si="281"/>
        <v>Sender</v>
      </c>
      <c r="E2033" t="str">
        <f t="shared" si="282"/>
        <v>2</v>
      </c>
      <c r="F2033" t="str">
        <f t="shared" si="283"/>
        <v>2</v>
      </c>
      <c r="G2033" t="str">
        <f t="shared" si="284"/>
        <v>3</v>
      </c>
      <c r="H2033" t="str">
        <f t="shared" si="285"/>
        <v>AUD</v>
      </c>
      <c r="I2033">
        <f t="shared" si="286"/>
        <v>15</v>
      </c>
      <c r="J2033" s="114" t="str">
        <f t="shared" si="287"/>
        <v>8</v>
      </c>
    </row>
    <row r="2034" spans="1:10" x14ac:dyDescent="0.2">
      <c r="A2034" s="115" t="s">
        <v>3097</v>
      </c>
      <c r="B2034" t="str">
        <f t="shared" si="279"/>
        <v>Prozessor B / Section 2 / Programm 3 / Audio Sender 9</v>
      </c>
      <c r="C2034" t="str">
        <f t="shared" si="280"/>
        <v>SDI15_AUDsend_0009</v>
      </c>
      <c r="D2034" t="str">
        <f t="shared" si="281"/>
        <v>Sender</v>
      </c>
      <c r="E2034" t="str">
        <f t="shared" si="282"/>
        <v>2</v>
      </c>
      <c r="F2034" t="str">
        <f t="shared" si="283"/>
        <v>2</v>
      </c>
      <c r="G2034" t="str">
        <f t="shared" si="284"/>
        <v>3</v>
      </c>
      <c r="H2034" t="str">
        <f t="shared" si="285"/>
        <v>AUD</v>
      </c>
      <c r="I2034">
        <f t="shared" si="286"/>
        <v>15</v>
      </c>
      <c r="J2034" s="114" t="str">
        <f t="shared" si="287"/>
        <v>9</v>
      </c>
    </row>
    <row r="2035" spans="1:10" x14ac:dyDescent="0.2">
      <c r="A2035" s="116" t="s">
        <v>3098</v>
      </c>
      <c r="B2035" t="str">
        <f t="shared" si="279"/>
        <v>Prozessor B / Section 2 / Programm 3 / Audio Sender 10</v>
      </c>
      <c r="C2035" t="str">
        <f t="shared" si="280"/>
        <v>SDI15_AUDsend_0010</v>
      </c>
      <c r="D2035" t="str">
        <f t="shared" si="281"/>
        <v>Sender</v>
      </c>
      <c r="E2035" t="str">
        <f t="shared" si="282"/>
        <v>2</v>
      </c>
      <c r="F2035" t="str">
        <f t="shared" si="283"/>
        <v>2</v>
      </c>
      <c r="G2035" t="str">
        <f t="shared" si="284"/>
        <v>3</v>
      </c>
      <c r="H2035" t="str">
        <f t="shared" si="285"/>
        <v>AUD</v>
      </c>
      <c r="I2035">
        <f t="shared" si="286"/>
        <v>15</v>
      </c>
      <c r="J2035" s="114" t="str">
        <f t="shared" si="287"/>
        <v>10</v>
      </c>
    </row>
    <row r="2036" spans="1:10" x14ac:dyDescent="0.2">
      <c r="A2036" s="115" t="s">
        <v>3099</v>
      </c>
      <c r="B2036" t="str">
        <f t="shared" si="279"/>
        <v>Prozessor B / Section 2 / Programm 3 / Audio Sender 11</v>
      </c>
      <c r="C2036" t="str">
        <f t="shared" si="280"/>
        <v>SDI15_AUDsend_0011</v>
      </c>
      <c r="D2036" t="str">
        <f t="shared" si="281"/>
        <v>Sender</v>
      </c>
      <c r="E2036" t="str">
        <f t="shared" si="282"/>
        <v>2</v>
      </c>
      <c r="F2036" t="str">
        <f t="shared" si="283"/>
        <v>2</v>
      </c>
      <c r="G2036" t="str">
        <f t="shared" si="284"/>
        <v>3</v>
      </c>
      <c r="H2036" t="str">
        <f t="shared" si="285"/>
        <v>AUD</v>
      </c>
      <c r="I2036">
        <f t="shared" si="286"/>
        <v>15</v>
      </c>
      <c r="J2036" s="114" t="str">
        <f t="shared" si="287"/>
        <v>11</v>
      </c>
    </row>
    <row r="2037" spans="1:10" x14ac:dyDescent="0.2">
      <c r="A2037" s="116" t="s">
        <v>3100</v>
      </c>
      <c r="B2037" t="str">
        <f t="shared" si="279"/>
        <v>Prozessor B / Section 2 / Programm 3 / Audio Sender 12</v>
      </c>
      <c r="C2037" t="str">
        <f t="shared" si="280"/>
        <v>SDI15_AUDsend_0012</v>
      </c>
      <c r="D2037" t="str">
        <f t="shared" si="281"/>
        <v>Sender</v>
      </c>
      <c r="E2037" t="str">
        <f t="shared" si="282"/>
        <v>2</v>
      </c>
      <c r="F2037" t="str">
        <f t="shared" si="283"/>
        <v>2</v>
      </c>
      <c r="G2037" t="str">
        <f t="shared" si="284"/>
        <v>3</v>
      </c>
      <c r="H2037" t="str">
        <f t="shared" si="285"/>
        <v>AUD</v>
      </c>
      <c r="I2037">
        <f t="shared" si="286"/>
        <v>15</v>
      </c>
      <c r="J2037" s="114" t="str">
        <f t="shared" si="287"/>
        <v>12</v>
      </c>
    </row>
    <row r="2038" spans="1:10" x14ac:dyDescent="0.2">
      <c r="A2038" s="115" t="s">
        <v>3101</v>
      </c>
      <c r="B2038" t="str">
        <f t="shared" si="279"/>
        <v>Prozessor B / Section 2 / Programm 3 / Audio Sender 13</v>
      </c>
      <c r="C2038" t="str">
        <f t="shared" si="280"/>
        <v>SDI15_AUDsend_0013</v>
      </c>
      <c r="D2038" t="str">
        <f t="shared" si="281"/>
        <v>Sender</v>
      </c>
      <c r="E2038" t="str">
        <f t="shared" si="282"/>
        <v>2</v>
      </c>
      <c r="F2038" t="str">
        <f t="shared" si="283"/>
        <v>2</v>
      </c>
      <c r="G2038" t="str">
        <f t="shared" si="284"/>
        <v>3</v>
      </c>
      <c r="H2038" t="str">
        <f t="shared" si="285"/>
        <v>AUD</v>
      </c>
      <c r="I2038">
        <f t="shared" si="286"/>
        <v>15</v>
      </c>
      <c r="J2038" s="114" t="str">
        <f t="shared" si="287"/>
        <v>13</v>
      </c>
    </row>
    <row r="2039" spans="1:10" x14ac:dyDescent="0.2">
      <c r="A2039" s="116" t="s">
        <v>3102</v>
      </c>
      <c r="B2039" t="str">
        <f t="shared" si="279"/>
        <v>Prozessor B / Section 2 / Programm 3 / Audio Sender 14</v>
      </c>
      <c r="C2039" t="str">
        <f t="shared" si="280"/>
        <v>SDI15_AUDsend_0014</v>
      </c>
      <c r="D2039" t="str">
        <f t="shared" si="281"/>
        <v>Sender</v>
      </c>
      <c r="E2039" t="str">
        <f t="shared" si="282"/>
        <v>2</v>
      </c>
      <c r="F2039" t="str">
        <f t="shared" si="283"/>
        <v>2</v>
      </c>
      <c r="G2039" t="str">
        <f t="shared" si="284"/>
        <v>3</v>
      </c>
      <c r="H2039" t="str">
        <f t="shared" si="285"/>
        <v>AUD</v>
      </c>
      <c r="I2039">
        <f t="shared" si="286"/>
        <v>15</v>
      </c>
      <c r="J2039" s="114" t="str">
        <f t="shared" si="287"/>
        <v>14</v>
      </c>
    </row>
    <row r="2040" spans="1:10" x14ac:dyDescent="0.2">
      <c r="A2040" s="115" t="s">
        <v>3103</v>
      </c>
      <c r="B2040" t="str">
        <f t="shared" si="279"/>
        <v>Prozessor B / Section 2 / Programm 3 / Audio Sender 15</v>
      </c>
      <c r="C2040" t="str">
        <f t="shared" si="280"/>
        <v>SDI15_AUDsend_0015</v>
      </c>
      <c r="D2040" t="str">
        <f t="shared" si="281"/>
        <v>Sender</v>
      </c>
      <c r="E2040" t="str">
        <f t="shared" si="282"/>
        <v>2</v>
      </c>
      <c r="F2040" t="str">
        <f t="shared" si="283"/>
        <v>2</v>
      </c>
      <c r="G2040" t="str">
        <f t="shared" si="284"/>
        <v>3</v>
      </c>
      <c r="H2040" t="str">
        <f t="shared" si="285"/>
        <v>AUD</v>
      </c>
      <c r="I2040">
        <f t="shared" si="286"/>
        <v>15</v>
      </c>
      <c r="J2040" s="114" t="str">
        <f t="shared" si="287"/>
        <v>15</v>
      </c>
    </row>
    <row r="2041" spans="1:10" x14ac:dyDescent="0.2">
      <c r="A2041" s="116" t="s">
        <v>3104</v>
      </c>
      <c r="B2041" t="str">
        <f t="shared" si="279"/>
        <v>Prozessor B / Section 2 / Programm 3 / Audio Sender 16</v>
      </c>
      <c r="C2041" t="str">
        <f t="shared" si="280"/>
        <v>SDI15_AUDsend_0016</v>
      </c>
      <c r="D2041" t="str">
        <f t="shared" si="281"/>
        <v>Sender</v>
      </c>
      <c r="E2041" t="str">
        <f t="shared" si="282"/>
        <v>2</v>
      </c>
      <c r="F2041" t="str">
        <f t="shared" si="283"/>
        <v>2</v>
      </c>
      <c r="G2041" t="str">
        <f t="shared" si="284"/>
        <v>3</v>
      </c>
      <c r="H2041" t="str">
        <f t="shared" si="285"/>
        <v>AUD</v>
      </c>
      <c r="I2041">
        <f t="shared" si="286"/>
        <v>15</v>
      </c>
      <c r="J2041" s="114" t="str">
        <f t="shared" si="287"/>
        <v>16</v>
      </c>
    </row>
    <row r="2042" spans="1:10" x14ac:dyDescent="0.2">
      <c r="A2042" s="115" t="s">
        <v>3105</v>
      </c>
      <c r="B2042" t="str">
        <f t="shared" si="279"/>
        <v>Prozessor B / Section 2 / Programm 3 / Video Sender 1</v>
      </c>
      <c r="C2042" t="str">
        <f t="shared" si="280"/>
        <v>SDI15_VIDsend_0001</v>
      </c>
      <c r="D2042" t="str">
        <f t="shared" si="281"/>
        <v>Sender</v>
      </c>
      <c r="E2042" t="str">
        <f t="shared" si="282"/>
        <v>2</v>
      </c>
      <c r="F2042" t="str">
        <f t="shared" si="283"/>
        <v>2</v>
      </c>
      <c r="G2042" t="str">
        <f t="shared" si="284"/>
        <v>3</v>
      </c>
      <c r="H2042" t="str">
        <f t="shared" si="285"/>
        <v>VID</v>
      </c>
      <c r="I2042">
        <f t="shared" si="286"/>
        <v>15</v>
      </c>
      <c r="J2042" s="114" t="str">
        <f t="shared" si="287"/>
        <v>1</v>
      </c>
    </row>
    <row r="2043" spans="1:10" x14ac:dyDescent="0.2">
      <c r="A2043" s="116" t="s">
        <v>3106</v>
      </c>
      <c r="B2043" t="str">
        <f t="shared" si="279"/>
        <v>Prozessor B / Section 2 / Programm 3 / Video Sender 2</v>
      </c>
      <c r="C2043" t="str">
        <f t="shared" si="280"/>
        <v>SDI15_VIDsend_0002</v>
      </c>
      <c r="D2043" t="str">
        <f t="shared" si="281"/>
        <v>Sender</v>
      </c>
      <c r="E2043" t="str">
        <f t="shared" si="282"/>
        <v>2</v>
      </c>
      <c r="F2043" t="str">
        <f t="shared" si="283"/>
        <v>2</v>
      </c>
      <c r="G2043" t="str">
        <f t="shared" si="284"/>
        <v>3</v>
      </c>
      <c r="H2043" t="str">
        <f t="shared" si="285"/>
        <v>VID</v>
      </c>
      <c r="I2043">
        <f t="shared" si="286"/>
        <v>15</v>
      </c>
      <c r="J2043" s="114" t="str">
        <f t="shared" si="287"/>
        <v>2</v>
      </c>
    </row>
    <row r="2044" spans="1:10" x14ac:dyDescent="0.2">
      <c r="A2044" s="115" t="s">
        <v>3107</v>
      </c>
      <c r="B2044" t="str">
        <f t="shared" si="279"/>
        <v>Prozessor B / Section 2 / Programm 4 / Ancillary Sender 1</v>
      </c>
      <c r="C2044" t="str">
        <f t="shared" si="280"/>
        <v>SDI16_ANCsend_0001</v>
      </c>
      <c r="D2044" t="str">
        <f t="shared" si="281"/>
        <v>Sender</v>
      </c>
      <c r="E2044" t="str">
        <f t="shared" si="282"/>
        <v>2</v>
      </c>
      <c r="F2044" t="str">
        <f t="shared" si="283"/>
        <v>2</v>
      </c>
      <c r="G2044" t="str">
        <f t="shared" si="284"/>
        <v>4</v>
      </c>
      <c r="H2044" t="str">
        <f t="shared" si="285"/>
        <v>ANC</v>
      </c>
      <c r="I2044">
        <f t="shared" si="286"/>
        <v>16</v>
      </c>
      <c r="J2044" s="114" t="str">
        <f t="shared" si="287"/>
        <v>1</v>
      </c>
    </row>
    <row r="2045" spans="1:10" x14ac:dyDescent="0.2">
      <c r="A2045" s="116" t="s">
        <v>3108</v>
      </c>
      <c r="B2045" t="str">
        <f t="shared" si="279"/>
        <v>Prozessor B / Section 2 / Programm 4 / Ancillary Sender 2</v>
      </c>
      <c r="C2045" t="str">
        <f t="shared" si="280"/>
        <v>SDI16_ANCsend_0002</v>
      </c>
      <c r="D2045" t="str">
        <f t="shared" si="281"/>
        <v>Sender</v>
      </c>
      <c r="E2045" t="str">
        <f t="shared" si="282"/>
        <v>2</v>
      </c>
      <c r="F2045" t="str">
        <f t="shared" si="283"/>
        <v>2</v>
      </c>
      <c r="G2045" t="str">
        <f t="shared" si="284"/>
        <v>4</v>
      </c>
      <c r="H2045" t="str">
        <f t="shared" si="285"/>
        <v>ANC</v>
      </c>
      <c r="I2045">
        <f t="shared" si="286"/>
        <v>16</v>
      </c>
      <c r="J2045" s="114" t="str">
        <f t="shared" si="287"/>
        <v>2</v>
      </c>
    </row>
    <row r="2046" spans="1:10" x14ac:dyDescent="0.2">
      <c r="A2046" s="115" t="s">
        <v>3109</v>
      </c>
      <c r="B2046" t="str">
        <f t="shared" si="279"/>
        <v>Prozessor B / Section 2 / Programm 4 / Ancillary Sender 3</v>
      </c>
      <c r="C2046" t="str">
        <f t="shared" si="280"/>
        <v>SDI16_ANCsend_0003</v>
      </c>
      <c r="D2046" t="str">
        <f t="shared" si="281"/>
        <v>Sender</v>
      </c>
      <c r="E2046" t="str">
        <f t="shared" si="282"/>
        <v>2</v>
      </c>
      <c r="F2046" t="str">
        <f t="shared" si="283"/>
        <v>2</v>
      </c>
      <c r="G2046" t="str">
        <f t="shared" si="284"/>
        <v>4</v>
      </c>
      <c r="H2046" t="str">
        <f t="shared" si="285"/>
        <v>ANC</v>
      </c>
      <c r="I2046">
        <f t="shared" si="286"/>
        <v>16</v>
      </c>
      <c r="J2046" s="114" t="str">
        <f t="shared" si="287"/>
        <v>3</v>
      </c>
    </row>
    <row r="2047" spans="1:10" x14ac:dyDescent="0.2">
      <c r="A2047" s="116" t="s">
        <v>3110</v>
      </c>
      <c r="B2047" t="str">
        <f t="shared" si="279"/>
        <v>Prozessor B / Section 2 / Programm 4 / Ancillary Sender 4</v>
      </c>
      <c r="C2047" t="str">
        <f t="shared" si="280"/>
        <v>SDI16_ANCsend_0004</v>
      </c>
      <c r="D2047" t="str">
        <f t="shared" si="281"/>
        <v>Sender</v>
      </c>
      <c r="E2047" t="str">
        <f t="shared" si="282"/>
        <v>2</v>
      </c>
      <c r="F2047" t="str">
        <f t="shared" si="283"/>
        <v>2</v>
      </c>
      <c r="G2047" t="str">
        <f t="shared" si="284"/>
        <v>4</v>
      </c>
      <c r="H2047" t="str">
        <f t="shared" si="285"/>
        <v>ANC</v>
      </c>
      <c r="I2047">
        <f t="shared" si="286"/>
        <v>16</v>
      </c>
      <c r="J2047" s="114" t="str">
        <f t="shared" si="287"/>
        <v>4</v>
      </c>
    </row>
    <row r="2048" spans="1:10" x14ac:dyDescent="0.2">
      <c r="A2048" s="115" t="s">
        <v>3111</v>
      </c>
      <c r="B2048" t="str">
        <f t="shared" si="279"/>
        <v>Prozessor B / Section 2 / Programm 4 / Audio Sender 1</v>
      </c>
      <c r="C2048" t="str">
        <f t="shared" si="280"/>
        <v>SDI16_AUDsend_0001</v>
      </c>
      <c r="D2048" t="str">
        <f t="shared" si="281"/>
        <v>Sender</v>
      </c>
      <c r="E2048" t="str">
        <f t="shared" si="282"/>
        <v>2</v>
      </c>
      <c r="F2048" t="str">
        <f t="shared" si="283"/>
        <v>2</v>
      </c>
      <c r="G2048" t="str">
        <f t="shared" si="284"/>
        <v>4</v>
      </c>
      <c r="H2048" t="str">
        <f t="shared" si="285"/>
        <v>AUD</v>
      </c>
      <c r="I2048">
        <f t="shared" si="286"/>
        <v>16</v>
      </c>
      <c r="J2048" s="114" t="str">
        <f t="shared" si="287"/>
        <v>1</v>
      </c>
    </row>
    <row r="2049" spans="1:10" x14ac:dyDescent="0.2">
      <c r="A2049" s="116" t="s">
        <v>3112</v>
      </c>
      <c r="B2049" t="str">
        <f t="shared" si="279"/>
        <v>Prozessor B / Section 2 / Programm 4 / Audio Sender 2</v>
      </c>
      <c r="C2049" t="str">
        <f t="shared" si="280"/>
        <v>SDI16_AUDsend_0002</v>
      </c>
      <c r="D2049" t="str">
        <f t="shared" si="281"/>
        <v>Sender</v>
      </c>
      <c r="E2049" t="str">
        <f t="shared" si="282"/>
        <v>2</v>
      </c>
      <c r="F2049" t="str">
        <f t="shared" si="283"/>
        <v>2</v>
      </c>
      <c r="G2049" t="str">
        <f t="shared" si="284"/>
        <v>4</v>
      </c>
      <c r="H2049" t="str">
        <f t="shared" si="285"/>
        <v>AUD</v>
      </c>
      <c r="I2049">
        <f t="shared" si="286"/>
        <v>16</v>
      </c>
      <c r="J2049" s="114" t="str">
        <f t="shared" si="287"/>
        <v>2</v>
      </c>
    </row>
    <row r="2050" spans="1:10" x14ac:dyDescent="0.2">
      <c r="A2050" s="115" t="s">
        <v>3113</v>
      </c>
      <c r="B2050" t="str">
        <f t="shared" ref="B2050:B2113" si="288">CONCATENATE(IF(E2050="1","Prozessor A",IF(E2050="2","Prozessor B",IF(E2050="3","Prozessor C",IF(E2050="4","Prozessor D","UNBEKANNT"))))," / ",IF(F2050="1","Section 1",IF(F2050="2","Section 2","UNBEKANNT"))," / ",IF(G2050="1","Programm 1",IF(G2050="2","Programm 2",IF(G2050="3","Programm 3",IF(G2050="4","Programm 4","UNBEKANNT")))), " / ", IF(H2050="VID","Video",IF(H2050="AUD","Audio",IF(H2050="ANC","Ancillary","UNBEKANNT")))," ", D2050, " ", J2050)</f>
        <v>Prozessor B / Section 2 / Programm 4 / Audio Sender 3</v>
      </c>
      <c r="C2050" t="str">
        <f t="shared" ref="C2050:C2113" si="289">CONCATENATE("SDI",IF(I2050&lt;10,CONCATENATE("0",I2050),I2050),"_",H2050,IF(D2050="Sender","send_",IF(D2050="Receiver","rec_","UNKNOWN")),IF(OR(J2050 ="1",J2050 ="2",J2050 ="3",J2050 ="4",J2050 ="5",J2050 ="6",J2050 ="7",J2050 ="8",J2050 ="9"),CONCATENATE("000",J2050),CONCATENATE("00",J2050)))</f>
        <v>SDI16_AUDsend_0003</v>
      </c>
      <c r="D2050" t="str">
        <f t="shared" ref="D2050:D2113" si="290">IF(ISERROR(FIND("S|P",A2050)),"Receiver","Sender")</f>
        <v>Sender</v>
      </c>
      <c r="E2050" t="str">
        <f t="shared" ref="E2050:E2113" si="291">IF(ISERROR(FIND("ProcA",A2050)),IF(ISERROR(FIND("ProcB",A2050)),IF(ISERROR(FIND("ProcC",A2050)),IF(ISERROR(FIND("ProcD",A2050)),"UNBEKANNT","4"),"3"),"2"),"1")</f>
        <v>2</v>
      </c>
      <c r="F2050" t="str">
        <f t="shared" ref="F2050:F2113" si="292">IF(ISERROR(FIND(" S1 ",A2050)),IF(ISERROR(FIND(" S2 ",A2050)),"UNBEKANNT","2"),"1")</f>
        <v>2</v>
      </c>
      <c r="G2050" t="str">
        <f t="shared" ref="G2050:G2113" si="293">IF(ISERROR(FIND(" P1 ",A2050)),IF(ISERROR(FIND(" P2 ",A2050)),IF(ISERROR(FIND(" P3 ",A2050)),IF(ISERROR(FIND(" P4 ",A2050)),"UNBEKANNT","4"),"3"),"2"),"1")</f>
        <v>4</v>
      </c>
      <c r="H2050" t="str">
        <f t="shared" ref="H2050:H2113" si="294">IF(ISERROR(FIND("Video",A2050)),IF(ISERROR(FIND("Audio",A2050)),IF(ISERROR(FIND("Ancillary",A2050)),"UNBEKANNT","ANC"),"AUD"),"VID")</f>
        <v>AUD</v>
      </c>
      <c r="I2050">
        <f t="shared" ref="I2050:I2113" si="295">IF(AND(E2050="1",F2050="1",G2050="1"),1,IF(AND(E2050="1",F2050="1",G2050="2"),2,IF(AND(E2050="1",F2050="1",G2050="3"),3,IF(AND(E2050="1",F2050="1",G2050="4"),4,IF(AND(E2050="1",F2050="2",G2050="1"),5,IF(AND(E2050="1",F2050="2",G2050="2"),6,IF(AND(E2050="1",F2050="2",G2050="3"),7,IF(AND(E2050="1",F2050="2",G2050="4"),8,IF(AND(E2050="2",F2050="1",G2050="1"),9,IF(AND(E2050="2",F2050="1",G2050="2"),10,IF(AND(E2050="2",F2050="1",G2050="3"),11,IF(AND(E2050="2",F2050="1",G2050="4"),12,IF(AND(E2050="2",F2050="2",G2050="1"),13,IF(AND(E2050="2",F2050="2",G2050="2"),14,IF(AND(E2050="2",F2050="2",G2050="3"),15,IF(AND(E2050="2",F2050="2",G2050="4"),16,IF(AND(E2050="3",F2050="1",G2050="1"),17,IF(AND(E2050="3",F2050="1",G2050="2"),18,IF(AND(E2050="3",F2050="1",G2050="3"),19,IF(AND(E2050="3",F2050="1",G2050="4"),20,IF(AND(E2050="3",F2050="2",G2050="1"),21,IF(AND(E2050="3",F2050="2",G2050="2"),22,IF(AND(E2050="3",F2050="2",G2050="3"),23,IF(AND(E2050="3",F2050="2",G2050="4"),24,IF(AND(E2050="4",F2050="1",G2050="1"),25,IF(AND(E2050="4",F2050="1",G2050="2"),26,IF(AND(E2050="4",F2050="1",G2050="3"),27,IF(AND(E2050="4",F2050="1",G2050="4"),28,IF(AND(E2050="4",F2050="2",G2050="1"),29,IF(AND(E2050="4",F2050="2",G2050="2"),30,IF(AND(E2050="4",F2050="2",G2050="3"),31,IF(AND(E2050="4",F2050="2",G2050="4"),32,"UNBEKANNT"))))))))))))))))))))))))))))))))</f>
        <v>16</v>
      </c>
      <c r="J2050" s="114" t="str">
        <f t="shared" ref="J2050:J2113" si="296">IF(ISERROR(FIND("Proxy Video",A2050)),IF(ISERROR(FIND("Video",A2050)),IF(ISERROR(SEARCH("Audio",A2050)),IF(ISERROR(SEARCH("Data",A2050)),"UNBEKANNT",RIGHT(A2050,LEN(A2050)-SEARCH("Data",A2050)-4)),RIGHT(A2050,LEN(A2050)-SEARCH("Audio",A2050)-5)),"1"),"2")</f>
        <v>3</v>
      </c>
    </row>
    <row r="2051" spans="1:10" x14ac:dyDescent="0.2">
      <c r="A2051" s="116" t="s">
        <v>3114</v>
      </c>
      <c r="B2051" t="str">
        <f t="shared" si="288"/>
        <v>Prozessor B / Section 2 / Programm 4 / Audio Sender 4</v>
      </c>
      <c r="C2051" t="str">
        <f t="shared" si="289"/>
        <v>SDI16_AUDsend_0004</v>
      </c>
      <c r="D2051" t="str">
        <f t="shared" si="290"/>
        <v>Sender</v>
      </c>
      <c r="E2051" t="str">
        <f t="shared" si="291"/>
        <v>2</v>
      </c>
      <c r="F2051" t="str">
        <f t="shared" si="292"/>
        <v>2</v>
      </c>
      <c r="G2051" t="str">
        <f t="shared" si="293"/>
        <v>4</v>
      </c>
      <c r="H2051" t="str">
        <f t="shared" si="294"/>
        <v>AUD</v>
      </c>
      <c r="I2051">
        <f t="shared" si="295"/>
        <v>16</v>
      </c>
      <c r="J2051" s="114" t="str">
        <f t="shared" si="296"/>
        <v>4</v>
      </c>
    </row>
    <row r="2052" spans="1:10" x14ac:dyDescent="0.2">
      <c r="A2052" s="115" t="s">
        <v>3115</v>
      </c>
      <c r="B2052" t="str">
        <f t="shared" si="288"/>
        <v>Prozessor B / Section 2 / Programm 4 / Audio Sender 5</v>
      </c>
      <c r="C2052" t="str">
        <f t="shared" si="289"/>
        <v>SDI16_AUDsend_0005</v>
      </c>
      <c r="D2052" t="str">
        <f t="shared" si="290"/>
        <v>Sender</v>
      </c>
      <c r="E2052" t="str">
        <f t="shared" si="291"/>
        <v>2</v>
      </c>
      <c r="F2052" t="str">
        <f t="shared" si="292"/>
        <v>2</v>
      </c>
      <c r="G2052" t="str">
        <f t="shared" si="293"/>
        <v>4</v>
      </c>
      <c r="H2052" t="str">
        <f t="shared" si="294"/>
        <v>AUD</v>
      </c>
      <c r="I2052">
        <f t="shared" si="295"/>
        <v>16</v>
      </c>
      <c r="J2052" s="114" t="str">
        <f t="shared" si="296"/>
        <v>5</v>
      </c>
    </row>
    <row r="2053" spans="1:10" x14ac:dyDescent="0.2">
      <c r="A2053" s="116" t="s">
        <v>3116</v>
      </c>
      <c r="B2053" t="str">
        <f t="shared" si="288"/>
        <v>Prozessor B / Section 2 / Programm 4 / Audio Sender 6</v>
      </c>
      <c r="C2053" t="str">
        <f t="shared" si="289"/>
        <v>SDI16_AUDsend_0006</v>
      </c>
      <c r="D2053" t="str">
        <f t="shared" si="290"/>
        <v>Sender</v>
      </c>
      <c r="E2053" t="str">
        <f t="shared" si="291"/>
        <v>2</v>
      </c>
      <c r="F2053" t="str">
        <f t="shared" si="292"/>
        <v>2</v>
      </c>
      <c r="G2053" t="str">
        <f t="shared" si="293"/>
        <v>4</v>
      </c>
      <c r="H2053" t="str">
        <f t="shared" si="294"/>
        <v>AUD</v>
      </c>
      <c r="I2053">
        <f t="shared" si="295"/>
        <v>16</v>
      </c>
      <c r="J2053" s="114" t="str">
        <f t="shared" si="296"/>
        <v>6</v>
      </c>
    </row>
    <row r="2054" spans="1:10" x14ac:dyDescent="0.2">
      <c r="A2054" s="115" t="s">
        <v>3117</v>
      </c>
      <c r="B2054" t="str">
        <f t="shared" si="288"/>
        <v>Prozessor B / Section 2 / Programm 4 / Audio Sender 7</v>
      </c>
      <c r="C2054" t="str">
        <f t="shared" si="289"/>
        <v>SDI16_AUDsend_0007</v>
      </c>
      <c r="D2054" t="str">
        <f t="shared" si="290"/>
        <v>Sender</v>
      </c>
      <c r="E2054" t="str">
        <f t="shared" si="291"/>
        <v>2</v>
      </c>
      <c r="F2054" t="str">
        <f t="shared" si="292"/>
        <v>2</v>
      </c>
      <c r="G2054" t="str">
        <f t="shared" si="293"/>
        <v>4</v>
      </c>
      <c r="H2054" t="str">
        <f t="shared" si="294"/>
        <v>AUD</v>
      </c>
      <c r="I2054">
        <f t="shared" si="295"/>
        <v>16</v>
      </c>
      <c r="J2054" s="114" t="str">
        <f t="shared" si="296"/>
        <v>7</v>
      </c>
    </row>
    <row r="2055" spans="1:10" x14ac:dyDescent="0.2">
      <c r="A2055" s="116" t="s">
        <v>3118</v>
      </c>
      <c r="B2055" t="str">
        <f t="shared" si="288"/>
        <v>Prozessor B / Section 2 / Programm 4 / Audio Sender 8</v>
      </c>
      <c r="C2055" t="str">
        <f t="shared" si="289"/>
        <v>SDI16_AUDsend_0008</v>
      </c>
      <c r="D2055" t="str">
        <f t="shared" si="290"/>
        <v>Sender</v>
      </c>
      <c r="E2055" t="str">
        <f t="shared" si="291"/>
        <v>2</v>
      </c>
      <c r="F2055" t="str">
        <f t="shared" si="292"/>
        <v>2</v>
      </c>
      <c r="G2055" t="str">
        <f t="shared" si="293"/>
        <v>4</v>
      </c>
      <c r="H2055" t="str">
        <f t="shared" si="294"/>
        <v>AUD</v>
      </c>
      <c r="I2055">
        <f t="shared" si="295"/>
        <v>16</v>
      </c>
      <c r="J2055" s="114" t="str">
        <f t="shared" si="296"/>
        <v>8</v>
      </c>
    </row>
    <row r="2056" spans="1:10" x14ac:dyDescent="0.2">
      <c r="A2056" s="115" t="s">
        <v>3119</v>
      </c>
      <c r="B2056" t="str">
        <f t="shared" si="288"/>
        <v>Prozessor B / Section 2 / Programm 4 / Audio Sender 9</v>
      </c>
      <c r="C2056" t="str">
        <f t="shared" si="289"/>
        <v>SDI16_AUDsend_0009</v>
      </c>
      <c r="D2056" t="str">
        <f t="shared" si="290"/>
        <v>Sender</v>
      </c>
      <c r="E2056" t="str">
        <f t="shared" si="291"/>
        <v>2</v>
      </c>
      <c r="F2056" t="str">
        <f t="shared" si="292"/>
        <v>2</v>
      </c>
      <c r="G2056" t="str">
        <f t="shared" si="293"/>
        <v>4</v>
      </c>
      <c r="H2056" t="str">
        <f t="shared" si="294"/>
        <v>AUD</v>
      </c>
      <c r="I2056">
        <f t="shared" si="295"/>
        <v>16</v>
      </c>
      <c r="J2056" s="114" t="str">
        <f t="shared" si="296"/>
        <v>9</v>
      </c>
    </row>
    <row r="2057" spans="1:10" x14ac:dyDescent="0.2">
      <c r="A2057" s="116" t="s">
        <v>3120</v>
      </c>
      <c r="B2057" t="str">
        <f t="shared" si="288"/>
        <v>Prozessor B / Section 2 / Programm 4 / Audio Sender 10</v>
      </c>
      <c r="C2057" t="str">
        <f t="shared" si="289"/>
        <v>SDI16_AUDsend_0010</v>
      </c>
      <c r="D2057" t="str">
        <f t="shared" si="290"/>
        <v>Sender</v>
      </c>
      <c r="E2057" t="str">
        <f t="shared" si="291"/>
        <v>2</v>
      </c>
      <c r="F2057" t="str">
        <f t="shared" si="292"/>
        <v>2</v>
      </c>
      <c r="G2057" t="str">
        <f t="shared" si="293"/>
        <v>4</v>
      </c>
      <c r="H2057" t="str">
        <f t="shared" si="294"/>
        <v>AUD</v>
      </c>
      <c r="I2057">
        <f t="shared" si="295"/>
        <v>16</v>
      </c>
      <c r="J2057" s="114" t="str">
        <f t="shared" si="296"/>
        <v>10</v>
      </c>
    </row>
    <row r="2058" spans="1:10" x14ac:dyDescent="0.2">
      <c r="A2058" s="115" t="s">
        <v>3121</v>
      </c>
      <c r="B2058" t="str">
        <f t="shared" si="288"/>
        <v>Prozessor B / Section 2 / Programm 4 / Audio Sender 11</v>
      </c>
      <c r="C2058" t="str">
        <f t="shared" si="289"/>
        <v>SDI16_AUDsend_0011</v>
      </c>
      <c r="D2058" t="str">
        <f t="shared" si="290"/>
        <v>Sender</v>
      </c>
      <c r="E2058" t="str">
        <f t="shared" si="291"/>
        <v>2</v>
      </c>
      <c r="F2058" t="str">
        <f t="shared" si="292"/>
        <v>2</v>
      </c>
      <c r="G2058" t="str">
        <f t="shared" si="293"/>
        <v>4</v>
      </c>
      <c r="H2058" t="str">
        <f t="shared" si="294"/>
        <v>AUD</v>
      </c>
      <c r="I2058">
        <f t="shared" si="295"/>
        <v>16</v>
      </c>
      <c r="J2058" s="114" t="str">
        <f t="shared" si="296"/>
        <v>11</v>
      </c>
    </row>
    <row r="2059" spans="1:10" x14ac:dyDescent="0.2">
      <c r="A2059" s="116" t="s">
        <v>3122</v>
      </c>
      <c r="B2059" t="str">
        <f t="shared" si="288"/>
        <v>Prozessor B / Section 2 / Programm 4 / Audio Sender 12</v>
      </c>
      <c r="C2059" t="str">
        <f t="shared" si="289"/>
        <v>SDI16_AUDsend_0012</v>
      </c>
      <c r="D2059" t="str">
        <f t="shared" si="290"/>
        <v>Sender</v>
      </c>
      <c r="E2059" t="str">
        <f t="shared" si="291"/>
        <v>2</v>
      </c>
      <c r="F2059" t="str">
        <f t="shared" si="292"/>
        <v>2</v>
      </c>
      <c r="G2059" t="str">
        <f t="shared" si="293"/>
        <v>4</v>
      </c>
      <c r="H2059" t="str">
        <f t="shared" si="294"/>
        <v>AUD</v>
      </c>
      <c r="I2059">
        <f t="shared" si="295"/>
        <v>16</v>
      </c>
      <c r="J2059" s="114" t="str">
        <f t="shared" si="296"/>
        <v>12</v>
      </c>
    </row>
    <row r="2060" spans="1:10" x14ac:dyDescent="0.2">
      <c r="A2060" s="115" t="s">
        <v>3123</v>
      </c>
      <c r="B2060" t="str">
        <f t="shared" si="288"/>
        <v>Prozessor B / Section 2 / Programm 4 / Audio Sender 13</v>
      </c>
      <c r="C2060" t="str">
        <f t="shared" si="289"/>
        <v>SDI16_AUDsend_0013</v>
      </c>
      <c r="D2060" t="str">
        <f t="shared" si="290"/>
        <v>Sender</v>
      </c>
      <c r="E2060" t="str">
        <f t="shared" si="291"/>
        <v>2</v>
      </c>
      <c r="F2060" t="str">
        <f t="shared" si="292"/>
        <v>2</v>
      </c>
      <c r="G2060" t="str">
        <f t="shared" si="293"/>
        <v>4</v>
      </c>
      <c r="H2060" t="str">
        <f t="shared" si="294"/>
        <v>AUD</v>
      </c>
      <c r="I2060">
        <f t="shared" si="295"/>
        <v>16</v>
      </c>
      <c r="J2060" s="114" t="str">
        <f t="shared" si="296"/>
        <v>13</v>
      </c>
    </row>
    <row r="2061" spans="1:10" x14ac:dyDescent="0.2">
      <c r="A2061" s="116" t="s">
        <v>3124</v>
      </c>
      <c r="B2061" t="str">
        <f t="shared" si="288"/>
        <v>Prozessor B / Section 2 / Programm 4 / Audio Sender 14</v>
      </c>
      <c r="C2061" t="str">
        <f t="shared" si="289"/>
        <v>SDI16_AUDsend_0014</v>
      </c>
      <c r="D2061" t="str">
        <f t="shared" si="290"/>
        <v>Sender</v>
      </c>
      <c r="E2061" t="str">
        <f t="shared" si="291"/>
        <v>2</v>
      </c>
      <c r="F2061" t="str">
        <f t="shared" si="292"/>
        <v>2</v>
      </c>
      <c r="G2061" t="str">
        <f t="shared" si="293"/>
        <v>4</v>
      </c>
      <c r="H2061" t="str">
        <f t="shared" si="294"/>
        <v>AUD</v>
      </c>
      <c r="I2061">
        <f t="shared" si="295"/>
        <v>16</v>
      </c>
      <c r="J2061" s="114" t="str">
        <f t="shared" si="296"/>
        <v>14</v>
      </c>
    </row>
    <row r="2062" spans="1:10" x14ac:dyDescent="0.2">
      <c r="A2062" s="115" t="s">
        <v>3125</v>
      </c>
      <c r="B2062" t="str">
        <f t="shared" si="288"/>
        <v>Prozessor B / Section 2 / Programm 4 / Audio Sender 15</v>
      </c>
      <c r="C2062" t="str">
        <f t="shared" si="289"/>
        <v>SDI16_AUDsend_0015</v>
      </c>
      <c r="D2062" t="str">
        <f t="shared" si="290"/>
        <v>Sender</v>
      </c>
      <c r="E2062" t="str">
        <f t="shared" si="291"/>
        <v>2</v>
      </c>
      <c r="F2062" t="str">
        <f t="shared" si="292"/>
        <v>2</v>
      </c>
      <c r="G2062" t="str">
        <f t="shared" si="293"/>
        <v>4</v>
      </c>
      <c r="H2062" t="str">
        <f t="shared" si="294"/>
        <v>AUD</v>
      </c>
      <c r="I2062">
        <f t="shared" si="295"/>
        <v>16</v>
      </c>
      <c r="J2062" s="114" t="str">
        <f t="shared" si="296"/>
        <v>15</v>
      </c>
    </row>
    <row r="2063" spans="1:10" x14ac:dyDescent="0.2">
      <c r="A2063" s="116" t="s">
        <v>3126</v>
      </c>
      <c r="B2063" t="str">
        <f t="shared" si="288"/>
        <v>Prozessor B / Section 2 / Programm 4 / Audio Sender 16</v>
      </c>
      <c r="C2063" t="str">
        <f t="shared" si="289"/>
        <v>SDI16_AUDsend_0016</v>
      </c>
      <c r="D2063" t="str">
        <f t="shared" si="290"/>
        <v>Sender</v>
      </c>
      <c r="E2063" t="str">
        <f t="shared" si="291"/>
        <v>2</v>
      </c>
      <c r="F2063" t="str">
        <f t="shared" si="292"/>
        <v>2</v>
      </c>
      <c r="G2063" t="str">
        <f t="shared" si="293"/>
        <v>4</v>
      </c>
      <c r="H2063" t="str">
        <f t="shared" si="294"/>
        <v>AUD</v>
      </c>
      <c r="I2063">
        <f t="shared" si="295"/>
        <v>16</v>
      </c>
      <c r="J2063" s="114" t="str">
        <f t="shared" si="296"/>
        <v>16</v>
      </c>
    </row>
    <row r="2064" spans="1:10" x14ac:dyDescent="0.2">
      <c r="A2064" s="115" t="s">
        <v>3127</v>
      </c>
      <c r="B2064" t="str">
        <f t="shared" si="288"/>
        <v>Prozessor B / Section 2 / Programm 4 / Video Sender 1</v>
      </c>
      <c r="C2064" t="str">
        <f t="shared" si="289"/>
        <v>SDI16_VIDsend_0001</v>
      </c>
      <c r="D2064" t="str">
        <f t="shared" si="290"/>
        <v>Sender</v>
      </c>
      <c r="E2064" t="str">
        <f t="shared" si="291"/>
        <v>2</v>
      </c>
      <c r="F2064" t="str">
        <f t="shared" si="292"/>
        <v>2</v>
      </c>
      <c r="G2064" t="str">
        <f t="shared" si="293"/>
        <v>4</v>
      </c>
      <c r="H2064" t="str">
        <f t="shared" si="294"/>
        <v>VID</v>
      </c>
      <c r="I2064">
        <f t="shared" si="295"/>
        <v>16</v>
      </c>
      <c r="J2064" s="114" t="str">
        <f t="shared" si="296"/>
        <v>1</v>
      </c>
    </row>
    <row r="2065" spans="1:10" x14ac:dyDescent="0.2">
      <c r="A2065" s="116" t="s">
        <v>3128</v>
      </c>
      <c r="B2065" t="str">
        <f t="shared" si="288"/>
        <v>Prozessor B / Section 2 / Programm 4 / Video Sender 2</v>
      </c>
      <c r="C2065" t="str">
        <f t="shared" si="289"/>
        <v>SDI16_VIDsend_0002</v>
      </c>
      <c r="D2065" t="str">
        <f t="shared" si="290"/>
        <v>Sender</v>
      </c>
      <c r="E2065" t="str">
        <f t="shared" si="291"/>
        <v>2</v>
      </c>
      <c r="F2065" t="str">
        <f t="shared" si="292"/>
        <v>2</v>
      </c>
      <c r="G2065" t="str">
        <f t="shared" si="293"/>
        <v>4</v>
      </c>
      <c r="H2065" t="str">
        <f t="shared" si="294"/>
        <v>VID</v>
      </c>
      <c r="I2065">
        <f t="shared" si="295"/>
        <v>16</v>
      </c>
      <c r="J2065" s="114" t="str">
        <f t="shared" si="296"/>
        <v>2</v>
      </c>
    </row>
    <row r="2066" spans="1:10" x14ac:dyDescent="0.2">
      <c r="A2066" s="115" t="s">
        <v>3129</v>
      </c>
      <c r="B2066" t="str">
        <f t="shared" si="288"/>
        <v>Prozessor C / Section 1 / Programm 1 / Ancillary Sender 1</v>
      </c>
      <c r="C2066" t="str">
        <f t="shared" si="289"/>
        <v>SDI17_ANCsend_0001</v>
      </c>
      <c r="D2066" t="str">
        <f t="shared" si="290"/>
        <v>Sender</v>
      </c>
      <c r="E2066" t="str">
        <f t="shared" si="291"/>
        <v>3</v>
      </c>
      <c r="F2066" t="str">
        <f t="shared" si="292"/>
        <v>1</v>
      </c>
      <c r="G2066" t="str">
        <f t="shared" si="293"/>
        <v>1</v>
      </c>
      <c r="H2066" t="str">
        <f t="shared" si="294"/>
        <v>ANC</v>
      </c>
      <c r="I2066">
        <f t="shared" si="295"/>
        <v>17</v>
      </c>
      <c r="J2066" s="114" t="str">
        <f t="shared" si="296"/>
        <v>1</v>
      </c>
    </row>
    <row r="2067" spans="1:10" x14ac:dyDescent="0.2">
      <c r="A2067" s="116" t="s">
        <v>3130</v>
      </c>
      <c r="B2067" t="str">
        <f t="shared" si="288"/>
        <v>Prozessor C / Section 1 / Programm 1 / Ancillary Sender 2</v>
      </c>
      <c r="C2067" t="str">
        <f t="shared" si="289"/>
        <v>SDI17_ANCsend_0002</v>
      </c>
      <c r="D2067" t="str">
        <f t="shared" si="290"/>
        <v>Sender</v>
      </c>
      <c r="E2067" t="str">
        <f t="shared" si="291"/>
        <v>3</v>
      </c>
      <c r="F2067" t="str">
        <f t="shared" si="292"/>
        <v>1</v>
      </c>
      <c r="G2067" t="str">
        <f t="shared" si="293"/>
        <v>1</v>
      </c>
      <c r="H2067" t="str">
        <f t="shared" si="294"/>
        <v>ANC</v>
      </c>
      <c r="I2067">
        <f t="shared" si="295"/>
        <v>17</v>
      </c>
      <c r="J2067" s="114" t="str">
        <f t="shared" si="296"/>
        <v>2</v>
      </c>
    </row>
    <row r="2068" spans="1:10" x14ac:dyDescent="0.2">
      <c r="A2068" s="115" t="s">
        <v>3131</v>
      </c>
      <c r="B2068" t="str">
        <f t="shared" si="288"/>
        <v>Prozessor C / Section 1 / Programm 1 / Ancillary Sender 3</v>
      </c>
      <c r="C2068" t="str">
        <f t="shared" si="289"/>
        <v>SDI17_ANCsend_0003</v>
      </c>
      <c r="D2068" t="str">
        <f t="shared" si="290"/>
        <v>Sender</v>
      </c>
      <c r="E2068" t="str">
        <f t="shared" si="291"/>
        <v>3</v>
      </c>
      <c r="F2068" t="str">
        <f t="shared" si="292"/>
        <v>1</v>
      </c>
      <c r="G2068" t="str">
        <f t="shared" si="293"/>
        <v>1</v>
      </c>
      <c r="H2068" t="str">
        <f t="shared" si="294"/>
        <v>ANC</v>
      </c>
      <c r="I2068">
        <f t="shared" si="295"/>
        <v>17</v>
      </c>
      <c r="J2068" s="114" t="str">
        <f t="shared" si="296"/>
        <v>3</v>
      </c>
    </row>
    <row r="2069" spans="1:10" x14ac:dyDescent="0.2">
      <c r="A2069" s="116" t="s">
        <v>3132</v>
      </c>
      <c r="B2069" t="str">
        <f t="shared" si="288"/>
        <v>Prozessor C / Section 1 / Programm 1 / Ancillary Sender 4</v>
      </c>
      <c r="C2069" t="str">
        <f t="shared" si="289"/>
        <v>SDI17_ANCsend_0004</v>
      </c>
      <c r="D2069" t="str">
        <f t="shared" si="290"/>
        <v>Sender</v>
      </c>
      <c r="E2069" t="str">
        <f t="shared" si="291"/>
        <v>3</v>
      </c>
      <c r="F2069" t="str">
        <f t="shared" si="292"/>
        <v>1</v>
      </c>
      <c r="G2069" t="str">
        <f t="shared" si="293"/>
        <v>1</v>
      </c>
      <c r="H2069" t="str">
        <f t="shared" si="294"/>
        <v>ANC</v>
      </c>
      <c r="I2069">
        <f t="shared" si="295"/>
        <v>17</v>
      </c>
      <c r="J2069" s="114" t="str">
        <f t="shared" si="296"/>
        <v>4</v>
      </c>
    </row>
    <row r="2070" spans="1:10" x14ac:dyDescent="0.2">
      <c r="A2070" s="115" t="s">
        <v>3133</v>
      </c>
      <c r="B2070" t="str">
        <f t="shared" si="288"/>
        <v>Prozessor C / Section 1 / Programm 1 / Audio Sender 1</v>
      </c>
      <c r="C2070" t="str">
        <f t="shared" si="289"/>
        <v>SDI17_AUDsend_0001</v>
      </c>
      <c r="D2070" t="str">
        <f t="shared" si="290"/>
        <v>Sender</v>
      </c>
      <c r="E2070" t="str">
        <f t="shared" si="291"/>
        <v>3</v>
      </c>
      <c r="F2070" t="str">
        <f t="shared" si="292"/>
        <v>1</v>
      </c>
      <c r="G2070" t="str">
        <f t="shared" si="293"/>
        <v>1</v>
      </c>
      <c r="H2070" t="str">
        <f t="shared" si="294"/>
        <v>AUD</v>
      </c>
      <c r="I2070">
        <f t="shared" si="295"/>
        <v>17</v>
      </c>
      <c r="J2070" s="114" t="str">
        <f t="shared" si="296"/>
        <v>1</v>
      </c>
    </row>
    <row r="2071" spans="1:10" x14ac:dyDescent="0.2">
      <c r="A2071" s="116" t="s">
        <v>3134</v>
      </c>
      <c r="B2071" t="str">
        <f t="shared" si="288"/>
        <v>Prozessor C / Section 1 / Programm 1 / Audio Sender 2</v>
      </c>
      <c r="C2071" t="str">
        <f t="shared" si="289"/>
        <v>SDI17_AUDsend_0002</v>
      </c>
      <c r="D2071" t="str">
        <f t="shared" si="290"/>
        <v>Sender</v>
      </c>
      <c r="E2071" t="str">
        <f t="shared" si="291"/>
        <v>3</v>
      </c>
      <c r="F2071" t="str">
        <f t="shared" si="292"/>
        <v>1</v>
      </c>
      <c r="G2071" t="str">
        <f t="shared" si="293"/>
        <v>1</v>
      </c>
      <c r="H2071" t="str">
        <f t="shared" si="294"/>
        <v>AUD</v>
      </c>
      <c r="I2071">
        <f t="shared" si="295"/>
        <v>17</v>
      </c>
      <c r="J2071" s="114" t="str">
        <f t="shared" si="296"/>
        <v>2</v>
      </c>
    </row>
    <row r="2072" spans="1:10" x14ac:dyDescent="0.2">
      <c r="A2072" s="115" t="s">
        <v>3135</v>
      </c>
      <c r="B2072" t="str">
        <f t="shared" si="288"/>
        <v>Prozessor C / Section 1 / Programm 1 / Audio Sender 3</v>
      </c>
      <c r="C2072" t="str">
        <f t="shared" si="289"/>
        <v>SDI17_AUDsend_0003</v>
      </c>
      <c r="D2072" t="str">
        <f t="shared" si="290"/>
        <v>Sender</v>
      </c>
      <c r="E2072" t="str">
        <f t="shared" si="291"/>
        <v>3</v>
      </c>
      <c r="F2072" t="str">
        <f t="shared" si="292"/>
        <v>1</v>
      </c>
      <c r="G2072" t="str">
        <f t="shared" si="293"/>
        <v>1</v>
      </c>
      <c r="H2072" t="str">
        <f t="shared" si="294"/>
        <v>AUD</v>
      </c>
      <c r="I2072">
        <f t="shared" si="295"/>
        <v>17</v>
      </c>
      <c r="J2072" s="114" t="str">
        <f t="shared" si="296"/>
        <v>3</v>
      </c>
    </row>
    <row r="2073" spans="1:10" x14ac:dyDescent="0.2">
      <c r="A2073" s="116" t="s">
        <v>3136</v>
      </c>
      <c r="B2073" t="str">
        <f t="shared" si="288"/>
        <v>Prozessor C / Section 1 / Programm 1 / Audio Sender 4</v>
      </c>
      <c r="C2073" t="str">
        <f t="shared" si="289"/>
        <v>SDI17_AUDsend_0004</v>
      </c>
      <c r="D2073" t="str">
        <f t="shared" si="290"/>
        <v>Sender</v>
      </c>
      <c r="E2073" t="str">
        <f t="shared" si="291"/>
        <v>3</v>
      </c>
      <c r="F2073" t="str">
        <f t="shared" si="292"/>
        <v>1</v>
      </c>
      <c r="G2073" t="str">
        <f t="shared" si="293"/>
        <v>1</v>
      </c>
      <c r="H2073" t="str">
        <f t="shared" si="294"/>
        <v>AUD</v>
      </c>
      <c r="I2073">
        <f t="shared" si="295"/>
        <v>17</v>
      </c>
      <c r="J2073" s="114" t="str">
        <f t="shared" si="296"/>
        <v>4</v>
      </c>
    </row>
    <row r="2074" spans="1:10" x14ac:dyDescent="0.2">
      <c r="A2074" s="115" t="s">
        <v>3137</v>
      </c>
      <c r="B2074" t="str">
        <f t="shared" si="288"/>
        <v>Prozessor C / Section 1 / Programm 1 / Audio Sender 5</v>
      </c>
      <c r="C2074" t="str">
        <f t="shared" si="289"/>
        <v>SDI17_AUDsend_0005</v>
      </c>
      <c r="D2074" t="str">
        <f t="shared" si="290"/>
        <v>Sender</v>
      </c>
      <c r="E2074" t="str">
        <f t="shared" si="291"/>
        <v>3</v>
      </c>
      <c r="F2074" t="str">
        <f t="shared" si="292"/>
        <v>1</v>
      </c>
      <c r="G2074" t="str">
        <f t="shared" si="293"/>
        <v>1</v>
      </c>
      <c r="H2074" t="str">
        <f t="shared" si="294"/>
        <v>AUD</v>
      </c>
      <c r="I2074">
        <f t="shared" si="295"/>
        <v>17</v>
      </c>
      <c r="J2074" s="114" t="str">
        <f t="shared" si="296"/>
        <v>5</v>
      </c>
    </row>
    <row r="2075" spans="1:10" x14ac:dyDescent="0.2">
      <c r="A2075" s="116" t="s">
        <v>3138</v>
      </c>
      <c r="B2075" t="str">
        <f t="shared" si="288"/>
        <v>Prozessor C / Section 1 / Programm 1 / Audio Sender 6</v>
      </c>
      <c r="C2075" t="str">
        <f t="shared" si="289"/>
        <v>SDI17_AUDsend_0006</v>
      </c>
      <c r="D2075" t="str">
        <f t="shared" si="290"/>
        <v>Sender</v>
      </c>
      <c r="E2075" t="str">
        <f t="shared" si="291"/>
        <v>3</v>
      </c>
      <c r="F2075" t="str">
        <f t="shared" si="292"/>
        <v>1</v>
      </c>
      <c r="G2075" t="str">
        <f t="shared" si="293"/>
        <v>1</v>
      </c>
      <c r="H2075" t="str">
        <f t="shared" si="294"/>
        <v>AUD</v>
      </c>
      <c r="I2075">
        <f t="shared" si="295"/>
        <v>17</v>
      </c>
      <c r="J2075" s="114" t="str">
        <f t="shared" si="296"/>
        <v>6</v>
      </c>
    </row>
    <row r="2076" spans="1:10" x14ac:dyDescent="0.2">
      <c r="A2076" s="115" t="s">
        <v>3139</v>
      </c>
      <c r="B2076" t="str">
        <f t="shared" si="288"/>
        <v>Prozessor C / Section 1 / Programm 1 / Audio Sender 7</v>
      </c>
      <c r="C2076" t="str">
        <f t="shared" si="289"/>
        <v>SDI17_AUDsend_0007</v>
      </c>
      <c r="D2076" t="str">
        <f t="shared" si="290"/>
        <v>Sender</v>
      </c>
      <c r="E2076" t="str">
        <f t="shared" si="291"/>
        <v>3</v>
      </c>
      <c r="F2076" t="str">
        <f t="shared" si="292"/>
        <v>1</v>
      </c>
      <c r="G2076" t="str">
        <f t="shared" si="293"/>
        <v>1</v>
      </c>
      <c r="H2076" t="str">
        <f t="shared" si="294"/>
        <v>AUD</v>
      </c>
      <c r="I2076">
        <f t="shared" si="295"/>
        <v>17</v>
      </c>
      <c r="J2076" s="114" t="str">
        <f t="shared" si="296"/>
        <v>7</v>
      </c>
    </row>
    <row r="2077" spans="1:10" x14ac:dyDescent="0.2">
      <c r="A2077" s="116" t="s">
        <v>3140</v>
      </c>
      <c r="B2077" t="str">
        <f t="shared" si="288"/>
        <v>Prozessor C / Section 1 / Programm 1 / Audio Sender 8</v>
      </c>
      <c r="C2077" t="str">
        <f t="shared" si="289"/>
        <v>SDI17_AUDsend_0008</v>
      </c>
      <c r="D2077" t="str">
        <f t="shared" si="290"/>
        <v>Sender</v>
      </c>
      <c r="E2077" t="str">
        <f t="shared" si="291"/>
        <v>3</v>
      </c>
      <c r="F2077" t="str">
        <f t="shared" si="292"/>
        <v>1</v>
      </c>
      <c r="G2077" t="str">
        <f t="shared" si="293"/>
        <v>1</v>
      </c>
      <c r="H2077" t="str">
        <f t="shared" si="294"/>
        <v>AUD</v>
      </c>
      <c r="I2077">
        <f t="shared" si="295"/>
        <v>17</v>
      </c>
      <c r="J2077" s="114" t="str">
        <f t="shared" si="296"/>
        <v>8</v>
      </c>
    </row>
    <row r="2078" spans="1:10" x14ac:dyDescent="0.2">
      <c r="A2078" s="115" t="s">
        <v>3141</v>
      </c>
      <c r="B2078" t="str">
        <f t="shared" si="288"/>
        <v>Prozessor C / Section 1 / Programm 1 / Audio Sender 9</v>
      </c>
      <c r="C2078" t="str">
        <f t="shared" si="289"/>
        <v>SDI17_AUDsend_0009</v>
      </c>
      <c r="D2078" t="str">
        <f t="shared" si="290"/>
        <v>Sender</v>
      </c>
      <c r="E2078" t="str">
        <f t="shared" si="291"/>
        <v>3</v>
      </c>
      <c r="F2078" t="str">
        <f t="shared" si="292"/>
        <v>1</v>
      </c>
      <c r="G2078" t="str">
        <f t="shared" si="293"/>
        <v>1</v>
      </c>
      <c r="H2078" t="str">
        <f t="shared" si="294"/>
        <v>AUD</v>
      </c>
      <c r="I2078">
        <f t="shared" si="295"/>
        <v>17</v>
      </c>
      <c r="J2078" s="114" t="str">
        <f t="shared" si="296"/>
        <v>9</v>
      </c>
    </row>
    <row r="2079" spans="1:10" x14ac:dyDescent="0.2">
      <c r="A2079" s="116" t="s">
        <v>3142</v>
      </c>
      <c r="B2079" t="str">
        <f t="shared" si="288"/>
        <v>Prozessor C / Section 1 / Programm 1 / Audio Sender 10</v>
      </c>
      <c r="C2079" t="str">
        <f t="shared" si="289"/>
        <v>SDI17_AUDsend_0010</v>
      </c>
      <c r="D2079" t="str">
        <f t="shared" si="290"/>
        <v>Sender</v>
      </c>
      <c r="E2079" t="str">
        <f t="shared" si="291"/>
        <v>3</v>
      </c>
      <c r="F2079" t="str">
        <f t="shared" si="292"/>
        <v>1</v>
      </c>
      <c r="G2079" t="str">
        <f t="shared" si="293"/>
        <v>1</v>
      </c>
      <c r="H2079" t="str">
        <f t="shared" si="294"/>
        <v>AUD</v>
      </c>
      <c r="I2079">
        <f t="shared" si="295"/>
        <v>17</v>
      </c>
      <c r="J2079" s="114" t="str">
        <f t="shared" si="296"/>
        <v>10</v>
      </c>
    </row>
    <row r="2080" spans="1:10" x14ac:dyDescent="0.2">
      <c r="A2080" s="115" t="s">
        <v>3143</v>
      </c>
      <c r="B2080" t="str">
        <f t="shared" si="288"/>
        <v>Prozessor C / Section 1 / Programm 1 / Audio Sender 11</v>
      </c>
      <c r="C2080" t="str">
        <f t="shared" si="289"/>
        <v>SDI17_AUDsend_0011</v>
      </c>
      <c r="D2080" t="str">
        <f t="shared" si="290"/>
        <v>Sender</v>
      </c>
      <c r="E2080" t="str">
        <f t="shared" si="291"/>
        <v>3</v>
      </c>
      <c r="F2080" t="str">
        <f t="shared" si="292"/>
        <v>1</v>
      </c>
      <c r="G2080" t="str">
        <f t="shared" si="293"/>
        <v>1</v>
      </c>
      <c r="H2080" t="str">
        <f t="shared" si="294"/>
        <v>AUD</v>
      </c>
      <c r="I2080">
        <f t="shared" si="295"/>
        <v>17</v>
      </c>
      <c r="J2080" s="114" t="str">
        <f t="shared" si="296"/>
        <v>11</v>
      </c>
    </row>
    <row r="2081" spans="1:10" x14ac:dyDescent="0.2">
      <c r="A2081" s="116" t="s">
        <v>3144</v>
      </c>
      <c r="B2081" t="str">
        <f t="shared" si="288"/>
        <v>Prozessor C / Section 1 / Programm 1 / Audio Sender 12</v>
      </c>
      <c r="C2081" t="str">
        <f t="shared" si="289"/>
        <v>SDI17_AUDsend_0012</v>
      </c>
      <c r="D2081" t="str">
        <f t="shared" si="290"/>
        <v>Sender</v>
      </c>
      <c r="E2081" t="str">
        <f t="shared" si="291"/>
        <v>3</v>
      </c>
      <c r="F2081" t="str">
        <f t="shared" si="292"/>
        <v>1</v>
      </c>
      <c r="G2081" t="str">
        <f t="shared" si="293"/>
        <v>1</v>
      </c>
      <c r="H2081" t="str">
        <f t="shared" si="294"/>
        <v>AUD</v>
      </c>
      <c r="I2081">
        <f t="shared" si="295"/>
        <v>17</v>
      </c>
      <c r="J2081" s="114" t="str">
        <f t="shared" si="296"/>
        <v>12</v>
      </c>
    </row>
    <row r="2082" spans="1:10" x14ac:dyDescent="0.2">
      <c r="A2082" s="115" t="s">
        <v>3145</v>
      </c>
      <c r="B2082" t="str">
        <f t="shared" si="288"/>
        <v>Prozessor C / Section 1 / Programm 1 / Audio Sender 13</v>
      </c>
      <c r="C2082" t="str">
        <f t="shared" si="289"/>
        <v>SDI17_AUDsend_0013</v>
      </c>
      <c r="D2082" t="str">
        <f t="shared" si="290"/>
        <v>Sender</v>
      </c>
      <c r="E2082" t="str">
        <f t="shared" si="291"/>
        <v>3</v>
      </c>
      <c r="F2082" t="str">
        <f t="shared" si="292"/>
        <v>1</v>
      </c>
      <c r="G2082" t="str">
        <f t="shared" si="293"/>
        <v>1</v>
      </c>
      <c r="H2082" t="str">
        <f t="shared" si="294"/>
        <v>AUD</v>
      </c>
      <c r="I2082">
        <f t="shared" si="295"/>
        <v>17</v>
      </c>
      <c r="J2082" s="114" t="str">
        <f t="shared" si="296"/>
        <v>13</v>
      </c>
    </row>
    <row r="2083" spans="1:10" x14ac:dyDescent="0.2">
      <c r="A2083" s="116" t="s">
        <v>3146</v>
      </c>
      <c r="B2083" t="str">
        <f t="shared" si="288"/>
        <v>Prozessor C / Section 1 / Programm 1 / Audio Sender 14</v>
      </c>
      <c r="C2083" t="str">
        <f t="shared" si="289"/>
        <v>SDI17_AUDsend_0014</v>
      </c>
      <c r="D2083" t="str">
        <f t="shared" si="290"/>
        <v>Sender</v>
      </c>
      <c r="E2083" t="str">
        <f t="shared" si="291"/>
        <v>3</v>
      </c>
      <c r="F2083" t="str">
        <f t="shared" si="292"/>
        <v>1</v>
      </c>
      <c r="G2083" t="str">
        <f t="shared" si="293"/>
        <v>1</v>
      </c>
      <c r="H2083" t="str">
        <f t="shared" si="294"/>
        <v>AUD</v>
      </c>
      <c r="I2083">
        <f t="shared" si="295"/>
        <v>17</v>
      </c>
      <c r="J2083" s="114" t="str">
        <f t="shared" si="296"/>
        <v>14</v>
      </c>
    </row>
    <row r="2084" spans="1:10" x14ac:dyDescent="0.2">
      <c r="A2084" s="115" t="s">
        <v>3147</v>
      </c>
      <c r="B2084" t="str">
        <f t="shared" si="288"/>
        <v>Prozessor C / Section 1 / Programm 1 / Audio Sender 15</v>
      </c>
      <c r="C2084" t="str">
        <f t="shared" si="289"/>
        <v>SDI17_AUDsend_0015</v>
      </c>
      <c r="D2084" t="str">
        <f t="shared" si="290"/>
        <v>Sender</v>
      </c>
      <c r="E2084" t="str">
        <f t="shared" si="291"/>
        <v>3</v>
      </c>
      <c r="F2084" t="str">
        <f t="shared" si="292"/>
        <v>1</v>
      </c>
      <c r="G2084" t="str">
        <f t="shared" si="293"/>
        <v>1</v>
      </c>
      <c r="H2084" t="str">
        <f t="shared" si="294"/>
        <v>AUD</v>
      </c>
      <c r="I2084">
        <f t="shared" si="295"/>
        <v>17</v>
      </c>
      <c r="J2084" s="114" t="str">
        <f t="shared" si="296"/>
        <v>15</v>
      </c>
    </row>
    <row r="2085" spans="1:10" x14ac:dyDescent="0.2">
      <c r="A2085" s="116" t="s">
        <v>3148</v>
      </c>
      <c r="B2085" t="str">
        <f t="shared" si="288"/>
        <v>Prozessor C / Section 1 / Programm 1 / Audio Sender 16</v>
      </c>
      <c r="C2085" t="str">
        <f t="shared" si="289"/>
        <v>SDI17_AUDsend_0016</v>
      </c>
      <c r="D2085" t="str">
        <f t="shared" si="290"/>
        <v>Sender</v>
      </c>
      <c r="E2085" t="str">
        <f t="shared" si="291"/>
        <v>3</v>
      </c>
      <c r="F2085" t="str">
        <f t="shared" si="292"/>
        <v>1</v>
      </c>
      <c r="G2085" t="str">
        <f t="shared" si="293"/>
        <v>1</v>
      </c>
      <c r="H2085" t="str">
        <f t="shared" si="294"/>
        <v>AUD</v>
      </c>
      <c r="I2085">
        <f t="shared" si="295"/>
        <v>17</v>
      </c>
      <c r="J2085" s="114" t="str">
        <f t="shared" si="296"/>
        <v>16</v>
      </c>
    </row>
    <row r="2086" spans="1:10" x14ac:dyDescent="0.2">
      <c r="A2086" s="115" t="s">
        <v>3149</v>
      </c>
      <c r="B2086" t="str">
        <f t="shared" si="288"/>
        <v>Prozessor C / Section 1 / Programm 1 / Video Sender 1</v>
      </c>
      <c r="C2086" t="str">
        <f t="shared" si="289"/>
        <v>SDI17_VIDsend_0001</v>
      </c>
      <c r="D2086" t="str">
        <f t="shared" si="290"/>
        <v>Sender</v>
      </c>
      <c r="E2086" t="str">
        <f t="shared" si="291"/>
        <v>3</v>
      </c>
      <c r="F2086" t="str">
        <f t="shared" si="292"/>
        <v>1</v>
      </c>
      <c r="G2086" t="str">
        <f t="shared" si="293"/>
        <v>1</v>
      </c>
      <c r="H2086" t="str">
        <f t="shared" si="294"/>
        <v>VID</v>
      </c>
      <c r="I2086">
        <f t="shared" si="295"/>
        <v>17</v>
      </c>
      <c r="J2086" s="114" t="str">
        <f t="shared" si="296"/>
        <v>1</v>
      </c>
    </row>
    <row r="2087" spans="1:10" x14ac:dyDescent="0.2">
      <c r="A2087" s="116" t="s">
        <v>3150</v>
      </c>
      <c r="B2087" t="str">
        <f t="shared" si="288"/>
        <v>Prozessor C / Section 1 / Programm 1 / Video Sender 2</v>
      </c>
      <c r="C2087" t="str">
        <f t="shared" si="289"/>
        <v>SDI17_VIDsend_0002</v>
      </c>
      <c r="D2087" t="str">
        <f t="shared" si="290"/>
        <v>Sender</v>
      </c>
      <c r="E2087" t="str">
        <f t="shared" si="291"/>
        <v>3</v>
      </c>
      <c r="F2087" t="str">
        <f t="shared" si="292"/>
        <v>1</v>
      </c>
      <c r="G2087" t="str">
        <f t="shared" si="293"/>
        <v>1</v>
      </c>
      <c r="H2087" t="str">
        <f t="shared" si="294"/>
        <v>VID</v>
      </c>
      <c r="I2087">
        <f t="shared" si="295"/>
        <v>17</v>
      </c>
      <c r="J2087" s="114" t="str">
        <f t="shared" si="296"/>
        <v>2</v>
      </c>
    </row>
    <row r="2088" spans="1:10" x14ac:dyDescent="0.2">
      <c r="A2088" s="115" t="s">
        <v>3151</v>
      </c>
      <c r="B2088" t="str">
        <f t="shared" si="288"/>
        <v>Prozessor C / Section 1 / Programm 2 / Ancillary Sender 1</v>
      </c>
      <c r="C2088" t="str">
        <f t="shared" si="289"/>
        <v>SDI18_ANCsend_0001</v>
      </c>
      <c r="D2088" t="str">
        <f t="shared" si="290"/>
        <v>Sender</v>
      </c>
      <c r="E2088" t="str">
        <f t="shared" si="291"/>
        <v>3</v>
      </c>
      <c r="F2088" t="str">
        <f t="shared" si="292"/>
        <v>1</v>
      </c>
      <c r="G2088" t="str">
        <f t="shared" si="293"/>
        <v>2</v>
      </c>
      <c r="H2088" t="str">
        <f t="shared" si="294"/>
        <v>ANC</v>
      </c>
      <c r="I2088">
        <f t="shared" si="295"/>
        <v>18</v>
      </c>
      <c r="J2088" s="114" t="str">
        <f t="shared" si="296"/>
        <v>1</v>
      </c>
    </row>
    <row r="2089" spans="1:10" x14ac:dyDescent="0.2">
      <c r="A2089" s="116" t="s">
        <v>3152</v>
      </c>
      <c r="B2089" t="str">
        <f t="shared" si="288"/>
        <v>Prozessor C / Section 1 / Programm 2 / Ancillary Sender 2</v>
      </c>
      <c r="C2089" t="str">
        <f t="shared" si="289"/>
        <v>SDI18_ANCsend_0002</v>
      </c>
      <c r="D2089" t="str">
        <f t="shared" si="290"/>
        <v>Sender</v>
      </c>
      <c r="E2089" t="str">
        <f t="shared" si="291"/>
        <v>3</v>
      </c>
      <c r="F2089" t="str">
        <f t="shared" si="292"/>
        <v>1</v>
      </c>
      <c r="G2089" t="str">
        <f t="shared" si="293"/>
        <v>2</v>
      </c>
      <c r="H2089" t="str">
        <f t="shared" si="294"/>
        <v>ANC</v>
      </c>
      <c r="I2089">
        <f t="shared" si="295"/>
        <v>18</v>
      </c>
      <c r="J2089" s="114" t="str">
        <f t="shared" si="296"/>
        <v>2</v>
      </c>
    </row>
    <row r="2090" spans="1:10" x14ac:dyDescent="0.2">
      <c r="A2090" s="115" t="s">
        <v>3153</v>
      </c>
      <c r="B2090" t="str">
        <f t="shared" si="288"/>
        <v>Prozessor C / Section 1 / Programm 2 / Ancillary Sender 3</v>
      </c>
      <c r="C2090" t="str">
        <f t="shared" si="289"/>
        <v>SDI18_ANCsend_0003</v>
      </c>
      <c r="D2090" t="str">
        <f t="shared" si="290"/>
        <v>Sender</v>
      </c>
      <c r="E2090" t="str">
        <f t="shared" si="291"/>
        <v>3</v>
      </c>
      <c r="F2090" t="str">
        <f t="shared" si="292"/>
        <v>1</v>
      </c>
      <c r="G2090" t="str">
        <f t="shared" si="293"/>
        <v>2</v>
      </c>
      <c r="H2090" t="str">
        <f t="shared" si="294"/>
        <v>ANC</v>
      </c>
      <c r="I2090">
        <f t="shared" si="295"/>
        <v>18</v>
      </c>
      <c r="J2090" s="114" t="str">
        <f t="shared" si="296"/>
        <v>3</v>
      </c>
    </row>
    <row r="2091" spans="1:10" x14ac:dyDescent="0.2">
      <c r="A2091" s="116" t="s">
        <v>3154</v>
      </c>
      <c r="B2091" t="str">
        <f t="shared" si="288"/>
        <v>Prozessor C / Section 1 / Programm 2 / Ancillary Sender 4</v>
      </c>
      <c r="C2091" t="str">
        <f t="shared" si="289"/>
        <v>SDI18_ANCsend_0004</v>
      </c>
      <c r="D2091" t="str">
        <f t="shared" si="290"/>
        <v>Sender</v>
      </c>
      <c r="E2091" t="str">
        <f t="shared" si="291"/>
        <v>3</v>
      </c>
      <c r="F2091" t="str">
        <f t="shared" si="292"/>
        <v>1</v>
      </c>
      <c r="G2091" t="str">
        <f t="shared" si="293"/>
        <v>2</v>
      </c>
      <c r="H2091" t="str">
        <f t="shared" si="294"/>
        <v>ANC</v>
      </c>
      <c r="I2091">
        <f t="shared" si="295"/>
        <v>18</v>
      </c>
      <c r="J2091" s="114" t="str">
        <f t="shared" si="296"/>
        <v>4</v>
      </c>
    </row>
    <row r="2092" spans="1:10" x14ac:dyDescent="0.2">
      <c r="A2092" s="115" t="s">
        <v>3155</v>
      </c>
      <c r="B2092" t="str">
        <f t="shared" si="288"/>
        <v>Prozessor C / Section 1 / Programm 2 / Audio Sender 1</v>
      </c>
      <c r="C2092" t="str">
        <f t="shared" si="289"/>
        <v>SDI18_AUDsend_0001</v>
      </c>
      <c r="D2092" t="str">
        <f t="shared" si="290"/>
        <v>Sender</v>
      </c>
      <c r="E2092" t="str">
        <f t="shared" si="291"/>
        <v>3</v>
      </c>
      <c r="F2092" t="str">
        <f t="shared" si="292"/>
        <v>1</v>
      </c>
      <c r="G2092" t="str">
        <f t="shared" si="293"/>
        <v>2</v>
      </c>
      <c r="H2092" t="str">
        <f t="shared" si="294"/>
        <v>AUD</v>
      </c>
      <c r="I2092">
        <f t="shared" si="295"/>
        <v>18</v>
      </c>
      <c r="J2092" s="114" t="str">
        <f t="shared" si="296"/>
        <v>1</v>
      </c>
    </row>
    <row r="2093" spans="1:10" x14ac:dyDescent="0.2">
      <c r="A2093" s="116" t="s">
        <v>3156</v>
      </c>
      <c r="B2093" t="str">
        <f t="shared" si="288"/>
        <v>Prozessor C / Section 1 / Programm 2 / Audio Sender 2</v>
      </c>
      <c r="C2093" t="str">
        <f t="shared" si="289"/>
        <v>SDI18_AUDsend_0002</v>
      </c>
      <c r="D2093" t="str">
        <f t="shared" si="290"/>
        <v>Sender</v>
      </c>
      <c r="E2093" t="str">
        <f t="shared" si="291"/>
        <v>3</v>
      </c>
      <c r="F2093" t="str">
        <f t="shared" si="292"/>
        <v>1</v>
      </c>
      <c r="G2093" t="str">
        <f t="shared" si="293"/>
        <v>2</v>
      </c>
      <c r="H2093" t="str">
        <f t="shared" si="294"/>
        <v>AUD</v>
      </c>
      <c r="I2093">
        <f t="shared" si="295"/>
        <v>18</v>
      </c>
      <c r="J2093" s="114" t="str">
        <f t="shared" si="296"/>
        <v>2</v>
      </c>
    </row>
    <row r="2094" spans="1:10" x14ac:dyDescent="0.2">
      <c r="A2094" s="115" t="s">
        <v>3157</v>
      </c>
      <c r="B2094" t="str">
        <f t="shared" si="288"/>
        <v>Prozessor C / Section 1 / Programm 2 / Audio Sender 3</v>
      </c>
      <c r="C2094" t="str">
        <f t="shared" si="289"/>
        <v>SDI18_AUDsend_0003</v>
      </c>
      <c r="D2094" t="str">
        <f t="shared" si="290"/>
        <v>Sender</v>
      </c>
      <c r="E2094" t="str">
        <f t="shared" si="291"/>
        <v>3</v>
      </c>
      <c r="F2094" t="str">
        <f t="shared" si="292"/>
        <v>1</v>
      </c>
      <c r="G2094" t="str">
        <f t="shared" si="293"/>
        <v>2</v>
      </c>
      <c r="H2094" t="str">
        <f t="shared" si="294"/>
        <v>AUD</v>
      </c>
      <c r="I2094">
        <f t="shared" si="295"/>
        <v>18</v>
      </c>
      <c r="J2094" s="114" t="str">
        <f t="shared" si="296"/>
        <v>3</v>
      </c>
    </row>
    <row r="2095" spans="1:10" x14ac:dyDescent="0.2">
      <c r="A2095" s="116" t="s">
        <v>3158</v>
      </c>
      <c r="B2095" t="str">
        <f t="shared" si="288"/>
        <v>Prozessor C / Section 1 / Programm 2 / Audio Sender 4</v>
      </c>
      <c r="C2095" t="str">
        <f t="shared" si="289"/>
        <v>SDI18_AUDsend_0004</v>
      </c>
      <c r="D2095" t="str">
        <f t="shared" si="290"/>
        <v>Sender</v>
      </c>
      <c r="E2095" t="str">
        <f t="shared" si="291"/>
        <v>3</v>
      </c>
      <c r="F2095" t="str">
        <f t="shared" si="292"/>
        <v>1</v>
      </c>
      <c r="G2095" t="str">
        <f t="shared" si="293"/>
        <v>2</v>
      </c>
      <c r="H2095" t="str">
        <f t="shared" si="294"/>
        <v>AUD</v>
      </c>
      <c r="I2095">
        <f t="shared" si="295"/>
        <v>18</v>
      </c>
      <c r="J2095" s="114" t="str">
        <f t="shared" si="296"/>
        <v>4</v>
      </c>
    </row>
    <row r="2096" spans="1:10" x14ac:dyDescent="0.2">
      <c r="A2096" s="115" t="s">
        <v>3159</v>
      </c>
      <c r="B2096" t="str">
        <f t="shared" si="288"/>
        <v>Prozessor C / Section 1 / Programm 2 / Audio Sender 5</v>
      </c>
      <c r="C2096" t="str">
        <f t="shared" si="289"/>
        <v>SDI18_AUDsend_0005</v>
      </c>
      <c r="D2096" t="str">
        <f t="shared" si="290"/>
        <v>Sender</v>
      </c>
      <c r="E2096" t="str">
        <f t="shared" si="291"/>
        <v>3</v>
      </c>
      <c r="F2096" t="str">
        <f t="shared" si="292"/>
        <v>1</v>
      </c>
      <c r="G2096" t="str">
        <f t="shared" si="293"/>
        <v>2</v>
      </c>
      <c r="H2096" t="str">
        <f t="shared" si="294"/>
        <v>AUD</v>
      </c>
      <c r="I2096">
        <f t="shared" si="295"/>
        <v>18</v>
      </c>
      <c r="J2096" s="114" t="str">
        <f t="shared" si="296"/>
        <v>5</v>
      </c>
    </row>
    <row r="2097" spans="1:10" x14ac:dyDescent="0.2">
      <c r="A2097" s="116" t="s">
        <v>3160</v>
      </c>
      <c r="B2097" t="str">
        <f t="shared" si="288"/>
        <v>Prozessor C / Section 1 / Programm 2 / Audio Sender 6</v>
      </c>
      <c r="C2097" t="str">
        <f t="shared" si="289"/>
        <v>SDI18_AUDsend_0006</v>
      </c>
      <c r="D2097" t="str">
        <f t="shared" si="290"/>
        <v>Sender</v>
      </c>
      <c r="E2097" t="str">
        <f t="shared" si="291"/>
        <v>3</v>
      </c>
      <c r="F2097" t="str">
        <f t="shared" si="292"/>
        <v>1</v>
      </c>
      <c r="G2097" t="str">
        <f t="shared" si="293"/>
        <v>2</v>
      </c>
      <c r="H2097" t="str">
        <f t="shared" si="294"/>
        <v>AUD</v>
      </c>
      <c r="I2097">
        <f t="shared" si="295"/>
        <v>18</v>
      </c>
      <c r="J2097" s="114" t="str">
        <f t="shared" si="296"/>
        <v>6</v>
      </c>
    </row>
    <row r="2098" spans="1:10" x14ac:dyDescent="0.2">
      <c r="A2098" s="115" t="s">
        <v>3161</v>
      </c>
      <c r="B2098" t="str">
        <f t="shared" si="288"/>
        <v>Prozessor C / Section 1 / Programm 2 / Audio Sender 7</v>
      </c>
      <c r="C2098" t="str">
        <f t="shared" si="289"/>
        <v>SDI18_AUDsend_0007</v>
      </c>
      <c r="D2098" t="str">
        <f t="shared" si="290"/>
        <v>Sender</v>
      </c>
      <c r="E2098" t="str">
        <f t="shared" si="291"/>
        <v>3</v>
      </c>
      <c r="F2098" t="str">
        <f t="shared" si="292"/>
        <v>1</v>
      </c>
      <c r="G2098" t="str">
        <f t="shared" si="293"/>
        <v>2</v>
      </c>
      <c r="H2098" t="str">
        <f t="shared" si="294"/>
        <v>AUD</v>
      </c>
      <c r="I2098">
        <f t="shared" si="295"/>
        <v>18</v>
      </c>
      <c r="J2098" s="114" t="str">
        <f t="shared" si="296"/>
        <v>7</v>
      </c>
    </row>
    <row r="2099" spans="1:10" x14ac:dyDescent="0.2">
      <c r="A2099" s="116" t="s">
        <v>3162</v>
      </c>
      <c r="B2099" t="str">
        <f t="shared" si="288"/>
        <v>Prozessor C / Section 1 / Programm 2 / Audio Sender 8</v>
      </c>
      <c r="C2099" t="str">
        <f t="shared" si="289"/>
        <v>SDI18_AUDsend_0008</v>
      </c>
      <c r="D2099" t="str">
        <f t="shared" si="290"/>
        <v>Sender</v>
      </c>
      <c r="E2099" t="str">
        <f t="shared" si="291"/>
        <v>3</v>
      </c>
      <c r="F2099" t="str">
        <f t="shared" si="292"/>
        <v>1</v>
      </c>
      <c r="G2099" t="str">
        <f t="shared" si="293"/>
        <v>2</v>
      </c>
      <c r="H2099" t="str">
        <f t="shared" si="294"/>
        <v>AUD</v>
      </c>
      <c r="I2099">
        <f t="shared" si="295"/>
        <v>18</v>
      </c>
      <c r="J2099" s="114" t="str">
        <f t="shared" si="296"/>
        <v>8</v>
      </c>
    </row>
    <row r="2100" spans="1:10" x14ac:dyDescent="0.2">
      <c r="A2100" s="115" t="s">
        <v>3163</v>
      </c>
      <c r="B2100" t="str">
        <f t="shared" si="288"/>
        <v>Prozessor C / Section 1 / Programm 2 / Audio Sender 9</v>
      </c>
      <c r="C2100" t="str">
        <f t="shared" si="289"/>
        <v>SDI18_AUDsend_0009</v>
      </c>
      <c r="D2100" t="str">
        <f t="shared" si="290"/>
        <v>Sender</v>
      </c>
      <c r="E2100" t="str">
        <f t="shared" si="291"/>
        <v>3</v>
      </c>
      <c r="F2100" t="str">
        <f t="shared" si="292"/>
        <v>1</v>
      </c>
      <c r="G2100" t="str">
        <f t="shared" si="293"/>
        <v>2</v>
      </c>
      <c r="H2100" t="str">
        <f t="shared" si="294"/>
        <v>AUD</v>
      </c>
      <c r="I2100">
        <f t="shared" si="295"/>
        <v>18</v>
      </c>
      <c r="J2100" s="114" t="str">
        <f t="shared" si="296"/>
        <v>9</v>
      </c>
    </row>
    <row r="2101" spans="1:10" x14ac:dyDescent="0.2">
      <c r="A2101" s="116" t="s">
        <v>3164</v>
      </c>
      <c r="B2101" t="str">
        <f t="shared" si="288"/>
        <v>Prozessor C / Section 1 / Programm 2 / Audio Sender 10</v>
      </c>
      <c r="C2101" t="str">
        <f t="shared" si="289"/>
        <v>SDI18_AUDsend_0010</v>
      </c>
      <c r="D2101" t="str">
        <f t="shared" si="290"/>
        <v>Sender</v>
      </c>
      <c r="E2101" t="str">
        <f t="shared" si="291"/>
        <v>3</v>
      </c>
      <c r="F2101" t="str">
        <f t="shared" si="292"/>
        <v>1</v>
      </c>
      <c r="G2101" t="str">
        <f t="shared" si="293"/>
        <v>2</v>
      </c>
      <c r="H2101" t="str">
        <f t="shared" si="294"/>
        <v>AUD</v>
      </c>
      <c r="I2101">
        <f t="shared" si="295"/>
        <v>18</v>
      </c>
      <c r="J2101" s="114" t="str">
        <f t="shared" si="296"/>
        <v>10</v>
      </c>
    </row>
    <row r="2102" spans="1:10" x14ac:dyDescent="0.2">
      <c r="A2102" s="115" t="s">
        <v>3165</v>
      </c>
      <c r="B2102" t="str">
        <f t="shared" si="288"/>
        <v>Prozessor C / Section 1 / Programm 2 / Audio Sender 11</v>
      </c>
      <c r="C2102" t="str">
        <f t="shared" si="289"/>
        <v>SDI18_AUDsend_0011</v>
      </c>
      <c r="D2102" t="str">
        <f t="shared" si="290"/>
        <v>Sender</v>
      </c>
      <c r="E2102" t="str">
        <f t="shared" si="291"/>
        <v>3</v>
      </c>
      <c r="F2102" t="str">
        <f t="shared" si="292"/>
        <v>1</v>
      </c>
      <c r="G2102" t="str">
        <f t="shared" si="293"/>
        <v>2</v>
      </c>
      <c r="H2102" t="str">
        <f t="shared" si="294"/>
        <v>AUD</v>
      </c>
      <c r="I2102">
        <f t="shared" si="295"/>
        <v>18</v>
      </c>
      <c r="J2102" s="114" t="str">
        <f t="shared" si="296"/>
        <v>11</v>
      </c>
    </row>
    <row r="2103" spans="1:10" x14ac:dyDescent="0.2">
      <c r="A2103" s="116" t="s">
        <v>3166</v>
      </c>
      <c r="B2103" t="str">
        <f t="shared" si="288"/>
        <v>Prozessor C / Section 1 / Programm 2 / Audio Sender 12</v>
      </c>
      <c r="C2103" t="str">
        <f t="shared" si="289"/>
        <v>SDI18_AUDsend_0012</v>
      </c>
      <c r="D2103" t="str">
        <f t="shared" si="290"/>
        <v>Sender</v>
      </c>
      <c r="E2103" t="str">
        <f t="shared" si="291"/>
        <v>3</v>
      </c>
      <c r="F2103" t="str">
        <f t="shared" si="292"/>
        <v>1</v>
      </c>
      <c r="G2103" t="str">
        <f t="shared" si="293"/>
        <v>2</v>
      </c>
      <c r="H2103" t="str">
        <f t="shared" si="294"/>
        <v>AUD</v>
      </c>
      <c r="I2103">
        <f t="shared" si="295"/>
        <v>18</v>
      </c>
      <c r="J2103" s="114" t="str">
        <f t="shared" si="296"/>
        <v>12</v>
      </c>
    </row>
    <row r="2104" spans="1:10" x14ac:dyDescent="0.2">
      <c r="A2104" s="115" t="s">
        <v>3167</v>
      </c>
      <c r="B2104" t="str">
        <f t="shared" si="288"/>
        <v>Prozessor C / Section 1 / Programm 2 / Audio Sender 13</v>
      </c>
      <c r="C2104" t="str">
        <f t="shared" si="289"/>
        <v>SDI18_AUDsend_0013</v>
      </c>
      <c r="D2104" t="str">
        <f t="shared" si="290"/>
        <v>Sender</v>
      </c>
      <c r="E2104" t="str">
        <f t="shared" si="291"/>
        <v>3</v>
      </c>
      <c r="F2104" t="str">
        <f t="shared" si="292"/>
        <v>1</v>
      </c>
      <c r="G2104" t="str">
        <f t="shared" si="293"/>
        <v>2</v>
      </c>
      <c r="H2104" t="str">
        <f t="shared" si="294"/>
        <v>AUD</v>
      </c>
      <c r="I2104">
        <f t="shared" si="295"/>
        <v>18</v>
      </c>
      <c r="J2104" s="114" t="str">
        <f t="shared" si="296"/>
        <v>13</v>
      </c>
    </row>
    <row r="2105" spans="1:10" x14ac:dyDescent="0.2">
      <c r="A2105" s="116" t="s">
        <v>3168</v>
      </c>
      <c r="B2105" t="str">
        <f t="shared" si="288"/>
        <v>Prozessor C / Section 1 / Programm 2 / Audio Sender 14</v>
      </c>
      <c r="C2105" t="str">
        <f t="shared" si="289"/>
        <v>SDI18_AUDsend_0014</v>
      </c>
      <c r="D2105" t="str">
        <f t="shared" si="290"/>
        <v>Sender</v>
      </c>
      <c r="E2105" t="str">
        <f t="shared" si="291"/>
        <v>3</v>
      </c>
      <c r="F2105" t="str">
        <f t="shared" si="292"/>
        <v>1</v>
      </c>
      <c r="G2105" t="str">
        <f t="shared" si="293"/>
        <v>2</v>
      </c>
      <c r="H2105" t="str">
        <f t="shared" si="294"/>
        <v>AUD</v>
      </c>
      <c r="I2105">
        <f t="shared" si="295"/>
        <v>18</v>
      </c>
      <c r="J2105" s="114" t="str">
        <f t="shared" si="296"/>
        <v>14</v>
      </c>
    </row>
    <row r="2106" spans="1:10" x14ac:dyDescent="0.2">
      <c r="A2106" s="115" t="s">
        <v>3169</v>
      </c>
      <c r="B2106" t="str">
        <f t="shared" si="288"/>
        <v>Prozessor C / Section 1 / Programm 2 / Audio Sender 15</v>
      </c>
      <c r="C2106" t="str">
        <f t="shared" si="289"/>
        <v>SDI18_AUDsend_0015</v>
      </c>
      <c r="D2106" t="str">
        <f t="shared" si="290"/>
        <v>Sender</v>
      </c>
      <c r="E2106" t="str">
        <f t="shared" si="291"/>
        <v>3</v>
      </c>
      <c r="F2106" t="str">
        <f t="shared" si="292"/>
        <v>1</v>
      </c>
      <c r="G2106" t="str">
        <f t="shared" si="293"/>
        <v>2</v>
      </c>
      <c r="H2106" t="str">
        <f t="shared" si="294"/>
        <v>AUD</v>
      </c>
      <c r="I2106">
        <f t="shared" si="295"/>
        <v>18</v>
      </c>
      <c r="J2106" s="114" t="str">
        <f t="shared" si="296"/>
        <v>15</v>
      </c>
    </row>
    <row r="2107" spans="1:10" x14ac:dyDescent="0.2">
      <c r="A2107" s="116" t="s">
        <v>3170</v>
      </c>
      <c r="B2107" t="str">
        <f t="shared" si="288"/>
        <v>Prozessor C / Section 1 / Programm 2 / Audio Sender 16</v>
      </c>
      <c r="C2107" t="str">
        <f t="shared" si="289"/>
        <v>SDI18_AUDsend_0016</v>
      </c>
      <c r="D2107" t="str">
        <f t="shared" si="290"/>
        <v>Sender</v>
      </c>
      <c r="E2107" t="str">
        <f t="shared" si="291"/>
        <v>3</v>
      </c>
      <c r="F2107" t="str">
        <f t="shared" si="292"/>
        <v>1</v>
      </c>
      <c r="G2107" t="str">
        <f t="shared" si="293"/>
        <v>2</v>
      </c>
      <c r="H2107" t="str">
        <f t="shared" si="294"/>
        <v>AUD</v>
      </c>
      <c r="I2107">
        <f t="shared" si="295"/>
        <v>18</v>
      </c>
      <c r="J2107" s="114" t="str">
        <f t="shared" si="296"/>
        <v>16</v>
      </c>
    </row>
    <row r="2108" spans="1:10" x14ac:dyDescent="0.2">
      <c r="A2108" s="115" t="s">
        <v>3171</v>
      </c>
      <c r="B2108" t="str">
        <f t="shared" si="288"/>
        <v>Prozessor C / Section 1 / Programm 2 / Video Sender 1</v>
      </c>
      <c r="C2108" t="str">
        <f t="shared" si="289"/>
        <v>SDI18_VIDsend_0001</v>
      </c>
      <c r="D2108" t="str">
        <f t="shared" si="290"/>
        <v>Sender</v>
      </c>
      <c r="E2108" t="str">
        <f t="shared" si="291"/>
        <v>3</v>
      </c>
      <c r="F2108" t="str">
        <f t="shared" si="292"/>
        <v>1</v>
      </c>
      <c r="G2108" t="str">
        <f t="shared" si="293"/>
        <v>2</v>
      </c>
      <c r="H2108" t="str">
        <f t="shared" si="294"/>
        <v>VID</v>
      </c>
      <c r="I2108">
        <f t="shared" si="295"/>
        <v>18</v>
      </c>
      <c r="J2108" s="114" t="str">
        <f t="shared" si="296"/>
        <v>1</v>
      </c>
    </row>
    <row r="2109" spans="1:10" x14ac:dyDescent="0.2">
      <c r="A2109" s="116" t="s">
        <v>3172</v>
      </c>
      <c r="B2109" t="str">
        <f t="shared" si="288"/>
        <v>Prozessor C / Section 1 / Programm 2 / Video Sender 2</v>
      </c>
      <c r="C2109" t="str">
        <f t="shared" si="289"/>
        <v>SDI18_VIDsend_0002</v>
      </c>
      <c r="D2109" t="str">
        <f t="shared" si="290"/>
        <v>Sender</v>
      </c>
      <c r="E2109" t="str">
        <f t="shared" si="291"/>
        <v>3</v>
      </c>
      <c r="F2109" t="str">
        <f t="shared" si="292"/>
        <v>1</v>
      </c>
      <c r="G2109" t="str">
        <f t="shared" si="293"/>
        <v>2</v>
      </c>
      <c r="H2109" t="str">
        <f t="shared" si="294"/>
        <v>VID</v>
      </c>
      <c r="I2109">
        <f t="shared" si="295"/>
        <v>18</v>
      </c>
      <c r="J2109" s="114" t="str">
        <f t="shared" si="296"/>
        <v>2</v>
      </c>
    </row>
    <row r="2110" spans="1:10" x14ac:dyDescent="0.2">
      <c r="A2110" s="115" t="s">
        <v>3173</v>
      </c>
      <c r="B2110" t="str">
        <f t="shared" si="288"/>
        <v>Prozessor C / Section 1 / Programm 3 / Ancillary Sender 1</v>
      </c>
      <c r="C2110" t="str">
        <f t="shared" si="289"/>
        <v>SDI19_ANCsend_0001</v>
      </c>
      <c r="D2110" t="str">
        <f t="shared" si="290"/>
        <v>Sender</v>
      </c>
      <c r="E2110" t="str">
        <f t="shared" si="291"/>
        <v>3</v>
      </c>
      <c r="F2110" t="str">
        <f t="shared" si="292"/>
        <v>1</v>
      </c>
      <c r="G2110" t="str">
        <f t="shared" si="293"/>
        <v>3</v>
      </c>
      <c r="H2110" t="str">
        <f t="shared" si="294"/>
        <v>ANC</v>
      </c>
      <c r="I2110">
        <f t="shared" si="295"/>
        <v>19</v>
      </c>
      <c r="J2110" s="114" t="str">
        <f t="shared" si="296"/>
        <v>1</v>
      </c>
    </row>
    <row r="2111" spans="1:10" x14ac:dyDescent="0.2">
      <c r="A2111" s="116" t="s">
        <v>3174</v>
      </c>
      <c r="B2111" t="str">
        <f t="shared" si="288"/>
        <v>Prozessor C / Section 1 / Programm 3 / Ancillary Sender 2</v>
      </c>
      <c r="C2111" t="str">
        <f t="shared" si="289"/>
        <v>SDI19_ANCsend_0002</v>
      </c>
      <c r="D2111" t="str">
        <f t="shared" si="290"/>
        <v>Sender</v>
      </c>
      <c r="E2111" t="str">
        <f t="shared" si="291"/>
        <v>3</v>
      </c>
      <c r="F2111" t="str">
        <f t="shared" si="292"/>
        <v>1</v>
      </c>
      <c r="G2111" t="str">
        <f t="shared" si="293"/>
        <v>3</v>
      </c>
      <c r="H2111" t="str">
        <f t="shared" si="294"/>
        <v>ANC</v>
      </c>
      <c r="I2111">
        <f t="shared" si="295"/>
        <v>19</v>
      </c>
      <c r="J2111" s="114" t="str">
        <f t="shared" si="296"/>
        <v>2</v>
      </c>
    </row>
    <row r="2112" spans="1:10" x14ac:dyDescent="0.2">
      <c r="A2112" s="115" t="s">
        <v>3175</v>
      </c>
      <c r="B2112" t="str">
        <f t="shared" si="288"/>
        <v>Prozessor C / Section 1 / Programm 3 / Ancillary Sender 3</v>
      </c>
      <c r="C2112" t="str">
        <f t="shared" si="289"/>
        <v>SDI19_ANCsend_0003</v>
      </c>
      <c r="D2112" t="str">
        <f t="shared" si="290"/>
        <v>Sender</v>
      </c>
      <c r="E2112" t="str">
        <f t="shared" si="291"/>
        <v>3</v>
      </c>
      <c r="F2112" t="str">
        <f t="shared" si="292"/>
        <v>1</v>
      </c>
      <c r="G2112" t="str">
        <f t="shared" si="293"/>
        <v>3</v>
      </c>
      <c r="H2112" t="str">
        <f t="shared" si="294"/>
        <v>ANC</v>
      </c>
      <c r="I2112">
        <f t="shared" si="295"/>
        <v>19</v>
      </c>
      <c r="J2112" s="114" t="str">
        <f t="shared" si="296"/>
        <v>3</v>
      </c>
    </row>
    <row r="2113" spans="1:10" x14ac:dyDescent="0.2">
      <c r="A2113" s="116" t="s">
        <v>3176</v>
      </c>
      <c r="B2113" t="str">
        <f t="shared" si="288"/>
        <v>Prozessor C / Section 1 / Programm 3 / Ancillary Sender 4</v>
      </c>
      <c r="C2113" t="str">
        <f t="shared" si="289"/>
        <v>SDI19_ANCsend_0004</v>
      </c>
      <c r="D2113" t="str">
        <f t="shared" si="290"/>
        <v>Sender</v>
      </c>
      <c r="E2113" t="str">
        <f t="shared" si="291"/>
        <v>3</v>
      </c>
      <c r="F2113" t="str">
        <f t="shared" si="292"/>
        <v>1</v>
      </c>
      <c r="G2113" t="str">
        <f t="shared" si="293"/>
        <v>3</v>
      </c>
      <c r="H2113" t="str">
        <f t="shared" si="294"/>
        <v>ANC</v>
      </c>
      <c r="I2113">
        <f t="shared" si="295"/>
        <v>19</v>
      </c>
      <c r="J2113" s="114" t="str">
        <f t="shared" si="296"/>
        <v>4</v>
      </c>
    </row>
    <row r="2114" spans="1:10" x14ac:dyDescent="0.2">
      <c r="A2114" s="115" t="s">
        <v>3177</v>
      </c>
      <c r="B2114" t="str">
        <f t="shared" ref="B2114:B2177" si="297">CONCATENATE(IF(E2114="1","Prozessor A",IF(E2114="2","Prozessor B",IF(E2114="3","Prozessor C",IF(E2114="4","Prozessor D","UNBEKANNT"))))," / ",IF(F2114="1","Section 1",IF(F2114="2","Section 2","UNBEKANNT"))," / ",IF(G2114="1","Programm 1",IF(G2114="2","Programm 2",IF(G2114="3","Programm 3",IF(G2114="4","Programm 4","UNBEKANNT")))), " / ", IF(H2114="VID","Video",IF(H2114="AUD","Audio",IF(H2114="ANC","Ancillary","UNBEKANNT")))," ", D2114, " ", J2114)</f>
        <v>Prozessor C / Section 1 / Programm 3 / Audio Sender 1</v>
      </c>
      <c r="C2114" t="str">
        <f t="shared" ref="C2114:C2177" si="298">CONCATENATE("SDI",IF(I2114&lt;10,CONCATENATE("0",I2114),I2114),"_",H2114,IF(D2114="Sender","send_",IF(D2114="Receiver","rec_","UNKNOWN")),IF(OR(J2114 ="1",J2114 ="2",J2114 ="3",J2114 ="4",J2114 ="5",J2114 ="6",J2114 ="7",J2114 ="8",J2114 ="9"),CONCATENATE("000",J2114),CONCATENATE("00",J2114)))</f>
        <v>SDI19_AUDsend_0001</v>
      </c>
      <c r="D2114" t="str">
        <f t="shared" ref="D2114:D2177" si="299">IF(ISERROR(FIND("S|P",A2114)),"Receiver","Sender")</f>
        <v>Sender</v>
      </c>
      <c r="E2114" t="str">
        <f t="shared" ref="E2114:E2177" si="300">IF(ISERROR(FIND("ProcA",A2114)),IF(ISERROR(FIND("ProcB",A2114)),IF(ISERROR(FIND("ProcC",A2114)),IF(ISERROR(FIND("ProcD",A2114)),"UNBEKANNT","4"),"3"),"2"),"1")</f>
        <v>3</v>
      </c>
      <c r="F2114" t="str">
        <f t="shared" ref="F2114:F2177" si="301">IF(ISERROR(FIND(" S1 ",A2114)),IF(ISERROR(FIND(" S2 ",A2114)),"UNBEKANNT","2"),"1")</f>
        <v>1</v>
      </c>
      <c r="G2114" t="str">
        <f t="shared" ref="G2114:G2177" si="302">IF(ISERROR(FIND(" P1 ",A2114)),IF(ISERROR(FIND(" P2 ",A2114)),IF(ISERROR(FIND(" P3 ",A2114)),IF(ISERROR(FIND(" P4 ",A2114)),"UNBEKANNT","4"),"3"),"2"),"1")</f>
        <v>3</v>
      </c>
      <c r="H2114" t="str">
        <f t="shared" ref="H2114:H2177" si="303">IF(ISERROR(FIND("Video",A2114)),IF(ISERROR(FIND("Audio",A2114)),IF(ISERROR(FIND("Ancillary",A2114)),"UNBEKANNT","ANC"),"AUD"),"VID")</f>
        <v>AUD</v>
      </c>
      <c r="I2114">
        <f t="shared" ref="I2114:I2177" si="304">IF(AND(E2114="1",F2114="1",G2114="1"),1,IF(AND(E2114="1",F2114="1",G2114="2"),2,IF(AND(E2114="1",F2114="1",G2114="3"),3,IF(AND(E2114="1",F2114="1",G2114="4"),4,IF(AND(E2114="1",F2114="2",G2114="1"),5,IF(AND(E2114="1",F2114="2",G2114="2"),6,IF(AND(E2114="1",F2114="2",G2114="3"),7,IF(AND(E2114="1",F2114="2",G2114="4"),8,IF(AND(E2114="2",F2114="1",G2114="1"),9,IF(AND(E2114="2",F2114="1",G2114="2"),10,IF(AND(E2114="2",F2114="1",G2114="3"),11,IF(AND(E2114="2",F2114="1",G2114="4"),12,IF(AND(E2114="2",F2114="2",G2114="1"),13,IF(AND(E2114="2",F2114="2",G2114="2"),14,IF(AND(E2114="2",F2114="2",G2114="3"),15,IF(AND(E2114="2",F2114="2",G2114="4"),16,IF(AND(E2114="3",F2114="1",G2114="1"),17,IF(AND(E2114="3",F2114="1",G2114="2"),18,IF(AND(E2114="3",F2114="1",G2114="3"),19,IF(AND(E2114="3",F2114="1",G2114="4"),20,IF(AND(E2114="3",F2114="2",G2114="1"),21,IF(AND(E2114="3",F2114="2",G2114="2"),22,IF(AND(E2114="3",F2114="2",G2114="3"),23,IF(AND(E2114="3",F2114="2",G2114="4"),24,IF(AND(E2114="4",F2114="1",G2114="1"),25,IF(AND(E2114="4",F2114="1",G2114="2"),26,IF(AND(E2114="4",F2114="1",G2114="3"),27,IF(AND(E2114="4",F2114="1",G2114="4"),28,IF(AND(E2114="4",F2114="2",G2114="1"),29,IF(AND(E2114="4",F2114="2",G2114="2"),30,IF(AND(E2114="4",F2114="2",G2114="3"),31,IF(AND(E2114="4",F2114="2",G2114="4"),32,"UNBEKANNT"))))))))))))))))))))))))))))))))</f>
        <v>19</v>
      </c>
      <c r="J2114" s="114" t="str">
        <f t="shared" ref="J2114:J2177" si="305">IF(ISERROR(FIND("Proxy Video",A2114)),IF(ISERROR(FIND("Video",A2114)),IF(ISERROR(SEARCH("Audio",A2114)),IF(ISERROR(SEARCH("Data",A2114)),"UNBEKANNT",RIGHT(A2114,LEN(A2114)-SEARCH("Data",A2114)-4)),RIGHT(A2114,LEN(A2114)-SEARCH("Audio",A2114)-5)),"1"),"2")</f>
        <v>1</v>
      </c>
    </row>
    <row r="2115" spans="1:10" x14ac:dyDescent="0.2">
      <c r="A2115" s="116" t="s">
        <v>3178</v>
      </c>
      <c r="B2115" t="str">
        <f t="shared" si="297"/>
        <v>Prozessor C / Section 1 / Programm 3 / Audio Sender 2</v>
      </c>
      <c r="C2115" t="str">
        <f t="shared" si="298"/>
        <v>SDI19_AUDsend_0002</v>
      </c>
      <c r="D2115" t="str">
        <f t="shared" si="299"/>
        <v>Sender</v>
      </c>
      <c r="E2115" t="str">
        <f t="shared" si="300"/>
        <v>3</v>
      </c>
      <c r="F2115" t="str">
        <f t="shared" si="301"/>
        <v>1</v>
      </c>
      <c r="G2115" t="str">
        <f t="shared" si="302"/>
        <v>3</v>
      </c>
      <c r="H2115" t="str">
        <f t="shared" si="303"/>
        <v>AUD</v>
      </c>
      <c r="I2115">
        <f t="shared" si="304"/>
        <v>19</v>
      </c>
      <c r="J2115" s="114" t="str">
        <f t="shared" si="305"/>
        <v>2</v>
      </c>
    </row>
    <row r="2116" spans="1:10" x14ac:dyDescent="0.2">
      <c r="A2116" s="115" t="s">
        <v>3179</v>
      </c>
      <c r="B2116" t="str">
        <f t="shared" si="297"/>
        <v>Prozessor C / Section 1 / Programm 3 / Audio Sender 3</v>
      </c>
      <c r="C2116" t="str">
        <f t="shared" si="298"/>
        <v>SDI19_AUDsend_0003</v>
      </c>
      <c r="D2116" t="str">
        <f t="shared" si="299"/>
        <v>Sender</v>
      </c>
      <c r="E2116" t="str">
        <f t="shared" si="300"/>
        <v>3</v>
      </c>
      <c r="F2116" t="str">
        <f t="shared" si="301"/>
        <v>1</v>
      </c>
      <c r="G2116" t="str">
        <f t="shared" si="302"/>
        <v>3</v>
      </c>
      <c r="H2116" t="str">
        <f t="shared" si="303"/>
        <v>AUD</v>
      </c>
      <c r="I2116">
        <f t="shared" si="304"/>
        <v>19</v>
      </c>
      <c r="J2116" s="114" t="str">
        <f t="shared" si="305"/>
        <v>3</v>
      </c>
    </row>
    <row r="2117" spans="1:10" x14ac:dyDescent="0.2">
      <c r="A2117" s="116" t="s">
        <v>3180</v>
      </c>
      <c r="B2117" t="str">
        <f t="shared" si="297"/>
        <v>Prozessor C / Section 1 / Programm 3 / Audio Sender 4</v>
      </c>
      <c r="C2117" t="str">
        <f t="shared" si="298"/>
        <v>SDI19_AUDsend_0004</v>
      </c>
      <c r="D2117" t="str">
        <f t="shared" si="299"/>
        <v>Sender</v>
      </c>
      <c r="E2117" t="str">
        <f t="shared" si="300"/>
        <v>3</v>
      </c>
      <c r="F2117" t="str">
        <f t="shared" si="301"/>
        <v>1</v>
      </c>
      <c r="G2117" t="str">
        <f t="shared" si="302"/>
        <v>3</v>
      </c>
      <c r="H2117" t="str">
        <f t="shared" si="303"/>
        <v>AUD</v>
      </c>
      <c r="I2117">
        <f t="shared" si="304"/>
        <v>19</v>
      </c>
      <c r="J2117" s="114" t="str">
        <f t="shared" si="305"/>
        <v>4</v>
      </c>
    </row>
    <row r="2118" spans="1:10" x14ac:dyDescent="0.2">
      <c r="A2118" s="115" t="s">
        <v>3181</v>
      </c>
      <c r="B2118" t="str">
        <f t="shared" si="297"/>
        <v>Prozessor C / Section 1 / Programm 3 / Audio Sender 5</v>
      </c>
      <c r="C2118" t="str">
        <f t="shared" si="298"/>
        <v>SDI19_AUDsend_0005</v>
      </c>
      <c r="D2118" t="str">
        <f t="shared" si="299"/>
        <v>Sender</v>
      </c>
      <c r="E2118" t="str">
        <f t="shared" si="300"/>
        <v>3</v>
      </c>
      <c r="F2118" t="str">
        <f t="shared" si="301"/>
        <v>1</v>
      </c>
      <c r="G2118" t="str">
        <f t="shared" si="302"/>
        <v>3</v>
      </c>
      <c r="H2118" t="str">
        <f t="shared" si="303"/>
        <v>AUD</v>
      </c>
      <c r="I2118">
        <f t="shared" si="304"/>
        <v>19</v>
      </c>
      <c r="J2118" s="114" t="str">
        <f t="shared" si="305"/>
        <v>5</v>
      </c>
    </row>
    <row r="2119" spans="1:10" x14ac:dyDescent="0.2">
      <c r="A2119" s="116" t="s">
        <v>3182</v>
      </c>
      <c r="B2119" t="str">
        <f t="shared" si="297"/>
        <v>Prozessor C / Section 1 / Programm 3 / Audio Sender 6</v>
      </c>
      <c r="C2119" t="str">
        <f t="shared" si="298"/>
        <v>SDI19_AUDsend_0006</v>
      </c>
      <c r="D2119" t="str">
        <f t="shared" si="299"/>
        <v>Sender</v>
      </c>
      <c r="E2119" t="str">
        <f t="shared" si="300"/>
        <v>3</v>
      </c>
      <c r="F2119" t="str">
        <f t="shared" si="301"/>
        <v>1</v>
      </c>
      <c r="G2119" t="str">
        <f t="shared" si="302"/>
        <v>3</v>
      </c>
      <c r="H2119" t="str">
        <f t="shared" si="303"/>
        <v>AUD</v>
      </c>
      <c r="I2119">
        <f t="shared" si="304"/>
        <v>19</v>
      </c>
      <c r="J2119" s="114" t="str">
        <f t="shared" si="305"/>
        <v>6</v>
      </c>
    </row>
    <row r="2120" spans="1:10" x14ac:dyDescent="0.2">
      <c r="A2120" s="115" t="s">
        <v>3183</v>
      </c>
      <c r="B2120" t="str">
        <f t="shared" si="297"/>
        <v>Prozessor C / Section 1 / Programm 3 / Audio Sender 7</v>
      </c>
      <c r="C2120" t="str">
        <f t="shared" si="298"/>
        <v>SDI19_AUDsend_0007</v>
      </c>
      <c r="D2120" t="str">
        <f t="shared" si="299"/>
        <v>Sender</v>
      </c>
      <c r="E2120" t="str">
        <f t="shared" si="300"/>
        <v>3</v>
      </c>
      <c r="F2120" t="str">
        <f t="shared" si="301"/>
        <v>1</v>
      </c>
      <c r="G2120" t="str">
        <f t="shared" si="302"/>
        <v>3</v>
      </c>
      <c r="H2120" t="str">
        <f t="shared" si="303"/>
        <v>AUD</v>
      </c>
      <c r="I2120">
        <f t="shared" si="304"/>
        <v>19</v>
      </c>
      <c r="J2120" s="114" t="str">
        <f t="shared" si="305"/>
        <v>7</v>
      </c>
    </row>
    <row r="2121" spans="1:10" x14ac:dyDescent="0.2">
      <c r="A2121" s="116" t="s">
        <v>3184</v>
      </c>
      <c r="B2121" t="str">
        <f t="shared" si="297"/>
        <v>Prozessor C / Section 1 / Programm 3 / Audio Sender 8</v>
      </c>
      <c r="C2121" t="str">
        <f t="shared" si="298"/>
        <v>SDI19_AUDsend_0008</v>
      </c>
      <c r="D2121" t="str">
        <f t="shared" si="299"/>
        <v>Sender</v>
      </c>
      <c r="E2121" t="str">
        <f t="shared" si="300"/>
        <v>3</v>
      </c>
      <c r="F2121" t="str">
        <f t="shared" si="301"/>
        <v>1</v>
      </c>
      <c r="G2121" t="str">
        <f t="shared" si="302"/>
        <v>3</v>
      </c>
      <c r="H2121" t="str">
        <f t="shared" si="303"/>
        <v>AUD</v>
      </c>
      <c r="I2121">
        <f t="shared" si="304"/>
        <v>19</v>
      </c>
      <c r="J2121" s="114" t="str">
        <f t="shared" si="305"/>
        <v>8</v>
      </c>
    </row>
    <row r="2122" spans="1:10" x14ac:dyDescent="0.2">
      <c r="A2122" s="115" t="s">
        <v>3185</v>
      </c>
      <c r="B2122" t="str">
        <f t="shared" si="297"/>
        <v>Prozessor C / Section 1 / Programm 3 / Audio Sender 9</v>
      </c>
      <c r="C2122" t="str">
        <f t="shared" si="298"/>
        <v>SDI19_AUDsend_0009</v>
      </c>
      <c r="D2122" t="str">
        <f t="shared" si="299"/>
        <v>Sender</v>
      </c>
      <c r="E2122" t="str">
        <f t="shared" si="300"/>
        <v>3</v>
      </c>
      <c r="F2122" t="str">
        <f t="shared" si="301"/>
        <v>1</v>
      </c>
      <c r="G2122" t="str">
        <f t="shared" si="302"/>
        <v>3</v>
      </c>
      <c r="H2122" t="str">
        <f t="shared" si="303"/>
        <v>AUD</v>
      </c>
      <c r="I2122">
        <f t="shared" si="304"/>
        <v>19</v>
      </c>
      <c r="J2122" s="114" t="str">
        <f t="shared" si="305"/>
        <v>9</v>
      </c>
    </row>
    <row r="2123" spans="1:10" x14ac:dyDescent="0.2">
      <c r="A2123" s="116" t="s">
        <v>3186</v>
      </c>
      <c r="B2123" t="str">
        <f t="shared" si="297"/>
        <v>Prozessor C / Section 1 / Programm 3 / Audio Sender 10</v>
      </c>
      <c r="C2123" t="str">
        <f t="shared" si="298"/>
        <v>SDI19_AUDsend_0010</v>
      </c>
      <c r="D2123" t="str">
        <f t="shared" si="299"/>
        <v>Sender</v>
      </c>
      <c r="E2123" t="str">
        <f t="shared" si="300"/>
        <v>3</v>
      </c>
      <c r="F2123" t="str">
        <f t="shared" si="301"/>
        <v>1</v>
      </c>
      <c r="G2123" t="str">
        <f t="shared" si="302"/>
        <v>3</v>
      </c>
      <c r="H2123" t="str">
        <f t="shared" si="303"/>
        <v>AUD</v>
      </c>
      <c r="I2123">
        <f t="shared" si="304"/>
        <v>19</v>
      </c>
      <c r="J2123" s="114" t="str">
        <f t="shared" si="305"/>
        <v>10</v>
      </c>
    </row>
    <row r="2124" spans="1:10" x14ac:dyDescent="0.2">
      <c r="A2124" s="115" t="s">
        <v>3187</v>
      </c>
      <c r="B2124" t="str">
        <f t="shared" si="297"/>
        <v>Prozessor C / Section 1 / Programm 3 / Audio Sender 11</v>
      </c>
      <c r="C2124" t="str">
        <f t="shared" si="298"/>
        <v>SDI19_AUDsend_0011</v>
      </c>
      <c r="D2124" t="str">
        <f t="shared" si="299"/>
        <v>Sender</v>
      </c>
      <c r="E2124" t="str">
        <f t="shared" si="300"/>
        <v>3</v>
      </c>
      <c r="F2124" t="str">
        <f t="shared" si="301"/>
        <v>1</v>
      </c>
      <c r="G2124" t="str">
        <f t="shared" si="302"/>
        <v>3</v>
      </c>
      <c r="H2124" t="str">
        <f t="shared" si="303"/>
        <v>AUD</v>
      </c>
      <c r="I2124">
        <f t="shared" si="304"/>
        <v>19</v>
      </c>
      <c r="J2124" s="114" t="str">
        <f t="shared" si="305"/>
        <v>11</v>
      </c>
    </row>
    <row r="2125" spans="1:10" x14ac:dyDescent="0.2">
      <c r="A2125" s="116" t="s">
        <v>3188</v>
      </c>
      <c r="B2125" t="str">
        <f t="shared" si="297"/>
        <v>Prozessor C / Section 1 / Programm 3 / Audio Sender 12</v>
      </c>
      <c r="C2125" t="str">
        <f t="shared" si="298"/>
        <v>SDI19_AUDsend_0012</v>
      </c>
      <c r="D2125" t="str">
        <f t="shared" si="299"/>
        <v>Sender</v>
      </c>
      <c r="E2125" t="str">
        <f t="shared" si="300"/>
        <v>3</v>
      </c>
      <c r="F2125" t="str">
        <f t="shared" si="301"/>
        <v>1</v>
      </c>
      <c r="G2125" t="str">
        <f t="shared" si="302"/>
        <v>3</v>
      </c>
      <c r="H2125" t="str">
        <f t="shared" si="303"/>
        <v>AUD</v>
      </c>
      <c r="I2125">
        <f t="shared" si="304"/>
        <v>19</v>
      </c>
      <c r="J2125" s="114" t="str">
        <f t="shared" si="305"/>
        <v>12</v>
      </c>
    </row>
    <row r="2126" spans="1:10" x14ac:dyDescent="0.2">
      <c r="A2126" s="115" t="s">
        <v>3189</v>
      </c>
      <c r="B2126" t="str">
        <f t="shared" si="297"/>
        <v>Prozessor C / Section 1 / Programm 3 / Audio Sender 13</v>
      </c>
      <c r="C2126" t="str">
        <f t="shared" si="298"/>
        <v>SDI19_AUDsend_0013</v>
      </c>
      <c r="D2126" t="str">
        <f t="shared" si="299"/>
        <v>Sender</v>
      </c>
      <c r="E2126" t="str">
        <f t="shared" si="300"/>
        <v>3</v>
      </c>
      <c r="F2126" t="str">
        <f t="shared" si="301"/>
        <v>1</v>
      </c>
      <c r="G2126" t="str">
        <f t="shared" si="302"/>
        <v>3</v>
      </c>
      <c r="H2126" t="str">
        <f t="shared" si="303"/>
        <v>AUD</v>
      </c>
      <c r="I2126">
        <f t="shared" si="304"/>
        <v>19</v>
      </c>
      <c r="J2126" s="114" t="str">
        <f t="shared" si="305"/>
        <v>13</v>
      </c>
    </row>
    <row r="2127" spans="1:10" x14ac:dyDescent="0.2">
      <c r="A2127" s="116" t="s">
        <v>3190</v>
      </c>
      <c r="B2127" t="str">
        <f t="shared" si="297"/>
        <v>Prozessor C / Section 1 / Programm 3 / Audio Sender 14</v>
      </c>
      <c r="C2127" t="str">
        <f t="shared" si="298"/>
        <v>SDI19_AUDsend_0014</v>
      </c>
      <c r="D2127" t="str">
        <f t="shared" si="299"/>
        <v>Sender</v>
      </c>
      <c r="E2127" t="str">
        <f t="shared" si="300"/>
        <v>3</v>
      </c>
      <c r="F2127" t="str">
        <f t="shared" si="301"/>
        <v>1</v>
      </c>
      <c r="G2127" t="str">
        <f t="shared" si="302"/>
        <v>3</v>
      </c>
      <c r="H2127" t="str">
        <f t="shared" si="303"/>
        <v>AUD</v>
      </c>
      <c r="I2127">
        <f t="shared" si="304"/>
        <v>19</v>
      </c>
      <c r="J2127" s="114" t="str">
        <f t="shared" si="305"/>
        <v>14</v>
      </c>
    </row>
    <row r="2128" spans="1:10" x14ac:dyDescent="0.2">
      <c r="A2128" s="115" t="s">
        <v>3191</v>
      </c>
      <c r="B2128" t="str">
        <f t="shared" si="297"/>
        <v>Prozessor C / Section 1 / Programm 3 / Audio Sender 15</v>
      </c>
      <c r="C2128" t="str">
        <f t="shared" si="298"/>
        <v>SDI19_AUDsend_0015</v>
      </c>
      <c r="D2128" t="str">
        <f t="shared" si="299"/>
        <v>Sender</v>
      </c>
      <c r="E2128" t="str">
        <f t="shared" si="300"/>
        <v>3</v>
      </c>
      <c r="F2128" t="str">
        <f t="shared" si="301"/>
        <v>1</v>
      </c>
      <c r="G2128" t="str">
        <f t="shared" si="302"/>
        <v>3</v>
      </c>
      <c r="H2128" t="str">
        <f t="shared" si="303"/>
        <v>AUD</v>
      </c>
      <c r="I2128">
        <f t="shared" si="304"/>
        <v>19</v>
      </c>
      <c r="J2128" s="114" t="str">
        <f t="shared" si="305"/>
        <v>15</v>
      </c>
    </row>
    <row r="2129" spans="1:10" x14ac:dyDescent="0.2">
      <c r="A2129" s="116" t="s">
        <v>3192</v>
      </c>
      <c r="B2129" t="str">
        <f t="shared" si="297"/>
        <v>Prozessor C / Section 1 / Programm 3 / Audio Sender 16</v>
      </c>
      <c r="C2129" t="str">
        <f t="shared" si="298"/>
        <v>SDI19_AUDsend_0016</v>
      </c>
      <c r="D2129" t="str">
        <f t="shared" si="299"/>
        <v>Sender</v>
      </c>
      <c r="E2129" t="str">
        <f t="shared" si="300"/>
        <v>3</v>
      </c>
      <c r="F2129" t="str">
        <f t="shared" si="301"/>
        <v>1</v>
      </c>
      <c r="G2129" t="str">
        <f t="shared" si="302"/>
        <v>3</v>
      </c>
      <c r="H2129" t="str">
        <f t="shared" si="303"/>
        <v>AUD</v>
      </c>
      <c r="I2129">
        <f t="shared" si="304"/>
        <v>19</v>
      </c>
      <c r="J2129" s="114" t="str">
        <f t="shared" si="305"/>
        <v>16</v>
      </c>
    </row>
    <row r="2130" spans="1:10" x14ac:dyDescent="0.2">
      <c r="A2130" s="115" t="s">
        <v>3193</v>
      </c>
      <c r="B2130" t="str">
        <f t="shared" si="297"/>
        <v>Prozessor C / Section 1 / Programm 3 / Video Sender 1</v>
      </c>
      <c r="C2130" t="str">
        <f t="shared" si="298"/>
        <v>SDI19_VIDsend_0001</v>
      </c>
      <c r="D2130" t="str">
        <f t="shared" si="299"/>
        <v>Sender</v>
      </c>
      <c r="E2130" t="str">
        <f t="shared" si="300"/>
        <v>3</v>
      </c>
      <c r="F2130" t="str">
        <f t="shared" si="301"/>
        <v>1</v>
      </c>
      <c r="G2130" t="str">
        <f t="shared" si="302"/>
        <v>3</v>
      </c>
      <c r="H2130" t="str">
        <f t="shared" si="303"/>
        <v>VID</v>
      </c>
      <c r="I2130">
        <f t="shared" si="304"/>
        <v>19</v>
      </c>
      <c r="J2130" s="114" t="str">
        <f t="shared" si="305"/>
        <v>1</v>
      </c>
    </row>
    <row r="2131" spans="1:10" x14ac:dyDescent="0.2">
      <c r="A2131" s="116" t="s">
        <v>3194</v>
      </c>
      <c r="B2131" t="str">
        <f t="shared" si="297"/>
        <v>Prozessor C / Section 1 / Programm 3 / Video Sender 2</v>
      </c>
      <c r="C2131" t="str">
        <f t="shared" si="298"/>
        <v>SDI19_VIDsend_0002</v>
      </c>
      <c r="D2131" t="str">
        <f t="shared" si="299"/>
        <v>Sender</v>
      </c>
      <c r="E2131" t="str">
        <f t="shared" si="300"/>
        <v>3</v>
      </c>
      <c r="F2131" t="str">
        <f t="shared" si="301"/>
        <v>1</v>
      </c>
      <c r="G2131" t="str">
        <f t="shared" si="302"/>
        <v>3</v>
      </c>
      <c r="H2131" t="str">
        <f t="shared" si="303"/>
        <v>VID</v>
      </c>
      <c r="I2131">
        <f t="shared" si="304"/>
        <v>19</v>
      </c>
      <c r="J2131" s="114" t="str">
        <f t="shared" si="305"/>
        <v>2</v>
      </c>
    </row>
    <row r="2132" spans="1:10" x14ac:dyDescent="0.2">
      <c r="A2132" s="115" t="s">
        <v>3195</v>
      </c>
      <c r="B2132" t="str">
        <f t="shared" si="297"/>
        <v>Prozessor C / Section 1 / Programm 4 / Ancillary Sender 1</v>
      </c>
      <c r="C2132" t="str">
        <f t="shared" si="298"/>
        <v>SDI20_ANCsend_0001</v>
      </c>
      <c r="D2132" t="str">
        <f t="shared" si="299"/>
        <v>Sender</v>
      </c>
      <c r="E2132" t="str">
        <f t="shared" si="300"/>
        <v>3</v>
      </c>
      <c r="F2132" t="str">
        <f t="shared" si="301"/>
        <v>1</v>
      </c>
      <c r="G2132" t="str">
        <f t="shared" si="302"/>
        <v>4</v>
      </c>
      <c r="H2132" t="str">
        <f t="shared" si="303"/>
        <v>ANC</v>
      </c>
      <c r="I2132">
        <f t="shared" si="304"/>
        <v>20</v>
      </c>
      <c r="J2132" s="114" t="str">
        <f t="shared" si="305"/>
        <v>1</v>
      </c>
    </row>
    <row r="2133" spans="1:10" x14ac:dyDescent="0.2">
      <c r="A2133" s="116" t="s">
        <v>3196</v>
      </c>
      <c r="B2133" t="str">
        <f t="shared" si="297"/>
        <v>Prozessor C / Section 1 / Programm 4 / Ancillary Sender 2</v>
      </c>
      <c r="C2133" t="str">
        <f t="shared" si="298"/>
        <v>SDI20_ANCsend_0002</v>
      </c>
      <c r="D2133" t="str">
        <f t="shared" si="299"/>
        <v>Sender</v>
      </c>
      <c r="E2133" t="str">
        <f t="shared" si="300"/>
        <v>3</v>
      </c>
      <c r="F2133" t="str">
        <f t="shared" si="301"/>
        <v>1</v>
      </c>
      <c r="G2133" t="str">
        <f t="shared" si="302"/>
        <v>4</v>
      </c>
      <c r="H2133" t="str">
        <f t="shared" si="303"/>
        <v>ANC</v>
      </c>
      <c r="I2133">
        <f t="shared" si="304"/>
        <v>20</v>
      </c>
      <c r="J2133" s="114" t="str">
        <f t="shared" si="305"/>
        <v>2</v>
      </c>
    </row>
    <row r="2134" spans="1:10" x14ac:dyDescent="0.2">
      <c r="A2134" s="115" t="s">
        <v>3197</v>
      </c>
      <c r="B2134" t="str">
        <f t="shared" si="297"/>
        <v>Prozessor C / Section 1 / Programm 4 / Ancillary Sender 3</v>
      </c>
      <c r="C2134" t="str">
        <f t="shared" si="298"/>
        <v>SDI20_ANCsend_0003</v>
      </c>
      <c r="D2134" t="str">
        <f t="shared" si="299"/>
        <v>Sender</v>
      </c>
      <c r="E2134" t="str">
        <f t="shared" si="300"/>
        <v>3</v>
      </c>
      <c r="F2134" t="str">
        <f t="shared" si="301"/>
        <v>1</v>
      </c>
      <c r="G2134" t="str">
        <f t="shared" si="302"/>
        <v>4</v>
      </c>
      <c r="H2134" t="str">
        <f t="shared" si="303"/>
        <v>ANC</v>
      </c>
      <c r="I2134">
        <f t="shared" si="304"/>
        <v>20</v>
      </c>
      <c r="J2134" s="114" t="str">
        <f t="shared" si="305"/>
        <v>3</v>
      </c>
    </row>
    <row r="2135" spans="1:10" x14ac:dyDescent="0.2">
      <c r="A2135" s="116" t="s">
        <v>3198</v>
      </c>
      <c r="B2135" t="str">
        <f t="shared" si="297"/>
        <v>Prozessor C / Section 1 / Programm 4 / Ancillary Sender 4</v>
      </c>
      <c r="C2135" t="str">
        <f t="shared" si="298"/>
        <v>SDI20_ANCsend_0004</v>
      </c>
      <c r="D2135" t="str">
        <f t="shared" si="299"/>
        <v>Sender</v>
      </c>
      <c r="E2135" t="str">
        <f t="shared" si="300"/>
        <v>3</v>
      </c>
      <c r="F2135" t="str">
        <f t="shared" si="301"/>
        <v>1</v>
      </c>
      <c r="G2135" t="str">
        <f t="shared" si="302"/>
        <v>4</v>
      </c>
      <c r="H2135" t="str">
        <f t="shared" si="303"/>
        <v>ANC</v>
      </c>
      <c r="I2135">
        <f t="shared" si="304"/>
        <v>20</v>
      </c>
      <c r="J2135" s="114" t="str">
        <f t="shared" si="305"/>
        <v>4</v>
      </c>
    </row>
    <row r="2136" spans="1:10" x14ac:dyDescent="0.2">
      <c r="A2136" s="115" t="s">
        <v>3199</v>
      </c>
      <c r="B2136" t="str">
        <f t="shared" si="297"/>
        <v>Prozessor C / Section 1 / Programm 4 / Audio Sender 1</v>
      </c>
      <c r="C2136" t="str">
        <f t="shared" si="298"/>
        <v>SDI20_AUDsend_0001</v>
      </c>
      <c r="D2136" t="str">
        <f t="shared" si="299"/>
        <v>Sender</v>
      </c>
      <c r="E2136" t="str">
        <f t="shared" si="300"/>
        <v>3</v>
      </c>
      <c r="F2136" t="str">
        <f t="shared" si="301"/>
        <v>1</v>
      </c>
      <c r="G2136" t="str">
        <f t="shared" si="302"/>
        <v>4</v>
      </c>
      <c r="H2136" t="str">
        <f t="shared" si="303"/>
        <v>AUD</v>
      </c>
      <c r="I2136">
        <f t="shared" si="304"/>
        <v>20</v>
      </c>
      <c r="J2136" s="114" t="str">
        <f t="shared" si="305"/>
        <v>1</v>
      </c>
    </row>
    <row r="2137" spans="1:10" x14ac:dyDescent="0.2">
      <c r="A2137" s="116" t="s">
        <v>3200</v>
      </c>
      <c r="B2137" t="str">
        <f t="shared" si="297"/>
        <v>Prozessor C / Section 1 / Programm 4 / Audio Sender 2</v>
      </c>
      <c r="C2137" t="str">
        <f t="shared" si="298"/>
        <v>SDI20_AUDsend_0002</v>
      </c>
      <c r="D2137" t="str">
        <f t="shared" si="299"/>
        <v>Sender</v>
      </c>
      <c r="E2137" t="str">
        <f t="shared" si="300"/>
        <v>3</v>
      </c>
      <c r="F2137" t="str">
        <f t="shared" si="301"/>
        <v>1</v>
      </c>
      <c r="G2137" t="str">
        <f t="shared" si="302"/>
        <v>4</v>
      </c>
      <c r="H2137" t="str">
        <f t="shared" si="303"/>
        <v>AUD</v>
      </c>
      <c r="I2137">
        <f t="shared" si="304"/>
        <v>20</v>
      </c>
      <c r="J2137" s="114" t="str">
        <f t="shared" si="305"/>
        <v>2</v>
      </c>
    </row>
    <row r="2138" spans="1:10" x14ac:dyDescent="0.2">
      <c r="A2138" s="115" t="s">
        <v>3201</v>
      </c>
      <c r="B2138" t="str">
        <f t="shared" si="297"/>
        <v>Prozessor C / Section 1 / Programm 4 / Audio Sender 3</v>
      </c>
      <c r="C2138" t="str">
        <f t="shared" si="298"/>
        <v>SDI20_AUDsend_0003</v>
      </c>
      <c r="D2138" t="str">
        <f t="shared" si="299"/>
        <v>Sender</v>
      </c>
      <c r="E2138" t="str">
        <f t="shared" si="300"/>
        <v>3</v>
      </c>
      <c r="F2138" t="str">
        <f t="shared" si="301"/>
        <v>1</v>
      </c>
      <c r="G2138" t="str">
        <f t="shared" si="302"/>
        <v>4</v>
      </c>
      <c r="H2138" t="str">
        <f t="shared" si="303"/>
        <v>AUD</v>
      </c>
      <c r="I2138">
        <f t="shared" si="304"/>
        <v>20</v>
      </c>
      <c r="J2138" s="114" t="str">
        <f t="shared" si="305"/>
        <v>3</v>
      </c>
    </row>
    <row r="2139" spans="1:10" x14ac:dyDescent="0.2">
      <c r="A2139" s="116" t="s">
        <v>3202</v>
      </c>
      <c r="B2139" t="str">
        <f t="shared" si="297"/>
        <v>Prozessor C / Section 1 / Programm 4 / Audio Sender 4</v>
      </c>
      <c r="C2139" t="str">
        <f t="shared" si="298"/>
        <v>SDI20_AUDsend_0004</v>
      </c>
      <c r="D2139" t="str">
        <f t="shared" si="299"/>
        <v>Sender</v>
      </c>
      <c r="E2139" t="str">
        <f t="shared" si="300"/>
        <v>3</v>
      </c>
      <c r="F2139" t="str">
        <f t="shared" si="301"/>
        <v>1</v>
      </c>
      <c r="G2139" t="str">
        <f t="shared" si="302"/>
        <v>4</v>
      </c>
      <c r="H2139" t="str">
        <f t="shared" si="303"/>
        <v>AUD</v>
      </c>
      <c r="I2139">
        <f t="shared" si="304"/>
        <v>20</v>
      </c>
      <c r="J2139" s="114" t="str">
        <f t="shared" si="305"/>
        <v>4</v>
      </c>
    </row>
    <row r="2140" spans="1:10" x14ac:dyDescent="0.2">
      <c r="A2140" s="115" t="s">
        <v>3203</v>
      </c>
      <c r="B2140" t="str">
        <f t="shared" si="297"/>
        <v>Prozessor C / Section 1 / Programm 4 / Audio Sender 5</v>
      </c>
      <c r="C2140" t="str">
        <f t="shared" si="298"/>
        <v>SDI20_AUDsend_0005</v>
      </c>
      <c r="D2140" t="str">
        <f t="shared" si="299"/>
        <v>Sender</v>
      </c>
      <c r="E2140" t="str">
        <f t="shared" si="300"/>
        <v>3</v>
      </c>
      <c r="F2140" t="str">
        <f t="shared" si="301"/>
        <v>1</v>
      </c>
      <c r="G2140" t="str">
        <f t="shared" si="302"/>
        <v>4</v>
      </c>
      <c r="H2140" t="str">
        <f t="shared" si="303"/>
        <v>AUD</v>
      </c>
      <c r="I2140">
        <f t="shared" si="304"/>
        <v>20</v>
      </c>
      <c r="J2140" s="114" t="str">
        <f t="shared" si="305"/>
        <v>5</v>
      </c>
    </row>
    <row r="2141" spans="1:10" x14ac:dyDescent="0.2">
      <c r="A2141" s="116" t="s">
        <v>3204</v>
      </c>
      <c r="B2141" t="str">
        <f t="shared" si="297"/>
        <v>Prozessor C / Section 1 / Programm 4 / Audio Sender 6</v>
      </c>
      <c r="C2141" t="str">
        <f t="shared" si="298"/>
        <v>SDI20_AUDsend_0006</v>
      </c>
      <c r="D2141" t="str">
        <f t="shared" si="299"/>
        <v>Sender</v>
      </c>
      <c r="E2141" t="str">
        <f t="shared" si="300"/>
        <v>3</v>
      </c>
      <c r="F2141" t="str">
        <f t="shared" si="301"/>
        <v>1</v>
      </c>
      <c r="G2141" t="str">
        <f t="shared" si="302"/>
        <v>4</v>
      </c>
      <c r="H2141" t="str">
        <f t="shared" si="303"/>
        <v>AUD</v>
      </c>
      <c r="I2141">
        <f t="shared" si="304"/>
        <v>20</v>
      </c>
      <c r="J2141" s="114" t="str">
        <f t="shared" si="305"/>
        <v>6</v>
      </c>
    </row>
    <row r="2142" spans="1:10" x14ac:dyDescent="0.2">
      <c r="A2142" s="115" t="s">
        <v>3205</v>
      </c>
      <c r="B2142" t="str">
        <f t="shared" si="297"/>
        <v>Prozessor C / Section 1 / Programm 4 / Audio Sender 7</v>
      </c>
      <c r="C2142" t="str">
        <f t="shared" si="298"/>
        <v>SDI20_AUDsend_0007</v>
      </c>
      <c r="D2142" t="str">
        <f t="shared" si="299"/>
        <v>Sender</v>
      </c>
      <c r="E2142" t="str">
        <f t="shared" si="300"/>
        <v>3</v>
      </c>
      <c r="F2142" t="str">
        <f t="shared" si="301"/>
        <v>1</v>
      </c>
      <c r="G2142" t="str">
        <f t="shared" si="302"/>
        <v>4</v>
      </c>
      <c r="H2142" t="str">
        <f t="shared" si="303"/>
        <v>AUD</v>
      </c>
      <c r="I2142">
        <f t="shared" si="304"/>
        <v>20</v>
      </c>
      <c r="J2142" s="114" t="str">
        <f t="shared" si="305"/>
        <v>7</v>
      </c>
    </row>
    <row r="2143" spans="1:10" x14ac:dyDescent="0.2">
      <c r="A2143" s="116" t="s">
        <v>3206</v>
      </c>
      <c r="B2143" t="str">
        <f t="shared" si="297"/>
        <v>Prozessor C / Section 1 / Programm 4 / Audio Sender 8</v>
      </c>
      <c r="C2143" t="str">
        <f t="shared" si="298"/>
        <v>SDI20_AUDsend_0008</v>
      </c>
      <c r="D2143" t="str">
        <f t="shared" si="299"/>
        <v>Sender</v>
      </c>
      <c r="E2143" t="str">
        <f t="shared" si="300"/>
        <v>3</v>
      </c>
      <c r="F2143" t="str">
        <f t="shared" si="301"/>
        <v>1</v>
      </c>
      <c r="G2143" t="str">
        <f t="shared" si="302"/>
        <v>4</v>
      </c>
      <c r="H2143" t="str">
        <f t="shared" si="303"/>
        <v>AUD</v>
      </c>
      <c r="I2143">
        <f t="shared" si="304"/>
        <v>20</v>
      </c>
      <c r="J2143" s="114" t="str">
        <f t="shared" si="305"/>
        <v>8</v>
      </c>
    </row>
    <row r="2144" spans="1:10" x14ac:dyDescent="0.2">
      <c r="A2144" s="115" t="s">
        <v>3207</v>
      </c>
      <c r="B2144" t="str">
        <f t="shared" si="297"/>
        <v>Prozessor C / Section 1 / Programm 4 / Audio Sender 9</v>
      </c>
      <c r="C2144" t="str">
        <f t="shared" si="298"/>
        <v>SDI20_AUDsend_0009</v>
      </c>
      <c r="D2144" t="str">
        <f t="shared" si="299"/>
        <v>Sender</v>
      </c>
      <c r="E2144" t="str">
        <f t="shared" si="300"/>
        <v>3</v>
      </c>
      <c r="F2144" t="str">
        <f t="shared" si="301"/>
        <v>1</v>
      </c>
      <c r="G2144" t="str">
        <f t="shared" si="302"/>
        <v>4</v>
      </c>
      <c r="H2144" t="str">
        <f t="shared" si="303"/>
        <v>AUD</v>
      </c>
      <c r="I2144">
        <f t="shared" si="304"/>
        <v>20</v>
      </c>
      <c r="J2144" s="114" t="str">
        <f t="shared" si="305"/>
        <v>9</v>
      </c>
    </row>
    <row r="2145" spans="1:10" x14ac:dyDescent="0.2">
      <c r="A2145" s="116" t="s">
        <v>3208</v>
      </c>
      <c r="B2145" t="str">
        <f t="shared" si="297"/>
        <v>Prozessor C / Section 1 / Programm 4 / Audio Sender 10</v>
      </c>
      <c r="C2145" t="str">
        <f t="shared" si="298"/>
        <v>SDI20_AUDsend_0010</v>
      </c>
      <c r="D2145" t="str">
        <f t="shared" si="299"/>
        <v>Sender</v>
      </c>
      <c r="E2145" t="str">
        <f t="shared" si="300"/>
        <v>3</v>
      </c>
      <c r="F2145" t="str">
        <f t="shared" si="301"/>
        <v>1</v>
      </c>
      <c r="G2145" t="str">
        <f t="shared" si="302"/>
        <v>4</v>
      </c>
      <c r="H2145" t="str">
        <f t="shared" si="303"/>
        <v>AUD</v>
      </c>
      <c r="I2145">
        <f t="shared" si="304"/>
        <v>20</v>
      </c>
      <c r="J2145" s="114" t="str">
        <f t="shared" si="305"/>
        <v>10</v>
      </c>
    </row>
    <row r="2146" spans="1:10" x14ac:dyDescent="0.2">
      <c r="A2146" s="115" t="s">
        <v>3209</v>
      </c>
      <c r="B2146" t="str">
        <f t="shared" si="297"/>
        <v>Prozessor C / Section 1 / Programm 4 / Audio Sender 11</v>
      </c>
      <c r="C2146" t="str">
        <f t="shared" si="298"/>
        <v>SDI20_AUDsend_0011</v>
      </c>
      <c r="D2146" t="str">
        <f t="shared" si="299"/>
        <v>Sender</v>
      </c>
      <c r="E2146" t="str">
        <f t="shared" si="300"/>
        <v>3</v>
      </c>
      <c r="F2146" t="str">
        <f t="shared" si="301"/>
        <v>1</v>
      </c>
      <c r="G2146" t="str">
        <f t="shared" si="302"/>
        <v>4</v>
      </c>
      <c r="H2146" t="str">
        <f t="shared" si="303"/>
        <v>AUD</v>
      </c>
      <c r="I2146">
        <f t="shared" si="304"/>
        <v>20</v>
      </c>
      <c r="J2146" s="114" t="str">
        <f t="shared" si="305"/>
        <v>11</v>
      </c>
    </row>
    <row r="2147" spans="1:10" x14ac:dyDescent="0.2">
      <c r="A2147" s="116" t="s">
        <v>3210</v>
      </c>
      <c r="B2147" t="str">
        <f t="shared" si="297"/>
        <v>Prozessor C / Section 1 / Programm 4 / Audio Sender 12</v>
      </c>
      <c r="C2147" t="str">
        <f t="shared" si="298"/>
        <v>SDI20_AUDsend_0012</v>
      </c>
      <c r="D2147" t="str">
        <f t="shared" si="299"/>
        <v>Sender</v>
      </c>
      <c r="E2147" t="str">
        <f t="shared" si="300"/>
        <v>3</v>
      </c>
      <c r="F2147" t="str">
        <f t="shared" si="301"/>
        <v>1</v>
      </c>
      <c r="G2147" t="str">
        <f t="shared" si="302"/>
        <v>4</v>
      </c>
      <c r="H2147" t="str">
        <f t="shared" si="303"/>
        <v>AUD</v>
      </c>
      <c r="I2147">
        <f t="shared" si="304"/>
        <v>20</v>
      </c>
      <c r="J2147" s="114" t="str">
        <f t="shared" si="305"/>
        <v>12</v>
      </c>
    </row>
    <row r="2148" spans="1:10" x14ac:dyDescent="0.2">
      <c r="A2148" s="115" t="s">
        <v>3211</v>
      </c>
      <c r="B2148" t="str">
        <f t="shared" si="297"/>
        <v>Prozessor C / Section 1 / Programm 4 / Audio Sender 13</v>
      </c>
      <c r="C2148" t="str">
        <f t="shared" si="298"/>
        <v>SDI20_AUDsend_0013</v>
      </c>
      <c r="D2148" t="str">
        <f t="shared" si="299"/>
        <v>Sender</v>
      </c>
      <c r="E2148" t="str">
        <f t="shared" si="300"/>
        <v>3</v>
      </c>
      <c r="F2148" t="str">
        <f t="shared" si="301"/>
        <v>1</v>
      </c>
      <c r="G2148" t="str">
        <f t="shared" si="302"/>
        <v>4</v>
      </c>
      <c r="H2148" t="str">
        <f t="shared" si="303"/>
        <v>AUD</v>
      </c>
      <c r="I2148">
        <f t="shared" si="304"/>
        <v>20</v>
      </c>
      <c r="J2148" s="114" t="str">
        <f t="shared" si="305"/>
        <v>13</v>
      </c>
    </row>
    <row r="2149" spans="1:10" x14ac:dyDescent="0.2">
      <c r="A2149" s="116" t="s">
        <v>3212</v>
      </c>
      <c r="B2149" t="str">
        <f t="shared" si="297"/>
        <v>Prozessor C / Section 1 / Programm 4 / Audio Sender 14</v>
      </c>
      <c r="C2149" t="str">
        <f t="shared" si="298"/>
        <v>SDI20_AUDsend_0014</v>
      </c>
      <c r="D2149" t="str">
        <f t="shared" si="299"/>
        <v>Sender</v>
      </c>
      <c r="E2149" t="str">
        <f t="shared" si="300"/>
        <v>3</v>
      </c>
      <c r="F2149" t="str">
        <f t="shared" si="301"/>
        <v>1</v>
      </c>
      <c r="G2149" t="str">
        <f t="shared" si="302"/>
        <v>4</v>
      </c>
      <c r="H2149" t="str">
        <f t="shared" si="303"/>
        <v>AUD</v>
      </c>
      <c r="I2149">
        <f t="shared" si="304"/>
        <v>20</v>
      </c>
      <c r="J2149" s="114" t="str">
        <f t="shared" si="305"/>
        <v>14</v>
      </c>
    </row>
    <row r="2150" spans="1:10" x14ac:dyDescent="0.2">
      <c r="A2150" s="115" t="s">
        <v>3213</v>
      </c>
      <c r="B2150" t="str">
        <f t="shared" si="297"/>
        <v>Prozessor C / Section 1 / Programm 4 / Audio Sender 15</v>
      </c>
      <c r="C2150" t="str">
        <f t="shared" si="298"/>
        <v>SDI20_AUDsend_0015</v>
      </c>
      <c r="D2150" t="str">
        <f t="shared" si="299"/>
        <v>Sender</v>
      </c>
      <c r="E2150" t="str">
        <f t="shared" si="300"/>
        <v>3</v>
      </c>
      <c r="F2150" t="str">
        <f t="shared" si="301"/>
        <v>1</v>
      </c>
      <c r="G2150" t="str">
        <f t="shared" si="302"/>
        <v>4</v>
      </c>
      <c r="H2150" t="str">
        <f t="shared" si="303"/>
        <v>AUD</v>
      </c>
      <c r="I2150">
        <f t="shared" si="304"/>
        <v>20</v>
      </c>
      <c r="J2150" s="114" t="str">
        <f t="shared" si="305"/>
        <v>15</v>
      </c>
    </row>
    <row r="2151" spans="1:10" x14ac:dyDescent="0.2">
      <c r="A2151" s="116" t="s">
        <v>3214</v>
      </c>
      <c r="B2151" t="str">
        <f t="shared" si="297"/>
        <v>Prozessor C / Section 1 / Programm 4 / Audio Sender 16</v>
      </c>
      <c r="C2151" t="str">
        <f t="shared" si="298"/>
        <v>SDI20_AUDsend_0016</v>
      </c>
      <c r="D2151" t="str">
        <f t="shared" si="299"/>
        <v>Sender</v>
      </c>
      <c r="E2151" t="str">
        <f t="shared" si="300"/>
        <v>3</v>
      </c>
      <c r="F2151" t="str">
        <f t="shared" si="301"/>
        <v>1</v>
      </c>
      <c r="G2151" t="str">
        <f t="shared" si="302"/>
        <v>4</v>
      </c>
      <c r="H2151" t="str">
        <f t="shared" si="303"/>
        <v>AUD</v>
      </c>
      <c r="I2151">
        <f t="shared" si="304"/>
        <v>20</v>
      </c>
      <c r="J2151" s="114" t="str">
        <f t="shared" si="305"/>
        <v>16</v>
      </c>
    </row>
    <row r="2152" spans="1:10" x14ac:dyDescent="0.2">
      <c r="A2152" s="115" t="s">
        <v>3215</v>
      </c>
      <c r="B2152" t="str">
        <f t="shared" si="297"/>
        <v>Prozessor C / Section 1 / Programm 4 / Video Sender 1</v>
      </c>
      <c r="C2152" t="str">
        <f t="shared" si="298"/>
        <v>SDI20_VIDsend_0001</v>
      </c>
      <c r="D2152" t="str">
        <f t="shared" si="299"/>
        <v>Sender</v>
      </c>
      <c r="E2152" t="str">
        <f t="shared" si="300"/>
        <v>3</v>
      </c>
      <c r="F2152" t="str">
        <f t="shared" si="301"/>
        <v>1</v>
      </c>
      <c r="G2152" t="str">
        <f t="shared" si="302"/>
        <v>4</v>
      </c>
      <c r="H2152" t="str">
        <f t="shared" si="303"/>
        <v>VID</v>
      </c>
      <c r="I2152">
        <f t="shared" si="304"/>
        <v>20</v>
      </c>
      <c r="J2152" s="114" t="str">
        <f t="shared" si="305"/>
        <v>1</v>
      </c>
    </row>
    <row r="2153" spans="1:10" x14ac:dyDescent="0.2">
      <c r="A2153" s="116" t="s">
        <v>3216</v>
      </c>
      <c r="B2153" t="str">
        <f t="shared" si="297"/>
        <v>Prozessor C / Section 1 / Programm 4 / Video Sender 2</v>
      </c>
      <c r="C2153" t="str">
        <f t="shared" si="298"/>
        <v>SDI20_VIDsend_0002</v>
      </c>
      <c r="D2153" t="str">
        <f t="shared" si="299"/>
        <v>Sender</v>
      </c>
      <c r="E2153" t="str">
        <f t="shared" si="300"/>
        <v>3</v>
      </c>
      <c r="F2153" t="str">
        <f t="shared" si="301"/>
        <v>1</v>
      </c>
      <c r="G2153" t="str">
        <f t="shared" si="302"/>
        <v>4</v>
      </c>
      <c r="H2153" t="str">
        <f t="shared" si="303"/>
        <v>VID</v>
      </c>
      <c r="I2153">
        <f t="shared" si="304"/>
        <v>20</v>
      </c>
      <c r="J2153" s="114" t="str">
        <f t="shared" si="305"/>
        <v>2</v>
      </c>
    </row>
    <row r="2154" spans="1:10" x14ac:dyDescent="0.2">
      <c r="A2154" s="115" t="s">
        <v>3217</v>
      </c>
      <c r="B2154" t="str">
        <f t="shared" si="297"/>
        <v>Prozessor C / Section 2 / Programm 1 / Ancillary Sender 1</v>
      </c>
      <c r="C2154" t="str">
        <f t="shared" si="298"/>
        <v>SDI21_ANCsend_0001</v>
      </c>
      <c r="D2154" t="str">
        <f t="shared" si="299"/>
        <v>Sender</v>
      </c>
      <c r="E2154" t="str">
        <f t="shared" si="300"/>
        <v>3</v>
      </c>
      <c r="F2154" t="str">
        <f t="shared" si="301"/>
        <v>2</v>
      </c>
      <c r="G2154" t="str">
        <f t="shared" si="302"/>
        <v>1</v>
      </c>
      <c r="H2154" t="str">
        <f t="shared" si="303"/>
        <v>ANC</v>
      </c>
      <c r="I2154">
        <f t="shared" si="304"/>
        <v>21</v>
      </c>
      <c r="J2154" s="114" t="str">
        <f t="shared" si="305"/>
        <v>1</v>
      </c>
    </row>
    <row r="2155" spans="1:10" x14ac:dyDescent="0.2">
      <c r="A2155" s="116" t="s">
        <v>3218</v>
      </c>
      <c r="B2155" t="str">
        <f t="shared" si="297"/>
        <v>Prozessor C / Section 2 / Programm 1 / Ancillary Sender 2</v>
      </c>
      <c r="C2155" t="str">
        <f t="shared" si="298"/>
        <v>SDI21_ANCsend_0002</v>
      </c>
      <c r="D2155" t="str">
        <f t="shared" si="299"/>
        <v>Sender</v>
      </c>
      <c r="E2155" t="str">
        <f t="shared" si="300"/>
        <v>3</v>
      </c>
      <c r="F2155" t="str">
        <f t="shared" si="301"/>
        <v>2</v>
      </c>
      <c r="G2155" t="str">
        <f t="shared" si="302"/>
        <v>1</v>
      </c>
      <c r="H2155" t="str">
        <f t="shared" si="303"/>
        <v>ANC</v>
      </c>
      <c r="I2155">
        <f t="shared" si="304"/>
        <v>21</v>
      </c>
      <c r="J2155" s="114" t="str">
        <f t="shared" si="305"/>
        <v>2</v>
      </c>
    </row>
    <row r="2156" spans="1:10" x14ac:dyDescent="0.2">
      <c r="A2156" s="115" t="s">
        <v>3219</v>
      </c>
      <c r="B2156" t="str">
        <f t="shared" si="297"/>
        <v>Prozessor C / Section 2 / Programm 1 / Ancillary Sender 3</v>
      </c>
      <c r="C2156" t="str">
        <f t="shared" si="298"/>
        <v>SDI21_ANCsend_0003</v>
      </c>
      <c r="D2156" t="str">
        <f t="shared" si="299"/>
        <v>Sender</v>
      </c>
      <c r="E2156" t="str">
        <f t="shared" si="300"/>
        <v>3</v>
      </c>
      <c r="F2156" t="str">
        <f t="shared" si="301"/>
        <v>2</v>
      </c>
      <c r="G2156" t="str">
        <f t="shared" si="302"/>
        <v>1</v>
      </c>
      <c r="H2156" t="str">
        <f t="shared" si="303"/>
        <v>ANC</v>
      </c>
      <c r="I2156">
        <f t="shared" si="304"/>
        <v>21</v>
      </c>
      <c r="J2156" s="114" t="str">
        <f t="shared" si="305"/>
        <v>3</v>
      </c>
    </row>
    <row r="2157" spans="1:10" x14ac:dyDescent="0.2">
      <c r="A2157" s="116" t="s">
        <v>3220</v>
      </c>
      <c r="B2157" t="str">
        <f t="shared" si="297"/>
        <v>Prozessor C / Section 2 / Programm 1 / Ancillary Sender 4</v>
      </c>
      <c r="C2157" t="str">
        <f t="shared" si="298"/>
        <v>SDI21_ANCsend_0004</v>
      </c>
      <c r="D2157" t="str">
        <f t="shared" si="299"/>
        <v>Sender</v>
      </c>
      <c r="E2157" t="str">
        <f t="shared" si="300"/>
        <v>3</v>
      </c>
      <c r="F2157" t="str">
        <f t="shared" si="301"/>
        <v>2</v>
      </c>
      <c r="G2157" t="str">
        <f t="shared" si="302"/>
        <v>1</v>
      </c>
      <c r="H2157" t="str">
        <f t="shared" si="303"/>
        <v>ANC</v>
      </c>
      <c r="I2157">
        <f t="shared" si="304"/>
        <v>21</v>
      </c>
      <c r="J2157" s="114" t="str">
        <f t="shared" si="305"/>
        <v>4</v>
      </c>
    </row>
    <row r="2158" spans="1:10" x14ac:dyDescent="0.2">
      <c r="A2158" s="115" t="s">
        <v>3221</v>
      </c>
      <c r="B2158" t="str">
        <f t="shared" si="297"/>
        <v>Prozessor C / Section 2 / Programm 1 / Audio Sender 1</v>
      </c>
      <c r="C2158" t="str">
        <f t="shared" si="298"/>
        <v>SDI21_AUDsend_0001</v>
      </c>
      <c r="D2158" t="str">
        <f t="shared" si="299"/>
        <v>Sender</v>
      </c>
      <c r="E2158" t="str">
        <f t="shared" si="300"/>
        <v>3</v>
      </c>
      <c r="F2158" t="str">
        <f t="shared" si="301"/>
        <v>2</v>
      </c>
      <c r="G2158" t="str">
        <f t="shared" si="302"/>
        <v>1</v>
      </c>
      <c r="H2158" t="str">
        <f t="shared" si="303"/>
        <v>AUD</v>
      </c>
      <c r="I2158">
        <f t="shared" si="304"/>
        <v>21</v>
      </c>
      <c r="J2158" s="114" t="str">
        <f t="shared" si="305"/>
        <v>1</v>
      </c>
    </row>
    <row r="2159" spans="1:10" x14ac:dyDescent="0.2">
      <c r="A2159" s="116" t="s">
        <v>3222</v>
      </c>
      <c r="B2159" t="str">
        <f t="shared" si="297"/>
        <v>Prozessor C / Section 2 / Programm 1 / Audio Sender 2</v>
      </c>
      <c r="C2159" t="str">
        <f t="shared" si="298"/>
        <v>SDI21_AUDsend_0002</v>
      </c>
      <c r="D2159" t="str">
        <f t="shared" si="299"/>
        <v>Sender</v>
      </c>
      <c r="E2159" t="str">
        <f t="shared" si="300"/>
        <v>3</v>
      </c>
      <c r="F2159" t="str">
        <f t="shared" si="301"/>
        <v>2</v>
      </c>
      <c r="G2159" t="str">
        <f t="shared" si="302"/>
        <v>1</v>
      </c>
      <c r="H2159" t="str">
        <f t="shared" si="303"/>
        <v>AUD</v>
      </c>
      <c r="I2159">
        <f t="shared" si="304"/>
        <v>21</v>
      </c>
      <c r="J2159" s="114" t="str">
        <f t="shared" si="305"/>
        <v>2</v>
      </c>
    </row>
    <row r="2160" spans="1:10" x14ac:dyDescent="0.2">
      <c r="A2160" s="115" t="s">
        <v>3223</v>
      </c>
      <c r="B2160" t="str">
        <f t="shared" si="297"/>
        <v>Prozessor C / Section 2 / Programm 1 / Audio Sender 3</v>
      </c>
      <c r="C2160" t="str">
        <f t="shared" si="298"/>
        <v>SDI21_AUDsend_0003</v>
      </c>
      <c r="D2160" t="str">
        <f t="shared" si="299"/>
        <v>Sender</v>
      </c>
      <c r="E2160" t="str">
        <f t="shared" si="300"/>
        <v>3</v>
      </c>
      <c r="F2160" t="str">
        <f t="shared" si="301"/>
        <v>2</v>
      </c>
      <c r="G2160" t="str">
        <f t="shared" si="302"/>
        <v>1</v>
      </c>
      <c r="H2160" t="str">
        <f t="shared" si="303"/>
        <v>AUD</v>
      </c>
      <c r="I2160">
        <f t="shared" si="304"/>
        <v>21</v>
      </c>
      <c r="J2160" s="114" t="str">
        <f t="shared" si="305"/>
        <v>3</v>
      </c>
    </row>
    <row r="2161" spans="1:10" x14ac:dyDescent="0.2">
      <c r="A2161" s="116" t="s">
        <v>3224</v>
      </c>
      <c r="B2161" t="str">
        <f t="shared" si="297"/>
        <v>Prozessor C / Section 2 / Programm 1 / Audio Sender 4</v>
      </c>
      <c r="C2161" t="str">
        <f t="shared" si="298"/>
        <v>SDI21_AUDsend_0004</v>
      </c>
      <c r="D2161" t="str">
        <f t="shared" si="299"/>
        <v>Sender</v>
      </c>
      <c r="E2161" t="str">
        <f t="shared" si="300"/>
        <v>3</v>
      </c>
      <c r="F2161" t="str">
        <f t="shared" si="301"/>
        <v>2</v>
      </c>
      <c r="G2161" t="str">
        <f t="shared" si="302"/>
        <v>1</v>
      </c>
      <c r="H2161" t="str">
        <f t="shared" si="303"/>
        <v>AUD</v>
      </c>
      <c r="I2161">
        <f t="shared" si="304"/>
        <v>21</v>
      </c>
      <c r="J2161" s="114" t="str">
        <f t="shared" si="305"/>
        <v>4</v>
      </c>
    </row>
    <row r="2162" spans="1:10" x14ac:dyDescent="0.2">
      <c r="A2162" s="115" t="s">
        <v>3225</v>
      </c>
      <c r="B2162" t="str">
        <f t="shared" si="297"/>
        <v>Prozessor C / Section 2 / Programm 1 / Audio Sender 5</v>
      </c>
      <c r="C2162" t="str">
        <f t="shared" si="298"/>
        <v>SDI21_AUDsend_0005</v>
      </c>
      <c r="D2162" t="str">
        <f t="shared" si="299"/>
        <v>Sender</v>
      </c>
      <c r="E2162" t="str">
        <f t="shared" si="300"/>
        <v>3</v>
      </c>
      <c r="F2162" t="str">
        <f t="shared" si="301"/>
        <v>2</v>
      </c>
      <c r="G2162" t="str">
        <f t="shared" si="302"/>
        <v>1</v>
      </c>
      <c r="H2162" t="str">
        <f t="shared" si="303"/>
        <v>AUD</v>
      </c>
      <c r="I2162">
        <f t="shared" si="304"/>
        <v>21</v>
      </c>
      <c r="J2162" s="114" t="str">
        <f t="shared" si="305"/>
        <v>5</v>
      </c>
    </row>
    <row r="2163" spans="1:10" x14ac:dyDescent="0.2">
      <c r="A2163" s="116" t="s">
        <v>3226</v>
      </c>
      <c r="B2163" t="str">
        <f t="shared" si="297"/>
        <v>Prozessor C / Section 2 / Programm 1 / Audio Sender 6</v>
      </c>
      <c r="C2163" t="str">
        <f t="shared" si="298"/>
        <v>SDI21_AUDsend_0006</v>
      </c>
      <c r="D2163" t="str">
        <f t="shared" si="299"/>
        <v>Sender</v>
      </c>
      <c r="E2163" t="str">
        <f t="shared" si="300"/>
        <v>3</v>
      </c>
      <c r="F2163" t="str">
        <f t="shared" si="301"/>
        <v>2</v>
      </c>
      <c r="G2163" t="str">
        <f t="shared" si="302"/>
        <v>1</v>
      </c>
      <c r="H2163" t="str">
        <f t="shared" si="303"/>
        <v>AUD</v>
      </c>
      <c r="I2163">
        <f t="shared" si="304"/>
        <v>21</v>
      </c>
      <c r="J2163" s="114" t="str">
        <f t="shared" si="305"/>
        <v>6</v>
      </c>
    </row>
    <row r="2164" spans="1:10" x14ac:dyDescent="0.2">
      <c r="A2164" s="115" t="s">
        <v>3227</v>
      </c>
      <c r="B2164" t="str">
        <f t="shared" si="297"/>
        <v>Prozessor C / Section 2 / Programm 1 / Audio Sender 7</v>
      </c>
      <c r="C2164" t="str">
        <f t="shared" si="298"/>
        <v>SDI21_AUDsend_0007</v>
      </c>
      <c r="D2164" t="str">
        <f t="shared" si="299"/>
        <v>Sender</v>
      </c>
      <c r="E2164" t="str">
        <f t="shared" si="300"/>
        <v>3</v>
      </c>
      <c r="F2164" t="str">
        <f t="shared" si="301"/>
        <v>2</v>
      </c>
      <c r="G2164" t="str">
        <f t="shared" si="302"/>
        <v>1</v>
      </c>
      <c r="H2164" t="str">
        <f t="shared" si="303"/>
        <v>AUD</v>
      </c>
      <c r="I2164">
        <f t="shared" si="304"/>
        <v>21</v>
      </c>
      <c r="J2164" s="114" t="str">
        <f t="shared" si="305"/>
        <v>7</v>
      </c>
    </row>
    <row r="2165" spans="1:10" x14ac:dyDescent="0.2">
      <c r="A2165" s="116" t="s">
        <v>3228</v>
      </c>
      <c r="B2165" t="str">
        <f t="shared" si="297"/>
        <v>Prozessor C / Section 2 / Programm 1 / Audio Sender 8</v>
      </c>
      <c r="C2165" t="str">
        <f t="shared" si="298"/>
        <v>SDI21_AUDsend_0008</v>
      </c>
      <c r="D2165" t="str">
        <f t="shared" si="299"/>
        <v>Sender</v>
      </c>
      <c r="E2165" t="str">
        <f t="shared" si="300"/>
        <v>3</v>
      </c>
      <c r="F2165" t="str">
        <f t="shared" si="301"/>
        <v>2</v>
      </c>
      <c r="G2165" t="str">
        <f t="shared" si="302"/>
        <v>1</v>
      </c>
      <c r="H2165" t="str">
        <f t="shared" si="303"/>
        <v>AUD</v>
      </c>
      <c r="I2165">
        <f t="shared" si="304"/>
        <v>21</v>
      </c>
      <c r="J2165" s="114" t="str">
        <f t="shared" si="305"/>
        <v>8</v>
      </c>
    </row>
    <row r="2166" spans="1:10" x14ac:dyDescent="0.2">
      <c r="A2166" s="115" t="s">
        <v>3229</v>
      </c>
      <c r="B2166" t="str">
        <f t="shared" si="297"/>
        <v>Prozessor C / Section 2 / Programm 1 / Audio Sender 9</v>
      </c>
      <c r="C2166" t="str">
        <f t="shared" si="298"/>
        <v>SDI21_AUDsend_0009</v>
      </c>
      <c r="D2166" t="str">
        <f t="shared" si="299"/>
        <v>Sender</v>
      </c>
      <c r="E2166" t="str">
        <f t="shared" si="300"/>
        <v>3</v>
      </c>
      <c r="F2166" t="str">
        <f t="shared" si="301"/>
        <v>2</v>
      </c>
      <c r="G2166" t="str">
        <f t="shared" si="302"/>
        <v>1</v>
      </c>
      <c r="H2166" t="str">
        <f t="shared" si="303"/>
        <v>AUD</v>
      </c>
      <c r="I2166">
        <f t="shared" si="304"/>
        <v>21</v>
      </c>
      <c r="J2166" s="114" t="str">
        <f t="shared" si="305"/>
        <v>9</v>
      </c>
    </row>
    <row r="2167" spans="1:10" x14ac:dyDescent="0.2">
      <c r="A2167" s="116" t="s">
        <v>3230</v>
      </c>
      <c r="B2167" t="str">
        <f t="shared" si="297"/>
        <v>Prozessor C / Section 2 / Programm 1 / Audio Sender 10</v>
      </c>
      <c r="C2167" t="str">
        <f t="shared" si="298"/>
        <v>SDI21_AUDsend_0010</v>
      </c>
      <c r="D2167" t="str">
        <f t="shared" si="299"/>
        <v>Sender</v>
      </c>
      <c r="E2167" t="str">
        <f t="shared" si="300"/>
        <v>3</v>
      </c>
      <c r="F2167" t="str">
        <f t="shared" si="301"/>
        <v>2</v>
      </c>
      <c r="G2167" t="str">
        <f t="shared" si="302"/>
        <v>1</v>
      </c>
      <c r="H2167" t="str">
        <f t="shared" si="303"/>
        <v>AUD</v>
      </c>
      <c r="I2167">
        <f t="shared" si="304"/>
        <v>21</v>
      </c>
      <c r="J2167" s="114" t="str">
        <f t="shared" si="305"/>
        <v>10</v>
      </c>
    </row>
    <row r="2168" spans="1:10" x14ac:dyDescent="0.2">
      <c r="A2168" s="115" t="s">
        <v>3231</v>
      </c>
      <c r="B2168" t="str">
        <f t="shared" si="297"/>
        <v>Prozessor C / Section 2 / Programm 1 / Audio Sender 11</v>
      </c>
      <c r="C2168" t="str">
        <f t="shared" si="298"/>
        <v>SDI21_AUDsend_0011</v>
      </c>
      <c r="D2168" t="str">
        <f t="shared" si="299"/>
        <v>Sender</v>
      </c>
      <c r="E2168" t="str">
        <f t="shared" si="300"/>
        <v>3</v>
      </c>
      <c r="F2168" t="str">
        <f t="shared" si="301"/>
        <v>2</v>
      </c>
      <c r="G2168" t="str">
        <f t="shared" si="302"/>
        <v>1</v>
      </c>
      <c r="H2168" t="str">
        <f t="shared" si="303"/>
        <v>AUD</v>
      </c>
      <c r="I2168">
        <f t="shared" si="304"/>
        <v>21</v>
      </c>
      <c r="J2168" s="114" t="str">
        <f t="shared" si="305"/>
        <v>11</v>
      </c>
    </row>
    <row r="2169" spans="1:10" x14ac:dyDescent="0.2">
      <c r="A2169" s="116" t="s">
        <v>3232</v>
      </c>
      <c r="B2169" t="str">
        <f t="shared" si="297"/>
        <v>Prozessor C / Section 2 / Programm 1 / Audio Sender 12</v>
      </c>
      <c r="C2169" t="str">
        <f t="shared" si="298"/>
        <v>SDI21_AUDsend_0012</v>
      </c>
      <c r="D2169" t="str">
        <f t="shared" si="299"/>
        <v>Sender</v>
      </c>
      <c r="E2169" t="str">
        <f t="shared" si="300"/>
        <v>3</v>
      </c>
      <c r="F2169" t="str">
        <f t="shared" si="301"/>
        <v>2</v>
      </c>
      <c r="G2169" t="str">
        <f t="shared" si="302"/>
        <v>1</v>
      </c>
      <c r="H2169" t="str">
        <f t="shared" si="303"/>
        <v>AUD</v>
      </c>
      <c r="I2169">
        <f t="shared" si="304"/>
        <v>21</v>
      </c>
      <c r="J2169" s="114" t="str">
        <f t="shared" si="305"/>
        <v>12</v>
      </c>
    </row>
    <row r="2170" spans="1:10" x14ac:dyDescent="0.2">
      <c r="A2170" s="115" t="s">
        <v>3233</v>
      </c>
      <c r="B2170" t="str">
        <f t="shared" si="297"/>
        <v>Prozessor C / Section 2 / Programm 1 / Audio Sender 13</v>
      </c>
      <c r="C2170" t="str">
        <f t="shared" si="298"/>
        <v>SDI21_AUDsend_0013</v>
      </c>
      <c r="D2170" t="str">
        <f t="shared" si="299"/>
        <v>Sender</v>
      </c>
      <c r="E2170" t="str">
        <f t="shared" si="300"/>
        <v>3</v>
      </c>
      <c r="F2170" t="str">
        <f t="shared" si="301"/>
        <v>2</v>
      </c>
      <c r="G2170" t="str">
        <f t="shared" si="302"/>
        <v>1</v>
      </c>
      <c r="H2170" t="str">
        <f t="shared" si="303"/>
        <v>AUD</v>
      </c>
      <c r="I2170">
        <f t="shared" si="304"/>
        <v>21</v>
      </c>
      <c r="J2170" s="114" t="str">
        <f t="shared" si="305"/>
        <v>13</v>
      </c>
    </row>
    <row r="2171" spans="1:10" x14ac:dyDescent="0.2">
      <c r="A2171" s="116" t="s">
        <v>3234</v>
      </c>
      <c r="B2171" t="str">
        <f t="shared" si="297"/>
        <v>Prozessor C / Section 2 / Programm 1 / Audio Sender 14</v>
      </c>
      <c r="C2171" t="str">
        <f t="shared" si="298"/>
        <v>SDI21_AUDsend_0014</v>
      </c>
      <c r="D2171" t="str">
        <f t="shared" si="299"/>
        <v>Sender</v>
      </c>
      <c r="E2171" t="str">
        <f t="shared" si="300"/>
        <v>3</v>
      </c>
      <c r="F2171" t="str">
        <f t="shared" si="301"/>
        <v>2</v>
      </c>
      <c r="G2171" t="str">
        <f t="shared" si="302"/>
        <v>1</v>
      </c>
      <c r="H2171" t="str">
        <f t="shared" si="303"/>
        <v>AUD</v>
      </c>
      <c r="I2171">
        <f t="shared" si="304"/>
        <v>21</v>
      </c>
      <c r="J2171" s="114" t="str">
        <f t="shared" si="305"/>
        <v>14</v>
      </c>
    </row>
    <row r="2172" spans="1:10" x14ac:dyDescent="0.2">
      <c r="A2172" s="115" t="s">
        <v>3235</v>
      </c>
      <c r="B2172" t="str">
        <f t="shared" si="297"/>
        <v>Prozessor C / Section 2 / Programm 1 / Audio Sender 15</v>
      </c>
      <c r="C2172" t="str">
        <f t="shared" si="298"/>
        <v>SDI21_AUDsend_0015</v>
      </c>
      <c r="D2172" t="str">
        <f t="shared" si="299"/>
        <v>Sender</v>
      </c>
      <c r="E2172" t="str">
        <f t="shared" si="300"/>
        <v>3</v>
      </c>
      <c r="F2172" t="str">
        <f t="shared" si="301"/>
        <v>2</v>
      </c>
      <c r="G2172" t="str">
        <f t="shared" si="302"/>
        <v>1</v>
      </c>
      <c r="H2172" t="str">
        <f t="shared" si="303"/>
        <v>AUD</v>
      </c>
      <c r="I2172">
        <f t="shared" si="304"/>
        <v>21</v>
      </c>
      <c r="J2172" s="114" t="str">
        <f t="shared" si="305"/>
        <v>15</v>
      </c>
    </row>
    <row r="2173" spans="1:10" x14ac:dyDescent="0.2">
      <c r="A2173" s="116" t="s">
        <v>3236</v>
      </c>
      <c r="B2173" t="str">
        <f t="shared" si="297"/>
        <v>Prozessor C / Section 2 / Programm 1 / Audio Sender 16</v>
      </c>
      <c r="C2173" t="str">
        <f t="shared" si="298"/>
        <v>SDI21_AUDsend_0016</v>
      </c>
      <c r="D2173" t="str">
        <f t="shared" si="299"/>
        <v>Sender</v>
      </c>
      <c r="E2173" t="str">
        <f t="shared" si="300"/>
        <v>3</v>
      </c>
      <c r="F2173" t="str">
        <f t="shared" si="301"/>
        <v>2</v>
      </c>
      <c r="G2173" t="str">
        <f t="shared" si="302"/>
        <v>1</v>
      </c>
      <c r="H2173" t="str">
        <f t="shared" si="303"/>
        <v>AUD</v>
      </c>
      <c r="I2173">
        <f t="shared" si="304"/>
        <v>21</v>
      </c>
      <c r="J2173" s="114" t="str">
        <f t="shared" si="305"/>
        <v>16</v>
      </c>
    </row>
    <row r="2174" spans="1:10" x14ac:dyDescent="0.2">
      <c r="A2174" s="115" t="s">
        <v>3237</v>
      </c>
      <c r="B2174" t="str">
        <f t="shared" si="297"/>
        <v>Prozessor C / Section 2 / Programm 1 / Video Sender 1</v>
      </c>
      <c r="C2174" t="str">
        <f t="shared" si="298"/>
        <v>SDI21_VIDsend_0001</v>
      </c>
      <c r="D2174" t="str">
        <f t="shared" si="299"/>
        <v>Sender</v>
      </c>
      <c r="E2174" t="str">
        <f t="shared" si="300"/>
        <v>3</v>
      </c>
      <c r="F2174" t="str">
        <f t="shared" si="301"/>
        <v>2</v>
      </c>
      <c r="G2174" t="str">
        <f t="shared" si="302"/>
        <v>1</v>
      </c>
      <c r="H2174" t="str">
        <f t="shared" si="303"/>
        <v>VID</v>
      </c>
      <c r="I2174">
        <f t="shared" si="304"/>
        <v>21</v>
      </c>
      <c r="J2174" s="114" t="str">
        <f t="shared" si="305"/>
        <v>1</v>
      </c>
    </row>
    <row r="2175" spans="1:10" x14ac:dyDescent="0.2">
      <c r="A2175" s="116" t="s">
        <v>3238</v>
      </c>
      <c r="B2175" t="str">
        <f t="shared" si="297"/>
        <v>Prozessor C / Section 2 / Programm 1 / Video Sender 2</v>
      </c>
      <c r="C2175" t="str">
        <f t="shared" si="298"/>
        <v>SDI21_VIDsend_0002</v>
      </c>
      <c r="D2175" t="str">
        <f t="shared" si="299"/>
        <v>Sender</v>
      </c>
      <c r="E2175" t="str">
        <f t="shared" si="300"/>
        <v>3</v>
      </c>
      <c r="F2175" t="str">
        <f t="shared" si="301"/>
        <v>2</v>
      </c>
      <c r="G2175" t="str">
        <f t="shared" si="302"/>
        <v>1</v>
      </c>
      <c r="H2175" t="str">
        <f t="shared" si="303"/>
        <v>VID</v>
      </c>
      <c r="I2175">
        <f t="shared" si="304"/>
        <v>21</v>
      </c>
      <c r="J2175" s="114" t="str">
        <f t="shared" si="305"/>
        <v>2</v>
      </c>
    </row>
    <row r="2176" spans="1:10" x14ac:dyDescent="0.2">
      <c r="A2176" s="115" t="s">
        <v>3239</v>
      </c>
      <c r="B2176" t="str">
        <f t="shared" si="297"/>
        <v>Prozessor C / Section 2 / Programm 2 / Ancillary Sender 1</v>
      </c>
      <c r="C2176" t="str">
        <f t="shared" si="298"/>
        <v>SDI22_ANCsend_0001</v>
      </c>
      <c r="D2176" t="str">
        <f t="shared" si="299"/>
        <v>Sender</v>
      </c>
      <c r="E2176" t="str">
        <f t="shared" si="300"/>
        <v>3</v>
      </c>
      <c r="F2176" t="str">
        <f t="shared" si="301"/>
        <v>2</v>
      </c>
      <c r="G2176" t="str">
        <f t="shared" si="302"/>
        <v>2</v>
      </c>
      <c r="H2176" t="str">
        <f t="shared" si="303"/>
        <v>ANC</v>
      </c>
      <c r="I2176">
        <f t="shared" si="304"/>
        <v>22</v>
      </c>
      <c r="J2176" s="114" t="str">
        <f t="shared" si="305"/>
        <v>1</v>
      </c>
    </row>
    <row r="2177" spans="1:10" x14ac:dyDescent="0.2">
      <c r="A2177" s="116" t="s">
        <v>3240</v>
      </c>
      <c r="B2177" t="str">
        <f t="shared" si="297"/>
        <v>Prozessor C / Section 2 / Programm 2 / Ancillary Sender 2</v>
      </c>
      <c r="C2177" t="str">
        <f t="shared" si="298"/>
        <v>SDI22_ANCsend_0002</v>
      </c>
      <c r="D2177" t="str">
        <f t="shared" si="299"/>
        <v>Sender</v>
      </c>
      <c r="E2177" t="str">
        <f t="shared" si="300"/>
        <v>3</v>
      </c>
      <c r="F2177" t="str">
        <f t="shared" si="301"/>
        <v>2</v>
      </c>
      <c r="G2177" t="str">
        <f t="shared" si="302"/>
        <v>2</v>
      </c>
      <c r="H2177" t="str">
        <f t="shared" si="303"/>
        <v>ANC</v>
      </c>
      <c r="I2177">
        <f t="shared" si="304"/>
        <v>22</v>
      </c>
      <c r="J2177" s="114" t="str">
        <f t="shared" si="305"/>
        <v>2</v>
      </c>
    </row>
    <row r="2178" spans="1:10" x14ac:dyDescent="0.2">
      <c r="A2178" s="115" t="s">
        <v>3241</v>
      </c>
      <c r="B2178" t="str">
        <f t="shared" ref="B2178:B2241" si="306">CONCATENATE(IF(E2178="1","Prozessor A",IF(E2178="2","Prozessor B",IF(E2178="3","Prozessor C",IF(E2178="4","Prozessor D","UNBEKANNT"))))," / ",IF(F2178="1","Section 1",IF(F2178="2","Section 2","UNBEKANNT"))," / ",IF(G2178="1","Programm 1",IF(G2178="2","Programm 2",IF(G2178="3","Programm 3",IF(G2178="4","Programm 4","UNBEKANNT")))), " / ", IF(H2178="VID","Video",IF(H2178="AUD","Audio",IF(H2178="ANC","Ancillary","UNBEKANNT")))," ", D2178, " ", J2178)</f>
        <v>Prozessor C / Section 2 / Programm 2 / Ancillary Sender 3</v>
      </c>
      <c r="C2178" t="str">
        <f t="shared" ref="C2178:C2241" si="307">CONCATENATE("SDI",IF(I2178&lt;10,CONCATENATE("0",I2178),I2178),"_",H2178,IF(D2178="Sender","send_",IF(D2178="Receiver","rec_","UNKNOWN")),IF(OR(J2178 ="1",J2178 ="2",J2178 ="3",J2178 ="4",J2178 ="5",J2178 ="6",J2178 ="7",J2178 ="8",J2178 ="9"),CONCATENATE("000",J2178),CONCATENATE("00",J2178)))</f>
        <v>SDI22_ANCsend_0003</v>
      </c>
      <c r="D2178" t="str">
        <f t="shared" ref="D2178:D2241" si="308">IF(ISERROR(FIND("S|P",A2178)),"Receiver","Sender")</f>
        <v>Sender</v>
      </c>
      <c r="E2178" t="str">
        <f t="shared" ref="E2178:E2241" si="309">IF(ISERROR(FIND("ProcA",A2178)),IF(ISERROR(FIND("ProcB",A2178)),IF(ISERROR(FIND("ProcC",A2178)),IF(ISERROR(FIND("ProcD",A2178)),"UNBEKANNT","4"),"3"),"2"),"1")</f>
        <v>3</v>
      </c>
      <c r="F2178" t="str">
        <f t="shared" ref="F2178:F2241" si="310">IF(ISERROR(FIND(" S1 ",A2178)),IF(ISERROR(FIND(" S2 ",A2178)),"UNBEKANNT","2"),"1")</f>
        <v>2</v>
      </c>
      <c r="G2178" t="str">
        <f t="shared" ref="G2178:G2241" si="311">IF(ISERROR(FIND(" P1 ",A2178)),IF(ISERROR(FIND(" P2 ",A2178)),IF(ISERROR(FIND(" P3 ",A2178)),IF(ISERROR(FIND(" P4 ",A2178)),"UNBEKANNT","4"),"3"),"2"),"1")</f>
        <v>2</v>
      </c>
      <c r="H2178" t="str">
        <f t="shared" ref="H2178:H2241" si="312">IF(ISERROR(FIND("Video",A2178)),IF(ISERROR(FIND("Audio",A2178)),IF(ISERROR(FIND("Ancillary",A2178)),"UNBEKANNT","ANC"),"AUD"),"VID")</f>
        <v>ANC</v>
      </c>
      <c r="I2178">
        <f t="shared" ref="I2178:I2241" si="313">IF(AND(E2178="1",F2178="1",G2178="1"),1,IF(AND(E2178="1",F2178="1",G2178="2"),2,IF(AND(E2178="1",F2178="1",G2178="3"),3,IF(AND(E2178="1",F2178="1",G2178="4"),4,IF(AND(E2178="1",F2178="2",G2178="1"),5,IF(AND(E2178="1",F2178="2",G2178="2"),6,IF(AND(E2178="1",F2178="2",G2178="3"),7,IF(AND(E2178="1",F2178="2",G2178="4"),8,IF(AND(E2178="2",F2178="1",G2178="1"),9,IF(AND(E2178="2",F2178="1",G2178="2"),10,IF(AND(E2178="2",F2178="1",G2178="3"),11,IF(AND(E2178="2",F2178="1",G2178="4"),12,IF(AND(E2178="2",F2178="2",G2178="1"),13,IF(AND(E2178="2",F2178="2",G2178="2"),14,IF(AND(E2178="2",F2178="2",G2178="3"),15,IF(AND(E2178="2",F2178="2",G2178="4"),16,IF(AND(E2178="3",F2178="1",G2178="1"),17,IF(AND(E2178="3",F2178="1",G2178="2"),18,IF(AND(E2178="3",F2178="1",G2178="3"),19,IF(AND(E2178="3",F2178="1",G2178="4"),20,IF(AND(E2178="3",F2178="2",G2178="1"),21,IF(AND(E2178="3",F2178="2",G2178="2"),22,IF(AND(E2178="3",F2178="2",G2178="3"),23,IF(AND(E2178="3",F2178="2",G2178="4"),24,IF(AND(E2178="4",F2178="1",G2178="1"),25,IF(AND(E2178="4",F2178="1",G2178="2"),26,IF(AND(E2178="4",F2178="1",G2178="3"),27,IF(AND(E2178="4",F2178="1",G2178="4"),28,IF(AND(E2178="4",F2178="2",G2178="1"),29,IF(AND(E2178="4",F2178="2",G2178="2"),30,IF(AND(E2178="4",F2178="2",G2178="3"),31,IF(AND(E2178="4",F2178="2",G2178="4"),32,"UNBEKANNT"))))))))))))))))))))))))))))))))</f>
        <v>22</v>
      </c>
      <c r="J2178" s="114" t="str">
        <f t="shared" ref="J2178:J2241" si="314">IF(ISERROR(FIND("Proxy Video",A2178)),IF(ISERROR(FIND("Video",A2178)),IF(ISERROR(SEARCH("Audio",A2178)),IF(ISERROR(SEARCH("Data",A2178)),"UNBEKANNT",RIGHT(A2178,LEN(A2178)-SEARCH("Data",A2178)-4)),RIGHT(A2178,LEN(A2178)-SEARCH("Audio",A2178)-5)),"1"),"2")</f>
        <v>3</v>
      </c>
    </row>
    <row r="2179" spans="1:10" x14ac:dyDescent="0.2">
      <c r="A2179" s="116" t="s">
        <v>3242</v>
      </c>
      <c r="B2179" t="str">
        <f t="shared" si="306"/>
        <v>Prozessor C / Section 2 / Programm 2 / Ancillary Sender 4</v>
      </c>
      <c r="C2179" t="str">
        <f t="shared" si="307"/>
        <v>SDI22_ANCsend_0004</v>
      </c>
      <c r="D2179" t="str">
        <f t="shared" si="308"/>
        <v>Sender</v>
      </c>
      <c r="E2179" t="str">
        <f t="shared" si="309"/>
        <v>3</v>
      </c>
      <c r="F2179" t="str">
        <f t="shared" si="310"/>
        <v>2</v>
      </c>
      <c r="G2179" t="str">
        <f t="shared" si="311"/>
        <v>2</v>
      </c>
      <c r="H2179" t="str">
        <f t="shared" si="312"/>
        <v>ANC</v>
      </c>
      <c r="I2179">
        <f t="shared" si="313"/>
        <v>22</v>
      </c>
      <c r="J2179" s="114" t="str">
        <f t="shared" si="314"/>
        <v>4</v>
      </c>
    </row>
    <row r="2180" spans="1:10" x14ac:dyDescent="0.2">
      <c r="A2180" s="115" t="s">
        <v>3243</v>
      </c>
      <c r="B2180" t="str">
        <f t="shared" si="306"/>
        <v>Prozessor C / Section 2 / Programm 2 / Audio Sender 1</v>
      </c>
      <c r="C2180" t="str">
        <f t="shared" si="307"/>
        <v>SDI22_AUDsend_0001</v>
      </c>
      <c r="D2180" t="str">
        <f t="shared" si="308"/>
        <v>Sender</v>
      </c>
      <c r="E2180" t="str">
        <f t="shared" si="309"/>
        <v>3</v>
      </c>
      <c r="F2180" t="str">
        <f t="shared" si="310"/>
        <v>2</v>
      </c>
      <c r="G2180" t="str">
        <f t="shared" si="311"/>
        <v>2</v>
      </c>
      <c r="H2180" t="str">
        <f t="shared" si="312"/>
        <v>AUD</v>
      </c>
      <c r="I2180">
        <f t="shared" si="313"/>
        <v>22</v>
      </c>
      <c r="J2180" s="114" t="str">
        <f t="shared" si="314"/>
        <v>1</v>
      </c>
    </row>
    <row r="2181" spans="1:10" x14ac:dyDescent="0.2">
      <c r="A2181" s="116" t="s">
        <v>3244</v>
      </c>
      <c r="B2181" t="str">
        <f t="shared" si="306"/>
        <v>Prozessor C / Section 2 / Programm 2 / Audio Sender 2</v>
      </c>
      <c r="C2181" t="str">
        <f t="shared" si="307"/>
        <v>SDI22_AUDsend_0002</v>
      </c>
      <c r="D2181" t="str">
        <f t="shared" si="308"/>
        <v>Sender</v>
      </c>
      <c r="E2181" t="str">
        <f t="shared" si="309"/>
        <v>3</v>
      </c>
      <c r="F2181" t="str">
        <f t="shared" si="310"/>
        <v>2</v>
      </c>
      <c r="G2181" t="str">
        <f t="shared" si="311"/>
        <v>2</v>
      </c>
      <c r="H2181" t="str">
        <f t="shared" si="312"/>
        <v>AUD</v>
      </c>
      <c r="I2181">
        <f t="shared" si="313"/>
        <v>22</v>
      </c>
      <c r="J2181" s="114" t="str">
        <f t="shared" si="314"/>
        <v>2</v>
      </c>
    </row>
    <row r="2182" spans="1:10" x14ac:dyDescent="0.2">
      <c r="A2182" s="115" t="s">
        <v>3245</v>
      </c>
      <c r="B2182" t="str">
        <f t="shared" si="306"/>
        <v>Prozessor C / Section 2 / Programm 2 / Audio Sender 3</v>
      </c>
      <c r="C2182" t="str">
        <f t="shared" si="307"/>
        <v>SDI22_AUDsend_0003</v>
      </c>
      <c r="D2182" t="str">
        <f t="shared" si="308"/>
        <v>Sender</v>
      </c>
      <c r="E2182" t="str">
        <f t="shared" si="309"/>
        <v>3</v>
      </c>
      <c r="F2182" t="str">
        <f t="shared" si="310"/>
        <v>2</v>
      </c>
      <c r="G2182" t="str">
        <f t="shared" si="311"/>
        <v>2</v>
      </c>
      <c r="H2182" t="str">
        <f t="shared" si="312"/>
        <v>AUD</v>
      </c>
      <c r="I2182">
        <f t="shared" si="313"/>
        <v>22</v>
      </c>
      <c r="J2182" s="114" t="str">
        <f t="shared" si="314"/>
        <v>3</v>
      </c>
    </row>
    <row r="2183" spans="1:10" x14ac:dyDescent="0.2">
      <c r="A2183" s="116" t="s">
        <v>3246</v>
      </c>
      <c r="B2183" t="str">
        <f t="shared" si="306"/>
        <v>Prozessor C / Section 2 / Programm 2 / Audio Sender 4</v>
      </c>
      <c r="C2183" t="str">
        <f t="shared" si="307"/>
        <v>SDI22_AUDsend_0004</v>
      </c>
      <c r="D2183" t="str">
        <f t="shared" si="308"/>
        <v>Sender</v>
      </c>
      <c r="E2183" t="str">
        <f t="shared" si="309"/>
        <v>3</v>
      </c>
      <c r="F2183" t="str">
        <f t="shared" si="310"/>
        <v>2</v>
      </c>
      <c r="G2183" t="str">
        <f t="shared" si="311"/>
        <v>2</v>
      </c>
      <c r="H2183" t="str">
        <f t="shared" si="312"/>
        <v>AUD</v>
      </c>
      <c r="I2183">
        <f t="shared" si="313"/>
        <v>22</v>
      </c>
      <c r="J2183" s="114" t="str">
        <f t="shared" si="314"/>
        <v>4</v>
      </c>
    </row>
    <row r="2184" spans="1:10" x14ac:dyDescent="0.2">
      <c r="A2184" s="115" t="s">
        <v>3247</v>
      </c>
      <c r="B2184" t="str">
        <f t="shared" si="306"/>
        <v>Prozessor C / Section 2 / Programm 2 / Audio Sender 5</v>
      </c>
      <c r="C2184" t="str">
        <f t="shared" si="307"/>
        <v>SDI22_AUDsend_0005</v>
      </c>
      <c r="D2184" t="str">
        <f t="shared" si="308"/>
        <v>Sender</v>
      </c>
      <c r="E2184" t="str">
        <f t="shared" si="309"/>
        <v>3</v>
      </c>
      <c r="F2184" t="str">
        <f t="shared" si="310"/>
        <v>2</v>
      </c>
      <c r="G2184" t="str">
        <f t="shared" si="311"/>
        <v>2</v>
      </c>
      <c r="H2184" t="str">
        <f t="shared" si="312"/>
        <v>AUD</v>
      </c>
      <c r="I2184">
        <f t="shared" si="313"/>
        <v>22</v>
      </c>
      <c r="J2184" s="114" t="str">
        <f t="shared" si="314"/>
        <v>5</v>
      </c>
    </row>
    <row r="2185" spans="1:10" x14ac:dyDescent="0.2">
      <c r="A2185" s="116" t="s">
        <v>3248</v>
      </c>
      <c r="B2185" t="str">
        <f t="shared" si="306"/>
        <v>Prozessor C / Section 2 / Programm 2 / Audio Sender 6</v>
      </c>
      <c r="C2185" t="str">
        <f t="shared" si="307"/>
        <v>SDI22_AUDsend_0006</v>
      </c>
      <c r="D2185" t="str">
        <f t="shared" si="308"/>
        <v>Sender</v>
      </c>
      <c r="E2185" t="str">
        <f t="shared" si="309"/>
        <v>3</v>
      </c>
      <c r="F2185" t="str">
        <f t="shared" si="310"/>
        <v>2</v>
      </c>
      <c r="G2185" t="str">
        <f t="shared" si="311"/>
        <v>2</v>
      </c>
      <c r="H2185" t="str">
        <f t="shared" si="312"/>
        <v>AUD</v>
      </c>
      <c r="I2185">
        <f t="shared" si="313"/>
        <v>22</v>
      </c>
      <c r="J2185" s="114" t="str">
        <f t="shared" si="314"/>
        <v>6</v>
      </c>
    </row>
    <row r="2186" spans="1:10" x14ac:dyDescent="0.2">
      <c r="A2186" s="115" t="s">
        <v>3249</v>
      </c>
      <c r="B2186" t="str">
        <f t="shared" si="306"/>
        <v>Prozessor C / Section 2 / Programm 2 / Audio Sender 7</v>
      </c>
      <c r="C2186" t="str">
        <f t="shared" si="307"/>
        <v>SDI22_AUDsend_0007</v>
      </c>
      <c r="D2186" t="str">
        <f t="shared" si="308"/>
        <v>Sender</v>
      </c>
      <c r="E2186" t="str">
        <f t="shared" si="309"/>
        <v>3</v>
      </c>
      <c r="F2186" t="str">
        <f t="shared" si="310"/>
        <v>2</v>
      </c>
      <c r="G2186" t="str">
        <f t="shared" si="311"/>
        <v>2</v>
      </c>
      <c r="H2186" t="str">
        <f t="shared" si="312"/>
        <v>AUD</v>
      </c>
      <c r="I2186">
        <f t="shared" si="313"/>
        <v>22</v>
      </c>
      <c r="J2186" s="114" t="str">
        <f t="shared" si="314"/>
        <v>7</v>
      </c>
    </row>
    <row r="2187" spans="1:10" x14ac:dyDescent="0.2">
      <c r="A2187" s="116" t="s">
        <v>3250</v>
      </c>
      <c r="B2187" t="str">
        <f t="shared" si="306"/>
        <v>Prozessor C / Section 2 / Programm 2 / Audio Sender 8</v>
      </c>
      <c r="C2187" t="str">
        <f t="shared" si="307"/>
        <v>SDI22_AUDsend_0008</v>
      </c>
      <c r="D2187" t="str">
        <f t="shared" si="308"/>
        <v>Sender</v>
      </c>
      <c r="E2187" t="str">
        <f t="shared" si="309"/>
        <v>3</v>
      </c>
      <c r="F2187" t="str">
        <f t="shared" si="310"/>
        <v>2</v>
      </c>
      <c r="G2187" t="str">
        <f t="shared" si="311"/>
        <v>2</v>
      </c>
      <c r="H2187" t="str">
        <f t="shared" si="312"/>
        <v>AUD</v>
      </c>
      <c r="I2187">
        <f t="shared" si="313"/>
        <v>22</v>
      </c>
      <c r="J2187" s="114" t="str">
        <f t="shared" si="314"/>
        <v>8</v>
      </c>
    </row>
    <row r="2188" spans="1:10" x14ac:dyDescent="0.2">
      <c r="A2188" s="115" t="s">
        <v>3251</v>
      </c>
      <c r="B2188" t="str">
        <f t="shared" si="306"/>
        <v>Prozessor C / Section 2 / Programm 2 / Audio Sender 9</v>
      </c>
      <c r="C2188" t="str">
        <f t="shared" si="307"/>
        <v>SDI22_AUDsend_0009</v>
      </c>
      <c r="D2188" t="str">
        <f t="shared" si="308"/>
        <v>Sender</v>
      </c>
      <c r="E2188" t="str">
        <f t="shared" si="309"/>
        <v>3</v>
      </c>
      <c r="F2188" t="str">
        <f t="shared" si="310"/>
        <v>2</v>
      </c>
      <c r="G2188" t="str">
        <f t="shared" si="311"/>
        <v>2</v>
      </c>
      <c r="H2188" t="str">
        <f t="shared" si="312"/>
        <v>AUD</v>
      </c>
      <c r="I2188">
        <f t="shared" si="313"/>
        <v>22</v>
      </c>
      <c r="J2188" s="114" t="str">
        <f t="shared" si="314"/>
        <v>9</v>
      </c>
    </row>
    <row r="2189" spans="1:10" x14ac:dyDescent="0.2">
      <c r="A2189" s="116" t="s">
        <v>3252</v>
      </c>
      <c r="B2189" t="str">
        <f t="shared" si="306"/>
        <v>Prozessor C / Section 2 / Programm 2 / Audio Sender 10</v>
      </c>
      <c r="C2189" t="str">
        <f t="shared" si="307"/>
        <v>SDI22_AUDsend_0010</v>
      </c>
      <c r="D2189" t="str">
        <f t="shared" si="308"/>
        <v>Sender</v>
      </c>
      <c r="E2189" t="str">
        <f t="shared" si="309"/>
        <v>3</v>
      </c>
      <c r="F2189" t="str">
        <f t="shared" si="310"/>
        <v>2</v>
      </c>
      <c r="G2189" t="str">
        <f t="shared" si="311"/>
        <v>2</v>
      </c>
      <c r="H2189" t="str">
        <f t="shared" si="312"/>
        <v>AUD</v>
      </c>
      <c r="I2189">
        <f t="shared" si="313"/>
        <v>22</v>
      </c>
      <c r="J2189" s="114" t="str">
        <f t="shared" si="314"/>
        <v>10</v>
      </c>
    </row>
    <row r="2190" spans="1:10" x14ac:dyDescent="0.2">
      <c r="A2190" s="115" t="s">
        <v>3253</v>
      </c>
      <c r="B2190" t="str">
        <f t="shared" si="306"/>
        <v>Prozessor C / Section 2 / Programm 2 / Audio Sender 11</v>
      </c>
      <c r="C2190" t="str">
        <f t="shared" si="307"/>
        <v>SDI22_AUDsend_0011</v>
      </c>
      <c r="D2190" t="str">
        <f t="shared" si="308"/>
        <v>Sender</v>
      </c>
      <c r="E2190" t="str">
        <f t="shared" si="309"/>
        <v>3</v>
      </c>
      <c r="F2190" t="str">
        <f t="shared" si="310"/>
        <v>2</v>
      </c>
      <c r="G2190" t="str">
        <f t="shared" si="311"/>
        <v>2</v>
      </c>
      <c r="H2190" t="str">
        <f t="shared" si="312"/>
        <v>AUD</v>
      </c>
      <c r="I2190">
        <f t="shared" si="313"/>
        <v>22</v>
      </c>
      <c r="J2190" s="114" t="str">
        <f t="shared" si="314"/>
        <v>11</v>
      </c>
    </row>
    <row r="2191" spans="1:10" x14ac:dyDescent="0.2">
      <c r="A2191" s="116" t="s">
        <v>3254</v>
      </c>
      <c r="B2191" t="str">
        <f t="shared" si="306"/>
        <v>Prozessor C / Section 2 / Programm 2 / Audio Sender 12</v>
      </c>
      <c r="C2191" t="str">
        <f t="shared" si="307"/>
        <v>SDI22_AUDsend_0012</v>
      </c>
      <c r="D2191" t="str">
        <f t="shared" si="308"/>
        <v>Sender</v>
      </c>
      <c r="E2191" t="str">
        <f t="shared" si="309"/>
        <v>3</v>
      </c>
      <c r="F2191" t="str">
        <f t="shared" si="310"/>
        <v>2</v>
      </c>
      <c r="G2191" t="str">
        <f t="shared" si="311"/>
        <v>2</v>
      </c>
      <c r="H2191" t="str">
        <f t="shared" si="312"/>
        <v>AUD</v>
      </c>
      <c r="I2191">
        <f t="shared" si="313"/>
        <v>22</v>
      </c>
      <c r="J2191" s="114" t="str">
        <f t="shared" si="314"/>
        <v>12</v>
      </c>
    </row>
    <row r="2192" spans="1:10" x14ac:dyDescent="0.2">
      <c r="A2192" s="115" t="s">
        <v>3255</v>
      </c>
      <c r="B2192" t="str">
        <f t="shared" si="306"/>
        <v>Prozessor C / Section 2 / Programm 2 / Audio Sender 13</v>
      </c>
      <c r="C2192" t="str">
        <f t="shared" si="307"/>
        <v>SDI22_AUDsend_0013</v>
      </c>
      <c r="D2192" t="str">
        <f t="shared" si="308"/>
        <v>Sender</v>
      </c>
      <c r="E2192" t="str">
        <f t="shared" si="309"/>
        <v>3</v>
      </c>
      <c r="F2192" t="str">
        <f t="shared" si="310"/>
        <v>2</v>
      </c>
      <c r="G2192" t="str">
        <f t="shared" si="311"/>
        <v>2</v>
      </c>
      <c r="H2192" t="str">
        <f t="shared" si="312"/>
        <v>AUD</v>
      </c>
      <c r="I2192">
        <f t="shared" si="313"/>
        <v>22</v>
      </c>
      <c r="J2192" s="114" t="str">
        <f t="shared" si="314"/>
        <v>13</v>
      </c>
    </row>
    <row r="2193" spans="1:10" x14ac:dyDescent="0.2">
      <c r="A2193" s="116" t="s">
        <v>3256</v>
      </c>
      <c r="B2193" t="str">
        <f t="shared" si="306"/>
        <v>Prozessor C / Section 2 / Programm 2 / Audio Sender 14</v>
      </c>
      <c r="C2193" t="str">
        <f t="shared" si="307"/>
        <v>SDI22_AUDsend_0014</v>
      </c>
      <c r="D2193" t="str">
        <f t="shared" si="308"/>
        <v>Sender</v>
      </c>
      <c r="E2193" t="str">
        <f t="shared" si="309"/>
        <v>3</v>
      </c>
      <c r="F2193" t="str">
        <f t="shared" si="310"/>
        <v>2</v>
      </c>
      <c r="G2193" t="str">
        <f t="shared" si="311"/>
        <v>2</v>
      </c>
      <c r="H2193" t="str">
        <f t="shared" si="312"/>
        <v>AUD</v>
      </c>
      <c r="I2193">
        <f t="shared" si="313"/>
        <v>22</v>
      </c>
      <c r="J2193" s="114" t="str">
        <f t="shared" si="314"/>
        <v>14</v>
      </c>
    </row>
    <row r="2194" spans="1:10" x14ac:dyDescent="0.2">
      <c r="A2194" s="115" t="s">
        <v>3257</v>
      </c>
      <c r="B2194" t="str">
        <f t="shared" si="306"/>
        <v>Prozessor C / Section 2 / Programm 2 / Audio Sender 15</v>
      </c>
      <c r="C2194" t="str">
        <f t="shared" si="307"/>
        <v>SDI22_AUDsend_0015</v>
      </c>
      <c r="D2194" t="str">
        <f t="shared" si="308"/>
        <v>Sender</v>
      </c>
      <c r="E2194" t="str">
        <f t="shared" si="309"/>
        <v>3</v>
      </c>
      <c r="F2194" t="str">
        <f t="shared" si="310"/>
        <v>2</v>
      </c>
      <c r="G2194" t="str">
        <f t="shared" si="311"/>
        <v>2</v>
      </c>
      <c r="H2194" t="str">
        <f t="shared" si="312"/>
        <v>AUD</v>
      </c>
      <c r="I2194">
        <f t="shared" si="313"/>
        <v>22</v>
      </c>
      <c r="J2194" s="114" t="str">
        <f t="shared" si="314"/>
        <v>15</v>
      </c>
    </row>
    <row r="2195" spans="1:10" x14ac:dyDescent="0.2">
      <c r="A2195" s="116" t="s">
        <v>3258</v>
      </c>
      <c r="B2195" t="str">
        <f t="shared" si="306"/>
        <v>Prozessor C / Section 2 / Programm 2 / Audio Sender 16</v>
      </c>
      <c r="C2195" t="str">
        <f t="shared" si="307"/>
        <v>SDI22_AUDsend_0016</v>
      </c>
      <c r="D2195" t="str">
        <f t="shared" si="308"/>
        <v>Sender</v>
      </c>
      <c r="E2195" t="str">
        <f t="shared" si="309"/>
        <v>3</v>
      </c>
      <c r="F2195" t="str">
        <f t="shared" si="310"/>
        <v>2</v>
      </c>
      <c r="G2195" t="str">
        <f t="shared" si="311"/>
        <v>2</v>
      </c>
      <c r="H2195" t="str">
        <f t="shared" si="312"/>
        <v>AUD</v>
      </c>
      <c r="I2195">
        <f t="shared" si="313"/>
        <v>22</v>
      </c>
      <c r="J2195" s="114" t="str">
        <f t="shared" si="314"/>
        <v>16</v>
      </c>
    </row>
    <row r="2196" spans="1:10" x14ac:dyDescent="0.2">
      <c r="A2196" s="115" t="s">
        <v>3259</v>
      </c>
      <c r="B2196" t="str">
        <f t="shared" si="306"/>
        <v>Prozessor C / Section 2 / Programm 2 / Video Sender 1</v>
      </c>
      <c r="C2196" t="str">
        <f t="shared" si="307"/>
        <v>SDI22_VIDsend_0001</v>
      </c>
      <c r="D2196" t="str">
        <f t="shared" si="308"/>
        <v>Sender</v>
      </c>
      <c r="E2196" t="str">
        <f t="shared" si="309"/>
        <v>3</v>
      </c>
      <c r="F2196" t="str">
        <f t="shared" si="310"/>
        <v>2</v>
      </c>
      <c r="G2196" t="str">
        <f t="shared" si="311"/>
        <v>2</v>
      </c>
      <c r="H2196" t="str">
        <f t="shared" si="312"/>
        <v>VID</v>
      </c>
      <c r="I2196">
        <f t="shared" si="313"/>
        <v>22</v>
      </c>
      <c r="J2196" s="114" t="str">
        <f t="shared" si="314"/>
        <v>1</v>
      </c>
    </row>
    <row r="2197" spans="1:10" x14ac:dyDescent="0.2">
      <c r="A2197" s="116" t="s">
        <v>3260</v>
      </c>
      <c r="B2197" t="str">
        <f t="shared" si="306"/>
        <v>Prozessor C / Section 2 / Programm 2 / Video Sender 2</v>
      </c>
      <c r="C2197" t="str">
        <f t="shared" si="307"/>
        <v>SDI22_VIDsend_0002</v>
      </c>
      <c r="D2197" t="str">
        <f t="shared" si="308"/>
        <v>Sender</v>
      </c>
      <c r="E2197" t="str">
        <f t="shared" si="309"/>
        <v>3</v>
      </c>
      <c r="F2197" t="str">
        <f t="shared" si="310"/>
        <v>2</v>
      </c>
      <c r="G2197" t="str">
        <f t="shared" si="311"/>
        <v>2</v>
      </c>
      <c r="H2197" t="str">
        <f t="shared" si="312"/>
        <v>VID</v>
      </c>
      <c r="I2197">
        <f t="shared" si="313"/>
        <v>22</v>
      </c>
      <c r="J2197" s="114" t="str">
        <f t="shared" si="314"/>
        <v>2</v>
      </c>
    </row>
    <row r="2198" spans="1:10" x14ac:dyDescent="0.2">
      <c r="A2198" s="115" t="s">
        <v>3261</v>
      </c>
      <c r="B2198" t="str">
        <f t="shared" si="306"/>
        <v>Prozessor C / Section 2 / Programm 3 / Ancillary Sender 1</v>
      </c>
      <c r="C2198" t="str">
        <f t="shared" si="307"/>
        <v>SDI23_ANCsend_0001</v>
      </c>
      <c r="D2198" t="str">
        <f t="shared" si="308"/>
        <v>Sender</v>
      </c>
      <c r="E2198" t="str">
        <f t="shared" si="309"/>
        <v>3</v>
      </c>
      <c r="F2198" t="str">
        <f t="shared" si="310"/>
        <v>2</v>
      </c>
      <c r="G2198" t="str">
        <f t="shared" si="311"/>
        <v>3</v>
      </c>
      <c r="H2198" t="str">
        <f t="shared" si="312"/>
        <v>ANC</v>
      </c>
      <c r="I2198">
        <f t="shared" si="313"/>
        <v>23</v>
      </c>
      <c r="J2198" s="114" t="str">
        <f t="shared" si="314"/>
        <v>1</v>
      </c>
    </row>
    <row r="2199" spans="1:10" x14ac:dyDescent="0.2">
      <c r="A2199" s="116" t="s">
        <v>3262</v>
      </c>
      <c r="B2199" t="str">
        <f t="shared" si="306"/>
        <v>Prozessor C / Section 2 / Programm 3 / Ancillary Sender 2</v>
      </c>
      <c r="C2199" t="str">
        <f t="shared" si="307"/>
        <v>SDI23_ANCsend_0002</v>
      </c>
      <c r="D2199" t="str">
        <f t="shared" si="308"/>
        <v>Sender</v>
      </c>
      <c r="E2199" t="str">
        <f t="shared" si="309"/>
        <v>3</v>
      </c>
      <c r="F2199" t="str">
        <f t="shared" si="310"/>
        <v>2</v>
      </c>
      <c r="G2199" t="str">
        <f t="shared" si="311"/>
        <v>3</v>
      </c>
      <c r="H2199" t="str">
        <f t="shared" si="312"/>
        <v>ANC</v>
      </c>
      <c r="I2199">
        <f t="shared" si="313"/>
        <v>23</v>
      </c>
      <c r="J2199" s="114" t="str">
        <f t="shared" si="314"/>
        <v>2</v>
      </c>
    </row>
    <row r="2200" spans="1:10" x14ac:dyDescent="0.2">
      <c r="A2200" s="115" t="s">
        <v>3263</v>
      </c>
      <c r="B2200" t="str">
        <f t="shared" si="306"/>
        <v>Prozessor C / Section 2 / Programm 3 / Ancillary Sender 3</v>
      </c>
      <c r="C2200" t="str">
        <f t="shared" si="307"/>
        <v>SDI23_ANCsend_0003</v>
      </c>
      <c r="D2200" t="str">
        <f t="shared" si="308"/>
        <v>Sender</v>
      </c>
      <c r="E2200" t="str">
        <f t="shared" si="309"/>
        <v>3</v>
      </c>
      <c r="F2200" t="str">
        <f t="shared" si="310"/>
        <v>2</v>
      </c>
      <c r="G2200" t="str">
        <f t="shared" si="311"/>
        <v>3</v>
      </c>
      <c r="H2200" t="str">
        <f t="shared" si="312"/>
        <v>ANC</v>
      </c>
      <c r="I2200">
        <f t="shared" si="313"/>
        <v>23</v>
      </c>
      <c r="J2200" s="114" t="str">
        <f t="shared" si="314"/>
        <v>3</v>
      </c>
    </row>
    <row r="2201" spans="1:10" x14ac:dyDescent="0.2">
      <c r="A2201" s="116" t="s">
        <v>3264</v>
      </c>
      <c r="B2201" t="str">
        <f t="shared" si="306"/>
        <v>Prozessor C / Section 2 / Programm 3 / Ancillary Sender 4</v>
      </c>
      <c r="C2201" t="str">
        <f t="shared" si="307"/>
        <v>SDI23_ANCsend_0004</v>
      </c>
      <c r="D2201" t="str">
        <f t="shared" si="308"/>
        <v>Sender</v>
      </c>
      <c r="E2201" t="str">
        <f t="shared" si="309"/>
        <v>3</v>
      </c>
      <c r="F2201" t="str">
        <f t="shared" si="310"/>
        <v>2</v>
      </c>
      <c r="G2201" t="str">
        <f t="shared" si="311"/>
        <v>3</v>
      </c>
      <c r="H2201" t="str">
        <f t="shared" si="312"/>
        <v>ANC</v>
      </c>
      <c r="I2201">
        <f t="shared" si="313"/>
        <v>23</v>
      </c>
      <c r="J2201" s="114" t="str">
        <f t="shared" si="314"/>
        <v>4</v>
      </c>
    </row>
    <row r="2202" spans="1:10" x14ac:dyDescent="0.2">
      <c r="A2202" s="115" t="s">
        <v>3265</v>
      </c>
      <c r="B2202" t="str">
        <f t="shared" si="306"/>
        <v>Prozessor C / Section 2 / Programm 3 / Audio Sender 1</v>
      </c>
      <c r="C2202" t="str">
        <f t="shared" si="307"/>
        <v>SDI23_AUDsend_0001</v>
      </c>
      <c r="D2202" t="str">
        <f t="shared" si="308"/>
        <v>Sender</v>
      </c>
      <c r="E2202" t="str">
        <f t="shared" si="309"/>
        <v>3</v>
      </c>
      <c r="F2202" t="str">
        <f t="shared" si="310"/>
        <v>2</v>
      </c>
      <c r="G2202" t="str">
        <f t="shared" si="311"/>
        <v>3</v>
      </c>
      <c r="H2202" t="str">
        <f t="shared" si="312"/>
        <v>AUD</v>
      </c>
      <c r="I2202">
        <f t="shared" si="313"/>
        <v>23</v>
      </c>
      <c r="J2202" s="114" t="str">
        <f t="shared" si="314"/>
        <v>1</v>
      </c>
    </row>
    <row r="2203" spans="1:10" x14ac:dyDescent="0.2">
      <c r="A2203" s="116" t="s">
        <v>3266</v>
      </c>
      <c r="B2203" t="str">
        <f t="shared" si="306"/>
        <v>Prozessor C / Section 2 / Programm 3 / Audio Sender 2</v>
      </c>
      <c r="C2203" t="str">
        <f t="shared" si="307"/>
        <v>SDI23_AUDsend_0002</v>
      </c>
      <c r="D2203" t="str">
        <f t="shared" si="308"/>
        <v>Sender</v>
      </c>
      <c r="E2203" t="str">
        <f t="shared" si="309"/>
        <v>3</v>
      </c>
      <c r="F2203" t="str">
        <f t="shared" si="310"/>
        <v>2</v>
      </c>
      <c r="G2203" t="str">
        <f t="shared" si="311"/>
        <v>3</v>
      </c>
      <c r="H2203" t="str">
        <f t="shared" si="312"/>
        <v>AUD</v>
      </c>
      <c r="I2203">
        <f t="shared" si="313"/>
        <v>23</v>
      </c>
      <c r="J2203" s="114" t="str">
        <f t="shared" si="314"/>
        <v>2</v>
      </c>
    </row>
    <row r="2204" spans="1:10" x14ac:dyDescent="0.2">
      <c r="A2204" s="115" t="s">
        <v>3267</v>
      </c>
      <c r="B2204" t="str">
        <f t="shared" si="306"/>
        <v>Prozessor C / Section 2 / Programm 3 / Audio Sender 3</v>
      </c>
      <c r="C2204" t="str">
        <f t="shared" si="307"/>
        <v>SDI23_AUDsend_0003</v>
      </c>
      <c r="D2204" t="str">
        <f t="shared" si="308"/>
        <v>Sender</v>
      </c>
      <c r="E2204" t="str">
        <f t="shared" si="309"/>
        <v>3</v>
      </c>
      <c r="F2204" t="str">
        <f t="shared" si="310"/>
        <v>2</v>
      </c>
      <c r="G2204" t="str">
        <f t="shared" si="311"/>
        <v>3</v>
      </c>
      <c r="H2204" t="str">
        <f t="shared" si="312"/>
        <v>AUD</v>
      </c>
      <c r="I2204">
        <f t="shared" si="313"/>
        <v>23</v>
      </c>
      <c r="J2204" s="114" t="str">
        <f t="shared" si="314"/>
        <v>3</v>
      </c>
    </row>
    <row r="2205" spans="1:10" x14ac:dyDescent="0.2">
      <c r="A2205" s="116" t="s">
        <v>3268</v>
      </c>
      <c r="B2205" t="str">
        <f t="shared" si="306"/>
        <v>Prozessor C / Section 2 / Programm 3 / Audio Sender 4</v>
      </c>
      <c r="C2205" t="str">
        <f t="shared" si="307"/>
        <v>SDI23_AUDsend_0004</v>
      </c>
      <c r="D2205" t="str">
        <f t="shared" si="308"/>
        <v>Sender</v>
      </c>
      <c r="E2205" t="str">
        <f t="shared" si="309"/>
        <v>3</v>
      </c>
      <c r="F2205" t="str">
        <f t="shared" si="310"/>
        <v>2</v>
      </c>
      <c r="G2205" t="str">
        <f t="shared" si="311"/>
        <v>3</v>
      </c>
      <c r="H2205" t="str">
        <f t="shared" si="312"/>
        <v>AUD</v>
      </c>
      <c r="I2205">
        <f t="shared" si="313"/>
        <v>23</v>
      </c>
      <c r="J2205" s="114" t="str">
        <f t="shared" si="314"/>
        <v>4</v>
      </c>
    </row>
    <row r="2206" spans="1:10" x14ac:dyDescent="0.2">
      <c r="A2206" s="115" t="s">
        <v>3269</v>
      </c>
      <c r="B2206" t="str">
        <f t="shared" si="306"/>
        <v>Prozessor C / Section 2 / Programm 3 / Audio Sender 5</v>
      </c>
      <c r="C2206" t="str">
        <f t="shared" si="307"/>
        <v>SDI23_AUDsend_0005</v>
      </c>
      <c r="D2206" t="str">
        <f t="shared" si="308"/>
        <v>Sender</v>
      </c>
      <c r="E2206" t="str">
        <f t="shared" si="309"/>
        <v>3</v>
      </c>
      <c r="F2206" t="str">
        <f t="shared" si="310"/>
        <v>2</v>
      </c>
      <c r="G2206" t="str">
        <f t="shared" si="311"/>
        <v>3</v>
      </c>
      <c r="H2206" t="str">
        <f t="shared" si="312"/>
        <v>AUD</v>
      </c>
      <c r="I2206">
        <f t="shared" si="313"/>
        <v>23</v>
      </c>
      <c r="J2206" s="114" t="str">
        <f t="shared" si="314"/>
        <v>5</v>
      </c>
    </row>
    <row r="2207" spans="1:10" x14ac:dyDescent="0.2">
      <c r="A2207" s="116" t="s">
        <v>3270</v>
      </c>
      <c r="B2207" t="str">
        <f t="shared" si="306"/>
        <v>Prozessor C / Section 2 / Programm 3 / Audio Sender 6</v>
      </c>
      <c r="C2207" t="str">
        <f t="shared" si="307"/>
        <v>SDI23_AUDsend_0006</v>
      </c>
      <c r="D2207" t="str">
        <f t="shared" si="308"/>
        <v>Sender</v>
      </c>
      <c r="E2207" t="str">
        <f t="shared" si="309"/>
        <v>3</v>
      </c>
      <c r="F2207" t="str">
        <f t="shared" si="310"/>
        <v>2</v>
      </c>
      <c r="G2207" t="str">
        <f t="shared" si="311"/>
        <v>3</v>
      </c>
      <c r="H2207" t="str">
        <f t="shared" si="312"/>
        <v>AUD</v>
      </c>
      <c r="I2207">
        <f t="shared" si="313"/>
        <v>23</v>
      </c>
      <c r="J2207" s="114" t="str">
        <f t="shared" si="314"/>
        <v>6</v>
      </c>
    </row>
    <row r="2208" spans="1:10" x14ac:dyDescent="0.2">
      <c r="A2208" s="115" t="s">
        <v>3271</v>
      </c>
      <c r="B2208" t="str">
        <f t="shared" si="306"/>
        <v>Prozessor C / Section 2 / Programm 3 / Audio Sender 7</v>
      </c>
      <c r="C2208" t="str">
        <f t="shared" si="307"/>
        <v>SDI23_AUDsend_0007</v>
      </c>
      <c r="D2208" t="str">
        <f t="shared" si="308"/>
        <v>Sender</v>
      </c>
      <c r="E2208" t="str">
        <f t="shared" si="309"/>
        <v>3</v>
      </c>
      <c r="F2208" t="str">
        <f t="shared" si="310"/>
        <v>2</v>
      </c>
      <c r="G2208" t="str">
        <f t="shared" si="311"/>
        <v>3</v>
      </c>
      <c r="H2208" t="str">
        <f t="shared" si="312"/>
        <v>AUD</v>
      </c>
      <c r="I2208">
        <f t="shared" si="313"/>
        <v>23</v>
      </c>
      <c r="J2208" s="114" t="str">
        <f t="shared" si="314"/>
        <v>7</v>
      </c>
    </row>
    <row r="2209" spans="1:10" x14ac:dyDescent="0.2">
      <c r="A2209" s="116" t="s">
        <v>3272</v>
      </c>
      <c r="B2209" t="str">
        <f t="shared" si="306"/>
        <v>Prozessor C / Section 2 / Programm 3 / Audio Sender 8</v>
      </c>
      <c r="C2209" t="str">
        <f t="shared" si="307"/>
        <v>SDI23_AUDsend_0008</v>
      </c>
      <c r="D2209" t="str">
        <f t="shared" si="308"/>
        <v>Sender</v>
      </c>
      <c r="E2209" t="str">
        <f t="shared" si="309"/>
        <v>3</v>
      </c>
      <c r="F2209" t="str">
        <f t="shared" si="310"/>
        <v>2</v>
      </c>
      <c r="G2209" t="str">
        <f t="shared" si="311"/>
        <v>3</v>
      </c>
      <c r="H2209" t="str">
        <f t="shared" si="312"/>
        <v>AUD</v>
      </c>
      <c r="I2209">
        <f t="shared" si="313"/>
        <v>23</v>
      </c>
      <c r="J2209" s="114" t="str">
        <f t="shared" si="314"/>
        <v>8</v>
      </c>
    </row>
    <row r="2210" spans="1:10" x14ac:dyDescent="0.2">
      <c r="A2210" s="115" t="s">
        <v>3273</v>
      </c>
      <c r="B2210" t="str">
        <f t="shared" si="306"/>
        <v>Prozessor C / Section 2 / Programm 3 / Audio Sender 9</v>
      </c>
      <c r="C2210" t="str">
        <f t="shared" si="307"/>
        <v>SDI23_AUDsend_0009</v>
      </c>
      <c r="D2210" t="str">
        <f t="shared" si="308"/>
        <v>Sender</v>
      </c>
      <c r="E2210" t="str">
        <f t="shared" si="309"/>
        <v>3</v>
      </c>
      <c r="F2210" t="str">
        <f t="shared" si="310"/>
        <v>2</v>
      </c>
      <c r="G2210" t="str">
        <f t="shared" si="311"/>
        <v>3</v>
      </c>
      <c r="H2210" t="str">
        <f t="shared" si="312"/>
        <v>AUD</v>
      </c>
      <c r="I2210">
        <f t="shared" si="313"/>
        <v>23</v>
      </c>
      <c r="J2210" s="114" t="str">
        <f t="shared" si="314"/>
        <v>9</v>
      </c>
    </row>
    <row r="2211" spans="1:10" x14ac:dyDescent="0.2">
      <c r="A2211" s="116" t="s">
        <v>3274</v>
      </c>
      <c r="B2211" t="str">
        <f t="shared" si="306"/>
        <v>Prozessor C / Section 2 / Programm 3 / Audio Sender 10</v>
      </c>
      <c r="C2211" t="str">
        <f t="shared" si="307"/>
        <v>SDI23_AUDsend_0010</v>
      </c>
      <c r="D2211" t="str">
        <f t="shared" si="308"/>
        <v>Sender</v>
      </c>
      <c r="E2211" t="str">
        <f t="shared" si="309"/>
        <v>3</v>
      </c>
      <c r="F2211" t="str">
        <f t="shared" si="310"/>
        <v>2</v>
      </c>
      <c r="G2211" t="str">
        <f t="shared" si="311"/>
        <v>3</v>
      </c>
      <c r="H2211" t="str">
        <f t="shared" si="312"/>
        <v>AUD</v>
      </c>
      <c r="I2211">
        <f t="shared" si="313"/>
        <v>23</v>
      </c>
      <c r="J2211" s="114" t="str">
        <f t="shared" si="314"/>
        <v>10</v>
      </c>
    </row>
    <row r="2212" spans="1:10" x14ac:dyDescent="0.2">
      <c r="A2212" s="115" t="s">
        <v>3275</v>
      </c>
      <c r="B2212" t="str">
        <f t="shared" si="306"/>
        <v>Prozessor C / Section 2 / Programm 3 / Audio Sender 11</v>
      </c>
      <c r="C2212" t="str">
        <f t="shared" si="307"/>
        <v>SDI23_AUDsend_0011</v>
      </c>
      <c r="D2212" t="str">
        <f t="shared" si="308"/>
        <v>Sender</v>
      </c>
      <c r="E2212" t="str">
        <f t="shared" si="309"/>
        <v>3</v>
      </c>
      <c r="F2212" t="str">
        <f t="shared" si="310"/>
        <v>2</v>
      </c>
      <c r="G2212" t="str">
        <f t="shared" si="311"/>
        <v>3</v>
      </c>
      <c r="H2212" t="str">
        <f t="shared" si="312"/>
        <v>AUD</v>
      </c>
      <c r="I2212">
        <f t="shared" si="313"/>
        <v>23</v>
      </c>
      <c r="J2212" s="114" t="str">
        <f t="shared" si="314"/>
        <v>11</v>
      </c>
    </row>
    <row r="2213" spans="1:10" x14ac:dyDescent="0.2">
      <c r="A2213" s="116" t="s">
        <v>3276</v>
      </c>
      <c r="B2213" t="str">
        <f t="shared" si="306"/>
        <v>Prozessor C / Section 2 / Programm 3 / Audio Sender 12</v>
      </c>
      <c r="C2213" t="str">
        <f t="shared" si="307"/>
        <v>SDI23_AUDsend_0012</v>
      </c>
      <c r="D2213" t="str">
        <f t="shared" si="308"/>
        <v>Sender</v>
      </c>
      <c r="E2213" t="str">
        <f t="shared" si="309"/>
        <v>3</v>
      </c>
      <c r="F2213" t="str">
        <f t="shared" si="310"/>
        <v>2</v>
      </c>
      <c r="G2213" t="str">
        <f t="shared" si="311"/>
        <v>3</v>
      </c>
      <c r="H2213" t="str">
        <f t="shared" si="312"/>
        <v>AUD</v>
      </c>
      <c r="I2213">
        <f t="shared" si="313"/>
        <v>23</v>
      </c>
      <c r="J2213" s="114" t="str">
        <f t="shared" si="314"/>
        <v>12</v>
      </c>
    </row>
    <row r="2214" spans="1:10" x14ac:dyDescent="0.2">
      <c r="A2214" s="115" t="s">
        <v>3277</v>
      </c>
      <c r="B2214" t="str">
        <f t="shared" si="306"/>
        <v>Prozessor C / Section 2 / Programm 3 / Audio Sender 13</v>
      </c>
      <c r="C2214" t="str">
        <f t="shared" si="307"/>
        <v>SDI23_AUDsend_0013</v>
      </c>
      <c r="D2214" t="str">
        <f t="shared" si="308"/>
        <v>Sender</v>
      </c>
      <c r="E2214" t="str">
        <f t="shared" si="309"/>
        <v>3</v>
      </c>
      <c r="F2214" t="str">
        <f t="shared" si="310"/>
        <v>2</v>
      </c>
      <c r="G2214" t="str">
        <f t="shared" si="311"/>
        <v>3</v>
      </c>
      <c r="H2214" t="str">
        <f t="shared" si="312"/>
        <v>AUD</v>
      </c>
      <c r="I2214">
        <f t="shared" si="313"/>
        <v>23</v>
      </c>
      <c r="J2214" s="114" t="str">
        <f t="shared" si="314"/>
        <v>13</v>
      </c>
    </row>
    <row r="2215" spans="1:10" x14ac:dyDescent="0.2">
      <c r="A2215" s="116" t="s">
        <v>3278</v>
      </c>
      <c r="B2215" t="str">
        <f t="shared" si="306"/>
        <v>Prozessor C / Section 2 / Programm 3 / Audio Sender 14</v>
      </c>
      <c r="C2215" t="str">
        <f t="shared" si="307"/>
        <v>SDI23_AUDsend_0014</v>
      </c>
      <c r="D2215" t="str">
        <f t="shared" si="308"/>
        <v>Sender</v>
      </c>
      <c r="E2215" t="str">
        <f t="shared" si="309"/>
        <v>3</v>
      </c>
      <c r="F2215" t="str">
        <f t="shared" si="310"/>
        <v>2</v>
      </c>
      <c r="G2215" t="str">
        <f t="shared" si="311"/>
        <v>3</v>
      </c>
      <c r="H2215" t="str">
        <f t="shared" si="312"/>
        <v>AUD</v>
      </c>
      <c r="I2215">
        <f t="shared" si="313"/>
        <v>23</v>
      </c>
      <c r="J2215" s="114" t="str">
        <f t="shared" si="314"/>
        <v>14</v>
      </c>
    </row>
    <row r="2216" spans="1:10" x14ac:dyDescent="0.2">
      <c r="A2216" s="115" t="s">
        <v>3279</v>
      </c>
      <c r="B2216" t="str">
        <f t="shared" si="306"/>
        <v>Prozessor C / Section 2 / Programm 3 / Audio Sender 15</v>
      </c>
      <c r="C2216" t="str">
        <f t="shared" si="307"/>
        <v>SDI23_AUDsend_0015</v>
      </c>
      <c r="D2216" t="str">
        <f t="shared" si="308"/>
        <v>Sender</v>
      </c>
      <c r="E2216" t="str">
        <f t="shared" si="309"/>
        <v>3</v>
      </c>
      <c r="F2216" t="str">
        <f t="shared" si="310"/>
        <v>2</v>
      </c>
      <c r="G2216" t="str">
        <f t="shared" si="311"/>
        <v>3</v>
      </c>
      <c r="H2216" t="str">
        <f t="shared" si="312"/>
        <v>AUD</v>
      </c>
      <c r="I2216">
        <f t="shared" si="313"/>
        <v>23</v>
      </c>
      <c r="J2216" s="114" t="str">
        <f t="shared" si="314"/>
        <v>15</v>
      </c>
    </row>
    <row r="2217" spans="1:10" x14ac:dyDescent="0.2">
      <c r="A2217" s="116" t="s">
        <v>3280</v>
      </c>
      <c r="B2217" t="str">
        <f t="shared" si="306"/>
        <v>Prozessor C / Section 2 / Programm 3 / Audio Sender 16</v>
      </c>
      <c r="C2217" t="str">
        <f t="shared" si="307"/>
        <v>SDI23_AUDsend_0016</v>
      </c>
      <c r="D2217" t="str">
        <f t="shared" si="308"/>
        <v>Sender</v>
      </c>
      <c r="E2217" t="str">
        <f t="shared" si="309"/>
        <v>3</v>
      </c>
      <c r="F2217" t="str">
        <f t="shared" si="310"/>
        <v>2</v>
      </c>
      <c r="G2217" t="str">
        <f t="shared" si="311"/>
        <v>3</v>
      </c>
      <c r="H2217" t="str">
        <f t="shared" si="312"/>
        <v>AUD</v>
      </c>
      <c r="I2217">
        <f t="shared" si="313"/>
        <v>23</v>
      </c>
      <c r="J2217" s="114" t="str">
        <f t="shared" si="314"/>
        <v>16</v>
      </c>
    </row>
    <row r="2218" spans="1:10" x14ac:dyDescent="0.2">
      <c r="A2218" s="115" t="s">
        <v>3281</v>
      </c>
      <c r="B2218" t="str">
        <f t="shared" si="306"/>
        <v>Prozessor C / Section 2 / Programm 3 / Video Sender 1</v>
      </c>
      <c r="C2218" t="str">
        <f t="shared" si="307"/>
        <v>SDI23_VIDsend_0001</v>
      </c>
      <c r="D2218" t="str">
        <f t="shared" si="308"/>
        <v>Sender</v>
      </c>
      <c r="E2218" t="str">
        <f t="shared" si="309"/>
        <v>3</v>
      </c>
      <c r="F2218" t="str">
        <f t="shared" si="310"/>
        <v>2</v>
      </c>
      <c r="G2218" t="str">
        <f t="shared" si="311"/>
        <v>3</v>
      </c>
      <c r="H2218" t="str">
        <f t="shared" si="312"/>
        <v>VID</v>
      </c>
      <c r="I2218">
        <f t="shared" si="313"/>
        <v>23</v>
      </c>
      <c r="J2218" s="114" t="str">
        <f t="shared" si="314"/>
        <v>1</v>
      </c>
    </row>
    <row r="2219" spans="1:10" x14ac:dyDescent="0.2">
      <c r="A2219" s="116" t="s">
        <v>3282</v>
      </c>
      <c r="B2219" t="str">
        <f t="shared" si="306"/>
        <v>Prozessor C / Section 2 / Programm 3 / Video Sender 2</v>
      </c>
      <c r="C2219" t="str">
        <f t="shared" si="307"/>
        <v>SDI23_VIDsend_0002</v>
      </c>
      <c r="D2219" t="str">
        <f t="shared" si="308"/>
        <v>Sender</v>
      </c>
      <c r="E2219" t="str">
        <f t="shared" si="309"/>
        <v>3</v>
      </c>
      <c r="F2219" t="str">
        <f t="shared" si="310"/>
        <v>2</v>
      </c>
      <c r="G2219" t="str">
        <f t="shared" si="311"/>
        <v>3</v>
      </c>
      <c r="H2219" t="str">
        <f t="shared" si="312"/>
        <v>VID</v>
      </c>
      <c r="I2219">
        <f t="shared" si="313"/>
        <v>23</v>
      </c>
      <c r="J2219" s="114" t="str">
        <f t="shared" si="314"/>
        <v>2</v>
      </c>
    </row>
    <row r="2220" spans="1:10" x14ac:dyDescent="0.2">
      <c r="A2220" s="115" t="s">
        <v>3283</v>
      </c>
      <c r="B2220" t="str">
        <f t="shared" si="306"/>
        <v>Prozessor C / Section 2 / Programm 4 / Ancillary Sender 1</v>
      </c>
      <c r="C2220" t="str">
        <f t="shared" si="307"/>
        <v>SDI24_ANCsend_0001</v>
      </c>
      <c r="D2220" t="str">
        <f t="shared" si="308"/>
        <v>Sender</v>
      </c>
      <c r="E2220" t="str">
        <f t="shared" si="309"/>
        <v>3</v>
      </c>
      <c r="F2220" t="str">
        <f t="shared" si="310"/>
        <v>2</v>
      </c>
      <c r="G2220" t="str">
        <f t="shared" si="311"/>
        <v>4</v>
      </c>
      <c r="H2220" t="str">
        <f t="shared" si="312"/>
        <v>ANC</v>
      </c>
      <c r="I2220">
        <f t="shared" si="313"/>
        <v>24</v>
      </c>
      <c r="J2220" s="114" t="str">
        <f t="shared" si="314"/>
        <v>1</v>
      </c>
    </row>
    <row r="2221" spans="1:10" x14ac:dyDescent="0.2">
      <c r="A2221" s="116" t="s">
        <v>3284</v>
      </c>
      <c r="B2221" t="str">
        <f t="shared" si="306"/>
        <v>Prozessor C / Section 2 / Programm 4 / Ancillary Sender 2</v>
      </c>
      <c r="C2221" t="str">
        <f t="shared" si="307"/>
        <v>SDI24_ANCsend_0002</v>
      </c>
      <c r="D2221" t="str">
        <f t="shared" si="308"/>
        <v>Sender</v>
      </c>
      <c r="E2221" t="str">
        <f t="shared" si="309"/>
        <v>3</v>
      </c>
      <c r="F2221" t="str">
        <f t="shared" si="310"/>
        <v>2</v>
      </c>
      <c r="G2221" t="str">
        <f t="shared" si="311"/>
        <v>4</v>
      </c>
      <c r="H2221" t="str">
        <f t="shared" si="312"/>
        <v>ANC</v>
      </c>
      <c r="I2221">
        <f t="shared" si="313"/>
        <v>24</v>
      </c>
      <c r="J2221" s="114" t="str">
        <f t="shared" si="314"/>
        <v>2</v>
      </c>
    </row>
    <row r="2222" spans="1:10" x14ac:dyDescent="0.2">
      <c r="A2222" s="115" t="s">
        <v>3285</v>
      </c>
      <c r="B2222" t="str">
        <f t="shared" si="306"/>
        <v>Prozessor C / Section 2 / Programm 4 / Ancillary Sender 3</v>
      </c>
      <c r="C2222" t="str">
        <f t="shared" si="307"/>
        <v>SDI24_ANCsend_0003</v>
      </c>
      <c r="D2222" t="str">
        <f t="shared" si="308"/>
        <v>Sender</v>
      </c>
      <c r="E2222" t="str">
        <f t="shared" si="309"/>
        <v>3</v>
      </c>
      <c r="F2222" t="str">
        <f t="shared" si="310"/>
        <v>2</v>
      </c>
      <c r="G2222" t="str">
        <f t="shared" si="311"/>
        <v>4</v>
      </c>
      <c r="H2222" t="str">
        <f t="shared" si="312"/>
        <v>ANC</v>
      </c>
      <c r="I2222">
        <f t="shared" si="313"/>
        <v>24</v>
      </c>
      <c r="J2222" s="114" t="str">
        <f t="shared" si="314"/>
        <v>3</v>
      </c>
    </row>
    <row r="2223" spans="1:10" x14ac:dyDescent="0.2">
      <c r="A2223" s="116" t="s">
        <v>3286</v>
      </c>
      <c r="B2223" t="str">
        <f t="shared" si="306"/>
        <v>Prozessor C / Section 2 / Programm 4 / Ancillary Sender 4</v>
      </c>
      <c r="C2223" t="str">
        <f t="shared" si="307"/>
        <v>SDI24_ANCsend_0004</v>
      </c>
      <c r="D2223" t="str">
        <f t="shared" si="308"/>
        <v>Sender</v>
      </c>
      <c r="E2223" t="str">
        <f t="shared" si="309"/>
        <v>3</v>
      </c>
      <c r="F2223" t="str">
        <f t="shared" si="310"/>
        <v>2</v>
      </c>
      <c r="G2223" t="str">
        <f t="shared" si="311"/>
        <v>4</v>
      </c>
      <c r="H2223" t="str">
        <f t="shared" si="312"/>
        <v>ANC</v>
      </c>
      <c r="I2223">
        <f t="shared" si="313"/>
        <v>24</v>
      </c>
      <c r="J2223" s="114" t="str">
        <f t="shared" si="314"/>
        <v>4</v>
      </c>
    </row>
    <row r="2224" spans="1:10" x14ac:dyDescent="0.2">
      <c r="A2224" s="115" t="s">
        <v>3287</v>
      </c>
      <c r="B2224" t="str">
        <f t="shared" si="306"/>
        <v>Prozessor C / Section 2 / Programm 4 / Audio Sender 1</v>
      </c>
      <c r="C2224" t="str">
        <f t="shared" si="307"/>
        <v>SDI24_AUDsend_0001</v>
      </c>
      <c r="D2224" t="str">
        <f t="shared" si="308"/>
        <v>Sender</v>
      </c>
      <c r="E2224" t="str">
        <f t="shared" si="309"/>
        <v>3</v>
      </c>
      <c r="F2224" t="str">
        <f t="shared" si="310"/>
        <v>2</v>
      </c>
      <c r="G2224" t="str">
        <f t="shared" si="311"/>
        <v>4</v>
      </c>
      <c r="H2224" t="str">
        <f t="shared" si="312"/>
        <v>AUD</v>
      </c>
      <c r="I2224">
        <f t="shared" si="313"/>
        <v>24</v>
      </c>
      <c r="J2224" s="114" t="str">
        <f t="shared" si="314"/>
        <v>1</v>
      </c>
    </row>
    <row r="2225" spans="1:10" x14ac:dyDescent="0.2">
      <c r="A2225" s="116" t="s">
        <v>3288</v>
      </c>
      <c r="B2225" t="str">
        <f t="shared" si="306"/>
        <v>Prozessor C / Section 2 / Programm 4 / Audio Sender 2</v>
      </c>
      <c r="C2225" t="str">
        <f t="shared" si="307"/>
        <v>SDI24_AUDsend_0002</v>
      </c>
      <c r="D2225" t="str">
        <f t="shared" si="308"/>
        <v>Sender</v>
      </c>
      <c r="E2225" t="str">
        <f t="shared" si="309"/>
        <v>3</v>
      </c>
      <c r="F2225" t="str">
        <f t="shared" si="310"/>
        <v>2</v>
      </c>
      <c r="G2225" t="str">
        <f t="shared" si="311"/>
        <v>4</v>
      </c>
      <c r="H2225" t="str">
        <f t="shared" si="312"/>
        <v>AUD</v>
      </c>
      <c r="I2225">
        <f t="shared" si="313"/>
        <v>24</v>
      </c>
      <c r="J2225" s="114" t="str">
        <f t="shared" si="314"/>
        <v>2</v>
      </c>
    </row>
    <row r="2226" spans="1:10" x14ac:dyDescent="0.2">
      <c r="A2226" s="115" t="s">
        <v>3289</v>
      </c>
      <c r="B2226" t="str">
        <f t="shared" si="306"/>
        <v>Prozessor C / Section 2 / Programm 4 / Audio Sender 3</v>
      </c>
      <c r="C2226" t="str">
        <f t="shared" si="307"/>
        <v>SDI24_AUDsend_0003</v>
      </c>
      <c r="D2226" t="str">
        <f t="shared" si="308"/>
        <v>Sender</v>
      </c>
      <c r="E2226" t="str">
        <f t="shared" si="309"/>
        <v>3</v>
      </c>
      <c r="F2226" t="str">
        <f t="shared" si="310"/>
        <v>2</v>
      </c>
      <c r="G2226" t="str">
        <f t="shared" si="311"/>
        <v>4</v>
      </c>
      <c r="H2226" t="str">
        <f t="shared" si="312"/>
        <v>AUD</v>
      </c>
      <c r="I2226">
        <f t="shared" si="313"/>
        <v>24</v>
      </c>
      <c r="J2226" s="114" t="str">
        <f t="shared" si="314"/>
        <v>3</v>
      </c>
    </row>
    <row r="2227" spans="1:10" x14ac:dyDescent="0.2">
      <c r="A2227" s="116" t="s">
        <v>3290</v>
      </c>
      <c r="B2227" t="str">
        <f t="shared" si="306"/>
        <v>Prozessor C / Section 2 / Programm 4 / Audio Sender 4</v>
      </c>
      <c r="C2227" t="str">
        <f t="shared" si="307"/>
        <v>SDI24_AUDsend_0004</v>
      </c>
      <c r="D2227" t="str">
        <f t="shared" si="308"/>
        <v>Sender</v>
      </c>
      <c r="E2227" t="str">
        <f t="shared" si="309"/>
        <v>3</v>
      </c>
      <c r="F2227" t="str">
        <f t="shared" si="310"/>
        <v>2</v>
      </c>
      <c r="G2227" t="str">
        <f t="shared" si="311"/>
        <v>4</v>
      </c>
      <c r="H2227" t="str">
        <f t="shared" si="312"/>
        <v>AUD</v>
      </c>
      <c r="I2227">
        <f t="shared" si="313"/>
        <v>24</v>
      </c>
      <c r="J2227" s="114" t="str">
        <f t="shared" si="314"/>
        <v>4</v>
      </c>
    </row>
    <row r="2228" spans="1:10" x14ac:dyDescent="0.2">
      <c r="A2228" s="115" t="s">
        <v>3291</v>
      </c>
      <c r="B2228" t="str">
        <f t="shared" si="306"/>
        <v>Prozessor C / Section 2 / Programm 4 / Audio Sender 5</v>
      </c>
      <c r="C2228" t="str">
        <f t="shared" si="307"/>
        <v>SDI24_AUDsend_0005</v>
      </c>
      <c r="D2228" t="str">
        <f t="shared" si="308"/>
        <v>Sender</v>
      </c>
      <c r="E2228" t="str">
        <f t="shared" si="309"/>
        <v>3</v>
      </c>
      <c r="F2228" t="str">
        <f t="shared" si="310"/>
        <v>2</v>
      </c>
      <c r="G2228" t="str">
        <f t="shared" si="311"/>
        <v>4</v>
      </c>
      <c r="H2228" t="str">
        <f t="shared" si="312"/>
        <v>AUD</v>
      </c>
      <c r="I2228">
        <f t="shared" si="313"/>
        <v>24</v>
      </c>
      <c r="J2228" s="114" t="str">
        <f t="shared" si="314"/>
        <v>5</v>
      </c>
    </row>
    <row r="2229" spans="1:10" x14ac:dyDescent="0.2">
      <c r="A2229" s="116" t="s">
        <v>3292</v>
      </c>
      <c r="B2229" t="str">
        <f t="shared" si="306"/>
        <v>Prozessor C / Section 2 / Programm 4 / Audio Sender 6</v>
      </c>
      <c r="C2229" t="str">
        <f t="shared" si="307"/>
        <v>SDI24_AUDsend_0006</v>
      </c>
      <c r="D2229" t="str">
        <f t="shared" si="308"/>
        <v>Sender</v>
      </c>
      <c r="E2229" t="str">
        <f t="shared" si="309"/>
        <v>3</v>
      </c>
      <c r="F2229" t="str">
        <f t="shared" si="310"/>
        <v>2</v>
      </c>
      <c r="G2229" t="str">
        <f t="shared" si="311"/>
        <v>4</v>
      </c>
      <c r="H2229" t="str">
        <f t="shared" si="312"/>
        <v>AUD</v>
      </c>
      <c r="I2229">
        <f t="shared" si="313"/>
        <v>24</v>
      </c>
      <c r="J2229" s="114" t="str">
        <f t="shared" si="314"/>
        <v>6</v>
      </c>
    </row>
    <row r="2230" spans="1:10" x14ac:dyDescent="0.2">
      <c r="A2230" s="115" t="s">
        <v>3293</v>
      </c>
      <c r="B2230" t="str">
        <f t="shared" si="306"/>
        <v>Prozessor C / Section 2 / Programm 4 / Audio Sender 7</v>
      </c>
      <c r="C2230" t="str">
        <f t="shared" si="307"/>
        <v>SDI24_AUDsend_0007</v>
      </c>
      <c r="D2230" t="str">
        <f t="shared" si="308"/>
        <v>Sender</v>
      </c>
      <c r="E2230" t="str">
        <f t="shared" si="309"/>
        <v>3</v>
      </c>
      <c r="F2230" t="str">
        <f t="shared" si="310"/>
        <v>2</v>
      </c>
      <c r="G2230" t="str">
        <f t="shared" si="311"/>
        <v>4</v>
      </c>
      <c r="H2230" t="str">
        <f t="shared" si="312"/>
        <v>AUD</v>
      </c>
      <c r="I2230">
        <f t="shared" si="313"/>
        <v>24</v>
      </c>
      <c r="J2230" s="114" t="str">
        <f t="shared" si="314"/>
        <v>7</v>
      </c>
    </row>
    <row r="2231" spans="1:10" x14ac:dyDescent="0.2">
      <c r="A2231" s="116" t="s">
        <v>3294</v>
      </c>
      <c r="B2231" t="str">
        <f t="shared" si="306"/>
        <v>Prozessor C / Section 2 / Programm 4 / Audio Sender 8</v>
      </c>
      <c r="C2231" t="str">
        <f t="shared" si="307"/>
        <v>SDI24_AUDsend_0008</v>
      </c>
      <c r="D2231" t="str">
        <f t="shared" si="308"/>
        <v>Sender</v>
      </c>
      <c r="E2231" t="str">
        <f t="shared" si="309"/>
        <v>3</v>
      </c>
      <c r="F2231" t="str">
        <f t="shared" si="310"/>
        <v>2</v>
      </c>
      <c r="G2231" t="str">
        <f t="shared" si="311"/>
        <v>4</v>
      </c>
      <c r="H2231" t="str">
        <f t="shared" si="312"/>
        <v>AUD</v>
      </c>
      <c r="I2231">
        <f t="shared" si="313"/>
        <v>24</v>
      </c>
      <c r="J2231" s="114" t="str">
        <f t="shared" si="314"/>
        <v>8</v>
      </c>
    </row>
    <row r="2232" spans="1:10" x14ac:dyDescent="0.2">
      <c r="A2232" s="115" t="s">
        <v>3295</v>
      </c>
      <c r="B2232" t="str">
        <f t="shared" si="306"/>
        <v>Prozessor C / Section 2 / Programm 4 / Audio Sender 9</v>
      </c>
      <c r="C2232" t="str">
        <f t="shared" si="307"/>
        <v>SDI24_AUDsend_0009</v>
      </c>
      <c r="D2232" t="str">
        <f t="shared" si="308"/>
        <v>Sender</v>
      </c>
      <c r="E2232" t="str">
        <f t="shared" si="309"/>
        <v>3</v>
      </c>
      <c r="F2232" t="str">
        <f t="shared" si="310"/>
        <v>2</v>
      </c>
      <c r="G2232" t="str">
        <f t="shared" si="311"/>
        <v>4</v>
      </c>
      <c r="H2232" t="str">
        <f t="shared" si="312"/>
        <v>AUD</v>
      </c>
      <c r="I2232">
        <f t="shared" si="313"/>
        <v>24</v>
      </c>
      <c r="J2232" s="114" t="str">
        <f t="shared" si="314"/>
        <v>9</v>
      </c>
    </row>
    <row r="2233" spans="1:10" x14ac:dyDescent="0.2">
      <c r="A2233" s="116" t="s">
        <v>3296</v>
      </c>
      <c r="B2233" t="str">
        <f t="shared" si="306"/>
        <v>Prozessor C / Section 2 / Programm 4 / Audio Sender 10</v>
      </c>
      <c r="C2233" t="str">
        <f t="shared" si="307"/>
        <v>SDI24_AUDsend_0010</v>
      </c>
      <c r="D2233" t="str">
        <f t="shared" si="308"/>
        <v>Sender</v>
      </c>
      <c r="E2233" t="str">
        <f t="shared" si="309"/>
        <v>3</v>
      </c>
      <c r="F2233" t="str">
        <f t="shared" si="310"/>
        <v>2</v>
      </c>
      <c r="G2233" t="str">
        <f t="shared" si="311"/>
        <v>4</v>
      </c>
      <c r="H2233" t="str">
        <f t="shared" si="312"/>
        <v>AUD</v>
      </c>
      <c r="I2233">
        <f t="shared" si="313"/>
        <v>24</v>
      </c>
      <c r="J2233" s="114" t="str">
        <f t="shared" si="314"/>
        <v>10</v>
      </c>
    </row>
    <row r="2234" spans="1:10" x14ac:dyDescent="0.2">
      <c r="A2234" s="115" t="s">
        <v>3297</v>
      </c>
      <c r="B2234" t="str">
        <f t="shared" si="306"/>
        <v>Prozessor C / Section 2 / Programm 4 / Audio Sender 11</v>
      </c>
      <c r="C2234" t="str">
        <f t="shared" si="307"/>
        <v>SDI24_AUDsend_0011</v>
      </c>
      <c r="D2234" t="str">
        <f t="shared" si="308"/>
        <v>Sender</v>
      </c>
      <c r="E2234" t="str">
        <f t="shared" si="309"/>
        <v>3</v>
      </c>
      <c r="F2234" t="str">
        <f t="shared" si="310"/>
        <v>2</v>
      </c>
      <c r="G2234" t="str">
        <f t="shared" si="311"/>
        <v>4</v>
      </c>
      <c r="H2234" t="str">
        <f t="shared" si="312"/>
        <v>AUD</v>
      </c>
      <c r="I2234">
        <f t="shared" si="313"/>
        <v>24</v>
      </c>
      <c r="J2234" s="114" t="str">
        <f t="shared" si="314"/>
        <v>11</v>
      </c>
    </row>
    <row r="2235" spans="1:10" x14ac:dyDescent="0.2">
      <c r="A2235" s="116" t="s">
        <v>3298</v>
      </c>
      <c r="B2235" t="str">
        <f t="shared" si="306"/>
        <v>Prozessor C / Section 2 / Programm 4 / Audio Sender 12</v>
      </c>
      <c r="C2235" t="str">
        <f t="shared" si="307"/>
        <v>SDI24_AUDsend_0012</v>
      </c>
      <c r="D2235" t="str">
        <f t="shared" si="308"/>
        <v>Sender</v>
      </c>
      <c r="E2235" t="str">
        <f t="shared" si="309"/>
        <v>3</v>
      </c>
      <c r="F2235" t="str">
        <f t="shared" si="310"/>
        <v>2</v>
      </c>
      <c r="G2235" t="str">
        <f t="shared" si="311"/>
        <v>4</v>
      </c>
      <c r="H2235" t="str">
        <f t="shared" si="312"/>
        <v>AUD</v>
      </c>
      <c r="I2235">
        <f t="shared" si="313"/>
        <v>24</v>
      </c>
      <c r="J2235" s="114" t="str">
        <f t="shared" si="314"/>
        <v>12</v>
      </c>
    </row>
    <row r="2236" spans="1:10" x14ac:dyDescent="0.2">
      <c r="A2236" s="115" t="s">
        <v>3299</v>
      </c>
      <c r="B2236" t="str">
        <f t="shared" si="306"/>
        <v>Prozessor C / Section 2 / Programm 4 / Audio Sender 13</v>
      </c>
      <c r="C2236" t="str">
        <f t="shared" si="307"/>
        <v>SDI24_AUDsend_0013</v>
      </c>
      <c r="D2236" t="str">
        <f t="shared" si="308"/>
        <v>Sender</v>
      </c>
      <c r="E2236" t="str">
        <f t="shared" si="309"/>
        <v>3</v>
      </c>
      <c r="F2236" t="str">
        <f t="shared" si="310"/>
        <v>2</v>
      </c>
      <c r="G2236" t="str">
        <f t="shared" si="311"/>
        <v>4</v>
      </c>
      <c r="H2236" t="str">
        <f t="shared" si="312"/>
        <v>AUD</v>
      </c>
      <c r="I2236">
        <f t="shared" si="313"/>
        <v>24</v>
      </c>
      <c r="J2236" s="114" t="str">
        <f t="shared" si="314"/>
        <v>13</v>
      </c>
    </row>
    <row r="2237" spans="1:10" x14ac:dyDescent="0.2">
      <c r="A2237" s="116" t="s">
        <v>3300</v>
      </c>
      <c r="B2237" t="str">
        <f t="shared" si="306"/>
        <v>Prozessor C / Section 2 / Programm 4 / Audio Sender 14</v>
      </c>
      <c r="C2237" t="str">
        <f t="shared" si="307"/>
        <v>SDI24_AUDsend_0014</v>
      </c>
      <c r="D2237" t="str">
        <f t="shared" si="308"/>
        <v>Sender</v>
      </c>
      <c r="E2237" t="str">
        <f t="shared" si="309"/>
        <v>3</v>
      </c>
      <c r="F2237" t="str">
        <f t="shared" si="310"/>
        <v>2</v>
      </c>
      <c r="G2237" t="str">
        <f t="shared" si="311"/>
        <v>4</v>
      </c>
      <c r="H2237" t="str">
        <f t="shared" si="312"/>
        <v>AUD</v>
      </c>
      <c r="I2237">
        <f t="shared" si="313"/>
        <v>24</v>
      </c>
      <c r="J2237" s="114" t="str">
        <f t="shared" si="314"/>
        <v>14</v>
      </c>
    </row>
    <row r="2238" spans="1:10" x14ac:dyDescent="0.2">
      <c r="A2238" s="115" t="s">
        <v>3301</v>
      </c>
      <c r="B2238" t="str">
        <f t="shared" si="306"/>
        <v>Prozessor C / Section 2 / Programm 4 / Audio Sender 15</v>
      </c>
      <c r="C2238" t="str">
        <f t="shared" si="307"/>
        <v>SDI24_AUDsend_0015</v>
      </c>
      <c r="D2238" t="str">
        <f t="shared" si="308"/>
        <v>Sender</v>
      </c>
      <c r="E2238" t="str">
        <f t="shared" si="309"/>
        <v>3</v>
      </c>
      <c r="F2238" t="str">
        <f t="shared" si="310"/>
        <v>2</v>
      </c>
      <c r="G2238" t="str">
        <f t="shared" si="311"/>
        <v>4</v>
      </c>
      <c r="H2238" t="str">
        <f t="shared" si="312"/>
        <v>AUD</v>
      </c>
      <c r="I2238">
        <f t="shared" si="313"/>
        <v>24</v>
      </c>
      <c r="J2238" s="114" t="str">
        <f t="shared" si="314"/>
        <v>15</v>
      </c>
    </row>
    <row r="2239" spans="1:10" x14ac:dyDescent="0.2">
      <c r="A2239" s="116" t="s">
        <v>3302</v>
      </c>
      <c r="B2239" t="str">
        <f t="shared" si="306"/>
        <v>Prozessor C / Section 2 / Programm 4 / Audio Sender 16</v>
      </c>
      <c r="C2239" t="str">
        <f t="shared" si="307"/>
        <v>SDI24_AUDsend_0016</v>
      </c>
      <c r="D2239" t="str">
        <f t="shared" si="308"/>
        <v>Sender</v>
      </c>
      <c r="E2239" t="str">
        <f t="shared" si="309"/>
        <v>3</v>
      </c>
      <c r="F2239" t="str">
        <f t="shared" si="310"/>
        <v>2</v>
      </c>
      <c r="G2239" t="str">
        <f t="shared" si="311"/>
        <v>4</v>
      </c>
      <c r="H2239" t="str">
        <f t="shared" si="312"/>
        <v>AUD</v>
      </c>
      <c r="I2239">
        <f t="shared" si="313"/>
        <v>24</v>
      </c>
      <c r="J2239" s="114" t="str">
        <f t="shared" si="314"/>
        <v>16</v>
      </c>
    </row>
    <row r="2240" spans="1:10" x14ac:dyDescent="0.2">
      <c r="A2240" s="115" t="s">
        <v>3303</v>
      </c>
      <c r="B2240" t="str">
        <f t="shared" si="306"/>
        <v>Prozessor C / Section 2 / Programm 4 / Video Sender 1</v>
      </c>
      <c r="C2240" t="str">
        <f t="shared" si="307"/>
        <v>SDI24_VIDsend_0001</v>
      </c>
      <c r="D2240" t="str">
        <f t="shared" si="308"/>
        <v>Sender</v>
      </c>
      <c r="E2240" t="str">
        <f t="shared" si="309"/>
        <v>3</v>
      </c>
      <c r="F2240" t="str">
        <f t="shared" si="310"/>
        <v>2</v>
      </c>
      <c r="G2240" t="str">
        <f t="shared" si="311"/>
        <v>4</v>
      </c>
      <c r="H2240" t="str">
        <f t="shared" si="312"/>
        <v>VID</v>
      </c>
      <c r="I2240">
        <f t="shared" si="313"/>
        <v>24</v>
      </c>
      <c r="J2240" s="114" t="str">
        <f t="shared" si="314"/>
        <v>1</v>
      </c>
    </row>
    <row r="2241" spans="1:10" x14ac:dyDescent="0.2">
      <c r="A2241" s="116" t="s">
        <v>3304</v>
      </c>
      <c r="B2241" t="str">
        <f t="shared" si="306"/>
        <v>Prozessor C / Section 2 / Programm 4 / Video Sender 2</v>
      </c>
      <c r="C2241" t="str">
        <f t="shared" si="307"/>
        <v>SDI24_VIDsend_0002</v>
      </c>
      <c r="D2241" t="str">
        <f t="shared" si="308"/>
        <v>Sender</v>
      </c>
      <c r="E2241" t="str">
        <f t="shared" si="309"/>
        <v>3</v>
      </c>
      <c r="F2241" t="str">
        <f t="shared" si="310"/>
        <v>2</v>
      </c>
      <c r="G2241" t="str">
        <f t="shared" si="311"/>
        <v>4</v>
      </c>
      <c r="H2241" t="str">
        <f t="shared" si="312"/>
        <v>VID</v>
      </c>
      <c r="I2241">
        <f t="shared" si="313"/>
        <v>24</v>
      </c>
      <c r="J2241" s="114" t="str">
        <f t="shared" si="314"/>
        <v>2</v>
      </c>
    </row>
    <row r="2242" spans="1:10" x14ac:dyDescent="0.2">
      <c r="A2242" s="115" t="s">
        <v>3305</v>
      </c>
      <c r="B2242" t="str">
        <f t="shared" ref="B2242:B2305" si="315">CONCATENATE(IF(E2242="1","Prozessor A",IF(E2242="2","Prozessor B",IF(E2242="3","Prozessor C",IF(E2242="4","Prozessor D","UNBEKANNT"))))," / ",IF(F2242="1","Section 1",IF(F2242="2","Section 2","UNBEKANNT"))," / ",IF(G2242="1","Programm 1",IF(G2242="2","Programm 2",IF(G2242="3","Programm 3",IF(G2242="4","Programm 4","UNBEKANNT")))), " / ", IF(H2242="VID","Video",IF(H2242="AUD","Audio",IF(H2242="ANC","Ancillary","UNBEKANNT")))," ", D2242, " ", J2242)</f>
        <v>Prozessor D / Section 1 / Programm 1 / Ancillary Sender 1</v>
      </c>
      <c r="C2242" t="str">
        <f t="shared" ref="C2242:C2305" si="316">CONCATENATE("SDI",IF(I2242&lt;10,CONCATENATE("0",I2242),I2242),"_",H2242,IF(D2242="Sender","send_",IF(D2242="Receiver","rec_","UNKNOWN")),IF(OR(J2242 ="1",J2242 ="2",J2242 ="3",J2242 ="4",J2242 ="5",J2242 ="6",J2242 ="7",J2242 ="8",J2242 ="9"),CONCATENATE("000",J2242),CONCATENATE("00",J2242)))</f>
        <v>SDI25_ANCsend_0001</v>
      </c>
      <c r="D2242" t="str">
        <f t="shared" ref="D2242:D2305" si="317">IF(ISERROR(FIND("S|P",A2242)),"Receiver","Sender")</f>
        <v>Sender</v>
      </c>
      <c r="E2242" t="str">
        <f t="shared" ref="E2242:E2305" si="318">IF(ISERROR(FIND("ProcA",A2242)),IF(ISERROR(FIND("ProcB",A2242)),IF(ISERROR(FIND("ProcC",A2242)),IF(ISERROR(FIND("ProcD",A2242)),"UNBEKANNT","4"),"3"),"2"),"1")</f>
        <v>4</v>
      </c>
      <c r="F2242" t="str">
        <f t="shared" ref="F2242:F2305" si="319">IF(ISERROR(FIND(" S1 ",A2242)),IF(ISERROR(FIND(" S2 ",A2242)),"UNBEKANNT","2"),"1")</f>
        <v>1</v>
      </c>
      <c r="G2242" t="str">
        <f t="shared" ref="G2242:G2305" si="320">IF(ISERROR(FIND(" P1 ",A2242)),IF(ISERROR(FIND(" P2 ",A2242)),IF(ISERROR(FIND(" P3 ",A2242)),IF(ISERROR(FIND(" P4 ",A2242)),"UNBEKANNT","4"),"3"),"2"),"1")</f>
        <v>1</v>
      </c>
      <c r="H2242" t="str">
        <f t="shared" ref="H2242:H2305" si="321">IF(ISERROR(FIND("Video",A2242)),IF(ISERROR(FIND("Audio",A2242)),IF(ISERROR(FIND("Ancillary",A2242)),"UNBEKANNT","ANC"),"AUD"),"VID")</f>
        <v>ANC</v>
      </c>
      <c r="I2242">
        <f t="shared" ref="I2242:I2305" si="322">IF(AND(E2242="1",F2242="1",G2242="1"),1,IF(AND(E2242="1",F2242="1",G2242="2"),2,IF(AND(E2242="1",F2242="1",G2242="3"),3,IF(AND(E2242="1",F2242="1",G2242="4"),4,IF(AND(E2242="1",F2242="2",G2242="1"),5,IF(AND(E2242="1",F2242="2",G2242="2"),6,IF(AND(E2242="1",F2242="2",G2242="3"),7,IF(AND(E2242="1",F2242="2",G2242="4"),8,IF(AND(E2242="2",F2242="1",G2242="1"),9,IF(AND(E2242="2",F2242="1",G2242="2"),10,IF(AND(E2242="2",F2242="1",G2242="3"),11,IF(AND(E2242="2",F2242="1",G2242="4"),12,IF(AND(E2242="2",F2242="2",G2242="1"),13,IF(AND(E2242="2",F2242="2",G2242="2"),14,IF(AND(E2242="2",F2242="2",G2242="3"),15,IF(AND(E2242="2",F2242="2",G2242="4"),16,IF(AND(E2242="3",F2242="1",G2242="1"),17,IF(AND(E2242="3",F2242="1",G2242="2"),18,IF(AND(E2242="3",F2242="1",G2242="3"),19,IF(AND(E2242="3",F2242="1",G2242="4"),20,IF(AND(E2242="3",F2242="2",G2242="1"),21,IF(AND(E2242="3",F2242="2",G2242="2"),22,IF(AND(E2242="3",F2242="2",G2242="3"),23,IF(AND(E2242="3",F2242="2",G2242="4"),24,IF(AND(E2242="4",F2242="1",G2242="1"),25,IF(AND(E2242="4",F2242="1",G2242="2"),26,IF(AND(E2242="4",F2242="1",G2242="3"),27,IF(AND(E2242="4",F2242="1",G2242="4"),28,IF(AND(E2242="4",F2242="2",G2242="1"),29,IF(AND(E2242="4",F2242="2",G2242="2"),30,IF(AND(E2242="4",F2242="2",G2242="3"),31,IF(AND(E2242="4",F2242="2",G2242="4"),32,"UNBEKANNT"))))))))))))))))))))))))))))))))</f>
        <v>25</v>
      </c>
      <c r="J2242" s="114" t="str">
        <f t="shared" ref="J2242:J2305" si="323">IF(ISERROR(FIND("Proxy Video",A2242)),IF(ISERROR(FIND("Video",A2242)),IF(ISERROR(SEARCH("Audio",A2242)),IF(ISERROR(SEARCH("Data",A2242)),"UNBEKANNT",RIGHT(A2242,LEN(A2242)-SEARCH("Data",A2242)-4)),RIGHT(A2242,LEN(A2242)-SEARCH("Audio",A2242)-5)),"1"),"2")</f>
        <v>1</v>
      </c>
    </row>
    <row r="2243" spans="1:10" x14ac:dyDescent="0.2">
      <c r="A2243" s="116" t="s">
        <v>3306</v>
      </c>
      <c r="B2243" t="str">
        <f t="shared" si="315"/>
        <v>Prozessor D / Section 1 / Programm 1 / Ancillary Sender 2</v>
      </c>
      <c r="C2243" t="str">
        <f t="shared" si="316"/>
        <v>SDI25_ANCsend_0002</v>
      </c>
      <c r="D2243" t="str">
        <f t="shared" si="317"/>
        <v>Sender</v>
      </c>
      <c r="E2243" t="str">
        <f t="shared" si="318"/>
        <v>4</v>
      </c>
      <c r="F2243" t="str">
        <f t="shared" si="319"/>
        <v>1</v>
      </c>
      <c r="G2243" t="str">
        <f t="shared" si="320"/>
        <v>1</v>
      </c>
      <c r="H2243" t="str">
        <f t="shared" si="321"/>
        <v>ANC</v>
      </c>
      <c r="I2243">
        <f t="shared" si="322"/>
        <v>25</v>
      </c>
      <c r="J2243" s="114" t="str">
        <f t="shared" si="323"/>
        <v>2</v>
      </c>
    </row>
    <row r="2244" spans="1:10" x14ac:dyDescent="0.2">
      <c r="A2244" s="115" t="s">
        <v>3307</v>
      </c>
      <c r="B2244" t="str">
        <f t="shared" si="315"/>
        <v>Prozessor D / Section 1 / Programm 1 / Ancillary Sender 3</v>
      </c>
      <c r="C2244" t="str">
        <f t="shared" si="316"/>
        <v>SDI25_ANCsend_0003</v>
      </c>
      <c r="D2244" t="str">
        <f t="shared" si="317"/>
        <v>Sender</v>
      </c>
      <c r="E2244" t="str">
        <f t="shared" si="318"/>
        <v>4</v>
      </c>
      <c r="F2244" t="str">
        <f t="shared" si="319"/>
        <v>1</v>
      </c>
      <c r="G2244" t="str">
        <f t="shared" si="320"/>
        <v>1</v>
      </c>
      <c r="H2244" t="str">
        <f t="shared" si="321"/>
        <v>ANC</v>
      </c>
      <c r="I2244">
        <f t="shared" si="322"/>
        <v>25</v>
      </c>
      <c r="J2244" s="114" t="str">
        <f t="shared" si="323"/>
        <v>3</v>
      </c>
    </row>
    <row r="2245" spans="1:10" x14ac:dyDescent="0.2">
      <c r="A2245" s="116" t="s">
        <v>3308</v>
      </c>
      <c r="B2245" t="str">
        <f t="shared" si="315"/>
        <v>Prozessor D / Section 1 / Programm 1 / Ancillary Sender 4</v>
      </c>
      <c r="C2245" t="str">
        <f t="shared" si="316"/>
        <v>SDI25_ANCsend_0004</v>
      </c>
      <c r="D2245" t="str">
        <f t="shared" si="317"/>
        <v>Sender</v>
      </c>
      <c r="E2245" t="str">
        <f t="shared" si="318"/>
        <v>4</v>
      </c>
      <c r="F2245" t="str">
        <f t="shared" si="319"/>
        <v>1</v>
      </c>
      <c r="G2245" t="str">
        <f t="shared" si="320"/>
        <v>1</v>
      </c>
      <c r="H2245" t="str">
        <f t="shared" si="321"/>
        <v>ANC</v>
      </c>
      <c r="I2245">
        <f t="shared" si="322"/>
        <v>25</v>
      </c>
      <c r="J2245" s="114" t="str">
        <f t="shared" si="323"/>
        <v>4</v>
      </c>
    </row>
    <row r="2246" spans="1:10" x14ac:dyDescent="0.2">
      <c r="A2246" s="115" t="s">
        <v>3309</v>
      </c>
      <c r="B2246" t="str">
        <f t="shared" si="315"/>
        <v>Prozessor D / Section 1 / Programm 1 / Audio Sender 1</v>
      </c>
      <c r="C2246" t="str">
        <f t="shared" si="316"/>
        <v>SDI25_AUDsend_0001</v>
      </c>
      <c r="D2246" t="str">
        <f t="shared" si="317"/>
        <v>Sender</v>
      </c>
      <c r="E2246" t="str">
        <f t="shared" si="318"/>
        <v>4</v>
      </c>
      <c r="F2246" t="str">
        <f t="shared" si="319"/>
        <v>1</v>
      </c>
      <c r="G2246" t="str">
        <f t="shared" si="320"/>
        <v>1</v>
      </c>
      <c r="H2246" t="str">
        <f t="shared" si="321"/>
        <v>AUD</v>
      </c>
      <c r="I2246">
        <f t="shared" si="322"/>
        <v>25</v>
      </c>
      <c r="J2246" s="114" t="str">
        <f t="shared" si="323"/>
        <v>1</v>
      </c>
    </row>
    <row r="2247" spans="1:10" x14ac:dyDescent="0.2">
      <c r="A2247" s="116" t="s">
        <v>3310</v>
      </c>
      <c r="B2247" t="str">
        <f t="shared" si="315"/>
        <v>Prozessor D / Section 1 / Programm 1 / Audio Sender 2</v>
      </c>
      <c r="C2247" t="str">
        <f t="shared" si="316"/>
        <v>SDI25_AUDsend_0002</v>
      </c>
      <c r="D2247" t="str">
        <f t="shared" si="317"/>
        <v>Sender</v>
      </c>
      <c r="E2247" t="str">
        <f t="shared" si="318"/>
        <v>4</v>
      </c>
      <c r="F2247" t="str">
        <f t="shared" si="319"/>
        <v>1</v>
      </c>
      <c r="G2247" t="str">
        <f t="shared" si="320"/>
        <v>1</v>
      </c>
      <c r="H2247" t="str">
        <f t="shared" si="321"/>
        <v>AUD</v>
      </c>
      <c r="I2247">
        <f t="shared" si="322"/>
        <v>25</v>
      </c>
      <c r="J2247" s="114" t="str">
        <f t="shared" si="323"/>
        <v>2</v>
      </c>
    </row>
    <row r="2248" spans="1:10" x14ac:dyDescent="0.2">
      <c r="A2248" s="115" t="s">
        <v>3311</v>
      </c>
      <c r="B2248" t="str">
        <f t="shared" si="315"/>
        <v>Prozessor D / Section 1 / Programm 1 / Audio Sender 3</v>
      </c>
      <c r="C2248" t="str">
        <f t="shared" si="316"/>
        <v>SDI25_AUDsend_0003</v>
      </c>
      <c r="D2248" t="str">
        <f t="shared" si="317"/>
        <v>Sender</v>
      </c>
      <c r="E2248" t="str">
        <f t="shared" si="318"/>
        <v>4</v>
      </c>
      <c r="F2248" t="str">
        <f t="shared" si="319"/>
        <v>1</v>
      </c>
      <c r="G2248" t="str">
        <f t="shared" si="320"/>
        <v>1</v>
      </c>
      <c r="H2248" t="str">
        <f t="shared" si="321"/>
        <v>AUD</v>
      </c>
      <c r="I2248">
        <f t="shared" si="322"/>
        <v>25</v>
      </c>
      <c r="J2248" s="114" t="str">
        <f t="shared" si="323"/>
        <v>3</v>
      </c>
    </row>
    <row r="2249" spans="1:10" x14ac:dyDescent="0.2">
      <c r="A2249" s="116" t="s">
        <v>3312</v>
      </c>
      <c r="B2249" t="str">
        <f t="shared" si="315"/>
        <v>Prozessor D / Section 1 / Programm 1 / Audio Sender 4</v>
      </c>
      <c r="C2249" t="str">
        <f t="shared" si="316"/>
        <v>SDI25_AUDsend_0004</v>
      </c>
      <c r="D2249" t="str">
        <f t="shared" si="317"/>
        <v>Sender</v>
      </c>
      <c r="E2249" t="str">
        <f t="shared" si="318"/>
        <v>4</v>
      </c>
      <c r="F2249" t="str">
        <f t="shared" si="319"/>
        <v>1</v>
      </c>
      <c r="G2249" t="str">
        <f t="shared" si="320"/>
        <v>1</v>
      </c>
      <c r="H2249" t="str">
        <f t="shared" si="321"/>
        <v>AUD</v>
      </c>
      <c r="I2249">
        <f t="shared" si="322"/>
        <v>25</v>
      </c>
      <c r="J2249" s="114" t="str">
        <f t="shared" si="323"/>
        <v>4</v>
      </c>
    </row>
    <row r="2250" spans="1:10" x14ac:dyDescent="0.2">
      <c r="A2250" s="115" t="s">
        <v>3313</v>
      </c>
      <c r="B2250" t="str">
        <f t="shared" si="315"/>
        <v>Prozessor D / Section 1 / Programm 1 / Audio Sender 5</v>
      </c>
      <c r="C2250" t="str">
        <f t="shared" si="316"/>
        <v>SDI25_AUDsend_0005</v>
      </c>
      <c r="D2250" t="str">
        <f t="shared" si="317"/>
        <v>Sender</v>
      </c>
      <c r="E2250" t="str">
        <f t="shared" si="318"/>
        <v>4</v>
      </c>
      <c r="F2250" t="str">
        <f t="shared" si="319"/>
        <v>1</v>
      </c>
      <c r="G2250" t="str">
        <f t="shared" si="320"/>
        <v>1</v>
      </c>
      <c r="H2250" t="str">
        <f t="shared" si="321"/>
        <v>AUD</v>
      </c>
      <c r="I2250">
        <f t="shared" si="322"/>
        <v>25</v>
      </c>
      <c r="J2250" s="114" t="str">
        <f t="shared" si="323"/>
        <v>5</v>
      </c>
    </row>
    <row r="2251" spans="1:10" x14ac:dyDescent="0.2">
      <c r="A2251" s="116" t="s">
        <v>3314</v>
      </c>
      <c r="B2251" t="str">
        <f t="shared" si="315"/>
        <v>Prozessor D / Section 1 / Programm 1 / Audio Sender 6</v>
      </c>
      <c r="C2251" t="str">
        <f t="shared" si="316"/>
        <v>SDI25_AUDsend_0006</v>
      </c>
      <c r="D2251" t="str">
        <f t="shared" si="317"/>
        <v>Sender</v>
      </c>
      <c r="E2251" t="str">
        <f t="shared" si="318"/>
        <v>4</v>
      </c>
      <c r="F2251" t="str">
        <f t="shared" si="319"/>
        <v>1</v>
      </c>
      <c r="G2251" t="str">
        <f t="shared" si="320"/>
        <v>1</v>
      </c>
      <c r="H2251" t="str">
        <f t="shared" si="321"/>
        <v>AUD</v>
      </c>
      <c r="I2251">
        <f t="shared" si="322"/>
        <v>25</v>
      </c>
      <c r="J2251" s="114" t="str">
        <f t="shared" si="323"/>
        <v>6</v>
      </c>
    </row>
    <row r="2252" spans="1:10" x14ac:dyDescent="0.2">
      <c r="A2252" s="115" t="s">
        <v>3315</v>
      </c>
      <c r="B2252" t="str">
        <f t="shared" si="315"/>
        <v>Prozessor D / Section 1 / Programm 1 / Audio Sender 7</v>
      </c>
      <c r="C2252" t="str">
        <f t="shared" si="316"/>
        <v>SDI25_AUDsend_0007</v>
      </c>
      <c r="D2252" t="str">
        <f t="shared" si="317"/>
        <v>Sender</v>
      </c>
      <c r="E2252" t="str">
        <f t="shared" si="318"/>
        <v>4</v>
      </c>
      <c r="F2252" t="str">
        <f t="shared" si="319"/>
        <v>1</v>
      </c>
      <c r="G2252" t="str">
        <f t="shared" si="320"/>
        <v>1</v>
      </c>
      <c r="H2252" t="str">
        <f t="shared" si="321"/>
        <v>AUD</v>
      </c>
      <c r="I2252">
        <f t="shared" si="322"/>
        <v>25</v>
      </c>
      <c r="J2252" s="114" t="str">
        <f t="shared" si="323"/>
        <v>7</v>
      </c>
    </row>
    <row r="2253" spans="1:10" x14ac:dyDescent="0.2">
      <c r="A2253" s="116" t="s">
        <v>3316</v>
      </c>
      <c r="B2253" t="str">
        <f t="shared" si="315"/>
        <v>Prozessor D / Section 1 / Programm 1 / Audio Sender 8</v>
      </c>
      <c r="C2253" t="str">
        <f t="shared" si="316"/>
        <v>SDI25_AUDsend_0008</v>
      </c>
      <c r="D2253" t="str">
        <f t="shared" si="317"/>
        <v>Sender</v>
      </c>
      <c r="E2253" t="str">
        <f t="shared" si="318"/>
        <v>4</v>
      </c>
      <c r="F2253" t="str">
        <f t="shared" si="319"/>
        <v>1</v>
      </c>
      <c r="G2253" t="str">
        <f t="shared" si="320"/>
        <v>1</v>
      </c>
      <c r="H2253" t="str">
        <f t="shared" si="321"/>
        <v>AUD</v>
      </c>
      <c r="I2253">
        <f t="shared" si="322"/>
        <v>25</v>
      </c>
      <c r="J2253" s="114" t="str">
        <f t="shared" si="323"/>
        <v>8</v>
      </c>
    </row>
    <row r="2254" spans="1:10" x14ac:dyDescent="0.2">
      <c r="A2254" s="115" t="s">
        <v>3317</v>
      </c>
      <c r="B2254" t="str">
        <f t="shared" si="315"/>
        <v>Prozessor D / Section 1 / Programm 1 / Audio Sender 9</v>
      </c>
      <c r="C2254" t="str">
        <f t="shared" si="316"/>
        <v>SDI25_AUDsend_0009</v>
      </c>
      <c r="D2254" t="str">
        <f t="shared" si="317"/>
        <v>Sender</v>
      </c>
      <c r="E2254" t="str">
        <f t="shared" si="318"/>
        <v>4</v>
      </c>
      <c r="F2254" t="str">
        <f t="shared" si="319"/>
        <v>1</v>
      </c>
      <c r="G2254" t="str">
        <f t="shared" si="320"/>
        <v>1</v>
      </c>
      <c r="H2254" t="str">
        <f t="shared" si="321"/>
        <v>AUD</v>
      </c>
      <c r="I2254">
        <f t="shared" si="322"/>
        <v>25</v>
      </c>
      <c r="J2254" s="114" t="str">
        <f t="shared" si="323"/>
        <v>9</v>
      </c>
    </row>
    <row r="2255" spans="1:10" x14ac:dyDescent="0.2">
      <c r="A2255" s="116" t="s">
        <v>3318</v>
      </c>
      <c r="B2255" t="str">
        <f t="shared" si="315"/>
        <v>Prozessor D / Section 1 / Programm 1 / Audio Sender 10</v>
      </c>
      <c r="C2255" t="str">
        <f t="shared" si="316"/>
        <v>SDI25_AUDsend_0010</v>
      </c>
      <c r="D2255" t="str">
        <f t="shared" si="317"/>
        <v>Sender</v>
      </c>
      <c r="E2255" t="str">
        <f t="shared" si="318"/>
        <v>4</v>
      </c>
      <c r="F2255" t="str">
        <f t="shared" si="319"/>
        <v>1</v>
      </c>
      <c r="G2255" t="str">
        <f t="shared" si="320"/>
        <v>1</v>
      </c>
      <c r="H2255" t="str">
        <f t="shared" si="321"/>
        <v>AUD</v>
      </c>
      <c r="I2255">
        <f t="shared" si="322"/>
        <v>25</v>
      </c>
      <c r="J2255" s="114" t="str">
        <f t="shared" si="323"/>
        <v>10</v>
      </c>
    </row>
    <row r="2256" spans="1:10" x14ac:dyDescent="0.2">
      <c r="A2256" s="115" t="s">
        <v>3319</v>
      </c>
      <c r="B2256" t="str">
        <f t="shared" si="315"/>
        <v>Prozessor D / Section 1 / Programm 1 / Audio Sender 11</v>
      </c>
      <c r="C2256" t="str">
        <f t="shared" si="316"/>
        <v>SDI25_AUDsend_0011</v>
      </c>
      <c r="D2256" t="str">
        <f t="shared" si="317"/>
        <v>Sender</v>
      </c>
      <c r="E2256" t="str">
        <f t="shared" si="318"/>
        <v>4</v>
      </c>
      <c r="F2256" t="str">
        <f t="shared" si="319"/>
        <v>1</v>
      </c>
      <c r="G2256" t="str">
        <f t="shared" si="320"/>
        <v>1</v>
      </c>
      <c r="H2256" t="str">
        <f t="shared" si="321"/>
        <v>AUD</v>
      </c>
      <c r="I2256">
        <f t="shared" si="322"/>
        <v>25</v>
      </c>
      <c r="J2256" s="114" t="str">
        <f t="shared" si="323"/>
        <v>11</v>
      </c>
    </row>
    <row r="2257" spans="1:10" x14ac:dyDescent="0.2">
      <c r="A2257" s="116" t="s">
        <v>3320</v>
      </c>
      <c r="B2257" t="str">
        <f t="shared" si="315"/>
        <v>Prozessor D / Section 1 / Programm 1 / Audio Sender 12</v>
      </c>
      <c r="C2257" t="str">
        <f t="shared" si="316"/>
        <v>SDI25_AUDsend_0012</v>
      </c>
      <c r="D2257" t="str">
        <f t="shared" si="317"/>
        <v>Sender</v>
      </c>
      <c r="E2257" t="str">
        <f t="shared" si="318"/>
        <v>4</v>
      </c>
      <c r="F2257" t="str">
        <f t="shared" si="319"/>
        <v>1</v>
      </c>
      <c r="G2257" t="str">
        <f t="shared" si="320"/>
        <v>1</v>
      </c>
      <c r="H2257" t="str">
        <f t="shared" si="321"/>
        <v>AUD</v>
      </c>
      <c r="I2257">
        <f t="shared" si="322"/>
        <v>25</v>
      </c>
      <c r="J2257" s="114" t="str">
        <f t="shared" si="323"/>
        <v>12</v>
      </c>
    </row>
    <row r="2258" spans="1:10" x14ac:dyDescent="0.2">
      <c r="A2258" s="115" t="s">
        <v>3321</v>
      </c>
      <c r="B2258" t="str">
        <f t="shared" si="315"/>
        <v>Prozessor D / Section 1 / Programm 1 / Audio Sender 13</v>
      </c>
      <c r="C2258" t="str">
        <f t="shared" si="316"/>
        <v>SDI25_AUDsend_0013</v>
      </c>
      <c r="D2258" t="str">
        <f t="shared" si="317"/>
        <v>Sender</v>
      </c>
      <c r="E2258" t="str">
        <f t="shared" si="318"/>
        <v>4</v>
      </c>
      <c r="F2258" t="str">
        <f t="shared" si="319"/>
        <v>1</v>
      </c>
      <c r="G2258" t="str">
        <f t="shared" si="320"/>
        <v>1</v>
      </c>
      <c r="H2258" t="str">
        <f t="shared" si="321"/>
        <v>AUD</v>
      </c>
      <c r="I2258">
        <f t="shared" si="322"/>
        <v>25</v>
      </c>
      <c r="J2258" s="114" t="str">
        <f t="shared" si="323"/>
        <v>13</v>
      </c>
    </row>
    <row r="2259" spans="1:10" x14ac:dyDescent="0.2">
      <c r="A2259" s="116" t="s">
        <v>3322</v>
      </c>
      <c r="B2259" t="str">
        <f t="shared" si="315"/>
        <v>Prozessor D / Section 1 / Programm 1 / Audio Sender 14</v>
      </c>
      <c r="C2259" t="str">
        <f t="shared" si="316"/>
        <v>SDI25_AUDsend_0014</v>
      </c>
      <c r="D2259" t="str">
        <f t="shared" si="317"/>
        <v>Sender</v>
      </c>
      <c r="E2259" t="str">
        <f t="shared" si="318"/>
        <v>4</v>
      </c>
      <c r="F2259" t="str">
        <f t="shared" si="319"/>
        <v>1</v>
      </c>
      <c r="G2259" t="str">
        <f t="shared" si="320"/>
        <v>1</v>
      </c>
      <c r="H2259" t="str">
        <f t="shared" si="321"/>
        <v>AUD</v>
      </c>
      <c r="I2259">
        <f t="shared" si="322"/>
        <v>25</v>
      </c>
      <c r="J2259" s="114" t="str">
        <f t="shared" si="323"/>
        <v>14</v>
      </c>
    </row>
    <row r="2260" spans="1:10" x14ac:dyDescent="0.2">
      <c r="A2260" s="115" t="s">
        <v>3323</v>
      </c>
      <c r="B2260" t="str">
        <f t="shared" si="315"/>
        <v>Prozessor D / Section 1 / Programm 1 / Audio Sender 15</v>
      </c>
      <c r="C2260" t="str">
        <f t="shared" si="316"/>
        <v>SDI25_AUDsend_0015</v>
      </c>
      <c r="D2260" t="str">
        <f t="shared" si="317"/>
        <v>Sender</v>
      </c>
      <c r="E2260" t="str">
        <f t="shared" si="318"/>
        <v>4</v>
      </c>
      <c r="F2260" t="str">
        <f t="shared" si="319"/>
        <v>1</v>
      </c>
      <c r="G2260" t="str">
        <f t="shared" si="320"/>
        <v>1</v>
      </c>
      <c r="H2260" t="str">
        <f t="shared" si="321"/>
        <v>AUD</v>
      </c>
      <c r="I2260">
        <f t="shared" si="322"/>
        <v>25</v>
      </c>
      <c r="J2260" s="114" t="str">
        <f t="shared" si="323"/>
        <v>15</v>
      </c>
    </row>
    <row r="2261" spans="1:10" x14ac:dyDescent="0.2">
      <c r="A2261" s="116" t="s">
        <v>3324</v>
      </c>
      <c r="B2261" t="str">
        <f t="shared" si="315"/>
        <v>Prozessor D / Section 1 / Programm 1 / Audio Sender 16</v>
      </c>
      <c r="C2261" t="str">
        <f t="shared" si="316"/>
        <v>SDI25_AUDsend_0016</v>
      </c>
      <c r="D2261" t="str">
        <f t="shared" si="317"/>
        <v>Sender</v>
      </c>
      <c r="E2261" t="str">
        <f t="shared" si="318"/>
        <v>4</v>
      </c>
      <c r="F2261" t="str">
        <f t="shared" si="319"/>
        <v>1</v>
      </c>
      <c r="G2261" t="str">
        <f t="shared" si="320"/>
        <v>1</v>
      </c>
      <c r="H2261" t="str">
        <f t="shared" si="321"/>
        <v>AUD</v>
      </c>
      <c r="I2261">
        <f t="shared" si="322"/>
        <v>25</v>
      </c>
      <c r="J2261" s="114" t="str">
        <f t="shared" si="323"/>
        <v>16</v>
      </c>
    </row>
    <row r="2262" spans="1:10" x14ac:dyDescent="0.2">
      <c r="A2262" s="115" t="s">
        <v>3325</v>
      </c>
      <c r="B2262" t="str">
        <f t="shared" si="315"/>
        <v>Prozessor D / Section 1 / Programm 1 / Video Sender 1</v>
      </c>
      <c r="C2262" t="str">
        <f t="shared" si="316"/>
        <v>SDI25_VIDsend_0001</v>
      </c>
      <c r="D2262" t="str">
        <f t="shared" si="317"/>
        <v>Sender</v>
      </c>
      <c r="E2262" t="str">
        <f t="shared" si="318"/>
        <v>4</v>
      </c>
      <c r="F2262" t="str">
        <f t="shared" si="319"/>
        <v>1</v>
      </c>
      <c r="G2262" t="str">
        <f t="shared" si="320"/>
        <v>1</v>
      </c>
      <c r="H2262" t="str">
        <f t="shared" si="321"/>
        <v>VID</v>
      </c>
      <c r="I2262">
        <f t="shared" si="322"/>
        <v>25</v>
      </c>
      <c r="J2262" s="114" t="str">
        <f t="shared" si="323"/>
        <v>1</v>
      </c>
    </row>
    <row r="2263" spans="1:10" x14ac:dyDescent="0.2">
      <c r="A2263" s="116" t="s">
        <v>3326</v>
      </c>
      <c r="B2263" t="str">
        <f t="shared" si="315"/>
        <v>Prozessor D / Section 1 / Programm 1 / Video Sender 2</v>
      </c>
      <c r="C2263" t="str">
        <f t="shared" si="316"/>
        <v>SDI25_VIDsend_0002</v>
      </c>
      <c r="D2263" t="str">
        <f t="shared" si="317"/>
        <v>Sender</v>
      </c>
      <c r="E2263" t="str">
        <f t="shared" si="318"/>
        <v>4</v>
      </c>
      <c r="F2263" t="str">
        <f t="shared" si="319"/>
        <v>1</v>
      </c>
      <c r="G2263" t="str">
        <f t="shared" si="320"/>
        <v>1</v>
      </c>
      <c r="H2263" t="str">
        <f t="shared" si="321"/>
        <v>VID</v>
      </c>
      <c r="I2263">
        <f t="shared" si="322"/>
        <v>25</v>
      </c>
      <c r="J2263" s="114" t="str">
        <f t="shared" si="323"/>
        <v>2</v>
      </c>
    </row>
    <row r="2264" spans="1:10" x14ac:dyDescent="0.2">
      <c r="A2264" s="115" t="s">
        <v>3327</v>
      </c>
      <c r="B2264" t="str">
        <f t="shared" si="315"/>
        <v>Prozessor D / Section 1 / Programm 2 / Ancillary Sender 1</v>
      </c>
      <c r="C2264" t="str">
        <f t="shared" si="316"/>
        <v>SDI26_ANCsend_0001</v>
      </c>
      <c r="D2264" t="str">
        <f t="shared" si="317"/>
        <v>Sender</v>
      </c>
      <c r="E2264" t="str">
        <f t="shared" si="318"/>
        <v>4</v>
      </c>
      <c r="F2264" t="str">
        <f t="shared" si="319"/>
        <v>1</v>
      </c>
      <c r="G2264" t="str">
        <f t="shared" si="320"/>
        <v>2</v>
      </c>
      <c r="H2264" t="str">
        <f t="shared" si="321"/>
        <v>ANC</v>
      </c>
      <c r="I2264">
        <f t="shared" si="322"/>
        <v>26</v>
      </c>
      <c r="J2264" s="114" t="str">
        <f t="shared" si="323"/>
        <v>1</v>
      </c>
    </row>
    <row r="2265" spans="1:10" x14ac:dyDescent="0.2">
      <c r="A2265" s="116" t="s">
        <v>3328</v>
      </c>
      <c r="B2265" t="str">
        <f t="shared" si="315"/>
        <v>Prozessor D / Section 1 / Programm 2 / Ancillary Sender 2</v>
      </c>
      <c r="C2265" t="str">
        <f t="shared" si="316"/>
        <v>SDI26_ANCsend_0002</v>
      </c>
      <c r="D2265" t="str">
        <f t="shared" si="317"/>
        <v>Sender</v>
      </c>
      <c r="E2265" t="str">
        <f t="shared" si="318"/>
        <v>4</v>
      </c>
      <c r="F2265" t="str">
        <f t="shared" si="319"/>
        <v>1</v>
      </c>
      <c r="G2265" t="str">
        <f t="shared" si="320"/>
        <v>2</v>
      </c>
      <c r="H2265" t="str">
        <f t="shared" si="321"/>
        <v>ANC</v>
      </c>
      <c r="I2265">
        <f t="shared" si="322"/>
        <v>26</v>
      </c>
      <c r="J2265" s="114" t="str">
        <f t="shared" si="323"/>
        <v>2</v>
      </c>
    </row>
    <row r="2266" spans="1:10" x14ac:dyDescent="0.2">
      <c r="A2266" s="115" t="s">
        <v>3329</v>
      </c>
      <c r="B2266" t="str">
        <f t="shared" si="315"/>
        <v>Prozessor D / Section 1 / Programm 2 / Ancillary Sender 3</v>
      </c>
      <c r="C2266" t="str">
        <f t="shared" si="316"/>
        <v>SDI26_ANCsend_0003</v>
      </c>
      <c r="D2266" t="str">
        <f t="shared" si="317"/>
        <v>Sender</v>
      </c>
      <c r="E2266" t="str">
        <f t="shared" si="318"/>
        <v>4</v>
      </c>
      <c r="F2266" t="str">
        <f t="shared" si="319"/>
        <v>1</v>
      </c>
      <c r="G2266" t="str">
        <f t="shared" si="320"/>
        <v>2</v>
      </c>
      <c r="H2266" t="str">
        <f t="shared" si="321"/>
        <v>ANC</v>
      </c>
      <c r="I2266">
        <f t="shared" si="322"/>
        <v>26</v>
      </c>
      <c r="J2266" s="114" t="str">
        <f t="shared" si="323"/>
        <v>3</v>
      </c>
    </row>
    <row r="2267" spans="1:10" x14ac:dyDescent="0.2">
      <c r="A2267" s="116" t="s">
        <v>3330</v>
      </c>
      <c r="B2267" t="str">
        <f t="shared" si="315"/>
        <v>Prozessor D / Section 1 / Programm 2 / Ancillary Sender 4</v>
      </c>
      <c r="C2267" t="str">
        <f t="shared" si="316"/>
        <v>SDI26_ANCsend_0004</v>
      </c>
      <c r="D2267" t="str">
        <f t="shared" si="317"/>
        <v>Sender</v>
      </c>
      <c r="E2267" t="str">
        <f t="shared" si="318"/>
        <v>4</v>
      </c>
      <c r="F2267" t="str">
        <f t="shared" si="319"/>
        <v>1</v>
      </c>
      <c r="G2267" t="str">
        <f t="shared" si="320"/>
        <v>2</v>
      </c>
      <c r="H2267" t="str">
        <f t="shared" si="321"/>
        <v>ANC</v>
      </c>
      <c r="I2267">
        <f t="shared" si="322"/>
        <v>26</v>
      </c>
      <c r="J2267" s="114" t="str">
        <f t="shared" si="323"/>
        <v>4</v>
      </c>
    </row>
    <row r="2268" spans="1:10" x14ac:dyDescent="0.2">
      <c r="A2268" s="115" t="s">
        <v>3331</v>
      </c>
      <c r="B2268" t="str">
        <f t="shared" si="315"/>
        <v>Prozessor D / Section 1 / Programm 2 / Audio Sender 1</v>
      </c>
      <c r="C2268" t="str">
        <f t="shared" si="316"/>
        <v>SDI26_AUDsend_0001</v>
      </c>
      <c r="D2268" t="str">
        <f t="shared" si="317"/>
        <v>Sender</v>
      </c>
      <c r="E2268" t="str">
        <f t="shared" si="318"/>
        <v>4</v>
      </c>
      <c r="F2268" t="str">
        <f t="shared" si="319"/>
        <v>1</v>
      </c>
      <c r="G2268" t="str">
        <f t="shared" si="320"/>
        <v>2</v>
      </c>
      <c r="H2268" t="str">
        <f t="shared" si="321"/>
        <v>AUD</v>
      </c>
      <c r="I2268">
        <f t="shared" si="322"/>
        <v>26</v>
      </c>
      <c r="J2268" s="114" t="str">
        <f t="shared" si="323"/>
        <v>1</v>
      </c>
    </row>
    <row r="2269" spans="1:10" x14ac:dyDescent="0.2">
      <c r="A2269" s="116" t="s">
        <v>3332</v>
      </c>
      <c r="B2269" t="str">
        <f t="shared" si="315"/>
        <v>Prozessor D / Section 1 / Programm 2 / Audio Sender 2</v>
      </c>
      <c r="C2269" t="str">
        <f t="shared" si="316"/>
        <v>SDI26_AUDsend_0002</v>
      </c>
      <c r="D2269" t="str">
        <f t="shared" si="317"/>
        <v>Sender</v>
      </c>
      <c r="E2269" t="str">
        <f t="shared" si="318"/>
        <v>4</v>
      </c>
      <c r="F2269" t="str">
        <f t="shared" si="319"/>
        <v>1</v>
      </c>
      <c r="G2269" t="str">
        <f t="shared" si="320"/>
        <v>2</v>
      </c>
      <c r="H2269" t="str">
        <f t="shared" si="321"/>
        <v>AUD</v>
      </c>
      <c r="I2269">
        <f t="shared" si="322"/>
        <v>26</v>
      </c>
      <c r="J2269" s="114" t="str">
        <f t="shared" si="323"/>
        <v>2</v>
      </c>
    </row>
    <row r="2270" spans="1:10" x14ac:dyDescent="0.2">
      <c r="A2270" s="115" t="s">
        <v>3333</v>
      </c>
      <c r="B2270" t="str">
        <f t="shared" si="315"/>
        <v>Prozessor D / Section 1 / Programm 2 / Audio Sender 3</v>
      </c>
      <c r="C2270" t="str">
        <f t="shared" si="316"/>
        <v>SDI26_AUDsend_0003</v>
      </c>
      <c r="D2270" t="str">
        <f t="shared" si="317"/>
        <v>Sender</v>
      </c>
      <c r="E2270" t="str">
        <f t="shared" si="318"/>
        <v>4</v>
      </c>
      <c r="F2270" t="str">
        <f t="shared" si="319"/>
        <v>1</v>
      </c>
      <c r="G2270" t="str">
        <f t="shared" si="320"/>
        <v>2</v>
      </c>
      <c r="H2270" t="str">
        <f t="shared" si="321"/>
        <v>AUD</v>
      </c>
      <c r="I2270">
        <f t="shared" si="322"/>
        <v>26</v>
      </c>
      <c r="J2270" s="114" t="str">
        <f t="shared" si="323"/>
        <v>3</v>
      </c>
    </row>
    <row r="2271" spans="1:10" x14ac:dyDescent="0.2">
      <c r="A2271" s="116" t="s">
        <v>3334</v>
      </c>
      <c r="B2271" t="str">
        <f t="shared" si="315"/>
        <v>Prozessor D / Section 1 / Programm 2 / Audio Sender 4</v>
      </c>
      <c r="C2271" t="str">
        <f t="shared" si="316"/>
        <v>SDI26_AUDsend_0004</v>
      </c>
      <c r="D2271" t="str">
        <f t="shared" si="317"/>
        <v>Sender</v>
      </c>
      <c r="E2271" t="str">
        <f t="shared" si="318"/>
        <v>4</v>
      </c>
      <c r="F2271" t="str">
        <f t="shared" si="319"/>
        <v>1</v>
      </c>
      <c r="G2271" t="str">
        <f t="shared" si="320"/>
        <v>2</v>
      </c>
      <c r="H2271" t="str">
        <f t="shared" si="321"/>
        <v>AUD</v>
      </c>
      <c r="I2271">
        <f t="shared" si="322"/>
        <v>26</v>
      </c>
      <c r="J2271" s="114" t="str">
        <f t="shared" si="323"/>
        <v>4</v>
      </c>
    </row>
    <row r="2272" spans="1:10" x14ac:dyDescent="0.2">
      <c r="A2272" s="115" t="s">
        <v>3335</v>
      </c>
      <c r="B2272" t="str">
        <f t="shared" si="315"/>
        <v>Prozessor D / Section 1 / Programm 2 / Audio Sender 5</v>
      </c>
      <c r="C2272" t="str">
        <f t="shared" si="316"/>
        <v>SDI26_AUDsend_0005</v>
      </c>
      <c r="D2272" t="str">
        <f t="shared" si="317"/>
        <v>Sender</v>
      </c>
      <c r="E2272" t="str">
        <f t="shared" si="318"/>
        <v>4</v>
      </c>
      <c r="F2272" t="str">
        <f t="shared" si="319"/>
        <v>1</v>
      </c>
      <c r="G2272" t="str">
        <f t="shared" si="320"/>
        <v>2</v>
      </c>
      <c r="H2272" t="str">
        <f t="shared" si="321"/>
        <v>AUD</v>
      </c>
      <c r="I2272">
        <f t="shared" si="322"/>
        <v>26</v>
      </c>
      <c r="J2272" s="114" t="str">
        <f t="shared" si="323"/>
        <v>5</v>
      </c>
    </row>
    <row r="2273" spans="1:10" x14ac:dyDescent="0.2">
      <c r="A2273" s="116" t="s">
        <v>3336</v>
      </c>
      <c r="B2273" t="str">
        <f t="shared" si="315"/>
        <v>Prozessor D / Section 1 / Programm 2 / Audio Sender 6</v>
      </c>
      <c r="C2273" t="str">
        <f t="shared" si="316"/>
        <v>SDI26_AUDsend_0006</v>
      </c>
      <c r="D2273" t="str">
        <f t="shared" si="317"/>
        <v>Sender</v>
      </c>
      <c r="E2273" t="str">
        <f t="shared" si="318"/>
        <v>4</v>
      </c>
      <c r="F2273" t="str">
        <f t="shared" si="319"/>
        <v>1</v>
      </c>
      <c r="G2273" t="str">
        <f t="shared" si="320"/>
        <v>2</v>
      </c>
      <c r="H2273" t="str">
        <f t="shared" si="321"/>
        <v>AUD</v>
      </c>
      <c r="I2273">
        <f t="shared" si="322"/>
        <v>26</v>
      </c>
      <c r="J2273" s="114" t="str">
        <f t="shared" si="323"/>
        <v>6</v>
      </c>
    </row>
    <row r="2274" spans="1:10" x14ac:dyDescent="0.2">
      <c r="A2274" s="115" t="s">
        <v>3337</v>
      </c>
      <c r="B2274" t="str">
        <f t="shared" si="315"/>
        <v>Prozessor D / Section 1 / Programm 2 / Audio Sender 7</v>
      </c>
      <c r="C2274" t="str">
        <f t="shared" si="316"/>
        <v>SDI26_AUDsend_0007</v>
      </c>
      <c r="D2274" t="str">
        <f t="shared" si="317"/>
        <v>Sender</v>
      </c>
      <c r="E2274" t="str">
        <f t="shared" si="318"/>
        <v>4</v>
      </c>
      <c r="F2274" t="str">
        <f t="shared" si="319"/>
        <v>1</v>
      </c>
      <c r="G2274" t="str">
        <f t="shared" si="320"/>
        <v>2</v>
      </c>
      <c r="H2274" t="str">
        <f t="shared" si="321"/>
        <v>AUD</v>
      </c>
      <c r="I2274">
        <f t="shared" si="322"/>
        <v>26</v>
      </c>
      <c r="J2274" s="114" t="str">
        <f t="shared" si="323"/>
        <v>7</v>
      </c>
    </row>
    <row r="2275" spans="1:10" x14ac:dyDescent="0.2">
      <c r="A2275" s="116" t="s">
        <v>3338</v>
      </c>
      <c r="B2275" t="str">
        <f t="shared" si="315"/>
        <v>Prozessor D / Section 1 / Programm 2 / Audio Sender 8</v>
      </c>
      <c r="C2275" t="str">
        <f t="shared" si="316"/>
        <v>SDI26_AUDsend_0008</v>
      </c>
      <c r="D2275" t="str">
        <f t="shared" si="317"/>
        <v>Sender</v>
      </c>
      <c r="E2275" t="str">
        <f t="shared" si="318"/>
        <v>4</v>
      </c>
      <c r="F2275" t="str">
        <f t="shared" si="319"/>
        <v>1</v>
      </c>
      <c r="G2275" t="str">
        <f t="shared" si="320"/>
        <v>2</v>
      </c>
      <c r="H2275" t="str">
        <f t="shared" si="321"/>
        <v>AUD</v>
      </c>
      <c r="I2275">
        <f t="shared" si="322"/>
        <v>26</v>
      </c>
      <c r="J2275" s="114" t="str">
        <f t="shared" si="323"/>
        <v>8</v>
      </c>
    </row>
    <row r="2276" spans="1:10" x14ac:dyDescent="0.2">
      <c r="A2276" s="115" t="s">
        <v>3339</v>
      </c>
      <c r="B2276" t="str">
        <f t="shared" si="315"/>
        <v>Prozessor D / Section 1 / Programm 2 / Audio Sender 9</v>
      </c>
      <c r="C2276" t="str">
        <f t="shared" si="316"/>
        <v>SDI26_AUDsend_0009</v>
      </c>
      <c r="D2276" t="str">
        <f t="shared" si="317"/>
        <v>Sender</v>
      </c>
      <c r="E2276" t="str">
        <f t="shared" si="318"/>
        <v>4</v>
      </c>
      <c r="F2276" t="str">
        <f t="shared" si="319"/>
        <v>1</v>
      </c>
      <c r="G2276" t="str">
        <f t="shared" si="320"/>
        <v>2</v>
      </c>
      <c r="H2276" t="str">
        <f t="shared" si="321"/>
        <v>AUD</v>
      </c>
      <c r="I2276">
        <f t="shared" si="322"/>
        <v>26</v>
      </c>
      <c r="J2276" s="114" t="str">
        <f t="shared" si="323"/>
        <v>9</v>
      </c>
    </row>
    <row r="2277" spans="1:10" x14ac:dyDescent="0.2">
      <c r="A2277" s="116" t="s">
        <v>3340</v>
      </c>
      <c r="B2277" t="str">
        <f t="shared" si="315"/>
        <v>Prozessor D / Section 1 / Programm 2 / Audio Sender 10</v>
      </c>
      <c r="C2277" t="str">
        <f t="shared" si="316"/>
        <v>SDI26_AUDsend_0010</v>
      </c>
      <c r="D2277" t="str">
        <f t="shared" si="317"/>
        <v>Sender</v>
      </c>
      <c r="E2277" t="str">
        <f t="shared" si="318"/>
        <v>4</v>
      </c>
      <c r="F2277" t="str">
        <f t="shared" si="319"/>
        <v>1</v>
      </c>
      <c r="G2277" t="str">
        <f t="shared" si="320"/>
        <v>2</v>
      </c>
      <c r="H2277" t="str">
        <f t="shared" si="321"/>
        <v>AUD</v>
      </c>
      <c r="I2277">
        <f t="shared" si="322"/>
        <v>26</v>
      </c>
      <c r="J2277" s="114" t="str">
        <f t="shared" si="323"/>
        <v>10</v>
      </c>
    </row>
    <row r="2278" spans="1:10" x14ac:dyDescent="0.2">
      <c r="A2278" s="115" t="s">
        <v>3341</v>
      </c>
      <c r="B2278" t="str">
        <f t="shared" si="315"/>
        <v>Prozessor D / Section 1 / Programm 2 / Audio Sender 11</v>
      </c>
      <c r="C2278" t="str">
        <f t="shared" si="316"/>
        <v>SDI26_AUDsend_0011</v>
      </c>
      <c r="D2278" t="str">
        <f t="shared" si="317"/>
        <v>Sender</v>
      </c>
      <c r="E2278" t="str">
        <f t="shared" si="318"/>
        <v>4</v>
      </c>
      <c r="F2278" t="str">
        <f t="shared" si="319"/>
        <v>1</v>
      </c>
      <c r="G2278" t="str">
        <f t="shared" si="320"/>
        <v>2</v>
      </c>
      <c r="H2278" t="str">
        <f t="shared" si="321"/>
        <v>AUD</v>
      </c>
      <c r="I2278">
        <f t="shared" si="322"/>
        <v>26</v>
      </c>
      <c r="J2278" s="114" t="str">
        <f t="shared" si="323"/>
        <v>11</v>
      </c>
    </row>
    <row r="2279" spans="1:10" x14ac:dyDescent="0.2">
      <c r="A2279" s="116" t="s">
        <v>3342</v>
      </c>
      <c r="B2279" t="str">
        <f t="shared" si="315"/>
        <v>Prozessor D / Section 1 / Programm 2 / Audio Sender 12</v>
      </c>
      <c r="C2279" t="str">
        <f t="shared" si="316"/>
        <v>SDI26_AUDsend_0012</v>
      </c>
      <c r="D2279" t="str">
        <f t="shared" si="317"/>
        <v>Sender</v>
      </c>
      <c r="E2279" t="str">
        <f t="shared" si="318"/>
        <v>4</v>
      </c>
      <c r="F2279" t="str">
        <f t="shared" si="319"/>
        <v>1</v>
      </c>
      <c r="G2279" t="str">
        <f t="shared" si="320"/>
        <v>2</v>
      </c>
      <c r="H2279" t="str">
        <f t="shared" si="321"/>
        <v>AUD</v>
      </c>
      <c r="I2279">
        <f t="shared" si="322"/>
        <v>26</v>
      </c>
      <c r="J2279" s="114" t="str">
        <f t="shared" si="323"/>
        <v>12</v>
      </c>
    </row>
    <row r="2280" spans="1:10" x14ac:dyDescent="0.2">
      <c r="A2280" s="115" t="s">
        <v>3343</v>
      </c>
      <c r="B2280" t="str">
        <f t="shared" si="315"/>
        <v>Prozessor D / Section 1 / Programm 2 / Audio Sender 13</v>
      </c>
      <c r="C2280" t="str">
        <f t="shared" si="316"/>
        <v>SDI26_AUDsend_0013</v>
      </c>
      <c r="D2280" t="str">
        <f t="shared" si="317"/>
        <v>Sender</v>
      </c>
      <c r="E2280" t="str">
        <f t="shared" si="318"/>
        <v>4</v>
      </c>
      <c r="F2280" t="str">
        <f t="shared" si="319"/>
        <v>1</v>
      </c>
      <c r="G2280" t="str">
        <f t="shared" si="320"/>
        <v>2</v>
      </c>
      <c r="H2280" t="str">
        <f t="shared" si="321"/>
        <v>AUD</v>
      </c>
      <c r="I2280">
        <f t="shared" si="322"/>
        <v>26</v>
      </c>
      <c r="J2280" s="114" t="str">
        <f t="shared" si="323"/>
        <v>13</v>
      </c>
    </row>
    <row r="2281" spans="1:10" x14ac:dyDescent="0.2">
      <c r="A2281" s="116" t="s">
        <v>3344</v>
      </c>
      <c r="B2281" t="str">
        <f t="shared" si="315"/>
        <v>Prozessor D / Section 1 / Programm 2 / Audio Sender 14</v>
      </c>
      <c r="C2281" t="str">
        <f t="shared" si="316"/>
        <v>SDI26_AUDsend_0014</v>
      </c>
      <c r="D2281" t="str">
        <f t="shared" si="317"/>
        <v>Sender</v>
      </c>
      <c r="E2281" t="str">
        <f t="shared" si="318"/>
        <v>4</v>
      </c>
      <c r="F2281" t="str">
        <f t="shared" si="319"/>
        <v>1</v>
      </c>
      <c r="G2281" t="str">
        <f t="shared" si="320"/>
        <v>2</v>
      </c>
      <c r="H2281" t="str">
        <f t="shared" si="321"/>
        <v>AUD</v>
      </c>
      <c r="I2281">
        <f t="shared" si="322"/>
        <v>26</v>
      </c>
      <c r="J2281" s="114" t="str">
        <f t="shared" si="323"/>
        <v>14</v>
      </c>
    </row>
    <row r="2282" spans="1:10" x14ac:dyDescent="0.2">
      <c r="A2282" s="115" t="s">
        <v>3345</v>
      </c>
      <c r="B2282" t="str">
        <f t="shared" si="315"/>
        <v>Prozessor D / Section 1 / Programm 2 / Audio Sender 15</v>
      </c>
      <c r="C2282" t="str">
        <f t="shared" si="316"/>
        <v>SDI26_AUDsend_0015</v>
      </c>
      <c r="D2282" t="str">
        <f t="shared" si="317"/>
        <v>Sender</v>
      </c>
      <c r="E2282" t="str">
        <f t="shared" si="318"/>
        <v>4</v>
      </c>
      <c r="F2282" t="str">
        <f t="shared" si="319"/>
        <v>1</v>
      </c>
      <c r="G2282" t="str">
        <f t="shared" si="320"/>
        <v>2</v>
      </c>
      <c r="H2282" t="str">
        <f t="shared" si="321"/>
        <v>AUD</v>
      </c>
      <c r="I2282">
        <f t="shared" si="322"/>
        <v>26</v>
      </c>
      <c r="J2282" s="114" t="str">
        <f t="shared" si="323"/>
        <v>15</v>
      </c>
    </row>
    <row r="2283" spans="1:10" x14ac:dyDescent="0.2">
      <c r="A2283" s="116" t="s">
        <v>3346</v>
      </c>
      <c r="B2283" t="str">
        <f t="shared" si="315"/>
        <v>Prozessor D / Section 1 / Programm 2 / Audio Sender 16</v>
      </c>
      <c r="C2283" t="str">
        <f t="shared" si="316"/>
        <v>SDI26_AUDsend_0016</v>
      </c>
      <c r="D2283" t="str">
        <f t="shared" si="317"/>
        <v>Sender</v>
      </c>
      <c r="E2283" t="str">
        <f t="shared" si="318"/>
        <v>4</v>
      </c>
      <c r="F2283" t="str">
        <f t="shared" si="319"/>
        <v>1</v>
      </c>
      <c r="G2283" t="str">
        <f t="shared" si="320"/>
        <v>2</v>
      </c>
      <c r="H2283" t="str">
        <f t="shared" si="321"/>
        <v>AUD</v>
      </c>
      <c r="I2283">
        <f t="shared" si="322"/>
        <v>26</v>
      </c>
      <c r="J2283" s="114" t="str">
        <f t="shared" si="323"/>
        <v>16</v>
      </c>
    </row>
    <row r="2284" spans="1:10" x14ac:dyDescent="0.2">
      <c r="A2284" s="115" t="s">
        <v>3347</v>
      </c>
      <c r="B2284" t="str">
        <f t="shared" si="315"/>
        <v>Prozessor D / Section 1 / Programm 2 / Video Sender 1</v>
      </c>
      <c r="C2284" t="str">
        <f t="shared" si="316"/>
        <v>SDI26_VIDsend_0001</v>
      </c>
      <c r="D2284" t="str">
        <f t="shared" si="317"/>
        <v>Sender</v>
      </c>
      <c r="E2284" t="str">
        <f t="shared" si="318"/>
        <v>4</v>
      </c>
      <c r="F2284" t="str">
        <f t="shared" si="319"/>
        <v>1</v>
      </c>
      <c r="G2284" t="str">
        <f t="shared" si="320"/>
        <v>2</v>
      </c>
      <c r="H2284" t="str">
        <f t="shared" si="321"/>
        <v>VID</v>
      </c>
      <c r="I2284">
        <f t="shared" si="322"/>
        <v>26</v>
      </c>
      <c r="J2284" s="114" t="str">
        <f t="shared" si="323"/>
        <v>1</v>
      </c>
    </row>
    <row r="2285" spans="1:10" x14ac:dyDescent="0.2">
      <c r="A2285" s="116" t="s">
        <v>3348</v>
      </c>
      <c r="B2285" t="str">
        <f t="shared" si="315"/>
        <v>Prozessor D / Section 1 / Programm 2 / Video Sender 2</v>
      </c>
      <c r="C2285" t="str">
        <f t="shared" si="316"/>
        <v>SDI26_VIDsend_0002</v>
      </c>
      <c r="D2285" t="str">
        <f t="shared" si="317"/>
        <v>Sender</v>
      </c>
      <c r="E2285" t="str">
        <f t="shared" si="318"/>
        <v>4</v>
      </c>
      <c r="F2285" t="str">
        <f t="shared" si="319"/>
        <v>1</v>
      </c>
      <c r="G2285" t="str">
        <f t="shared" si="320"/>
        <v>2</v>
      </c>
      <c r="H2285" t="str">
        <f t="shared" si="321"/>
        <v>VID</v>
      </c>
      <c r="I2285">
        <f t="shared" si="322"/>
        <v>26</v>
      </c>
      <c r="J2285" s="114" t="str">
        <f t="shared" si="323"/>
        <v>2</v>
      </c>
    </row>
    <row r="2286" spans="1:10" x14ac:dyDescent="0.2">
      <c r="A2286" s="115" t="s">
        <v>3349</v>
      </c>
      <c r="B2286" t="str">
        <f t="shared" si="315"/>
        <v>Prozessor D / Section 1 / Programm 3 / Ancillary Sender 1</v>
      </c>
      <c r="C2286" t="str">
        <f t="shared" si="316"/>
        <v>SDI27_ANCsend_0001</v>
      </c>
      <c r="D2286" t="str">
        <f t="shared" si="317"/>
        <v>Sender</v>
      </c>
      <c r="E2286" t="str">
        <f t="shared" si="318"/>
        <v>4</v>
      </c>
      <c r="F2286" t="str">
        <f t="shared" si="319"/>
        <v>1</v>
      </c>
      <c r="G2286" t="str">
        <f t="shared" si="320"/>
        <v>3</v>
      </c>
      <c r="H2286" t="str">
        <f t="shared" si="321"/>
        <v>ANC</v>
      </c>
      <c r="I2286">
        <f t="shared" si="322"/>
        <v>27</v>
      </c>
      <c r="J2286" s="114" t="str">
        <f t="shared" si="323"/>
        <v>1</v>
      </c>
    </row>
    <row r="2287" spans="1:10" x14ac:dyDescent="0.2">
      <c r="A2287" s="116" t="s">
        <v>3350</v>
      </c>
      <c r="B2287" t="str">
        <f t="shared" si="315"/>
        <v>Prozessor D / Section 1 / Programm 3 / Ancillary Sender 2</v>
      </c>
      <c r="C2287" t="str">
        <f t="shared" si="316"/>
        <v>SDI27_ANCsend_0002</v>
      </c>
      <c r="D2287" t="str">
        <f t="shared" si="317"/>
        <v>Sender</v>
      </c>
      <c r="E2287" t="str">
        <f t="shared" si="318"/>
        <v>4</v>
      </c>
      <c r="F2287" t="str">
        <f t="shared" si="319"/>
        <v>1</v>
      </c>
      <c r="G2287" t="str">
        <f t="shared" si="320"/>
        <v>3</v>
      </c>
      <c r="H2287" t="str">
        <f t="shared" si="321"/>
        <v>ANC</v>
      </c>
      <c r="I2287">
        <f t="shared" si="322"/>
        <v>27</v>
      </c>
      <c r="J2287" s="114" t="str">
        <f t="shared" si="323"/>
        <v>2</v>
      </c>
    </row>
    <row r="2288" spans="1:10" x14ac:dyDescent="0.2">
      <c r="A2288" s="115" t="s">
        <v>3351</v>
      </c>
      <c r="B2288" t="str">
        <f t="shared" si="315"/>
        <v>Prozessor D / Section 1 / Programm 3 / Ancillary Sender 3</v>
      </c>
      <c r="C2288" t="str">
        <f t="shared" si="316"/>
        <v>SDI27_ANCsend_0003</v>
      </c>
      <c r="D2288" t="str">
        <f t="shared" si="317"/>
        <v>Sender</v>
      </c>
      <c r="E2288" t="str">
        <f t="shared" si="318"/>
        <v>4</v>
      </c>
      <c r="F2288" t="str">
        <f t="shared" si="319"/>
        <v>1</v>
      </c>
      <c r="G2288" t="str">
        <f t="shared" si="320"/>
        <v>3</v>
      </c>
      <c r="H2288" t="str">
        <f t="shared" si="321"/>
        <v>ANC</v>
      </c>
      <c r="I2288">
        <f t="shared" si="322"/>
        <v>27</v>
      </c>
      <c r="J2288" s="114" t="str">
        <f t="shared" si="323"/>
        <v>3</v>
      </c>
    </row>
    <row r="2289" spans="1:10" x14ac:dyDescent="0.2">
      <c r="A2289" s="116" t="s">
        <v>3352</v>
      </c>
      <c r="B2289" t="str">
        <f t="shared" si="315"/>
        <v>Prozessor D / Section 1 / Programm 3 / Ancillary Sender 4</v>
      </c>
      <c r="C2289" t="str">
        <f t="shared" si="316"/>
        <v>SDI27_ANCsend_0004</v>
      </c>
      <c r="D2289" t="str">
        <f t="shared" si="317"/>
        <v>Sender</v>
      </c>
      <c r="E2289" t="str">
        <f t="shared" si="318"/>
        <v>4</v>
      </c>
      <c r="F2289" t="str">
        <f t="shared" si="319"/>
        <v>1</v>
      </c>
      <c r="G2289" t="str">
        <f t="shared" si="320"/>
        <v>3</v>
      </c>
      <c r="H2289" t="str">
        <f t="shared" si="321"/>
        <v>ANC</v>
      </c>
      <c r="I2289">
        <f t="shared" si="322"/>
        <v>27</v>
      </c>
      <c r="J2289" s="114" t="str">
        <f t="shared" si="323"/>
        <v>4</v>
      </c>
    </row>
    <row r="2290" spans="1:10" x14ac:dyDescent="0.2">
      <c r="A2290" s="115" t="s">
        <v>3353</v>
      </c>
      <c r="B2290" t="str">
        <f t="shared" si="315"/>
        <v>Prozessor D / Section 1 / Programm 3 / Audio Sender 1</v>
      </c>
      <c r="C2290" t="str">
        <f t="shared" si="316"/>
        <v>SDI27_AUDsend_0001</v>
      </c>
      <c r="D2290" t="str">
        <f t="shared" si="317"/>
        <v>Sender</v>
      </c>
      <c r="E2290" t="str">
        <f t="shared" si="318"/>
        <v>4</v>
      </c>
      <c r="F2290" t="str">
        <f t="shared" si="319"/>
        <v>1</v>
      </c>
      <c r="G2290" t="str">
        <f t="shared" si="320"/>
        <v>3</v>
      </c>
      <c r="H2290" t="str">
        <f t="shared" si="321"/>
        <v>AUD</v>
      </c>
      <c r="I2290">
        <f t="shared" si="322"/>
        <v>27</v>
      </c>
      <c r="J2290" s="114" t="str">
        <f t="shared" si="323"/>
        <v>1</v>
      </c>
    </row>
    <row r="2291" spans="1:10" x14ac:dyDescent="0.2">
      <c r="A2291" s="116" t="s">
        <v>3354</v>
      </c>
      <c r="B2291" t="str">
        <f t="shared" si="315"/>
        <v>Prozessor D / Section 1 / Programm 3 / Audio Sender 2</v>
      </c>
      <c r="C2291" t="str">
        <f t="shared" si="316"/>
        <v>SDI27_AUDsend_0002</v>
      </c>
      <c r="D2291" t="str">
        <f t="shared" si="317"/>
        <v>Sender</v>
      </c>
      <c r="E2291" t="str">
        <f t="shared" si="318"/>
        <v>4</v>
      </c>
      <c r="F2291" t="str">
        <f t="shared" si="319"/>
        <v>1</v>
      </c>
      <c r="G2291" t="str">
        <f t="shared" si="320"/>
        <v>3</v>
      </c>
      <c r="H2291" t="str">
        <f t="shared" si="321"/>
        <v>AUD</v>
      </c>
      <c r="I2291">
        <f t="shared" si="322"/>
        <v>27</v>
      </c>
      <c r="J2291" s="114" t="str">
        <f t="shared" si="323"/>
        <v>2</v>
      </c>
    </row>
    <row r="2292" spans="1:10" x14ac:dyDescent="0.2">
      <c r="A2292" s="115" t="s">
        <v>3355</v>
      </c>
      <c r="B2292" t="str">
        <f t="shared" si="315"/>
        <v>Prozessor D / Section 1 / Programm 3 / Audio Sender 3</v>
      </c>
      <c r="C2292" t="str">
        <f t="shared" si="316"/>
        <v>SDI27_AUDsend_0003</v>
      </c>
      <c r="D2292" t="str">
        <f t="shared" si="317"/>
        <v>Sender</v>
      </c>
      <c r="E2292" t="str">
        <f t="shared" si="318"/>
        <v>4</v>
      </c>
      <c r="F2292" t="str">
        <f t="shared" si="319"/>
        <v>1</v>
      </c>
      <c r="G2292" t="str">
        <f t="shared" si="320"/>
        <v>3</v>
      </c>
      <c r="H2292" t="str">
        <f t="shared" si="321"/>
        <v>AUD</v>
      </c>
      <c r="I2292">
        <f t="shared" si="322"/>
        <v>27</v>
      </c>
      <c r="J2292" s="114" t="str">
        <f t="shared" si="323"/>
        <v>3</v>
      </c>
    </row>
    <row r="2293" spans="1:10" x14ac:dyDescent="0.2">
      <c r="A2293" s="116" t="s">
        <v>3356</v>
      </c>
      <c r="B2293" t="str">
        <f t="shared" si="315"/>
        <v>Prozessor D / Section 1 / Programm 3 / Audio Sender 4</v>
      </c>
      <c r="C2293" t="str">
        <f t="shared" si="316"/>
        <v>SDI27_AUDsend_0004</v>
      </c>
      <c r="D2293" t="str">
        <f t="shared" si="317"/>
        <v>Sender</v>
      </c>
      <c r="E2293" t="str">
        <f t="shared" si="318"/>
        <v>4</v>
      </c>
      <c r="F2293" t="str">
        <f t="shared" si="319"/>
        <v>1</v>
      </c>
      <c r="G2293" t="str">
        <f t="shared" si="320"/>
        <v>3</v>
      </c>
      <c r="H2293" t="str">
        <f t="shared" si="321"/>
        <v>AUD</v>
      </c>
      <c r="I2293">
        <f t="shared" si="322"/>
        <v>27</v>
      </c>
      <c r="J2293" s="114" t="str">
        <f t="shared" si="323"/>
        <v>4</v>
      </c>
    </row>
    <row r="2294" spans="1:10" x14ac:dyDescent="0.2">
      <c r="A2294" s="115" t="s">
        <v>3357</v>
      </c>
      <c r="B2294" t="str">
        <f t="shared" si="315"/>
        <v>Prozessor D / Section 1 / Programm 3 / Audio Sender 5</v>
      </c>
      <c r="C2294" t="str">
        <f t="shared" si="316"/>
        <v>SDI27_AUDsend_0005</v>
      </c>
      <c r="D2294" t="str">
        <f t="shared" si="317"/>
        <v>Sender</v>
      </c>
      <c r="E2294" t="str">
        <f t="shared" si="318"/>
        <v>4</v>
      </c>
      <c r="F2294" t="str">
        <f t="shared" si="319"/>
        <v>1</v>
      </c>
      <c r="G2294" t="str">
        <f t="shared" si="320"/>
        <v>3</v>
      </c>
      <c r="H2294" t="str">
        <f t="shared" si="321"/>
        <v>AUD</v>
      </c>
      <c r="I2294">
        <f t="shared" si="322"/>
        <v>27</v>
      </c>
      <c r="J2294" s="114" t="str">
        <f t="shared" si="323"/>
        <v>5</v>
      </c>
    </row>
    <row r="2295" spans="1:10" x14ac:dyDescent="0.2">
      <c r="A2295" s="116" t="s">
        <v>3358</v>
      </c>
      <c r="B2295" t="str">
        <f t="shared" si="315"/>
        <v>Prozessor D / Section 1 / Programm 3 / Audio Sender 6</v>
      </c>
      <c r="C2295" t="str">
        <f t="shared" si="316"/>
        <v>SDI27_AUDsend_0006</v>
      </c>
      <c r="D2295" t="str">
        <f t="shared" si="317"/>
        <v>Sender</v>
      </c>
      <c r="E2295" t="str">
        <f t="shared" si="318"/>
        <v>4</v>
      </c>
      <c r="F2295" t="str">
        <f t="shared" si="319"/>
        <v>1</v>
      </c>
      <c r="G2295" t="str">
        <f t="shared" si="320"/>
        <v>3</v>
      </c>
      <c r="H2295" t="str">
        <f t="shared" si="321"/>
        <v>AUD</v>
      </c>
      <c r="I2295">
        <f t="shared" si="322"/>
        <v>27</v>
      </c>
      <c r="J2295" s="114" t="str">
        <f t="shared" si="323"/>
        <v>6</v>
      </c>
    </row>
    <row r="2296" spans="1:10" x14ac:dyDescent="0.2">
      <c r="A2296" s="115" t="s">
        <v>3359</v>
      </c>
      <c r="B2296" t="str">
        <f t="shared" si="315"/>
        <v>Prozessor D / Section 1 / Programm 3 / Audio Sender 7</v>
      </c>
      <c r="C2296" t="str">
        <f t="shared" si="316"/>
        <v>SDI27_AUDsend_0007</v>
      </c>
      <c r="D2296" t="str">
        <f t="shared" si="317"/>
        <v>Sender</v>
      </c>
      <c r="E2296" t="str">
        <f t="shared" si="318"/>
        <v>4</v>
      </c>
      <c r="F2296" t="str">
        <f t="shared" si="319"/>
        <v>1</v>
      </c>
      <c r="G2296" t="str">
        <f t="shared" si="320"/>
        <v>3</v>
      </c>
      <c r="H2296" t="str">
        <f t="shared" si="321"/>
        <v>AUD</v>
      </c>
      <c r="I2296">
        <f t="shared" si="322"/>
        <v>27</v>
      </c>
      <c r="J2296" s="114" t="str">
        <f t="shared" si="323"/>
        <v>7</v>
      </c>
    </row>
    <row r="2297" spans="1:10" x14ac:dyDescent="0.2">
      <c r="A2297" s="116" t="s">
        <v>3360</v>
      </c>
      <c r="B2297" t="str">
        <f t="shared" si="315"/>
        <v>Prozessor D / Section 1 / Programm 3 / Audio Sender 8</v>
      </c>
      <c r="C2297" t="str">
        <f t="shared" si="316"/>
        <v>SDI27_AUDsend_0008</v>
      </c>
      <c r="D2297" t="str">
        <f t="shared" si="317"/>
        <v>Sender</v>
      </c>
      <c r="E2297" t="str">
        <f t="shared" si="318"/>
        <v>4</v>
      </c>
      <c r="F2297" t="str">
        <f t="shared" si="319"/>
        <v>1</v>
      </c>
      <c r="G2297" t="str">
        <f t="shared" si="320"/>
        <v>3</v>
      </c>
      <c r="H2297" t="str">
        <f t="shared" si="321"/>
        <v>AUD</v>
      </c>
      <c r="I2297">
        <f t="shared" si="322"/>
        <v>27</v>
      </c>
      <c r="J2297" s="114" t="str">
        <f t="shared" si="323"/>
        <v>8</v>
      </c>
    </row>
    <row r="2298" spans="1:10" x14ac:dyDescent="0.2">
      <c r="A2298" s="115" t="s">
        <v>3361</v>
      </c>
      <c r="B2298" t="str">
        <f t="shared" si="315"/>
        <v>Prozessor D / Section 1 / Programm 3 / Audio Sender 9</v>
      </c>
      <c r="C2298" t="str">
        <f t="shared" si="316"/>
        <v>SDI27_AUDsend_0009</v>
      </c>
      <c r="D2298" t="str">
        <f t="shared" si="317"/>
        <v>Sender</v>
      </c>
      <c r="E2298" t="str">
        <f t="shared" si="318"/>
        <v>4</v>
      </c>
      <c r="F2298" t="str">
        <f t="shared" si="319"/>
        <v>1</v>
      </c>
      <c r="G2298" t="str">
        <f t="shared" si="320"/>
        <v>3</v>
      </c>
      <c r="H2298" t="str">
        <f t="shared" si="321"/>
        <v>AUD</v>
      </c>
      <c r="I2298">
        <f t="shared" si="322"/>
        <v>27</v>
      </c>
      <c r="J2298" s="114" t="str">
        <f t="shared" si="323"/>
        <v>9</v>
      </c>
    </row>
    <row r="2299" spans="1:10" x14ac:dyDescent="0.2">
      <c r="A2299" s="116" t="s">
        <v>3362</v>
      </c>
      <c r="B2299" t="str">
        <f t="shared" si="315"/>
        <v>Prozessor D / Section 1 / Programm 3 / Audio Sender 10</v>
      </c>
      <c r="C2299" t="str">
        <f t="shared" si="316"/>
        <v>SDI27_AUDsend_0010</v>
      </c>
      <c r="D2299" t="str">
        <f t="shared" si="317"/>
        <v>Sender</v>
      </c>
      <c r="E2299" t="str">
        <f t="shared" si="318"/>
        <v>4</v>
      </c>
      <c r="F2299" t="str">
        <f t="shared" si="319"/>
        <v>1</v>
      </c>
      <c r="G2299" t="str">
        <f t="shared" si="320"/>
        <v>3</v>
      </c>
      <c r="H2299" t="str">
        <f t="shared" si="321"/>
        <v>AUD</v>
      </c>
      <c r="I2299">
        <f t="shared" si="322"/>
        <v>27</v>
      </c>
      <c r="J2299" s="114" t="str">
        <f t="shared" si="323"/>
        <v>10</v>
      </c>
    </row>
    <row r="2300" spans="1:10" x14ac:dyDescent="0.2">
      <c r="A2300" s="115" t="s">
        <v>3363</v>
      </c>
      <c r="B2300" t="str">
        <f t="shared" si="315"/>
        <v>Prozessor D / Section 1 / Programm 3 / Audio Sender 11</v>
      </c>
      <c r="C2300" t="str">
        <f t="shared" si="316"/>
        <v>SDI27_AUDsend_0011</v>
      </c>
      <c r="D2300" t="str">
        <f t="shared" si="317"/>
        <v>Sender</v>
      </c>
      <c r="E2300" t="str">
        <f t="shared" si="318"/>
        <v>4</v>
      </c>
      <c r="F2300" t="str">
        <f t="shared" si="319"/>
        <v>1</v>
      </c>
      <c r="G2300" t="str">
        <f t="shared" si="320"/>
        <v>3</v>
      </c>
      <c r="H2300" t="str">
        <f t="shared" si="321"/>
        <v>AUD</v>
      </c>
      <c r="I2300">
        <f t="shared" si="322"/>
        <v>27</v>
      </c>
      <c r="J2300" s="114" t="str">
        <f t="shared" si="323"/>
        <v>11</v>
      </c>
    </row>
    <row r="2301" spans="1:10" x14ac:dyDescent="0.2">
      <c r="A2301" s="116" t="s">
        <v>3364</v>
      </c>
      <c r="B2301" t="str">
        <f t="shared" si="315"/>
        <v>Prozessor D / Section 1 / Programm 3 / Audio Sender 12</v>
      </c>
      <c r="C2301" t="str">
        <f t="shared" si="316"/>
        <v>SDI27_AUDsend_0012</v>
      </c>
      <c r="D2301" t="str">
        <f t="shared" si="317"/>
        <v>Sender</v>
      </c>
      <c r="E2301" t="str">
        <f t="shared" si="318"/>
        <v>4</v>
      </c>
      <c r="F2301" t="str">
        <f t="shared" si="319"/>
        <v>1</v>
      </c>
      <c r="G2301" t="str">
        <f t="shared" si="320"/>
        <v>3</v>
      </c>
      <c r="H2301" t="str">
        <f t="shared" si="321"/>
        <v>AUD</v>
      </c>
      <c r="I2301">
        <f t="shared" si="322"/>
        <v>27</v>
      </c>
      <c r="J2301" s="114" t="str">
        <f t="shared" si="323"/>
        <v>12</v>
      </c>
    </row>
    <row r="2302" spans="1:10" x14ac:dyDescent="0.2">
      <c r="A2302" s="115" t="s">
        <v>3365</v>
      </c>
      <c r="B2302" t="str">
        <f t="shared" si="315"/>
        <v>Prozessor D / Section 1 / Programm 3 / Audio Sender 13</v>
      </c>
      <c r="C2302" t="str">
        <f t="shared" si="316"/>
        <v>SDI27_AUDsend_0013</v>
      </c>
      <c r="D2302" t="str">
        <f t="shared" si="317"/>
        <v>Sender</v>
      </c>
      <c r="E2302" t="str">
        <f t="shared" si="318"/>
        <v>4</v>
      </c>
      <c r="F2302" t="str">
        <f t="shared" si="319"/>
        <v>1</v>
      </c>
      <c r="G2302" t="str">
        <f t="shared" si="320"/>
        <v>3</v>
      </c>
      <c r="H2302" t="str">
        <f t="shared" si="321"/>
        <v>AUD</v>
      </c>
      <c r="I2302">
        <f t="shared" si="322"/>
        <v>27</v>
      </c>
      <c r="J2302" s="114" t="str">
        <f t="shared" si="323"/>
        <v>13</v>
      </c>
    </row>
    <row r="2303" spans="1:10" x14ac:dyDescent="0.2">
      <c r="A2303" s="116" t="s">
        <v>3366</v>
      </c>
      <c r="B2303" t="str">
        <f t="shared" si="315"/>
        <v>Prozessor D / Section 1 / Programm 3 / Audio Sender 14</v>
      </c>
      <c r="C2303" t="str">
        <f t="shared" si="316"/>
        <v>SDI27_AUDsend_0014</v>
      </c>
      <c r="D2303" t="str">
        <f t="shared" si="317"/>
        <v>Sender</v>
      </c>
      <c r="E2303" t="str">
        <f t="shared" si="318"/>
        <v>4</v>
      </c>
      <c r="F2303" t="str">
        <f t="shared" si="319"/>
        <v>1</v>
      </c>
      <c r="G2303" t="str">
        <f t="shared" si="320"/>
        <v>3</v>
      </c>
      <c r="H2303" t="str">
        <f t="shared" si="321"/>
        <v>AUD</v>
      </c>
      <c r="I2303">
        <f t="shared" si="322"/>
        <v>27</v>
      </c>
      <c r="J2303" s="114" t="str">
        <f t="shared" si="323"/>
        <v>14</v>
      </c>
    </row>
    <row r="2304" spans="1:10" x14ac:dyDescent="0.2">
      <c r="A2304" s="115" t="s">
        <v>3367</v>
      </c>
      <c r="B2304" t="str">
        <f t="shared" si="315"/>
        <v>Prozessor D / Section 1 / Programm 3 / Audio Sender 15</v>
      </c>
      <c r="C2304" t="str">
        <f t="shared" si="316"/>
        <v>SDI27_AUDsend_0015</v>
      </c>
      <c r="D2304" t="str">
        <f t="shared" si="317"/>
        <v>Sender</v>
      </c>
      <c r="E2304" t="str">
        <f t="shared" si="318"/>
        <v>4</v>
      </c>
      <c r="F2304" t="str">
        <f t="shared" si="319"/>
        <v>1</v>
      </c>
      <c r="G2304" t="str">
        <f t="shared" si="320"/>
        <v>3</v>
      </c>
      <c r="H2304" t="str">
        <f t="shared" si="321"/>
        <v>AUD</v>
      </c>
      <c r="I2304">
        <f t="shared" si="322"/>
        <v>27</v>
      </c>
      <c r="J2304" s="114" t="str">
        <f t="shared" si="323"/>
        <v>15</v>
      </c>
    </row>
    <row r="2305" spans="1:10" x14ac:dyDescent="0.2">
      <c r="A2305" s="116" t="s">
        <v>3368</v>
      </c>
      <c r="B2305" t="str">
        <f t="shared" si="315"/>
        <v>Prozessor D / Section 1 / Programm 3 / Audio Sender 16</v>
      </c>
      <c r="C2305" t="str">
        <f t="shared" si="316"/>
        <v>SDI27_AUDsend_0016</v>
      </c>
      <c r="D2305" t="str">
        <f t="shared" si="317"/>
        <v>Sender</v>
      </c>
      <c r="E2305" t="str">
        <f t="shared" si="318"/>
        <v>4</v>
      </c>
      <c r="F2305" t="str">
        <f t="shared" si="319"/>
        <v>1</v>
      </c>
      <c r="G2305" t="str">
        <f t="shared" si="320"/>
        <v>3</v>
      </c>
      <c r="H2305" t="str">
        <f t="shared" si="321"/>
        <v>AUD</v>
      </c>
      <c r="I2305">
        <f t="shared" si="322"/>
        <v>27</v>
      </c>
      <c r="J2305" s="114" t="str">
        <f t="shared" si="323"/>
        <v>16</v>
      </c>
    </row>
    <row r="2306" spans="1:10" x14ac:dyDescent="0.2">
      <c r="A2306" s="115" t="s">
        <v>3369</v>
      </c>
      <c r="B2306" t="str">
        <f t="shared" ref="B2306:B2369" si="324">CONCATENATE(IF(E2306="1","Prozessor A",IF(E2306="2","Prozessor B",IF(E2306="3","Prozessor C",IF(E2306="4","Prozessor D","UNBEKANNT"))))," / ",IF(F2306="1","Section 1",IF(F2306="2","Section 2","UNBEKANNT"))," / ",IF(G2306="1","Programm 1",IF(G2306="2","Programm 2",IF(G2306="3","Programm 3",IF(G2306="4","Programm 4","UNBEKANNT")))), " / ", IF(H2306="VID","Video",IF(H2306="AUD","Audio",IF(H2306="ANC","Ancillary","UNBEKANNT")))," ", D2306, " ", J2306)</f>
        <v>Prozessor D / Section 1 / Programm 3 / Video Sender 1</v>
      </c>
      <c r="C2306" t="str">
        <f t="shared" ref="C2306:C2369" si="325">CONCATENATE("SDI",IF(I2306&lt;10,CONCATENATE("0",I2306),I2306),"_",H2306,IF(D2306="Sender","send_",IF(D2306="Receiver","rec_","UNKNOWN")),IF(OR(J2306 ="1",J2306 ="2",J2306 ="3",J2306 ="4",J2306 ="5",J2306 ="6",J2306 ="7",J2306 ="8",J2306 ="9"),CONCATENATE("000",J2306),CONCATENATE("00",J2306)))</f>
        <v>SDI27_VIDsend_0001</v>
      </c>
      <c r="D2306" t="str">
        <f t="shared" ref="D2306:D2369" si="326">IF(ISERROR(FIND("S|P",A2306)),"Receiver","Sender")</f>
        <v>Sender</v>
      </c>
      <c r="E2306" t="str">
        <f t="shared" ref="E2306:E2369" si="327">IF(ISERROR(FIND("ProcA",A2306)),IF(ISERROR(FIND("ProcB",A2306)),IF(ISERROR(FIND("ProcC",A2306)),IF(ISERROR(FIND("ProcD",A2306)),"UNBEKANNT","4"),"3"),"2"),"1")</f>
        <v>4</v>
      </c>
      <c r="F2306" t="str">
        <f t="shared" ref="F2306:F2369" si="328">IF(ISERROR(FIND(" S1 ",A2306)),IF(ISERROR(FIND(" S2 ",A2306)),"UNBEKANNT","2"),"1")</f>
        <v>1</v>
      </c>
      <c r="G2306" t="str">
        <f t="shared" ref="G2306:G2369" si="329">IF(ISERROR(FIND(" P1 ",A2306)),IF(ISERROR(FIND(" P2 ",A2306)),IF(ISERROR(FIND(" P3 ",A2306)),IF(ISERROR(FIND(" P4 ",A2306)),"UNBEKANNT","4"),"3"),"2"),"1")</f>
        <v>3</v>
      </c>
      <c r="H2306" t="str">
        <f t="shared" ref="H2306:H2369" si="330">IF(ISERROR(FIND("Video",A2306)),IF(ISERROR(FIND("Audio",A2306)),IF(ISERROR(FIND("Ancillary",A2306)),"UNBEKANNT","ANC"),"AUD"),"VID")</f>
        <v>VID</v>
      </c>
      <c r="I2306">
        <f t="shared" ref="I2306:I2369" si="331">IF(AND(E2306="1",F2306="1",G2306="1"),1,IF(AND(E2306="1",F2306="1",G2306="2"),2,IF(AND(E2306="1",F2306="1",G2306="3"),3,IF(AND(E2306="1",F2306="1",G2306="4"),4,IF(AND(E2306="1",F2306="2",G2306="1"),5,IF(AND(E2306="1",F2306="2",G2306="2"),6,IF(AND(E2306="1",F2306="2",G2306="3"),7,IF(AND(E2306="1",F2306="2",G2306="4"),8,IF(AND(E2306="2",F2306="1",G2306="1"),9,IF(AND(E2306="2",F2306="1",G2306="2"),10,IF(AND(E2306="2",F2306="1",G2306="3"),11,IF(AND(E2306="2",F2306="1",G2306="4"),12,IF(AND(E2306="2",F2306="2",G2306="1"),13,IF(AND(E2306="2",F2306="2",G2306="2"),14,IF(AND(E2306="2",F2306="2",G2306="3"),15,IF(AND(E2306="2",F2306="2",G2306="4"),16,IF(AND(E2306="3",F2306="1",G2306="1"),17,IF(AND(E2306="3",F2306="1",G2306="2"),18,IF(AND(E2306="3",F2306="1",G2306="3"),19,IF(AND(E2306="3",F2306="1",G2306="4"),20,IF(AND(E2306="3",F2306="2",G2306="1"),21,IF(AND(E2306="3",F2306="2",G2306="2"),22,IF(AND(E2306="3",F2306="2",G2306="3"),23,IF(AND(E2306="3",F2306="2",G2306="4"),24,IF(AND(E2306="4",F2306="1",G2306="1"),25,IF(AND(E2306="4",F2306="1",G2306="2"),26,IF(AND(E2306="4",F2306="1",G2306="3"),27,IF(AND(E2306="4",F2306="1",G2306="4"),28,IF(AND(E2306="4",F2306="2",G2306="1"),29,IF(AND(E2306="4",F2306="2",G2306="2"),30,IF(AND(E2306="4",F2306="2",G2306="3"),31,IF(AND(E2306="4",F2306="2",G2306="4"),32,"UNBEKANNT"))))))))))))))))))))))))))))))))</f>
        <v>27</v>
      </c>
      <c r="J2306" s="114" t="str">
        <f t="shared" ref="J2306:J2369" si="332">IF(ISERROR(FIND("Proxy Video",A2306)),IF(ISERROR(FIND("Video",A2306)),IF(ISERROR(SEARCH("Audio",A2306)),IF(ISERROR(SEARCH("Data",A2306)),"UNBEKANNT",RIGHT(A2306,LEN(A2306)-SEARCH("Data",A2306)-4)),RIGHT(A2306,LEN(A2306)-SEARCH("Audio",A2306)-5)),"1"),"2")</f>
        <v>1</v>
      </c>
    </row>
    <row r="2307" spans="1:10" x14ac:dyDescent="0.2">
      <c r="A2307" s="116" t="s">
        <v>3370</v>
      </c>
      <c r="B2307" t="str">
        <f t="shared" si="324"/>
        <v>Prozessor D / Section 1 / Programm 3 / Video Sender 2</v>
      </c>
      <c r="C2307" t="str">
        <f t="shared" si="325"/>
        <v>SDI27_VIDsend_0002</v>
      </c>
      <c r="D2307" t="str">
        <f t="shared" si="326"/>
        <v>Sender</v>
      </c>
      <c r="E2307" t="str">
        <f t="shared" si="327"/>
        <v>4</v>
      </c>
      <c r="F2307" t="str">
        <f t="shared" si="328"/>
        <v>1</v>
      </c>
      <c r="G2307" t="str">
        <f t="shared" si="329"/>
        <v>3</v>
      </c>
      <c r="H2307" t="str">
        <f t="shared" si="330"/>
        <v>VID</v>
      </c>
      <c r="I2307">
        <f t="shared" si="331"/>
        <v>27</v>
      </c>
      <c r="J2307" s="114" t="str">
        <f t="shared" si="332"/>
        <v>2</v>
      </c>
    </row>
    <row r="2308" spans="1:10" x14ac:dyDescent="0.2">
      <c r="A2308" s="115" t="s">
        <v>3371</v>
      </c>
      <c r="B2308" t="str">
        <f t="shared" si="324"/>
        <v>Prozessor D / Section 1 / Programm 4 / Ancillary Sender 1</v>
      </c>
      <c r="C2308" t="str">
        <f t="shared" si="325"/>
        <v>SDI28_ANCsend_0001</v>
      </c>
      <c r="D2308" t="str">
        <f t="shared" si="326"/>
        <v>Sender</v>
      </c>
      <c r="E2308" t="str">
        <f t="shared" si="327"/>
        <v>4</v>
      </c>
      <c r="F2308" t="str">
        <f t="shared" si="328"/>
        <v>1</v>
      </c>
      <c r="G2308" t="str">
        <f t="shared" si="329"/>
        <v>4</v>
      </c>
      <c r="H2308" t="str">
        <f t="shared" si="330"/>
        <v>ANC</v>
      </c>
      <c r="I2308">
        <f t="shared" si="331"/>
        <v>28</v>
      </c>
      <c r="J2308" s="114" t="str">
        <f t="shared" si="332"/>
        <v>1</v>
      </c>
    </row>
    <row r="2309" spans="1:10" x14ac:dyDescent="0.2">
      <c r="A2309" s="116" t="s">
        <v>3372</v>
      </c>
      <c r="B2309" t="str">
        <f t="shared" si="324"/>
        <v>Prozessor D / Section 1 / Programm 4 / Ancillary Sender 2</v>
      </c>
      <c r="C2309" t="str">
        <f t="shared" si="325"/>
        <v>SDI28_ANCsend_0002</v>
      </c>
      <c r="D2309" t="str">
        <f t="shared" si="326"/>
        <v>Sender</v>
      </c>
      <c r="E2309" t="str">
        <f t="shared" si="327"/>
        <v>4</v>
      </c>
      <c r="F2309" t="str">
        <f t="shared" si="328"/>
        <v>1</v>
      </c>
      <c r="G2309" t="str">
        <f t="shared" si="329"/>
        <v>4</v>
      </c>
      <c r="H2309" t="str">
        <f t="shared" si="330"/>
        <v>ANC</v>
      </c>
      <c r="I2309">
        <f t="shared" si="331"/>
        <v>28</v>
      </c>
      <c r="J2309" s="114" t="str">
        <f t="shared" si="332"/>
        <v>2</v>
      </c>
    </row>
    <row r="2310" spans="1:10" x14ac:dyDescent="0.2">
      <c r="A2310" s="115" t="s">
        <v>3373</v>
      </c>
      <c r="B2310" t="str">
        <f t="shared" si="324"/>
        <v>Prozessor D / Section 1 / Programm 4 / Ancillary Sender 3</v>
      </c>
      <c r="C2310" t="str">
        <f t="shared" si="325"/>
        <v>SDI28_ANCsend_0003</v>
      </c>
      <c r="D2310" t="str">
        <f t="shared" si="326"/>
        <v>Sender</v>
      </c>
      <c r="E2310" t="str">
        <f t="shared" si="327"/>
        <v>4</v>
      </c>
      <c r="F2310" t="str">
        <f t="shared" si="328"/>
        <v>1</v>
      </c>
      <c r="G2310" t="str">
        <f t="shared" si="329"/>
        <v>4</v>
      </c>
      <c r="H2310" t="str">
        <f t="shared" si="330"/>
        <v>ANC</v>
      </c>
      <c r="I2310">
        <f t="shared" si="331"/>
        <v>28</v>
      </c>
      <c r="J2310" s="114" t="str">
        <f t="shared" si="332"/>
        <v>3</v>
      </c>
    </row>
    <row r="2311" spans="1:10" x14ac:dyDescent="0.2">
      <c r="A2311" s="116" t="s">
        <v>3374</v>
      </c>
      <c r="B2311" t="str">
        <f t="shared" si="324"/>
        <v>Prozessor D / Section 1 / Programm 4 / Ancillary Sender 4</v>
      </c>
      <c r="C2311" t="str">
        <f t="shared" si="325"/>
        <v>SDI28_ANCsend_0004</v>
      </c>
      <c r="D2311" t="str">
        <f t="shared" si="326"/>
        <v>Sender</v>
      </c>
      <c r="E2311" t="str">
        <f t="shared" si="327"/>
        <v>4</v>
      </c>
      <c r="F2311" t="str">
        <f t="shared" si="328"/>
        <v>1</v>
      </c>
      <c r="G2311" t="str">
        <f t="shared" si="329"/>
        <v>4</v>
      </c>
      <c r="H2311" t="str">
        <f t="shared" si="330"/>
        <v>ANC</v>
      </c>
      <c r="I2311">
        <f t="shared" si="331"/>
        <v>28</v>
      </c>
      <c r="J2311" s="114" t="str">
        <f t="shared" si="332"/>
        <v>4</v>
      </c>
    </row>
    <row r="2312" spans="1:10" x14ac:dyDescent="0.2">
      <c r="A2312" s="115" t="s">
        <v>3375</v>
      </c>
      <c r="B2312" t="str">
        <f t="shared" si="324"/>
        <v>Prozessor D / Section 1 / Programm 4 / Audio Sender 1</v>
      </c>
      <c r="C2312" t="str">
        <f t="shared" si="325"/>
        <v>SDI28_AUDsend_0001</v>
      </c>
      <c r="D2312" t="str">
        <f t="shared" si="326"/>
        <v>Sender</v>
      </c>
      <c r="E2312" t="str">
        <f t="shared" si="327"/>
        <v>4</v>
      </c>
      <c r="F2312" t="str">
        <f t="shared" si="328"/>
        <v>1</v>
      </c>
      <c r="G2312" t="str">
        <f t="shared" si="329"/>
        <v>4</v>
      </c>
      <c r="H2312" t="str">
        <f t="shared" si="330"/>
        <v>AUD</v>
      </c>
      <c r="I2312">
        <f t="shared" si="331"/>
        <v>28</v>
      </c>
      <c r="J2312" s="114" t="str">
        <f t="shared" si="332"/>
        <v>1</v>
      </c>
    </row>
    <row r="2313" spans="1:10" x14ac:dyDescent="0.2">
      <c r="A2313" s="116" t="s">
        <v>3376</v>
      </c>
      <c r="B2313" t="str">
        <f t="shared" si="324"/>
        <v>Prozessor D / Section 1 / Programm 4 / Audio Sender 2</v>
      </c>
      <c r="C2313" t="str">
        <f t="shared" si="325"/>
        <v>SDI28_AUDsend_0002</v>
      </c>
      <c r="D2313" t="str">
        <f t="shared" si="326"/>
        <v>Sender</v>
      </c>
      <c r="E2313" t="str">
        <f t="shared" si="327"/>
        <v>4</v>
      </c>
      <c r="F2313" t="str">
        <f t="shared" si="328"/>
        <v>1</v>
      </c>
      <c r="G2313" t="str">
        <f t="shared" si="329"/>
        <v>4</v>
      </c>
      <c r="H2313" t="str">
        <f t="shared" si="330"/>
        <v>AUD</v>
      </c>
      <c r="I2313">
        <f t="shared" si="331"/>
        <v>28</v>
      </c>
      <c r="J2313" s="114" t="str">
        <f t="shared" si="332"/>
        <v>2</v>
      </c>
    </row>
    <row r="2314" spans="1:10" x14ac:dyDescent="0.2">
      <c r="A2314" s="115" t="s">
        <v>3377</v>
      </c>
      <c r="B2314" t="str">
        <f t="shared" si="324"/>
        <v>Prozessor D / Section 1 / Programm 4 / Audio Sender 3</v>
      </c>
      <c r="C2314" t="str">
        <f t="shared" si="325"/>
        <v>SDI28_AUDsend_0003</v>
      </c>
      <c r="D2314" t="str">
        <f t="shared" si="326"/>
        <v>Sender</v>
      </c>
      <c r="E2314" t="str">
        <f t="shared" si="327"/>
        <v>4</v>
      </c>
      <c r="F2314" t="str">
        <f t="shared" si="328"/>
        <v>1</v>
      </c>
      <c r="G2314" t="str">
        <f t="shared" si="329"/>
        <v>4</v>
      </c>
      <c r="H2314" t="str">
        <f t="shared" si="330"/>
        <v>AUD</v>
      </c>
      <c r="I2314">
        <f t="shared" si="331"/>
        <v>28</v>
      </c>
      <c r="J2314" s="114" t="str">
        <f t="shared" si="332"/>
        <v>3</v>
      </c>
    </row>
    <row r="2315" spans="1:10" x14ac:dyDescent="0.2">
      <c r="A2315" s="116" t="s">
        <v>3378</v>
      </c>
      <c r="B2315" t="str">
        <f t="shared" si="324"/>
        <v>Prozessor D / Section 1 / Programm 4 / Audio Sender 4</v>
      </c>
      <c r="C2315" t="str">
        <f t="shared" si="325"/>
        <v>SDI28_AUDsend_0004</v>
      </c>
      <c r="D2315" t="str">
        <f t="shared" si="326"/>
        <v>Sender</v>
      </c>
      <c r="E2315" t="str">
        <f t="shared" si="327"/>
        <v>4</v>
      </c>
      <c r="F2315" t="str">
        <f t="shared" si="328"/>
        <v>1</v>
      </c>
      <c r="G2315" t="str">
        <f t="shared" si="329"/>
        <v>4</v>
      </c>
      <c r="H2315" t="str">
        <f t="shared" si="330"/>
        <v>AUD</v>
      </c>
      <c r="I2315">
        <f t="shared" si="331"/>
        <v>28</v>
      </c>
      <c r="J2315" s="114" t="str">
        <f t="shared" si="332"/>
        <v>4</v>
      </c>
    </row>
    <row r="2316" spans="1:10" x14ac:dyDescent="0.2">
      <c r="A2316" s="115" t="s">
        <v>3379</v>
      </c>
      <c r="B2316" t="str">
        <f t="shared" si="324"/>
        <v>Prozessor D / Section 1 / Programm 4 / Audio Sender 5</v>
      </c>
      <c r="C2316" t="str">
        <f t="shared" si="325"/>
        <v>SDI28_AUDsend_0005</v>
      </c>
      <c r="D2316" t="str">
        <f t="shared" si="326"/>
        <v>Sender</v>
      </c>
      <c r="E2316" t="str">
        <f t="shared" si="327"/>
        <v>4</v>
      </c>
      <c r="F2316" t="str">
        <f t="shared" si="328"/>
        <v>1</v>
      </c>
      <c r="G2316" t="str">
        <f t="shared" si="329"/>
        <v>4</v>
      </c>
      <c r="H2316" t="str">
        <f t="shared" si="330"/>
        <v>AUD</v>
      </c>
      <c r="I2316">
        <f t="shared" si="331"/>
        <v>28</v>
      </c>
      <c r="J2316" s="114" t="str">
        <f t="shared" si="332"/>
        <v>5</v>
      </c>
    </row>
    <row r="2317" spans="1:10" x14ac:dyDescent="0.2">
      <c r="A2317" s="116" t="s">
        <v>3380</v>
      </c>
      <c r="B2317" t="str">
        <f t="shared" si="324"/>
        <v>Prozessor D / Section 1 / Programm 4 / Audio Sender 6</v>
      </c>
      <c r="C2317" t="str">
        <f t="shared" si="325"/>
        <v>SDI28_AUDsend_0006</v>
      </c>
      <c r="D2317" t="str">
        <f t="shared" si="326"/>
        <v>Sender</v>
      </c>
      <c r="E2317" t="str">
        <f t="shared" si="327"/>
        <v>4</v>
      </c>
      <c r="F2317" t="str">
        <f t="shared" si="328"/>
        <v>1</v>
      </c>
      <c r="G2317" t="str">
        <f t="shared" si="329"/>
        <v>4</v>
      </c>
      <c r="H2317" t="str">
        <f t="shared" si="330"/>
        <v>AUD</v>
      </c>
      <c r="I2317">
        <f t="shared" si="331"/>
        <v>28</v>
      </c>
      <c r="J2317" s="114" t="str">
        <f t="shared" si="332"/>
        <v>6</v>
      </c>
    </row>
    <row r="2318" spans="1:10" x14ac:dyDescent="0.2">
      <c r="A2318" s="115" t="s">
        <v>3381</v>
      </c>
      <c r="B2318" t="str">
        <f t="shared" si="324"/>
        <v>Prozessor D / Section 1 / Programm 4 / Audio Sender 7</v>
      </c>
      <c r="C2318" t="str">
        <f t="shared" si="325"/>
        <v>SDI28_AUDsend_0007</v>
      </c>
      <c r="D2318" t="str">
        <f t="shared" si="326"/>
        <v>Sender</v>
      </c>
      <c r="E2318" t="str">
        <f t="shared" si="327"/>
        <v>4</v>
      </c>
      <c r="F2318" t="str">
        <f t="shared" si="328"/>
        <v>1</v>
      </c>
      <c r="G2318" t="str">
        <f t="shared" si="329"/>
        <v>4</v>
      </c>
      <c r="H2318" t="str">
        <f t="shared" si="330"/>
        <v>AUD</v>
      </c>
      <c r="I2318">
        <f t="shared" si="331"/>
        <v>28</v>
      </c>
      <c r="J2318" s="114" t="str">
        <f t="shared" si="332"/>
        <v>7</v>
      </c>
    </row>
    <row r="2319" spans="1:10" x14ac:dyDescent="0.2">
      <c r="A2319" s="116" t="s">
        <v>3382</v>
      </c>
      <c r="B2319" t="str">
        <f t="shared" si="324"/>
        <v>Prozessor D / Section 1 / Programm 4 / Audio Sender 8</v>
      </c>
      <c r="C2319" t="str">
        <f t="shared" si="325"/>
        <v>SDI28_AUDsend_0008</v>
      </c>
      <c r="D2319" t="str">
        <f t="shared" si="326"/>
        <v>Sender</v>
      </c>
      <c r="E2319" t="str">
        <f t="shared" si="327"/>
        <v>4</v>
      </c>
      <c r="F2319" t="str">
        <f t="shared" si="328"/>
        <v>1</v>
      </c>
      <c r="G2319" t="str">
        <f t="shared" si="329"/>
        <v>4</v>
      </c>
      <c r="H2319" t="str">
        <f t="shared" si="330"/>
        <v>AUD</v>
      </c>
      <c r="I2319">
        <f t="shared" si="331"/>
        <v>28</v>
      </c>
      <c r="J2319" s="114" t="str">
        <f t="shared" si="332"/>
        <v>8</v>
      </c>
    </row>
    <row r="2320" spans="1:10" x14ac:dyDescent="0.2">
      <c r="A2320" s="115" t="s">
        <v>3383</v>
      </c>
      <c r="B2320" t="str">
        <f t="shared" si="324"/>
        <v>Prozessor D / Section 1 / Programm 4 / Audio Sender 9</v>
      </c>
      <c r="C2320" t="str">
        <f t="shared" si="325"/>
        <v>SDI28_AUDsend_0009</v>
      </c>
      <c r="D2320" t="str">
        <f t="shared" si="326"/>
        <v>Sender</v>
      </c>
      <c r="E2320" t="str">
        <f t="shared" si="327"/>
        <v>4</v>
      </c>
      <c r="F2320" t="str">
        <f t="shared" si="328"/>
        <v>1</v>
      </c>
      <c r="G2320" t="str">
        <f t="shared" si="329"/>
        <v>4</v>
      </c>
      <c r="H2320" t="str">
        <f t="shared" si="330"/>
        <v>AUD</v>
      </c>
      <c r="I2320">
        <f t="shared" si="331"/>
        <v>28</v>
      </c>
      <c r="J2320" s="114" t="str">
        <f t="shared" si="332"/>
        <v>9</v>
      </c>
    </row>
    <row r="2321" spans="1:10" x14ac:dyDescent="0.2">
      <c r="A2321" s="116" t="s">
        <v>3384</v>
      </c>
      <c r="B2321" t="str">
        <f t="shared" si="324"/>
        <v>Prozessor D / Section 1 / Programm 4 / Audio Sender 10</v>
      </c>
      <c r="C2321" t="str">
        <f t="shared" si="325"/>
        <v>SDI28_AUDsend_0010</v>
      </c>
      <c r="D2321" t="str">
        <f t="shared" si="326"/>
        <v>Sender</v>
      </c>
      <c r="E2321" t="str">
        <f t="shared" si="327"/>
        <v>4</v>
      </c>
      <c r="F2321" t="str">
        <f t="shared" si="328"/>
        <v>1</v>
      </c>
      <c r="G2321" t="str">
        <f t="shared" si="329"/>
        <v>4</v>
      </c>
      <c r="H2321" t="str">
        <f t="shared" si="330"/>
        <v>AUD</v>
      </c>
      <c r="I2321">
        <f t="shared" si="331"/>
        <v>28</v>
      </c>
      <c r="J2321" s="114" t="str">
        <f t="shared" si="332"/>
        <v>10</v>
      </c>
    </row>
    <row r="2322" spans="1:10" x14ac:dyDescent="0.2">
      <c r="A2322" s="115" t="s">
        <v>3385</v>
      </c>
      <c r="B2322" t="str">
        <f t="shared" si="324"/>
        <v>Prozessor D / Section 1 / Programm 4 / Audio Sender 11</v>
      </c>
      <c r="C2322" t="str">
        <f t="shared" si="325"/>
        <v>SDI28_AUDsend_0011</v>
      </c>
      <c r="D2322" t="str">
        <f t="shared" si="326"/>
        <v>Sender</v>
      </c>
      <c r="E2322" t="str">
        <f t="shared" si="327"/>
        <v>4</v>
      </c>
      <c r="F2322" t="str">
        <f t="shared" si="328"/>
        <v>1</v>
      </c>
      <c r="G2322" t="str">
        <f t="shared" si="329"/>
        <v>4</v>
      </c>
      <c r="H2322" t="str">
        <f t="shared" si="330"/>
        <v>AUD</v>
      </c>
      <c r="I2322">
        <f t="shared" si="331"/>
        <v>28</v>
      </c>
      <c r="J2322" s="114" t="str">
        <f t="shared" si="332"/>
        <v>11</v>
      </c>
    </row>
    <row r="2323" spans="1:10" x14ac:dyDescent="0.2">
      <c r="A2323" s="116" t="s">
        <v>3386</v>
      </c>
      <c r="B2323" t="str">
        <f t="shared" si="324"/>
        <v>Prozessor D / Section 1 / Programm 4 / Audio Sender 12</v>
      </c>
      <c r="C2323" t="str">
        <f t="shared" si="325"/>
        <v>SDI28_AUDsend_0012</v>
      </c>
      <c r="D2323" t="str">
        <f t="shared" si="326"/>
        <v>Sender</v>
      </c>
      <c r="E2323" t="str">
        <f t="shared" si="327"/>
        <v>4</v>
      </c>
      <c r="F2323" t="str">
        <f t="shared" si="328"/>
        <v>1</v>
      </c>
      <c r="G2323" t="str">
        <f t="shared" si="329"/>
        <v>4</v>
      </c>
      <c r="H2323" t="str">
        <f t="shared" si="330"/>
        <v>AUD</v>
      </c>
      <c r="I2323">
        <f t="shared" si="331"/>
        <v>28</v>
      </c>
      <c r="J2323" s="114" t="str">
        <f t="shared" si="332"/>
        <v>12</v>
      </c>
    </row>
    <row r="2324" spans="1:10" x14ac:dyDescent="0.2">
      <c r="A2324" s="115" t="s">
        <v>3387</v>
      </c>
      <c r="B2324" t="str">
        <f t="shared" si="324"/>
        <v>Prozessor D / Section 1 / Programm 4 / Audio Sender 13</v>
      </c>
      <c r="C2324" t="str">
        <f t="shared" si="325"/>
        <v>SDI28_AUDsend_0013</v>
      </c>
      <c r="D2324" t="str">
        <f t="shared" si="326"/>
        <v>Sender</v>
      </c>
      <c r="E2324" t="str">
        <f t="shared" si="327"/>
        <v>4</v>
      </c>
      <c r="F2324" t="str">
        <f t="shared" si="328"/>
        <v>1</v>
      </c>
      <c r="G2324" t="str">
        <f t="shared" si="329"/>
        <v>4</v>
      </c>
      <c r="H2324" t="str">
        <f t="shared" si="330"/>
        <v>AUD</v>
      </c>
      <c r="I2324">
        <f t="shared" si="331"/>
        <v>28</v>
      </c>
      <c r="J2324" s="114" t="str">
        <f t="shared" si="332"/>
        <v>13</v>
      </c>
    </row>
    <row r="2325" spans="1:10" x14ac:dyDescent="0.2">
      <c r="A2325" s="116" t="s">
        <v>3388</v>
      </c>
      <c r="B2325" t="str">
        <f t="shared" si="324"/>
        <v>Prozessor D / Section 1 / Programm 4 / Audio Sender 14</v>
      </c>
      <c r="C2325" t="str">
        <f t="shared" si="325"/>
        <v>SDI28_AUDsend_0014</v>
      </c>
      <c r="D2325" t="str">
        <f t="shared" si="326"/>
        <v>Sender</v>
      </c>
      <c r="E2325" t="str">
        <f t="shared" si="327"/>
        <v>4</v>
      </c>
      <c r="F2325" t="str">
        <f t="shared" si="328"/>
        <v>1</v>
      </c>
      <c r="G2325" t="str">
        <f t="shared" si="329"/>
        <v>4</v>
      </c>
      <c r="H2325" t="str">
        <f t="shared" si="330"/>
        <v>AUD</v>
      </c>
      <c r="I2325">
        <f t="shared" si="331"/>
        <v>28</v>
      </c>
      <c r="J2325" s="114" t="str">
        <f t="shared" si="332"/>
        <v>14</v>
      </c>
    </row>
    <row r="2326" spans="1:10" x14ac:dyDescent="0.2">
      <c r="A2326" s="115" t="s">
        <v>3389</v>
      </c>
      <c r="B2326" t="str">
        <f t="shared" si="324"/>
        <v>Prozessor D / Section 1 / Programm 4 / Audio Sender 15</v>
      </c>
      <c r="C2326" t="str">
        <f t="shared" si="325"/>
        <v>SDI28_AUDsend_0015</v>
      </c>
      <c r="D2326" t="str">
        <f t="shared" si="326"/>
        <v>Sender</v>
      </c>
      <c r="E2326" t="str">
        <f t="shared" si="327"/>
        <v>4</v>
      </c>
      <c r="F2326" t="str">
        <f t="shared" si="328"/>
        <v>1</v>
      </c>
      <c r="G2326" t="str">
        <f t="shared" si="329"/>
        <v>4</v>
      </c>
      <c r="H2326" t="str">
        <f t="shared" si="330"/>
        <v>AUD</v>
      </c>
      <c r="I2326">
        <f t="shared" si="331"/>
        <v>28</v>
      </c>
      <c r="J2326" s="114" t="str">
        <f t="shared" si="332"/>
        <v>15</v>
      </c>
    </row>
    <row r="2327" spans="1:10" x14ac:dyDescent="0.2">
      <c r="A2327" s="116" t="s">
        <v>3390</v>
      </c>
      <c r="B2327" t="str">
        <f t="shared" si="324"/>
        <v>Prozessor D / Section 1 / Programm 4 / Audio Sender 16</v>
      </c>
      <c r="C2327" t="str">
        <f t="shared" si="325"/>
        <v>SDI28_AUDsend_0016</v>
      </c>
      <c r="D2327" t="str">
        <f t="shared" si="326"/>
        <v>Sender</v>
      </c>
      <c r="E2327" t="str">
        <f t="shared" si="327"/>
        <v>4</v>
      </c>
      <c r="F2327" t="str">
        <f t="shared" si="328"/>
        <v>1</v>
      </c>
      <c r="G2327" t="str">
        <f t="shared" si="329"/>
        <v>4</v>
      </c>
      <c r="H2327" t="str">
        <f t="shared" si="330"/>
        <v>AUD</v>
      </c>
      <c r="I2327">
        <f t="shared" si="331"/>
        <v>28</v>
      </c>
      <c r="J2327" s="114" t="str">
        <f t="shared" si="332"/>
        <v>16</v>
      </c>
    </row>
    <row r="2328" spans="1:10" x14ac:dyDescent="0.2">
      <c r="A2328" s="115" t="s">
        <v>3391</v>
      </c>
      <c r="B2328" t="str">
        <f t="shared" si="324"/>
        <v>Prozessor D / Section 1 / Programm 4 / Video Sender 1</v>
      </c>
      <c r="C2328" t="str">
        <f t="shared" si="325"/>
        <v>SDI28_VIDsend_0001</v>
      </c>
      <c r="D2328" t="str">
        <f t="shared" si="326"/>
        <v>Sender</v>
      </c>
      <c r="E2328" t="str">
        <f t="shared" si="327"/>
        <v>4</v>
      </c>
      <c r="F2328" t="str">
        <f t="shared" si="328"/>
        <v>1</v>
      </c>
      <c r="G2328" t="str">
        <f t="shared" si="329"/>
        <v>4</v>
      </c>
      <c r="H2328" t="str">
        <f t="shared" si="330"/>
        <v>VID</v>
      </c>
      <c r="I2328">
        <f t="shared" si="331"/>
        <v>28</v>
      </c>
      <c r="J2328" s="114" t="str">
        <f t="shared" si="332"/>
        <v>1</v>
      </c>
    </row>
    <row r="2329" spans="1:10" x14ac:dyDescent="0.2">
      <c r="A2329" s="116" t="s">
        <v>3392</v>
      </c>
      <c r="B2329" t="str">
        <f t="shared" si="324"/>
        <v>Prozessor D / Section 1 / Programm 4 / Video Sender 2</v>
      </c>
      <c r="C2329" t="str">
        <f t="shared" si="325"/>
        <v>SDI28_VIDsend_0002</v>
      </c>
      <c r="D2329" t="str">
        <f t="shared" si="326"/>
        <v>Sender</v>
      </c>
      <c r="E2329" t="str">
        <f t="shared" si="327"/>
        <v>4</v>
      </c>
      <c r="F2329" t="str">
        <f t="shared" si="328"/>
        <v>1</v>
      </c>
      <c r="G2329" t="str">
        <f t="shared" si="329"/>
        <v>4</v>
      </c>
      <c r="H2329" t="str">
        <f t="shared" si="330"/>
        <v>VID</v>
      </c>
      <c r="I2329">
        <f t="shared" si="331"/>
        <v>28</v>
      </c>
      <c r="J2329" s="114" t="str">
        <f t="shared" si="332"/>
        <v>2</v>
      </c>
    </row>
    <row r="2330" spans="1:10" x14ac:dyDescent="0.2">
      <c r="A2330" s="115" t="s">
        <v>3393</v>
      </c>
      <c r="B2330" t="str">
        <f t="shared" si="324"/>
        <v>Prozessor D / Section 2 / Programm 1 / Ancillary Sender 1</v>
      </c>
      <c r="C2330" t="str">
        <f t="shared" si="325"/>
        <v>SDI29_ANCsend_0001</v>
      </c>
      <c r="D2330" t="str">
        <f t="shared" si="326"/>
        <v>Sender</v>
      </c>
      <c r="E2330" t="str">
        <f t="shared" si="327"/>
        <v>4</v>
      </c>
      <c r="F2330" t="str">
        <f t="shared" si="328"/>
        <v>2</v>
      </c>
      <c r="G2330" t="str">
        <f t="shared" si="329"/>
        <v>1</v>
      </c>
      <c r="H2330" t="str">
        <f t="shared" si="330"/>
        <v>ANC</v>
      </c>
      <c r="I2330">
        <f t="shared" si="331"/>
        <v>29</v>
      </c>
      <c r="J2330" s="114" t="str">
        <f t="shared" si="332"/>
        <v>1</v>
      </c>
    </row>
    <row r="2331" spans="1:10" x14ac:dyDescent="0.2">
      <c r="A2331" s="116" t="s">
        <v>3394</v>
      </c>
      <c r="B2331" t="str">
        <f t="shared" si="324"/>
        <v>Prozessor D / Section 2 / Programm 1 / Ancillary Sender 2</v>
      </c>
      <c r="C2331" t="str">
        <f t="shared" si="325"/>
        <v>SDI29_ANCsend_0002</v>
      </c>
      <c r="D2331" t="str">
        <f t="shared" si="326"/>
        <v>Sender</v>
      </c>
      <c r="E2331" t="str">
        <f t="shared" si="327"/>
        <v>4</v>
      </c>
      <c r="F2331" t="str">
        <f t="shared" si="328"/>
        <v>2</v>
      </c>
      <c r="G2331" t="str">
        <f t="shared" si="329"/>
        <v>1</v>
      </c>
      <c r="H2331" t="str">
        <f t="shared" si="330"/>
        <v>ANC</v>
      </c>
      <c r="I2331">
        <f t="shared" si="331"/>
        <v>29</v>
      </c>
      <c r="J2331" s="114" t="str">
        <f t="shared" si="332"/>
        <v>2</v>
      </c>
    </row>
    <row r="2332" spans="1:10" x14ac:dyDescent="0.2">
      <c r="A2332" s="115" t="s">
        <v>3395</v>
      </c>
      <c r="B2332" t="str">
        <f t="shared" si="324"/>
        <v>Prozessor D / Section 2 / Programm 1 / Ancillary Sender 3</v>
      </c>
      <c r="C2332" t="str">
        <f t="shared" si="325"/>
        <v>SDI29_ANCsend_0003</v>
      </c>
      <c r="D2332" t="str">
        <f t="shared" si="326"/>
        <v>Sender</v>
      </c>
      <c r="E2332" t="str">
        <f t="shared" si="327"/>
        <v>4</v>
      </c>
      <c r="F2332" t="str">
        <f t="shared" si="328"/>
        <v>2</v>
      </c>
      <c r="G2332" t="str">
        <f t="shared" si="329"/>
        <v>1</v>
      </c>
      <c r="H2332" t="str">
        <f t="shared" si="330"/>
        <v>ANC</v>
      </c>
      <c r="I2332">
        <f t="shared" si="331"/>
        <v>29</v>
      </c>
      <c r="J2332" s="114" t="str">
        <f t="shared" si="332"/>
        <v>3</v>
      </c>
    </row>
    <row r="2333" spans="1:10" x14ac:dyDescent="0.2">
      <c r="A2333" s="116" t="s">
        <v>3396</v>
      </c>
      <c r="B2333" t="str">
        <f t="shared" si="324"/>
        <v>Prozessor D / Section 2 / Programm 1 / Ancillary Sender 4</v>
      </c>
      <c r="C2333" t="str">
        <f t="shared" si="325"/>
        <v>SDI29_ANCsend_0004</v>
      </c>
      <c r="D2333" t="str">
        <f t="shared" si="326"/>
        <v>Sender</v>
      </c>
      <c r="E2333" t="str">
        <f t="shared" si="327"/>
        <v>4</v>
      </c>
      <c r="F2333" t="str">
        <f t="shared" si="328"/>
        <v>2</v>
      </c>
      <c r="G2333" t="str">
        <f t="shared" si="329"/>
        <v>1</v>
      </c>
      <c r="H2333" t="str">
        <f t="shared" si="330"/>
        <v>ANC</v>
      </c>
      <c r="I2333">
        <f t="shared" si="331"/>
        <v>29</v>
      </c>
      <c r="J2333" s="114" t="str">
        <f t="shared" si="332"/>
        <v>4</v>
      </c>
    </row>
    <row r="2334" spans="1:10" x14ac:dyDescent="0.2">
      <c r="A2334" s="115" t="s">
        <v>3397</v>
      </c>
      <c r="B2334" t="str">
        <f t="shared" si="324"/>
        <v>Prozessor D / Section 2 / Programm 1 / Audio Sender 1</v>
      </c>
      <c r="C2334" t="str">
        <f t="shared" si="325"/>
        <v>SDI29_AUDsend_0001</v>
      </c>
      <c r="D2334" t="str">
        <f t="shared" si="326"/>
        <v>Sender</v>
      </c>
      <c r="E2334" t="str">
        <f t="shared" si="327"/>
        <v>4</v>
      </c>
      <c r="F2334" t="str">
        <f t="shared" si="328"/>
        <v>2</v>
      </c>
      <c r="G2334" t="str">
        <f t="shared" si="329"/>
        <v>1</v>
      </c>
      <c r="H2334" t="str">
        <f t="shared" si="330"/>
        <v>AUD</v>
      </c>
      <c r="I2334">
        <f t="shared" si="331"/>
        <v>29</v>
      </c>
      <c r="J2334" s="114" t="str">
        <f t="shared" si="332"/>
        <v>1</v>
      </c>
    </row>
    <row r="2335" spans="1:10" x14ac:dyDescent="0.2">
      <c r="A2335" s="116" t="s">
        <v>3398</v>
      </c>
      <c r="B2335" t="str">
        <f t="shared" si="324"/>
        <v>Prozessor D / Section 2 / Programm 1 / Audio Sender 2</v>
      </c>
      <c r="C2335" t="str">
        <f t="shared" si="325"/>
        <v>SDI29_AUDsend_0002</v>
      </c>
      <c r="D2335" t="str">
        <f t="shared" si="326"/>
        <v>Sender</v>
      </c>
      <c r="E2335" t="str">
        <f t="shared" si="327"/>
        <v>4</v>
      </c>
      <c r="F2335" t="str">
        <f t="shared" si="328"/>
        <v>2</v>
      </c>
      <c r="G2335" t="str">
        <f t="shared" si="329"/>
        <v>1</v>
      </c>
      <c r="H2335" t="str">
        <f t="shared" si="330"/>
        <v>AUD</v>
      </c>
      <c r="I2335">
        <f t="shared" si="331"/>
        <v>29</v>
      </c>
      <c r="J2335" s="114" t="str">
        <f t="shared" si="332"/>
        <v>2</v>
      </c>
    </row>
    <row r="2336" spans="1:10" x14ac:dyDescent="0.2">
      <c r="A2336" s="115" t="s">
        <v>3399</v>
      </c>
      <c r="B2336" t="str">
        <f t="shared" si="324"/>
        <v>Prozessor D / Section 2 / Programm 1 / Audio Sender 3</v>
      </c>
      <c r="C2336" t="str">
        <f t="shared" si="325"/>
        <v>SDI29_AUDsend_0003</v>
      </c>
      <c r="D2336" t="str">
        <f t="shared" si="326"/>
        <v>Sender</v>
      </c>
      <c r="E2336" t="str">
        <f t="shared" si="327"/>
        <v>4</v>
      </c>
      <c r="F2336" t="str">
        <f t="shared" si="328"/>
        <v>2</v>
      </c>
      <c r="G2336" t="str">
        <f t="shared" si="329"/>
        <v>1</v>
      </c>
      <c r="H2336" t="str">
        <f t="shared" si="330"/>
        <v>AUD</v>
      </c>
      <c r="I2336">
        <f t="shared" si="331"/>
        <v>29</v>
      </c>
      <c r="J2336" s="114" t="str">
        <f t="shared" si="332"/>
        <v>3</v>
      </c>
    </row>
    <row r="2337" spans="1:10" x14ac:dyDescent="0.2">
      <c r="A2337" s="116" t="s">
        <v>3400</v>
      </c>
      <c r="B2337" t="str">
        <f t="shared" si="324"/>
        <v>Prozessor D / Section 2 / Programm 1 / Audio Sender 4</v>
      </c>
      <c r="C2337" t="str">
        <f t="shared" si="325"/>
        <v>SDI29_AUDsend_0004</v>
      </c>
      <c r="D2337" t="str">
        <f t="shared" si="326"/>
        <v>Sender</v>
      </c>
      <c r="E2337" t="str">
        <f t="shared" si="327"/>
        <v>4</v>
      </c>
      <c r="F2337" t="str">
        <f t="shared" si="328"/>
        <v>2</v>
      </c>
      <c r="G2337" t="str">
        <f t="shared" si="329"/>
        <v>1</v>
      </c>
      <c r="H2337" t="str">
        <f t="shared" si="330"/>
        <v>AUD</v>
      </c>
      <c r="I2337">
        <f t="shared" si="331"/>
        <v>29</v>
      </c>
      <c r="J2337" s="114" t="str">
        <f t="shared" si="332"/>
        <v>4</v>
      </c>
    </row>
    <row r="2338" spans="1:10" x14ac:dyDescent="0.2">
      <c r="A2338" s="115" t="s">
        <v>3401</v>
      </c>
      <c r="B2338" t="str">
        <f t="shared" si="324"/>
        <v>Prozessor D / Section 2 / Programm 1 / Audio Sender 5</v>
      </c>
      <c r="C2338" t="str">
        <f t="shared" si="325"/>
        <v>SDI29_AUDsend_0005</v>
      </c>
      <c r="D2338" t="str">
        <f t="shared" si="326"/>
        <v>Sender</v>
      </c>
      <c r="E2338" t="str">
        <f t="shared" si="327"/>
        <v>4</v>
      </c>
      <c r="F2338" t="str">
        <f t="shared" si="328"/>
        <v>2</v>
      </c>
      <c r="G2338" t="str">
        <f t="shared" si="329"/>
        <v>1</v>
      </c>
      <c r="H2338" t="str">
        <f t="shared" si="330"/>
        <v>AUD</v>
      </c>
      <c r="I2338">
        <f t="shared" si="331"/>
        <v>29</v>
      </c>
      <c r="J2338" s="114" t="str">
        <f t="shared" si="332"/>
        <v>5</v>
      </c>
    </row>
    <row r="2339" spans="1:10" x14ac:dyDescent="0.2">
      <c r="A2339" s="116" t="s">
        <v>3402</v>
      </c>
      <c r="B2339" t="str">
        <f t="shared" si="324"/>
        <v>Prozessor D / Section 2 / Programm 1 / Audio Sender 6</v>
      </c>
      <c r="C2339" t="str">
        <f t="shared" si="325"/>
        <v>SDI29_AUDsend_0006</v>
      </c>
      <c r="D2339" t="str">
        <f t="shared" si="326"/>
        <v>Sender</v>
      </c>
      <c r="E2339" t="str">
        <f t="shared" si="327"/>
        <v>4</v>
      </c>
      <c r="F2339" t="str">
        <f t="shared" si="328"/>
        <v>2</v>
      </c>
      <c r="G2339" t="str">
        <f t="shared" si="329"/>
        <v>1</v>
      </c>
      <c r="H2339" t="str">
        <f t="shared" si="330"/>
        <v>AUD</v>
      </c>
      <c r="I2339">
        <f t="shared" si="331"/>
        <v>29</v>
      </c>
      <c r="J2339" s="114" t="str">
        <f t="shared" si="332"/>
        <v>6</v>
      </c>
    </row>
    <row r="2340" spans="1:10" x14ac:dyDescent="0.2">
      <c r="A2340" s="115" t="s">
        <v>3403</v>
      </c>
      <c r="B2340" t="str">
        <f t="shared" si="324"/>
        <v>Prozessor D / Section 2 / Programm 1 / Audio Sender 7</v>
      </c>
      <c r="C2340" t="str">
        <f t="shared" si="325"/>
        <v>SDI29_AUDsend_0007</v>
      </c>
      <c r="D2340" t="str">
        <f t="shared" si="326"/>
        <v>Sender</v>
      </c>
      <c r="E2340" t="str">
        <f t="shared" si="327"/>
        <v>4</v>
      </c>
      <c r="F2340" t="str">
        <f t="shared" si="328"/>
        <v>2</v>
      </c>
      <c r="G2340" t="str">
        <f t="shared" si="329"/>
        <v>1</v>
      </c>
      <c r="H2340" t="str">
        <f t="shared" si="330"/>
        <v>AUD</v>
      </c>
      <c r="I2340">
        <f t="shared" si="331"/>
        <v>29</v>
      </c>
      <c r="J2340" s="114" t="str">
        <f t="shared" si="332"/>
        <v>7</v>
      </c>
    </row>
    <row r="2341" spans="1:10" x14ac:dyDescent="0.2">
      <c r="A2341" s="116" t="s">
        <v>3404</v>
      </c>
      <c r="B2341" t="str">
        <f t="shared" si="324"/>
        <v>Prozessor D / Section 2 / Programm 1 / Audio Sender 8</v>
      </c>
      <c r="C2341" t="str">
        <f t="shared" si="325"/>
        <v>SDI29_AUDsend_0008</v>
      </c>
      <c r="D2341" t="str">
        <f t="shared" si="326"/>
        <v>Sender</v>
      </c>
      <c r="E2341" t="str">
        <f t="shared" si="327"/>
        <v>4</v>
      </c>
      <c r="F2341" t="str">
        <f t="shared" si="328"/>
        <v>2</v>
      </c>
      <c r="G2341" t="str">
        <f t="shared" si="329"/>
        <v>1</v>
      </c>
      <c r="H2341" t="str">
        <f t="shared" si="330"/>
        <v>AUD</v>
      </c>
      <c r="I2341">
        <f t="shared" si="331"/>
        <v>29</v>
      </c>
      <c r="J2341" s="114" t="str">
        <f t="shared" si="332"/>
        <v>8</v>
      </c>
    </row>
    <row r="2342" spans="1:10" x14ac:dyDescent="0.2">
      <c r="A2342" s="115" t="s">
        <v>3405</v>
      </c>
      <c r="B2342" t="str">
        <f t="shared" si="324"/>
        <v>Prozessor D / Section 2 / Programm 1 / Audio Sender 9</v>
      </c>
      <c r="C2342" t="str">
        <f t="shared" si="325"/>
        <v>SDI29_AUDsend_0009</v>
      </c>
      <c r="D2342" t="str">
        <f t="shared" si="326"/>
        <v>Sender</v>
      </c>
      <c r="E2342" t="str">
        <f t="shared" si="327"/>
        <v>4</v>
      </c>
      <c r="F2342" t="str">
        <f t="shared" si="328"/>
        <v>2</v>
      </c>
      <c r="G2342" t="str">
        <f t="shared" si="329"/>
        <v>1</v>
      </c>
      <c r="H2342" t="str">
        <f t="shared" si="330"/>
        <v>AUD</v>
      </c>
      <c r="I2342">
        <f t="shared" si="331"/>
        <v>29</v>
      </c>
      <c r="J2342" s="114" t="str">
        <f t="shared" si="332"/>
        <v>9</v>
      </c>
    </row>
    <row r="2343" spans="1:10" x14ac:dyDescent="0.2">
      <c r="A2343" s="116" t="s">
        <v>3406</v>
      </c>
      <c r="B2343" t="str">
        <f t="shared" si="324"/>
        <v>Prozessor D / Section 2 / Programm 1 / Audio Sender 10</v>
      </c>
      <c r="C2343" t="str">
        <f t="shared" si="325"/>
        <v>SDI29_AUDsend_0010</v>
      </c>
      <c r="D2343" t="str">
        <f t="shared" si="326"/>
        <v>Sender</v>
      </c>
      <c r="E2343" t="str">
        <f t="shared" si="327"/>
        <v>4</v>
      </c>
      <c r="F2343" t="str">
        <f t="shared" si="328"/>
        <v>2</v>
      </c>
      <c r="G2343" t="str">
        <f t="shared" si="329"/>
        <v>1</v>
      </c>
      <c r="H2343" t="str">
        <f t="shared" si="330"/>
        <v>AUD</v>
      </c>
      <c r="I2343">
        <f t="shared" si="331"/>
        <v>29</v>
      </c>
      <c r="J2343" s="114" t="str">
        <f t="shared" si="332"/>
        <v>10</v>
      </c>
    </row>
    <row r="2344" spans="1:10" x14ac:dyDescent="0.2">
      <c r="A2344" s="115" t="s">
        <v>3407</v>
      </c>
      <c r="B2344" t="str">
        <f t="shared" si="324"/>
        <v>Prozessor D / Section 2 / Programm 1 / Audio Sender 11</v>
      </c>
      <c r="C2344" t="str">
        <f t="shared" si="325"/>
        <v>SDI29_AUDsend_0011</v>
      </c>
      <c r="D2344" t="str">
        <f t="shared" si="326"/>
        <v>Sender</v>
      </c>
      <c r="E2344" t="str">
        <f t="shared" si="327"/>
        <v>4</v>
      </c>
      <c r="F2344" t="str">
        <f t="shared" si="328"/>
        <v>2</v>
      </c>
      <c r="G2344" t="str">
        <f t="shared" si="329"/>
        <v>1</v>
      </c>
      <c r="H2344" t="str">
        <f t="shared" si="330"/>
        <v>AUD</v>
      </c>
      <c r="I2344">
        <f t="shared" si="331"/>
        <v>29</v>
      </c>
      <c r="J2344" s="114" t="str">
        <f t="shared" si="332"/>
        <v>11</v>
      </c>
    </row>
    <row r="2345" spans="1:10" x14ac:dyDescent="0.2">
      <c r="A2345" s="116" t="s">
        <v>3408</v>
      </c>
      <c r="B2345" t="str">
        <f t="shared" si="324"/>
        <v>Prozessor D / Section 2 / Programm 1 / Audio Sender 12</v>
      </c>
      <c r="C2345" t="str">
        <f t="shared" si="325"/>
        <v>SDI29_AUDsend_0012</v>
      </c>
      <c r="D2345" t="str">
        <f t="shared" si="326"/>
        <v>Sender</v>
      </c>
      <c r="E2345" t="str">
        <f t="shared" si="327"/>
        <v>4</v>
      </c>
      <c r="F2345" t="str">
        <f t="shared" si="328"/>
        <v>2</v>
      </c>
      <c r="G2345" t="str">
        <f t="shared" si="329"/>
        <v>1</v>
      </c>
      <c r="H2345" t="str">
        <f t="shared" si="330"/>
        <v>AUD</v>
      </c>
      <c r="I2345">
        <f t="shared" si="331"/>
        <v>29</v>
      </c>
      <c r="J2345" s="114" t="str">
        <f t="shared" si="332"/>
        <v>12</v>
      </c>
    </row>
    <row r="2346" spans="1:10" x14ac:dyDescent="0.2">
      <c r="A2346" s="115" t="s">
        <v>3409</v>
      </c>
      <c r="B2346" t="str">
        <f t="shared" si="324"/>
        <v>Prozessor D / Section 2 / Programm 1 / Audio Sender 13</v>
      </c>
      <c r="C2346" t="str">
        <f t="shared" si="325"/>
        <v>SDI29_AUDsend_0013</v>
      </c>
      <c r="D2346" t="str">
        <f t="shared" si="326"/>
        <v>Sender</v>
      </c>
      <c r="E2346" t="str">
        <f t="shared" si="327"/>
        <v>4</v>
      </c>
      <c r="F2346" t="str">
        <f t="shared" si="328"/>
        <v>2</v>
      </c>
      <c r="G2346" t="str">
        <f t="shared" si="329"/>
        <v>1</v>
      </c>
      <c r="H2346" t="str">
        <f t="shared" si="330"/>
        <v>AUD</v>
      </c>
      <c r="I2346">
        <f t="shared" si="331"/>
        <v>29</v>
      </c>
      <c r="J2346" s="114" t="str">
        <f t="shared" si="332"/>
        <v>13</v>
      </c>
    </row>
    <row r="2347" spans="1:10" x14ac:dyDescent="0.2">
      <c r="A2347" s="116" t="s">
        <v>3410</v>
      </c>
      <c r="B2347" t="str">
        <f t="shared" si="324"/>
        <v>Prozessor D / Section 2 / Programm 1 / Audio Sender 14</v>
      </c>
      <c r="C2347" t="str">
        <f t="shared" si="325"/>
        <v>SDI29_AUDsend_0014</v>
      </c>
      <c r="D2347" t="str">
        <f t="shared" si="326"/>
        <v>Sender</v>
      </c>
      <c r="E2347" t="str">
        <f t="shared" si="327"/>
        <v>4</v>
      </c>
      <c r="F2347" t="str">
        <f t="shared" si="328"/>
        <v>2</v>
      </c>
      <c r="G2347" t="str">
        <f t="shared" si="329"/>
        <v>1</v>
      </c>
      <c r="H2347" t="str">
        <f t="shared" si="330"/>
        <v>AUD</v>
      </c>
      <c r="I2347">
        <f t="shared" si="331"/>
        <v>29</v>
      </c>
      <c r="J2347" s="114" t="str">
        <f t="shared" si="332"/>
        <v>14</v>
      </c>
    </row>
    <row r="2348" spans="1:10" x14ac:dyDescent="0.2">
      <c r="A2348" s="115" t="s">
        <v>3411</v>
      </c>
      <c r="B2348" t="str">
        <f t="shared" si="324"/>
        <v>Prozessor D / Section 2 / Programm 1 / Audio Sender 15</v>
      </c>
      <c r="C2348" t="str">
        <f t="shared" si="325"/>
        <v>SDI29_AUDsend_0015</v>
      </c>
      <c r="D2348" t="str">
        <f t="shared" si="326"/>
        <v>Sender</v>
      </c>
      <c r="E2348" t="str">
        <f t="shared" si="327"/>
        <v>4</v>
      </c>
      <c r="F2348" t="str">
        <f t="shared" si="328"/>
        <v>2</v>
      </c>
      <c r="G2348" t="str">
        <f t="shared" si="329"/>
        <v>1</v>
      </c>
      <c r="H2348" t="str">
        <f t="shared" si="330"/>
        <v>AUD</v>
      </c>
      <c r="I2348">
        <f t="shared" si="331"/>
        <v>29</v>
      </c>
      <c r="J2348" s="114" t="str">
        <f t="shared" si="332"/>
        <v>15</v>
      </c>
    </row>
    <row r="2349" spans="1:10" x14ac:dyDescent="0.2">
      <c r="A2349" s="116" t="s">
        <v>3412</v>
      </c>
      <c r="B2349" t="str">
        <f t="shared" si="324"/>
        <v>Prozessor D / Section 2 / Programm 1 / Audio Sender 16</v>
      </c>
      <c r="C2349" t="str">
        <f t="shared" si="325"/>
        <v>SDI29_AUDsend_0016</v>
      </c>
      <c r="D2349" t="str">
        <f t="shared" si="326"/>
        <v>Sender</v>
      </c>
      <c r="E2349" t="str">
        <f t="shared" si="327"/>
        <v>4</v>
      </c>
      <c r="F2349" t="str">
        <f t="shared" si="328"/>
        <v>2</v>
      </c>
      <c r="G2349" t="str">
        <f t="shared" si="329"/>
        <v>1</v>
      </c>
      <c r="H2349" t="str">
        <f t="shared" si="330"/>
        <v>AUD</v>
      </c>
      <c r="I2349">
        <f t="shared" si="331"/>
        <v>29</v>
      </c>
      <c r="J2349" s="114" t="str">
        <f t="shared" si="332"/>
        <v>16</v>
      </c>
    </row>
    <row r="2350" spans="1:10" x14ac:dyDescent="0.2">
      <c r="A2350" s="115" t="s">
        <v>3413</v>
      </c>
      <c r="B2350" t="str">
        <f t="shared" si="324"/>
        <v>Prozessor D / Section 2 / Programm 1 / Video Sender 1</v>
      </c>
      <c r="C2350" t="str">
        <f t="shared" si="325"/>
        <v>SDI29_VIDsend_0001</v>
      </c>
      <c r="D2350" t="str">
        <f t="shared" si="326"/>
        <v>Sender</v>
      </c>
      <c r="E2350" t="str">
        <f t="shared" si="327"/>
        <v>4</v>
      </c>
      <c r="F2350" t="str">
        <f t="shared" si="328"/>
        <v>2</v>
      </c>
      <c r="G2350" t="str">
        <f t="shared" si="329"/>
        <v>1</v>
      </c>
      <c r="H2350" t="str">
        <f t="shared" si="330"/>
        <v>VID</v>
      </c>
      <c r="I2350">
        <f t="shared" si="331"/>
        <v>29</v>
      </c>
      <c r="J2350" s="114" t="str">
        <f t="shared" si="332"/>
        <v>1</v>
      </c>
    </row>
    <row r="2351" spans="1:10" x14ac:dyDescent="0.2">
      <c r="A2351" s="116" t="s">
        <v>3414</v>
      </c>
      <c r="B2351" t="str">
        <f t="shared" si="324"/>
        <v>Prozessor D / Section 2 / Programm 1 / Video Sender 2</v>
      </c>
      <c r="C2351" t="str">
        <f t="shared" si="325"/>
        <v>SDI29_VIDsend_0002</v>
      </c>
      <c r="D2351" t="str">
        <f t="shared" si="326"/>
        <v>Sender</v>
      </c>
      <c r="E2351" t="str">
        <f t="shared" si="327"/>
        <v>4</v>
      </c>
      <c r="F2351" t="str">
        <f t="shared" si="328"/>
        <v>2</v>
      </c>
      <c r="G2351" t="str">
        <f t="shared" si="329"/>
        <v>1</v>
      </c>
      <c r="H2351" t="str">
        <f t="shared" si="330"/>
        <v>VID</v>
      </c>
      <c r="I2351">
        <f t="shared" si="331"/>
        <v>29</v>
      </c>
      <c r="J2351" s="114" t="str">
        <f t="shared" si="332"/>
        <v>2</v>
      </c>
    </row>
    <row r="2352" spans="1:10" x14ac:dyDescent="0.2">
      <c r="A2352" s="115" t="s">
        <v>3415</v>
      </c>
      <c r="B2352" t="str">
        <f t="shared" si="324"/>
        <v>Prozessor D / Section 2 / Programm 2 / Ancillary Sender 1</v>
      </c>
      <c r="C2352" t="str">
        <f t="shared" si="325"/>
        <v>SDI30_ANCsend_0001</v>
      </c>
      <c r="D2352" t="str">
        <f t="shared" si="326"/>
        <v>Sender</v>
      </c>
      <c r="E2352" t="str">
        <f t="shared" si="327"/>
        <v>4</v>
      </c>
      <c r="F2352" t="str">
        <f t="shared" si="328"/>
        <v>2</v>
      </c>
      <c r="G2352" t="str">
        <f t="shared" si="329"/>
        <v>2</v>
      </c>
      <c r="H2352" t="str">
        <f t="shared" si="330"/>
        <v>ANC</v>
      </c>
      <c r="I2352">
        <f t="shared" si="331"/>
        <v>30</v>
      </c>
      <c r="J2352" s="114" t="str">
        <f t="shared" si="332"/>
        <v>1</v>
      </c>
    </row>
    <row r="2353" spans="1:10" x14ac:dyDescent="0.2">
      <c r="A2353" s="116" t="s">
        <v>3416</v>
      </c>
      <c r="B2353" t="str">
        <f t="shared" si="324"/>
        <v>Prozessor D / Section 2 / Programm 2 / Ancillary Sender 2</v>
      </c>
      <c r="C2353" t="str">
        <f t="shared" si="325"/>
        <v>SDI30_ANCsend_0002</v>
      </c>
      <c r="D2353" t="str">
        <f t="shared" si="326"/>
        <v>Sender</v>
      </c>
      <c r="E2353" t="str">
        <f t="shared" si="327"/>
        <v>4</v>
      </c>
      <c r="F2353" t="str">
        <f t="shared" si="328"/>
        <v>2</v>
      </c>
      <c r="G2353" t="str">
        <f t="shared" si="329"/>
        <v>2</v>
      </c>
      <c r="H2353" t="str">
        <f t="shared" si="330"/>
        <v>ANC</v>
      </c>
      <c r="I2353">
        <f t="shared" si="331"/>
        <v>30</v>
      </c>
      <c r="J2353" s="114" t="str">
        <f t="shared" si="332"/>
        <v>2</v>
      </c>
    </row>
    <row r="2354" spans="1:10" x14ac:dyDescent="0.2">
      <c r="A2354" s="115" t="s">
        <v>3417</v>
      </c>
      <c r="B2354" t="str">
        <f t="shared" si="324"/>
        <v>Prozessor D / Section 2 / Programm 2 / Ancillary Sender 3</v>
      </c>
      <c r="C2354" t="str">
        <f t="shared" si="325"/>
        <v>SDI30_ANCsend_0003</v>
      </c>
      <c r="D2354" t="str">
        <f t="shared" si="326"/>
        <v>Sender</v>
      </c>
      <c r="E2354" t="str">
        <f t="shared" si="327"/>
        <v>4</v>
      </c>
      <c r="F2354" t="str">
        <f t="shared" si="328"/>
        <v>2</v>
      </c>
      <c r="G2354" t="str">
        <f t="shared" si="329"/>
        <v>2</v>
      </c>
      <c r="H2354" t="str">
        <f t="shared" si="330"/>
        <v>ANC</v>
      </c>
      <c r="I2354">
        <f t="shared" si="331"/>
        <v>30</v>
      </c>
      <c r="J2354" s="114" t="str">
        <f t="shared" si="332"/>
        <v>3</v>
      </c>
    </row>
    <row r="2355" spans="1:10" x14ac:dyDescent="0.2">
      <c r="A2355" s="116" t="s">
        <v>3418</v>
      </c>
      <c r="B2355" t="str">
        <f t="shared" si="324"/>
        <v>Prozessor D / Section 2 / Programm 2 / Ancillary Sender 4</v>
      </c>
      <c r="C2355" t="str">
        <f t="shared" si="325"/>
        <v>SDI30_ANCsend_0004</v>
      </c>
      <c r="D2355" t="str">
        <f t="shared" si="326"/>
        <v>Sender</v>
      </c>
      <c r="E2355" t="str">
        <f t="shared" si="327"/>
        <v>4</v>
      </c>
      <c r="F2355" t="str">
        <f t="shared" si="328"/>
        <v>2</v>
      </c>
      <c r="G2355" t="str">
        <f t="shared" si="329"/>
        <v>2</v>
      </c>
      <c r="H2355" t="str">
        <f t="shared" si="330"/>
        <v>ANC</v>
      </c>
      <c r="I2355">
        <f t="shared" si="331"/>
        <v>30</v>
      </c>
      <c r="J2355" s="114" t="str">
        <f t="shared" si="332"/>
        <v>4</v>
      </c>
    </row>
    <row r="2356" spans="1:10" x14ac:dyDescent="0.2">
      <c r="A2356" s="115" t="s">
        <v>3419</v>
      </c>
      <c r="B2356" t="str">
        <f t="shared" si="324"/>
        <v>Prozessor D / Section 2 / Programm 2 / Audio Sender 1</v>
      </c>
      <c r="C2356" t="str">
        <f t="shared" si="325"/>
        <v>SDI30_AUDsend_0001</v>
      </c>
      <c r="D2356" t="str">
        <f t="shared" si="326"/>
        <v>Sender</v>
      </c>
      <c r="E2356" t="str">
        <f t="shared" si="327"/>
        <v>4</v>
      </c>
      <c r="F2356" t="str">
        <f t="shared" si="328"/>
        <v>2</v>
      </c>
      <c r="G2356" t="str">
        <f t="shared" si="329"/>
        <v>2</v>
      </c>
      <c r="H2356" t="str">
        <f t="shared" si="330"/>
        <v>AUD</v>
      </c>
      <c r="I2356">
        <f t="shared" si="331"/>
        <v>30</v>
      </c>
      <c r="J2356" s="114" t="str">
        <f t="shared" si="332"/>
        <v>1</v>
      </c>
    </row>
    <row r="2357" spans="1:10" x14ac:dyDescent="0.2">
      <c r="A2357" s="116" t="s">
        <v>3420</v>
      </c>
      <c r="B2357" t="str">
        <f t="shared" si="324"/>
        <v>Prozessor D / Section 2 / Programm 2 / Audio Sender 2</v>
      </c>
      <c r="C2357" t="str">
        <f t="shared" si="325"/>
        <v>SDI30_AUDsend_0002</v>
      </c>
      <c r="D2357" t="str">
        <f t="shared" si="326"/>
        <v>Sender</v>
      </c>
      <c r="E2357" t="str">
        <f t="shared" si="327"/>
        <v>4</v>
      </c>
      <c r="F2357" t="str">
        <f t="shared" si="328"/>
        <v>2</v>
      </c>
      <c r="G2357" t="str">
        <f t="shared" si="329"/>
        <v>2</v>
      </c>
      <c r="H2357" t="str">
        <f t="shared" si="330"/>
        <v>AUD</v>
      </c>
      <c r="I2357">
        <f t="shared" si="331"/>
        <v>30</v>
      </c>
      <c r="J2357" s="114" t="str">
        <f t="shared" si="332"/>
        <v>2</v>
      </c>
    </row>
    <row r="2358" spans="1:10" x14ac:dyDescent="0.2">
      <c r="A2358" s="115" t="s">
        <v>3421</v>
      </c>
      <c r="B2358" t="str">
        <f t="shared" si="324"/>
        <v>Prozessor D / Section 2 / Programm 2 / Audio Sender 3</v>
      </c>
      <c r="C2358" t="str">
        <f t="shared" si="325"/>
        <v>SDI30_AUDsend_0003</v>
      </c>
      <c r="D2358" t="str">
        <f t="shared" si="326"/>
        <v>Sender</v>
      </c>
      <c r="E2358" t="str">
        <f t="shared" si="327"/>
        <v>4</v>
      </c>
      <c r="F2358" t="str">
        <f t="shared" si="328"/>
        <v>2</v>
      </c>
      <c r="G2358" t="str">
        <f t="shared" si="329"/>
        <v>2</v>
      </c>
      <c r="H2358" t="str">
        <f t="shared" si="330"/>
        <v>AUD</v>
      </c>
      <c r="I2358">
        <f t="shared" si="331"/>
        <v>30</v>
      </c>
      <c r="J2358" s="114" t="str">
        <f t="shared" si="332"/>
        <v>3</v>
      </c>
    </row>
    <row r="2359" spans="1:10" x14ac:dyDescent="0.2">
      <c r="A2359" s="116" t="s">
        <v>3422</v>
      </c>
      <c r="B2359" t="str">
        <f t="shared" si="324"/>
        <v>Prozessor D / Section 2 / Programm 2 / Audio Sender 4</v>
      </c>
      <c r="C2359" t="str">
        <f t="shared" si="325"/>
        <v>SDI30_AUDsend_0004</v>
      </c>
      <c r="D2359" t="str">
        <f t="shared" si="326"/>
        <v>Sender</v>
      </c>
      <c r="E2359" t="str">
        <f t="shared" si="327"/>
        <v>4</v>
      </c>
      <c r="F2359" t="str">
        <f t="shared" si="328"/>
        <v>2</v>
      </c>
      <c r="G2359" t="str">
        <f t="shared" si="329"/>
        <v>2</v>
      </c>
      <c r="H2359" t="str">
        <f t="shared" si="330"/>
        <v>AUD</v>
      </c>
      <c r="I2359">
        <f t="shared" si="331"/>
        <v>30</v>
      </c>
      <c r="J2359" s="114" t="str">
        <f t="shared" si="332"/>
        <v>4</v>
      </c>
    </row>
    <row r="2360" spans="1:10" x14ac:dyDescent="0.2">
      <c r="A2360" s="115" t="s">
        <v>3423</v>
      </c>
      <c r="B2360" t="str">
        <f t="shared" si="324"/>
        <v>Prozessor D / Section 2 / Programm 2 / Audio Sender 5</v>
      </c>
      <c r="C2360" t="str">
        <f t="shared" si="325"/>
        <v>SDI30_AUDsend_0005</v>
      </c>
      <c r="D2360" t="str">
        <f t="shared" si="326"/>
        <v>Sender</v>
      </c>
      <c r="E2360" t="str">
        <f t="shared" si="327"/>
        <v>4</v>
      </c>
      <c r="F2360" t="str">
        <f t="shared" si="328"/>
        <v>2</v>
      </c>
      <c r="G2360" t="str">
        <f t="shared" si="329"/>
        <v>2</v>
      </c>
      <c r="H2360" t="str">
        <f t="shared" si="330"/>
        <v>AUD</v>
      </c>
      <c r="I2360">
        <f t="shared" si="331"/>
        <v>30</v>
      </c>
      <c r="J2360" s="114" t="str">
        <f t="shared" si="332"/>
        <v>5</v>
      </c>
    </row>
    <row r="2361" spans="1:10" x14ac:dyDescent="0.2">
      <c r="A2361" s="116" t="s">
        <v>3424</v>
      </c>
      <c r="B2361" t="str">
        <f t="shared" si="324"/>
        <v>Prozessor D / Section 2 / Programm 2 / Audio Sender 6</v>
      </c>
      <c r="C2361" t="str">
        <f t="shared" si="325"/>
        <v>SDI30_AUDsend_0006</v>
      </c>
      <c r="D2361" t="str">
        <f t="shared" si="326"/>
        <v>Sender</v>
      </c>
      <c r="E2361" t="str">
        <f t="shared" si="327"/>
        <v>4</v>
      </c>
      <c r="F2361" t="str">
        <f t="shared" si="328"/>
        <v>2</v>
      </c>
      <c r="G2361" t="str">
        <f t="shared" si="329"/>
        <v>2</v>
      </c>
      <c r="H2361" t="str">
        <f t="shared" si="330"/>
        <v>AUD</v>
      </c>
      <c r="I2361">
        <f t="shared" si="331"/>
        <v>30</v>
      </c>
      <c r="J2361" s="114" t="str">
        <f t="shared" si="332"/>
        <v>6</v>
      </c>
    </row>
    <row r="2362" spans="1:10" x14ac:dyDescent="0.2">
      <c r="A2362" s="115" t="s">
        <v>3425</v>
      </c>
      <c r="B2362" t="str">
        <f t="shared" si="324"/>
        <v>Prozessor D / Section 2 / Programm 2 / Audio Sender 7</v>
      </c>
      <c r="C2362" t="str">
        <f t="shared" si="325"/>
        <v>SDI30_AUDsend_0007</v>
      </c>
      <c r="D2362" t="str">
        <f t="shared" si="326"/>
        <v>Sender</v>
      </c>
      <c r="E2362" t="str">
        <f t="shared" si="327"/>
        <v>4</v>
      </c>
      <c r="F2362" t="str">
        <f t="shared" si="328"/>
        <v>2</v>
      </c>
      <c r="G2362" t="str">
        <f t="shared" si="329"/>
        <v>2</v>
      </c>
      <c r="H2362" t="str">
        <f t="shared" si="330"/>
        <v>AUD</v>
      </c>
      <c r="I2362">
        <f t="shared" si="331"/>
        <v>30</v>
      </c>
      <c r="J2362" s="114" t="str">
        <f t="shared" si="332"/>
        <v>7</v>
      </c>
    </row>
    <row r="2363" spans="1:10" x14ac:dyDescent="0.2">
      <c r="A2363" s="116" t="s">
        <v>3426</v>
      </c>
      <c r="B2363" t="str">
        <f t="shared" si="324"/>
        <v>Prozessor D / Section 2 / Programm 2 / Audio Sender 8</v>
      </c>
      <c r="C2363" t="str">
        <f t="shared" si="325"/>
        <v>SDI30_AUDsend_0008</v>
      </c>
      <c r="D2363" t="str">
        <f t="shared" si="326"/>
        <v>Sender</v>
      </c>
      <c r="E2363" t="str">
        <f t="shared" si="327"/>
        <v>4</v>
      </c>
      <c r="F2363" t="str">
        <f t="shared" si="328"/>
        <v>2</v>
      </c>
      <c r="G2363" t="str">
        <f t="shared" si="329"/>
        <v>2</v>
      </c>
      <c r="H2363" t="str">
        <f t="shared" si="330"/>
        <v>AUD</v>
      </c>
      <c r="I2363">
        <f t="shared" si="331"/>
        <v>30</v>
      </c>
      <c r="J2363" s="114" t="str">
        <f t="shared" si="332"/>
        <v>8</v>
      </c>
    </row>
    <row r="2364" spans="1:10" x14ac:dyDescent="0.2">
      <c r="A2364" s="115" t="s">
        <v>3427</v>
      </c>
      <c r="B2364" t="str">
        <f t="shared" si="324"/>
        <v>Prozessor D / Section 2 / Programm 2 / Audio Sender 9</v>
      </c>
      <c r="C2364" t="str">
        <f t="shared" si="325"/>
        <v>SDI30_AUDsend_0009</v>
      </c>
      <c r="D2364" t="str">
        <f t="shared" si="326"/>
        <v>Sender</v>
      </c>
      <c r="E2364" t="str">
        <f t="shared" si="327"/>
        <v>4</v>
      </c>
      <c r="F2364" t="str">
        <f t="shared" si="328"/>
        <v>2</v>
      </c>
      <c r="G2364" t="str">
        <f t="shared" si="329"/>
        <v>2</v>
      </c>
      <c r="H2364" t="str">
        <f t="shared" si="330"/>
        <v>AUD</v>
      </c>
      <c r="I2364">
        <f t="shared" si="331"/>
        <v>30</v>
      </c>
      <c r="J2364" s="114" t="str">
        <f t="shared" si="332"/>
        <v>9</v>
      </c>
    </row>
    <row r="2365" spans="1:10" x14ac:dyDescent="0.2">
      <c r="A2365" s="116" t="s">
        <v>3428</v>
      </c>
      <c r="B2365" t="str">
        <f t="shared" si="324"/>
        <v>Prozessor D / Section 2 / Programm 2 / Audio Sender 10</v>
      </c>
      <c r="C2365" t="str">
        <f t="shared" si="325"/>
        <v>SDI30_AUDsend_0010</v>
      </c>
      <c r="D2365" t="str">
        <f t="shared" si="326"/>
        <v>Sender</v>
      </c>
      <c r="E2365" t="str">
        <f t="shared" si="327"/>
        <v>4</v>
      </c>
      <c r="F2365" t="str">
        <f t="shared" si="328"/>
        <v>2</v>
      </c>
      <c r="G2365" t="str">
        <f t="shared" si="329"/>
        <v>2</v>
      </c>
      <c r="H2365" t="str">
        <f t="shared" si="330"/>
        <v>AUD</v>
      </c>
      <c r="I2365">
        <f t="shared" si="331"/>
        <v>30</v>
      </c>
      <c r="J2365" s="114" t="str">
        <f t="shared" si="332"/>
        <v>10</v>
      </c>
    </row>
    <row r="2366" spans="1:10" x14ac:dyDescent="0.2">
      <c r="A2366" s="115" t="s">
        <v>3429</v>
      </c>
      <c r="B2366" t="str">
        <f t="shared" si="324"/>
        <v>Prozessor D / Section 2 / Programm 2 / Audio Sender 11</v>
      </c>
      <c r="C2366" t="str">
        <f t="shared" si="325"/>
        <v>SDI30_AUDsend_0011</v>
      </c>
      <c r="D2366" t="str">
        <f t="shared" si="326"/>
        <v>Sender</v>
      </c>
      <c r="E2366" t="str">
        <f t="shared" si="327"/>
        <v>4</v>
      </c>
      <c r="F2366" t="str">
        <f t="shared" si="328"/>
        <v>2</v>
      </c>
      <c r="G2366" t="str">
        <f t="shared" si="329"/>
        <v>2</v>
      </c>
      <c r="H2366" t="str">
        <f t="shared" si="330"/>
        <v>AUD</v>
      </c>
      <c r="I2366">
        <f t="shared" si="331"/>
        <v>30</v>
      </c>
      <c r="J2366" s="114" t="str">
        <f t="shared" si="332"/>
        <v>11</v>
      </c>
    </row>
    <row r="2367" spans="1:10" x14ac:dyDescent="0.2">
      <c r="A2367" s="116" t="s">
        <v>3430</v>
      </c>
      <c r="B2367" t="str">
        <f t="shared" si="324"/>
        <v>Prozessor D / Section 2 / Programm 2 / Audio Sender 12</v>
      </c>
      <c r="C2367" t="str">
        <f t="shared" si="325"/>
        <v>SDI30_AUDsend_0012</v>
      </c>
      <c r="D2367" t="str">
        <f t="shared" si="326"/>
        <v>Sender</v>
      </c>
      <c r="E2367" t="str">
        <f t="shared" si="327"/>
        <v>4</v>
      </c>
      <c r="F2367" t="str">
        <f t="shared" si="328"/>
        <v>2</v>
      </c>
      <c r="G2367" t="str">
        <f t="shared" si="329"/>
        <v>2</v>
      </c>
      <c r="H2367" t="str">
        <f t="shared" si="330"/>
        <v>AUD</v>
      </c>
      <c r="I2367">
        <f t="shared" si="331"/>
        <v>30</v>
      </c>
      <c r="J2367" s="114" t="str">
        <f t="shared" si="332"/>
        <v>12</v>
      </c>
    </row>
    <row r="2368" spans="1:10" x14ac:dyDescent="0.2">
      <c r="A2368" s="115" t="s">
        <v>3431</v>
      </c>
      <c r="B2368" t="str">
        <f t="shared" si="324"/>
        <v>Prozessor D / Section 2 / Programm 2 / Audio Sender 13</v>
      </c>
      <c r="C2368" t="str">
        <f t="shared" si="325"/>
        <v>SDI30_AUDsend_0013</v>
      </c>
      <c r="D2368" t="str">
        <f t="shared" si="326"/>
        <v>Sender</v>
      </c>
      <c r="E2368" t="str">
        <f t="shared" si="327"/>
        <v>4</v>
      </c>
      <c r="F2368" t="str">
        <f t="shared" si="328"/>
        <v>2</v>
      </c>
      <c r="G2368" t="str">
        <f t="shared" si="329"/>
        <v>2</v>
      </c>
      <c r="H2368" t="str">
        <f t="shared" si="330"/>
        <v>AUD</v>
      </c>
      <c r="I2368">
        <f t="shared" si="331"/>
        <v>30</v>
      </c>
      <c r="J2368" s="114" t="str">
        <f t="shared" si="332"/>
        <v>13</v>
      </c>
    </row>
    <row r="2369" spans="1:10" x14ac:dyDescent="0.2">
      <c r="A2369" s="116" t="s">
        <v>3432</v>
      </c>
      <c r="B2369" t="str">
        <f t="shared" si="324"/>
        <v>Prozessor D / Section 2 / Programm 2 / Audio Sender 14</v>
      </c>
      <c r="C2369" t="str">
        <f t="shared" si="325"/>
        <v>SDI30_AUDsend_0014</v>
      </c>
      <c r="D2369" t="str">
        <f t="shared" si="326"/>
        <v>Sender</v>
      </c>
      <c r="E2369" t="str">
        <f t="shared" si="327"/>
        <v>4</v>
      </c>
      <c r="F2369" t="str">
        <f t="shared" si="328"/>
        <v>2</v>
      </c>
      <c r="G2369" t="str">
        <f t="shared" si="329"/>
        <v>2</v>
      </c>
      <c r="H2369" t="str">
        <f t="shared" si="330"/>
        <v>AUD</v>
      </c>
      <c r="I2369">
        <f t="shared" si="331"/>
        <v>30</v>
      </c>
      <c r="J2369" s="114" t="str">
        <f t="shared" si="332"/>
        <v>14</v>
      </c>
    </row>
    <row r="2370" spans="1:10" x14ac:dyDescent="0.2">
      <c r="A2370" s="115" t="s">
        <v>3433</v>
      </c>
      <c r="B2370" t="str">
        <f t="shared" ref="B2370:B2433" si="333">CONCATENATE(IF(E2370="1","Prozessor A",IF(E2370="2","Prozessor B",IF(E2370="3","Prozessor C",IF(E2370="4","Prozessor D","UNBEKANNT"))))," / ",IF(F2370="1","Section 1",IF(F2370="2","Section 2","UNBEKANNT"))," / ",IF(G2370="1","Programm 1",IF(G2370="2","Programm 2",IF(G2370="3","Programm 3",IF(G2370="4","Programm 4","UNBEKANNT")))), " / ", IF(H2370="VID","Video",IF(H2370="AUD","Audio",IF(H2370="ANC","Ancillary","UNBEKANNT")))," ", D2370, " ", J2370)</f>
        <v>Prozessor D / Section 2 / Programm 2 / Audio Sender 15</v>
      </c>
      <c r="C2370" t="str">
        <f t="shared" ref="C2370:C2433" si="334">CONCATENATE("SDI",IF(I2370&lt;10,CONCATENATE("0",I2370),I2370),"_",H2370,IF(D2370="Sender","send_",IF(D2370="Receiver","rec_","UNKNOWN")),IF(OR(J2370 ="1",J2370 ="2",J2370 ="3",J2370 ="4",J2370 ="5",J2370 ="6",J2370 ="7",J2370 ="8",J2370 ="9"),CONCATENATE("000",J2370),CONCATENATE("00",J2370)))</f>
        <v>SDI30_AUDsend_0015</v>
      </c>
      <c r="D2370" t="str">
        <f t="shared" ref="D2370:D2433" si="335">IF(ISERROR(FIND("S|P",A2370)),"Receiver","Sender")</f>
        <v>Sender</v>
      </c>
      <c r="E2370" t="str">
        <f t="shared" ref="E2370:E2433" si="336">IF(ISERROR(FIND("ProcA",A2370)),IF(ISERROR(FIND("ProcB",A2370)),IF(ISERROR(FIND("ProcC",A2370)),IF(ISERROR(FIND("ProcD",A2370)),"UNBEKANNT","4"),"3"),"2"),"1")</f>
        <v>4</v>
      </c>
      <c r="F2370" t="str">
        <f t="shared" ref="F2370:F2433" si="337">IF(ISERROR(FIND(" S1 ",A2370)),IF(ISERROR(FIND(" S2 ",A2370)),"UNBEKANNT","2"),"1")</f>
        <v>2</v>
      </c>
      <c r="G2370" t="str">
        <f t="shared" ref="G2370:G2433" si="338">IF(ISERROR(FIND(" P1 ",A2370)),IF(ISERROR(FIND(" P2 ",A2370)),IF(ISERROR(FIND(" P3 ",A2370)),IF(ISERROR(FIND(" P4 ",A2370)),"UNBEKANNT","4"),"3"),"2"),"1")</f>
        <v>2</v>
      </c>
      <c r="H2370" t="str">
        <f t="shared" ref="H2370:H2433" si="339">IF(ISERROR(FIND("Video",A2370)),IF(ISERROR(FIND("Audio",A2370)),IF(ISERROR(FIND("Ancillary",A2370)),"UNBEKANNT","ANC"),"AUD"),"VID")</f>
        <v>AUD</v>
      </c>
      <c r="I2370">
        <f t="shared" ref="I2370:I2433" si="340">IF(AND(E2370="1",F2370="1",G2370="1"),1,IF(AND(E2370="1",F2370="1",G2370="2"),2,IF(AND(E2370="1",F2370="1",G2370="3"),3,IF(AND(E2370="1",F2370="1",G2370="4"),4,IF(AND(E2370="1",F2370="2",G2370="1"),5,IF(AND(E2370="1",F2370="2",G2370="2"),6,IF(AND(E2370="1",F2370="2",G2370="3"),7,IF(AND(E2370="1",F2370="2",G2370="4"),8,IF(AND(E2370="2",F2370="1",G2370="1"),9,IF(AND(E2370="2",F2370="1",G2370="2"),10,IF(AND(E2370="2",F2370="1",G2370="3"),11,IF(AND(E2370="2",F2370="1",G2370="4"),12,IF(AND(E2370="2",F2370="2",G2370="1"),13,IF(AND(E2370="2",F2370="2",G2370="2"),14,IF(AND(E2370="2",F2370="2",G2370="3"),15,IF(AND(E2370="2",F2370="2",G2370="4"),16,IF(AND(E2370="3",F2370="1",G2370="1"),17,IF(AND(E2370="3",F2370="1",G2370="2"),18,IF(AND(E2370="3",F2370="1",G2370="3"),19,IF(AND(E2370="3",F2370="1",G2370="4"),20,IF(AND(E2370="3",F2370="2",G2370="1"),21,IF(AND(E2370="3",F2370="2",G2370="2"),22,IF(AND(E2370="3",F2370="2",G2370="3"),23,IF(AND(E2370="3",F2370="2",G2370="4"),24,IF(AND(E2370="4",F2370="1",G2370="1"),25,IF(AND(E2370="4",F2370="1",G2370="2"),26,IF(AND(E2370="4",F2370="1",G2370="3"),27,IF(AND(E2370="4",F2370="1",G2370="4"),28,IF(AND(E2370="4",F2370="2",G2370="1"),29,IF(AND(E2370="4",F2370="2",G2370="2"),30,IF(AND(E2370="4",F2370="2",G2370="3"),31,IF(AND(E2370="4",F2370="2",G2370="4"),32,"UNBEKANNT"))))))))))))))))))))))))))))))))</f>
        <v>30</v>
      </c>
      <c r="J2370" s="114" t="str">
        <f t="shared" ref="J2370:J2433" si="341">IF(ISERROR(FIND("Proxy Video",A2370)),IF(ISERROR(FIND("Video",A2370)),IF(ISERROR(SEARCH("Audio",A2370)),IF(ISERROR(SEARCH("Data",A2370)),"UNBEKANNT",RIGHT(A2370,LEN(A2370)-SEARCH("Data",A2370)-4)),RIGHT(A2370,LEN(A2370)-SEARCH("Audio",A2370)-5)),"1"),"2")</f>
        <v>15</v>
      </c>
    </row>
    <row r="2371" spans="1:10" x14ac:dyDescent="0.2">
      <c r="A2371" s="116" t="s">
        <v>3434</v>
      </c>
      <c r="B2371" t="str">
        <f t="shared" si="333"/>
        <v>Prozessor D / Section 2 / Programm 2 / Audio Sender 16</v>
      </c>
      <c r="C2371" t="str">
        <f t="shared" si="334"/>
        <v>SDI30_AUDsend_0016</v>
      </c>
      <c r="D2371" t="str">
        <f t="shared" si="335"/>
        <v>Sender</v>
      </c>
      <c r="E2371" t="str">
        <f t="shared" si="336"/>
        <v>4</v>
      </c>
      <c r="F2371" t="str">
        <f t="shared" si="337"/>
        <v>2</v>
      </c>
      <c r="G2371" t="str">
        <f t="shared" si="338"/>
        <v>2</v>
      </c>
      <c r="H2371" t="str">
        <f t="shared" si="339"/>
        <v>AUD</v>
      </c>
      <c r="I2371">
        <f t="shared" si="340"/>
        <v>30</v>
      </c>
      <c r="J2371" s="114" t="str">
        <f t="shared" si="341"/>
        <v>16</v>
      </c>
    </row>
    <row r="2372" spans="1:10" x14ac:dyDescent="0.2">
      <c r="A2372" s="115" t="s">
        <v>3435</v>
      </c>
      <c r="B2372" t="str">
        <f t="shared" si="333"/>
        <v>Prozessor D / Section 2 / Programm 2 / Video Sender 1</v>
      </c>
      <c r="C2372" t="str">
        <f t="shared" si="334"/>
        <v>SDI30_VIDsend_0001</v>
      </c>
      <c r="D2372" t="str">
        <f t="shared" si="335"/>
        <v>Sender</v>
      </c>
      <c r="E2372" t="str">
        <f t="shared" si="336"/>
        <v>4</v>
      </c>
      <c r="F2372" t="str">
        <f t="shared" si="337"/>
        <v>2</v>
      </c>
      <c r="G2372" t="str">
        <f t="shared" si="338"/>
        <v>2</v>
      </c>
      <c r="H2372" t="str">
        <f t="shared" si="339"/>
        <v>VID</v>
      </c>
      <c r="I2372">
        <f t="shared" si="340"/>
        <v>30</v>
      </c>
      <c r="J2372" s="114" t="str">
        <f t="shared" si="341"/>
        <v>1</v>
      </c>
    </row>
    <row r="2373" spans="1:10" x14ac:dyDescent="0.2">
      <c r="A2373" s="116" t="s">
        <v>3436</v>
      </c>
      <c r="B2373" t="str">
        <f t="shared" si="333"/>
        <v>Prozessor D / Section 2 / Programm 2 / Video Sender 2</v>
      </c>
      <c r="C2373" t="str">
        <f t="shared" si="334"/>
        <v>SDI30_VIDsend_0002</v>
      </c>
      <c r="D2373" t="str">
        <f t="shared" si="335"/>
        <v>Sender</v>
      </c>
      <c r="E2373" t="str">
        <f t="shared" si="336"/>
        <v>4</v>
      </c>
      <c r="F2373" t="str">
        <f t="shared" si="337"/>
        <v>2</v>
      </c>
      <c r="G2373" t="str">
        <f t="shared" si="338"/>
        <v>2</v>
      </c>
      <c r="H2373" t="str">
        <f t="shared" si="339"/>
        <v>VID</v>
      </c>
      <c r="I2373">
        <f t="shared" si="340"/>
        <v>30</v>
      </c>
      <c r="J2373" s="114" t="str">
        <f t="shared" si="341"/>
        <v>2</v>
      </c>
    </row>
    <row r="2374" spans="1:10" x14ac:dyDescent="0.2">
      <c r="A2374" s="115" t="s">
        <v>3437</v>
      </c>
      <c r="B2374" t="str">
        <f t="shared" si="333"/>
        <v>Prozessor D / Section 2 / Programm 3 / Ancillary Sender 1</v>
      </c>
      <c r="C2374" t="str">
        <f t="shared" si="334"/>
        <v>SDI31_ANCsend_0001</v>
      </c>
      <c r="D2374" t="str">
        <f t="shared" si="335"/>
        <v>Sender</v>
      </c>
      <c r="E2374" t="str">
        <f t="shared" si="336"/>
        <v>4</v>
      </c>
      <c r="F2374" t="str">
        <f t="shared" si="337"/>
        <v>2</v>
      </c>
      <c r="G2374" t="str">
        <f t="shared" si="338"/>
        <v>3</v>
      </c>
      <c r="H2374" t="str">
        <f t="shared" si="339"/>
        <v>ANC</v>
      </c>
      <c r="I2374">
        <f t="shared" si="340"/>
        <v>31</v>
      </c>
      <c r="J2374" s="114" t="str">
        <f t="shared" si="341"/>
        <v>1</v>
      </c>
    </row>
    <row r="2375" spans="1:10" x14ac:dyDescent="0.2">
      <c r="A2375" s="116" t="s">
        <v>3438</v>
      </c>
      <c r="B2375" t="str">
        <f t="shared" si="333"/>
        <v>Prozessor D / Section 2 / Programm 3 / Ancillary Sender 2</v>
      </c>
      <c r="C2375" t="str">
        <f t="shared" si="334"/>
        <v>SDI31_ANCsend_0002</v>
      </c>
      <c r="D2375" t="str">
        <f t="shared" si="335"/>
        <v>Sender</v>
      </c>
      <c r="E2375" t="str">
        <f t="shared" si="336"/>
        <v>4</v>
      </c>
      <c r="F2375" t="str">
        <f t="shared" si="337"/>
        <v>2</v>
      </c>
      <c r="G2375" t="str">
        <f t="shared" si="338"/>
        <v>3</v>
      </c>
      <c r="H2375" t="str">
        <f t="shared" si="339"/>
        <v>ANC</v>
      </c>
      <c r="I2375">
        <f t="shared" si="340"/>
        <v>31</v>
      </c>
      <c r="J2375" s="114" t="str">
        <f t="shared" si="341"/>
        <v>2</v>
      </c>
    </row>
    <row r="2376" spans="1:10" x14ac:dyDescent="0.2">
      <c r="A2376" s="115" t="s">
        <v>3439</v>
      </c>
      <c r="B2376" t="str">
        <f t="shared" si="333"/>
        <v>Prozessor D / Section 2 / Programm 3 / Ancillary Sender 3</v>
      </c>
      <c r="C2376" t="str">
        <f t="shared" si="334"/>
        <v>SDI31_ANCsend_0003</v>
      </c>
      <c r="D2376" t="str">
        <f t="shared" si="335"/>
        <v>Sender</v>
      </c>
      <c r="E2376" t="str">
        <f t="shared" si="336"/>
        <v>4</v>
      </c>
      <c r="F2376" t="str">
        <f t="shared" si="337"/>
        <v>2</v>
      </c>
      <c r="G2376" t="str">
        <f t="shared" si="338"/>
        <v>3</v>
      </c>
      <c r="H2376" t="str">
        <f t="shared" si="339"/>
        <v>ANC</v>
      </c>
      <c r="I2376">
        <f t="shared" si="340"/>
        <v>31</v>
      </c>
      <c r="J2376" s="114" t="str">
        <f t="shared" si="341"/>
        <v>3</v>
      </c>
    </row>
    <row r="2377" spans="1:10" x14ac:dyDescent="0.2">
      <c r="A2377" s="116" t="s">
        <v>3440</v>
      </c>
      <c r="B2377" t="str">
        <f t="shared" si="333"/>
        <v>Prozessor D / Section 2 / Programm 3 / Ancillary Sender 4</v>
      </c>
      <c r="C2377" t="str">
        <f t="shared" si="334"/>
        <v>SDI31_ANCsend_0004</v>
      </c>
      <c r="D2377" t="str">
        <f t="shared" si="335"/>
        <v>Sender</v>
      </c>
      <c r="E2377" t="str">
        <f t="shared" si="336"/>
        <v>4</v>
      </c>
      <c r="F2377" t="str">
        <f t="shared" si="337"/>
        <v>2</v>
      </c>
      <c r="G2377" t="str">
        <f t="shared" si="338"/>
        <v>3</v>
      </c>
      <c r="H2377" t="str">
        <f t="shared" si="339"/>
        <v>ANC</v>
      </c>
      <c r="I2377">
        <f t="shared" si="340"/>
        <v>31</v>
      </c>
      <c r="J2377" s="114" t="str">
        <f t="shared" si="341"/>
        <v>4</v>
      </c>
    </row>
    <row r="2378" spans="1:10" x14ac:dyDescent="0.2">
      <c r="A2378" s="115" t="s">
        <v>3441</v>
      </c>
      <c r="B2378" t="str">
        <f t="shared" si="333"/>
        <v>Prozessor D / Section 2 / Programm 3 / Audio Sender 1</v>
      </c>
      <c r="C2378" t="str">
        <f t="shared" si="334"/>
        <v>SDI31_AUDsend_0001</v>
      </c>
      <c r="D2378" t="str">
        <f t="shared" si="335"/>
        <v>Sender</v>
      </c>
      <c r="E2378" t="str">
        <f t="shared" si="336"/>
        <v>4</v>
      </c>
      <c r="F2378" t="str">
        <f t="shared" si="337"/>
        <v>2</v>
      </c>
      <c r="G2378" t="str">
        <f t="shared" si="338"/>
        <v>3</v>
      </c>
      <c r="H2378" t="str">
        <f t="shared" si="339"/>
        <v>AUD</v>
      </c>
      <c r="I2378">
        <f t="shared" si="340"/>
        <v>31</v>
      </c>
      <c r="J2378" s="114" t="str">
        <f t="shared" si="341"/>
        <v>1</v>
      </c>
    </row>
    <row r="2379" spans="1:10" x14ac:dyDescent="0.2">
      <c r="A2379" s="116" t="s">
        <v>3442</v>
      </c>
      <c r="B2379" t="str">
        <f t="shared" si="333"/>
        <v>Prozessor D / Section 2 / Programm 3 / Audio Sender 2</v>
      </c>
      <c r="C2379" t="str">
        <f t="shared" si="334"/>
        <v>SDI31_AUDsend_0002</v>
      </c>
      <c r="D2379" t="str">
        <f t="shared" si="335"/>
        <v>Sender</v>
      </c>
      <c r="E2379" t="str">
        <f t="shared" si="336"/>
        <v>4</v>
      </c>
      <c r="F2379" t="str">
        <f t="shared" si="337"/>
        <v>2</v>
      </c>
      <c r="G2379" t="str">
        <f t="shared" si="338"/>
        <v>3</v>
      </c>
      <c r="H2379" t="str">
        <f t="shared" si="339"/>
        <v>AUD</v>
      </c>
      <c r="I2379">
        <f t="shared" si="340"/>
        <v>31</v>
      </c>
      <c r="J2379" s="114" t="str">
        <f t="shared" si="341"/>
        <v>2</v>
      </c>
    </row>
    <row r="2380" spans="1:10" x14ac:dyDescent="0.2">
      <c r="A2380" s="115" t="s">
        <v>3443</v>
      </c>
      <c r="B2380" t="str">
        <f t="shared" si="333"/>
        <v>Prozessor D / Section 2 / Programm 3 / Audio Sender 3</v>
      </c>
      <c r="C2380" t="str">
        <f t="shared" si="334"/>
        <v>SDI31_AUDsend_0003</v>
      </c>
      <c r="D2380" t="str">
        <f t="shared" si="335"/>
        <v>Sender</v>
      </c>
      <c r="E2380" t="str">
        <f t="shared" si="336"/>
        <v>4</v>
      </c>
      <c r="F2380" t="str">
        <f t="shared" si="337"/>
        <v>2</v>
      </c>
      <c r="G2380" t="str">
        <f t="shared" si="338"/>
        <v>3</v>
      </c>
      <c r="H2380" t="str">
        <f t="shared" si="339"/>
        <v>AUD</v>
      </c>
      <c r="I2380">
        <f t="shared" si="340"/>
        <v>31</v>
      </c>
      <c r="J2380" s="114" t="str">
        <f t="shared" si="341"/>
        <v>3</v>
      </c>
    </row>
    <row r="2381" spans="1:10" x14ac:dyDescent="0.2">
      <c r="A2381" s="116" t="s">
        <v>3444</v>
      </c>
      <c r="B2381" t="str">
        <f t="shared" si="333"/>
        <v>Prozessor D / Section 2 / Programm 3 / Audio Sender 4</v>
      </c>
      <c r="C2381" t="str">
        <f t="shared" si="334"/>
        <v>SDI31_AUDsend_0004</v>
      </c>
      <c r="D2381" t="str">
        <f t="shared" si="335"/>
        <v>Sender</v>
      </c>
      <c r="E2381" t="str">
        <f t="shared" si="336"/>
        <v>4</v>
      </c>
      <c r="F2381" t="str">
        <f t="shared" si="337"/>
        <v>2</v>
      </c>
      <c r="G2381" t="str">
        <f t="shared" si="338"/>
        <v>3</v>
      </c>
      <c r="H2381" t="str">
        <f t="shared" si="339"/>
        <v>AUD</v>
      </c>
      <c r="I2381">
        <f t="shared" si="340"/>
        <v>31</v>
      </c>
      <c r="J2381" s="114" t="str">
        <f t="shared" si="341"/>
        <v>4</v>
      </c>
    </row>
    <row r="2382" spans="1:10" x14ac:dyDescent="0.2">
      <c r="A2382" s="115" t="s">
        <v>3445</v>
      </c>
      <c r="B2382" t="str">
        <f t="shared" si="333"/>
        <v>Prozessor D / Section 2 / Programm 3 / Audio Sender 5</v>
      </c>
      <c r="C2382" t="str">
        <f t="shared" si="334"/>
        <v>SDI31_AUDsend_0005</v>
      </c>
      <c r="D2382" t="str">
        <f t="shared" si="335"/>
        <v>Sender</v>
      </c>
      <c r="E2382" t="str">
        <f t="shared" si="336"/>
        <v>4</v>
      </c>
      <c r="F2382" t="str">
        <f t="shared" si="337"/>
        <v>2</v>
      </c>
      <c r="G2382" t="str">
        <f t="shared" si="338"/>
        <v>3</v>
      </c>
      <c r="H2382" t="str">
        <f t="shared" si="339"/>
        <v>AUD</v>
      </c>
      <c r="I2382">
        <f t="shared" si="340"/>
        <v>31</v>
      </c>
      <c r="J2382" s="114" t="str">
        <f t="shared" si="341"/>
        <v>5</v>
      </c>
    </row>
    <row r="2383" spans="1:10" x14ac:dyDescent="0.2">
      <c r="A2383" s="116" t="s">
        <v>3446</v>
      </c>
      <c r="B2383" t="str">
        <f t="shared" si="333"/>
        <v>Prozessor D / Section 2 / Programm 3 / Audio Sender 6</v>
      </c>
      <c r="C2383" t="str">
        <f t="shared" si="334"/>
        <v>SDI31_AUDsend_0006</v>
      </c>
      <c r="D2383" t="str">
        <f t="shared" si="335"/>
        <v>Sender</v>
      </c>
      <c r="E2383" t="str">
        <f t="shared" si="336"/>
        <v>4</v>
      </c>
      <c r="F2383" t="str">
        <f t="shared" si="337"/>
        <v>2</v>
      </c>
      <c r="G2383" t="str">
        <f t="shared" si="338"/>
        <v>3</v>
      </c>
      <c r="H2383" t="str">
        <f t="shared" si="339"/>
        <v>AUD</v>
      </c>
      <c r="I2383">
        <f t="shared" si="340"/>
        <v>31</v>
      </c>
      <c r="J2383" s="114" t="str">
        <f t="shared" si="341"/>
        <v>6</v>
      </c>
    </row>
    <row r="2384" spans="1:10" x14ac:dyDescent="0.2">
      <c r="A2384" s="115" t="s">
        <v>3447</v>
      </c>
      <c r="B2384" t="str">
        <f t="shared" si="333"/>
        <v>Prozessor D / Section 2 / Programm 3 / Audio Sender 7</v>
      </c>
      <c r="C2384" t="str">
        <f t="shared" si="334"/>
        <v>SDI31_AUDsend_0007</v>
      </c>
      <c r="D2384" t="str">
        <f t="shared" si="335"/>
        <v>Sender</v>
      </c>
      <c r="E2384" t="str">
        <f t="shared" si="336"/>
        <v>4</v>
      </c>
      <c r="F2384" t="str">
        <f t="shared" si="337"/>
        <v>2</v>
      </c>
      <c r="G2384" t="str">
        <f t="shared" si="338"/>
        <v>3</v>
      </c>
      <c r="H2384" t="str">
        <f t="shared" si="339"/>
        <v>AUD</v>
      </c>
      <c r="I2384">
        <f t="shared" si="340"/>
        <v>31</v>
      </c>
      <c r="J2384" s="114" t="str">
        <f t="shared" si="341"/>
        <v>7</v>
      </c>
    </row>
    <row r="2385" spans="1:10" x14ac:dyDescent="0.2">
      <c r="A2385" s="116" t="s">
        <v>3448</v>
      </c>
      <c r="B2385" t="str">
        <f t="shared" si="333"/>
        <v>Prozessor D / Section 2 / Programm 3 / Audio Sender 8</v>
      </c>
      <c r="C2385" t="str">
        <f t="shared" si="334"/>
        <v>SDI31_AUDsend_0008</v>
      </c>
      <c r="D2385" t="str">
        <f t="shared" si="335"/>
        <v>Sender</v>
      </c>
      <c r="E2385" t="str">
        <f t="shared" si="336"/>
        <v>4</v>
      </c>
      <c r="F2385" t="str">
        <f t="shared" si="337"/>
        <v>2</v>
      </c>
      <c r="G2385" t="str">
        <f t="shared" si="338"/>
        <v>3</v>
      </c>
      <c r="H2385" t="str">
        <f t="shared" si="339"/>
        <v>AUD</v>
      </c>
      <c r="I2385">
        <f t="shared" si="340"/>
        <v>31</v>
      </c>
      <c r="J2385" s="114" t="str">
        <f t="shared" si="341"/>
        <v>8</v>
      </c>
    </row>
    <row r="2386" spans="1:10" x14ac:dyDescent="0.2">
      <c r="A2386" s="115" t="s">
        <v>3449</v>
      </c>
      <c r="B2386" t="str">
        <f t="shared" si="333"/>
        <v>Prozessor D / Section 2 / Programm 3 / Audio Sender 9</v>
      </c>
      <c r="C2386" t="str">
        <f t="shared" si="334"/>
        <v>SDI31_AUDsend_0009</v>
      </c>
      <c r="D2386" t="str">
        <f t="shared" si="335"/>
        <v>Sender</v>
      </c>
      <c r="E2386" t="str">
        <f t="shared" si="336"/>
        <v>4</v>
      </c>
      <c r="F2386" t="str">
        <f t="shared" si="337"/>
        <v>2</v>
      </c>
      <c r="G2386" t="str">
        <f t="shared" si="338"/>
        <v>3</v>
      </c>
      <c r="H2386" t="str">
        <f t="shared" si="339"/>
        <v>AUD</v>
      </c>
      <c r="I2386">
        <f t="shared" si="340"/>
        <v>31</v>
      </c>
      <c r="J2386" s="114" t="str">
        <f t="shared" si="341"/>
        <v>9</v>
      </c>
    </row>
    <row r="2387" spans="1:10" x14ac:dyDescent="0.2">
      <c r="A2387" s="116" t="s">
        <v>3450</v>
      </c>
      <c r="B2387" t="str">
        <f t="shared" si="333"/>
        <v>Prozessor D / Section 2 / Programm 3 / Audio Sender 10</v>
      </c>
      <c r="C2387" t="str">
        <f t="shared" si="334"/>
        <v>SDI31_AUDsend_0010</v>
      </c>
      <c r="D2387" t="str">
        <f t="shared" si="335"/>
        <v>Sender</v>
      </c>
      <c r="E2387" t="str">
        <f t="shared" si="336"/>
        <v>4</v>
      </c>
      <c r="F2387" t="str">
        <f t="shared" si="337"/>
        <v>2</v>
      </c>
      <c r="G2387" t="str">
        <f t="shared" si="338"/>
        <v>3</v>
      </c>
      <c r="H2387" t="str">
        <f t="shared" si="339"/>
        <v>AUD</v>
      </c>
      <c r="I2387">
        <f t="shared" si="340"/>
        <v>31</v>
      </c>
      <c r="J2387" s="114" t="str">
        <f t="shared" si="341"/>
        <v>10</v>
      </c>
    </row>
    <row r="2388" spans="1:10" x14ac:dyDescent="0.2">
      <c r="A2388" s="115" t="s">
        <v>3451</v>
      </c>
      <c r="B2388" t="str">
        <f t="shared" si="333"/>
        <v>Prozessor D / Section 2 / Programm 3 / Audio Sender 11</v>
      </c>
      <c r="C2388" t="str">
        <f t="shared" si="334"/>
        <v>SDI31_AUDsend_0011</v>
      </c>
      <c r="D2388" t="str">
        <f t="shared" si="335"/>
        <v>Sender</v>
      </c>
      <c r="E2388" t="str">
        <f t="shared" si="336"/>
        <v>4</v>
      </c>
      <c r="F2388" t="str">
        <f t="shared" si="337"/>
        <v>2</v>
      </c>
      <c r="G2388" t="str">
        <f t="shared" si="338"/>
        <v>3</v>
      </c>
      <c r="H2388" t="str">
        <f t="shared" si="339"/>
        <v>AUD</v>
      </c>
      <c r="I2388">
        <f t="shared" si="340"/>
        <v>31</v>
      </c>
      <c r="J2388" s="114" t="str">
        <f t="shared" si="341"/>
        <v>11</v>
      </c>
    </row>
    <row r="2389" spans="1:10" x14ac:dyDescent="0.2">
      <c r="A2389" s="116" t="s">
        <v>3452</v>
      </c>
      <c r="B2389" t="str">
        <f t="shared" si="333"/>
        <v>Prozessor D / Section 2 / Programm 3 / Audio Sender 12</v>
      </c>
      <c r="C2389" t="str">
        <f t="shared" si="334"/>
        <v>SDI31_AUDsend_0012</v>
      </c>
      <c r="D2389" t="str">
        <f t="shared" si="335"/>
        <v>Sender</v>
      </c>
      <c r="E2389" t="str">
        <f t="shared" si="336"/>
        <v>4</v>
      </c>
      <c r="F2389" t="str">
        <f t="shared" si="337"/>
        <v>2</v>
      </c>
      <c r="G2389" t="str">
        <f t="shared" si="338"/>
        <v>3</v>
      </c>
      <c r="H2389" t="str">
        <f t="shared" si="339"/>
        <v>AUD</v>
      </c>
      <c r="I2389">
        <f t="shared" si="340"/>
        <v>31</v>
      </c>
      <c r="J2389" s="114" t="str">
        <f t="shared" si="341"/>
        <v>12</v>
      </c>
    </row>
    <row r="2390" spans="1:10" x14ac:dyDescent="0.2">
      <c r="A2390" s="115" t="s">
        <v>3453</v>
      </c>
      <c r="B2390" t="str">
        <f t="shared" si="333"/>
        <v>Prozessor D / Section 2 / Programm 3 / Audio Sender 13</v>
      </c>
      <c r="C2390" t="str">
        <f t="shared" si="334"/>
        <v>SDI31_AUDsend_0013</v>
      </c>
      <c r="D2390" t="str">
        <f t="shared" si="335"/>
        <v>Sender</v>
      </c>
      <c r="E2390" t="str">
        <f t="shared" si="336"/>
        <v>4</v>
      </c>
      <c r="F2390" t="str">
        <f t="shared" si="337"/>
        <v>2</v>
      </c>
      <c r="G2390" t="str">
        <f t="shared" si="338"/>
        <v>3</v>
      </c>
      <c r="H2390" t="str">
        <f t="shared" si="339"/>
        <v>AUD</v>
      </c>
      <c r="I2390">
        <f t="shared" si="340"/>
        <v>31</v>
      </c>
      <c r="J2390" s="114" t="str">
        <f t="shared" si="341"/>
        <v>13</v>
      </c>
    </row>
    <row r="2391" spans="1:10" x14ac:dyDescent="0.2">
      <c r="A2391" s="116" t="s">
        <v>3454</v>
      </c>
      <c r="B2391" t="str">
        <f t="shared" si="333"/>
        <v>Prozessor D / Section 2 / Programm 3 / Audio Sender 14</v>
      </c>
      <c r="C2391" t="str">
        <f t="shared" si="334"/>
        <v>SDI31_AUDsend_0014</v>
      </c>
      <c r="D2391" t="str">
        <f t="shared" si="335"/>
        <v>Sender</v>
      </c>
      <c r="E2391" t="str">
        <f t="shared" si="336"/>
        <v>4</v>
      </c>
      <c r="F2391" t="str">
        <f t="shared" si="337"/>
        <v>2</v>
      </c>
      <c r="G2391" t="str">
        <f t="shared" si="338"/>
        <v>3</v>
      </c>
      <c r="H2391" t="str">
        <f t="shared" si="339"/>
        <v>AUD</v>
      </c>
      <c r="I2391">
        <f t="shared" si="340"/>
        <v>31</v>
      </c>
      <c r="J2391" s="114" t="str">
        <f t="shared" si="341"/>
        <v>14</v>
      </c>
    </row>
    <row r="2392" spans="1:10" x14ac:dyDescent="0.2">
      <c r="A2392" s="115" t="s">
        <v>3455</v>
      </c>
      <c r="B2392" t="str">
        <f t="shared" si="333"/>
        <v>Prozessor D / Section 2 / Programm 3 / Audio Sender 15</v>
      </c>
      <c r="C2392" t="str">
        <f t="shared" si="334"/>
        <v>SDI31_AUDsend_0015</v>
      </c>
      <c r="D2392" t="str">
        <f t="shared" si="335"/>
        <v>Sender</v>
      </c>
      <c r="E2392" t="str">
        <f t="shared" si="336"/>
        <v>4</v>
      </c>
      <c r="F2392" t="str">
        <f t="shared" si="337"/>
        <v>2</v>
      </c>
      <c r="G2392" t="str">
        <f t="shared" si="338"/>
        <v>3</v>
      </c>
      <c r="H2392" t="str">
        <f t="shared" si="339"/>
        <v>AUD</v>
      </c>
      <c r="I2392">
        <f t="shared" si="340"/>
        <v>31</v>
      </c>
      <c r="J2392" s="114" t="str">
        <f t="shared" si="341"/>
        <v>15</v>
      </c>
    </row>
    <row r="2393" spans="1:10" x14ac:dyDescent="0.2">
      <c r="A2393" s="116" t="s">
        <v>3456</v>
      </c>
      <c r="B2393" t="str">
        <f t="shared" si="333"/>
        <v>Prozessor D / Section 2 / Programm 3 / Audio Sender 16</v>
      </c>
      <c r="C2393" t="str">
        <f t="shared" si="334"/>
        <v>SDI31_AUDsend_0016</v>
      </c>
      <c r="D2393" t="str">
        <f t="shared" si="335"/>
        <v>Sender</v>
      </c>
      <c r="E2393" t="str">
        <f t="shared" si="336"/>
        <v>4</v>
      </c>
      <c r="F2393" t="str">
        <f t="shared" si="337"/>
        <v>2</v>
      </c>
      <c r="G2393" t="str">
        <f t="shared" si="338"/>
        <v>3</v>
      </c>
      <c r="H2393" t="str">
        <f t="shared" si="339"/>
        <v>AUD</v>
      </c>
      <c r="I2393">
        <f t="shared" si="340"/>
        <v>31</v>
      </c>
      <c r="J2393" s="114" t="str">
        <f t="shared" si="341"/>
        <v>16</v>
      </c>
    </row>
    <row r="2394" spans="1:10" x14ac:dyDescent="0.2">
      <c r="A2394" s="115" t="s">
        <v>3457</v>
      </c>
      <c r="B2394" t="str">
        <f t="shared" si="333"/>
        <v>Prozessor D / Section 2 / Programm 3 / Video Sender 1</v>
      </c>
      <c r="C2394" t="str">
        <f t="shared" si="334"/>
        <v>SDI31_VIDsend_0001</v>
      </c>
      <c r="D2394" t="str">
        <f t="shared" si="335"/>
        <v>Sender</v>
      </c>
      <c r="E2394" t="str">
        <f t="shared" si="336"/>
        <v>4</v>
      </c>
      <c r="F2394" t="str">
        <f t="shared" si="337"/>
        <v>2</v>
      </c>
      <c r="G2394" t="str">
        <f t="shared" si="338"/>
        <v>3</v>
      </c>
      <c r="H2394" t="str">
        <f t="shared" si="339"/>
        <v>VID</v>
      </c>
      <c r="I2394">
        <f t="shared" si="340"/>
        <v>31</v>
      </c>
      <c r="J2394" s="114" t="str">
        <f t="shared" si="341"/>
        <v>1</v>
      </c>
    </row>
    <row r="2395" spans="1:10" x14ac:dyDescent="0.2">
      <c r="A2395" s="116" t="s">
        <v>3458</v>
      </c>
      <c r="B2395" t="str">
        <f t="shared" si="333"/>
        <v>Prozessor D / Section 2 / Programm 3 / Video Sender 2</v>
      </c>
      <c r="C2395" t="str">
        <f t="shared" si="334"/>
        <v>SDI31_VIDsend_0002</v>
      </c>
      <c r="D2395" t="str">
        <f t="shared" si="335"/>
        <v>Sender</v>
      </c>
      <c r="E2395" t="str">
        <f t="shared" si="336"/>
        <v>4</v>
      </c>
      <c r="F2395" t="str">
        <f t="shared" si="337"/>
        <v>2</v>
      </c>
      <c r="G2395" t="str">
        <f t="shared" si="338"/>
        <v>3</v>
      </c>
      <c r="H2395" t="str">
        <f t="shared" si="339"/>
        <v>VID</v>
      </c>
      <c r="I2395">
        <f t="shared" si="340"/>
        <v>31</v>
      </c>
      <c r="J2395" s="114" t="str">
        <f t="shared" si="341"/>
        <v>2</v>
      </c>
    </row>
    <row r="2396" spans="1:10" x14ac:dyDescent="0.2">
      <c r="A2396" s="115" t="s">
        <v>3459</v>
      </c>
      <c r="B2396" t="str">
        <f t="shared" si="333"/>
        <v>Prozessor D / Section 2 / Programm 4 / Ancillary Sender 1</v>
      </c>
      <c r="C2396" t="str">
        <f t="shared" si="334"/>
        <v>SDI32_ANCsend_0001</v>
      </c>
      <c r="D2396" t="str">
        <f t="shared" si="335"/>
        <v>Sender</v>
      </c>
      <c r="E2396" t="str">
        <f t="shared" si="336"/>
        <v>4</v>
      </c>
      <c r="F2396" t="str">
        <f t="shared" si="337"/>
        <v>2</v>
      </c>
      <c r="G2396" t="str">
        <f t="shared" si="338"/>
        <v>4</v>
      </c>
      <c r="H2396" t="str">
        <f t="shared" si="339"/>
        <v>ANC</v>
      </c>
      <c r="I2396">
        <f t="shared" si="340"/>
        <v>32</v>
      </c>
      <c r="J2396" s="114" t="str">
        <f t="shared" si="341"/>
        <v>1</v>
      </c>
    </row>
    <row r="2397" spans="1:10" x14ac:dyDescent="0.2">
      <c r="A2397" s="116" t="s">
        <v>3460</v>
      </c>
      <c r="B2397" t="str">
        <f t="shared" si="333"/>
        <v>Prozessor D / Section 2 / Programm 4 / Ancillary Sender 2</v>
      </c>
      <c r="C2397" t="str">
        <f t="shared" si="334"/>
        <v>SDI32_ANCsend_0002</v>
      </c>
      <c r="D2397" t="str">
        <f t="shared" si="335"/>
        <v>Sender</v>
      </c>
      <c r="E2397" t="str">
        <f t="shared" si="336"/>
        <v>4</v>
      </c>
      <c r="F2397" t="str">
        <f t="shared" si="337"/>
        <v>2</v>
      </c>
      <c r="G2397" t="str">
        <f t="shared" si="338"/>
        <v>4</v>
      </c>
      <c r="H2397" t="str">
        <f t="shared" si="339"/>
        <v>ANC</v>
      </c>
      <c r="I2397">
        <f t="shared" si="340"/>
        <v>32</v>
      </c>
      <c r="J2397" s="114" t="str">
        <f t="shared" si="341"/>
        <v>2</v>
      </c>
    </row>
    <row r="2398" spans="1:10" x14ac:dyDescent="0.2">
      <c r="A2398" s="115" t="s">
        <v>3461</v>
      </c>
      <c r="B2398" t="str">
        <f t="shared" si="333"/>
        <v>Prozessor D / Section 2 / Programm 4 / Ancillary Sender 3</v>
      </c>
      <c r="C2398" t="str">
        <f t="shared" si="334"/>
        <v>SDI32_ANCsend_0003</v>
      </c>
      <c r="D2398" t="str">
        <f t="shared" si="335"/>
        <v>Sender</v>
      </c>
      <c r="E2398" t="str">
        <f t="shared" si="336"/>
        <v>4</v>
      </c>
      <c r="F2398" t="str">
        <f t="shared" si="337"/>
        <v>2</v>
      </c>
      <c r="G2398" t="str">
        <f t="shared" si="338"/>
        <v>4</v>
      </c>
      <c r="H2398" t="str">
        <f t="shared" si="339"/>
        <v>ANC</v>
      </c>
      <c r="I2398">
        <f t="shared" si="340"/>
        <v>32</v>
      </c>
      <c r="J2398" s="114" t="str">
        <f t="shared" si="341"/>
        <v>3</v>
      </c>
    </row>
    <row r="2399" spans="1:10" x14ac:dyDescent="0.2">
      <c r="A2399" s="116" t="s">
        <v>3462</v>
      </c>
      <c r="B2399" t="str">
        <f t="shared" si="333"/>
        <v>Prozessor D / Section 2 / Programm 4 / Ancillary Sender 4</v>
      </c>
      <c r="C2399" t="str">
        <f t="shared" si="334"/>
        <v>SDI32_ANCsend_0004</v>
      </c>
      <c r="D2399" t="str">
        <f t="shared" si="335"/>
        <v>Sender</v>
      </c>
      <c r="E2399" t="str">
        <f t="shared" si="336"/>
        <v>4</v>
      </c>
      <c r="F2399" t="str">
        <f t="shared" si="337"/>
        <v>2</v>
      </c>
      <c r="G2399" t="str">
        <f t="shared" si="338"/>
        <v>4</v>
      </c>
      <c r="H2399" t="str">
        <f t="shared" si="339"/>
        <v>ANC</v>
      </c>
      <c r="I2399">
        <f t="shared" si="340"/>
        <v>32</v>
      </c>
      <c r="J2399" s="114" t="str">
        <f t="shared" si="341"/>
        <v>4</v>
      </c>
    </row>
    <row r="2400" spans="1:10" x14ac:dyDescent="0.2">
      <c r="A2400" s="115" t="s">
        <v>3463</v>
      </c>
      <c r="B2400" t="str">
        <f t="shared" si="333"/>
        <v>Prozessor D / Section 2 / Programm 4 / Audio Sender 1</v>
      </c>
      <c r="C2400" t="str">
        <f t="shared" si="334"/>
        <v>SDI32_AUDsend_0001</v>
      </c>
      <c r="D2400" t="str">
        <f t="shared" si="335"/>
        <v>Sender</v>
      </c>
      <c r="E2400" t="str">
        <f t="shared" si="336"/>
        <v>4</v>
      </c>
      <c r="F2400" t="str">
        <f t="shared" si="337"/>
        <v>2</v>
      </c>
      <c r="G2400" t="str">
        <f t="shared" si="338"/>
        <v>4</v>
      </c>
      <c r="H2400" t="str">
        <f t="shared" si="339"/>
        <v>AUD</v>
      </c>
      <c r="I2400">
        <f t="shared" si="340"/>
        <v>32</v>
      </c>
      <c r="J2400" s="114" t="str">
        <f t="shared" si="341"/>
        <v>1</v>
      </c>
    </row>
    <row r="2401" spans="1:10" x14ac:dyDescent="0.2">
      <c r="A2401" s="116" t="s">
        <v>3464</v>
      </c>
      <c r="B2401" t="str">
        <f t="shared" si="333"/>
        <v>Prozessor D / Section 2 / Programm 4 / Audio Sender 2</v>
      </c>
      <c r="C2401" t="str">
        <f t="shared" si="334"/>
        <v>SDI32_AUDsend_0002</v>
      </c>
      <c r="D2401" t="str">
        <f t="shared" si="335"/>
        <v>Sender</v>
      </c>
      <c r="E2401" t="str">
        <f t="shared" si="336"/>
        <v>4</v>
      </c>
      <c r="F2401" t="str">
        <f t="shared" si="337"/>
        <v>2</v>
      </c>
      <c r="G2401" t="str">
        <f t="shared" si="338"/>
        <v>4</v>
      </c>
      <c r="H2401" t="str">
        <f t="shared" si="339"/>
        <v>AUD</v>
      </c>
      <c r="I2401">
        <f t="shared" si="340"/>
        <v>32</v>
      </c>
      <c r="J2401" s="114" t="str">
        <f t="shared" si="341"/>
        <v>2</v>
      </c>
    </row>
    <row r="2402" spans="1:10" x14ac:dyDescent="0.2">
      <c r="A2402" s="115" t="s">
        <v>3465</v>
      </c>
      <c r="B2402" t="str">
        <f t="shared" si="333"/>
        <v>Prozessor D / Section 2 / Programm 4 / Audio Sender 3</v>
      </c>
      <c r="C2402" t="str">
        <f t="shared" si="334"/>
        <v>SDI32_AUDsend_0003</v>
      </c>
      <c r="D2402" t="str">
        <f t="shared" si="335"/>
        <v>Sender</v>
      </c>
      <c r="E2402" t="str">
        <f t="shared" si="336"/>
        <v>4</v>
      </c>
      <c r="F2402" t="str">
        <f t="shared" si="337"/>
        <v>2</v>
      </c>
      <c r="G2402" t="str">
        <f t="shared" si="338"/>
        <v>4</v>
      </c>
      <c r="H2402" t="str">
        <f t="shared" si="339"/>
        <v>AUD</v>
      </c>
      <c r="I2402">
        <f t="shared" si="340"/>
        <v>32</v>
      </c>
      <c r="J2402" s="114" t="str">
        <f t="shared" si="341"/>
        <v>3</v>
      </c>
    </row>
    <row r="2403" spans="1:10" x14ac:dyDescent="0.2">
      <c r="A2403" s="116" t="s">
        <v>3466</v>
      </c>
      <c r="B2403" t="str">
        <f t="shared" si="333"/>
        <v>Prozessor D / Section 2 / Programm 4 / Audio Sender 4</v>
      </c>
      <c r="C2403" t="str">
        <f t="shared" si="334"/>
        <v>SDI32_AUDsend_0004</v>
      </c>
      <c r="D2403" t="str">
        <f t="shared" si="335"/>
        <v>Sender</v>
      </c>
      <c r="E2403" t="str">
        <f t="shared" si="336"/>
        <v>4</v>
      </c>
      <c r="F2403" t="str">
        <f t="shared" si="337"/>
        <v>2</v>
      </c>
      <c r="G2403" t="str">
        <f t="shared" si="338"/>
        <v>4</v>
      </c>
      <c r="H2403" t="str">
        <f t="shared" si="339"/>
        <v>AUD</v>
      </c>
      <c r="I2403">
        <f t="shared" si="340"/>
        <v>32</v>
      </c>
      <c r="J2403" s="114" t="str">
        <f t="shared" si="341"/>
        <v>4</v>
      </c>
    </row>
    <row r="2404" spans="1:10" x14ac:dyDescent="0.2">
      <c r="A2404" s="115" t="s">
        <v>3467</v>
      </c>
      <c r="B2404" t="str">
        <f t="shared" si="333"/>
        <v>Prozessor D / Section 2 / Programm 4 / Audio Sender 5</v>
      </c>
      <c r="C2404" t="str">
        <f t="shared" si="334"/>
        <v>SDI32_AUDsend_0005</v>
      </c>
      <c r="D2404" t="str">
        <f t="shared" si="335"/>
        <v>Sender</v>
      </c>
      <c r="E2404" t="str">
        <f t="shared" si="336"/>
        <v>4</v>
      </c>
      <c r="F2404" t="str">
        <f t="shared" si="337"/>
        <v>2</v>
      </c>
      <c r="G2404" t="str">
        <f t="shared" si="338"/>
        <v>4</v>
      </c>
      <c r="H2404" t="str">
        <f t="shared" si="339"/>
        <v>AUD</v>
      </c>
      <c r="I2404">
        <f t="shared" si="340"/>
        <v>32</v>
      </c>
      <c r="J2404" s="114" t="str">
        <f t="shared" si="341"/>
        <v>5</v>
      </c>
    </row>
    <row r="2405" spans="1:10" x14ac:dyDescent="0.2">
      <c r="A2405" s="116" t="s">
        <v>3468</v>
      </c>
      <c r="B2405" t="str">
        <f t="shared" si="333"/>
        <v>Prozessor D / Section 2 / Programm 4 / Audio Sender 6</v>
      </c>
      <c r="C2405" t="str">
        <f t="shared" si="334"/>
        <v>SDI32_AUDsend_0006</v>
      </c>
      <c r="D2405" t="str">
        <f t="shared" si="335"/>
        <v>Sender</v>
      </c>
      <c r="E2405" t="str">
        <f t="shared" si="336"/>
        <v>4</v>
      </c>
      <c r="F2405" t="str">
        <f t="shared" si="337"/>
        <v>2</v>
      </c>
      <c r="G2405" t="str">
        <f t="shared" si="338"/>
        <v>4</v>
      </c>
      <c r="H2405" t="str">
        <f t="shared" si="339"/>
        <v>AUD</v>
      </c>
      <c r="I2405">
        <f t="shared" si="340"/>
        <v>32</v>
      </c>
      <c r="J2405" s="114" t="str">
        <f t="shared" si="341"/>
        <v>6</v>
      </c>
    </row>
    <row r="2406" spans="1:10" x14ac:dyDescent="0.2">
      <c r="A2406" s="115" t="s">
        <v>3469</v>
      </c>
      <c r="B2406" t="str">
        <f t="shared" si="333"/>
        <v>Prozessor D / Section 2 / Programm 4 / Audio Sender 7</v>
      </c>
      <c r="C2406" t="str">
        <f t="shared" si="334"/>
        <v>SDI32_AUDsend_0007</v>
      </c>
      <c r="D2406" t="str">
        <f t="shared" si="335"/>
        <v>Sender</v>
      </c>
      <c r="E2406" t="str">
        <f t="shared" si="336"/>
        <v>4</v>
      </c>
      <c r="F2406" t="str">
        <f t="shared" si="337"/>
        <v>2</v>
      </c>
      <c r="G2406" t="str">
        <f t="shared" si="338"/>
        <v>4</v>
      </c>
      <c r="H2406" t="str">
        <f t="shared" si="339"/>
        <v>AUD</v>
      </c>
      <c r="I2406">
        <f t="shared" si="340"/>
        <v>32</v>
      </c>
      <c r="J2406" s="114" t="str">
        <f t="shared" si="341"/>
        <v>7</v>
      </c>
    </row>
    <row r="2407" spans="1:10" x14ac:dyDescent="0.2">
      <c r="A2407" s="116" t="s">
        <v>3470</v>
      </c>
      <c r="B2407" t="str">
        <f t="shared" si="333"/>
        <v>Prozessor D / Section 2 / Programm 4 / Audio Sender 8</v>
      </c>
      <c r="C2407" t="str">
        <f t="shared" si="334"/>
        <v>SDI32_AUDsend_0008</v>
      </c>
      <c r="D2407" t="str">
        <f t="shared" si="335"/>
        <v>Sender</v>
      </c>
      <c r="E2407" t="str">
        <f t="shared" si="336"/>
        <v>4</v>
      </c>
      <c r="F2407" t="str">
        <f t="shared" si="337"/>
        <v>2</v>
      </c>
      <c r="G2407" t="str">
        <f t="shared" si="338"/>
        <v>4</v>
      </c>
      <c r="H2407" t="str">
        <f t="shared" si="339"/>
        <v>AUD</v>
      </c>
      <c r="I2407">
        <f t="shared" si="340"/>
        <v>32</v>
      </c>
      <c r="J2407" s="114" t="str">
        <f t="shared" si="341"/>
        <v>8</v>
      </c>
    </row>
    <row r="2408" spans="1:10" x14ac:dyDescent="0.2">
      <c r="A2408" s="115" t="s">
        <v>3471</v>
      </c>
      <c r="B2408" t="str">
        <f t="shared" si="333"/>
        <v>Prozessor D / Section 2 / Programm 4 / Audio Sender 9</v>
      </c>
      <c r="C2408" t="str">
        <f t="shared" si="334"/>
        <v>SDI32_AUDsend_0009</v>
      </c>
      <c r="D2408" t="str">
        <f t="shared" si="335"/>
        <v>Sender</v>
      </c>
      <c r="E2408" t="str">
        <f t="shared" si="336"/>
        <v>4</v>
      </c>
      <c r="F2408" t="str">
        <f t="shared" si="337"/>
        <v>2</v>
      </c>
      <c r="G2408" t="str">
        <f t="shared" si="338"/>
        <v>4</v>
      </c>
      <c r="H2408" t="str">
        <f t="shared" si="339"/>
        <v>AUD</v>
      </c>
      <c r="I2408">
        <f t="shared" si="340"/>
        <v>32</v>
      </c>
      <c r="J2408" s="114" t="str">
        <f t="shared" si="341"/>
        <v>9</v>
      </c>
    </row>
    <row r="2409" spans="1:10" x14ac:dyDescent="0.2">
      <c r="A2409" s="116" t="s">
        <v>3472</v>
      </c>
      <c r="B2409" t="str">
        <f t="shared" si="333"/>
        <v>Prozessor D / Section 2 / Programm 4 / Audio Sender 10</v>
      </c>
      <c r="C2409" t="str">
        <f t="shared" si="334"/>
        <v>SDI32_AUDsend_0010</v>
      </c>
      <c r="D2409" t="str">
        <f t="shared" si="335"/>
        <v>Sender</v>
      </c>
      <c r="E2409" t="str">
        <f t="shared" si="336"/>
        <v>4</v>
      </c>
      <c r="F2409" t="str">
        <f t="shared" si="337"/>
        <v>2</v>
      </c>
      <c r="G2409" t="str">
        <f t="shared" si="338"/>
        <v>4</v>
      </c>
      <c r="H2409" t="str">
        <f t="shared" si="339"/>
        <v>AUD</v>
      </c>
      <c r="I2409">
        <f t="shared" si="340"/>
        <v>32</v>
      </c>
      <c r="J2409" s="114" t="str">
        <f t="shared" si="341"/>
        <v>10</v>
      </c>
    </row>
    <row r="2410" spans="1:10" x14ac:dyDescent="0.2">
      <c r="A2410" s="115" t="s">
        <v>3473</v>
      </c>
      <c r="B2410" t="str">
        <f t="shared" si="333"/>
        <v>Prozessor D / Section 2 / Programm 4 / Audio Sender 11</v>
      </c>
      <c r="C2410" t="str">
        <f t="shared" si="334"/>
        <v>SDI32_AUDsend_0011</v>
      </c>
      <c r="D2410" t="str">
        <f t="shared" si="335"/>
        <v>Sender</v>
      </c>
      <c r="E2410" t="str">
        <f t="shared" si="336"/>
        <v>4</v>
      </c>
      <c r="F2410" t="str">
        <f t="shared" si="337"/>
        <v>2</v>
      </c>
      <c r="G2410" t="str">
        <f t="shared" si="338"/>
        <v>4</v>
      </c>
      <c r="H2410" t="str">
        <f t="shared" si="339"/>
        <v>AUD</v>
      </c>
      <c r="I2410">
        <f t="shared" si="340"/>
        <v>32</v>
      </c>
      <c r="J2410" s="114" t="str">
        <f t="shared" si="341"/>
        <v>11</v>
      </c>
    </row>
    <row r="2411" spans="1:10" x14ac:dyDescent="0.2">
      <c r="A2411" s="116" t="s">
        <v>3474</v>
      </c>
      <c r="B2411" t="str">
        <f t="shared" si="333"/>
        <v>Prozessor D / Section 2 / Programm 4 / Audio Sender 12</v>
      </c>
      <c r="C2411" t="str">
        <f t="shared" si="334"/>
        <v>SDI32_AUDsend_0012</v>
      </c>
      <c r="D2411" t="str">
        <f t="shared" si="335"/>
        <v>Sender</v>
      </c>
      <c r="E2411" t="str">
        <f t="shared" si="336"/>
        <v>4</v>
      </c>
      <c r="F2411" t="str">
        <f t="shared" si="337"/>
        <v>2</v>
      </c>
      <c r="G2411" t="str">
        <f t="shared" si="338"/>
        <v>4</v>
      </c>
      <c r="H2411" t="str">
        <f t="shared" si="339"/>
        <v>AUD</v>
      </c>
      <c r="I2411">
        <f t="shared" si="340"/>
        <v>32</v>
      </c>
      <c r="J2411" s="114" t="str">
        <f t="shared" si="341"/>
        <v>12</v>
      </c>
    </row>
    <row r="2412" spans="1:10" x14ac:dyDescent="0.2">
      <c r="A2412" s="115" t="s">
        <v>3475</v>
      </c>
      <c r="B2412" t="str">
        <f t="shared" si="333"/>
        <v>Prozessor D / Section 2 / Programm 4 / Audio Sender 13</v>
      </c>
      <c r="C2412" t="str">
        <f t="shared" si="334"/>
        <v>SDI32_AUDsend_0013</v>
      </c>
      <c r="D2412" t="str">
        <f t="shared" si="335"/>
        <v>Sender</v>
      </c>
      <c r="E2412" t="str">
        <f t="shared" si="336"/>
        <v>4</v>
      </c>
      <c r="F2412" t="str">
        <f t="shared" si="337"/>
        <v>2</v>
      </c>
      <c r="G2412" t="str">
        <f t="shared" si="338"/>
        <v>4</v>
      </c>
      <c r="H2412" t="str">
        <f t="shared" si="339"/>
        <v>AUD</v>
      </c>
      <c r="I2412">
        <f t="shared" si="340"/>
        <v>32</v>
      </c>
      <c r="J2412" s="114" t="str">
        <f t="shared" si="341"/>
        <v>13</v>
      </c>
    </row>
    <row r="2413" spans="1:10" x14ac:dyDescent="0.2">
      <c r="A2413" s="116" t="s">
        <v>3476</v>
      </c>
      <c r="B2413" t="str">
        <f t="shared" si="333"/>
        <v>Prozessor D / Section 2 / Programm 4 / Audio Sender 14</v>
      </c>
      <c r="C2413" t="str">
        <f t="shared" si="334"/>
        <v>SDI32_AUDsend_0014</v>
      </c>
      <c r="D2413" t="str">
        <f t="shared" si="335"/>
        <v>Sender</v>
      </c>
      <c r="E2413" t="str">
        <f t="shared" si="336"/>
        <v>4</v>
      </c>
      <c r="F2413" t="str">
        <f t="shared" si="337"/>
        <v>2</v>
      </c>
      <c r="G2413" t="str">
        <f t="shared" si="338"/>
        <v>4</v>
      </c>
      <c r="H2413" t="str">
        <f t="shared" si="339"/>
        <v>AUD</v>
      </c>
      <c r="I2413">
        <f t="shared" si="340"/>
        <v>32</v>
      </c>
      <c r="J2413" s="114" t="str">
        <f t="shared" si="341"/>
        <v>14</v>
      </c>
    </row>
    <row r="2414" spans="1:10" x14ac:dyDescent="0.2">
      <c r="A2414" s="115" t="s">
        <v>3477</v>
      </c>
      <c r="B2414" t="str">
        <f t="shared" si="333"/>
        <v>Prozessor D / Section 2 / Programm 4 / Audio Sender 15</v>
      </c>
      <c r="C2414" t="str">
        <f t="shared" si="334"/>
        <v>SDI32_AUDsend_0015</v>
      </c>
      <c r="D2414" t="str">
        <f t="shared" si="335"/>
        <v>Sender</v>
      </c>
      <c r="E2414" t="str">
        <f t="shared" si="336"/>
        <v>4</v>
      </c>
      <c r="F2414" t="str">
        <f t="shared" si="337"/>
        <v>2</v>
      </c>
      <c r="G2414" t="str">
        <f t="shared" si="338"/>
        <v>4</v>
      </c>
      <c r="H2414" t="str">
        <f t="shared" si="339"/>
        <v>AUD</v>
      </c>
      <c r="I2414">
        <f t="shared" si="340"/>
        <v>32</v>
      </c>
      <c r="J2414" s="114" t="str">
        <f t="shared" si="341"/>
        <v>15</v>
      </c>
    </row>
    <row r="2415" spans="1:10" x14ac:dyDescent="0.2">
      <c r="A2415" s="116" t="s">
        <v>3478</v>
      </c>
      <c r="B2415" t="str">
        <f t="shared" si="333"/>
        <v>Prozessor D / Section 2 / Programm 4 / Audio Sender 16</v>
      </c>
      <c r="C2415" t="str">
        <f t="shared" si="334"/>
        <v>SDI32_AUDsend_0016</v>
      </c>
      <c r="D2415" t="str">
        <f t="shared" si="335"/>
        <v>Sender</v>
      </c>
      <c r="E2415" t="str">
        <f t="shared" si="336"/>
        <v>4</v>
      </c>
      <c r="F2415" t="str">
        <f t="shared" si="337"/>
        <v>2</v>
      </c>
      <c r="G2415" t="str">
        <f t="shared" si="338"/>
        <v>4</v>
      </c>
      <c r="H2415" t="str">
        <f t="shared" si="339"/>
        <v>AUD</v>
      </c>
      <c r="I2415">
        <f t="shared" si="340"/>
        <v>32</v>
      </c>
      <c r="J2415" s="114" t="str">
        <f t="shared" si="341"/>
        <v>16</v>
      </c>
    </row>
    <row r="2416" spans="1:10" x14ac:dyDescent="0.2">
      <c r="A2416" s="115" t="s">
        <v>3479</v>
      </c>
      <c r="B2416" t="str">
        <f t="shared" si="333"/>
        <v>Prozessor D / Section 2 / Programm 4 / Video Sender 1</v>
      </c>
      <c r="C2416" t="str">
        <f t="shared" si="334"/>
        <v>SDI32_VIDsend_0001</v>
      </c>
      <c r="D2416" t="str">
        <f t="shared" si="335"/>
        <v>Sender</v>
      </c>
      <c r="E2416" t="str">
        <f t="shared" si="336"/>
        <v>4</v>
      </c>
      <c r="F2416" t="str">
        <f t="shared" si="337"/>
        <v>2</v>
      </c>
      <c r="G2416" t="str">
        <f t="shared" si="338"/>
        <v>4</v>
      </c>
      <c r="H2416" t="str">
        <f t="shared" si="339"/>
        <v>VID</v>
      </c>
      <c r="I2416">
        <f t="shared" si="340"/>
        <v>32</v>
      </c>
      <c r="J2416" s="114" t="str">
        <f t="shared" si="341"/>
        <v>1</v>
      </c>
    </row>
    <row r="2417" spans="1:10" x14ac:dyDescent="0.2">
      <c r="A2417" s="116" t="s">
        <v>3480</v>
      </c>
      <c r="B2417" t="str">
        <f t="shared" si="333"/>
        <v>Prozessor D / Section 2 / Programm 4 / Video Sender 2</v>
      </c>
      <c r="C2417" t="str">
        <f t="shared" si="334"/>
        <v>SDI32_VIDsend_0002</v>
      </c>
      <c r="D2417" t="str">
        <f t="shared" si="335"/>
        <v>Sender</v>
      </c>
      <c r="E2417" t="str">
        <f t="shared" si="336"/>
        <v>4</v>
      </c>
      <c r="F2417" t="str">
        <f t="shared" si="337"/>
        <v>2</v>
      </c>
      <c r="G2417" t="str">
        <f t="shared" si="338"/>
        <v>4</v>
      </c>
      <c r="H2417" t="str">
        <f t="shared" si="339"/>
        <v>VID</v>
      </c>
      <c r="I2417">
        <f t="shared" si="340"/>
        <v>32</v>
      </c>
      <c r="J2417" s="114" t="str">
        <f t="shared" si="341"/>
        <v>2</v>
      </c>
    </row>
    <row r="2418" spans="1:10" x14ac:dyDescent="0.2">
      <c r="A2418" s="115" t="s">
        <v>3481</v>
      </c>
      <c r="B2418" t="str">
        <f t="shared" si="333"/>
        <v>Prozessor B / Section 1 / Programm 1 / Video Receiver 1</v>
      </c>
      <c r="C2418" t="str">
        <f t="shared" si="334"/>
        <v>SDI09_VIDrec_0001</v>
      </c>
      <c r="D2418" t="str">
        <f t="shared" si="335"/>
        <v>Receiver</v>
      </c>
      <c r="E2418" t="str">
        <f t="shared" si="336"/>
        <v>2</v>
      </c>
      <c r="F2418" t="str">
        <f t="shared" si="337"/>
        <v>1</v>
      </c>
      <c r="G2418" t="str">
        <f t="shared" si="338"/>
        <v>1</v>
      </c>
      <c r="H2418" t="str">
        <f t="shared" si="339"/>
        <v>VID</v>
      </c>
      <c r="I2418">
        <f t="shared" si="340"/>
        <v>9</v>
      </c>
      <c r="J2418" s="114" t="str">
        <f t="shared" si="341"/>
        <v>1</v>
      </c>
    </row>
    <row r="2419" spans="1:10" x14ac:dyDescent="0.2">
      <c r="A2419" s="116" t="s">
        <v>3482</v>
      </c>
      <c r="B2419" t="str">
        <f t="shared" si="333"/>
        <v>Prozessor B / Section 1 / Programm 1 / Audio Receiver 1</v>
      </c>
      <c r="C2419" t="str">
        <f t="shared" si="334"/>
        <v>SDI09_AUDrec_0001</v>
      </c>
      <c r="D2419" t="str">
        <f t="shared" si="335"/>
        <v>Receiver</v>
      </c>
      <c r="E2419" t="str">
        <f t="shared" si="336"/>
        <v>2</v>
      </c>
      <c r="F2419" t="str">
        <f t="shared" si="337"/>
        <v>1</v>
      </c>
      <c r="G2419" t="str">
        <f t="shared" si="338"/>
        <v>1</v>
      </c>
      <c r="H2419" t="str">
        <f t="shared" si="339"/>
        <v>AUD</v>
      </c>
      <c r="I2419">
        <f t="shared" si="340"/>
        <v>9</v>
      </c>
      <c r="J2419" s="114" t="str">
        <f t="shared" si="341"/>
        <v>1</v>
      </c>
    </row>
    <row r="2420" spans="1:10" x14ac:dyDescent="0.2">
      <c r="A2420" s="115" t="s">
        <v>3483</v>
      </c>
      <c r="B2420" t="str">
        <f t="shared" si="333"/>
        <v>Prozessor B / Section 1 / Programm 1 / Audio Receiver 2</v>
      </c>
      <c r="C2420" t="str">
        <f t="shared" si="334"/>
        <v>SDI09_AUDrec_0002</v>
      </c>
      <c r="D2420" t="str">
        <f t="shared" si="335"/>
        <v>Receiver</v>
      </c>
      <c r="E2420" t="str">
        <f t="shared" si="336"/>
        <v>2</v>
      </c>
      <c r="F2420" t="str">
        <f t="shared" si="337"/>
        <v>1</v>
      </c>
      <c r="G2420" t="str">
        <f t="shared" si="338"/>
        <v>1</v>
      </c>
      <c r="H2420" t="str">
        <f t="shared" si="339"/>
        <v>AUD</v>
      </c>
      <c r="I2420">
        <f t="shared" si="340"/>
        <v>9</v>
      </c>
      <c r="J2420" s="114" t="str">
        <f t="shared" si="341"/>
        <v>2</v>
      </c>
    </row>
    <row r="2421" spans="1:10" x14ac:dyDescent="0.2">
      <c r="A2421" s="116" t="s">
        <v>3484</v>
      </c>
      <c r="B2421" t="str">
        <f t="shared" si="333"/>
        <v>Prozessor B / Section 1 / Programm 1 / Audio Receiver 3</v>
      </c>
      <c r="C2421" t="str">
        <f t="shared" si="334"/>
        <v>SDI09_AUDrec_0003</v>
      </c>
      <c r="D2421" t="str">
        <f t="shared" si="335"/>
        <v>Receiver</v>
      </c>
      <c r="E2421" t="str">
        <f t="shared" si="336"/>
        <v>2</v>
      </c>
      <c r="F2421" t="str">
        <f t="shared" si="337"/>
        <v>1</v>
      </c>
      <c r="G2421" t="str">
        <f t="shared" si="338"/>
        <v>1</v>
      </c>
      <c r="H2421" t="str">
        <f t="shared" si="339"/>
        <v>AUD</v>
      </c>
      <c r="I2421">
        <f t="shared" si="340"/>
        <v>9</v>
      </c>
      <c r="J2421" s="114" t="str">
        <f t="shared" si="341"/>
        <v>3</v>
      </c>
    </row>
    <row r="2422" spans="1:10" x14ac:dyDescent="0.2">
      <c r="A2422" s="115" t="s">
        <v>3485</v>
      </c>
      <c r="B2422" t="str">
        <f t="shared" si="333"/>
        <v>Prozessor B / Section 1 / Programm 1 / Audio Receiver 4</v>
      </c>
      <c r="C2422" t="str">
        <f t="shared" si="334"/>
        <v>SDI09_AUDrec_0004</v>
      </c>
      <c r="D2422" t="str">
        <f t="shared" si="335"/>
        <v>Receiver</v>
      </c>
      <c r="E2422" t="str">
        <f t="shared" si="336"/>
        <v>2</v>
      </c>
      <c r="F2422" t="str">
        <f t="shared" si="337"/>
        <v>1</v>
      </c>
      <c r="G2422" t="str">
        <f t="shared" si="338"/>
        <v>1</v>
      </c>
      <c r="H2422" t="str">
        <f t="shared" si="339"/>
        <v>AUD</v>
      </c>
      <c r="I2422">
        <f t="shared" si="340"/>
        <v>9</v>
      </c>
      <c r="J2422" s="114" t="str">
        <f t="shared" si="341"/>
        <v>4</v>
      </c>
    </row>
    <row r="2423" spans="1:10" x14ac:dyDescent="0.2">
      <c r="A2423" s="116" t="s">
        <v>3486</v>
      </c>
      <c r="B2423" t="str">
        <f t="shared" si="333"/>
        <v>Prozessor B / Section 1 / Programm 1 / Audio Receiver 5</v>
      </c>
      <c r="C2423" t="str">
        <f t="shared" si="334"/>
        <v>SDI09_AUDrec_0005</v>
      </c>
      <c r="D2423" t="str">
        <f t="shared" si="335"/>
        <v>Receiver</v>
      </c>
      <c r="E2423" t="str">
        <f t="shared" si="336"/>
        <v>2</v>
      </c>
      <c r="F2423" t="str">
        <f t="shared" si="337"/>
        <v>1</v>
      </c>
      <c r="G2423" t="str">
        <f t="shared" si="338"/>
        <v>1</v>
      </c>
      <c r="H2423" t="str">
        <f t="shared" si="339"/>
        <v>AUD</v>
      </c>
      <c r="I2423">
        <f t="shared" si="340"/>
        <v>9</v>
      </c>
      <c r="J2423" s="114" t="str">
        <f t="shared" si="341"/>
        <v>5</v>
      </c>
    </row>
    <row r="2424" spans="1:10" x14ac:dyDescent="0.2">
      <c r="A2424" s="115" t="s">
        <v>3487</v>
      </c>
      <c r="B2424" t="str">
        <f t="shared" si="333"/>
        <v>Prozessor B / Section 1 / Programm 1 / Audio Receiver 6</v>
      </c>
      <c r="C2424" t="str">
        <f t="shared" si="334"/>
        <v>SDI09_AUDrec_0006</v>
      </c>
      <c r="D2424" t="str">
        <f t="shared" si="335"/>
        <v>Receiver</v>
      </c>
      <c r="E2424" t="str">
        <f t="shared" si="336"/>
        <v>2</v>
      </c>
      <c r="F2424" t="str">
        <f t="shared" si="337"/>
        <v>1</v>
      </c>
      <c r="G2424" t="str">
        <f t="shared" si="338"/>
        <v>1</v>
      </c>
      <c r="H2424" t="str">
        <f t="shared" si="339"/>
        <v>AUD</v>
      </c>
      <c r="I2424">
        <f t="shared" si="340"/>
        <v>9</v>
      </c>
      <c r="J2424" s="114" t="str">
        <f t="shared" si="341"/>
        <v>6</v>
      </c>
    </row>
    <row r="2425" spans="1:10" x14ac:dyDescent="0.2">
      <c r="A2425" s="116" t="s">
        <v>3488</v>
      </c>
      <c r="B2425" t="str">
        <f t="shared" si="333"/>
        <v>Prozessor B / Section 1 / Programm 1 / Audio Receiver 7</v>
      </c>
      <c r="C2425" t="str">
        <f t="shared" si="334"/>
        <v>SDI09_AUDrec_0007</v>
      </c>
      <c r="D2425" t="str">
        <f t="shared" si="335"/>
        <v>Receiver</v>
      </c>
      <c r="E2425" t="str">
        <f t="shared" si="336"/>
        <v>2</v>
      </c>
      <c r="F2425" t="str">
        <f t="shared" si="337"/>
        <v>1</v>
      </c>
      <c r="G2425" t="str">
        <f t="shared" si="338"/>
        <v>1</v>
      </c>
      <c r="H2425" t="str">
        <f t="shared" si="339"/>
        <v>AUD</v>
      </c>
      <c r="I2425">
        <f t="shared" si="340"/>
        <v>9</v>
      </c>
      <c r="J2425" s="114" t="str">
        <f t="shared" si="341"/>
        <v>7</v>
      </c>
    </row>
    <row r="2426" spans="1:10" x14ac:dyDescent="0.2">
      <c r="A2426" s="115" t="s">
        <v>3489</v>
      </c>
      <c r="B2426" t="str">
        <f t="shared" si="333"/>
        <v>Prozessor B / Section 1 / Programm 1 / Audio Receiver 8</v>
      </c>
      <c r="C2426" t="str">
        <f t="shared" si="334"/>
        <v>SDI09_AUDrec_0008</v>
      </c>
      <c r="D2426" t="str">
        <f t="shared" si="335"/>
        <v>Receiver</v>
      </c>
      <c r="E2426" t="str">
        <f t="shared" si="336"/>
        <v>2</v>
      </c>
      <c r="F2426" t="str">
        <f t="shared" si="337"/>
        <v>1</v>
      </c>
      <c r="G2426" t="str">
        <f t="shared" si="338"/>
        <v>1</v>
      </c>
      <c r="H2426" t="str">
        <f t="shared" si="339"/>
        <v>AUD</v>
      </c>
      <c r="I2426">
        <f t="shared" si="340"/>
        <v>9</v>
      </c>
      <c r="J2426" s="114" t="str">
        <f t="shared" si="341"/>
        <v>8</v>
      </c>
    </row>
    <row r="2427" spans="1:10" x14ac:dyDescent="0.2">
      <c r="A2427" s="116" t="s">
        <v>3490</v>
      </c>
      <c r="B2427" t="str">
        <f t="shared" si="333"/>
        <v>Prozessor B / Section 1 / Programm 1 / Audio Receiver 9</v>
      </c>
      <c r="C2427" t="str">
        <f t="shared" si="334"/>
        <v>SDI09_AUDrec_0009</v>
      </c>
      <c r="D2427" t="str">
        <f t="shared" si="335"/>
        <v>Receiver</v>
      </c>
      <c r="E2427" t="str">
        <f t="shared" si="336"/>
        <v>2</v>
      </c>
      <c r="F2427" t="str">
        <f t="shared" si="337"/>
        <v>1</v>
      </c>
      <c r="G2427" t="str">
        <f t="shared" si="338"/>
        <v>1</v>
      </c>
      <c r="H2427" t="str">
        <f t="shared" si="339"/>
        <v>AUD</v>
      </c>
      <c r="I2427">
        <f t="shared" si="340"/>
        <v>9</v>
      </c>
      <c r="J2427" s="114" t="str">
        <f t="shared" si="341"/>
        <v>9</v>
      </c>
    </row>
    <row r="2428" spans="1:10" x14ac:dyDescent="0.2">
      <c r="A2428" s="115" t="s">
        <v>3491</v>
      </c>
      <c r="B2428" t="str">
        <f t="shared" si="333"/>
        <v>Prozessor B / Section 1 / Programm 1 / Audio Receiver 10</v>
      </c>
      <c r="C2428" t="str">
        <f t="shared" si="334"/>
        <v>SDI09_AUDrec_0010</v>
      </c>
      <c r="D2428" t="str">
        <f t="shared" si="335"/>
        <v>Receiver</v>
      </c>
      <c r="E2428" t="str">
        <f t="shared" si="336"/>
        <v>2</v>
      </c>
      <c r="F2428" t="str">
        <f t="shared" si="337"/>
        <v>1</v>
      </c>
      <c r="G2428" t="str">
        <f t="shared" si="338"/>
        <v>1</v>
      </c>
      <c r="H2428" t="str">
        <f t="shared" si="339"/>
        <v>AUD</v>
      </c>
      <c r="I2428">
        <f t="shared" si="340"/>
        <v>9</v>
      </c>
      <c r="J2428" s="114" t="str">
        <f t="shared" si="341"/>
        <v>10</v>
      </c>
    </row>
    <row r="2429" spans="1:10" x14ac:dyDescent="0.2">
      <c r="A2429" s="116" t="s">
        <v>3492</v>
      </c>
      <c r="B2429" t="str">
        <f t="shared" si="333"/>
        <v>Prozessor B / Section 1 / Programm 1 / Audio Receiver 11</v>
      </c>
      <c r="C2429" t="str">
        <f t="shared" si="334"/>
        <v>SDI09_AUDrec_0011</v>
      </c>
      <c r="D2429" t="str">
        <f t="shared" si="335"/>
        <v>Receiver</v>
      </c>
      <c r="E2429" t="str">
        <f t="shared" si="336"/>
        <v>2</v>
      </c>
      <c r="F2429" t="str">
        <f t="shared" si="337"/>
        <v>1</v>
      </c>
      <c r="G2429" t="str">
        <f t="shared" si="338"/>
        <v>1</v>
      </c>
      <c r="H2429" t="str">
        <f t="shared" si="339"/>
        <v>AUD</v>
      </c>
      <c r="I2429">
        <f t="shared" si="340"/>
        <v>9</v>
      </c>
      <c r="J2429" s="114" t="str">
        <f t="shared" si="341"/>
        <v>11</v>
      </c>
    </row>
    <row r="2430" spans="1:10" x14ac:dyDescent="0.2">
      <c r="A2430" s="115" t="s">
        <v>3493</v>
      </c>
      <c r="B2430" t="str">
        <f t="shared" si="333"/>
        <v>Prozessor B / Section 1 / Programm 1 / Audio Receiver 12</v>
      </c>
      <c r="C2430" t="str">
        <f t="shared" si="334"/>
        <v>SDI09_AUDrec_0012</v>
      </c>
      <c r="D2430" t="str">
        <f t="shared" si="335"/>
        <v>Receiver</v>
      </c>
      <c r="E2430" t="str">
        <f t="shared" si="336"/>
        <v>2</v>
      </c>
      <c r="F2430" t="str">
        <f t="shared" si="337"/>
        <v>1</v>
      </c>
      <c r="G2430" t="str">
        <f t="shared" si="338"/>
        <v>1</v>
      </c>
      <c r="H2430" t="str">
        <f t="shared" si="339"/>
        <v>AUD</v>
      </c>
      <c r="I2430">
        <f t="shared" si="340"/>
        <v>9</v>
      </c>
      <c r="J2430" s="114" t="str">
        <f t="shared" si="341"/>
        <v>12</v>
      </c>
    </row>
    <row r="2431" spans="1:10" x14ac:dyDescent="0.2">
      <c r="A2431" s="116" t="s">
        <v>3494</v>
      </c>
      <c r="B2431" t="str">
        <f t="shared" si="333"/>
        <v>Prozessor B / Section 1 / Programm 1 / Audio Receiver 13</v>
      </c>
      <c r="C2431" t="str">
        <f t="shared" si="334"/>
        <v>SDI09_AUDrec_0013</v>
      </c>
      <c r="D2431" t="str">
        <f t="shared" si="335"/>
        <v>Receiver</v>
      </c>
      <c r="E2431" t="str">
        <f t="shared" si="336"/>
        <v>2</v>
      </c>
      <c r="F2431" t="str">
        <f t="shared" si="337"/>
        <v>1</v>
      </c>
      <c r="G2431" t="str">
        <f t="shared" si="338"/>
        <v>1</v>
      </c>
      <c r="H2431" t="str">
        <f t="shared" si="339"/>
        <v>AUD</v>
      </c>
      <c r="I2431">
        <f t="shared" si="340"/>
        <v>9</v>
      </c>
      <c r="J2431" s="114" t="str">
        <f t="shared" si="341"/>
        <v>13</v>
      </c>
    </row>
    <row r="2432" spans="1:10" x14ac:dyDescent="0.2">
      <c r="A2432" s="115" t="s">
        <v>3495</v>
      </c>
      <c r="B2432" t="str">
        <f t="shared" si="333"/>
        <v>Prozessor B / Section 1 / Programm 1 / Audio Receiver 14</v>
      </c>
      <c r="C2432" t="str">
        <f t="shared" si="334"/>
        <v>SDI09_AUDrec_0014</v>
      </c>
      <c r="D2432" t="str">
        <f t="shared" si="335"/>
        <v>Receiver</v>
      </c>
      <c r="E2432" t="str">
        <f t="shared" si="336"/>
        <v>2</v>
      </c>
      <c r="F2432" t="str">
        <f t="shared" si="337"/>
        <v>1</v>
      </c>
      <c r="G2432" t="str">
        <f t="shared" si="338"/>
        <v>1</v>
      </c>
      <c r="H2432" t="str">
        <f t="shared" si="339"/>
        <v>AUD</v>
      </c>
      <c r="I2432">
        <f t="shared" si="340"/>
        <v>9</v>
      </c>
      <c r="J2432" s="114" t="str">
        <f t="shared" si="341"/>
        <v>14</v>
      </c>
    </row>
    <row r="2433" spans="1:10" x14ac:dyDescent="0.2">
      <c r="A2433" s="116" t="s">
        <v>3496</v>
      </c>
      <c r="B2433" t="str">
        <f t="shared" si="333"/>
        <v>Prozessor B / Section 1 / Programm 1 / Audio Receiver 15</v>
      </c>
      <c r="C2433" t="str">
        <f t="shared" si="334"/>
        <v>SDI09_AUDrec_0015</v>
      </c>
      <c r="D2433" t="str">
        <f t="shared" si="335"/>
        <v>Receiver</v>
      </c>
      <c r="E2433" t="str">
        <f t="shared" si="336"/>
        <v>2</v>
      </c>
      <c r="F2433" t="str">
        <f t="shared" si="337"/>
        <v>1</v>
      </c>
      <c r="G2433" t="str">
        <f t="shared" si="338"/>
        <v>1</v>
      </c>
      <c r="H2433" t="str">
        <f t="shared" si="339"/>
        <v>AUD</v>
      </c>
      <c r="I2433">
        <f t="shared" si="340"/>
        <v>9</v>
      </c>
      <c r="J2433" s="114" t="str">
        <f t="shared" si="341"/>
        <v>15</v>
      </c>
    </row>
    <row r="2434" spans="1:10" x14ac:dyDescent="0.2">
      <c r="A2434" s="115" t="s">
        <v>3497</v>
      </c>
      <c r="B2434" t="str">
        <f t="shared" ref="B2434:B2497" si="342">CONCATENATE(IF(E2434="1","Prozessor A",IF(E2434="2","Prozessor B",IF(E2434="3","Prozessor C",IF(E2434="4","Prozessor D","UNBEKANNT"))))," / ",IF(F2434="1","Section 1",IF(F2434="2","Section 2","UNBEKANNT"))," / ",IF(G2434="1","Programm 1",IF(G2434="2","Programm 2",IF(G2434="3","Programm 3",IF(G2434="4","Programm 4","UNBEKANNT")))), " / ", IF(H2434="VID","Video",IF(H2434="AUD","Audio",IF(H2434="ANC","Ancillary","UNBEKANNT")))," ", D2434, " ", J2434)</f>
        <v>Prozessor B / Section 1 / Programm 1 / Audio Receiver 16</v>
      </c>
      <c r="C2434" t="str">
        <f t="shared" ref="C2434:C2497" si="343">CONCATENATE("SDI",IF(I2434&lt;10,CONCATENATE("0",I2434),I2434),"_",H2434,IF(D2434="Sender","send_",IF(D2434="Receiver","rec_","UNKNOWN")),IF(OR(J2434 ="1",J2434 ="2",J2434 ="3",J2434 ="4",J2434 ="5",J2434 ="6",J2434 ="7",J2434 ="8",J2434 ="9"),CONCATENATE("000",J2434),CONCATENATE("00",J2434)))</f>
        <v>SDI09_AUDrec_0016</v>
      </c>
      <c r="D2434" t="str">
        <f t="shared" ref="D2434:D2497" si="344">IF(ISERROR(FIND("S|P",A2434)),"Receiver","Sender")</f>
        <v>Receiver</v>
      </c>
      <c r="E2434" t="str">
        <f t="shared" ref="E2434:E2497" si="345">IF(ISERROR(FIND("ProcA",A2434)),IF(ISERROR(FIND("ProcB",A2434)),IF(ISERROR(FIND("ProcC",A2434)),IF(ISERROR(FIND("ProcD",A2434)),"UNBEKANNT","4"),"3"),"2"),"1")</f>
        <v>2</v>
      </c>
      <c r="F2434" t="str">
        <f t="shared" ref="F2434:F2497" si="346">IF(ISERROR(FIND(" S1 ",A2434)),IF(ISERROR(FIND(" S2 ",A2434)),"UNBEKANNT","2"),"1")</f>
        <v>1</v>
      </c>
      <c r="G2434" t="str">
        <f t="shared" ref="G2434:G2497" si="347">IF(ISERROR(FIND(" P1 ",A2434)),IF(ISERROR(FIND(" P2 ",A2434)),IF(ISERROR(FIND(" P3 ",A2434)),IF(ISERROR(FIND(" P4 ",A2434)),"UNBEKANNT","4"),"3"),"2"),"1")</f>
        <v>1</v>
      </c>
      <c r="H2434" t="str">
        <f t="shared" ref="H2434:H2497" si="348">IF(ISERROR(FIND("Video",A2434)),IF(ISERROR(FIND("Audio",A2434)),IF(ISERROR(FIND("Ancillary",A2434)),"UNBEKANNT","ANC"),"AUD"),"VID")</f>
        <v>AUD</v>
      </c>
      <c r="I2434">
        <f t="shared" ref="I2434:I2497" si="349">IF(AND(E2434="1",F2434="1",G2434="1"),1,IF(AND(E2434="1",F2434="1",G2434="2"),2,IF(AND(E2434="1",F2434="1",G2434="3"),3,IF(AND(E2434="1",F2434="1",G2434="4"),4,IF(AND(E2434="1",F2434="2",G2434="1"),5,IF(AND(E2434="1",F2434="2",G2434="2"),6,IF(AND(E2434="1",F2434="2",G2434="3"),7,IF(AND(E2434="1",F2434="2",G2434="4"),8,IF(AND(E2434="2",F2434="1",G2434="1"),9,IF(AND(E2434="2",F2434="1",G2434="2"),10,IF(AND(E2434="2",F2434="1",G2434="3"),11,IF(AND(E2434="2",F2434="1",G2434="4"),12,IF(AND(E2434="2",F2434="2",G2434="1"),13,IF(AND(E2434="2",F2434="2",G2434="2"),14,IF(AND(E2434="2",F2434="2",G2434="3"),15,IF(AND(E2434="2",F2434="2",G2434="4"),16,IF(AND(E2434="3",F2434="1",G2434="1"),17,IF(AND(E2434="3",F2434="1",G2434="2"),18,IF(AND(E2434="3",F2434="1",G2434="3"),19,IF(AND(E2434="3",F2434="1",G2434="4"),20,IF(AND(E2434="3",F2434="2",G2434="1"),21,IF(AND(E2434="3",F2434="2",G2434="2"),22,IF(AND(E2434="3",F2434="2",G2434="3"),23,IF(AND(E2434="3",F2434="2",G2434="4"),24,IF(AND(E2434="4",F2434="1",G2434="1"),25,IF(AND(E2434="4",F2434="1",G2434="2"),26,IF(AND(E2434="4",F2434="1",G2434="3"),27,IF(AND(E2434="4",F2434="1",G2434="4"),28,IF(AND(E2434="4",F2434="2",G2434="1"),29,IF(AND(E2434="4",F2434="2",G2434="2"),30,IF(AND(E2434="4",F2434="2",G2434="3"),31,IF(AND(E2434="4",F2434="2",G2434="4"),32,"UNBEKANNT"))))))))))))))))))))))))))))))))</f>
        <v>9</v>
      </c>
      <c r="J2434" s="114" t="str">
        <f t="shared" ref="J2434:J2497" si="350">IF(ISERROR(FIND("Proxy Video",A2434)),IF(ISERROR(FIND("Video",A2434)),IF(ISERROR(SEARCH("Audio",A2434)),IF(ISERROR(SEARCH("Data",A2434)),"UNBEKANNT",RIGHT(A2434,LEN(A2434)-SEARCH("Data",A2434)-4)),RIGHT(A2434,LEN(A2434)-SEARCH("Audio",A2434)-5)),"1"),"2")</f>
        <v>16</v>
      </c>
    </row>
    <row r="2435" spans="1:10" x14ac:dyDescent="0.2">
      <c r="A2435" s="116" t="s">
        <v>3498</v>
      </c>
      <c r="B2435" t="str">
        <f t="shared" si="342"/>
        <v>Prozessor B / Section 1 / Programm 1 / Ancillary Receiver 1</v>
      </c>
      <c r="C2435" t="str">
        <f t="shared" si="343"/>
        <v>SDI09_ANCrec_0001</v>
      </c>
      <c r="D2435" t="str">
        <f t="shared" si="344"/>
        <v>Receiver</v>
      </c>
      <c r="E2435" t="str">
        <f t="shared" si="345"/>
        <v>2</v>
      </c>
      <c r="F2435" t="str">
        <f t="shared" si="346"/>
        <v>1</v>
      </c>
      <c r="G2435" t="str">
        <f t="shared" si="347"/>
        <v>1</v>
      </c>
      <c r="H2435" t="str">
        <f t="shared" si="348"/>
        <v>ANC</v>
      </c>
      <c r="I2435">
        <f t="shared" si="349"/>
        <v>9</v>
      </c>
      <c r="J2435" s="114" t="str">
        <f t="shared" si="350"/>
        <v>1</v>
      </c>
    </row>
    <row r="2436" spans="1:10" x14ac:dyDescent="0.2">
      <c r="A2436" s="115" t="s">
        <v>3499</v>
      </c>
      <c r="B2436" t="str">
        <f t="shared" si="342"/>
        <v>Prozessor B / Section 1 / Programm 1 / Ancillary Receiver 2</v>
      </c>
      <c r="C2436" t="str">
        <f t="shared" si="343"/>
        <v>SDI09_ANCrec_0002</v>
      </c>
      <c r="D2436" t="str">
        <f t="shared" si="344"/>
        <v>Receiver</v>
      </c>
      <c r="E2436" t="str">
        <f t="shared" si="345"/>
        <v>2</v>
      </c>
      <c r="F2436" t="str">
        <f t="shared" si="346"/>
        <v>1</v>
      </c>
      <c r="G2436" t="str">
        <f t="shared" si="347"/>
        <v>1</v>
      </c>
      <c r="H2436" t="str">
        <f t="shared" si="348"/>
        <v>ANC</v>
      </c>
      <c r="I2436">
        <f t="shared" si="349"/>
        <v>9</v>
      </c>
      <c r="J2436" s="114" t="str">
        <f t="shared" si="350"/>
        <v>2</v>
      </c>
    </row>
    <row r="2437" spans="1:10" x14ac:dyDescent="0.2">
      <c r="A2437" s="116" t="s">
        <v>3500</v>
      </c>
      <c r="B2437" t="str">
        <f t="shared" si="342"/>
        <v>Prozessor B / Section 1 / Programm 1 / Ancillary Receiver 3</v>
      </c>
      <c r="C2437" t="str">
        <f t="shared" si="343"/>
        <v>SDI09_ANCrec_0003</v>
      </c>
      <c r="D2437" t="str">
        <f t="shared" si="344"/>
        <v>Receiver</v>
      </c>
      <c r="E2437" t="str">
        <f t="shared" si="345"/>
        <v>2</v>
      </c>
      <c r="F2437" t="str">
        <f t="shared" si="346"/>
        <v>1</v>
      </c>
      <c r="G2437" t="str">
        <f t="shared" si="347"/>
        <v>1</v>
      </c>
      <c r="H2437" t="str">
        <f t="shared" si="348"/>
        <v>ANC</v>
      </c>
      <c r="I2437">
        <f t="shared" si="349"/>
        <v>9</v>
      </c>
      <c r="J2437" s="114" t="str">
        <f t="shared" si="350"/>
        <v>3</v>
      </c>
    </row>
    <row r="2438" spans="1:10" x14ac:dyDescent="0.2">
      <c r="A2438" s="115" t="s">
        <v>3501</v>
      </c>
      <c r="B2438" t="str">
        <f t="shared" si="342"/>
        <v>Prozessor B / Section 1 / Programm 1 / Ancillary Receiver 4</v>
      </c>
      <c r="C2438" t="str">
        <f t="shared" si="343"/>
        <v>SDI09_ANCrec_0004</v>
      </c>
      <c r="D2438" t="str">
        <f t="shared" si="344"/>
        <v>Receiver</v>
      </c>
      <c r="E2438" t="str">
        <f t="shared" si="345"/>
        <v>2</v>
      </c>
      <c r="F2438" t="str">
        <f t="shared" si="346"/>
        <v>1</v>
      </c>
      <c r="G2438" t="str">
        <f t="shared" si="347"/>
        <v>1</v>
      </c>
      <c r="H2438" t="str">
        <f t="shared" si="348"/>
        <v>ANC</v>
      </c>
      <c r="I2438">
        <f t="shared" si="349"/>
        <v>9</v>
      </c>
      <c r="J2438" s="114" t="str">
        <f t="shared" si="350"/>
        <v>4</v>
      </c>
    </row>
    <row r="2439" spans="1:10" x14ac:dyDescent="0.2">
      <c r="A2439" s="116" t="s">
        <v>3502</v>
      </c>
      <c r="B2439" t="str">
        <f t="shared" si="342"/>
        <v>Prozessor B / Section 1 / Programm 2 / Video Receiver 1</v>
      </c>
      <c r="C2439" t="str">
        <f t="shared" si="343"/>
        <v>SDI10_VIDrec_0001</v>
      </c>
      <c r="D2439" t="str">
        <f t="shared" si="344"/>
        <v>Receiver</v>
      </c>
      <c r="E2439" t="str">
        <f t="shared" si="345"/>
        <v>2</v>
      </c>
      <c r="F2439" t="str">
        <f t="shared" si="346"/>
        <v>1</v>
      </c>
      <c r="G2439" t="str">
        <f t="shared" si="347"/>
        <v>2</v>
      </c>
      <c r="H2439" t="str">
        <f t="shared" si="348"/>
        <v>VID</v>
      </c>
      <c r="I2439">
        <f t="shared" si="349"/>
        <v>10</v>
      </c>
      <c r="J2439" s="114" t="str">
        <f t="shared" si="350"/>
        <v>1</v>
      </c>
    </row>
    <row r="2440" spans="1:10" x14ac:dyDescent="0.2">
      <c r="A2440" s="115" t="s">
        <v>3503</v>
      </c>
      <c r="B2440" t="str">
        <f t="shared" si="342"/>
        <v>Prozessor B / Section 1 / Programm 2 / Audio Receiver 1</v>
      </c>
      <c r="C2440" t="str">
        <f t="shared" si="343"/>
        <v>SDI10_AUDrec_0001</v>
      </c>
      <c r="D2440" t="str">
        <f t="shared" si="344"/>
        <v>Receiver</v>
      </c>
      <c r="E2440" t="str">
        <f t="shared" si="345"/>
        <v>2</v>
      </c>
      <c r="F2440" t="str">
        <f t="shared" si="346"/>
        <v>1</v>
      </c>
      <c r="G2440" t="str">
        <f t="shared" si="347"/>
        <v>2</v>
      </c>
      <c r="H2440" t="str">
        <f t="shared" si="348"/>
        <v>AUD</v>
      </c>
      <c r="I2440">
        <f t="shared" si="349"/>
        <v>10</v>
      </c>
      <c r="J2440" s="114" t="str">
        <f t="shared" si="350"/>
        <v>1</v>
      </c>
    </row>
    <row r="2441" spans="1:10" x14ac:dyDescent="0.2">
      <c r="A2441" s="116" t="s">
        <v>3504</v>
      </c>
      <c r="B2441" t="str">
        <f t="shared" si="342"/>
        <v>Prozessor B / Section 1 / Programm 2 / Audio Receiver 2</v>
      </c>
      <c r="C2441" t="str">
        <f t="shared" si="343"/>
        <v>SDI10_AUDrec_0002</v>
      </c>
      <c r="D2441" t="str">
        <f t="shared" si="344"/>
        <v>Receiver</v>
      </c>
      <c r="E2441" t="str">
        <f t="shared" si="345"/>
        <v>2</v>
      </c>
      <c r="F2441" t="str">
        <f t="shared" si="346"/>
        <v>1</v>
      </c>
      <c r="G2441" t="str">
        <f t="shared" si="347"/>
        <v>2</v>
      </c>
      <c r="H2441" t="str">
        <f t="shared" si="348"/>
        <v>AUD</v>
      </c>
      <c r="I2441">
        <f t="shared" si="349"/>
        <v>10</v>
      </c>
      <c r="J2441" s="114" t="str">
        <f t="shared" si="350"/>
        <v>2</v>
      </c>
    </row>
    <row r="2442" spans="1:10" x14ac:dyDescent="0.2">
      <c r="A2442" s="115" t="s">
        <v>3505</v>
      </c>
      <c r="B2442" t="str">
        <f t="shared" si="342"/>
        <v>Prozessor B / Section 1 / Programm 2 / Audio Receiver 3</v>
      </c>
      <c r="C2442" t="str">
        <f t="shared" si="343"/>
        <v>SDI10_AUDrec_0003</v>
      </c>
      <c r="D2442" t="str">
        <f t="shared" si="344"/>
        <v>Receiver</v>
      </c>
      <c r="E2442" t="str">
        <f t="shared" si="345"/>
        <v>2</v>
      </c>
      <c r="F2442" t="str">
        <f t="shared" si="346"/>
        <v>1</v>
      </c>
      <c r="G2442" t="str">
        <f t="shared" si="347"/>
        <v>2</v>
      </c>
      <c r="H2442" t="str">
        <f t="shared" si="348"/>
        <v>AUD</v>
      </c>
      <c r="I2442">
        <f t="shared" si="349"/>
        <v>10</v>
      </c>
      <c r="J2442" s="114" t="str">
        <f t="shared" si="350"/>
        <v>3</v>
      </c>
    </row>
    <row r="2443" spans="1:10" x14ac:dyDescent="0.2">
      <c r="A2443" s="116" t="s">
        <v>3506</v>
      </c>
      <c r="B2443" t="str">
        <f t="shared" si="342"/>
        <v>Prozessor B / Section 1 / Programm 2 / Audio Receiver 4</v>
      </c>
      <c r="C2443" t="str">
        <f t="shared" si="343"/>
        <v>SDI10_AUDrec_0004</v>
      </c>
      <c r="D2443" t="str">
        <f t="shared" si="344"/>
        <v>Receiver</v>
      </c>
      <c r="E2443" t="str">
        <f t="shared" si="345"/>
        <v>2</v>
      </c>
      <c r="F2443" t="str">
        <f t="shared" si="346"/>
        <v>1</v>
      </c>
      <c r="G2443" t="str">
        <f t="shared" si="347"/>
        <v>2</v>
      </c>
      <c r="H2443" t="str">
        <f t="shared" si="348"/>
        <v>AUD</v>
      </c>
      <c r="I2443">
        <f t="shared" si="349"/>
        <v>10</v>
      </c>
      <c r="J2443" s="114" t="str">
        <f t="shared" si="350"/>
        <v>4</v>
      </c>
    </row>
    <row r="2444" spans="1:10" x14ac:dyDescent="0.2">
      <c r="A2444" s="115" t="s">
        <v>3507</v>
      </c>
      <c r="B2444" t="str">
        <f t="shared" si="342"/>
        <v>Prozessor B / Section 1 / Programm 2 / Audio Receiver 5</v>
      </c>
      <c r="C2444" t="str">
        <f t="shared" si="343"/>
        <v>SDI10_AUDrec_0005</v>
      </c>
      <c r="D2444" t="str">
        <f t="shared" si="344"/>
        <v>Receiver</v>
      </c>
      <c r="E2444" t="str">
        <f t="shared" si="345"/>
        <v>2</v>
      </c>
      <c r="F2444" t="str">
        <f t="shared" si="346"/>
        <v>1</v>
      </c>
      <c r="G2444" t="str">
        <f t="shared" si="347"/>
        <v>2</v>
      </c>
      <c r="H2444" t="str">
        <f t="shared" si="348"/>
        <v>AUD</v>
      </c>
      <c r="I2444">
        <f t="shared" si="349"/>
        <v>10</v>
      </c>
      <c r="J2444" s="114" t="str">
        <f t="shared" si="350"/>
        <v>5</v>
      </c>
    </row>
    <row r="2445" spans="1:10" x14ac:dyDescent="0.2">
      <c r="A2445" s="116" t="s">
        <v>3508</v>
      </c>
      <c r="B2445" t="str">
        <f t="shared" si="342"/>
        <v>Prozessor B / Section 1 / Programm 2 / Audio Receiver 6</v>
      </c>
      <c r="C2445" t="str">
        <f t="shared" si="343"/>
        <v>SDI10_AUDrec_0006</v>
      </c>
      <c r="D2445" t="str">
        <f t="shared" si="344"/>
        <v>Receiver</v>
      </c>
      <c r="E2445" t="str">
        <f t="shared" si="345"/>
        <v>2</v>
      </c>
      <c r="F2445" t="str">
        <f t="shared" si="346"/>
        <v>1</v>
      </c>
      <c r="G2445" t="str">
        <f t="shared" si="347"/>
        <v>2</v>
      </c>
      <c r="H2445" t="str">
        <f t="shared" si="348"/>
        <v>AUD</v>
      </c>
      <c r="I2445">
        <f t="shared" si="349"/>
        <v>10</v>
      </c>
      <c r="J2445" s="114" t="str">
        <f t="shared" si="350"/>
        <v>6</v>
      </c>
    </row>
    <row r="2446" spans="1:10" x14ac:dyDescent="0.2">
      <c r="A2446" s="115" t="s">
        <v>3509</v>
      </c>
      <c r="B2446" t="str">
        <f t="shared" si="342"/>
        <v>Prozessor B / Section 1 / Programm 2 / Audio Receiver 7</v>
      </c>
      <c r="C2446" t="str">
        <f t="shared" si="343"/>
        <v>SDI10_AUDrec_0007</v>
      </c>
      <c r="D2446" t="str">
        <f t="shared" si="344"/>
        <v>Receiver</v>
      </c>
      <c r="E2446" t="str">
        <f t="shared" si="345"/>
        <v>2</v>
      </c>
      <c r="F2446" t="str">
        <f t="shared" si="346"/>
        <v>1</v>
      </c>
      <c r="G2446" t="str">
        <f t="shared" si="347"/>
        <v>2</v>
      </c>
      <c r="H2446" t="str">
        <f t="shared" si="348"/>
        <v>AUD</v>
      </c>
      <c r="I2446">
        <f t="shared" si="349"/>
        <v>10</v>
      </c>
      <c r="J2446" s="114" t="str">
        <f t="shared" si="350"/>
        <v>7</v>
      </c>
    </row>
    <row r="2447" spans="1:10" x14ac:dyDescent="0.2">
      <c r="A2447" s="116" t="s">
        <v>3510</v>
      </c>
      <c r="B2447" t="str">
        <f t="shared" si="342"/>
        <v>Prozessor B / Section 1 / Programm 2 / Audio Receiver 8</v>
      </c>
      <c r="C2447" t="str">
        <f t="shared" si="343"/>
        <v>SDI10_AUDrec_0008</v>
      </c>
      <c r="D2447" t="str">
        <f t="shared" si="344"/>
        <v>Receiver</v>
      </c>
      <c r="E2447" t="str">
        <f t="shared" si="345"/>
        <v>2</v>
      </c>
      <c r="F2447" t="str">
        <f t="shared" si="346"/>
        <v>1</v>
      </c>
      <c r="G2447" t="str">
        <f t="shared" si="347"/>
        <v>2</v>
      </c>
      <c r="H2447" t="str">
        <f t="shared" si="348"/>
        <v>AUD</v>
      </c>
      <c r="I2447">
        <f t="shared" si="349"/>
        <v>10</v>
      </c>
      <c r="J2447" s="114" t="str">
        <f t="shared" si="350"/>
        <v>8</v>
      </c>
    </row>
    <row r="2448" spans="1:10" x14ac:dyDescent="0.2">
      <c r="A2448" s="115" t="s">
        <v>3511</v>
      </c>
      <c r="B2448" t="str">
        <f t="shared" si="342"/>
        <v>Prozessor B / Section 1 / Programm 2 / Audio Receiver 9</v>
      </c>
      <c r="C2448" t="str">
        <f t="shared" si="343"/>
        <v>SDI10_AUDrec_0009</v>
      </c>
      <c r="D2448" t="str">
        <f t="shared" si="344"/>
        <v>Receiver</v>
      </c>
      <c r="E2448" t="str">
        <f t="shared" si="345"/>
        <v>2</v>
      </c>
      <c r="F2448" t="str">
        <f t="shared" si="346"/>
        <v>1</v>
      </c>
      <c r="G2448" t="str">
        <f t="shared" si="347"/>
        <v>2</v>
      </c>
      <c r="H2448" t="str">
        <f t="shared" si="348"/>
        <v>AUD</v>
      </c>
      <c r="I2448">
        <f t="shared" si="349"/>
        <v>10</v>
      </c>
      <c r="J2448" s="114" t="str">
        <f t="shared" si="350"/>
        <v>9</v>
      </c>
    </row>
    <row r="2449" spans="1:10" x14ac:dyDescent="0.2">
      <c r="A2449" s="116" t="s">
        <v>3512</v>
      </c>
      <c r="B2449" t="str">
        <f t="shared" si="342"/>
        <v>Prozessor B / Section 1 / Programm 2 / Audio Receiver 10</v>
      </c>
      <c r="C2449" t="str">
        <f t="shared" si="343"/>
        <v>SDI10_AUDrec_0010</v>
      </c>
      <c r="D2449" t="str">
        <f t="shared" si="344"/>
        <v>Receiver</v>
      </c>
      <c r="E2449" t="str">
        <f t="shared" si="345"/>
        <v>2</v>
      </c>
      <c r="F2449" t="str">
        <f t="shared" si="346"/>
        <v>1</v>
      </c>
      <c r="G2449" t="str">
        <f t="shared" si="347"/>
        <v>2</v>
      </c>
      <c r="H2449" t="str">
        <f t="shared" si="348"/>
        <v>AUD</v>
      </c>
      <c r="I2449">
        <f t="shared" si="349"/>
        <v>10</v>
      </c>
      <c r="J2449" s="114" t="str">
        <f t="shared" si="350"/>
        <v>10</v>
      </c>
    </row>
    <row r="2450" spans="1:10" x14ac:dyDescent="0.2">
      <c r="A2450" s="115" t="s">
        <v>3513</v>
      </c>
      <c r="B2450" t="str">
        <f t="shared" si="342"/>
        <v>Prozessor B / Section 1 / Programm 2 / Audio Receiver 11</v>
      </c>
      <c r="C2450" t="str">
        <f t="shared" si="343"/>
        <v>SDI10_AUDrec_0011</v>
      </c>
      <c r="D2450" t="str">
        <f t="shared" si="344"/>
        <v>Receiver</v>
      </c>
      <c r="E2450" t="str">
        <f t="shared" si="345"/>
        <v>2</v>
      </c>
      <c r="F2450" t="str">
        <f t="shared" si="346"/>
        <v>1</v>
      </c>
      <c r="G2450" t="str">
        <f t="shared" si="347"/>
        <v>2</v>
      </c>
      <c r="H2450" t="str">
        <f t="shared" si="348"/>
        <v>AUD</v>
      </c>
      <c r="I2450">
        <f t="shared" si="349"/>
        <v>10</v>
      </c>
      <c r="J2450" s="114" t="str">
        <f t="shared" si="350"/>
        <v>11</v>
      </c>
    </row>
    <row r="2451" spans="1:10" x14ac:dyDescent="0.2">
      <c r="A2451" s="116" t="s">
        <v>3514</v>
      </c>
      <c r="B2451" t="str">
        <f t="shared" si="342"/>
        <v>Prozessor B / Section 1 / Programm 2 / Audio Receiver 12</v>
      </c>
      <c r="C2451" t="str">
        <f t="shared" si="343"/>
        <v>SDI10_AUDrec_0012</v>
      </c>
      <c r="D2451" t="str">
        <f t="shared" si="344"/>
        <v>Receiver</v>
      </c>
      <c r="E2451" t="str">
        <f t="shared" si="345"/>
        <v>2</v>
      </c>
      <c r="F2451" t="str">
        <f t="shared" si="346"/>
        <v>1</v>
      </c>
      <c r="G2451" t="str">
        <f t="shared" si="347"/>
        <v>2</v>
      </c>
      <c r="H2451" t="str">
        <f t="shared" si="348"/>
        <v>AUD</v>
      </c>
      <c r="I2451">
        <f t="shared" si="349"/>
        <v>10</v>
      </c>
      <c r="J2451" s="114" t="str">
        <f t="shared" si="350"/>
        <v>12</v>
      </c>
    </row>
    <row r="2452" spans="1:10" x14ac:dyDescent="0.2">
      <c r="A2452" s="115" t="s">
        <v>3515</v>
      </c>
      <c r="B2452" t="str">
        <f t="shared" si="342"/>
        <v>Prozessor B / Section 1 / Programm 2 / Audio Receiver 13</v>
      </c>
      <c r="C2452" t="str">
        <f t="shared" si="343"/>
        <v>SDI10_AUDrec_0013</v>
      </c>
      <c r="D2452" t="str">
        <f t="shared" si="344"/>
        <v>Receiver</v>
      </c>
      <c r="E2452" t="str">
        <f t="shared" si="345"/>
        <v>2</v>
      </c>
      <c r="F2452" t="str">
        <f t="shared" si="346"/>
        <v>1</v>
      </c>
      <c r="G2452" t="str">
        <f t="shared" si="347"/>
        <v>2</v>
      </c>
      <c r="H2452" t="str">
        <f t="shared" si="348"/>
        <v>AUD</v>
      </c>
      <c r="I2452">
        <f t="shared" si="349"/>
        <v>10</v>
      </c>
      <c r="J2452" s="114" t="str">
        <f t="shared" si="350"/>
        <v>13</v>
      </c>
    </row>
    <row r="2453" spans="1:10" x14ac:dyDescent="0.2">
      <c r="A2453" s="116" t="s">
        <v>3516</v>
      </c>
      <c r="B2453" t="str">
        <f t="shared" si="342"/>
        <v>Prozessor B / Section 1 / Programm 2 / Audio Receiver 14</v>
      </c>
      <c r="C2453" t="str">
        <f t="shared" si="343"/>
        <v>SDI10_AUDrec_0014</v>
      </c>
      <c r="D2453" t="str">
        <f t="shared" si="344"/>
        <v>Receiver</v>
      </c>
      <c r="E2453" t="str">
        <f t="shared" si="345"/>
        <v>2</v>
      </c>
      <c r="F2453" t="str">
        <f t="shared" si="346"/>
        <v>1</v>
      </c>
      <c r="G2453" t="str">
        <f t="shared" si="347"/>
        <v>2</v>
      </c>
      <c r="H2453" t="str">
        <f t="shared" si="348"/>
        <v>AUD</v>
      </c>
      <c r="I2453">
        <f t="shared" si="349"/>
        <v>10</v>
      </c>
      <c r="J2453" s="114" t="str">
        <f t="shared" si="350"/>
        <v>14</v>
      </c>
    </row>
    <row r="2454" spans="1:10" x14ac:dyDescent="0.2">
      <c r="A2454" s="115" t="s">
        <v>3517</v>
      </c>
      <c r="B2454" t="str">
        <f t="shared" si="342"/>
        <v>Prozessor B / Section 1 / Programm 2 / Audio Receiver 15</v>
      </c>
      <c r="C2454" t="str">
        <f t="shared" si="343"/>
        <v>SDI10_AUDrec_0015</v>
      </c>
      <c r="D2454" t="str">
        <f t="shared" si="344"/>
        <v>Receiver</v>
      </c>
      <c r="E2454" t="str">
        <f t="shared" si="345"/>
        <v>2</v>
      </c>
      <c r="F2454" t="str">
        <f t="shared" si="346"/>
        <v>1</v>
      </c>
      <c r="G2454" t="str">
        <f t="shared" si="347"/>
        <v>2</v>
      </c>
      <c r="H2454" t="str">
        <f t="shared" si="348"/>
        <v>AUD</v>
      </c>
      <c r="I2454">
        <f t="shared" si="349"/>
        <v>10</v>
      </c>
      <c r="J2454" s="114" t="str">
        <f t="shared" si="350"/>
        <v>15</v>
      </c>
    </row>
    <row r="2455" spans="1:10" x14ac:dyDescent="0.2">
      <c r="A2455" s="116" t="s">
        <v>3518</v>
      </c>
      <c r="B2455" t="str">
        <f t="shared" si="342"/>
        <v>Prozessor B / Section 1 / Programm 2 / Audio Receiver 16</v>
      </c>
      <c r="C2455" t="str">
        <f t="shared" si="343"/>
        <v>SDI10_AUDrec_0016</v>
      </c>
      <c r="D2455" t="str">
        <f t="shared" si="344"/>
        <v>Receiver</v>
      </c>
      <c r="E2455" t="str">
        <f t="shared" si="345"/>
        <v>2</v>
      </c>
      <c r="F2455" t="str">
        <f t="shared" si="346"/>
        <v>1</v>
      </c>
      <c r="G2455" t="str">
        <f t="shared" si="347"/>
        <v>2</v>
      </c>
      <c r="H2455" t="str">
        <f t="shared" si="348"/>
        <v>AUD</v>
      </c>
      <c r="I2455">
        <f t="shared" si="349"/>
        <v>10</v>
      </c>
      <c r="J2455" s="114" t="str">
        <f t="shared" si="350"/>
        <v>16</v>
      </c>
    </row>
    <row r="2456" spans="1:10" x14ac:dyDescent="0.2">
      <c r="A2456" s="115" t="s">
        <v>3519</v>
      </c>
      <c r="B2456" t="str">
        <f t="shared" si="342"/>
        <v>Prozessor B / Section 1 / Programm 2 / Ancillary Receiver 1</v>
      </c>
      <c r="C2456" t="str">
        <f t="shared" si="343"/>
        <v>SDI10_ANCrec_0001</v>
      </c>
      <c r="D2456" t="str">
        <f t="shared" si="344"/>
        <v>Receiver</v>
      </c>
      <c r="E2456" t="str">
        <f t="shared" si="345"/>
        <v>2</v>
      </c>
      <c r="F2456" t="str">
        <f t="shared" si="346"/>
        <v>1</v>
      </c>
      <c r="G2456" t="str">
        <f t="shared" si="347"/>
        <v>2</v>
      </c>
      <c r="H2456" t="str">
        <f t="shared" si="348"/>
        <v>ANC</v>
      </c>
      <c r="I2456">
        <f t="shared" si="349"/>
        <v>10</v>
      </c>
      <c r="J2456" s="114" t="str">
        <f t="shared" si="350"/>
        <v>1</v>
      </c>
    </row>
    <row r="2457" spans="1:10" x14ac:dyDescent="0.2">
      <c r="A2457" s="116" t="s">
        <v>3520</v>
      </c>
      <c r="B2457" t="str">
        <f t="shared" si="342"/>
        <v>Prozessor B / Section 1 / Programm 2 / Ancillary Receiver 2</v>
      </c>
      <c r="C2457" t="str">
        <f t="shared" si="343"/>
        <v>SDI10_ANCrec_0002</v>
      </c>
      <c r="D2457" t="str">
        <f t="shared" si="344"/>
        <v>Receiver</v>
      </c>
      <c r="E2457" t="str">
        <f t="shared" si="345"/>
        <v>2</v>
      </c>
      <c r="F2457" t="str">
        <f t="shared" si="346"/>
        <v>1</v>
      </c>
      <c r="G2457" t="str">
        <f t="shared" si="347"/>
        <v>2</v>
      </c>
      <c r="H2457" t="str">
        <f t="shared" si="348"/>
        <v>ANC</v>
      </c>
      <c r="I2457">
        <f t="shared" si="349"/>
        <v>10</v>
      </c>
      <c r="J2457" s="114" t="str">
        <f t="shared" si="350"/>
        <v>2</v>
      </c>
    </row>
    <row r="2458" spans="1:10" x14ac:dyDescent="0.2">
      <c r="A2458" s="115" t="s">
        <v>3521</v>
      </c>
      <c r="B2458" t="str">
        <f t="shared" si="342"/>
        <v>Prozessor B / Section 1 / Programm 2 / Ancillary Receiver 3</v>
      </c>
      <c r="C2458" t="str">
        <f t="shared" si="343"/>
        <v>SDI10_ANCrec_0003</v>
      </c>
      <c r="D2458" t="str">
        <f t="shared" si="344"/>
        <v>Receiver</v>
      </c>
      <c r="E2458" t="str">
        <f t="shared" si="345"/>
        <v>2</v>
      </c>
      <c r="F2458" t="str">
        <f t="shared" si="346"/>
        <v>1</v>
      </c>
      <c r="G2458" t="str">
        <f t="shared" si="347"/>
        <v>2</v>
      </c>
      <c r="H2458" t="str">
        <f t="shared" si="348"/>
        <v>ANC</v>
      </c>
      <c r="I2458">
        <f t="shared" si="349"/>
        <v>10</v>
      </c>
      <c r="J2458" s="114" t="str">
        <f t="shared" si="350"/>
        <v>3</v>
      </c>
    </row>
    <row r="2459" spans="1:10" x14ac:dyDescent="0.2">
      <c r="A2459" s="116" t="s">
        <v>3522</v>
      </c>
      <c r="B2459" t="str">
        <f t="shared" si="342"/>
        <v>Prozessor B / Section 1 / Programm 2 / Ancillary Receiver 4</v>
      </c>
      <c r="C2459" t="str">
        <f t="shared" si="343"/>
        <v>SDI10_ANCrec_0004</v>
      </c>
      <c r="D2459" t="str">
        <f t="shared" si="344"/>
        <v>Receiver</v>
      </c>
      <c r="E2459" t="str">
        <f t="shared" si="345"/>
        <v>2</v>
      </c>
      <c r="F2459" t="str">
        <f t="shared" si="346"/>
        <v>1</v>
      </c>
      <c r="G2459" t="str">
        <f t="shared" si="347"/>
        <v>2</v>
      </c>
      <c r="H2459" t="str">
        <f t="shared" si="348"/>
        <v>ANC</v>
      </c>
      <c r="I2459">
        <f t="shared" si="349"/>
        <v>10</v>
      </c>
      <c r="J2459" s="114" t="str">
        <f t="shared" si="350"/>
        <v>4</v>
      </c>
    </row>
    <row r="2460" spans="1:10" x14ac:dyDescent="0.2">
      <c r="A2460" s="115" t="s">
        <v>3523</v>
      </c>
      <c r="B2460" t="str">
        <f t="shared" si="342"/>
        <v>Prozessor B / Section 1 / Programm 3 / Video Receiver 1</v>
      </c>
      <c r="C2460" t="str">
        <f t="shared" si="343"/>
        <v>SDI11_VIDrec_0001</v>
      </c>
      <c r="D2460" t="str">
        <f t="shared" si="344"/>
        <v>Receiver</v>
      </c>
      <c r="E2460" t="str">
        <f t="shared" si="345"/>
        <v>2</v>
      </c>
      <c r="F2460" t="str">
        <f t="shared" si="346"/>
        <v>1</v>
      </c>
      <c r="G2460" t="str">
        <f t="shared" si="347"/>
        <v>3</v>
      </c>
      <c r="H2460" t="str">
        <f t="shared" si="348"/>
        <v>VID</v>
      </c>
      <c r="I2460">
        <f t="shared" si="349"/>
        <v>11</v>
      </c>
      <c r="J2460" s="114" t="str">
        <f t="shared" si="350"/>
        <v>1</v>
      </c>
    </row>
    <row r="2461" spans="1:10" x14ac:dyDescent="0.2">
      <c r="A2461" s="116" t="s">
        <v>3524</v>
      </c>
      <c r="B2461" t="str">
        <f t="shared" si="342"/>
        <v>Prozessor B / Section 1 / Programm 3 / Audio Receiver 1</v>
      </c>
      <c r="C2461" t="str">
        <f t="shared" si="343"/>
        <v>SDI11_AUDrec_0001</v>
      </c>
      <c r="D2461" t="str">
        <f t="shared" si="344"/>
        <v>Receiver</v>
      </c>
      <c r="E2461" t="str">
        <f t="shared" si="345"/>
        <v>2</v>
      </c>
      <c r="F2461" t="str">
        <f t="shared" si="346"/>
        <v>1</v>
      </c>
      <c r="G2461" t="str">
        <f t="shared" si="347"/>
        <v>3</v>
      </c>
      <c r="H2461" t="str">
        <f t="shared" si="348"/>
        <v>AUD</v>
      </c>
      <c r="I2461">
        <f t="shared" si="349"/>
        <v>11</v>
      </c>
      <c r="J2461" s="114" t="str">
        <f t="shared" si="350"/>
        <v>1</v>
      </c>
    </row>
    <row r="2462" spans="1:10" x14ac:dyDescent="0.2">
      <c r="A2462" s="115" t="s">
        <v>3525</v>
      </c>
      <c r="B2462" t="str">
        <f t="shared" si="342"/>
        <v>Prozessor B / Section 1 / Programm 3 / Audio Receiver 2</v>
      </c>
      <c r="C2462" t="str">
        <f t="shared" si="343"/>
        <v>SDI11_AUDrec_0002</v>
      </c>
      <c r="D2462" t="str">
        <f t="shared" si="344"/>
        <v>Receiver</v>
      </c>
      <c r="E2462" t="str">
        <f t="shared" si="345"/>
        <v>2</v>
      </c>
      <c r="F2462" t="str">
        <f t="shared" si="346"/>
        <v>1</v>
      </c>
      <c r="G2462" t="str">
        <f t="shared" si="347"/>
        <v>3</v>
      </c>
      <c r="H2462" t="str">
        <f t="shared" si="348"/>
        <v>AUD</v>
      </c>
      <c r="I2462">
        <f t="shared" si="349"/>
        <v>11</v>
      </c>
      <c r="J2462" s="114" t="str">
        <f t="shared" si="350"/>
        <v>2</v>
      </c>
    </row>
    <row r="2463" spans="1:10" x14ac:dyDescent="0.2">
      <c r="A2463" s="116" t="s">
        <v>3526</v>
      </c>
      <c r="B2463" t="str">
        <f t="shared" si="342"/>
        <v>Prozessor B / Section 1 / Programm 3 / Audio Receiver 3</v>
      </c>
      <c r="C2463" t="str">
        <f t="shared" si="343"/>
        <v>SDI11_AUDrec_0003</v>
      </c>
      <c r="D2463" t="str">
        <f t="shared" si="344"/>
        <v>Receiver</v>
      </c>
      <c r="E2463" t="str">
        <f t="shared" si="345"/>
        <v>2</v>
      </c>
      <c r="F2463" t="str">
        <f t="shared" si="346"/>
        <v>1</v>
      </c>
      <c r="G2463" t="str">
        <f t="shared" si="347"/>
        <v>3</v>
      </c>
      <c r="H2463" t="str">
        <f t="shared" si="348"/>
        <v>AUD</v>
      </c>
      <c r="I2463">
        <f t="shared" si="349"/>
        <v>11</v>
      </c>
      <c r="J2463" s="114" t="str">
        <f t="shared" si="350"/>
        <v>3</v>
      </c>
    </row>
    <row r="2464" spans="1:10" x14ac:dyDescent="0.2">
      <c r="A2464" s="115" t="s">
        <v>3527</v>
      </c>
      <c r="B2464" t="str">
        <f t="shared" si="342"/>
        <v>Prozessor B / Section 1 / Programm 3 / Audio Receiver 4</v>
      </c>
      <c r="C2464" t="str">
        <f t="shared" si="343"/>
        <v>SDI11_AUDrec_0004</v>
      </c>
      <c r="D2464" t="str">
        <f t="shared" si="344"/>
        <v>Receiver</v>
      </c>
      <c r="E2464" t="str">
        <f t="shared" si="345"/>
        <v>2</v>
      </c>
      <c r="F2464" t="str">
        <f t="shared" si="346"/>
        <v>1</v>
      </c>
      <c r="G2464" t="str">
        <f t="shared" si="347"/>
        <v>3</v>
      </c>
      <c r="H2464" t="str">
        <f t="shared" si="348"/>
        <v>AUD</v>
      </c>
      <c r="I2464">
        <f t="shared" si="349"/>
        <v>11</v>
      </c>
      <c r="J2464" s="114" t="str">
        <f t="shared" si="350"/>
        <v>4</v>
      </c>
    </row>
    <row r="2465" spans="1:10" x14ac:dyDescent="0.2">
      <c r="A2465" s="116" t="s">
        <v>3528</v>
      </c>
      <c r="B2465" t="str">
        <f t="shared" si="342"/>
        <v>Prozessor B / Section 1 / Programm 3 / Audio Receiver 5</v>
      </c>
      <c r="C2465" t="str">
        <f t="shared" si="343"/>
        <v>SDI11_AUDrec_0005</v>
      </c>
      <c r="D2465" t="str">
        <f t="shared" si="344"/>
        <v>Receiver</v>
      </c>
      <c r="E2465" t="str">
        <f t="shared" si="345"/>
        <v>2</v>
      </c>
      <c r="F2465" t="str">
        <f t="shared" si="346"/>
        <v>1</v>
      </c>
      <c r="G2465" t="str">
        <f t="shared" si="347"/>
        <v>3</v>
      </c>
      <c r="H2465" t="str">
        <f t="shared" si="348"/>
        <v>AUD</v>
      </c>
      <c r="I2465">
        <f t="shared" si="349"/>
        <v>11</v>
      </c>
      <c r="J2465" s="114" t="str">
        <f t="shared" si="350"/>
        <v>5</v>
      </c>
    </row>
    <row r="2466" spans="1:10" x14ac:dyDescent="0.2">
      <c r="A2466" s="115" t="s">
        <v>3529</v>
      </c>
      <c r="B2466" t="str">
        <f t="shared" si="342"/>
        <v>Prozessor B / Section 1 / Programm 3 / Audio Receiver 6</v>
      </c>
      <c r="C2466" t="str">
        <f t="shared" si="343"/>
        <v>SDI11_AUDrec_0006</v>
      </c>
      <c r="D2466" t="str">
        <f t="shared" si="344"/>
        <v>Receiver</v>
      </c>
      <c r="E2466" t="str">
        <f t="shared" si="345"/>
        <v>2</v>
      </c>
      <c r="F2466" t="str">
        <f t="shared" si="346"/>
        <v>1</v>
      </c>
      <c r="G2466" t="str">
        <f t="shared" si="347"/>
        <v>3</v>
      </c>
      <c r="H2466" t="str">
        <f t="shared" si="348"/>
        <v>AUD</v>
      </c>
      <c r="I2466">
        <f t="shared" si="349"/>
        <v>11</v>
      </c>
      <c r="J2466" s="114" t="str">
        <f t="shared" si="350"/>
        <v>6</v>
      </c>
    </row>
    <row r="2467" spans="1:10" x14ac:dyDescent="0.2">
      <c r="A2467" s="116" t="s">
        <v>3530</v>
      </c>
      <c r="B2467" t="str">
        <f t="shared" si="342"/>
        <v>Prozessor B / Section 1 / Programm 3 / Audio Receiver 7</v>
      </c>
      <c r="C2467" t="str">
        <f t="shared" si="343"/>
        <v>SDI11_AUDrec_0007</v>
      </c>
      <c r="D2467" t="str">
        <f t="shared" si="344"/>
        <v>Receiver</v>
      </c>
      <c r="E2467" t="str">
        <f t="shared" si="345"/>
        <v>2</v>
      </c>
      <c r="F2467" t="str">
        <f t="shared" si="346"/>
        <v>1</v>
      </c>
      <c r="G2467" t="str">
        <f t="shared" si="347"/>
        <v>3</v>
      </c>
      <c r="H2467" t="str">
        <f t="shared" si="348"/>
        <v>AUD</v>
      </c>
      <c r="I2467">
        <f t="shared" si="349"/>
        <v>11</v>
      </c>
      <c r="J2467" s="114" t="str">
        <f t="shared" si="350"/>
        <v>7</v>
      </c>
    </row>
    <row r="2468" spans="1:10" x14ac:dyDescent="0.2">
      <c r="A2468" s="115" t="s">
        <v>3531</v>
      </c>
      <c r="B2468" t="str">
        <f t="shared" si="342"/>
        <v>Prozessor B / Section 1 / Programm 3 / Audio Receiver 8</v>
      </c>
      <c r="C2468" t="str">
        <f t="shared" si="343"/>
        <v>SDI11_AUDrec_0008</v>
      </c>
      <c r="D2468" t="str">
        <f t="shared" si="344"/>
        <v>Receiver</v>
      </c>
      <c r="E2468" t="str">
        <f t="shared" si="345"/>
        <v>2</v>
      </c>
      <c r="F2468" t="str">
        <f t="shared" si="346"/>
        <v>1</v>
      </c>
      <c r="G2468" t="str">
        <f t="shared" si="347"/>
        <v>3</v>
      </c>
      <c r="H2468" t="str">
        <f t="shared" si="348"/>
        <v>AUD</v>
      </c>
      <c r="I2468">
        <f t="shared" si="349"/>
        <v>11</v>
      </c>
      <c r="J2468" s="114" t="str">
        <f t="shared" si="350"/>
        <v>8</v>
      </c>
    </row>
    <row r="2469" spans="1:10" x14ac:dyDescent="0.2">
      <c r="A2469" s="116" t="s">
        <v>3532</v>
      </c>
      <c r="B2469" t="str">
        <f t="shared" si="342"/>
        <v>Prozessor B / Section 1 / Programm 3 / Audio Receiver 9</v>
      </c>
      <c r="C2469" t="str">
        <f t="shared" si="343"/>
        <v>SDI11_AUDrec_0009</v>
      </c>
      <c r="D2469" t="str">
        <f t="shared" si="344"/>
        <v>Receiver</v>
      </c>
      <c r="E2469" t="str">
        <f t="shared" si="345"/>
        <v>2</v>
      </c>
      <c r="F2469" t="str">
        <f t="shared" si="346"/>
        <v>1</v>
      </c>
      <c r="G2469" t="str">
        <f t="shared" si="347"/>
        <v>3</v>
      </c>
      <c r="H2469" t="str">
        <f t="shared" si="348"/>
        <v>AUD</v>
      </c>
      <c r="I2469">
        <f t="shared" si="349"/>
        <v>11</v>
      </c>
      <c r="J2469" s="114" t="str">
        <f t="shared" si="350"/>
        <v>9</v>
      </c>
    </row>
    <row r="2470" spans="1:10" x14ac:dyDescent="0.2">
      <c r="A2470" s="115" t="s">
        <v>3533</v>
      </c>
      <c r="B2470" t="str">
        <f t="shared" si="342"/>
        <v>Prozessor B / Section 1 / Programm 3 / Audio Receiver 10</v>
      </c>
      <c r="C2470" t="str">
        <f t="shared" si="343"/>
        <v>SDI11_AUDrec_0010</v>
      </c>
      <c r="D2470" t="str">
        <f t="shared" si="344"/>
        <v>Receiver</v>
      </c>
      <c r="E2470" t="str">
        <f t="shared" si="345"/>
        <v>2</v>
      </c>
      <c r="F2470" t="str">
        <f t="shared" si="346"/>
        <v>1</v>
      </c>
      <c r="G2470" t="str">
        <f t="shared" si="347"/>
        <v>3</v>
      </c>
      <c r="H2470" t="str">
        <f t="shared" si="348"/>
        <v>AUD</v>
      </c>
      <c r="I2470">
        <f t="shared" si="349"/>
        <v>11</v>
      </c>
      <c r="J2470" s="114" t="str">
        <f t="shared" si="350"/>
        <v>10</v>
      </c>
    </row>
    <row r="2471" spans="1:10" x14ac:dyDescent="0.2">
      <c r="A2471" s="116" t="s">
        <v>3534</v>
      </c>
      <c r="B2471" t="str">
        <f t="shared" si="342"/>
        <v>Prozessor B / Section 1 / Programm 3 / Audio Receiver 11</v>
      </c>
      <c r="C2471" t="str">
        <f t="shared" si="343"/>
        <v>SDI11_AUDrec_0011</v>
      </c>
      <c r="D2471" t="str">
        <f t="shared" si="344"/>
        <v>Receiver</v>
      </c>
      <c r="E2471" t="str">
        <f t="shared" si="345"/>
        <v>2</v>
      </c>
      <c r="F2471" t="str">
        <f t="shared" si="346"/>
        <v>1</v>
      </c>
      <c r="G2471" t="str">
        <f t="shared" si="347"/>
        <v>3</v>
      </c>
      <c r="H2471" t="str">
        <f t="shared" si="348"/>
        <v>AUD</v>
      </c>
      <c r="I2471">
        <f t="shared" si="349"/>
        <v>11</v>
      </c>
      <c r="J2471" s="114" t="str">
        <f t="shared" si="350"/>
        <v>11</v>
      </c>
    </row>
    <row r="2472" spans="1:10" x14ac:dyDescent="0.2">
      <c r="A2472" s="115" t="s">
        <v>3535</v>
      </c>
      <c r="B2472" t="str">
        <f t="shared" si="342"/>
        <v>Prozessor B / Section 1 / Programm 3 / Audio Receiver 12</v>
      </c>
      <c r="C2472" t="str">
        <f t="shared" si="343"/>
        <v>SDI11_AUDrec_0012</v>
      </c>
      <c r="D2472" t="str">
        <f t="shared" si="344"/>
        <v>Receiver</v>
      </c>
      <c r="E2472" t="str">
        <f t="shared" si="345"/>
        <v>2</v>
      </c>
      <c r="F2472" t="str">
        <f t="shared" si="346"/>
        <v>1</v>
      </c>
      <c r="G2472" t="str">
        <f t="shared" si="347"/>
        <v>3</v>
      </c>
      <c r="H2472" t="str">
        <f t="shared" si="348"/>
        <v>AUD</v>
      </c>
      <c r="I2472">
        <f t="shared" si="349"/>
        <v>11</v>
      </c>
      <c r="J2472" s="114" t="str">
        <f t="shared" si="350"/>
        <v>12</v>
      </c>
    </row>
    <row r="2473" spans="1:10" x14ac:dyDescent="0.2">
      <c r="A2473" s="116" t="s">
        <v>3536</v>
      </c>
      <c r="B2473" t="str">
        <f t="shared" si="342"/>
        <v>Prozessor B / Section 1 / Programm 3 / Audio Receiver 13</v>
      </c>
      <c r="C2473" t="str">
        <f t="shared" si="343"/>
        <v>SDI11_AUDrec_0013</v>
      </c>
      <c r="D2473" t="str">
        <f t="shared" si="344"/>
        <v>Receiver</v>
      </c>
      <c r="E2473" t="str">
        <f t="shared" si="345"/>
        <v>2</v>
      </c>
      <c r="F2473" t="str">
        <f t="shared" si="346"/>
        <v>1</v>
      </c>
      <c r="G2473" t="str">
        <f t="shared" si="347"/>
        <v>3</v>
      </c>
      <c r="H2473" t="str">
        <f t="shared" si="348"/>
        <v>AUD</v>
      </c>
      <c r="I2473">
        <f t="shared" si="349"/>
        <v>11</v>
      </c>
      <c r="J2473" s="114" t="str">
        <f t="shared" si="350"/>
        <v>13</v>
      </c>
    </row>
    <row r="2474" spans="1:10" x14ac:dyDescent="0.2">
      <c r="A2474" s="115" t="s">
        <v>3537</v>
      </c>
      <c r="B2474" t="str">
        <f t="shared" si="342"/>
        <v>Prozessor B / Section 1 / Programm 3 / Audio Receiver 14</v>
      </c>
      <c r="C2474" t="str">
        <f t="shared" si="343"/>
        <v>SDI11_AUDrec_0014</v>
      </c>
      <c r="D2474" t="str">
        <f t="shared" si="344"/>
        <v>Receiver</v>
      </c>
      <c r="E2474" t="str">
        <f t="shared" si="345"/>
        <v>2</v>
      </c>
      <c r="F2474" t="str">
        <f t="shared" si="346"/>
        <v>1</v>
      </c>
      <c r="G2474" t="str">
        <f t="shared" si="347"/>
        <v>3</v>
      </c>
      <c r="H2474" t="str">
        <f t="shared" si="348"/>
        <v>AUD</v>
      </c>
      <c r="I2474">
        <f t="shared" si="349"/>
        <v>11</v>
      </c>
      <c r="J2474" s="114" t="str">
        <f t="shared" si="350"/>
        <v>14</v>
      </c>
    </row>
    <row r="2475" spans="1:10" x14ac:dyDescent="0.2">
      <c r="A2475" s="116" t="s">
        <v>3538</v>
      </c>
      <c r="B2475" t="str">
        <f t="shared" si="342"/>
        <v>Prozessor B / Section 1 / Programm 3 / Audio Receiver 15</v>
      </c>
      <c r="C2475" t="str">
        <f t="shared" si="343"/>
        <v>SDI11_AUDrec_0015</v>
      </c>
      <c r="D2475" t="str">
        <f t="shared" si="344"/>
        <v>Receiver</v>
      </c>
      <c r="E2475" t="str">
        <f t="shared" si="345"/>
        <v>2</v>
      </c>
      <c r="F2475" t="str">
        <f t="shared" si="346"/>
        <v>1</v>
      </c>
      <c r="G2475" t="str">
        <f t="shared" si="347"/>
        <v>3</v>
      </c>
      <c r="H2475" t="str">
        <f t="shared" si="348"/>
        <v>AUD</v>
      </c>
      <c r="I2475">
        <f t="shared" si="349"/>
        <v>11</v>
      </c>
      <c r="J2475" s="114" t="str">
        <f t="shared" si="350"/>
        <v>15</v>
      </c>
    </row>
    <row r="2476" spans="1:10" x14ac:dyDescent="0.2">
      <c r="A2476" s="115" t="s">
        <v>3539</v>
      </c>
      <c r="B2476" t="str">
        <f t="shared" si="342"/>
        <v>Prozessor B / Section 1 / Programm 3 / Audio Receiver 16</v>
      </c>
      <c r="C2476" t="str">
        <f t="shared" si="343"/>
        <v>SDI11_AUDrec_0016</v>
      </c>
      <c r="D2476" t="str">
        <f t="shared" si="344"/>
        <v>Receiver</v>
      </c>
      <c r="E2476" t="str">
        <f t="shared" si="345"/>
        <v>2</v>
      </c>
      <c r="F2476" t="str">
        <f t="shared" si="346"/>
        <v>1</v>
      </c>
      <c r="G2476" t="str">
        <f t="shared" si="347"/>
        <v>3</v>
      </c>
      <c r="H2476" t="str">
        <f t="shared" si="348"/>
        <v>AUD</v>
      </c>
      <c r="I2476">
        <f t="shared" si="349"/>
        <v>11</v>
      </c>
      <c r="J2476" s="114" t="str">
        <f t="shared" si="350"/>
        <v>16</v>
      </c>
    </row>
    <row r="2477" spans="1:10" x14ac:dyDescent="0.2">
      <c r="A2477" s="116" t="s">
        <v>3540</v>
      </c>
      <c r="B2477" t="str">
        <f t="shared" si="342"/>
        <v>Prozessor B / Section 1 / Programm 3 / Ancillary Receiver 1</v>
      </c>
      <c r="C2477" t="str">
        <f t="shared" si="343"/>
        <v>SDI11_ANCrec_0001</v>
      </c>
      <c r="D2477" t="str">
        <f t="shared" si="344"/>
        <v>Receiver</v>
      </c>
      <c r="E2477" t="str">
        <f t="shared" si="345"/>
        <v>2</v>
      </c>
      <c r="F2477" t="str">
        <f t="shared" si="346"/>
        <v>1</v>
      </c>
      <c r="G2477" t="str">
        <f t="shared" si="347"/>
        <v>3</v>
      </c>
      <c r="H2477" t="str">
        <f t="shared" si="348"/>
        <v>ANC</v>
      </c>
      <c r="I2477">
        <f t="shared" si="349"/>
        <v>11</v>
      </c>
      <c r="J2477" s="114" t="str">
        <f t="shared" si="350"/>
        <v>1</v>
      </c>
    </row>
    <row r="2478" spans="1:10" x14ac:dyDescent="0.2">
      <c r="A2478" s="115" t="s">
        <v>3541</v>
      </c>
      <c r="B2478" t="str">
        <f t="shared" si="342"/>
        <v>Prozessor B / Section 1 / Programm 3 / Ancillary Receiver 2</v>
      </c>
      <c r="C2478" t="str">
        <f t="shared" si="343"/>
        <v>SDI11_ANCrec_0002</v>
      </c>
      <c r="D2478" t="str">
        <f t="shared" si="344"/>
        <v>Receiver</v>
      </c>
      <c r="E2478" t="str">
        <f t="shared" si="345"/>
        <v>2</v>
      </c>
      <c r="F2478" t="str">
        <f t="shared" si="346"/>
        <v>1</v>
      </c>
      <c r="G2478" t="str">
        <f t="shared" si="347"/>
        <v>3</v>
      </c>
      <c r="H2478" t="str">
        <f t="shared" si="348"/>
        <v>ANC</v>
      </c>
      <c r="I2478">
        <f t="shared" si="349"/>
        <v>11</v>
      </c>
      <c r="J2478" s="114" t="str">
        <f t="shared" si="350"/>
        <v>2</v>
      </c>
    </row>
    <row r="2479" spans="1:10" x14ac:dyDescent="0.2">
      <c r="A2479" s="116" t="s">
        <v>3542</v>
      </c>
      <c r="B2479" t="str">
        <f t="shared" si="342"/>
        <v>Prozessor B / Section 1 / Programm 3 / Ancillary Receiver 3</v>
      </c>
      <c r="C2479" t="str">
        <f t="shared" si="343"/>
        <v>SDI11_ANCrec_0003</v>
      </c>
      <c r="D2479" t="str">
        <f t="shared" si="344"/>
        <v>Receiver</v>
      </c>
      <c r="E2479" t="str">
        <f t="shared" si="345"/>
        <v>2</v>
      </c>
      <c r="F2479" t="str">
        <f t="shared" si="346"/>
        <v>1</v>
      </c>
      <c r="G2479" t="str">
        <f t="shared" si="347"/>
        <v>3</v>
      </c>
      <c r="H2479" t="str">
        <f t="shared" si="348"/>
        <v>ANC</v>
      </c>
      <c r="I2479">
        <f t="shared" si="349"/>
        <v>11</v>
      </c>
      <c r="J2479" s="114" t="str">
        <f t="shared" si="350"/>
        <v>3</v>
      </c>
    </row>
    <row r="2480" spans="1:10" x14ac:dyDescent="0.2">
      <c r="A2480" s="115" t="s">
        <v>3543</v>
      </c>
      <c r="B2480" t="str">
        <f t="shared" si="342"/>
        <v>Prozessor B / Section 1 / Programm 3 / Ancillary Receiver 4</v>
      </c>
      <c r="C2480" t="str">
        <f t="shared" si="343"/>
        <v>SDI11_ANCrec_0004</v>
      </c>
      <c r="D2480" t="str">
        <f t="shared" si="344"/>
        <v>Receiver</v>
      </c>
      <c r="E2480" t="str">
        <f t="shared" si="345"/>
        <v>2</v>
      </c>
      <c r="F2480" t="str">
        <f t="shared" si="346"/>
        <v>1</v>
      </c>
      <c r="G2480" t="str">
        <f t="shared" si="347"/>
        <v>3</v>
      </c>
      <c r="H2480" t="str">
        <f t="shared" si="348"/>
        <v>ANC</v>
      </c>
      <c r="I2480">
        <f t="shared" si="349"/>
        <v>11</v>
      </c>
      <c r="J2480" s="114" t="str">
        <f t="shared" si="350"/>
        <v>4</v>
      </c>
    </row>
    <row r="2481" spans="1:10" x14ac:dyDescent="0.2">
      <c r="A2481" s="116" t="s">
        <v>3544</v>
      </c>
      <c r="B2481" t="str">
        <f t="shared" si="342"/>
        <v>Prozessor B / Section 1 / Programm 4 / Video Receiver 1</v>
      </c>
      <c r="C2481" t="str">
        <f t="shared" si="343"/>
        <v>SDI12_VIDrec_0001</v>
      </c>
      <c r="D2481" t="str">
        <f t="shared" si="344"/>
        <v>Receiver</v>
      </c>
      <c r="E2481" t="str">
        <f t="shared" si="345"/>
        <v>2</v>
      </c>
      <c r="F2481" t="str">
        <f t="shared" si="346"/>
        <v>1</v>
      </c>
      <c r="G2481" t="str">
        <f t="shared" si="347"/>
        <v>4</v>
      </c>
      <c r="H2481" t="str">
        <f t="shared" si="348"/>
        <v>VID</v>
      </c>
      <c r="I2481">
        <f t="shared" si="349"/>
        <v>12</v>
      </c>
      <c r="J2481" s="114" t="str">
        <f t="shared" si="350"/>
        <v>1</v>
      </c>
    </row>
    <row r="2482" spans="1:10" x14ac:dyDescent="0.2">
      <c r="A2482" s="115" t="s">
        <v>3545</v>
      </c>
      <c r="B2482" t="str">
        <f t="shared" si="342"/>
        <v>Prozessor B / Section 1 / Programm 4 / Audio Receiver 1</v>
      </c>
      <c r="C2482" t="str">
        <f t="shared" si="343"/>
        <v>SDI12_AUDrec_0001</v>
      </c>
      <c r="D2482" t="str">
        <f t="shared" si="344"/>
        <v>Receiver</v>
      </c>
      <c r="E2482" t="str">
        <f t="shared" si="345"/>
        <v>2</v>
      </c>
      <c r="F2482" t="str">
        <f t="shared" si="346"/>
        <v>1</v>
      </c>
      <c r="G2482" t="str">
        <f t="shared" si="347"/>
        <v>4</v>
      </c>
      <c r="H2482" t="str">
        <f t="shared" si="348"/>
        <v>AUD</v>
      </c>
      <c r="I2482">
        <f t="shared" si="349"/>
        <v>12</v>
      </c>
      <c r="J2482" s="114" t="str">
        <f t="shared" si="350"/>
        <v>1</v>
      </c>
    </row>
    <row r="2483" spans="1:10" x14ac:dyDescent="0.2">
      <c r="A2483" s="116" t="s">
        <v>3546</v>
      </c>
      <c r="B2483" t="str">
        <f t="shared" si="342"/>
        <v>Prozessor B / Section 1 / Programm 4 / Audio Receiver 2</v>
      </c>
      <c r="C2483" t="str">
        <f t="shared" si="343"/>
        <v>SDI12_AUDrec_0002</v>
      </c>
      <c r="D2483" t="str">
        <f t="shared" si="344"/>
        <v>Receiver</v>
      </c>
      <c r="E2483" t="str">
        <f t="shared" si="345"/>
        <v>2</v>
      </c>
      <c r="F2483" t="str">
        <f t="shared" si="346"/>
        <v>1</v>
      </c>
      <c r="G2483" t="str">
        <f t="shared" si="347"/>
        <v>4</v>
      </c>
      <c r="H2483" t="str">
        <f t="shared" si="348"/>
        <v>AUD</v>
      </c>
      <c r="I2483">
        <f t="shared" si="349"/>
        <v>12</v>
      </c>
      <c r="J2483" s="114" t="str">
        <f t="shared" si="350"/>
        <v>2</v>
      </c>
    </row>
    <row r="2484" spans="1:10" x14ac:dyDescent="0.2">
      <c r="A2484" s="115" t="s">
        <v>3547</v>
      </c>
      <c r="B2484" t="str">
        <f t="shared" si="342"/>
        <v>Prozessor B / Section 1 / Programm 4 / Audio Receiver 3</v>
      </c>
      <c r="C2484" t="str">
        <f t="shared" si="343"/>
        <v>SDI12_AUDrec_0003</v>
      </c>
      <c r="D2484" t="str">
        <f t="shared" si="344"/>
        <v>Receiver</v>
      </c>
      <c r="E2484" t="str">
        <f t="shared" si="345"/>
        <v>2</v>
      </c>
      <c r="F2484" t="str">
        <f t="shared" si="346"/>
        <v>1</v>
      </c>
      <c r="G2484" t="str">
        <f t="shared" si="347"/>
        <v>4</v>
      </c>
      <c r="H2484" t="str">
        <f t="shared" si="348"/>
        <v>AUD</v>
      </c>
      <c r="I2484">
        <f t="shared" si="349"/>
        <v>12</v>
      </c>
      <c r="J2484" s="114" t="str">
        <f t="shared" si="350"/>
        <v>3</v>
      </c>
    </row>
    <row r="2485" spans="1:10" x14ac:dyDescent="0.2">
      <c r="A2485" s="116" t="s">
        <v>3548</v>
      </c>
      <c r="B2485" t="str">
        <f t="shared" si="342"/>
        <v>Prozessor B / Section 1 / Programm 4 / Audio Receiver 4</v>
      </c>
      <c r="C2485" t="str">
        <f t="shared" si="343"/>
        <v>SDI12_AUDrec_0004</v>
      </c>
      <c r="D2485" t="str">
        <f t="shared" si="344"/>
        <v>Receiver</v>
      </c>
      <c r="E2485" t="str">
        <f t="shared" si="345"/>
        <v>2</v>
      </c>
      <c r="F2485" t="str">
        <f t="shared" si="346"/>
        <v>1</v>
      </c>
      <c r="G2485" t="str">
        <f t="shared" si="347"/>
        <v>4</v>
      </c>
      <c r="H2485" t="str">
        <f t="shared" si="348"/>
        <v>AUD</v>
      </c>
      <c r="I2485">
        <f t="shared" si="349"/>
        <v>12</v>
      </c>
      <c r="J2485" s="114" t="str">
        <f t="shared" si="350"/>
        <v>4</v>
      </c>
    </row>
    <row r="2486" spans="1:10" x14ac:dyDescent="0.2">
      <c r="A2486" s="115" t="s">
        <v>3549</v>
      </c>
      <c r="B2486" t="str">
        <f t="shared" si="342"/>
        <v>Prozessor B / Section 1 / Programm 4 / Audio Receiver 5</v>
      </c>
      <c r="C2486" t="str">
        <f t="shared" si="343"/>
        <v>SDI12_AUDrec_0005</v>
      </c>
      <c r="D2486" t="str">
        <f t="shared" si="344"/>
        <v>Receiver</v>
      </c>
      <c r="E2486" t="str">
        <f t="shared" si="345"/>
        <v>2</v>
      </c>
      <c r="F2486" t="str">
        <f t="shared" si="346"/>
        <v>1</v>
      </c>
      <c r="G2486" t="str">
        <f t="shared" si="347"/>
        <v>4</v>
      </c>
      <c r="H2486" t="str">
        <f t="shared" si="348"/>
        <v>AUD</v>
      </c>
      <c r="I2486">
        <f t="shared" si="349"/>
        <v>12</v>
      </c>
      <c r="J2486" s="114" t="str">
        <f t="shared" si="350"/>
        <v>5</v>
      </c>
    </row>
    <row r="2487" spans="1:10" x14ac:dyDescent="0.2">
      <c r="A2487" s="116" t="s">
        <v>3550</v>
      </c>
      <c r="B2487" t="str">
        <f t="shared" si="342"/>
        <v>Prozessor B / Section 1 / Programm 4 / Audio Receiver 6</v>
      </c>
      <c r="C2487" t="str">
        <f t="shared" si="343"/>
        <v>SDI12_AUDrec_0006</v>
      </c>
      <c r="D2487" t="str">
        <f t="shared" si="344"/>
        <v>Receiver</v>
      </c>
      <c r="E2487" t="str">
        <f t="shared" si="345"/>
        <v>2</v>
      </c>
      <c r="F2487" t="str">
        <f t="shared" si="346"/>
        <v>1</v>
      </c>
      <c r="G2487" t="str">
        <f t="shared" si="347"/>
        <v>4</v>
      </c>
      <c r="H2487" t="str">
        <f t="shared" si="348"/>
        <v>AUD</v>
      </c>
      <c r="I2487">
        <f t="shared" si="349"/>
        <v>12</v>
      </c>
      <c r="J2487" s="114" t="str">
        <f t="shared" si="350"/>
        <v>6</v>
      </c>
    </row>
    <row r="2488" spans="1:10" x14ac:dyDescent="0.2">
      <c r="A2488" s="115" t="s">
        <v>3551</v>
      </c>
      <c r="B2488" t="str">
        <f t="shared" si="342"/>
        <v>Prozessor B / Section 1 / Programm 4 / Audio Receiver 7</v>
      </c>
      <c r="C2488" t="str">
        <f t="shared" si="343"/>
        <v>SDI12_AUDrec_0007</v>
      </c>
      <c r="D2488" t="str">
        <f t="shared" si="344"/>
        <v>Receiver</v>
      </c>
      <c r="E2488" t="str">
        <f t="shared" si="345"/>
        <v>2</v>
      </c>
      <c r="F2488" t="str">
        <f t="shared" si="346"/>
        <v>1</v>
      </c>
      <c r="G2488" t="str">
        <f t="shared" si="347"/>
        <v>4</v>
      </c>
      <c r="H2488" t="str">
        <f t="shared" si="348"/>
        <v>AUD</v>
      </c>
      <c r="I2488">
        <f t="shared" si="349"/>
        <v>12</v>
      </c>
      <c r="J2488" s="114" t="str">
        <f t="shared" si="350"/>
        <v>7</v>
      </c>
    </row>
    <row r="2489" spans="1:10" x14ac:dyDescent="0.2">
      <c r="A2489" s="116" t="s">
        <v>3552</v>
      </c>
      <c r="B2489" t="str">
        <f t="shared" si="342"/>
        <v>Prozessor B / Section 1 / Programm 4 / Audio Receiver 8</v>
      </c>
      <c r="C2489" t="str">
        <f t="shared" si="343"/>
        <v>SDI12_AUDrec_0008</v>
      </c>
      <c r="D2489" t="str">
        <f t="shared" si="344"/>
        <v>Receiver</v>
      </c>
      <c r="E2489" t="str">
        <f t="shared" si="345"/>
        <v>2</v>
      </c>
      <c r="F2489" t="str">
        <f t="shared" si="346"/>
        <v>1</v>
      </c>
      <c r="G2489" t="str">
        <f t="shared" si="347"/>
        <v>4</v>
      </c>
      <c r="H2489" t="str">
        <f t="shared" si="348"/>
        <v>AUD</v>
      </c>
      <c r="I2489">
        <f t="shared" si="349"/>
        <v>12</v>
      </c>
      <c r="J2489" s="114" t="str">
        <f t="shared" si="350"/>
        <v>8</v>
      </c>
    </row>
    <row r="2490" spans="1:10" x14ac:dyDescent="0.2">
      <c r="A2490" s="115" t="s">
        <v>3553</v>
      </c>
      <c r="B2490" t="str">
        <f t="shared" si="342"/>
        <v>Prozessor B / Section 1 / Programm 4 / Audio Receiver 9</v>
      </c>
      <c r="C2490" t="str">
        <f t="shared" si="343"/>
        <v>SDI12_AUDrec_0009</v>
      </c>
      <c r="D2490" t="str">
        <f t="shared" si="344"/>
        <v>Receiver</v>
      </c>
      <c r="E2490" t="str">
        <f t="shared" si="345"/>
        <v>2</v>
      </c>
      <c r="F2490" t="str">
        <f t="shared" si="346"/>
        <v>1</v>
      </c>
      <c r="G2490" t="str">
        <f t="shared" si="347"/>
        <v>4</v>
      </c>
      <c r="H2490" t="str">
        <f t="shared" si="348"/>
        <v>AUD</v>
      </c>
      <c r="I2490">
        <f t="shared" si="349"/>
        <v>12</v>
      </c>
      <c r="J2490" s="114" t="str">
        <f t="shared" si="350"/>
        <v>9</v>
      </c>
    </row>
    <row r="2491" spans="1:10" x14ac:dyDescent="0.2">
      <c r="A2491" s="116" t="s">
        <v>3554</v>
      </c>
      <c r="B2491" t="str">
        <f t="shared" si="342"/>
        <v>Prozessor B / Section 1 / Programm 4 / Audio Receiver 10</v>
      </c>
      <c r="C2491" t="str">
        <f t="shared" si="343"/>
        <v>SDI12_AUDrec_0010</v>
      </c>
      <c r="D2491" t="str">
        <f t="shared" si="344"/>
        <v>Receiver</v>
      </c>
      <c r="E2491" t="str">
        <f t="shared" si="345"/>
        <v>2</v>
      </c>
      <c r="F2491" t="str">
        <f t="shared" si="346"/>
        <v>1</v>
      </c>
      <c r="G2491" t="str">
        <f t="shared" si="347"/>
        <v>4</v>
      </c>
      <c r="H2491" t="str">
        <f t="shared" si="348"/>
        <v>AUD</v>
      </c>
      <c r="I2491">
        <f t="shared" si="349"/>
        <v>12</v>
      </c>
      <c r="J2491" s="114" t="str">
        <f t="shared" si="350"/>
        <v>10</v>
      </c>
    </row>
    <row r="2492" spans="1:10" x14ac:dyDescent="0.2">
      <c r="A2492" s="115" t="s">
        <v>3555</v>
      </c>
      <c r="B2492" t="str">
        <f t="shared" si="342"/>
        <v>Prozessor B / Section 1 / Programm 4 / Audio Receiver 11</v>
      </c>
      <c r="C2492" t="str">
        <f t="shared" si="343"/>
        <v>SDI12_AUDrec_0011</v>
      </c>
      <c r="D2492" t="str">
        <f t="shared" si="344"/>
        <v>Receiver</v>
      </c>
      <c r="E2492" t="str">
        <f t="shared" si="345"/>
        <v>2</v>
      </c>
      <c r="F2492" t="str">
        <f t="shared" si="346"/>
        <v>1</v>
      </c>
      <c r="G2492" t="str">
        <f t="shared" si="347"/>
        <v>4</v>
      </c>
      <c r="H2492" t="str">
        <f t="shared" si="348"/>
        <v>AUD</v>
      </c>
      <c r="I2492">
        <f t="shared" si="349"/>
        <v>12</v>
      </c>
      <c r="J2492" s="114" t="str">
        <f t="shared" si="350"/>
        <v>11</v>
      </c>
    </row>
    <row r="2493" spans="1:10" x14ac:dyDescent="0.2">
      <c r="A2493" s="116" t="s">
        <v>3556</v>
      </c>
      <c r="B2493" t="str">
        <f t="shared" si="342"/>
        <v>Prozessor B / Section 1 / Programm 4 / Audio Receiver 12</v>
      </c>
      <c r="C2493" t="str">
        <f t="shared" si="343"/>
        <v>SDI12_AUDrec_0012</v>
      </c>
      <c r="D2493" t="str">
        <f t="shared" si="344"/>
        <v>Receiver</v>
      </c>
      <c r="E2493" t="str">
        <f t="shared" si="345"/>
        <v>2</v>
      </c>
      <c r="F2493" t="str">
        <f t="shared" si="346"/>
        <v>1</v>
      </c>
      <c r="G2493" t="str">
        <f t="shared" si="347"/>
        <v>4</v>
      </c>
      <c r="H2493" t="str">
        <f t="shared" si="348"/>
        <v>AUD</v>
      </c>
      <c r="I2493">
        <f t="shared" si="349"/>
        <v>12</v>
      </c>
      <c r="J2493" s="114" t="str">
        <f t="shared" si="350"/>
        <v>12</v>
      </c>
    </row>
    <row r="2494" spans="1:10" x14ac:dyDescent="0.2">
      <c r="A2494" s="115" t="s">
        <v>3557</v>
      </c>
      <c r="B2494" t="str">
        <f t="shared" si="342"/>
        <v>Prozessor B / Section 1 / Programm 4 / Audio Receiver 13</v>
      </c>
      <c r="C2494" t="str">
        <f t="shared" si="343"/>
        <v>SDI12_AUDrec_0013</v>
      </c>
      <c r="D2494" t="str">
        <f t="shared" si="344"/>
        <v>Receiver</v>
      </c>
      <c r="E2494" t="str">
        <f t="shared" si="345"/>
        <v>2</v>
      </c>
      <c r="F2494" t="str">
        <f t="shared" si="346"/>
        <v>1</v>
      </c>
      <c r="G2494" t="str">
        <f t="shared" si="347"/>
        <v>4</v>
      </c>
      <c r="H2494" t="str">
        <f t="shared" si="348"/>
        <v>AUD</v>
      </c>
      <c r="I2494">
        <f t="shared" si="349"/>
        <v>12</v>
      </c>
      <c r="J2494" s="114" t="str">
        <f t="shared" si="350"/>
        <v>13</v>
      </c>
    </row>
    <row r="2495" spans="1:10" x14ac:dyDescent="0.2">
      <c r="A2495" s="116" t="s">
        <v>3558</v>
      </c>
      <c r="B2495" t="str">
        <f t="shared" si="342"/>
        <v>Prozessor B / Section 1 / Programm 4 / Audio Receiver 14</v>
      </c>
      <c r="C2495" t="str">
        <f t="shared" si="343"/>
        <v>SDI12_AUDrec_0014</v>
      </c>
      <c r="D2495" t="str">
        <f t="shared" si="344"/>
        <v>Receiver</v>
      </c>
      <c r="E2495" t="str">
        <f t="shared" si="345"/>
        <v>2</v>
      </c>
      <c r="F2495" t="str">
        <f t="shared" si="346"/>
        <v>1</v>
      </c>
      <c r="G2495" t="str">
        <f t="shared" si="347"/>
        <v>4</v>
      </c>
      <c r="H2495" t="str">
        <f t="shared" si="348"/>
        <v>AUD</v>
      </c>
      <c r="I2495">
        <f t="shared" si="349"/>
        <v>12</v>
      </c>
      <c r="J2495" s="114" t="str">
        <f t="shared" si="350"/>
        <v>14</v>
      </c>
    </row>
    <row r="2496" spans="1:10" x14ac:dyDescent="0.2">
      <c r="A2496" s="115" t="s">
        <v>3559</v>
      </c>
      <c r="B2496" t="str">
        <f t="shared" si="342"/>
        <v>Prozessor B / Section 1 / Programm 4 / Audio Receiver 15</v>
      </c>
      <c r="C2496" t="str">
        <f t="shared" si="343"/>
        <v>SDI12_AUDrec_0015</v>
      </c>
      <c r="D2496" t="str">
        <f t="shared" si="344"/>
        <v>Receiver</v>
      </c>
      <c r="E2496" t="str">
        <f t="shared" si="345"/>
        <v>2</v>
      </c>
      <c r="F2496" t="str">
        <f t="shared" si="346"/>
        <v>1</v>
      </c>
      <c r="G2496" t="str">
        <f t="shared" si="347"/>
        <v>4</v>
      </c>
      <c r="H2496" t="str">
        <f t="shared" si="348"/>
        <v>AUD</v>
      </c>
      <c r="I2496">
        <f t="shared" si="349"/>
        <v>12</v>
      </c>
      <c r="J2496" s="114" t="str">
        <f t="shared" si="350"/>
        <v>15</v>
      </c>
    </row>
    <row r="2497" spans="1:10" x14ac:dyDescent="0.2">
      <c r="A2497" s="116" t="s">
        <v>3560</v>
      </c>
      <c r="B2497" t="str">
        <f t="shared" si="342"/>
        <v>Prozessor B / Section 1 / Programm 4 / Audio Receiver 16</v>
      </c>
      <c r="C2497" t="str">
        <f t="shared" si="343"/>
        <v>SDI12_AUDrec_0016</v>
      </c>
      <c r="D2497" t="str">
        <f t="shared" si="344"/>
        <v>Receiver</v>
      </c>
      <c r="E2497" t="str">
        <f t="shared" si="345"/>
        <v>2</v>
      </c>
      <c r="F2497" t="str">
        <f t="shared" si="346"/>
        <v>1</v>
      </c>
      <c r="G2497" t="str">
        <f t="shared" si="347"/>
        <v>4</v>
      </c>
      <c r="H2497" t="str">
        <f t="shared" si="348"/>
        <v>AUD</v>
      </c>
      <c r="I2497">
        <f t="shared" si="349"/>
        <v>12</v>
      </c>
      <c r="J2497" s="114" t="str">
        <f t="shared" si="350"/>
        <v>16</v>
      </c>
    </row>
    <row r="2498" spans="1:10" x14ac:dyDescent="0.2">
      <c r="A2498" s="115" t="s">
        <v>3561</v>
      </c>
      <c r="B2498" t="str">
        <f t="shared" ref="B2498:B2561" si="351">CONCATENATE(IF(E2498="1","Prozessor A",IF(E2498="2","Prozessor B",IF(E2498="3","Prozessor C",IF(E2498="4","Prozessor D","UNBEKANNT"))))," / ",IF(F2498="1","Section 1",IF(F2498="2","Section 2","UNBEKANNT"))," / ",IF(G2498="1","Programm 1",IF(G2498="2","Programm 2",IF(G2498="3","Programm 3",IF(G2498="4","Programm 4","UNBEKANNT")))), " / ", IF(H2498="VID","Video",IF(H2498="AUD","Audio",IF(H2498="ANC","Ancillary","UNBEKANNT")))," ", D2498, " ", J2498)</f>
        <v>Prozessor B / Section 1 / Programm 4 / Ancillary Receiver 1</v>
      </c>
      <c r="C2498" t="str">
        <f t="shared" ref="C2498:C2561" si="352">CONCATENATE("SDI",IF(I2498&lt;10,CONCATENATE("0",I2498),I2498),"_",H2498,IF(D2498="Sender","send_",IF(D2498="Receiver","rec_","UNKNOWN")),IF(OR(J2498 ="1",J2498 ="2",J2498 ="3",J2498 ="4",J2498 ="5",J2498 ="6",J2498 ="7",J2498 ="8",J2498 ="9"),CONCATENATE("000",J2498),CONCATENATE("00",J2498)))</f>
        <v>SDI12_ANCrec_0001</v>
      </c>
      <c r="D2498" t="str">
        <f t="shared" ref="D2498:D2561" si="353">IF(ISERROR(FIND("S|P",A2498)),"Receiver","Sender")</f>
        <v>Receiver</v>
      </c>
      <c r="E2498" t="str">
        <f t="shared" ref="E2498:E2561" si="354">IF(ISERROR(FIND("ProcA",A2498)),IF(ISERROR(FIND("ProcB",A2498)),IF(ISERROR(FIND("ProcC",A2498)),IF(ISERROR(FIND("ProcD",A2498)),"UNBEKANNT","4"),"3"),"2"),"1")</f>
        <v>2</v>
      </c>
      <c r="F2498" t="str">
        <f t="shared" ref="F2498:F2561" si="355">IF(ISERROR(FIND(" S1 ",A2498)),IF(ISERROR(FIND(" S2 ",A2498)),"UNBEKANNT","2"),"1")</f>
        <v>1</v>
      </c>
      <c r="G2498" t="str">
        <f t="shared" ref="G2498:G2561" si="356">IF(ISERROR(FIND(" P1 ",A2498)),IF(ISERROR(FIND(" P2 ",A2498)),IF(ISERROR(FIND(" P3 ",A2498)),IF(ISERROR(FIND(" P4 ",A2498)),"UNBEKANNT","4"),"3"),"2"),"1")</f>
        <v>4</v>
      </c>
      <c r="H2498" t="str">
        <f t="shared" ref="H2498:H2561" si="357">IF(ISERROR(FIND("Video",A2498)),IF(ISERROR(FIND("Audio",A2498)),IF(ISERROR(FIND("Ancillary",A2498)),"UNBEKANNT","ANC"),"AUD"),"VID")</f>
        <v>ANC</v>
      </c>
      <c r="I2498">
        <f t="shared" ref="I2498:I2561" si="358">IF(AND(E2498="1",F2498="1",G2498="1"),1,IF(AND(E2498="1",F2498="1",G2498="2"),2,IF(AND(E2498="1",F2498="1",G2498="3"),3,IF(AND(E2498="1",F2498="1",G2498="4"),4,IF(AND(E2498="1",F2498="2",G2498="1"),5,IF(AND(E2498="1",F2498="2",G2498="2"),6,IF(AND(E2498="1",F2498="2",G2498="3"),7,IF(AND(E2498="1",F2498="2",G2498="4"),8,IF(AND(E2498="2",F2498="1",G2498="1"),9,IF(AND(E2498="2",F2498="1",G2498="2"),10,IF(AND(E2498="2",F2498="1",G2498="3"),11,IF(AND(E2498="2",F2498="1",G2498="4"),12,IF(AND(E2498="2",F2498="2",G2498="1"),13,IF(AND(E2498="2",F2498="2",G2498="2"),14,IF(AND(E2498="2",F2498="2",G2498="3"),15,IF(AND(E2498="2",F2498="2",G2498="4"),16,IF(AND(E2498="3",F2498="1",G2498="1"),17,IF(AND(E2498="3",F2498="1",G2498="2"),18,IF(AND(E2498="3",F2498="1",G2498="3"),19,IF(AND(E2498="3",F2498="1",G2498="4"),20,IF(AND(E2498="3",F2498="2",G2498="1"),21,IF(AND(E2498="3",F2498="2",G2498="2"),22,IF(AND(E2498="3",F2498="2",G2498="3"),23,IF(AND(E2498="3",F2498="2",G2498="4"),24,IF(AND(E2498="4",F2498="1",G2498="1"),25,IF(AND(E2498="4",F2498="1",G2498="2"),26,IF(AND(E2498="4",F2498="1",G2498="3"),27,IF(AND(E2498="4",F2498="1",G2498="4"),28,IF(AND(E2498="4",F2498="2",G2498="1"),29,IF(AND(E2498="4",F2498="2",G2498="2"),30,IF(AND(E2498="4",F2498="2",G2498="3"),31,IF(AND(E2498="4",F2498="2",G2498="4"),32,"UNBEKANNT"))))))))))))))))))))))))))))))))</f>
        <v>12</v>
      </c>
      <c r="J2498" s="114" t="str">
        <f t="shared" ref="J2498:J2561" si="359">IF(ISERROR(FIND("Proxy Video",A2498)),IF(ISERROR(FIND("Video",A2498)),IF(ISERROR(SEARCH("Audio",A2498)),IF(ISERROR(SEARCH("Data",A2498)),"UNBEKANNT",RIGHT(A2498,LEN(A2498)-SEARCH("Data",A2498)-4)),RIGHT(A2498,LEN(A2498)-SEARCH("Audio",A2498)-5)),"1"),"2")</f>
        <v>1</v>
      </c>
    </row>
    <row r="2499" spans="1:10" x14ac:dyDescent="0.2">
      <c r="A2499" s="116" t="s">
        <v>3562</v>
      </c>
      <c r="B2499" t="str">
        <f t="shared" si="351"/>
        <v>Prozessor B / Section 1 / Programm 4 / Ancillary Receiver 2</v>
      </c>
      <c r="C2499" t="str">
        <f t="shared" si="352"/>
        <v>SDI12_ANCrec_0002</v>
      </c>
      <c r="D2499" t="str">
        <f t="shared" si="353"/>
        <v>Receiver</v>
      </c>
      <c r="E2499" t="str">
        <f t="shared" si="354"/>
        <v>2</v>
      </c>
      <c r="F2499" t="str">
        <f t="shared" si="355"/>
        <v>1</v>
      </c>
      <c r="G2499" t="str">
        <f t="shared" si="356"/>
        <v>4</v>
      </c>
      <c r="H2499" t="str">
        <f t="shared" si="357"/>
        <v>ANC</v>
      </c>
      <c r="I2499">
        <f t="shared" si="358"/>
        <v>12</v>
      </c>
      <c r="J2499" s="114" t="str">
        <f t="shared" si="359"/>
        <v>2</v>
      </c>
    </row>
    <row r="2500" spans="1:10" x14ac:dyDescent="0.2">
      <c r="A2500" s="115" t="s">
        <v>3563</v>
      </c>
      <c r="B2500" t="str">
        <f t="shared" si="351"/>
        <v>Prozessor B / Section 1 / Programm 4 / Ancillary Receiver 3</v>
      </c>
      <c r="C2500" t="str">
        <f t="shared" si="352"/>
        <v>SDI12_ANCrec_0003</v>
      </c>
      <c r="D2500" t="str">
        <f t="shared" si="353"/>
        <v>Receiver</v>
      </c>
      <c r="E2500" t="str">
        <f t="shared" si="354"/>
        <v>2</v>
      </c>
      <c r="F2500" t="str">
        <f t="shared" si="355"/>
        <v>1</v>
      </c>
      <c r="G2500" t="str">
        <f t="shared" si="356"/>
        <v>4</v>
      </c>
      <c r="H2500" t="str">
        <f t="shared" si="357"/>
        <v>ANC</v>
      </c>
      <c r="I2500">
        <f t="shared" si="358"/>
        <v>12</v>
      </c>
      <c r="J2500" s="114" t="str">
        <f t="shared" si="359"/>
        <v>3</v>
      </c>
    </row>
    <row r="2501" spans="1:10" x14ac:dyDescent="0.2">
      <c r="A2501" s="116" t="s">
        <v>3564</v>
      </c>
      <c r="B2501" t="str">
        <f t="shared" si="351"/>
        <v>Prozessor B / Section 1 / Programm 4 / Ancillary Receiver 4</v>
      </c>
      <c r="C2501" t="str">
        <f t="shared" si="352"/>
        <v>SDI12_ANCrec_0004</v>
      </c>
      <c r="D2501" t="str">
        <f t="shared" si="353"/>
        <v>Receiver</v>
      </c>
      <c r="E2501" t="str">
        <f t="shared" si="354"/>
        <v>2</v>
      </c>
      <c r="F2501" t="str">
        <f t="shared" si="355"/>
        <v>1</v>
      </c>
      <c r="G2501" t="str">
        <f t="shared" si="356"/>
        <v>4</v>
      </c>
      <c r="H2501" t="str">
        <f t="shared" si="357"/>
        <v>ANC</v>
      </c>
      <c r="I2501">
        <f t="shared" si="358"/>
        <v>12</v>
      </c>
      <c r="J2501" s="114" t="str">
        <f t="shared" si="359"/>
        <v>4</v>
      </c>
    </row>
    <row r="2502" spans="1:10" x14ac:dyDescent="0.2">
      <c r="A2502" s="115" t="s">
        <v>3565</v>
      </c>
      <c r="B2502" t="str">
        <f t="shared" si="351"/>
        <v>Prozessor B / Section 2 / Programm 1 / Video Receiver 1</v>
      </c>
      <c r="C2502" t="str">
        <f t="shared" si="352"/>
        <v>SDI13_VIDrec_0001</v>
      </c>
      <c r="D2502" t="str">
        <f t="shared" si="353"/>
        <v>Receiver</v>
      </c>
      <c r="E2502" t="str">
        <f t="shared" si="354"/>
        <v>2</v>
      </c>
      <c r="F2502" t="str">
        <f t="shared" si="355"/>
        <v>2</v>
      </c>
      <c r="G2502" t="str">
        <f t="shared" si="356"/>
        <v>1</v>
      </c>
      <c r="H2502" t="str">
        <f t="shared" si="357"/>
        <v>VID</v>
      </c>
      <c r="I2502">
        <f t="shared" si="358"/>
        <v>13</v>
      </c>
      <c r="J2502" s="114" t="str">
        <f t="shared" si="359"/>
        <v>1</v>
      </c>
    </row>
    <row r="2503" spans="1:10" x14ac:dyDescent="0.2">
      <c r="A2503" s="116" t="s">
        <v>3566</v>
      </c>
      <c r="B2503" t="str">
        <f t="shared" si="351"/>
        <v>Prozessor B / Section 2 / Programm 1 / Audio Receiver 1</v>
      </c>
      <c r="C2503" t="str">
        <f t="shared" si="352"/>
        <v>SDI13_AUDrec_0001</v>
      </c>
      <c r="D2503" t="str">
        <f t="shared" si="353"/>
        <v>Receiver</v>
      </c>
      <c r="E2503" t="str">
        <f t="shared" si="354"/>
        <v>2</v>
      </c>
      <c r="F2503" t="str">
        <f t="shared" si="355"/>
        <v>2</v>
      </c>
      <c r="G2503" t="str">
        <f t="shared" si="356"/>
        <v>1</v>
      </c>
      <c r="H2503" t="str">
        <f t="shared" si="357"/>
        <v>AUD</v>
      </c>
      <c r="I2503">
        <f t="shared" si="358"/>
        <v>13</v>
      </c>
      <c r="J2503" s="114" t="str">
        <f t="shared" si="359"/>
        <v>1</v>
      </c>
    </row>
    <row r="2504" spans="1:10" x14ac:dyDescent="0.2">
      <c r="A2504" s="115" t="s">
        <v>3567</v>
      </c>
      <c r="B2504" t="str">
        <f t="shared" si="351"/>
        <v>Prozessor B / Section 2 / Programm 1 / Audio Receiver 2</v>
      </c>
      <c r="C2504" t="str">
        <f t="shared" si="352"/>
        <v>SDI13_AUDrec_0002</v>
      </c>
      <c r="D2504" t="str">
        <f t="shared" si="353"/>
        <v>Receiver</v>
      </c>
      <c r="E2504" t="str">
        <f t="shared" si="354"/>
        <v>2</v>
      </c>
      <c r="F2504" t="str">
        <f t="shared" si="355"/>
        <v>2</v>
      </c>
      <c r="G2504" t="str">
        <f t="shared" si="356"/>
        <v>1</v>
      </c>
      <c r="H2504" t="str">
        <f t="shared" si="357"/>
        <v>AUD</v>
      </c>
      <c r="I2504">
        <f t="shared" si="358"/>
        <v>13</v>
      </c>
      <c r="J2504" s="114" t="str">
        <f t="shared" si="359"/>
        <v>2</v>
      </c>
    </row>
    <row r="2505" spans="1:10" x14ac:dyDescent="0.2">
      <c r="A2505" s="116" t="s">
        <v>3568</v>
      </c>
      <c r="B2505" t="str">
        <f t="shared" si="351"/>
        <v>Prozessor B / Section 2 / Programm 1 / Audio Receiver 3</v>
      </c>
      <c r="C2505" t="str">
        <f t="shared" si="352"/>
        <v>SDI13_AUDrec_0003</v>
      </c>
      <c r="D2505" t="str">
        <f t="shared" si="353"/>
        <v>Receiver</v>
      </c>
      <c r="E2505" t="str">
        <f t="shared" si="354"/>
        <v>2</v>
      </c>
      <c r="F2505" t="str">
        <f t="shared" si="355"/>
        <v>2</v>
      </c>
      <c r="G2505" t="str">
        <f t="shared" si="356"/>
        <v>1</v>
      </c>
      <c r="H2505" t="str">
        <f t="shared" si="357"/>
        <v>AUD</v>
      </c>
      <c r="I2505">
        <f t="shared" si="358"/>
        <v>13</v>
      </c>
      <c r="J2505" s="114" t="str">
        <f t="shared" si="359"/>
        <v>3</v>
      </c>
    </row>
    <row r="2506" spans="1:10" x14ac:dyDescent="0.2">
      <c r="A2506" s="115" t="s">
        <v>3569</v>
      </c>
      <c r="B2506" t="str">
        <f t="shared" si="351"/>
        <v>Prozessor B / Section 2 / Programm 1 / Audio Receiver 4</v>
      </c>
      <c r="C2506" t="str">
        <f t="shared" si="352"/>
        <v>SDI13_AUDrec_0004</v>
      </c>
      <c r="D2506" t="str">
        <f t="shared" si="353"/>
        <v>Receiver</v>
      </c>
      <c r="E2506" t="str">
        <f t="shared" si="354"/>
        <v>2</v>
      </c>
      <c r="F2506" t="str">
        <f t="shared" si="355"/>
        <v>2</v>
      </c>
      <c r="G2506" t="str">
        <f t="shared" si="356"/>
        <v>1</v>
      </c>
      <c r="H2506" t="str">
        <f t="shared" si="357"/>
        <v>AUD</v>
      </c>
      <c r="I2506">
        <f t="shared" si="358"/>
        <v>13</v>
      </c>
      <c r="J2506" s="114" t="str">
        <f t="shared" si="359"/>
        <v>4</v>
      </c>
    </row>
    <row r="2507" spans="1:10" x14ac:dyDescent="0.2">
      <c r="A2507" s="116" t="s">
        <v>3570</v>
      </c>
      <c r="B2507" t="str">
        <f t="shared" si="351"/>
        <v>Prozessor B / Section 2 / Programm 1 / Audio Receiver 5</v>
      </c>
      <c r="C2507" t="str">
        <f t="shared" si="352"/>
        <v>SDI13_AUDrec_0005</v>
      </c>
      <c r="D2507" t="str">
        <f t="shared" si="353"/>
        <v>Receiver</v>
      </c>
      <c r="E2507" t="str">
        <f t="shared" si="354"/>
        <v>2</v>
      </c>
      <c r="F2507" t="str">
        <f t="shared" si="355"/>
        <v>2</v>
      </c>
      <c r="G2507" t="str">
        <f t="shared" si="356"/>
        <v>1</v>
      </c>
      <c r="H2507" t="str">
        <f t="shared" si="357"/>
        <v>AUD</v>
      </c>
      <c r="I2507">
        <f t="shared" si="358"/>
        <v>13</v>
      </c>
      <c r="J2507" s="114" t="str">
        <f t="shared" si="359"/>
        <v>5</v>
      </c>
    </row>
    <row r="2508" spans="1:10" x14ac:dyDescent="0.2">
      <c r="A2508" s="115" t="s">
        <v>3571</v>
      </c>
      <c r="B2508" t="str">
        <f t="shared" si="351"/>
        <v>Prozessor B / Section 2 / Programm 1 / Audio Receiver 6</v>
      </c>
      <c r="C2508" t="str">
        <f t="shared" si="352"/>
        <v>SDI13_AUDrec_0006</v>
      </c>
      <c r="D2508" t="str">
        <f t="shared" si="353"/>
        <v>Receiver</v>
      </c>
      <c r="E2508" t="str">
        <f t="shared" si="354"/>
        <v>2</v>
      </c>
      <c r="F2508" t="str">
        <f t="shared" si="355"/>
        <v>2</v>
      </c>
      <c r="G2508" t="str">
        <f t="shared" si="356"/>
        <v>1</v>
      </c>
      <c r="H2508" t="str">
        <f t="shared" si="357"/>
        <v>AUD</v>
      </c>
      <c r="I2508">
        <f t="shared" si="358"/>
        <v>13</v>
      </c>
      <c r="J2508" s="114" t="str">
        <f t="shared" si="359"/>
        <v>6</v>
      </c>
    </row>
    <row r="2509" spans="1:10" x14ac:dyDescent="0.2">
      <c r="A2509" s="116" t="s">
        <v>3572</v>
      </c>
      <c r="B2509" t="str">
        <f t="shared" si="351"/>
        <v>Prozessor B / Section 2 / Programm 1 / Audio Receiver 7</v>
      </c>
      <c r="C2509" t="str">
        <f t="shared" si="352"/>
        <v>SDI13_AUDrec_0007</v>
      </c>
      <c r="D2509" t="str">
        <f t="shared" si="353"/>
        <v>Receiver</v>
      </c>
      <c r="E2509" t="str">
        <f t="shared" si="354"/>
        <v>2</v>
      </c>
      <c r="F2509" t="str">
        <f t="shared" si="355"/>
        <v>2</v>
      </c>
      <c r="G2509" t="str">
        <f t="shared" si="356"/>
        <v>1</v>
      </c>
      <c r="H2509" t="str">
        <f t="shared" si="357"/>
        <v>AUD</v>
      </c>
      <c r="I2509">
        <f t="shared" si="358"/>
        <v>13</v>
      </c>
      <c r="J2509" s="114" t="str">
        <f t="shared" si="359"/>
        <v>7</v>
      </c>
    </row>
    <row r="2510" spans="1:10" x14ac:dyDescent="0.2">
      <c r="A2510" s="115" t="s">
        <v>3573</v>
      </c>
      <c r="B2510" t="str">
        <f t="shared" si="351"/>
        <v>Prozessor B / Section 2 / Programm 1 / Audio Receiver 8</v>
      </c>
      <c r="C2510" t="str">
        <f t="shared" si="352"/>
        <v>SDI13_AUDrec_0008</v>
      </c>
      <c r="D2510" t="str">
        <f t="shared" si="353"/>
        <v>Receiver</v>
      </c>
      <c r="E2510" t="str">
        <f t="shared" si="354"/>
        <v>2</v>
      </c>
      <c r="F2510" t="str">
        <f t="shared" si="355"/>
        <v>2</v>
      </c>
      <c r="G2510" t="str">
        <f t="shared" si="356"/>
        <v>1</v>
      </c>
      <c r="H2510" t="str">
        <f t="shared" si="357"/>
        <v>AUD</v>
      </c>
      <c r="I2510">
        <f t="shared" si="358"/>
        <v>13</v>
      </c>
      <c r="J2510" s="114" t="str">
        <f t="shared" si="359"/>
        <v>8</v>
      </c>
    </row>
    <row r="2511" spans="1:10" x14ac:dyDescent="0.2">
      <c r="A2511" s="116" t="s">
        <v>3574</v>
      </c>
      <c r="B2511" t="str">
        <f t="shared" si="351"/>
        <v>Prozessor B / Section 2 / Programm 1 / Audio Receiver 9</v>
      </c>
      <c r="C2511" t="str">
        <f t="shared" si="352"/>
        <v>SDI13_AUDrec_0009</v>
      </c>
      <c r="D2511" t="str">
        <f t="shared" si="353"/>
        <v>Receiver</v>
      </c>
      <c r="E2511" t="str">
        <f t="shared" si="354"/>
        <v>2</v>
      </c>
      <c r="F2511" t="str">
        <f t="shared" si="355"/>
        <v>2</v>
      </c>
      <c r="G2511" t="str">
        <f t="shared" si="356"/>
        <v>1</v>
      </c>
      <c r="H2511" t="str">
        <f t="shared" si="357"/>
        <v>AUD</v>
      </c>
      <c r="I2511">
        <f t="shared" si="358"/>
        <v>13</v>
      </c>
      <c r="J2511" s="114" t="str">
        <f t="shared" si="359"/>
        <v>9</v>
      </c>
    </row>
    <row r="2512" spans="1:10" x14ac:dyDescent="0.2">
      <c r="A2512" s="115" t="s">
        <v>3575</v>
      </c>
      <c r="B2512" t="str">
        <f t="shared" si="351"/>
        <v>Prozessor B / Section 2 / Programm 1 / Audio Receiver 10</v>
      </c>
      <c r="C2512" t="str">
        <f t="shared" si="352"/>
        <v>SDI13_AUDrec_0010</v>
      </c>
      <c r="D2512" t="str">
        <f t="shared" si="353"/>
        <v>Receiver</v>
      </c>
      <c r="E2512" t="str">
        <f t="shared" si="354"/>
        <v>2</v>
      </c>
      <c r="F2512" t="str">
        <f t="shared" si="355"/>
        <v>2</v>
      </c>
      <c r="G2512" t="str">
        <f t="shared" si="356"/>
        <v>1</v>
      </c>
      <c r="H2512" t="str">
        <f t="shared" si="357"/>
        <v>AUD</v>
      </c>
      <c r="I2512">
        <f t="shared" si="358"/>
        <v>13</v>
      </c>
      <c r="J2512" s="114" t="str">
        <f t="shared" si="359"/>
        <v>10</v>
      </c>
    </row>
    <row r="2513" spans="1:10" x14ac:dyDescent="0.2">
      <c r="A2513" s="116" t="s">
        <v>3576</v>
      </c>
      <c r="B2513" t="str">
        <f t="shared" si="351"/>
        <v>Prozessor B / Section 2 / Programm 1 / Audio Receiver 11</v>
      </c>
      <c r="C2513" t="str">
        <f t="shared" si="352"/>
        <v>SDI13_AUDrec_0011</v>
      </c>
      <c r="D2513" t="str">
        <f t="shared" si="353"/>
        <v>Receiver</v>
      </c>
      <c r="E2513" t="str">
        <f t="shared" si="354"/>
        <v>2</v>
      </c>
      <c r="F2513" t="str">
        <f t="shared" si="355"/>
        <v>2</v>
      </c>
      <c r="G2513" t="str">
        <f t="shared" si="356"/>
        <v>1</v>
      </c>
      <c r="H2513" t="str">
        <f t="shared" si="357"/>
        <v>AUD</v>
      </c>
      <c r="I2513">
        <f t="shared" si="358"/>
        <v>13</v>
      </c>
      <c r="J2513" s="114" t="str">
        <f t="shared" si="359"/>
        <v>11</v>
      </c>
    </row>
    <row r="2514" spans="1:10" x14ac:dyDescent="0.2">
      <c r="A2514" s="115" t="s">
        <v>3577</v>
      </c>
      <c r="B2514" t="str">
        <f t="shared" si="351"/>
        <v>Prozessor B / Section 2 / Programm 1 / Audio Receiver 12</v>
      </c>
      <c r="C2514" t="str">
        <f t="shared" si="352"/>
        <v>SDI13_AUDrec_0012</v>
      </c>
      <c r="D2514" t="str">
        <f t="shared" si="353"/>
        <v>Receiver</v>
      </c>
      <c r="E2514" t="str">
        <f t="shared" si="354"/>
        <v>2</v>
      </c>
      <c r="F2514" t="str">
        <f t="shared" si="355"/>
        <v>2</v>
      </c>
      <c r="G2514" t="str">
        <f t="shared" si="356"/>
        <v>1</v>
      </c>
      <c r="H2514" t="str">
        <f t="shared" si="357"/>
        <v>AUD</v>
      </c>
      <c r="I2514">
        <f t="shared" si="358"/>
        <v>13</v>
      </c>
      <c r="J2514" s="114" t="str">
        <f t="shared" si="359"/>
        <v>12</v>
      </c>
    </row>
    <row r="2515" spans="1:10" x14ac:dyDescent="0.2">
      <c r="A2515" s="116" t="s">
        <v>3578</v>
      </c>
      <c r="B2515" t="str">
        <f t="shared" si="351"/>
        <v>Prozessor B / Section 2 / Programm 1 / Audio Receiver 13</v>
      </c>
      <c r="C2515" t="str">
        <f t="shared" si="352"/>
        <v>SDI13_AUDrec_0013</v>
      </c>
      <c r="D2515" t="str">
        <f t="shared" si="353"/>
        <v>Receiver</v>
      </c>
      <c r="E2515" t="str">
        <f t="shared" si="354"/>
        <v>2</v>
      </c>
      <c r="F2515" t="str">
        <f t="shared" si="355"/>
        <v>2</v>
      </c>
      <c r="G2515" t="str">
        <f t="shared" si="356"/>
        <v>1</v>
      </c>
      <c r="H2515" t="str">
        <f t="shared" si="357"/>
        <v>AUD</v>
      </c>
      <c r="I2515">
        <f t="shared" si="358"/>
        <v>13</v>
      </c>
      <c r="J2515" s="114" t="str">
        <f t="shared" si="359"/>
        <v>13</v>
      </c>
    </row>
    <row r="2516" spans="1:10" x14ac:dyDescent="0.2">
      <c r="A2516" s="115" t="s">
        <v>3579</v>
      </c>
      <c r="B2516" t="str">
        <f t="shared" si="351"/>
        <v>Prozessor B / Section 2 / Programm 1 / Audio Receiver 14</v>
      </c>
      <c r="C2516" t="str">
        <f t="shared" si="352"/>
        <v>SDI13_AUDrec_0014</v>
      </c>
      <c r="D2516" t="str">
        <f t="shared" si="353"/>
        <v>Receiver</v>
      </c>
      <c r="E2516" t="str">
        <f t="shared" si="354"/>
        <v>2</v>
      </c>
      <c r="F2516" t="str">
        <f t="shared" si="355"/>
        <v>2</v>
      </c>
      <c r="G2516" t="str">
        <f t="shared" si="356"/>
        <v>1</v>
      </c>
      <c r="H2516" t="str">
        <f t="shared" si="357"/>
        <v>AUD</v>
      </c>
      <c r="I2516">
        <f t="shared" si="358"/>
        <v>13</v>
      </c>
      <c r="J2516" s="114" t="str">
        <f t="shared" si="359"/>
        <v>14</v>
      </c>
    </row>
    <row r="2517" spans="1:10" x14ac:dyDescent="0.2">
      <c r="A2517" s="116" t="s">
        <v>3580</v>
      </c>
      <c r="B2517" t="str">
        <f t="shared" si="351"/>
        <v>Prozessor B / Section 2 / Programm 1 / Audio Receiver 15</v>
      </c>
      <c r="C2517" t="str">
        <f t="shared" si="352"/>
        <v>SDI13_AUDrec_0015</v>
      </c>
      <c r="D2517" t="str">
        <f t="shared" si="353"/>
        <v>Receiver</v>
      </c>
      <c r="E2517" t="str">
        <f t="shared" si="354"/>
        <v>2</v>
      </c>
      <c r="F2517" t="str">
        <f t="shared" si="355"/>
        <v>2</v>
      </c>
      <c r="G2517" t="str">
        <f t="shared" si="356"/>
        <v>1</v>
      </c>
      <c r="H2517" t="str">
        <f t="shared" si="357"/>
        <v>AUD</v>
      </c>
      <c r="I2517">
        <f t="shared" si="358"/>
        <v>13</v>
      </c>
      <c r="J2517" s="114" t="str">
        <f t="shared" si="359"/>
        <v>15</v>
      </c>
    </row>
    <row r="2518" spans="1:10" x14ac:dyDescent="0.2">
      <c r="A2518" s="115" t="s">
        <v>3581</v>
      </c>
      <c r="B2518" t="str">
        <f t="shared" si="351"/>
        <v>Prozessor B / Section 2 / Programm 1 / Audio Receiver 16</v>
      </c>
      <c r="C2518" t="str">
        <f t="shared" si="352"/>
        <v>SDI13_AUDrec_0016</v>
      </c>
      <c r="D2518" t="str">
        <f t="shared" si="353"/>
        <v>Receiver</v>
      </c>
      <c r="E2518" t="str">
        <f t="shared" si="354"/>
        <v>2</v>
      </c>
      <c r="F2518" t="str">
        <f t="shared" si="355"/>
        <v>2</v>
      </c>
      <c r="G2518" t="str">
        <f t="shared" si="356"/>
        <v>1</v>
      </c>
      <c r="H2518" t="str">
        <f t="shared" si="357"/>
        <v>AUD</v>
      </c>
      <c r="I2518">
        <f t="shared" si="358"/>
        <v>13</v>
      </c>
      <c r="J2518" s="114" t="str">
        <f t="shared" si="359"/>
        <v>16</v>
      </c>
    </row>
    <row r="2519" spans="1:10" x14ac:dyDescent="0.2">
      <c r="A2519" s="116" t="s">
        <v>3582</v>
      </c>
      <c r="B2519" t="str">
        <f t="shared" si="351"/>
        <v>Prozessor B / Section 2 / Programm 1 / Ancillary Receiver 1</v>
      </c>
      <c r="C2519" t="str">
        <f t="shared" si="352"/>
        <v>SDI13_ANCrec_0001</v>
      </c>
      <c r="D2519" t="str">
        <f t="shared" si="353"/>
        <v>Receiver</v>
      </c>
      <c r="E2519" t="str">
        <f t="shared" si="354"/>
        <v>2</v>
      </c>
      <c r="F2519" t="str">
        <f t="shared" si="355"/>
        <v>2</v>
      </c>
      <c r="G2519" t="str">
        <f t="shared" si="356"/>
        <v>1</v>
      </c>
      <c r="H2519" t="str">
        <f t="shared" si="357"/>
        <v>ANC</v>
      </c>
      <c r="I2519">
        <f t="shared" si="358"/>
        <v>13</v>
      </c>
      <c r="J2519" s="114" t="str">
        <f t="shared" si="359"/>
        <v>1</v>
      </c>
    </row>
    <row r="2520" spans="1:10" x14ac:dyDescent="0.2">
      <c r="A2520" s="115" t="s">
        <v>3583</v>
      </c>
      <c r="B2520" t="str">
        <f t="shared" si="351"/>
        <v>Prozessor B / Section 2 / Programm 1 / Ancillary Receiver 2</v>
      </c>
      <c r="C2520" t="str">
        <f t="shared" si="352"/>
        <v>SDI13_ANCrec_0002</v>
      </c>
      <c r="D2520" t="str">
        <f t="shared" si="353"/>
        <v>Receiver</v>
      </c>
      <c r="E2520" t="str">
        <f t="shared" si="354"/>
        <v>2</v>
      </c>
      <c r="F2520" t="str">
        <f t="shared" si="355"/>
        <v>2</v>
      </c>
      <c r="G2520" t="str">
        <f t="shared" si="356"/>
        <v>1</v>
      </c>
      <c r="H2520" t="str">
        <f t="shared" si="357"/>
        <v>ANC</v>
      </c>
      <c r="I2520">
        <f t="shared" si="358"/>
        <v>13</v>
      </c>
      <c r="J2520" s="114" t="str">
        <f t="shared" si="359"/>
        <v>2</v>
      </c>
    </row>
    <row r="2521" spans="1:10" x14ac:dyDescent="0.2">
      <c r="A2521" s="116" t="s">
        <v>3584</v>
      </c>
      <c r="B2521" t="str">
        <f t="shared" si="351"/>
        <v>Prozessor B / Section 2 / Programm 1 / Ancillary Receiver 3</v>
      </c>
      <c r="C2521" t="str">
        <f t="shared" si="352"/>
        <v>SDI13_ANCrec_0003</v>
      </c>
      <c r="D2521" t="str">
        <f t="shared" si="353"/>
        <v>Receiver</v>
      </c>
      <c r="E2521" t="str">
        <f t="shared" si="354"/>
        <v>2</v>
      </c>
      <c r="F2521" t="str">
        <f t="shared" si="355"/>
        <v>2</v>
      </c>
      <c r="G2521" t="str">
        <f t="shared" si="356"/>
        <v>1</v>
      </c>
      <c r="H2521" t="str">
        <f t="shared" si="357"/>
        <v>ANC</v>
      </c>
      <c r="I2521">
        <f t="shared" si="358"/>
        <v>13</v>
      </c>
      <c r="J2521" s="114" t="str">
        <f t="shared" si="359"/>
        <v>3</v>
      </c>
    </row>
    <row r="2522" spans="1:10" x14ac:dyDescent="0.2">
      <c r="A2522" s="115" t="s">
        <v>3585</v>
      </c>
      <c r="B2522" t="str">
        <f t="shared" si="351"/>
        <v>Prozessor B / Section 2 / Programm 1 / Ancillary Receiver 4</v>
      </c>
      <c r="C2522" t="str">
        <f t="shared" si="352"/>
        <v>SDI13_ANCrec_0004</v>
      </c>
      <c r="D2522" t="str">
        <f t="shared" si="353"/>
        <v>Receiver</v>
      </c>
      <c r="E2522" t="str">
        <f t="shared" si="354"/>
        <v>2</v>
      </c>
      <c r="F2522" t="str">
        <f t="shared" si="355"/>
        <v>2</v>
      </c>
      <c r="G2522" t="str">
        <f t="shared" si="356"/>
        <v>1</v>
      </c>
      <c r="H2522" t="str">
        <f t="shared" si="357"/>
        <v>ANC</v>
      </c>
      <c r="I2522">
        <f t="shared" si="358"/>
        <v>13</v>
      </c>
      <c r="J2522" s="114" t="str">
        <f t="shared" si="359"/>
        <v>4</v>
      </c>
    </row>
    <row r="2523" spans="1:10" x14ac:dyDescent="0.2">
      <c r="A2523" s="116" t="s">
        <v>3586</v>
      </c>
      <c r="B2523" t="str">
        <f t="shared" si="351"/>
        <v>Prozessor B / Section 2 / Programm 2 / Video Receiver 1</v>
      </c>
      <c r="C2523" t="str">
        <f t="shared" si="352"/>
        <v>SDI14_VIDrec_0001</v>
      </c>
      <c r="D2523" t="str">
        <f t="shared" si="353"/>
        <v>Receiver</v>
      </c>
      <c r="E2523" t="str">
        <f t="shared" si="354"/>
        <v>2</v>
      </c>
      <c r="F2523" t="str">
        <f t="shared" si="355"/>
        <v>2</v>
      </c>
      <c r="G2523" t="str">
        <f t="shared" si="356"/>
        <v>2</v>
      </c>
      <c r="H2523" t="str">
        <f t="shared" si="357"/>
        <v>VID</v>
      </c>
      <c r="I2523">
        <f t="shared" si="358"/>
        <v>14</v>
      </c>
      <c r="J2523" s="114" t="str">
        <f t="shared" si="359"/>
        <v>1</v>
      </c>
    </row>
    <row r="2524" spans="1:10" x14ac:dyDescent="0.2">
      <c r="A2524" s="115" t="s">
        <v>3587</v>
      </c>
      <c r="B2524" t="str">
        <f t="shared" si="351"/>
        <v>Prozessor B / Section 2 / Programm 2 / Audio Receiver 1</v>
      </c>
      <c r="C2524" t="str">
        <f t="shared" si="352"/>
        <v>SDI14_AUDrec_0001</v>
      </c>
      <c r="D2524" t="str">
        <f t="shared" si="353"/>
        <v>Receiver</v>
      </c>
      <c r="E2524" t="str">
        <f t="shared" si="354"/>
        <v>2</v>
      </c>
      <c r="F2524" t="str">
        <f t="shared" si="355"/>
        <v>2</v>
      </c>
      <c r="G2524" t="str">
        <f t="shared" si="356"/>
        <v>2</v>
      </c>
      <c r="H2524" t="str">
        <f t="shared" si="357"/>
        <v>AUD</v>
      </c>
      <c r="I2524">
        <f t="shared" si="358"/>
        <v>14</v>
      </c>
      <c r="J2524" s="114" t="str">
        <f t="shared" si="359"/>
        <v>1</v>
      </c>
    </row>
    <row r="2525" spans="1:10" x14ac:dyDescent="0.2">
      <c r="A2525" s="116" t="s">
        <v>3588</v>
      </c>
      <c r="B2525" t="str">
        <f t="shared" si="351"/>
        <v>Prozessor B / Section 2 / Programm 2 / Audio Receiver 2</v>
      </c>
      <c r="C2525" t="str">
        <f t="shared" si="352"/>
        <v>SDI14_AUDrec_0002</v>
      </c>
      <c r="D2525" t="str">
        <f t="shared" si="353"/>
        <v>Receiver</v>
      </c>
      <c r="E2525" t="str">
        <f t="shared" si="354"/>
        <v>2</v>
      </c>
      <c r="F2525" t="str">
        <f t="shared" si="355"/>
        <v>2</v>
      </c>
      <c r="G2525" t="str">
        <f t="shared" si="356"/>
        <v>2</v>
      </c>
      <c r="H2525" t="str">
        <f t="shared" si="357"/>
        <v>AUD</v>
      </c>
      <c r="I2525">
        <f t="shared" si="358"/>
        <v>14</v>
      </c>
      <c r="J2525" s="114" t="str">
        <f t="shared" si="359"/>
        <v>2</v>
      </c>
    </row>
    <row r="2526" spans="1:10" x14ac:dyDescent="0.2">
      <c r="A2526" s="115" t="s">
        <v>3589</v>
      </c>
      <c r="B2526" t="str">
        <f t="shared" si="351"/>
        <v>Prozessor B / Section 2 / Programm 2 / Audio Receiver 3</v>
      </c>
      <c r="C2526" t="str">
        <f t="shared" si="352"/>
        <v>SDI14_AUDrec_0003</v>
      </c>
      <c r="D2526" t="str">
        <f t="shared" si="353"/>
        <v>Receiver</v>
      </c>
      <c r="E2526" t="str">
        <f t="shared" si="354"/>
        <v>2</v>
      </c>
      <c r="F2526" t="str">
        <f t="shared" si="355"/>
        <v>2</v>
      </c>
      <c r="G2526" t="str">
        <f t="shared" si="356"/>
        <v>2</v>
      </c>
      <c r="H2526" t="str">
        <f t="shared" si="357"/>
        <v>AUD</v>
      </c>
      <c r="I2526">
        <f t="shared" si="358"/>
        <v>14</v>
      </c>
      <c r="J2526" s="114" t="str">
        <f t="shared" si="359"/>
        <v>3</v>
      </c>
    </row>
    <row r="2527" spans="1:10" x14ac:dyDescent="0.2">
      <c r="A2527" s="116" t="s">
        <v>3590</v>
      </c>
      <c r="B2527" t="str">
        <f t="shared" si="351"/>
        <v>Prozessor B / Section 2 / Programm 2 / Audio Receiver 4</v>
      </c>
      <c r="C2527" t="str">
        <f t="shared" si="352"/>
        <v>SDI14_AUDrec_0004</v>
      </c>
      <c r="D2527" t="str">
        <f t="shared" si="353"/>
        <v>Receiver</v>
      </c>
      <c r="E2527" t="str">
        <f t="shared" si="354"/>
        <v>2</v>
      </c>
      <c r="F2527" t="str">
        <f t="shared" si="355"/>
        <v>2</v>
      </c>
      <c r="G2527" t="str">
        <f t="shared" si="356"/>
        <v>2</v>
      </c>
      <c r="H2527" t="str">
        <f t="shared" si="357"/>
        <v>AUD</v>
      </c>
      <c r="I2527">
        <f t="shared" si="358"/>
        <v>14</v>
      </c>
      <c r="J2527" s="114" t="str">
        <f t="shared" si="359"/>
        <v>4</v>
      </c>
    </row>
    <row r="2528" spans="1:10" x14ac:dyDescent="0.2">
      <c r="A2528" s="115" t="s">
        <v>3591</v>
      </c>
      <c r="B2528" t="str">
        <f t="shared" si="351"/>
        <v>Prozessor B / Section 2 / Programm 2 / Audio Receiver 5</v>
      </c>
      <c r="C2528" t="str">
        <f t="shared" si="352"/>
        <v>SDI14_AUDrec_0005</v>
      </c>
      <c r="D2528" t="str">
        <f t="shared" si="353"/>
        <v>Receiver</v>
      </c>
      <c r="E2528" t="str">
        <f t="shared" si="354"/>
        <v>2</v>
      </c>
      <c r="F2528" t="str">
        <f t="shared" si="355"/>
        <v>2</v>
      </c>
      <c r="G2528" t="str">
        <f t="shared" si="356"/>
        <v>2</v>
      </c>
      <c r="H2528" t="str">
        <f t="shared" si="357"/>
        <v>AUD</v>
      </c>
      <c r="I2528">
        <f t="shared" si="358"/>
        <v>14</v>
      </c>
      <c r="J2528" s="114" t="str">
        <f t="shared" si="359"/>
        <v>5</v>
      </c>
    </row>
    <row r="2529" spans="1:10" x14ac:dyDescent="0.2">
      <c r="A2529" s="116" t="s">
        <v>3592</v>
      </c>
      <c r="B2529" t="str">
        <f t="shared" si="351"/>
        <v>Prozessor B / Section 2 / Programm 2 / Audio Receiver 6</v>
      </c>
      <c r="C2529" t="str">
        <f t="shared" si="352"/>
        <v>SDI14_AUDrec_0006</v>
      </c>
      <c r="D2529" t="str">
        <f t="shared" si="353"/>
        <v>Receiver</v>
      </c>
      <c r="E2529" t="str">
        <f t="shared" si="354"/>
        <v>2</v>
      </c>
      <c r="F2529" t="str">
        <f t="shared" si="355"/>
        <v>2</v>
      </c>
      <c r="G2529" t="str">
        <f t="shared" si="356"/>
        <v>2</v>
      </c>
      <c r="H2529" t="str">
        <f t="shared" si="357"/>
        <v>AUD</v>
      </c>
      <c r="I2529">
        <f t="shared" si="358"/>
        <v>14</v>
      </c>
      <c r="J2529" s="114" t="str">
        <f t="shared" si="359"/>
        <v>6</v>
      </c>
    </row>
    <row r="2530" spans="1:10" x14ac:dyDescent="0.2">
      <c r="A2530" s="115" t="s">
        <v>3593</v>
      </c>
      <c r="B2530" t="str">
        <f t="shared" si="351"/>
        <v>Prozessor B / Section 2 / Programm 2 / Audio Receiver 7</v>
      </c>
      <c r="C2530" t="str">
        <f t="shared" si="352"/>
        <v>SDI14_AUDrec_0007</v>
      </c>
      <c r="D2530" t="str">
        <f t="shared" si="353"/>
        <v>Receiver</v>
      </c>
      <c r="E2530" t="str">
        <f t="shared" si="354"/>
        <v>2</v>
      </c>
      <c r="F2530" t="str">
        <f t="shared" si="355"/>
        <v>2</v>
      </c>
      <c r="G2530" t="str">
        <f t="shared" si="356"/>
        <v>2</v>
      </c>
      <c r="H2530" t="str">
        <f t="shared" si="357"/>
        <v>AUD</v>
      </c>
      <c r="I2530">
        <f t="shared" si="358"/>
        <v>14</v>
      </c>
      <c r="J2530" s="114" t="str">
        <f t="shared" si="359"/>
        <v>7</v>
      </c>
    </row>
    <row r="2531" spans="1:10" x14ac:dyDescent="0.2">
      <c r="A2531" s="116" t="s">
        <v>3594</v>
      </c>
      <c r="B2531" t="str">
        <f t="shared" si="351"/>
        <v>Prozessor B / Section 2 / Programm 2 / Audio Receiver 8</v>
      </c>
      <c r="C2531" t="str">
        <f t="shared" si="352"/>
        <v>SDI14_AUDrec_0008</v>
      </c>
      <c r="D2531" t="str">
        <f t="shared" si="353"/>
        <v>Receiver</v>
      </c>
      <c r="E2531" t="str">
        <f t="shared" si="354"/>
        <v>2</v>
      </c>
      <c r="F2531" t="str">
        <f t="shared" si="355"/>
        <v>2</v>
      </c>
      <c r="G2531" t="str">
        <f t="shared" si="356"/>
        <v>2</v>
      </c>
      <c r="H2531" t="str">
        <f t="shared" si="357"/>
        <v>AUD</v>
      </c>
      <c r="I2531">
        <f t="shared" si="358"/>
        <v>14</v>
      </c>
      <c r="J2531" s="114" t="str">
        <f t="shared" si="359"/>
        <v>8</v>
      </c>
    </row>
    <row r="2532" spans="1:10" x14ac:dyDescent="0.2">
      <c r="A2532" s="115" t="s">
        <v>3595</v>
      </c>
      <c r="B2532" t="str">
        <f t="shared" si="351"/>
        <v>Prozessor B / Section 2 / Programm 2 / Audio Receiver 9</v>
      </c>
      <c r="C2532" t="str">
        <f t="shared" si="352"/>
        <v>SDI14_AUDrec_0009</v>
      </c>
      <c r="D2532" t="str">
        <f t="shared" si="353"/>
        <v>Receiver</v>
      </c>
      <c r="E2532" t="str">
        <f t="shared" si="354"/>
        <v>2</v>
      </c>
      <c r="F2532" t="str">
        <f t="shared" si="355"/>
        <v>2</v>
      </c>
      <c r="G2532" t="str">
        <f t="shared" si="356"/>
        <v>2</v>
      </c>
      <c r="H2532" t="str">
        <f t="shared" si="357"/>
        <v>AUD</v>
      </c>
      <c r="I2532">
        <f t="shared" si="358"/>
        <v>14</v>
      </c>
      <c r="J2532" s="114" t="str">
        <f t="shared" si="359"/>
        <v>9</v>
      </c>
    </row>
    <row r="2533" spans="1:10" x14ac:dyDescent="0.2">
      <c r="A2533" s="116" t="s">
        <v>3596</v>
      </c>
      <c r="B2533" t="str">
        <f t="shared" si="351"/>
        <v>Prozessor B / Section 2 / Programm 2 / Audio Receiver 10</v>
      </c>
      <c r="C2533" t="str">
        <f t="shared" si="352"/>
        <v>SDI14_AUDrec_0010</v>
      </c>
      <c r="D2533" t="str">
        <f t="shared" si="353"/>
        <v>Receiver</v>
      </c>
      <c r="E2533" t="str">
        <f t="shared" si="354"/>
        <v>2</v>
      </c>
      <c r="F2533" t="str">
        <f t="shared" si="355"/>
        <v>2</v>
      </c>
      <c r="G2533" t="str">
        <f t="shared" si="356"/>
        <v>2</v>
      </c>
      <c r="H2533" t="str">
        <f t="shared" si="357"/>
        <v>AUD</v>
      </c>
      <c r="I2533">
        <f t="shared" si="358"/>
        <v>14</v>
      </c>
      <c r="J2533" s="114" t="str">
        <f t="shared" si="359"/>
        <v>10</v>
      </c>
    </row>
    <row r="2534" spans="1:10" x14ac:dyDescent="0.2">
      <c r="A2534" s="115" t="s">
        <v>3597</v>
      </c>
      <c r="B2534" t="str">
        <f t="shared" si="351"/>
        <v>Prozessor B / Section 2 / Programm 2 / Audio Receiver 11</v>
      </c>
      <c r="C2534" t="str">
        <f t="shared" si="352"/>
        <v>SDI14_AUDrec_0011</v>
      </c>
      <c r="D2534" t="str">
        <f t="shared" si="353"/>
        <v>Receiver</v>
      </c>
      <c r="E2534" t="str">
        <f t="shared" si="354"/>
        <v>2</v>
      </c>
      <c r="F2534" t="str">
        <f t="shared" si="355"/>
        <v>2</v>
      </c>
      <c r="G2534" t="str">
        <f t="shared" si="356"/>
        <v>2</v>
      </c>
      <c r="H2534" t="str">
        <f t="shared" si="357"/>
        <v>AUD</v>
      </c>
      <c r="I2534">
        <f t="shared" si="358"/>
        <v>14</v>
      </c>
      <c r="J2534" s="114" t="str">
        <f t="shared" si="359"/>
        <v>11</v>
      </c>
    </row>
    <row r="2535" spans="1:10" x14ac:dyDescent="0.2">
      <c r="A2535" s="116" t="s">
        <v>3598</v>
      </c>
      <c r="B2535" t="str">
        <f t="shared" si="351"/>
        <v>Prozessor B / Section 2 / Programm 2 / Audio Receiver 12</v>
      </c>
      <c r="C2535" t="str">
        <f t="shared" si="352"/>
        <v>SDI14_AUDrec_0012</v>
      </c>
      <c r="D2535" t="str">
        <f t="shared" si="353"/>
        <v>Receiver</v>
      </c>
      <c r="E2535" t="str">
        <f t="shared" si="354"/>
        <v>2</v>
      </c>
      <c r="F2535" t="str">
        <f t="shared" si="355"/>
        <v>2</v>
      </c>
      <c r="G2535" t="str">
        <f t="shared" si="356"/>
        <v>2</v>
      </c>
      <c r="H2535" t="str">
        <f t="shared" si="357"/>
        <v>AUD</v>
      </c>
      <c r="I2535">
        <f t="shared" si="358"/>
        <v>14</v>
      </c>
      <c r="J2535" s="114" t="str">
        <f t="shared" si="359"/>
        <v>12</v>
      </c>
    </row>
    <row r="2536" spans="1:10" x14ac:dyDescent="0.2">
      <c r="A2536" s="115" t="s">
        <v>3599</v>
      </c>
      <c r="B2536" t="str">
        <f t="shared" si="351"/>
        <v>Prozessor B / Section 2 / Programm 2 / Audio Receiver 13</v>
      </c>
      <c r="C2536" t="str">
        <f t="shared" si="352"/>
        <v>SDI14_AUDrec_0013</v>
      </c>
      <c r="D2536" t="str">
        <f t="shared" si="353"/>
        <v>Receiver</v>
      </c>
      <c r="E2536" t="str">
        <f t="shared" si="354"/>
        <v>2</v>
      </c>
      <c r="F2536" t="str">
        <f t="shared" si="355"/>
        <v>2</v>
      </c>
      <c r="G2536" t="str">
        <f t="shared" si="356"/>
        <v>2</v>
      </c>
      <c r="H2536" t="str">
        <f t="shared" si="357"/>
        <v>AUD</v>
      </c>
      <c r="I2536">
        <f t="shared" si="358"/>
        <v>14</v>
      </c>
      <c r="J2536" s="114" t="str">
        <f t="shared" si="359"/>
        <v>13</v>
      </c>
    </row>
    <row r="2537" spans="1:10" x14ac:dyDescent="0.2">
      <c r="A2537" s="116" t="s">
        <v>3600</v>
      </c>
      <c r="B2537" t="str">
        <f t="shared" si="351"/>
        <v>Prozessor B / Section 2 / Programm 2 / Audio Receiver 14</v>
      </c>
      <c r="C2537" t="str">
        <f t="shared" si="352"/>
        <v>SDI14_AUDrec_0014</v>
      </c>
      <c r="D2537" t="str">
        <f t="shared" si="353"/>
        <v>Receiver</v>
      </c>
      <c r="E2537" t="str">
        <f t="shared" si="354"/>
        <v>2</v>
      </c>
      <c r="F2537" t="str">
        <f t="shared" si="355"/>
        <v>2</v>
      </c>
      <c r="G2537" t="str">
        <f t="shared" si="356"/>
        <v>2</v>
      </c>
      <c r="H2537" t="str">
        <f t="shared" si="357"/>
        <v>AUD</v>
      </c>
      <c r="I2537">
        <f t="shared" si="358"/>
        <v>14</v>
      </c>
      <c r="J2537" s="114" t="str">
        <f t="shared" si="359"/>
        <v>14</v>
      </c>
    </row>
    <row r="2538" spans="1:10" x14ac:dyDescent="0.2">
      <c r="A2538" s="115" t="s">
        <v>3601</v>
      </c>
      <c r="B2538" t="str">
        <f t="shared" si="351"/>
        <v>Prozessor B / Section 2 / Programm 2 / Audio Receiver 15</v>
      </c>
      <c r="C2538" t="str">
        <f t="shared" si="352"/>
        <v>SDI14_AUDrec_0015</v>
      </c>
      <c r="D2538" t="str">
        <f t="shared" si="353"/>
        <v>Receiver</v>
      </c>
      <c r="E2538" t="str">
        <f t="shared" si="354"/>
        <v>2</v>
      </c>
      <c r="F2538" t="str">
        <f t="shared" si="355"/>
        <v>2</v>
      </c>
      <c r="G2538" t="str">
        <f t="shared" si="356"/>
        <v>2</v>
      </c>
      <c r="H2538" t="str">
        <f t="shared" si="357"/>
        <v>AUD</v>
      </c>
      <c r="I2538">
        <f t="shared" si="358"/>
        <v>14</v>
      </c>
      <c r="J2538" s="114" t="str">
        <f t="shared" si="359"/>
        <v>15</v>
      </c>
    </row>
    <row r="2539" spans="1:10" x14ac:dyDescent="0.2">
      <c r="A2539" s="116" t="s">
        <v>3602</v>
      </c>
      <c r="B2539" t="str">
        <f t="shared" si="351"/>
        <v>Prozessor B / Section 2 / Programm 2 / Audio Receiver 16</v>
      </c>
      <c r="C2539" t="str">
        <f t="shared" si="352"/>
        <v>SDI14_AUDrec_0016</v>
      </c>
      <c r="D2539" t="str">
        <f t="shared" si="353"/>
        <v>Receiver</v>
      </c>
      <c r="E2539" t="str">
        <f t="shared" si="354"/>
        <v>2</v>
      </c>
      <c r="F2539" t="str">
        <f t="shared" si="355"/>
        <v>2</v>
      </c>
      <c r="G2539" t="str">
        <f t="shared" si="356"/>
        <v>2</v>
      </c>
      <c r="H2539" t="str">
        <f t="shared" si="357"/>
        <v>AUD</v>
      </c>
      <c r="I2539">
        <f t="shared" si="358"/>
        <v>14</v>
      </c>
      <c r="J2539" s="114" t="str">
        <f t="shared" si="359"/>
        <v>16</v>
      </c>
    </row>
    <row r="2540" spans="1:10" x14ac:dyDescent="0.2">
      <c r="A2540" s="115" t="s">
        <v>3603</v>
      </c>
      <c r="B2540" t="str">
        <f t="shared" si="351"/>
        <v>Prozessor B / Section 2 / Programm 2 / Ancillary Receiver 1</v>
      </c>
      <c r="C2540" t="str">
        <f t="shared" si="352"/>
        <v>SDI14_ANCrec_0001</v>
      </c>
      <c r="D2540" t="str">
        <f t="shared" si="353"/>
        <v>Receiver</v>
      </c>
      <c r="E2540" t="str">
        <f t="shared" si="354"/>
        <v>2</v>
      </c>
      <c r="F2540" t="str">
        <f t="shared" si="355"/>
        <v>2</v>
      </c>
      <c r="G2540" t="str">
        <f t="shared" si="356"/>
        <v>2</v>
      </c>
      <c r="H2540" t="str">
        <f t="shared" si="357"/>
        <v>ANC</v>
      </c>
      <c r="I2540">
        <f t="shared" si="358"/>
        <v>14</v>
      </c>
      <c r="J2540" s="114" t="str">
        <f t="shared" si="359"/>
        <v>1</v>
      </c>
    </row>
    <row r="2541" spans="1:10" x14ac:dyDescent="0.2">
      <c r="A2541" s="116" t="s">
        <v>3604</v>
      </c>
      <c r="B2541" t="str">
        <f t="shared" si="351"/>
        <v>Prozessor B / Section 2 / Programm 2 / Ancillary Receiver 2</v>
      </c>
      <c r="C2541" t="str">
        <f t="shared" si="352"/>
        <v>SDI14_ANCrec_0002</v>
      </c>
      <c r="D2541" t="str">
        <f t="shared" si="353"/>
        <v>Receiver</v>
      </c>
      <c r="E2541" t="str">
        <f t="shared" si="354"/>
        <v>2</v>
      </c>
      <c r="F2541" t="str">
        <f t="shared" si="355"/>
        <v>2</v>
      </c>
      <c r="G2541" t="str">
        <f t="shared" si="356"/>
        <v>2</v>
      </c>
      <c r="H2541" t="str">
        <f t="shared" si="357"/>
        <v>ANC</v>
      </c>
      <c r="I2541">
        <f t="shared" si="358"/>
        <v>14</v>
      </c>
      <c r="J2541" s="114" t="str">
        <f t="shared" si="359"/>
        <v>2</v>
      </c>
    </row>
    <row r="2542" spans="1:10" x14ac:dyDescent="0.2">
      <c r="A2542" s="115" t="s">
        <v>3605</v>
      </c>
      <c r="B2542" t="str">
        <f t="shared" si="351"/>
        <v>Prozessor B / Section 2 / Programm 2 / Ancillary Receiver 3</v>
      </c>
      <c r="C2542" t="str">
        <f t="shared" si="352"/>
        <v>SDI14_ANCrec_0003</v>
      </c>
      <c r="D2542" t="str">
        <f t="shared" si="353"/>
        <v>Receiver</v>
      </c>
      <c r="E2542" t="str">
        <f t="shared" si="354"/>
        <v>2</v>
      </c>
      <c r="F2542" t="str">
        <f t="shared" si="355"/>
        <v>2</v>
      </c>
      <c r="G2542" t="str">
        <f t="shared" si="356"/>
        <v>2</v>
      </c>
      <c r="H2542" t="str">
        <f t="shared" si="357"/>
        <v>ANC</v>
      </c>
      <c r="I2542">
        <f t="shared" si="358"/>
        <v>14</v>
      </c>
      <c r="J2542" s="114" t="str">
        <f t="shared" si="359"/>
        <v>3</v>
      </c>
    </row>
    <row r="2543" spans="1:10" x14ac:dyDescent="0.2">
      <c r="A2543" s="116" t="s">
        <v>3606</v>
      </c>
      <c r="B2543" t="str">
        <f t="shared" si="351"/>
        <v>Prozessor B / Section 2 / Programm 2 / Ancillary Receiver 4</v>
      </c>
      <c r="C2543" t="str">
        <f t="shared" si="352"/>
        <v>SDI14_ANCrec_0004</v>
      </c>
      <c r="D2543" t="str">
        <f t="shared" si="353"/>
        <v>Receiver</v>
      </c>
      <c r="E2543" t="str">
        <f t="shared" si="354"/>
        <v>2</v>
      </c>
      <c r="F2543" t="str">
        <f t="shared" si="355"/>
        <v>2</v>
      </c>
      <c r="G2543" t="str">
        <f t="shared" si="356"/>
        <v>2</v>
      </c>
      <c r="H2543" t="str">
        <f t="shared" si="357"/>
        <v>ANC</v>
      </c>
      <c r="I2543">
        <f t="shared" si="358"/>
        <v>14</v>
      </c>
      <c r="J2543" s="114" t="str">
        <f t="shared" si="359"/>
        <v>4</v>
      </c>
    </row>
    <row r="2544" spans="1:10" x14ac:dyDescent="0.2">
      <c r="A2544" s="115" t="s">
        <v>3607</v>
      </c>
      <c r="B2544" t="str">
        <f t="shared" si="351"/>
        <v>Prozessor B / Section 2 / Programm 3 / Video Receiver 1</v>
      </c>
      <c r="C2544" t="str">
        <f t="shared" si="352"/>
        <v>SDI15_VIDrec_0001</v>
      </c>
      <c r="D2544" t="str">
        <f t="shared" si="353"/>
        <v>Receiver</v>
      </c>
      <c r="E2544" t="str">
        <f t="shared" si="354"/>
        <v>2</v>
      </c>
      <c r="F2544" t="str">
        <f t="shared" si="355"/>
        <v>2</v>
      </c>
      <c r="G2544" t="str">
        <f t="shared" si="356"/>
        <v>3</v>
      </c>
      <c r="H2544" t="str">
        <f t="shared" si="357"/>
        <v>VID</v>
      </c>
      <c r="I2544">
        <f t="shared" si="358"/>
        <v>15</v>
      </c>
      <c r="J2544" s="114" t="str">
        <f t="shared" si="359"/>
        <v>1</v>
      </c>
    </row>
    <row r="2545" spans="1:10" x14ac:dyDescent="0.2">
      <c r="A2545" s="116" t="s">
        <v>3608</v>
      </c>
      <c r="B2545" t="str">
        <f t="shared" si="351"/>
        <v>Prozessor B / Section 2 / Programm 3 / Audio Receiver 1</v>
      </c>
      <c r="C2545" t="str">
        <f t="shared" si="352"/>
        <v>SDI15_AUDrec_0001</v>
      </c>
      <c r="D2545" t="str">
        <f t="shared" si="353"/>
        <v>Receiver</v>
      </c>
      <c r="E2545" t="str">
        <f t="shared" si="354"/>
        <v>2</v>
      </c>
      <c r="F2545" t="str">
        <f t="shared" si="355"/>
        <v>2</v>
      </c>
      <c r="G2545" t="str">
        <f t="shared" si="356"/>
        <v>3</v>
      </c>
      <c r="H2545" t="str">
        <f t="shared" si="357"/>
        <v>AUD</v>
      </c>
      <c r="I2545">
        <f t="shared" si="358"/>
        <v>15</v>
      </c>
      <c r="J2545" s="114" t="str">
        <f t="shared" si="359"/>
        <v>1</v>
      </c>
    </row>
    <row r="2546" spans="1:10" x14ac:dyDescent="0.2">
      <c r="A2546" s="115" t="s">
        <v>3609</v>
      </c>
      <c r="B2546" t="str">
        <f t="shared" si="351"/>
        <v>Prozessor B / Section 2 / Programm 3 / Audio Receiver 2</v>
      </c>
      <c r="C2546" t="str">
        <f t="shared" si="352"/>
        <v>SDI15_AUDrec_0002</v>
      </c>
      <c r="D2546" t="str">
        <f t="shared" si="353"/>
        <v>Receiver</v>
      </c>
      <c r="E2546" t="str">
        <f t="shared" si="354"/>
        <v>2</v>
      </c>
      <c r="F2546" t="str">
        <f t="shared" si="355"/>
        <v>2</v>
      </c>
      <c r="G2546" t="str">
        <f t="shared" si="356"/>
        <v>3</v>
      </c>
      <c r="H2546" t="str">
        <f t="shared" si="357"/>
        <v>AUD</v>
      </c>
      <c r="I2546">
        <f t="shared" si="358"/>
        <v>15</v>
      </c>
      <c r="J2546" s="114" t="str">
        <f t="shared" si="359"/>
        <v>2</v>
      </c>
    </row>
    <row r="2547" spans="1:10" x14ac:dyDescent="0.2">
      <c r="A2547" s="116" t="s">
        <v>3610</v>
      </c>
      <c r="B2547" t="str">
        <f t="shared" si="351"/>
        <v>Prozessor B / Section 2 / Programm 3 / Audio Receiver 3</v>
      </c>
      <c r="C2547" t="str">
        <f t="shared" si="352"/>
        <v>SDI15_AUDrec_0003</v>
      </c>
      <c r="D2547" t="str">
        <f t="shared" si="353"/>
        <v>Receiver</v>
      </c>
      <c r="E2547" t="str">
        <f t="shared" si="354"/>
        <v>2</v>
      </c>
      <c r="F2547" t="str">
        <f t="shared" si="355"/>
        <v>2</v>
      </c>
      <c r="G2547" t="str">
        <f t="shared" si="356"/>
        <v>3</v>
      </c>
      <c r="H2547" t="str">
        <f t="shared" si="357"/>
        <v>AUD</v>
      </c>
      <c r="I2547">
        <f t="shared" si="358"/>
        <v>15</v>
      </c>
      <c r="J2547" s="114" t="str">
        <f t="shared" si="359"/>
        <v>3</v>
      </c>
    </row>
    <row r="2548" spans="1:10" x14ac:dyDescent="0.2">
      <c r="A2548" s="115" t="s">
        <v>3611</v>
      </c>
      <c r="B2548" t="str">
        <f t="shared" si="351"/>
        <v>Prozessor B / Section 2 / Programm 3 / Audio Receiver 4</v>
      </c>
      <c r="C2548" t="str">
        <f t="shared" si="352"/>
        <v>SDI15_AUDrec_0004</v>
      </c>
      <c r="D2548" t="str">
        <f t="shared" si="353"/>
        <v>Receiver</v>
      </c>
      <c r="E2548" t="str">
        <f t="shared" si="354"/>
        <v>2</v>
      </c>
      <c r="F2548" t="str">
        <f t="shared" si="355"/>
        <v>2</v>
      </c>
      <c r="G2548" t="str">
        <f t="shared" si="356"/>
        <v>3</v>
      </c>
      <c r="H2548" t="str">
        <f t="shared" si="357"/>
        <v>AUD</v>
      </c>
      <c r="I2548">
        <f t="shared" si="358"/>
        <v>15</v>
      </c>
      <c r="J2548" s="114" t="str">
        <f t="shared" si="359"/>
        <v>4</v>
      </c>
    </row>
    <row r="2549" spans="1:10" x14ac:dyDescent="0.2">
      <c r="A2549" s="116" t="s">
        <v>3612</v>
      </c>
      <c r="B2549" t="str">
        <f t="shared" si="351"/>
        <v>Prozessor B / Section 2 / Programm 3 / Audio Receiver 5</v>
      </c>
      <c r="C2549" t="str">
        <f t="shared" si="352"/>
        <v>SDI15_AUDrec_0005</v>
      </c>
      <c r="D2549" t="str">
        <f t="shared" si="353"/>
        <v>Receiver</v>
      </c>
      <c r="E2549" t="str">
        <f t="shared" si="354"/>
        <v>2</v>
      </c>
      <c r="F2549" t="str">
        <f t="shared" si="355"/>
        <v>2</v>
      </c>
      <c r="G2549" t="str">
        <f t="shared" si="356"/>
        <v>3</v>
      </c>
      <c r="H2549" t="str">
        <f t="shared" si="357"/>
        <v>AUD</v>
      </c>
      <c r="I2549">
        <f t="shared" si="358"/>
        <v>15</v>
      </c>
      <c r="J2549" s="114" t="str">
        <f t="shared" si="359"/>
        <v>5</v>
      </c>
    </row>
    <row r="2550" spans="1:10" x14ac:dyDescent="0.2">
      <c r="A2550" s="115" t="s">
        <v>3613</v>
      </c>
      <c r="B2550" t="str">
        <f t="shared" si="351"/>
        <v>Prozessor B / Section 2 / Programm 3 / Audio Receiver 6</v>
      </c>
      <c r="C2550" t="str">
        <f t="shared" si="352"/>
        <v>SDI15_AUDrec_0006</v>
      </c>
      <c r="D2550" t="str">
        <f t="shared" si="353"/>
        <v>Receiver</v>
      </c>
      <c r="E2550" t="str">
        <f t="shared" si="354"/>
        <v>2</v>
      </c>
      <c r="F2550" t="str">
        <f t="shared" si="355"/>
        <v>2</v>
      </c>
      <c r="G2550" t="str">
        <f t="shared" si="356"/>
        <v>3</v>
      </c>
      <c r="H2550" t="str">
        <f t="shared" si="357"/>
        <v>AUD</v>
      </c>
      <c r="I2550">
        <f t="shared" si="358"/>
        <v>15</v>
      </c>
      <c r="J2550" s="114" t="str">
        <f t="shared" si="359"/>
        <v>6</v>
      </c>
    </row>
    <row r="2551" spans="1:10" x14ac:dyDescent="0.2">
      <c r="A2551" s="116" t="s">
        <v>3614</v>
      </c>
      <c r="B2551" t="str">
        <f t="shared" si="351"/>
        <v>Prozessor B / Section 2 / Programm 3 / Audio Receiver 7</v>
      </c>
      <c r="C2551" t="str">
        <f t="shared" si="352"/>
        <v>SDI15_AUDrec_0007</v>
      </c>
      <c r="D2551" t="str">
        <f t="shared" si="353"/>
        <v>Receiver</v>
      </c>
      <c r="E2551" t="str">
        <f t="shared" si="354"/>
        <v>2</v>
      </c>
      <c r="F2551" t="str">
        <f t="shared" si="355"/>
        <v>2</v>
      </c>
      <c r="G2551" t="str">
        <f t="shared" si="356"/>
        <v>3</v>
      </c>
      <c r="H2551" t="str">
        <f t="shared" si="357"/>
        <v>AUD</v>
      </c>
      <c r="I2551">
        <f t="shared" si="358"/>
        <v>15</v>
      </c>
      <c r="J2551" s="114" t="str">
        <f t="shared" si="359"/>
        <v>7</v>
      </c>
    </row>
    <row r="2552" spans="1:10" x14ac:dyDescent="0.2">
      <c r="A2552" s="115" t="s">
        <v>3615</v>
      </c>
      <c r="B2552" t="str">
        <f t="shared" si="351"/>
        <v>Prozessor B / Section 2 / Programm 3 / Audio Receiver 8</v>
      </c>
      <c r="C2552" t="str">
        <f t="shared" si="352"/>
        <v>SDI15_AUDrec_0008</v>
      </c>
      <c r="D2552" t="str">
        <f t="shared" si="353"/>
        <v>Receiver</v>
      </c>
      <c r="E2552" t="str">
        <f t="shared" si="354"/>
        <v>2</v>
      </c>
      <c r="F2552" t="str">
        <f t="shared" si="355"/>
        <v>2</v>
      </c>
      <c r="G2552" t="str">
        <f t="shared" si="356"/>
        <v>3</v>
      </c>
      <c r="H2552" t="str">
        <f t="shared" si="357"/>
        <v>AUD</v>
      </c>
      <c r="I2552">
        <f t="shared" si="358"/>
        <v>15</v>
      </c>
      <c r="J2552" s="114" t="str">
        <f t="shared" si="359"/>
        <v>8</v>
      </c>
    </row>
    <row r="2553" spans="1:10" x14ac:dyDescent="0.2">
      <c r="A2553" s="116" t="s">
        <v>3616</v>
      </c>
      <c r="B2553" t="str">
        <f t="shared" si="351"/>
        <v>Prozessor B / Section 2 / Programm 3 / Audio Receiver 9</v>
      </c>
      <c r="C2553" t="str">
        <f t="shared" si="352"/>
        <v>SDI15_AUDrec_0009</v>
      </c>
      <c r="D2553" t="str">
        <f t="shared" si="353"/>
        <v>Receiver</v>
      </c>
      <c r="E2553" t="str">
        <f t="shared" si="354"/>
        <v>2</v>
      </c>
      <c r="F2553" t="str">
        <f t="shared" si="355"/>
        <v>2</v>
      </c>
      <c r="G2553" t="str">
        <f t="shared" si="356"/>
        <v>3</v>
      </c>
      <c r="H2553" t="str">
        <f t="shared" si="357"/>
        <v>AUD</v>
      </c>
      <c r="I2553">
        <f t="shared" si="358"/>
        <v>15</v>
      </c>
      <c r="J2553" s="114" t="str">
        <f t="shared" si="359"/>
        <v>9</v>
      </c>
    </row>
    <row r="2554" spans="1:10" x14ac:dyDescent="0.2">
      <c r="A2554" s="115" t="s">
        <v>3617</v>
      </c>
      <c r="B2554" t="str">
        <f t="shared" si="351"/>
        <v>Prozessor B / Section 2 / Programm 3 / Audio Receiver 10</v>
      </c>
      <c r="C2554" t="str">
        <f t="shared" si="352"/>
        <v>SDI15_AUDrec_0010</v>
      </c>
      <c r="D2554" t="str">
        <f t="shared" si="353"/>
        <v>Receiver</v>
      </c>
      <c r="E2554" t="str">
        <f t="shared" si="354"/>
        <v>2</v>
      </c>
      <c r="F2554" t="str">
        <f t="shared" si="355"/>
        <v>2</v>
      </c>
      <c r="G2554" t="str">
        <f t="shared" si="356"/>
        <v>3</v>
      </c>
      <c r="H2554" t="str">
        <f t="shared" si="357"/>
        <v>AUD</v>
      </c>
      <c r="I2554">
        <f t="shared" si="358"/>
        <v>15</v>
      </c>
      <c r="J2554" s="114" t="str">
        <f t="shared" si="359"/>
        <v>10</v>
      </c>
    </row>
    <row r="2555" spans="1:10" x14ac:dyDescent="0.2">
      <c r="A2555" s="116" t="s">
        <v>3618</v>
      </c>
      <c r="B2555" t="str">
        <f t="shared" si="351"/>
        <v>Prozessor B / Section 2 / Programm 3 / Audio Receiver 11</v>
      </c>
      <c r="C2555" t="str">
        <f t="shared" si="352"/>
        <v>SDI15_AUDrec_0011</v>
      </c>
      <c r="D2555" t="str">
        <f t="shared" si="353"/>
        <v>Receiver</v>
      </c>
      <c r="E2555" t="str">
        <f t="shared" si="354"/>
        <v>2</v>
      </c>
      <c r="F2555" t="str">
        <f t="shared" si="355"/>
        <v>2</v>
      </c>
      <c r="G2555" t="str">
        <f t="shared" si="356"/>
        <v>3</v>
      </c>
      <c r="H2555" t="str">
        <f t="shared" si="357"/>
        <v>AUD</v>
      </c>
      <c r="I2555">
        <f t="shared" si="358"/>
        <v>15</v>
      </c>
      <c r="J2555" s="114" t="str">
        <f t="shared" si="359"/>
        <v>11</v>
      </c>
    </row>
    <row r="2556" spans="1:10" x14ac:dyDescent="0.2">
      <c r="A2556" s="115" t="s">
        <v>3619</v>
      </c>
      <c r="B2556" t="str">
        <f t="shared" si="351"/>
        <v>Prozessor B / Section 2 / Programm 3 / Audio Receiver 12</v>
      </c>
      <c r="C2556" t="str">
        <f t="shared" si="352"/>
        <v>SDI15_AUDrec_0012</v>
      </c>
      <c r="D2556" t="str">
        <f t="shared" si="353"/>
        <v>Receiver</v>
      </c>
      <c r="E2556" t="str">
        <f t="shared" si="354"/>
        <v>2</v>
      </c>
      <c r="F2556" t="str">
        <f t="shared" si="355"/>
        <v>2</v>
      </c>
      <c r="G2556" t="str">
        <f t="shared" si="356"/>
        <v>3</v>
      </c>
      <c r="H2556" t="str">
        <f t="shared" si="357"/>
        <v>AUD</v>
      </c>
      <c r="I2556">
        <f t="shared" si="358"/>
        <v>15</v>
      </c>
      <c r="J2556" s="114" t="str">
        <f t="shared" si="359"/>
        <v>12</v>
      </c>
    </row>
    <row r="2557" spans="1:10" x14ac:dyDescent="0.2">
      <c r="A2557" s="116" t="s">
        <v>3620</v>
      </c>
      <c r="B2557" t="str">
        <f t="shared" si="351"/>
        <v>Prozessor B / Section 2 / Programm 3 / Audio Receiver 13</v>
      </c>
      <c r="C2557" t="str">
        <f t="shared" si="352"/>
        <v>SDI15_AUDrec_0013</v>
      </c>
      <c r="D2557" t="str">
        <f t="shared" si="353"/>
        <v>Receiver</v>
      </c>
      <c r="E2557" t="str">
        <f t="shared" si="354"/>
        <v>2</v>
      </c>
      <c r="F2557" t="str">
        <f t="shared" si="355"/>
        <v>2</v>
      </c>
      <c r="G2557" t="str">
        <f t="shared" si="356"/>
        <v>3</v>
      </c>
      <c r="H2557" t="str">
        <f t="shared" si="357"/>
        <v>AUD</v>
      </c>
      <c r="I2557">
        <f t="shared" si="358"/>
        <v>15</v>
      </c>
      <c r="J2557" s="114" t="str">
        <f t="shared" si="359"/>
        <v>13</v>
      </c>
    </row>
    <row r="2558" spans="1:10" x14ac:dyDescent="0.2">
      <c r="A2558" s="115" t="s">
        <v>3621</v>
      </c>
      <c r="B2558" t="str">
        <f t="shared" si="351"/>
        <v>Prozessor B / Section 2 / Programm 3 / Audio Receiver 14</v>
      </c>
      <c r="C2558" t="str">
        <f t="shared" si="352"/>
        <v>SDI15_AUDrec_0014</v>
      </c>
      <c r="D2558" t="str">
        <f t="shared" si="353"/>
        <v>Receiver</v>
      </c>
      <c r="E2558" t="str">
        <f t="shared" si="354"/>
        <v>2</v>
      </c>
      <c r="F2558" t="str">
        <f t="shared" si="355"/>
        <v>2</v>
      </c>
      <c r="G2558" t="str">
        <f t="shared" si="356"/>
        <v>3</v>
      </c>
      <c r="H2558" t="str">
        <f t="shared" si="357"/>
        <v>AUD</v>
      </c>
      <c r="I2558">
        <f t="shared" si="358"/>
        <v>15</v>
      </c>
      <c r="J2558" s="114" t="str">
        <f t="shared" si="359"/>
        <v>14</v>
      </c>
    </row>
    <row r="2559" spans="1:10" x14ac:dyDescent="0.2">
      <c r="A2559" s="116" t="s">
        <v>3622</v>
      </c>
      <c r="B2559" t="str">
        <f t="shared" si="351"/>
        <v>Prozessor B / Section 2 / Programm 3 / Audio Receiver 15</v>
      </c>
      <c r="C2559" t="str">
        <f t="shared" si="352"/>
        <v>SDI15_AUDrec_0015</v>
      </c>
      <c r="D2559" t="str">
        <f t="shared" si="353"/>
        <v>Receiver</v>
      </c>
      <c r="E2559" t="str">
        <f t="shared" si="354"/>
        <v>2</v>
      </c>
      <c r="F2559" t="str">
        <f t="shared" si="355"/>
        <v>2</v>
      </c>
      <c r="G2559" t="str">
        <f t="shared" si="356"/>
        <v>3</v>
      </c>
      <c r="H2559" t="str">
        <f t="shared" si="357"/>
        <v>AUD</v>
      </c>
      <c r="I2559">
        <f t="shared" si="358"/>
        <v>15</v>
      </c>
      <c r="J2559" s="114" t="str">
        <f t="shared" si="359"/>
        <v>15</v>
      </c>
    </row>
    <row r="2560" spans="1:10" x14ac:dyDescent="0.2">
      <c r="A2560" s="115" t="s">
        <v>3623</v>
      </c>
      <c r="B2560" t="str">
        <f t="shared" si="351"/>
        <v>Prozessor B / Section 2 / Programm 3 / Audio Receiver 16</v>
      </c>
      <c r="C2560" t="str">
        <f t="shared" si="352"/>
        <v>SDI15_AUDrec_0016</v>
      </c>
      <c r="D2560" t="str">
        <f t="shared" si="353"/>
        <v>Receiver</v>
      </c>
      <c r="E2560" t="str">
        <f t="shared" si="354"/>
        <v>2</v>
      </c>
      <c r="F2560" t="str">
        <f t="shared" si="355"/>
        <v>2</v>
      </c>
      <c r="G2560" t="str">
        <f t="shared" si="356"/>
        <v>3</v>
      </c>
      <c r="H2560" t="str">
        <f t="shared" si="357"/>
        <v>AUD</v>
      </c>
      <c r="I2560">
        <f t="shared" si="358"/>
        <v>15</v>
      </c>
      <c r="J2560" s="114" t="str">
        <f t="shared" si="359"/>
        <v>16</v>
      </c>
    </row>
    <row r="2561" spans="1:10" x14ac:dyDescent="0.2">
      <c r="A2561" s="116" t="s">
        <v>3624</v>
      </c>
      <c r="B2561" t="str">
        <f t="shared" si="351"/>
        <v>Prozessor B / Section 2 / Programm 3 / Ancillary Receiver 1</v>
      </c>
      <c r="C2561" t="str">
        <f t="shared" si="352"/>
        <v>SDI15_ANCrec_0001</v>
      </c>
      <c r="D2561" t="str">
        <f t="shared" si="353"/>
        <v>Receiver</v>
      </c>
      <c r="E2561" t="str">
        <f t="shared" si="354"/>
        <v>2</v>
      </c>
      <c r="F2561" t="str">
        <f t="shared" si="355"/>
        <v>2</v>
      </c>
      <c r="G2561" t="str">
        <f t="shared" si="356"/>
        <v>3</v>
      </c>
      <c r="H2561" t="str">
        <f t="shared" si="357"/>
        <v>ANC</v>
      </c>
      <c r="I2561">
        <f t="shared" si="358"/>
        <v>15</v>
      </c>
      <c r="J2561" s="114" t="str">
        <f t="shared" si="359"/>
        <v>1</v>
      </c>
    </row>
    <row r="2562" spans="1:10" x14ac:dyDescent="0.2">
      <c r="A2562" s="115" t="s">
        <v>3625</v>
      </c>
      <c r="B2562" t="str">
        <f t="shared" ref="B2562:B2625" si="360">CONCATENATE(IF(E2562="1","Prozessor A",IF(E2562="2","Prozessor B",IF(E2562="3","Prozessor C",IF(E2562="4","Prozessor D","UNBEKANNT"))))," / ",IF(F2562="1","Section 1",IF(F2562="2","Section 2","UNBEKANNT"))," / ",IF(G2562="1","Programm 1",IF(G2562="2","Programm 2",IF(G2562="3","Programm 3",IF(G2562="4","Programm 4","UNBEKANNT")))), " / ", IF(H2562="VID","Video",IF(H2562="AUD","Audio",IF(H2562="ANC","Ancillary","UNBEKANNT")))," ", D2562, " ", J2562)</f>
        <v>Prozessor B / Section 2 / Programm 3 / Ancillary Receiver 2</v>
      </c>
      <c r="C2562" t="str">
        <f t="shared" ref="C2562:C2625" si="361">CONCATENATE("SDI",IF(I2562&lt;10,CONCATENATE("0",I2562),I2562),"_",H2562,IF(D2562="Sender","send_",IF(D2562="Receiver","rec_","UNKNOWN")),IF(OR(J2562 ="1",J2562 ="2",J2562 ="3",J2562 ="4",J2562 ="5",J2562 ="6",J2562 ="7",J2562 ="8",J2562 ="9"),CONCATENATE("000",J2562),CONCATENATE("00",J2562)))</f>
        <v>SDI15_ANCrec_0002</v>
      </c>
      <c r="D2562" t="str">
        <f t="shared" ref="D2562:D2625" si="362">IF(ISERROR(FIND("S|P",A2562)),"Receiver","Sender")</f>
        <v>Receiver</v>
      </c>
      <c r="E2562" t="str">
        <f t="shared" ref="E2562:E2625" si="363">IF(ISERROR(FIND("ProcA",A2562)),IF(ISERROR(FIND("ProcB",A2562)),IF(ISERROR(FIND("ProcC",A2562)),IF(ISERROR(FIND("ProcD",A2562)),"UNBEKANNT","4"),"3"),"2"),"1")</f>
        <v>2</v>
      </c>
      <c r="F2562" t="str">
        <f t="shared" ref="F2562:F2625" si="364">IF(ISERROR(FIND(" S1 ",A2562)),IF(ISERROR(FIND(" S2 ",A2562)),"UNBEKANNT","2"),"1")</f>
        <v>2</v>
      </c>
      <c r="G2562" t="str">
        <f t="shared" ref="G2562:G2625" si="365">IF(ISERROR(FIND(" P1 ",A2562)),IF(ISERROR(FIND(" P2 ",A2562)),IF(ISERROR(FIND(" P3 ",A2562)),IF(ISERROR(FIND(" P4 ",A2562)),"UNBEKANNT","4"),"3"),"2"),"1")</f>
        <v>3</v>
      </c>
      <c r="H2562" t="str">
        <f t="shared" ref="H2562:H2625" si="366">IF(ISERROR(FIND("Video",A2562)),IF(ISERROR(FIND("Audio",A2562)),IF(ISERROR(FIND("Ancillary",A2562)),"UNBEKANNT","ANC"),"AUD"),"VID")</f>
        <v>ANC</v>
      </c>
      <c r="I2562">
        <f t="shared" ref="I2562:I2625" si="367">IF(AND(E2562="1",F2562="1",G2562="1"),1,IF(AND(E2562="1",F2562="1",G2562="2"),2,IF(AND(E2562="1",F2562="1",G2562="3"),3,IF(AND(E2562="1",F2562="1",G2562="4"),4,IF(AND(E2562="1",F2562="2",G2562="1"),5,IF(AND(E2562="1",F2562="2",G2562="2"),6,IF(AND(E2562="1",F2562="2",G2562="3"),7,IF(AND(E2562="1",F2562="2",G2562="4"),8,IF(AND(E2562="2",F2562="1",G2562="1"),9,IF(AND(E2562="2",F2562="1",G2562="2"),10,IF(AND(E2562="2",F2562="1",G2562="3"),11,IF(AND(E2562="2",F2562="1",G2562="4"),12,IF(AND(E2562="2",F2562="2",G2562="1"),13,IF(AND(E2562="2",F2562="2",G2562="2"),14,IF(AND(E2562="2",F2562="2",G2562="3"),15,IF(AND(E2562="2",F2562="2",G2562="4"),16,IF(AND(E2562="3",F2562="1",G2562="1"),17,IF(AND(E2562="3",F2562="1",G2562="2"),18,IF(AND(E2562="3",F2562="1",G2562="3"),19,IF(AND(E2562="3",F2562="1",G2562="4"),20,IF(AND(E2562="3",F2562="2",G2562="1"),21,IF(AND(E2562="3",F2562="2",G2562="2"),22,IF(AND(E2562="3",F2562="2",G2562="3"),23,IF(AND(E2562="3",F2562="2",G2562="4"),24,IF(AND(E2562="4",F2562="1",G2562="1"),25,IF(AND(E2562="4",F2562="1",G2562="2"),26,IF(AND(E2562="4",F2562="1",G2562="3"),27,IF(AND(E2562="4",F2562="1",G2562="4"),28,IF(AND(E2562="4",F2562="2",G2562="1"),29,IF(AND(E2562="4",F2562="2",G2562="2"),30,IF(AND(E2562="4",F2562="2",G2562="3"),31,IF(AND(E2562="4",F2562="2",G2562="4"),32,"UNBEKANNT"))))))))))))))))))))))))))))))))</f>
        <v>15</v>
      </c>
      <c r="J2562" s="114" t="str">
        <f t="shared" ref="J2562:J2625" si="368">IF(ISERROR(FIND("Proxy Video",A2562)),IF(ISERROR(FIND("Video",A2562)),IF(ISERROR(SEARCH("Audio",A2562)),IF(ISERROR(SEARCH("Data",A2562)),"UNBEKANNT",RIGHT(A2562,LEN(A2562)-SEARCH("Data",A2562)-4)),RIGHT(A2562,LEN(A2562)-SEARCH("Audio",A2562)-5)),"1"),"2")</f>
        <v>2</v>
      </c>
    </row>
    <row r="2563" spans="1:10" x14ac:dyDescent="0.2">
      <c r="A2563" s="116" t="s">
        <v>3626</v>
      </c>
      <c r="B2563" t="str">
        <f t="shared" si="360"/>
        <v>Prozessor B / Section 2 / Programm 3 / Ancillary Receiver 3</v>
      </c>
      <c r="C2563" t="str">
        <f t="shared" si="361"/>
        <v>SDI15_ANCrec_0003</v>
      </c>
      <c r="D2563" t="str">
        <f t="shared" si="362"/>
        <v>Receiver</v>
      </c>
      <c r="E2563" t="str">
        <f t="shared" si="363"/>
        <v>2</v>
      </c>
      <c r="F2563" t="str">
        <f t="shared" si="364"/>
        <v>2</v>
      </c>
      <c r="G2563" t="str">
        <f t="shared" si="365"/>
        <v>3</v>
      </c>
      <c r="H2563" t="str">
        <f t="shared" si="366"/>
        <v>ANC</v>
      </c>
      <c r="I2563">
        <f t="shared" si="367"/>
        <v>15</v>
      </c>
      <c r="J2563" s="114" t="str">
        <f t="shared" si="368"/>
        <v>3</v>
      </c>
    </row>
    <row r="2564" spans="1:10" x14ac:dyDescent="0.2">
      <c r="A2564" s="115" t="s">
        <v>3627</v>
      </c>
      <c r="B2564" t="str">
        <f t="shared" si="360"/>
        <v>Prozessor B / Section 2 / Programm 3 / Ancillary Receiver 4</v>
      </c>
      <c r="C2564" t="str">
        <f t="shared" si="361"/>
        <v>SDI15_ANCrec_0004</v>
      </c>
      <c r="D2564" t="str">
        <f t="shared" si="362"/>
        <v>Receiver</v>
      </c>
      <c r="E2564" t="str">
        <f t="shared" si="363"/>
        <v>2</v>
      </c>
      <c r="F2564" t="str">
        <f t="shared" si="364"/>
        <v>2</v>
      </c>
      <c r="G2564" t="str">
        <f t="shared" si="365"/>
        <v>3</v>
      </c>
      <c r="H2564" t="str">
        <f t="shared" si="366"/>
        <v>ANC</v>
      </c>
      <c r="I2564">
        <f t="shared" si="367"/>
        <v>15</v>
      </c>
      <c r="J2564" s="114" t="str">
        <f t="shared" si="368"/>
        <v>4</v>
      </c>
    </row>
    <row r="2565" spans="1:10" x14ac:dyDescent="0.2">
      <c r="A2565" s="116" t="s">
        <v>3628</v>
      </c>
      <c r="B2565" t="str">
        <f t="shared" si="360"/>
        <v>Prozessor B / Section 2 / Programm 4 / Video Receiver 1</v>
      </c>
      <c r="C2565" t="str">
        <f t="shared" si="361"/>
        <v>SDI16_VIDrec_0001</v>
      </c>
      <c r="D2565" t="str">
        <f t="shared" si="362"/>
        <v>Receiver</v>
      </c>
      <c r="E2565" t="str">
        <f t="shared" si="363"/>
        <v>2</v>
      </c>
      <c r="F2565" t="str">
        <f t="shared" si="364"/>
        <v>2</v>
      </c>
      <c r="G2565" t="str">
        <f t="shared" si="365"/>
        <v>4</v>
      </c>
      <c r="H2565" t="str">
        <f t="shared" si="366"/>
        <v>VID</v>
      </c>
      <c r="I2565">
        <f t="shared" si="367"/>
        <v>16</v>
      </c>
      <c r="J2565" s="114" t="str">
        <f t="shared" si="368"/>
        <v>1</v>
      </c>
    </row>
    <row r="2566" spans="1:10" x14ac:dyDescent="0.2">
      <c r="A2566" s="115" t="s">
        <v>3629</v>
      </c>
      <c r="B2566" t="str">
        <f t="shared" si="360"/>
        <v>Prozessor B / Section 2 / Programm 4 / Audio Receiver 1</v>
      </c>
      <c r="C2566" t="str">
        <f t="shared" si="361"/>
        <v>SDI16_AUDrec_0001</v>
      </c>
      <c r="D2566" t="str">
        <f t="shared" si="362"/>
        <v>Receiver</v>
      </c>
      <c r="E2566" t="str">
        <f t="shared" si="363"/>
        <v>2</v>
      </c>
      <c r="F2566" t="str">
        <f t="shared" si="364"/>
        <v>2</v>
      </c>
      <c r="G2566" t="str">
        <f t="shared" si="365"/>
        <v>4</v>
      </c>
      <c r="H2566" t="str">
        <f t="shared" si="366"/>
        <v>AUD</v>
      </c>
      <c r="I2566">
        <f t="shared" si="367"/>
        <v>16</v>
      </c>
      <c r="J2566" s="114" t="str">
        <f t="shared" si="368"/>
        <v>1</v>
      </c>
    </row>
    <row r="2567" spans="1:10" x14ac:dyDescent="0.2">
      <c r="A2567" s="116" t="s">
        <v>3630</v>
      </c>
      <c r="B2567" t="str">
        <f t="shared" si="360"/>
        <v>Prozessor B / Section 2 / Programm 4 / Audio Receiver 2</v>
      </c>
      <c r="C2567" t="str">
        <f t="shared" si="361"/>
        <v>SDI16_AUDrec_0002</v>
      </c>
      <c r="D2567" t="str">
        <f t="shared" si="362"/>
        <v>Receiver</v>
      </c>
      <c r="E2567" t="str">
        <f t="shared" si="363"/>
        <v>2</v>
      </c>
      <c r="F2567" t="str">
        <f t="shared" si="364"/>
        <v>2</v>
      </c>
      <c r="G2567" t="str">
        <f t="shared" si="365"/>
        <v>4</v>
      </c>
      <c r="H2567" t="str">
        <f t="shared" si="366"/>
        <v>AUD</v>
      </c>
      <c r="I2567">
        <f t="shared" si="367"/>
        <v>16</v>
      </c>
      <c r="J2567" s="114" t="str">
        <f t="shared" si="368"/>
        <v>2</v>
      </c>
    </row>
    <row r="2568" spans="1:10" x14ac:dyDescent="0.2">
      <c r="A2568" s="115" t="s">
        <v>3631</v>
      </c>
      <c r="B2568" t="str">
        <f t="shared" si="360"/>
        <v>Prozessor B / Section 2 / Programm 4 / Audio Receiver 3</v>
      </c>
      <c r="C2568" t="str">
        <f t="shared" si="361"/>
        <v>SDI16_AUDrec_0003</v>
      </c>
      <c r="D2568" t="str">
        <f t="shared" si="362"/>
        <v>Receiver</v>
      </c>
      <c r="E2568" t="str">
        <f t="shared" si="363"/>
        <v>2</v>
      </c>
      <c r="F2568" t="str">
        <f t="shared" si="364"/>
        <v>2</v>
      </c>
      <c r="G2568" t="str">
        <f t="shared" si="365"/>
        <v>4</v>
      </c>
      <c r="H2568" t="str">
        <f t="shared" si="366"/>
        <v>AUD</v>
      </c>
      <c r="I2568">
        <f t="shared" si="367"/>
        <v>16</v>
      </c>
      <c r="J2568" s="114" t="str">
        <f t="shared" si="368"/>
        <v>3</v>
      </c>
    </row>
    <row r="2569" spans="1:10" x14ac:dyDescent="0.2">
      <c r="A2569" s="116" t="s">
        <v>3632</v>
      </c>
      <c r="B2569" t="str">
        <f t="shared" si="360"/>
        <v>Prozessor B / Section 2 / Programm 4 / Audio Receiver 4</v>
      </c>
      <c r="C2569" t="str">
        <f t="shared" si="361"/>
        <v>SDI16_AUDrec_0004</v>
      </c>
      <c r="D2569" t="str">
        <f t="shared" si="362"/>
        <v>Receiver</v>
      </c>
      <c r="E2569" t="str">
        <f t="shared" si="363"/>
        <v>2</v>
      </c>
      <c r="F2569" t="str">
        <f t="shared" si="364"/>
        <v>2</v>
      </c>
      <c r="G2569" t="str">
        <f t="shared" si="365"/>
        <v>4</v>
      </c>
      <c r="H2569" t="str">
        <f t="shared" si="366"/>
        <v>AUD</v>
      </c>
      <c r="I2569">
        <f t="shared" si="367"/>
        <v>16</v>
      </c>
      <c r="J2569" s="114" t="str">
        <f t="shared" si="368"/>
        <v>4</v>
      </c>
    </row>
    <row r="2570" spans="1:10" x14ac:dyDescent="0.2">
      <c r="A2570" s="115" t="s">
        <v>3633</v>
      </c>
      <c r="B2570" t="str">
        <f t="shared" si="360"/>
        <v>Prozessor B / Section 2 / Programm 4 / Audio Receiver 5</v>
      </c>
      <c r="C2570" t="str">
        <f t="shared" si="361"/>
        <v>SDI16_AUDrec_0005</v>
      </c>
      <c r="D2570" t="str">
        <f t="shared" si="362"/>
        <v>Receiver</v>
      </c>
      <c r="E2570" t="str">
        <f t="shared" si="363"/>
        <v>2</v>
      </c>
      <c r="F2570" t="str">
        <f t="shared" si="364"/>
        <v>2</v>
      </c>
      <c r="G2570" t="str">
        <f t="shared" si="365"/>
        <v>4</v>
      </c>
      <c r="H2570" t="str">
        <f t="shared" si="366"/>
        <v>AUD</v>
      </c>
      <c r="I2570">
        <f t="shared" si="367"/>
        <v>16</v>
      </c>
      <c r="J2570" s="114" t="str">
        <f t="shared" si="368"/>
        <v>5</v>
      </c>
    </row>
    <row r="2571" spans="1:10" x14ac:dyDescent="0.2">
      <c r="A2571" s="116" t="s">
        <v>3634</v>
      </c>
      <c r="B2571" t="str">
        <f t="shared" si="360"/>
        <v>Prozessor B / Section 2 / Programm 4 / Audio Receiver 6</v>
      </c>
      <c r="C2571" t="str">
        <f t="shared" si="361"/>
        <v>SDI16_AUDrec_0006</v>
      </c>
      <c r="D2571" t="str">
        <f t="shared" si="362"/>
        <v>Receiver</v>
      </c>
      <c r="E2571" t="str">
        <f t="shared" si="363"/>
        <v>2</v>
      </c>
      <c r="F2571" t="str">
        <f t="shared" si="364"/>
        <v>2</v>
      </c>
      <c r="G2571" t="str">
        <f t="shared" si="365"/>
        <v>4</v>
      </c>
      <c r="H2571" t="str">
        <f t="shared" si="366"/>
        <v>AUD</v>
      </c>
      <c r="I2571">
        <f t="shared" si="367"/>
        <v>16</v>
      </c>
      <c r="J2571" s="114" t="str">
        <f t="shared" si="368"/>
        <v>6</v>
      </c>
    </row>
    <row r="2572" spans="1:10" x14ac:dyDescent="0.2">
      <c r="A2572" s="115" t="s">
        <v>3635</v>
      </c>
      <c r="B2572" t="str">
        <f t="shared" si="360"/>
        <v>Prozessor B / Section 2 / Programm 4 / Audio Receiver 7</v>
      </c>
      <c r="C2572" t="str">
        <f t="shared" si="361"/>
        <v>SDI16_AUDrec_0007</v>
      </c>
      <c r="D2572" t="str">
        <f t="shared" si="362"/>
        <v>Receiver</v>
      </c>
      <c r="E2572" t="str">
        <f t="shared" si="363"/>
        <v>2</v>
      </c>
      <c r="F2572" t="str">
        <f t="shared" si="364"/>
        <v>2</v>
      </c>
      <c r="G2572" t="str">
        <f t="shared" si="365"/>
        <v>4</v>
      </c>
      <c r="H2572" t="str">
        <f t="shared" si="366"/>
        <v>AUD</v>
      </c>
      <c r="I2572">
        <f t="shared" si="367"/>
        <v>16</v>
      </c>
      <c r="J2572" s="114" t="str">
        <f t="shared" si="368"/>
        <v>7</v>
      </c>
    </row>
    <row r="2573" spans="1:10" x14ac:dyDescent="0.2">
      <c r="A2573" s="116" t="s">
        <v>3636</v>
      </c>
      <c r="B2573" t="str">
        <f t="shared" si="360"/>
        <v>Prozessor B / Section 2 / Programm 4 / Audio Receiver 8</v>
      </c>
      <c r="C2573" t="str">
        <f t="shared" si="361"/>
        <v>SDI16_AUDrec_0008</v>
      </c>
      <c r="D2573" t="str">
        <f t="shared" si="362"/>
        <v>Receiver</v>
      </c>
      <c r="E2573" t="str">
        <f t="shared" si="363"/>
        <v>2</v>
      </c>
      <c r="F2573" t="str">
        <f t="shared" si="364"/>
        <v>2</v>
      </c>
      <c r="G2573" t="str">
        <f t="shared" si="365"/>
        <v>4</v>
      </c>
      <c r="H2573" t="str">
        <f t="shared" si="366"/>
        <v>AUD</v>
      </c>
      <c r="I2573">
        <f t="shared" si="367"/>
        <v>16</v>
      </c>
      <c r="J2573" s="114" t="str">
        <f t="shared" si="368"/>
        <v>8</v>
      </c>
    </row>
    <row r="2574" spans="1:10" x14ac:dyDescent="0.2">
      <c r="A2574" s="115" t="s">
        <v>3637</v>
      </c>
      <c r="B2574" t="str">
        <f t="shared" si="360"/>
        <v>Prozessor B / Section 2 / Programm 4 / Audio Receiver 9</v>
      </c>
      <c r="C2574" t="str">
        <f t="shared" si="361"/>
        <v>SDI16_AUDrec_0009</v>
      </c>
      <c r="D2574" t="str">
        <f t="shared" si="362"/>
        <v>Receiver</v>
      </c>
      <c r="E2574" t="str">
        <f t="shared" si="363"/>
        <v>2</v>
      </c>
      <c r="F2574" t="str">
        <f t="shared" si="364"/>
        <v>2</v>
      </c>
      <c r="G2574" t="str">
        <f t="shared" si="365"/>
        <v>4</v>
      </c>
      <c r="H2574" t="str">
        <f t="shared" si="366"/>
        <v>AUD</v>
      </c>
      <c r="I2574">
        <f t="shared" si="367"/>
        <v>16</v>
      </c>
      <c r="J2574" s="114" t="str">
        <f t="shared" si="368"/>
        <v>9</v>
      </c>
    </row>
    <row r="2575" spans="1:10" x14ac:dyDescent="0.2">
      <c r="A2575" s="116" t="s">
        <v>3638</v>
      </c>
      <c r="B2575" t="str">
        <f t="shared" si="360"/>
        <v>Prozessor B / Section 2 / Programm 4 / Audio Receiver 10</v>
      </c>
      <c r="C2575" t="str">
        <f t="shared" si="361"/>
        <v>SDI16_AUDrec_0010</v>
      </c>
      <c r="D2575" t="str">
        <f t="shared" si="362"/>
        <v>Receiver</v>
      </c>
      <c r="E2575" t="str">
        <f t="shared" si="363"/>
        <v>2</v>
      </c>
      <c r="F2575" t="str">
        <f t="shared" si="364"/>
        <v>2</v>
      </c>
      <c r="G2575" t="str">
        <f t="shared" si="365"/>
        <v>4</v>
      </c>
      <c r="H2575" t="str">
        <f t="shared" si="366"/>
        <v>AUD</v>
      </c>
      <c r="I2575">
        <f t="shared" si="367"/>
        <v>16</v>
      </c>
      <c r="J2575" s="114" t="str">
        <f t="shared" si="368"/>
        <v>10</v>
      </c>
    </row>
    <row r="2576" spans="1:10" x14ac:dyDescent="0.2">
      <c r="A2576" s="115" t="s">
        <v>3639</v>
      </c>
      <c r="B2576" t="str">
        <f t="shared" si="360"/>
        <v>Prozessor B / Section 2 / Programm 4 / Audio Receiver 11</v>
      </c>
      <c r="C2576" t="str">
        <f t="shared" si="361"/>
        <v>SDI16_AUDrec_0011</v>
      </c>
      <c r="D2576" t="str">
        <f t="shared" si="362"/>
        <v>Receiver</v>
      </c>
      <c r="E2576" t="str">
        <f t="shared" si="363"/>
        <v>2</v>
      </c>
      <c r="F2576" t="str">
        <f t="shared" si="364"/>
        <v>2</v>
      </c>
      <c r="G2576" t="str">
        <f t="shared" si="365"/>
        <v>4</v>
      </c>
      <c r="H2576" t="str">
        <f t="shared" si="366"/>
        <v>AUD</v>
      </c>
      <c r="I2576">
        <f t="shared" si="367"/>
        <v>16</v>
      </c>
      <c r="J2576" s="114" t="str">
        <f t="shared" si="368"/>
        <v>11</v>
      </c>
    </row>
    <row r="2577" spans="1:10" x14ac:dyDescent="0.2">
      <c r="A2577" s="116" t="s">
        <v>3640</v>
      </c>
      <c r="B2577" t="str">
        <f t="shared" si="360"/>
        <v>Prozessor B / Section 2 / Programm 4 / Audio Receiver 12</v>
      </c>
      <c r="C2577" t="str">
        <f t="shared" si="361"/>
        <v>SDI16_AUDrec_0012</v>
      </c>
      <c r="D2577" t="str">
        <f t="shared" si="362"/>
        <v>Receiver</v>
      </c>
      <c r="E2577" t="str">
        <f t="shared" si="363"/>
        <v>2</v>
      </c>
      <c r="F2577" t="str">
        <f t="shared" si="364"/>
        <v>2</v>
      </c>
      <c r="G2577" t="str">
        <f t="shared" si="365"/>
        <v>4</v>
      </c>
      <c r="H2577" t="str">
        <f t="shared" si="366"/>
        <v>AUD</v>
      </c>
      <c r="I2577">
        <f t="shared" si="367"/>
        <v>16</v>
      </c>
      <c r="J2577" s="114" t="str">
        <f t="shared" si="368"/>
        <v>12</v>
      </c>
    </row>
    <row r="2578" spans="1:10" x14ac:dyDescent="0.2">
      <c r="A2578" s="115" t="s">
        <v>3641</v>
      </c>
      <c r="B2578" t="str">
        <f t="shared" si="360"/>
        <v>Prozessor B / Section 2 / Programm 4 / Audio Receiver 13</v>
      </c>
      <c r="C2578" t="str">
        <f t="shared" si="361"/>
        <v>SDI16_AUDrec_0013</v>
      </c>
      <c r="D2578" t="str">
        <f t="shared" si="362"/>
        <v>Receiver</v>
      </c>
      <c r="E2578" t="str">
        <f t="shared" si="363"/>
        <v>2</v>
      </c>
      <c r="F2578" t="str">
        <f t="shared" si="364"/>
        <v>2</v>
      </c>
      <c r="G2578" t="str">
        <f t="shared" si="365"/>
        <v>4</v>
      </c>
      <c r="H2578" t="str">
        <f t="shared" si="366"/>
        <v>AUD</v>
      </c>
      <c r="I2578">
        <f t="shared" si="367"/>
        <v>16</v>
      </c>
      <c r="J2578" s="114" t="str">
        <f t="shared" si="368"/>
        <v>13</v>
      </c>
    </row>
    <row r="2579" spans="1:10" x14ac:dyDescent="0.2">
      <c r="A2579" s="116" t="s">
        <v>3642</v>
      </c>
      <c r="B2579" t="str">
        <f t="shared" si="360"/>
        <v>Prozessor B / Section 2 / Programm 4 / Audio Receiver 14</v>
      </c>
      <c r="C2579" t="str">
        <f t="shared" si="361"/>
        <v>SDI16_AUDrec_0014</v>
      </c>
      <c r="D2579" t="str">
        <f t="shared" si="362"/>
        <v>Receiver</v>
      </c>
      <c r="E2579" t="str">
        <f t="shared" si="363"/>
        <v>2</v>
      </c>
      <c r="F2579" t="str">
        <f t="shared" si="364"/>
        <v>2</v>
      </c>
      <c r="G2579" t="str">
        <f t="shared" si="365"/>
        <v>4</v>
      </c>
      <c r="H2579" t="str">
        <f t="shared" si="366"/>
        <v>AUD</v>
      </c>
      <c r="I2579">
        <f t="shared" si="367"/>
        <v>16</v>
      </c>
      <c r="J2579" s="114" t="str">
        <f t="shared" si="368"/>
        <v>14</v>
      </c>
    </row>
    <row r="2580" spans="1:10" x14ac:dyDescent="0.2">
      <c r="A2580" s="115" t="s">
        <v>3643</v>
      </c>
      <c r="B2580" t="str">
        <f t="shared" si="360"/>
        <v>Prozessor B / Section 2 / Programm 4 / Audio Receiver 15</v>
      </c>
      <c r="C2580" t="str">
        <f t="shared" si="361"/>
        <v>SDI16_AUDrec_0015</v>
      </c>
      <c r="D2580" t="str">
        <f t="shared" si="362"/>
        <v>Receiver</v>
      </c>
      <c r="E2580" t="str">
        <f t="shared" si="363"/>
        <v>2</v>
      </c>
      <c r="F2580" t="str">
        <f t="shared" si="364"/>
        <v>2</v>
      </c>
      <c r="G2580" t="str">
        <f t="shared" si="365"/>
        <v>4</v>
      </c>
      <c r="H2580" t="str">
        <f t="shared" si="366"/>
        <v>AUD</v>
      </c>
      <c r="I2580">
        <f t="shared" si="367"/>
        <v>16</v>
      </c>
      <c r="J2580" s="114" t="str">
        <f t="shared" si="368"/>
        <v>15</v>
      </c>
    </row>
    <row r="2581" spans="1:10" x14ac:dyDescent="0.2">
      <c r="A2581" s="116" t="s">
        <v>3644</v>
      </c>
      <c r="B2581" t="str">
        <f t="shared" si="360"/>
        <v>Prozessor B / Section 2 / Programm 4 / Audio Receiver 16</v>
      </c>
      <c r="C2581" t="str">
        <f t="shared" si="361"/>
        <v>SDI16_AUDrec_0016</v>
      </c>
      <c r="D2581" t="str">
        <f t="shared" si="362"/>
        <v>Receiver</v>
      </c>
      <c r="E2581" t="str">
        <f t="shared" si="363"/>
        <v>2</v>
      </c>
      <c r="F2581" t="str">
        <f t="shared" si="364"/>
        <v>2</v>
      </c>
      <c r="G2581" t="str">
        <f t="shared" si="365"/>
        <v>4</v>
      </c>
      <c r="H2581" t="str">
        <f t="shared" si="366"/>
        <v>AUD</v>
      </c>
      <c r="I2581">
        <f t="shared" si="367"/>
        <v>16</v>
      </c>
      <c r="J2581" s="114" t="str">
        <f t="shared" si="368"/>
        <v>16</v>
      </c>
    </row>
    <row r="2582" spans="1:10" x14ac:dyDescent="0.2">
      <c r="A2582" s="115" t="s">
        <v>3645</v>
      </c>
      <c r="B2582" t="str">
        <f t="shared" si="360"/>
        <v>Prozessor B / Section 2 / Programm 4 / Ancillary Receiver 1</v>
      </c>
      <c r="C2582" t="str">
        <f t="shared" si="361"/>
        <v>SDI16_ANCrec_0001</v>
      </c>
      <c r="D2582" t="str">
        <f t="shared" si="362"/>
        <v>Receiver</v>
      </c>
      <c r="E2582" t="str">
        <f t="shared" si="363"/>
        <v>2</v>
      </c>
      <c r="F2582" t="str">
        <f t="shared" si="364"/>
        <v>2</v>
      </c>
      <c r="G2582" t="str">
        <f t="shared" si="365"/>
        <v>4</v>
      </c>
      <c r="H2582" t="str">
        <f t="shared" si="366"/>
        <v>ANC</v>
      </c>
      <c r="I2582">
        <f t="shared" si="367"/>
        <v>16</v>
      </c>
      <c r="J2582" s="114" t="str">
        <f t="shared" si="368"/>
        <v>1</v>
      </c>
    </row>
    <row r="2583" spans="1:10" x14ac:dyDescent="0.2">
      <c r="A2583" s="116" t="s">
        <v>3646</v>
      </c>
      <c r="B2583" t="str">
        <f t="shared" si="360"/>
        <v>Prozessor B / Section 2 / Programm 4 / Ancillary Receiver 2</v>
      </c>
      <c r="C2583" t="str">
        <f t="shared" si="361"/>
        <v>SDI16_ANCrec_0002</v>
      </c>
      <c r="D2583" t="str">
        <f t="shared" si="362"/>
        <v>Receiver</v>
      </c>
      <c r="E2583" t="str">
        <f t="shared" si="363"/>
        <v>2</v>
      </c>
      <c r="F2583" t="str">
        <f t="shared" si="364"/>
        <v>2</v>
      </c>
      <c r="G2583" t="str">
        <f t="shared" si="365"/>
        <v>4</v>
      </c>
      <c r="H2583" t="str">
        <f t="shared" si="366"/>
        <v>ANC</v>
      </c>
      <c r="I2583">
        <f t="shared" si="367"/>
        <v>16</v>
      </c>
      <c r="J2583" s="114" t="str">
        <f t="shared" si="368"/>
        <v>2</v>
      </c>
    </row>
    <row r="2584" spans="1:10" x14ac:dyDescent="0.2">
      <c r="A2584" s="115" t="s">
        <v>3647</v>
      </c>
      <c r="B2584" t="str">
        <f t="shared" si="360"/>
        <v>Prozessor B / Section 2 / Programm 4 / Ancillary Receiver 3</v>
      </c>
      <c r="C2584" t="str">
        <f t="shared" si="361"/>
        <v>SDI16_ANCrec_0003</v>
      </c>
      <c r="D2584" t="str">
        <f t="shared" si="362"/>
        <v>Receiver</v>
      </c>
      <c r="E2584" t="str">
        <f t="shared" si="363"/>
        <v>2</v>
      </c>
      <c r="F2584" t="str">
        <f t="shared" si="364"/>
        <v>2</v>
      </c>
      <c r="G2584" t="str">
        <f t="shared" si="365"/>
        <v>4</v>
      </c>
      <c r="H2584" t="str">
        <f t="shared" si="366"/>
        <v>ANC</v>
      </c>
      <c r="I2584">
        <f t="shared" si="367"/>
        <v>16</v>
      </c>
      <c r="J2584" s="114" t="str">
        <f t="shared" si="368"/>
        <v>3</v>
      </c>
    </row>
    <row r="2585" spans="1:10" x14ac:dyDescent="0.2">
      <c r="A2585" s="116" t="s">
        <v>3648</v>
      </c>
      <c r="B2585" t="str">
        <f t="shared" si="360"/>
        <v>Prozessor B / Section 2 / Programm 4 / Ancillary Receiver 4</v>
      </c>
      <c r="C2585" t="str">
        <f t="shared" si="361"/>
        <v>SDI16_ANCrec_0004</v>
      </c>
      <c r="D2585" t="str">
        <f t="shared" si="362"/>
        <v>Receiver</v>
      </c>
      <c r="E2585" t="str">
        <f t="shared" si="363"/>
        <v>2</v>
      </c>
      <c r="F2585" t="str">
        <f t="shared" si="364"/>
        <v>2</v>
      </c>
      <c r="G2585" t="str">
        <f t="shared" si="365"/>
        <v>4</v>
      </c>
      <c r="H2585" t="str">
        <f t="shared" si="366"/>
        <v>ANC</v>
      </c>
      <c r="I2585">
        <f t="shared" si="367"/>
        <v>16</v>
      </c>
      <c r="J2585" s="114" t="str">
        <f t="shared" si="368"/>
        <v>4</v>
      </c>
    </row>
    <row r="2586" spans="1:10" x14ac:dyDescent="0.2">
      <c r="A2586" s="115" t="s">
        <v>3649</v>
      </c>
      <c r="B2586" t="str">
        <f t="shared" si="360"/>
        <v>Prozessor D / Section 1 / Programm 1 / Video Receiver 1</v>
      </c>
      <c r="C2586" t="str">
        <f t="shared" si="361"/>
        <v>SDI25_VIDrec_0001</v>
      </c>
      <c r="D2586" t="str">
        <f t="shared" si="362"/>
        <v>Receiver</v>
      </c>
      <c r="E2586" t="str">
        <f t="shared" si="363"/>
        <v>4</v>
      </c>
      <c r="F2586" t="str">
        <f t="shared" si="364"/>
        <v>1</v>
      </c>
      <c r="G2586" t="str">
        <f t="shared" si="365"/>
        <v>1</v>
      </c>
      <c r="H2586" t="str">
        <f t="shared" si="366"/>
        <v>VID</v>
      </c>
      <c r="I2586">
        <f t="shared" si="367"/>
        <v>25</v>
      </c>
      <c r="J2586" s="114" t="str">
        <f t="shared" si="368"/>
        <v>1</v>
      </c>
    </row>
    <row r="2587" spans="1:10" x14ac:dyDescent="0.2">
      <c r="A2587" s="116" t="s">
        <v>3650</v>
      </c>
      <c r="B2587" t="str">
        <f t="shared" si="360"/>
        <v>Prozessor D / Section 1 / Programm 1 / Audio Receiver 1</v>
      </c>
      <c r="C2587" t="str">
        <f t="shared" si="361"/>
        <v>SDI25_AUDrec_0001</v>
      </c>
      <c r="D2587" t="str">
        <f t="shared" si="362"/>
        <v>Receiver</v>
      </c>
      <c r="E2587" t="str">
        <f t="shared" si="363"/>
        <v>4</v>
      </c>
      <c r="F2587" t="str">
        <f t="shared" si="364"/>
        <v>1</v>
      </c>
      <c r="G2587" t="str">
        <f t="shared" si="365"/>
        <v>1</v>
      </c>
      <c r="H2587" t="str">
        <f t="shared" si="366"/>
        <v>AUD</v>
      </c>
      <c r="I2587">
        <f t="shared" si="367"/>
        <v>25</v>
      </c>
      <c r="J2587" s="114" t="str">
        <f t="shared" si="368"/>
        <v>1</v>
      </c>
    </row>
    <row r="2588" spans="1:10" x14ac:dyDescent="0.2">
      <c r="A2588" s="115" t="s">
        <v>3651</v>
      </c>
      <c r="B2588" t="str">
        <f t="shared" si="360"/>
        <v>Prozessor D / Section 1 / Programm 1 / Audio Receiver 2</v>
      </c>
      <c r="C2588" t="str">
        <f t="shared" si="361"/>
        <v>SDI25_AUDrec_0002</v>
      </c>
      <c r="D2588" t="str">
        <f t="shared" si="362"/>
        <v>Receiver</v>
      </c>
      <c r="E2588" t="str">
        <f t="shared" si="363"/>
        <v>4</v>
      </c>
      <c r="F2588" t="str">
        <f t="shared" si="364"/>
        <v>1</v>
      </c>
      <c r="G2588" t="str">
        <f t="shared" si="365"/>
        <v>1</v>
      </c>
      <c r="H2588" t="str">
        <f t="shared" si="366"/>
        <v>AUD</v>
      </c>
      <c r="I2588">
        <f t="shared" si="367"/>
        <v>25</v>
      </c>
      <c r="J2588" s="114" t="str">
        <f t="shared" si="368"/>
        <v>2</v>
      </c>
    </row>
    <row r="2589" spans="1:10" x14ac:dyDescent="0.2">
      <c r="A2589" s="116" t="s">
        <v>3652</v>
      </c>
      <c r="B2589" t="str">
        <f t="shared" si="360"/>
        <v>Prozessor D / Section 1 / Programm 1 / Audio Receiver 3</v>
      </c>
      <c r="C2589" t="str">
        <f t="shared" si="361"/>
        <v>SDI25_AUDrec_0003</v>
      </c>
      <c r="D2589" t="str">
        <f t="shared" si="362"/>
        <v>Receiver</v>
      </c>
      <c r="E2589" t="str">
        <f t="shared" si="363"/>
        <v>4</v>
      </c>
      <c r="F2589" t="str">
        <f t="shared" si="364"/>
        <v>1</v>
      </c>
      <c r="G2589" t="str">
        <f t="shared" si="365"/>
        <v>1</v>
      </c>
      <c r="H2589" t="str">
        <f t="shared" si="366"/>
        <v>AUD</v>
      </c>
      <c r="I2589">
        <f t="shared" si="367"/>
        <v>25</v>
      </c>
      <c r="J2589" s="114" t="str">
        <f t="shared" si="368"/>
        <v>3</v>
      </c>
    </row>
    <row r="2590" spans="1:10" x14ac:dyDescent="0.2">
      <c r="A2590" s="115" t="s">
        <v>3653</v>
      </c>
      <c r="B2590" t="str">
        <f t="shared" si="360"/>
        <v>Prozessor D / Section 1 / Programm 1 / Audio Receiver 4</v>
      </c>
      <c r="C2590" t="str">
        <f t="shared" si="361"/>
        <v>SDI25_AUDrec_0004</v>
      </c>
      <c r="D2590" t="str">
        <f t="shared" si="362"/>
        <v>Receiver</v>
      </c>
      <c r="E2590" t="str">
        <f t="shared" si="363"/>
        <v>4</v>
      </c>
      <c r="F2590" t="str">
        <f t="shared" si="364"/>
        <v>1</v>
      </c>
      <c r="G2590" t="str">
        <f t="shared" si="365"/>
        <v>1</v>
      </c>
      <c r="H2590" t="str">
        <f t="shared" si="366"/>
        <v>AUD</v>
      </c>
      <c r="I2590">
        <f t="shared" si="367"/>
        <v>25</v>
      </c>
      <c r="J2590" s="114" t="str">
        <f t="shared" si="368"/>
        <v>4</v>
      </c>
    </row>
    <row r="2591" spans="1:10" x14ac:dyDescent="0.2">
      <c r="A2591" s="116" t="s">
        <v>3654</v>
      </c>
      <c r="B2591" t="str">
        <f t="shared" si="360"/>
        <v>Prozessor D / Section 1 / Programm 1 / Audio Receiver 5</v>
      </c>
      <c r="C2591" t="str">
        <f t="shared" si="361"/>
        <v>SDI25_AUDrec_0005</v>
      </c>
      <c r="D2591" t="str">
        <f t="shared" si="362"/>
        <v>Receiver</v>
      </c>
      <c r="E2591" t="str">
        <f t="shared" si="363"/>
        <v>4</v>
      </c>
      <c r="F2591" t="str">
        <f t="shared" si="364"/>
        <v>1</v>
      </c>
      <c r="G2591" t="str">
        <f t="shared" si="365"/>
        <v>1</v>
      </c>
      <c r="H2591" t="str">
        <f t="shared" si="366"/>
        <v>AUD</v>
      </c>
      <c r="I2591">
        <f t="shared" si="367"/>
        <v>25</v>
      </c>
      <c r="J2591" s="114" t="str">
        <f t="shared" si="368"/>
        <v>5</v>
      </c>
    </row>
    <row r="2592" spans="1:10" x14ac:dyDescent="0.2">
      <c r="A2592" s="115" t="s">
        <v>3655</v>
      </c>
      <c r="B2592" t="str">
        <f t="shared" si="360"/>
        <v>Prozessor D / Section 1 / Programm 1 / Audio Receiver 6</v>
      </c>
      <c r="C2592" t="str">
        <f t="shared" si="361"/>
        <v>SDI25_AUDrec_0006</v>
      </c>
      <c r="D2592" t="str">
        <f t="shared" si="362"/>
        <v>Receiver</v>
      </c>
      <c r="E2592" t="str">
        <f t="shared" si="363"/>
        <v>4</v>
      </c>
      <c r="F2592" t="str">
        <f t="shared" si="364"/>
        <v>1</v>
      </c>
      <c r="G2592" t="str">
        <f t="shared" si="365"/>
        <v>1</v>
      </c>
      <c r="H2592" t="str">
        <f t="shared" si="366"/>
        <v>AUD</v>
      </c>
      <c r="I2592">
        <f t="shared" si="367"/>
        <v>25</v>
      </c>
      <c r="J2592" s="114" t="str">
        <f t="shared" si="368"/>
        <v>6</v>
      </c>
    </row>
    <row r="2593" spans="1:10" x14ac:dyDescent="0.2">
      <c r="A2593" s="116" t="s">
        <v>3656</v>
      </c>
      <c r="B2593" t="str">
        <f t="shared" si="360"/>
        <v>Prozessor D / Section 1 / Programm 1 / Audio Receiver 7</v>
      </c>
      <c r="C2593" t="str">
        <f t="shared" si="361"/>
        <v>SDI25_AUDrec_0007</v>
      </c>
      <c r="D2593" t="str">
        <f t="shared" si="362"/>
        <v>Receiver</v>
      </c>
      <c r="E2593" t="str">
        <f t="shared" si="363"/>
        <v>4</v>
      </c>
      <c r="F2593" t="str">
        <f t="shared" si="364"/>
        <v>1</v>
      </c>
      <c r="G2593" t="str">
        <f t="shared" si="365"/>
        <v>1</v>
      </c>
      <c r="H2593" t="str">
        <f t="shared" si="366"/>
        <v>AUD</v>
      </c>
      <c r="I2593">
        <f t="shared" si="367"/>
        <v>25</v>
      </c>
      <c r="J2593" s="114" t="str">
        <f t="shared" si="368"/>
        <v>7</v>
      </c>
    </row>
    <row r="2594" spans="1:10" x14ac:dyDescent="0.2">
      <c r="A2594" s="115" t="s">
        <v>3657</v>
      </c>
      <c r="B2594" t="str">
        <f t="shared" si="360"/>
        <v>Prozessor D / Section 1 / Programm 1 / Audio Receiver 8</v>
      </c>
      <c r="C2594" t="str">
        <f t="shared" si="361"/>
        <v>SDI25_AUDrec_0008</v>
      </c>
      <c r="D2594" t="str">
        <f t="shared" si="362"/>
        <v>Receiver</v>
      </c>
      <c r="E2594" t="str">
        <f t="shared" si="363"/>
        <v>4</v>
      </c>
      <c r="F2594" t="str">
        <f t="shared" si="364"/>
        <v>1</v>
      </c>
      <c r="G2594" t="str">
        <f t="shared" si="365"/>
        <v>1</v>
      </c>
      <c r="H2594" t="str">
        <f t="shared" si="366"/>
        <v>AUD</v>
      </c>
      <c r="I2594">
        <f t="shared" si="367"/>
        <v>25</v>
      </c>
      <c r="J2594" s="114" t="str">
        <f t="shared" si="368"/>
        <v>8</v>
      </c>
    </row>
    <row r="2595" spans="1:10" x14ac:dyDescent="0.2">
      <c r="A2595" s="116" t="s">
        <v>3658</v>
      </c>
      <c r="B2595" t="str">
        <f t="shared" si="360"/>
        <v>Prozessor D / Section 1 / Programm 1 / Audio Receiver 9</v>
      </c>
      <c r="C2595" t="str">
        <f t="shared" si="361"/>
        <v>SDI25_AUDrec_0009</v>
      </c>
      <c r="D2595" t="str">
        <f t="shared" si="362"/>
        <v>Receiver</v>
      </c>
      <c r="E2595" t="str">
        <f t="shared" si="363"/>
        <v>4</v>
      </c>
      <c r="F2595" t="str">
        <f t="shared" si="364"/>
        <v>1</v>
      </c>
      <c r="G2595" t="str">
        <f t="shared" si="365"/>
        <v>1</v>
      </c>
      <c r="H2595" t="str">
        <f t="shared" si="366"/>
        <v>AUD</v>
      </c>
      <c r="I2595">
        <f t="shared" si="367"/>
        <v>25</v>
      </c>
      <c r="J2595" s="114" t="str">
        <f t="shared" si="368"/>
        <v>9</v>
      </c>
    </row>
    <row r="2596" spans="1:10" x14ac:dyDescent="0.2">
      <c r="A2596" s="115" t="s">
        <v>3659</v>
      </c>
      <c r="B2596" t="str">
        <f t="shared" si="360"/>
        <v>Prozessor D / Section 1 / Programm 1 / Audio Receiver 10</v>
      </c>
      <c r="C2596" t="str">
        <f t="shared" si="361"/>
        <v>SDI25_AUDrec_0010</v>
      </c>
      <c r="D2596" t="str">
        <f t="shared" si="362"/>
        <v>Receiver</v>
      </c>
      <c r="E2596" t="str">
        <f t="shared" si="363"/>
        <v>4</v>
      </c>
      <c r="F2596" t="str">
        <f t="shared" si="364"/>
        <v>1</v>
      </c>
      <c r="G2596" t="str">
        <f t="shared" si="365"/>
        <v>1</v>
      </c>
      <c r="H2596" t="str">
        <f t="shared" si="366"/>
        <v>AUD</v>
      </c>
      <c r="I2596">
        <f t="shared" si="367"/>
        <v>25</v>
      </c>
      <c r="J2596" s="114" t="str">
        <f t="shared" si="368"/>
        <v>10</v>
      </c>
    </row>
    <row r="2597" spans="1:10" x14ac:dyDescent="0.2">
      <c r="A2597" s="116" t="s">
        <v>3660</v>
      </c>
      <c r="B2597" t="str">
        <f t="shared" si="360"/>
        <v>Prozessor D / Section 1 / Programm 1 / Audio Receiver 11</v>
      </c>
      <c r="C2597" t="str">
        <f t="shared" si="361"/>
        <v>SDI25_AUDrec_0011</v>
      </c>
      <c r="D2597" t="str">
        <f t="shared" si="362"/>
        <v>Receiver</v>
      </c>
      <c r="E2597" t="str">
        <f t="shared" si="363"/>
        <v>4</v>
      </c>
      <c r="F2597" t="str">
        <f t="shared" si="364"/>
        <v>1</v>
      </c>
      <c r="G2597" t="str">
        <f t="shared" si="365"/>
        <v>1</v>
      </c>
      <c r="H2597" t="str">
        <f t="shared" si="366"/>
        <v>AUD</v>
      </c>
      <c r="I2597">
        <f t="shared" si="367"/>
        <v>25</v>
      </c>
      <c r="J2597" s="114" t="str">
        <f t="shared" si="368"/>
        <v>11</v>
      </c>
    </row>
    <row r="2598" spans="1:10" x14ac:dyDescent="0.2">
      <c r="A2598" s="115" t="s">
        <v>3661</v>
      </c>
      <c r="B2598" t="str">
        <f t="shared" si="360"/>
        <v>Prozessor D / Section 1 / Programm 1 / Audio Receiver 12</v>
      </c>
      <c r="C2598" t="str">
        <f t="shared" si="361"/>
        <v>SDI25_AUDrec_0012</v>
      </c>
      <c r="D2598" t="str">
        <f t="shared" si="362"/>
        <v>Receiver</v>
      </c>
      <c r="E2598" t="str">
        <f t="shared" si="363"/>
        <v>4</v>
      </c>
      <c r="F2598" t="str">
        <f t="shared" si="364"/>
        <v>1</v>
      </c>
      <c r="G2598" t="str">
        <f t="shared" si="365"/>
        <v>1</v>
      </c>
      <c r="H2598" t="str">
        <f t="shared" si="366"/>
        <v>AUD</v>
      </c>
      <c r="I2598">
        <f t="shared" si="367"/>
        <v>25</v>
      </c>
      <c r="J2598" s="114" t="str">
        <f t="shared" si="368"/>
        <v>12</v>
      </c>
    </row>
    <row r="2599" spans="1:10" x14ac:dyDescent="0.2">
      <c r="A2599" s="116" t="s">
        <v>3662</v>
      </c>
      <c r="B2599" t="str">
        <f t="shared" si="360"/>
        <v>Prozessor D / Section 1 / Programm 1 / Audio Receiver 13</v>
      </c>
      <c r="C2599" t="str">
        <f t="shared" si="361"/>
        <v>SDI25_AUDrec_0013</v>
      </c>
      <c r="D2599" t="str">
        <f t="shared" si="362"/>
        <v>Receiver</v>
      </c>
      <c r="E2599" t="str">
        <f t="shared" si="363"/>
        <v>4</v>
      </c>
      <c r="F2599" t="str">
        <f t="shared" si="364"/>
        <v>1</v>
      </c>
      <c r="G2599" t="str">
        <f t="shared" si="365"/>
        <v>1</v>
      </c>
      <c r="H2599" t="str">
        <f t="shared" si="366"/>
        <v>AUD</v>
      </c>
      <c r="I2599">
        <f t="shared" si="367"/>
        <v>25</v>
      </c>
      <c r="J2599" s="114" t="str">
        <f t="shared" si="368"/>
        <v>13</v>
      </c>
    </row>
    <row r="2600" spans="1:10" x14ac:dyDescent="0.2">
      <c r="A2600" s="115" t="s">
        <v>3663</v>
      </c>
      <c r="B2600" t="str">
        <f t="shared" si="360"/>
        <v>Prozessor D / Section 1 / Programm 1 / Audio Receiver 14</v>
      </c>
      <c r="C2600" t="str">
        <f t="shared" si="361"/>
        <v>SDI25_AUDrec_0014</v>
      </c>
      <c r="D2600" t="str">
        <f t="shared" si="362"/>
        <v>Receiver</v>
      </c>
      <c r="E2600" t="str">
        <f t="shared" si="363"/>
        <v>4</v>
      </c>
      <c r="F2600" t="str">
        <f t="shared" si="364"/>
        <v>1</v>
      </c>
      <c r="G2600" t="str">
        <f t="shared" si="365"/>
        <v>1</v>
      </c>
      <c r="H2600" t="str">
        <f t="shared" si="366"/>
        <v>AUD</v>
      </c>
      <c r="I2600">
        <f t="shared" si="367"/>
        <v>25</v>
      </c>
      <c r="J2600" s="114" t="str">
        <f t="shared" si="368"/>
        <v>14</v>
      </c>
    </row>
    <row r="2601" spans="1:10" x14ac:dyDescent="0.2">
      <c r="A2601" s="116" t="s">
        <v>3664</v>
      </c>
      <c r="B2601" t="str">
        <f t="shared" si="360"/>
        <v>Prozessor D / Section 1 / Programm 1 / Audio Receiver 15</v>
      </c>
      <c r="C2601" t="str">
        <f t="shared" si="361"/>
        <v>SDI25_AUDrec_0015</v>
      </c>
      <c r="D2601" t="str">
        <f t="shared" si="362"/>
        <v>Receiver</v>
      </c>
      <c r="E2601" t="str">
        <f t="shared" si="363"/>
        <v>4</v>
      </c>
      <c r="F2601" t="str">
        <f t="shared" si="364"/>
        <v>1</v>
      </c>
      <c r="G2601" t="str">
        <f t="shared" si="365"/>
        <v>1</v>
      </c>
      <c r="H2601" t="str">
        <f t="shared" si="366"/>
        <v>AUD</v>
      </c>
      <c r="I2601">
        <f t="shared" si="367"/>
        <v>25</v>
      </c>
      <c r="J2601" s="114" t="str">
        <f t="shared" si="368"/>
        <v>15</v>
      </c>
    </row>
    <row r="2602" spans="1:10" x14ac:dyDescent="0.2">
      <c r="A2602" s="115" t="s">
        <v>3665</v>
      </c>
      <c r="B2602" t="str">
        <f t="shared" si="360"/>
        <v>Prozessor D / Section 1 / Programm 1 / Audio Receiver 16</v>
      </c>
      <c r="C2602" t="str">
        <f t="shared" si="361"/>
        <v>SDI25_AUDrec_0016</v>
      </c>
      <c r="D2602" t="str">
        <f t="shared" si="362"/>
        <v>Receiver</v>
      </c>
      <c r="E2602" t="str">
        <f t="shared" si="363"/>
        <v>4</v>
      </c>
      <c r="F2602" t="str">
        <f t="shared" si="364"/>
        <v>1</v>
      </c>
      <c r="G2602" t="str">
        <f t="shared" si="365"/>
        <v>1</v>
      </c>
      <c r="H2602" t="str">
        <f t="shared" si="366"/>
        <v>AUD</v>
      </c>
      <c r="I2602">
        <f t="shared" si="367"/>
        <v>25</v>
      </c>
      <c r="J2602" s="114" t="str">
        <f t="shared" si="368"/>
        <v>16</v>
      </c>
    </row>
    <row r="2603" spans="1:10" x14ac:dyDescent="0.2">
      <c r="A2603" s="116" t="s">
        <v>3666</v>
      </c>
      <c r="B2603" t="str">
        <f t="shared" si="360"/>
        <v>Prozessor D / Section 1 / Programm 1 / Ancillary Receiver 1</v>
      </c>
      <c r="C2603" t="str">
        <f t="shared" si="361"/>
        <v>SDI25_ANCrec_0001</v>
      </c>
      <c r="D2603" t="str">
        <f t="shared" si="362"/>
        <v>Receiver</v>
      </c>
      <c r="E2603" t="str">
        <f t="shared" si="363"/>
        <v>4</v>
      </c>
      <c r="F2603" t="str">
        <f t="shared" si="364"/>
        <v>1</v>
      </c>
      <c r="G2603" t="str">
        <f t="shared" si="365"/>
        <v>1</v>
      </c>
      <c r="H2603" t="str">
        <f t="shared" si="366"/>
        <v>ANC</v>
      </c>
      <c r="I2603">
        <f t="shared" si="367"/>
        <v>25</v>
      </c>
      <c r="J2603" s="114" t="str">
        <f t="shared" si="368"/>
        <v>1</v>
      </c>
    </row>
    <row r="2604" spans="1:10" x14ac:dyDescent="0.2">
      <c r="A2604" s="115" t="s">
        <v>3667</v>
      </c>
      <c r="B2604" t="str">
        <f t="shared" si="360"/>
        <v>Prozessor D / Section 1 / Programm 1 / Ancillary Receiver 2</v>
      </c>
      <c r="C2604" t="str">
        <f t="shared" si="361"/>
        <v>SDI25_ANCrec_0002</v>
      </c>
      <c r="D2604" t="str">
        <f t="shared" si="362"/>
        <v>Receiver</v>
      </c>
      <c r="E2604" t="str">
        <f t="shared" si="363"/>
        <v>4</v>
      </c>
      <c r="F2604" t="str">
        <f t="shared" si="364"/>
        <v>1</v>
      </c>
      <c r="G2604" t="str">
        <f t="shared" si="365"/>
        <v>1</v>
      </c>
      <c r="H2604" t="str">
        <f t="shared" si="366"/>
        <v>ANC</v>
      </c>
      <c r="I2604">
        <f t="shared" si="367"/>
        <v>25</v>
      </c>
      <c r="J2604" s="114" t="str">
        <f t="shared" si="368"/>
        <v>2</v>
      </c>
    </row>
    <row r="2605" spans="1:10" x14ac:dyDescent="0.2">
      <c r="A2605" s="116" t="s">
        <v>3668</v>
      </c>
      <c r="B2605" t="str">
        <f t="shared" si="360"/>
        <v>Prozessor D / Section 1 / Programm 1 / Ancillary Receiver 3</v>
      </c>
      <c r="C2605" t="str">
        <f t="shared" si="361"/>
        <v>SDI25_ANCrec_0003</v>
      </c>
      <c r="D2605" t="str">
        <f t="shared" si="362"/>
        <v>Receiver</v>
      </c>
      <c r="E2605" t="str">
        <f t="shared" si="363"/>
        <v>4</v>
      </c>
      <c r="F2605" t="str">
        <f t="shared" si="364"/>
        <v>1</v>
      </c>
      <c r="G2605" t="str">
        <f t="shared" si="365"/>
        <v>1</v>
      </c>
      <c r="H2605" t="str">
        <f t="shared" si="366"/>
        <v>ANC</v>
      </c>
      <c r="I2605">
        <f t="shared" si="367"/>
        <v>25</v>
      </c>
      <c r="J2605" s="114" t="str">
        <f t="shared" si="368"/>
        <v>3</v>
      </c>
    </row>
    <row r="2606" spans="1:10" x14ac:dyDescent="0.2">
      <c r="A2606" s="115" t="s">
        <v>3669</v>
      </c>
      <c r="B2606" t="str">
        <f t="shared" si="360"/>
        <v>Prozessor D / Section 1 / Programm 1 / Ancillary Receiver 4</v>
      </c>
      <c r="C2606" t="str">
        <f t="shared" si="361"/>
        <v>SDI25_ANCrec_0004</v>
      </c>
      <c r="D2606" t="str">
        <f t="shared" si="362"/>
        <v>Receiver</v>
      </c>
      <c r="E2606" t="str">
        <f t="shared" si="363"/>
        <v>4</v>
      </c>
      <c r="F2606" t="str">
        <f t="shared" si="364"/>
        <v>1</v>
      </c>
      <c r="G2606" t="str">
        <f t="shared" si="365"/>
        <v>1</v>
      </c>
      <c r="H2606" t="str">
        <f t="shared" si="366"/>
        <v>ANC</v>
      </c>
      <c r="I2606">
        <f t="shared" si="367"/>
        <v>25</v>
      </c>
      <c r="J2606" s="114" t="str">
        <f t="shared" si="368"/>
        <v>4</v>
      </c>
    </row>
    <row r="2607" spans="1:10" x14ac:dyDescent="0.2">
      <c r="A2607" s="116" t="s">
        <v>3670</v>
      </c>
      <c r="B2607" t="str">
        <f t="shared" si="360"/>
        <v>Prozessor D / Section 1 / Programm 2 / Video Receiver 1</v>
      </c>
      <c r="C2607" t="str">
        <f t="shared" si="361"/>
        <v>SDI26_VIDrec_0001</v>
      </c>
      <c r="D2607" t="str">
        <f t="shared" si="362"/>
        <v>Receiver</v>
      </c>
      <c r="E2607" t="str">
        <f t="shared" si="363"/>
        <v>4</v>
      </c>
      <c r="F2607" t="str">
        <f t="shared" si="364"/>
        <v>1</v>
      </c>
      <c r="G2607" t="str">
        <f t="shared" si="365"/>
        <v>2</v>
      </c>
      <c r="H2607" t="str">
        <f t="shared" si="366"/>
        <v>VID</v>
      </c>
      <c r="I2607">
        <f t="shared" si="367"/>
        <v>26</v>
      </c>
      <c r="J2607" s="114" t="str">
        <f t="shared" si="368"/>
        <v>1</v>
      </c>
    </row>
    <row r="2608" spans="1:10" x14ac:dyDescent="0.2">
      <c r="A2608" s="115" t="s">
        <v>3671</v>
      </c>
      <c r="B2608" t="str">
        <f t="shared" si="360"/>
        <v>Prozessor D / Section 1 / Programm 2 / Audio Receiver 1</v>
      </c>
      <c r="C2608" t="str">
        <f t="shared" si="361"/>
        <v>SDI26_AUDrec_0001</v>
      </c>
      <c r="D2608" t="str">
        <f t="shared" si="362"/>
        <v>Receiver</v>
      </c>
      <c r="E2608" t="str">
        <f t="shared" si="363"/>
        <v>4</v>
      </c>
      <c r="F2608" t="str">
        <f t="shared" si="364"/>
        <v>1</v>
      </c>
      <c r="G2608" t="str">
        <f t="shared" si="365"/>
        <v>2</v>
      </c>
      <c r="H2608" t="str">
        <f t="shared" si="366"/>
        <v>AUD</v>
      </c>
      <c r="I2608">
        <f t="shared" si="367"/>
        <v>26</v>
      </c>
      <c r="J2608" s="114" t="str">
        <f t="shared" si="368"/>
        <v>1</v>
      </c>
    </row>
    <row r="2609" spans="1:10" x14ac:dyDescent="0.2">
      <c r="A2609" s="116" t="s">
        <v>3672</v>
      </c>
      <c r="B2609" t="str">
        <f t="shared" si="360"/>
        <v>Prozessor D / Section 1 / Programm 2 / Audio Receiver 2</v>
      </c>
      <c r="C2609" t="str">
        <f t="shared" si="361"/>
        <v>SDI26_AUDrec_0002</v>
      </c>
      <c r="D2609" t="str">
        <f t="shared" si="362"/>
        <v>Receiver</v>
      </c>
      <c r="E2609" t="str">
        <f t="shared" si="363"/>
        <v>4</v>
      </c>
      <c r="F2609" t="str">
        <f t="shared" si="364"/>
        <v>1</v>
      </c>
      <c r="G2609" t="str">
        <f t="shared" si="365"/>
        <v>2</v>
      </c>
      <c r="H2609" t="str">
        <f t="shared" si="366"/>
        <v>AUD</v>
      </c>
      <c r="I2609">
        <f t="shared" si="367"/>
        <v>26</v>
      </c>
      <c r="J2609" s="114" t="str">
        <f t="shared" si="368"/>
        <v>2</v>
      </c>
    </row>
    <row r="2610" spans="1:10" x14ac:dyDescent="0.2">
      <c r="A2610" s="115" t="s">
        <v>3673</v>
      </c>
      <c r="B2610" t="str">
        <f t="shared" si="360"/>
        <v>Prozessor D / Section 1 / Programm 2 / Audio Receiver 3</v>
      </c>
      <c r="C2610" t="str">
        <f t="shared" si="361"/>
        <v>SDI26_AUDrec_0003</v>
      </c>
      <c r="D2610" t="str">
        <f t="shared" si="362"/>
        <v>Receiver</v>
      </c>
      <c r="E2610" t="str">
        <f t="shared" si="363"/>
        <v>4</v>
      </c>
      <c r="F2610" t="str">
        <f t="shared" si="364"/>
        <v>1</v>
      </c>
      <c r="G2610" t="str">
        <f t="shared" si="365"/>
        <v>2</v>
      </c>
      <c r="H2610" t="str">
        <f t="shared" si="366"/>
        <v>AUD</v>
      </c>
      <c r="I2610">
        <f t="shared" si="367"/>
        <v>26</v>
      </c>
      <c r="J2610" s="114" t="str">
        <f t="shared" si="368"/>
        <v>3</v>
      </c>
    </row>
    <row r="2611" spans="1:10" x14ac:dyDescent="0.2">
      <c r="A2611" s="116" t="s">
        <v>3674</v>
      </c>
      <c r="B2611" t="str">
        <f t="shared" si="360"/>
        <v>Prozessor D / Section 1 / Programm 2 / Audio Receiver 4</v>
      </c>
      <c r="C2611" t="str">
        <f t="shared" si="361"/>
        <v>SDI26_AUDrec_0004</v>
      </c>
      <c r="D2611" t="str">
        <f t="shared" si="362"/>
        <v>Receiver</v>
      </c>
      <c r="E2611" t="str">
        <f t="shared" si="363"/>
        <v>4</v>
      </c>
      <c r="F2611" t="str">
        <f t="shared" si="364"/>
        <v>1</v>
      </c>
      <c r="G2611" t="str">
        <f t="shared" si="365"/>
        <v>2</v>
      </c>
      <c r="H2611" t="str">
        <f t="shared" si="366"/>
        <v>AUD</v>
      </c>
      <c r="I2611">
        <f t="shared" si="367"/>
        <v>26</v>
      </c>
      <c r="J2611" s="114" t="str">
        <f t="shared" si="368"/>
        <v>4</v>
      </c>
    </row>
    <row r="2612" spans="1:10" x14ac:dyDescent="0.2">
      <c r="A2612" s="115" t="s">
        <v>3675</v>
      </c>
      <c r="B2612" t="str">
        <f t="shared" si="360"/>
        <v>Prozessor D / Section 1 / Programm 2 / Audio Receiver 5</v>
      </c>
      <c r="C2612" t="str">
        <f t="shared" si="361"/>
        <v>SDI26_AUDrec_0005</v>
      </c>
      <c r="D2612" t="str">
        <f t="shared" si="362"/>
        <v>Receiver</v>
      </c>
      <c r="E2612" t="str">
        <f t="shared" si="363"/>
        <v>4</v>
      </c>
      <c r="F2612" t="str">
        <f t="shared" si="364"/>
        <v>1</v>
      </c>
      <c r="G2612" t="str">
        <f t="shared" si="365"/>
        <v>2</v>
      </c>
      <c r="H2612" t="str">
        <f t="shared" si="366"/>
        <v>AUD</v>
      </c>
      <c r="I2612">
        <f t="shared" si="367"/>
        <v>26</v>
      </c>
      <c r="J2612" s="114" t="str">
        <f t="shared" si="368"/>
        <v>5</v>
      </c>
    </row>
    <row r="2613" spans="1:10" x14ac:dyDescent="0.2">
      <c r="A2613" s="116" t="s">
        <v>3676</v>
      </c>
      <c r="B2613" t="str">
        <f t="shared" si="360"/>
        <v>Prozessor D / Section 1 / Programm 2 / Audio Receiver 6</v>
      </c>
      <c r="C2613" t="str">
        <f t="shared" si="361"/>
        <v>SDI26_AUDrec_0006</v>
      </c>
      <c r="D2613" t="str">
        <f t="shared" si="362"/>
        <v>Receiver</v>
      </c>
      <c r="E2613" t="str">
        <f t="shared" si="363"/>
        <v>4</v>
      </c>
      <c r="F2613" t="str">
        <f t="shared" si="364"/>
        <v>1</v>
      </c>
      <c r="G2613" t="str">
        <f t="shared" si="365"/>
        <v>2</v>
      </c>
      <c r="H2613" t="str">
        <f t="shared" si="366"/>
        <v>AUD</v>
      </c>
      <c r="I2613">
        <f t="shared" si="367"/>
        <v>26</v>
      </c>
      <c r="J2613" s="114" t="str">
        <f t="shared" si="368"/>
        <v>6</v>
      </c>
    </row>
    <row r="2614" spans="1:10" x14ac:dyDescent="0.2">
      <c r="A2614" s="115" t="s">
        <v>3677</v>
      </c>
      <c r="B2614" t="str">
        <f t="shared" si="360"/>
        <v>Prozessor D / Section 1 / Programm 2 / Audio Receiver 7</v>
      </c>
      <c r="C2614" t="str">
        <f t="shared" si="361"/>
        <v>SDI26_AUDrec_0007</v>
      </c>
      <c r="D2614" t="str">
        <f t="shared" si="362"/>
        <v>Receiver</v>
      </c>
      <c r="E2614" t="str">
        <f t="shared" si="363"/>
        <v>4</v>
      </c>
      <c r="F2614" t="str">
        <f t="shared" si="364"/>
        <v>1</v>
      </c>
      <c r="G2614" t="str">
        <f t="shared" si="365"/>
        <v>2</v>
      </c>
      <c r="H2614" t="str">
        <f t="shared" si="366"/>
        <v>AUD</v>
      </c>
      <c r="I2614">
        <f t="shared" si="367"/>
        <v>26</v>
      </c>
      <c r="J2614" s="114" t="str">
        <f t="shared" si="368"/>
        <v>7</v>
      </c>
    </row>
    <row r="2615" spans="1:10" x14ac:dyDescent="0.2">
      <c r="A2615" s="116" t="s">
        <v>3678</v>
      </c>
      <c r="B2615" t="str">
        <f t="shared" si="360"/>
        <v>Prozessor D / Section 1 / Programm 2 / Audio Receiver 8</v>
      </c>
      <c r="C2615" t="str">
        <f t="shared" si="361"/>
        <v>SDI26_AUDrec_0008</v>
      </c>
      <c r="D2615" t="str">
        <f t="shared" si="362"/>
        <v>Receiver</v>
      </c>
      <c r="E2615" t="str">
        <f t="shared" si="363"/>
        <v>4</v>
      </c>
      <c r="F2615" t="str">
        <f t="shared" si="364"/>
        <v>1</v>
      </c>
      <c r="G2615" t="str">
        <f t="shared" si="365"/>
        <v>2</v>
      </c>
      <c r="H2615" t="str">
        <f t="shared" si="366"/>
        <v>AUD</v>
      </c>
      <c r="I2615">
        <f t="shared" si="367"/>
        <v>26</v>
      </c>
      <c r="J2615" s="114" t="str">
        <f t="shared" si="368"/>
        <v>8</v>
      </c>
    </row>
    <row r="2616" spans="1:10" x14ac:dyDescent="0.2">
      <c r="A2616" s="115" t="s">
        <v>3679</v>
      </c>
      <c r="B2616" t="str">
        <f t="shared" si="360"/>
        <v>Prozessor D / Section 1 / Programm 2 / Audio Receiver 9</v>
      </c>
      <c r="C2616" t="str">
        <f t="shared" si="361"/>
        <v>SDI26_AUDrec_0009</v>
      </c>
      <c r="D2616" t="str">
        <f t="shared" si="362"/>
        <v>Receiver</v>
      </c>
      <c r="E2616" t="str">
        <f t="shared" si="363"/>
        <v>4</v>
      </c>
      <c r="F2616" t="str">
        <f t="shared" si="364"/>
        <v>1</v>
      </c>
      <c r="G2616" t="str">
        <f t="shared" si="365"/>
        <v>2</v>
      </c>
      <c r="H2616" t="str">
        <f t="shared" si="366"/>
        <v>AUD</v>
      </c>
      <c r="I2616">
        <f t="shared" si="367"/>
        <v>26</v>
      </c>
      <c r="J2616" s="114" t="str">
        <f t="shared" si="368"/>
        <v>9</v>
      </c>
    </row>
    <row r="2617" spans="1:10" x14ac:dyDescent="0.2">
      <c r="A2617" s="116" t="s">
        <v>3680</v>
      </c>
      <c r="B2617" t="str">
        <f t="shared" si="360"/>
        <v>Prozessor D / Section 1 / Programm 2 / Audio Receiver 10</v>
      </c>
      <c r="C2617" t="str">
        <f t="shared" si="361"/>
        <v>SDI26_AUDrec_0010</v>
      </c>
      <c r="D2617" t="str">
        <f t="shared" si="362"/>
        <v>Receiver</v>
      </c>
      <c r="E2617" t="str">
        <f t="shared" si="363"/>
        <v>4</v>
      </c>
      <c r="F2617" t="str">
        <f t="shared" si="364"/>
        <v>1</v>
      </c>
      <c r="G2617" t="str">
        <f t="shared" si="365"/>
        <v>2</v>
      </c>
      <c r="H2617" t="str">
        <f t="shared" si="366"/>
        <v>AUD</v>
      </c>
      <c r="I2617">
        <f t="shared" si="367"/>
        <v>26</v>
      </c>
      <c r="J2617" s="114" t="str">
        <f t="shared" si="368"/>
        <v>10</v>
      </c>
    </row>
    <row r="2618" spans="1:10" x14ac:dyDescent="0.2">
      <c r="A2618" s="115" t="s">
        <v>3681</v>
      </c>
      <c r="B2618" t="str">
        <f t="shared" si="360"/>
        <v>Prozessor D / Section 1 / Programm 2 / Audio Receiver 11</v>
      </c>
      <c r="C2618" t="str">
        <f t="shared" si="361"/>
        <v>SDI26_AUDrec_0011</v>
      </c>
      <c r="D2618" t="str">
        <f t="shared" si="362"/>
        <v>Receiver</v>
      </c>
      <c r="E2618" t="str">
        <f t="shared" si="363"/>
        <v>4</v>
      </c>
      <c r="F2618" t="str">
        <f t="shared" si="364"/>
        <v>1</v>
      </c>
      <c r="G2618" t="str">
        <f t="shared" si="365"/>
        <v>2</v>
      </c>
      <c r="H2618" t="str">
        <f t="shared" si="366"/>
        <v>AUD</v>
      </c>
      <c r="I2618">
        <f t="shared" si="367"/>
        <v>26</v>
      </c>
      <c r="J2618" s="114" t="str">
        <f t="shared" si="368"/>
        <v>11</v>
      </c>
    </row>
    <row r="2619" spans="1:10" x14ac:dyDescent="0.2">
      <c r="A2619" s="116" t="s">
        <v>3682</v>
      </c>
      <c r="B2619" t="str">
        <f t="shared" si="360"/>
        <v>Prozessor D / Section 1 / Programm 2 / Audio Receiver 12</v>
      </c>
      <c r="C2619" t="str">
        <f t="shared" si="361"/>
        <v>SDI26_AUDrec_0012</v>
      </c>
      <c r="D2619" t="str">
        <f t="shared" si="362"/>
        <v>Receiver</v>
      </c>
      <c r="E2619" t="str">
        <f t="shared" si="363"/>
        <v>4</v>
      </c>
      <c r="F2619" t="str">
        <f t="shared" si="364"/>
        <v>1</v>
      </c>
      <c r="G2619" t="str">
        <f t="shared" si="365"/>
        <v>2</v>
      </c>
      <c r="H2619" t="str">
        <f t="shared" si="366"/>
        <v>AUD</v>
      </c>
      <c r="I2619">
        <f t="shared" si="367"/>
        <v>26</v>
      </c>
      <c r="J2619" s="114" t="str">
        <f t="shared" si="368"/>
        <v>12</v>
      </c>
    </row>
    <row r="2620" spans="1:10" x14ac:dyDescent="0.2">
      <c r="A2620" s="115" t="s">
        <v>3683</v>
      </c>
      <c r="B2620" t="str">
        <f t="shared" si="360"/>
        <v>Prozessor D / Section 1 / Programm 2 / Audio Receiver 13</v>
      </c>
      <c r="C2620" t="str">
        <f t="shared" si="361"/>
        <v>SDI26_AUDrec_0013</v>
      </c>
      <c r="D2620" t="str">
        <f t="shared" si="362"/>
        <v>Receiver</v>
      </c>
      <c r="E2620" t="str">
        <f t="shared" si="363"/>
        <v>4</v>
      </c>
      <c r="F2620" t="str">
        <f t="shared" si="364"/>
        <v>1</v>
      </c>
      <c r="G2620" t="str">
        <f t="shared" si="365"/>
        <v>2</v>
      </c>
      <c r="H2620" t="str">
        <f t="shared" si="366"/>
        <v>AUD</v>
      </c>
      <c r="I2620">
        <f t="shared" si="367"/>
        <v>26</v>
      </c>
      <c r="J2620" s="114" t="str">
        <f t="shared" si="368"/>
        <v>13</v>
      </c>
    </row>
    <row r="2621" spans="1:10" x14ac:dyDescent="0.2">
      <c r="A2621" s="116" t="s">
        <v>3684</v>
      </c>
      <c r="B2621" t="str">
        <f t="shared" si="360"/>
        <v>Prozessor D / Section 1 / Programm 2 / Audio Receiver 14</v>
      </c>
      <c r="C2621" t="str">
        <f t="shared" si="361"/>
        <v>SDI26_AUDrec_0014</v>
      </c>
      <c r="D2621" t="str">
        <f t="shared" si="362"/>
        <v>Receiver</v>
      </c>
      <c r="E2621" t="str">
        <f t="shared" si="363"/>
        <v>4</v>
      </c>
      <c r="F2621" t="str">
        <f t="shared" si="364"/>
        <v>1</v>
      </c>
      <c r="G2621" t="str">
        <f t="shared" si="365"/>
        <v>2</v>
      </c>
      <c r="H2621" t="str">
        <f t="shared" si="366"/>
        <v>AUD</v>
      </c>
      <c r="I2621">
        <f t="shared" si="367"/>
        <v>26</v>
      </c>
      <c r="J2621" s="114" t="str">
        <f t="shared" si="368"/>
        <v>14</v>
      </c>
    </row>
    <row r="2622" spans="1:10" x14ac:dyDescent="0.2">
      <c r="A2622" s="115" t="s">
        <v>3685</v>
      </c>
      <c r="B2622" t="str">
        <f t="shared" si="360"/>
        <v>Prozessor D / Section 1 / Programm 2 / Audio Receiver 15</v>
      </c>
      <c r="C2622" t="str">
        <f t="shared" si="361"/>
        <v>SDI26_AUDrec_0015</v>
      </c>
      <c r="D2622" t="str">
        <f t="shared" si="362"/>
        <v>Receiver</v>
      </c>
      <c r="E2622" t="str">
        <f t="shared" si="363"/>
        <v>4</v>
      </c>
      <c r="F2622" t="str">
        <f t="shared" si="364"/>
        <v>1</v>
      </c>
      <c r="G2622" t="str">
        <f t="shared" si="365"/>
        <v>2</v>
      </c>
      <c r="H2622" t="str">
        <f t="shared" si="366"/>
        <v>AUD</v>
      </c>
      <c r="I2622">
        <f t="shared" si="367"/>
        <v>26</v>
      </c>
      <c r="J2622" s="114" t="str">
        <f t="shared" si="368"/>
        <v>15</v>
      </c>
    </row>
    <row r="2623" spans="1:10" x14ac:dyDescent="0.2">
      <c r="A2623" s="116" t="s">
        <v>3686</v>
      </c>
      <c r="B2623" t="str">
        <f t="shared" si="360"/>
        <v>Prozessor D / Section 1 / Programm 2 / Audio Receiver 16</v>
      </c>
      <c r="C2623" t="str">
        <f t="shared" si="361"/>
        <v>SDI26_AUDrec_0016</v>
      </c>
      <c r="D2623" t="str">
        <f t="shared" si="362"/>
        <v>Receiver</v>
      </c>
      <c r="E2623" t="str">
        <f t="shared" si="363"/>
        <v>4</v>
      </c>
      <c r="F2623" t="str">
        <f t="shared" si="364"/>
        <v>1</v>
      </c>
      <c r="G2623" t="str">
        <f t="shared" si="365"/>
        <v>2</v>
      </c>
      <c r="H2623" t="str">
        <f t="shared" si="366"/>
        <v>AUD</v>
      </c>
      <c r="I2623">
        <f t="shared" si="367"/>
        <v>26</v>
      </c>
      <c r="J2623" s="114" t="str">
        <f t="shared" si="368"/>
        <v>16</v>
      </c>
    </row>
    <row r="2624" spans="1:10" x14ac:dyDescent="0.2">
      <c r="A2624" s="115" t="s">
        <v>3687</v>
      </c>
      <c r="B2624" t="str">
        <f t="shared" si="360"/>
        <v>Prozessor D / Section 1 / Programm 2 / Ancillary Receiver 1</v>
      </c>
      <c r="C2624" t="str">
        <f t="shared" si="361"/>
        <v>SDI26_ANCrec_0001</v>
      </c>
      <c r="D2624" t="str">
        <f t="shared" si="362"/>
        <v>Receiver</v>
      </c>
      <c r="E2624" t="str">
        <f t="shared" si="363"/>
        <v>4</v>
      </c>
      <c r="F2624" t="str">
        <f t="shared" si="364"/>
        <v>1</v>
      </c>
      <c r="G2624" t="str">
        <f t="shared" si="365"/>
        <v>2</v>
      </c>
      <c r="H2624" t="str">
        <f t="shared" si="366"/>
        <v>ANC</v>
      </c>
      <c r="I2624">
        <f t="shared" si="367"/>
        <v>26</v>
      </c>
      <c r="J2624" s="114" t="str">
        <f t="shared" si="368"/>
        <v>1</v>
      </c>
    </row>
    <row r="2625" spans="1:10" x14ac:dyDescent="0.2">
      <c r="A2625" s="116" t="s">
        <v>3688</v>
      </c>
      <c r="B2625" t="str">
        <f t="shared" si="360"/>
        <v>Prozessor D / Section 1 / Programm 2 / Ancillary Receiver 2</v>
      </c>
      <c r="C2625" t="str">
        <f t="shared" si="361"/>
        <v>SDI26_ANCrec_0002</v>
      </c>
      <c r="D2625" t="str">
        <f t="shared" si="362"/>
        <v>Receiver</v>
      </c>
      <c r="E2625" t="str">
        <f t="shared" si="363"/>
        <v>4</v>
      </c>
      <c r="F2625" t="str">
        <f t="shared" si="364"/>
        <v>1</v>
      </c>
      <c r="G2625" t="str">
        <f t="shared" si="365"/>
        <v>2</v>
      </c>
      <c r="H2625" t="str">
        <f t="shared" si="366"/>
        <v>ANC</v>
      </c>
      <c r="I2625">
        <f t="shared" si="367"/>
        <v>26</v>
      </c>
      <c r="J2625" s="114" t="str">
        <f t="shared" si="368"/>
        <v>2</v>
      </c>
    </row>
    <row r="2626" spans="1:10" x14ac:dyDescent="0.2">
      <c r="A2626" s="115" t="s">
        <v>3689</v>
      </c>
      <c r="B2626" t="str">
        <f t="shared" ref="B2626:B2689" si="369">CONCATENATE(IF(E2626="1","Prozessor A",IF(E2626="2","Prozessor B",IF(E2626="3","Prozessor C",IF(E2626="4","Prozessor D","UNBEKANNT"))))," / ",IF(F2626="1","Section 1",IF(F2626="2","Section 2","UNBEKANNT"))," / ",IF(G2626="1","Programm 1",IF(G2626="2","Programm 2",IF(G2626="3","Programm 3",IF(G2626="4","Programm 4","UNBEKANNT")))), " / ", IF(H2626="VID","Video",IF(H2626="AUD","Audio",IF(H2626="ANC","Ancillary","UNBEKANNT")))," ", D2626, " ", J2626)</f>
        <v>Prozessor D / Section 1 / Programm 2 / Ancillary Receiver 3</v>
      </c>
      <c r="C2626" t="str">
        <f t="shared" ref="C2626:C2689" si="370">CONCATENATE("SDI",IF(I2626&lt;10,CONCATENATE("0",I2626),I2626),"_",H2626,IF(D2626="Sender","send_",IF(D2626="Receiver","rec_","UNKNOWN")),IF(OR(J2626 ="1",J2626 ="2",J2626 ="3",J2626 ="4",J2626 ="5",J2626 ="6",J2626 ="7",J2626 ="8",J2626 ="9"),CONCATENATE("000",J2626),CONCATENATE("00",J2626)))</f>
        <v>SDI26_ANCrec_0003</v>
      </c>
      <c r="D2626" t="str">
        <f t="shared" ref="D2626:D2689" si="371">IF(ISERROR(FIND("S|P",A2626)),"Receiver","Sender")</f>
        <v>Receiver</v>
      </c>
      <c r="E2626" t="str">
        <f t="shared" ref="E2626:E2689" si="372">IF(ISERROR(FIND("ProcA",A2626)),IF(ISERROR(FIND("ProcB",A2626)),IF(ISERROR(FIND("ProcC",A2626)),IF(ISERROR(FIND("ProcD",A2626)),"UNBEKANNT","4"),"3"),"2"),"1")</f>
        <v>4</v>
      </c>
      <c r="F2626" t="str">
        <f t="shared" ref="F2626:F2689" si="373">IF(ISERROR(FIND(" S1 ",A2626)),IF(ISERROR(FIND(" S2 ",A2626)),"UNBEKANNT","2"),"1")</f>
        <v>1</v>
      </c>
      <c r="G2626" t="str">
        <f t="shared" ref="G2626:G2689" si="374">IF(ISERROR(FIND(" P1 ",A2626)),IF(ISERROR(FIND(" P2 ",A2626)),IF(ISERROR(FIND(" P3 ",A2626)),IF(ISERROR(FIND(" P4 ",A2626)),"UNBEKANNT","4"),"3"),"2"),"1")</f>
        <v>2</v>
      </c>
      <c r="H2626" t="str">
        <f t="shared" ref="H2626:H2689" si="375">IF(ISERROR(FIND("Video",A2626)),IF(ISERROR(FIND("Audio",A2626)),IF(ISERROR(FIND("Ancillary",A2626)),"UNBEKANNT","ANC"),"AUD"),"VID")</f>
        <v>ANC</v>
      </c>
      <c r="I2626">
        <f t="shared" ref="I2626:I2689" si="376">IF(AND(E2626="1",F2626="1",G2626="1"),1,IF(AND(E2626="1",F2626="1",G2626="2"),2,IF(AND(E2626="1",F2626="1",G2626="3"),3,IF(AND(E2626="1",F2626="1",G2626="4"),4,IF(AND(E2626="1",F2626="2",G2626="1"),5,IF(AND(E2626="1",F2626="2",G2626="2"),6,IF(AND(E2626="1",F2626="2",G2626="3"),7,IF(AND(E2626="1",F2626="2",G2626="4"),8,IF(AND(E2626="2",F2626="1",G2626="1"),9,IF(AND(E2626="2",F2626="1",G2626="2"),10,IF(AND(E2626="2",F2626="1",G2626="3"),11,IF(AND(E2626="2",F2626="1",G2626="4"),12,IF(AND(E2626="2",F2626="2",G2626="1"),13,IF(AND(E2626="2",F2626="2",G2626="2"),14,IF(AND(E2626="2",F2626="2",G2626="3"),15,IF(AND(E2626="2",F2626="2",G2626="4"),16,IF(AND(E2626="3",F2626="1",G2626="1"),17,IF(AND(E2626="3",F2626="1",G2626="2"),18,IF(AND(E2626="3",F2626="1",G2626="3"),19,IF(AND(E2626="3",F2626="1",G2626="4"),20,IF(AND(E2626="3",F2626="2",G2626="1"),21,IF(AND(E2626="3",F2626="2",G2626="2"),22,IF(AND(E2626="3",F2626="2",G2626="3"),23,IF(AND(E2626="3",F2626="2",G2626="4"),24,IF(AND(E2626="4",F2626="1",G2626="1"),25,IF(AND(E2626="4",F2626="1",G2626="2"),26,IF(AND(E2626="4",F2626="1",G2626="3"),27,IF(AND(E2626="4",F2626="1",G2626="4"),28,IF(AND(E2626="4",F2626="2",G2626="1"),29,IF(AND(E2626="4",F2626="2",G2626="2"),30,IF(AND(E2626="4",F2626="2",G2626="3"),31,IF(AND(E2626="4",F2626="2",G2626="4"),32,"UNBEKANNT"))))))))))))))))))))))))))))))))</f>
        <v>26</v>
      </c>
      <c r="J2626" s="114" t="str">
        <f t="shared" ref="J2626:J2689" si="377">IF(ISERROR(FIND("Proxy Video",A2626)),IF(ISERROR(FIND("Video",A2626)),IF(ISERROR(SEARCH("Audio",A2626)),IF(ISERROR(SEARCH("Data",A2626)),"UNBEKANNT",RIGHT(A2626,LEN(A2626)-SEARCH("Data",A2626)-4)),RIGHT(A2626,LEN(A2626)-SEARCH("Audio",A2626)-5)),"1"),"2")</f>
        <v>3</v>
      </c>
    </row>
    <row r="2627" spans="1:10" x14ac:dyDescent="0.2">
      <c r="A2627" s="116" t="s">
        <v>3690</v>
      </c>
      <c r="B2627" t="str">
        <f t="shared" si="369"/>
        <v>Prozessor D / Section 1 / Programm 2 / Ancillary Receiver 4</v>
      </c>
      <c r="C2627" t="str">
        <f t="shared" si="370"/>
        <v>SDI26_ANCrec_0004</v>
      </c>
      <c r="D2627" t="str">
        <f t="shared" si="371"/>
        <v>Receiver</v>
      </c>
      <c r="E2627" t="str">
        <f t="shared" si="372"/>
        <v>4</v>
      </c>
      <c r="F2627" t="str">
        <f t="shared" si="373"/>
        <v>1</v>
      </c>
      <c r="G2627" t="str">
        <f t="shared" si="374"/>
        <v>2</v>
      </c>
      <c r="H2627" t="str">
        <f t="shared" si="375"/>
        <v>ANC</v>
      </c>
      <c r="I2627">
        <f t="shared" si="376"/>
        <v>26</v>
      </c>
      <c r="J2627" s="114" t="str">
        <f t="shared" si="377"/>
        <v>4</v>
      </c>
    </row>
    <row r="2628" spans="1:10" x14ac:dyDescent="0.2">
      <c r="A2628" s="115" t="s">
        <v>3691</v>
      </c>
      <c r="B2628" t="str">
        <f t="shared" si="369"/>
        <v>Prozessor D / Section 1 / Programm 3 / Video Receiver 1</v>
      </c>
      <c r="C2628" t="str">
        <f t="shared" si="370"/>
        <v>SDI27_VIDrec_0001</v>
      </c>
      <c r="D2628" t="str">
        <f t="shared" si="371"/>
        <v>Receiver</v>
      </c>
      <c r="E2628" t="str">
        <f t="shared" si="372"/>
        <v>4</v>
      </c>
      <c r="F2628" t="str">
        <f t="shared" si="373"/>
        <v>1</v>
      </c>
      <c r="G2628" t="str">
        <f t="shared" si="374"/>
        <v>3</v>
      </c>
      <c r="H2628" t="str">
        <f t="shared" si="375"/>
        <v>VID</v>
      </c>
      <c r="I2628">
        <f t="shared" si="376"/>
        <v>27</v>
      </c>
      <c r="J2628" s="114" t="str">
        <f t="shared" si="377"/>
        <v>1</v>
      </c>
    </row>
    <row r="2629" spans="1:10" x14ac:dyDescent="0.2">
      <c r="A2629" s="116" t="s">
        <v>3692</v>
      </c>
      <c r="B2629" t="str">
        <f t="shared" si="369"/>
        <v>Prozessor D / Section 1 / Programm 3 / Audio Receiver 1</v>
      </c>
      <c r="C2629" t="str">
        <f t="shared" si="370"/>
        <v>SDI27_AUDrec_0001</v>
      </c>
      <c r="D2629" t="str">
        <f t="shared" si="371"/>
        <v>Receiver</v>
      </c>
      <c r="E2629" t="str">
        <f t="shared" si="372"/>
        <v>4</v>
      </c>
      <c r="F2629" t="str">
        <f t="shared" si="373"/>
        <v>1</v>
      </c>
      <c r="G2629" t="str">
        <f t="shared" si="374"/>
        <v>3</v>
      </c>
      <c r="H2629" t="str">
        <f t="shared" si="375"/>
        <v>AUD</v>
      </c>
      <c r="I2629">
        <f t="shared" si="376"/>
        <v>27</v>
      </c>
      <c r="J2629" s="114" t="str">
        <f t="shared" si="377"/>
        <v>1</v>
      </c>
    </row>
    <row r="2630" spans="1:10" x14ac:dyDescent="0.2">
      <c r="A2630" s="115" t="s">
        <v>3693</v>
      </c>
      <c r="B2630" t="str">
        <f t="shared" si="369"/>
        <v>Prozessor D / Section 1 / Programm 3 / Audio Receiver 2</v>
      </c>
      <c r="C2630" t="str">
        <f t="shared" si="370"/>
        <v>SDI27_AUDrec_0002</v>
      </c>
      <c r="D2630" t="str">
        <f t="shared" si="371"/>
        <v>Receiver</v>
      </c>
      <c r="E2630" t="str">
        <f t="shared" si="372"/>
        <v>4</v>
      </c>
      <c r="F2630" t="str">
        <f t="shared" si="373"/>
        <v>1</v>
      </c>
      <c r="G2630" t="str">
        <f t="shared" si="374"/>
        <v>3</v>
      </c>
      <c r="H2630" t="str">
        <f t="shared" si="375"/>
        <v>AUD</v>
      </c>
      <c r="I2630">
        <f t="shared" si="376"/>
        <v>27</v>
      </c>
      <c r="J2630" s="114" t="str">
        <f t="shared" si="377"/>
        <v>2</v>
      </c>
    </row>
    <row r="2631" spans="1:10" x14ac:dyDescent="0.2">
      <c r="A2631" s="116" t="s">
        <v>3694</v>
      </c>
      <c r="B2631" t="str">
        <f t="shared" si="369"/>
        <v>Prozessor D / Section 1 / Programm 3 / Audio Receiver 3</v>
      </c>
      <c r="C2631" t="str">
        <f t="shared" si="370"/>
        <v>SDI27_AUDrec_0003</v>
      </c>
      <c r="D2631" t="str">
        <f t="shared" si="371"/>
        <v>Receiver</v>
      </c>
      <c r="E2631" t="str">
        <f t="shared" si="372"/>
        <v>4</v>
      </c>
      <c r="F2631" t="str">
        <f t="shared" si="373"/>
        <v>1</v>
      </c>
      <c r="G2631" t="str">
        <f t="shared" si="374"/>
        <v>3</v>
      </c>
      <c r="H2631" t="str">
        <f t="shared" si="375"/>
        <v>AUD</v>
      </c>
      <c r="I2631">
        <f t="shared" si="376"/>
        <v>27</v>
      </c>
      <c r="J2631" s="114" t="str">
        <f t="shared" si="377"/>
        <v>3</v>
      </c>
    </row>
    <row r="2632" spans="1:10" x14ac:dyDescent="0.2">
      <c r="A2632" s="115" t="s">
        <v>3695</v>
      </c>
      <c r="B2632" t="str">
        <f t="shared" si="369"/>
        <v>Prozessor D / Section 1 / Programm 3 / Audio Receiver 4</v>
      </c>
      <c r="C2632" t="str">
        <f t="shared" si="370"/>
        <v>SDI27_AUDrec_0004</v>
      </c>
      <c r="D2632" t="str">
        <f t="shared" si="371"/>
        <v>Receiver</v>
      </c>
      <c r="E2632" t="str">
        <f t="shared" si="372"/>
        <v>4</v>
      </c>
      <c r="F2632" t="str">
        <f t="shared" si="373"/>
        <v>1</v>
      </c>
      <c r="G2632" t="str">
        <f t="shared" si="374"/>
        <v>3</v>
      </c>
      <c r="H2632" t="str">
        <f t="shared" si="375"/>
        <v>AUD</v>
      </c>
      <c r="I2632">
        <f t="shared" si="376"/>
        <v>27</v>
      </c>
      <c r="J2632" s="114" t="str">
        <f t="shared" si="377"/>
        <v>4</v>
      </c>
    </row>
    <row r="2633" spans="1:10" x14ac:dyDescent="0.2">
      <c r="A2633" s="116" t="s">
        <v>3696</v>
      </c>
      <c r="B2633" t="str">
        <f t="shared" si="369"/>
        <v>Prozessor D / Section 1 / Programm 3 / Audio Receiver 5</v>
      </c>
      <c r="C2633" t="str">
        <f t="shared" si="370"/>
        <v>SDI27_AUDrec_0005</v>
      </c>
      <c r="D2633" t="str">
        <f t="shared" si="371"/>
        <v>Receiver</v>
      </c>
      <c r="E2633" t="str">
        <f t="shared" si="372"/>
        <v>4</v>
      </c>
      <c r="F2633" t="str">
        <f t="shared" si="373"/>
        <v>1</v>
      </c>
      <c r="G2633" t="str">
        <f t="shared" si="374"/>
        <v>3</v>
      </c>
      <c r="H2633" t="str">
        <f t="shared" si="375"/>
        <v>AUD</v>
      </c>
      <c r="I2633">
        <f t="shared" si="376"/>
        <v>27</v>
      </c>
      <c r="J2633" s="114" t="str">
        <f t="shared" si="377"/>
        <v>5</v>
      </c>
    </row>
    <row r="2634" spans="1:10" x14ac:dyDescent="0.2">
      <c r="A2634" s="115" t="s">
        <v>3697</v>
      </c>
      <c r="B2634" t="str">
        <f t="shared" si="369"/>
        <v>Prozessor D / Section 1 / Programm 3 / Audio Receiver 6</v>
      </c>
      <c r="C2634" t="str">
        <f t="shared" si="370"/>
        <v>SDI27_AUDrec_0006</v>
      </c>
      <c r="D2634" t="str">
        <f t="shared" si="371"/>
        <v>Receiver</v>
      </c>
      <c r="E2634" t="str">
        <f t="shared" si="372"/>
        <v>4</v>
      </c>
      <c r="F2634" t="str">
        <f t="shared" si="373"/>
        <v>1</v>
      </c>
      <c r="G2634" t="str">
        <f t="shared" si="374"/>
        <v>3</v>
      </c>
      <c r="H2634" t="str">
        <f t="shared" si="375"/>
        <v>AUD</v>
      </c>
      <c r="I2634">
        <f t="shared" si="376"/>
        <v>27</v>
      </c>
      <c r="J2634" s="114" t="str">
        <f t="shared" si="377"/>
        <v>6</v>
      </c>
    </row>
    <row r="2635" spans="1:10" x14ac:dyDescent="0.2">
      <c r="A2635" s="116" t="s">
        <v>3698</v>
      </c>
      <c r="B2635" t="str">
        <f t="shared" si="369"/>
        <v>Prozessor D / Section 1 / Programm 3 / Audio Receiver 7</v>
      </c>
      <c r="C2635" t="str">
        <f t="shared" si="370"/>
        <v>SDI27_AUDrec_0007</v>
      </c>
      <c r="D2635" t="str">
        <f t="shared" si="371"/>
        <v>Receiver</v>
      </c>
      <c r="E2635" t="str">
        <f t="shared" si="372"/>
        <v>4</v>
      </c>
      <c r="F2635" t="str">
        <f t="shared" si="373"/>
        <v>1</v>
      </c>
      <c r="G2635" t="str">
        <f t="shared" si="374"/>
        <v>3</v>
      </c>
      <c r="H2635" t="str">
        <f t="shared" si="375"/>
        <v>AUD</v>
      </c>
      <c r="I2635">
        <f t="shared" si="376"/>
        <v>27</v>
      </c>
      <c r="J2635" s="114" t="str">
        <f t="shared" si="377"/>
        <v>7</v>
      </c>
    </row>
    <row r="2636" spans="1:10" x14ac:dyDescent="0.2">
      <c r="A2636" s="115" t="s">
        <v>3699</v>
      </c>
      <c r="B2636" t="str">
        <f t="shared" si="369"/>
        <v>Prozessor D / Section 1 / Programm 3 / Audio Receiver 8</v>
      </c>
      <c r="C2636" t="str">
        <f t="shared" si="370"/>
        <v>SDI27_AUDrec_0008</v>
      </c>
      <c r="D2636" t="str">
        <f t="shared" si="371"/>
        <v>Receiver</v>
      </c>
      <c r="E2636" t="str">
        <f t="shared" si="372"/>
        <v>4</v>
      </c>
      <c r="F2636" t="str">
        <f t="shared" si="373"/>
        <v>1</v>
      </c>
      <c r="G2636" t="str">
        <f t="shared" si="374"/>
        <v>3</v>
      </c>
      <c r="H2636" t="str">
        <f t="shared" si="375"/>
        <v>AUD</v>
      </c>
      <c r="I2636">
        <f t="shared" si="376"/>
        <v>27</v>
      </c>
      <c r="J2636" s="114" t="str">
        <f t="shared" si="377"/>
        <v>8</v>
      </c>
    </row>
    <row r="2637" spans="1:10" x14ac:dyDescent="0.2">
      <c r="A2637" s="116" t="s">
        <v>3700</v>
      </c>
      <c r="B2637" t="str">
        <f t="shared" si="369"/>
        <v>Prozessor D / Section 1 / Programm 3 / Audio Receiver 9</v>
      </c>
      <c r="C2637" t="str">
        <f t="shared" si="370"/>
        <v>SDI27_AUDrec_0009</v>
      </c>
      <c r="D2637" t="str">
        <f t="shared" si="371"/>
        <v>Receiver</v>
      </c>
      <c r="E2637" t="str">
        <f t="shared" si="372"/>
        <v>4</v>
      </c>
      <c r="F2637" t="str">
        <f t="shared" si="373"/>
        <v>1</v>
      </c>
      <c r="G2637" t="str">
        <f t="shared" si="374"/>
        <v>3</v>
      </c>
      <c r="H2637" t="str">
        <f t="shared" si="375"/>
        <v>AUD</v>
      </c>
      <c r="I2637">
        <f t="shared" si="376"/>
        <v>27</v>
      </c>
      <c r="J2637" s="114" t="str">
        <f t="shared" si="377"/>
        <v>9</v>
      </c>
    </row>
    <row r="2638" spans="1:10" x14ac:dyDescent="0.2">
      <c r="A2638" s="115" t="s">
        <v>3701</v>
      </c>
      <c r="B2638" t="str">
        <f t="shared" si="369"/>
        <v>Prozessor D / Section 1 / Programm 3 / Audio Receiver 10</v>
      </c>
      <c r="C2638" t="str">
        <f t="shared" si="370"/>
        <v>SDI27_AUDrec_0010</v>
      </c>
      <c r="D2638" t="str">
        <f t="shared" si="371"/>
        <v>Receiver</v>
      </c>
      <c r="E2638" t="str">
        <f t="shared" si="372"/>
        <v>4</v>
      </c>
      <c r="F2638" t="str">
        <f t="shared" si="373"/>
        <v>1</v>
      </c>
      <c r="G2638" t="str">
        <f t="shared" si="374"/>
        <v>3</v>
      </c>
      <c r="H2638" t="str">
        <f t="shared" si="375"/>
        <v>AUD</v>
      </c>
      <c r="I2638">
        <f t="shared" si="376"/>
        <v>27</v>
      </c>
      <c r="J2638" s="114" t="str">
        <f t="shared" si="377"/>
        <v>10</v>
      </c>
    </row>
    <row r="2639" spans="1:10" x14ac:dyDescent="0.2">
      <c r="A2639" s="116" t="s">
        <v>3702</v>
      </c>
      <c r="B2639" t="str">
        <f t="shared" si="369"/>
        <v>Prozessor D / Section 1 / Programm 3 / Audio Receiver 11</v>
      </c>
      <c r="C2639" t="str">
        <f t="shared" si="370"/>
        <v>SDI27_AUDrec_0011</v>
      </c>
      <c r="D2639" t="str">
        <f t="shared" si="371"/>
        <v>Receiver</v>
      </c>
      <c r="E2639" t="str">
        <f t="shared" si="372"/>
        <v>4</v>
      </c>
      <c r="F2639" t="str">
        <f t="shared" si="373"/>
        <v>1</v>
      </c>
      <c r="G2639" t="str">
        <f t="shared" si="374"/>
        <v>3</v>
      </c>
      <c r="H2639" t="str">
        <f t="shared" si="375"/>
        <v>AUD</v>
      </c>
      <c r="I2639">
        <f t="shared" si="376"/>
        <v>27</v>
      </c>
      <c r="J2639" s="114" t="str">
        <f t="shared" si="377"/>
        <v>11</v>
      </c>
    </row>
    <row r="2640" spans="1:10" x14ac:dyDescent="0.2">
      <c r="A2640" s="115" t="s">
        <v>3703</v>
      </c>
      <c r="B2640" t="str">
        <f t="shared" si="369"/>
        <v>Prozessor D / Section 1 / Programm 3 / Audio Receiver 12</v>
      </c>
      <c r="C2640" t="str">
        <f t="shared" si="370"/>
        <v>SDI27_AUDrec_0012</v>
      </c>
      <c r="D2640" t="str">
        <f t="shared" si="371"/>
        <v>Receiver</v>
      </c>
      <c r="E2640" t="str">
        <f t="shared" si="372"/>
        <v>4</v>
      </c>
      <c r="F2640" t="str">
        <f t="shared" si="373"/>
        <v>1</v>
      </c>
      <c r="G2640" t="str">
        <f t="shared" si="374"/>
        <v>3</v>
      </c>
      <c r="H2640" t="str">
        <f t="shared" si="375"/>
        <v>AUD</v>
      </c>
      <c r="I2640">
        <f t="shared" si="376"/>
        <v>27</v>
      </c>
      <c r="J2640" s="114" t="str">
        <f t="shared" si="377"/>
        <v>12</v>
      </c>
    </row>
    <row r="2641" spans="1:10" x14ac:dyDescent="0.2">
      <c r="A2641" s="116" t="s">
        <v>3704</v>
      </c>
      <c r="B2641" t="str">
        <f t="shared" si="369"/>
        <v>Prozessor D / Section 1 / Programm 3 / Audio Receiver 13</v>
      </c>
      <c r="C2641" t="str">
        <f t="shared" si="370"/>
        <v>SDI27_AUDrec_0013</v>
      </c>
      <c r="D2641" t="str">
        <f t="shared" si="371"/>
        <v>Receiver</v>
      </c>
      <c r="E2641" t="str">
        <f t="shared" si="372"/>
        <v>4</v>
      </c>
      <c r="F2641" t="str">
        <f t="shared" si="373"/>
        <v>1</v>
      </c>
      <c r="G2641" t="str">
        <f t="shared" si="374"/>
        <v>3</v>
      </c>
      <c r="H2641" t="str">
        <f t="shared" si="375"/>
        <v>AUD</v>
      </c>
      <c r="I2641">
        <f t="shared" si="376"/>
        <v>27</v>
      </c>
      <c r="J2641" s="114" t="str">
        <f t="shared" si="377"/>
        <v>13</v>
      </c>
    </row>
    <row r="2642" spans="1:10" x14ac:dyDescent="0.2">
      <c r="A2642" s="115" t="s">
        <v>3705</v>
      </c>
      <c r="B2642" t="str">
        <f t="shared" si="369"/>
        <v>Prozessor D / Section 1 / Programm 3 / Audio Receiver 14</v>
      </c>
      <c r="C2642" t="str">
        <f t="shared" si="370"/>
        <v>SDI27_AUDrec_0014</v>
      </c>
      <c r="D2642" t="str">
        <f t="shared" si="371"/>
        <v>Receiver</v>
      </c>
      <c r="E2642" t="str">
        <f t="shared" si="372"/>
        <v>4</v>
      </c>
      <c r="F2642" t="str">
        <f t="shared" si="373"/>
        <v>1</v>
      </c>
      <c r="G2642" t="str">
        <f t="shared" si="374"/>
        <v>3</v>
      </c>
      <c r="H2642" t="str">
        <f t="shared" si="375"/>
        <v>AUD</v>
      </c>
      <c r="I2642">
        <f t="shared" si="376"/>
        <v>27</v>
      </c>
      <c r="J2642" s="114" t="str">
        <f t="shared" si="377"/>
        <v>14</v>
      </c>
    </row>
    <row r="2643" spans="1:10" x14ac:dyDescent="0.2">
      <c r="A2643" s="116" t="s">
        <v>3706</v>
      </c>
      <c r="B2643" t="str">
        <f t="shared" si="369"/>
        <v>Prozessor D / Section 1 / Programm 3 / Audio Receiver 15</v>
      </c>
      <c r="C2643" t="str">
        <f t="shared" si="370"/>
        <v>SDI27_AUDrec_0015</v>
      </c>
      <c r="D2643" t="str">
        <f t="shared" si="371"/>
        <v>Receiver</v>
      </c>
      <c r="E2643" t="str">
        <f t="shared" si="372"/>
        <v>4</v>
      </c>
      <c r="F2643" t="str">
        <f t="shared" si="373"/>
        <v>1</v>
      </c>
      <c r="G2643" t="str">
        <f t="shared" si="374"/>
        <v>3</v>
      </c>
      <c r="H2643" t="str">
        <f t="shared" si="375"/>
        <v>AUD</v>
      </c>
      <c r="I2643">
        <f t="shared" si="376"/>
        <v>27</v>
      </c>
      <c r="J2643" s="114" t="str">
        <f t="shared" si="377"/>
        <v>15</v>
      </c>
    </row>
    <row r="2644" spans="1:10" x14ac:dyDescent="0.2">
      <c r="A2644" s="115" t="s">
        <v>3707</v>
      </c>
      <c r="B2644" t="str">
        <f t="shared" si="369"/>
        <v>Prozessor D / Section 1 / Programm 3 / Audio Receiver 16</v>
      </c>
      <c r="C2644" t="str">
        <f t="shared" si="370"/>
        <v>SDI27_AUDrec_0016</v>
      </c>
      <c r="D2644" t="str">
        <f t="shared" si="371"/>
        <v>Receiver</v>
      </c>
      <c r="E2644" t="str">
        <f t="shared" si="372"/>
        <v>4</v>
      </c>
      <c r="F2644" t="str">
        <f t="shared" si="373"/>
        <v>1</v>
      </c>
      <c r="G2644" t="str">
        <f t="shared" si="374"/>
        <v>3</v>
      </c>
      <c r="H2644" t="str">
        <f t="shared" si="375"/>
        <v>AUD</v>
      </c>
      <c r="I2644">
        <f t="shared" si="376"/>
        <v>27</v>
      </c>
      <c r="J2644" s="114" t="str">
        <f t="shared" si="377"/>
        <v>16</v>
      </c>
    </row>
    <row r="2645" spans="1:10" x14ac:dyDescent="0.2">
      <c r="A2645" s="116" t="s">
        <v>3708</v>
      </c>
      <c r="B2645" t="str">
        <f t="shared" si="369"/>
        <v>Prozessor D / Section 1 / Programm 3 / Ancillary Receiver 1</v>
      </c>
      <c r="C2645" t="str">
        <f t="shared" si="370"/>
        <v>SDI27_ANCrec_0001</v>
      </c>
      <c r="D2645" t="str">
        <f t="shared" si="371"/>
        <v>Receiver</v>
      </c>
      <c r="E2645" t="str">
        <f t="shared" si="372"/>
        <v>4</v>
      </c>
      <c r="F2645" t="str">
        <f t="shared" si="373"/>
        <v>1</v>
      </c>
      <c r="G2645" t="str">
        <f t="shared" si="374"/>
        <v>3</v>
      </c>
      <c r="H2645" t="str">
        <f t="shared" si="375"/>
        <v>ANC</v>
      </c>
      <c r="I2645">
        <f t="shared" si="376"/>
        <v>27</v>
      </c>
      <c r="J2645" s="114" t="str">
        <f t="shared" si="377"/>
        <v>1</v>
      </c>
    </row>
    <row r="2646" spans="1:10" x14ac:dyDescent="0.2">
      <c r="A2646" s="115" t="s">
        <v>3709</v>
      </c>
      <c r="B2646" t="str">
        <f t="shared" si="369"/>
        <v>Prozessor D / Section 1 / Programm 3 / Ancillary Receiver 2</v>
      </c>
      <c r="C2646" t="str">
        <f t="shared" si="370"/>
        <v>SDI27_ANCrec_0002</v>
      </c>
      <c r="D2646" t="str">
        <f t="shared" si="371"/>
        <v>Receiver</v>
      </c>
      <c r="E2646" t="str">
        <f t="shared" si="372"/>
        <v>4</v>
      </c>
      <c r="F2646" t="str">
        <f t="shared" si="373"/>
        <v>1</v>
      </c>
      <c r="G2646" t="str">
        <f t="shared" si="374"/>
        <v>3</v>
      </c>
      <c r="H2646" t="str">
        <f t="shared" si="375"/>
        <v>ANC</v>
      </c>
      <c r="I2646">
        <f t="shared" si="376"/>
        <v>27</v>
      </c>
      <c r="J2646" s="114" t="str">
        <f t="shared" si="377"/>
        <v>2</v>
      </c>
    </row>
    <row r="2647" spans="1:10" x14ac:dyDescent="0.2">
      <c r="A2647" s="116" t="s">
        <v>3710</v>
      </c>
      <c r="B2647" t="str">
        <f t="shared" si="369"/>
        <v>Prozessor D / Section 1 / Programm 3 / Ancillary Receiver 3</v>
      </c>
      <c r="C2647" t="str">
        <f t="shared" si="370"/>
        <v>SDI27_ANCrec_0003</v>
      </c>
      <c r="D2647" t="str">
        <f t="shared" si="371"/>
        <v>Receiver</v>
      </c>
      <c r="E2647" t="str">
        <f t="shared" si="372"/>
        <v>4</v>
      </c>
      <c r="F2647" t="str">
        <f t="shared" si="373"/>
        <v>1</v>
      </c>
      <c r="G2647" t="str">
        <f t="shared" si="374"/>
        <v>3</v>
      </c>
      <c r="H2647" t="str">
        <f t="shared" si="375"/>
        <v>ANC</v>
      </c>
      <c r="I2647">
        <f t="shared" si="376"/>
        <v>27</v>
      </c>
      <c r="J2647" s="114" t="str">
        <f t="shared" si="377"/>
        <v>3</v>
      </c>
    </row>
    <row r="2648" spans="1:10" x14ac:dyDescent="0.2">
      <c r="A2648" s="115" t="s">
        <v>3711</v>
      </c>
      <c r="B2648" t="str">
        <f t="shared" si="369"/>
        <v>Prozessor D / Section 1 / Programm 3 / Ancillary Receiver 4</v>
      </c>
      <c r="C2648" t="str">
        <f t="shared" si="370"/>
        <v>SDI27_ANCrec_0004</v>
      </c>
      <c r="D2648" t="str">
        <f t="shared" si="371"/>
        <v>Receiver</v>
      </c>
      <c r="E2648" t="str">
        <f t="shared" si="372"/>
        <v>4</v>
      </c>
      <c r="F2648" t="str">
        <f t="shared" si="373"/>
        <v>1</v>
      </c>
      <c r="G2648" t="str">
        <f t="shared" si="374"/>
        <v>3</v>
      </c>
      <c r="H2648" t="str">
        <f t="shared" si="375"/>
        <v>ANC</v>
      </c>
      <c r="I2648">
        <f t="shared" si="376"/>
        <v>27</v>
      </c>
      <c r="J2648" s="114" t="str">
        <f t="shared" si="377"/>
        <v>4</v>
      </c>
    </row>
    <row r="2649" spans="1:10" x14ac:dyDescent="0.2">
      <c r="A2649" s="116" t="s">
        <v>3712</v>
      </c>
      <c r="B2649" t="str">
        <f t="shared" si="369"/>
        <v>Prozessor D / Section 1 / Programm 4 / Video Receiver 1</v>
      </c>
      <c r="C2649" t="str">
        <f t="shared" si="370"/>
        <v>SDI28_VIDrec_0001</v>
      </c>
      <c r="D2649" t="str">
        <f t="shared" si="371"/>
        <v>Receiver</v>
      </c>
      <c r="E2649" t="str">
        <f t="shared" si="372"/>
        <v>4</v>
      </c>
      <c r="F2649" t="str">
        <f t="shared" si="373"/>
        <v>1</v>
      </c>
      <c r="G2649" t="str">
        <f t="shared" si="374"/>
        <v>4</v>
      </c>
      <c r="H2649" t="str">
        <f t="shared" si="375"/>
        <v>VID</v>
      </c>
      <c r="I2649">
        <f t="shared" si="376"/>
        <v>28</v>
      </c>
      <c r="J2649" s="114" t="str">
        <f t="shared" si="377"/>
        <v>1</v>
      </c>
    </row>
    <row r="2650" spans="1:10" x14ac:dyDescent="0.2">
      <c r="A2650" s="115" t="s">
        <v>3713</v>
      </c>
      <c r="B2650" t="str">
        <f t="shared" si="369"/>
        <v>Prozessor D / Section 1 / Programm 4 / Audio Receiver 1</v>
      </c>
      <c r="C2650" t="str">
        <f t="shared" si="370"/>
        <v>SDI28_AUDrec_0001</v>
      </c>
      <c r="D2650" t="str">
        <f t="shared" si="371"/>
        <v>Receiver</v>
      </c>
      <c r="E2650" t="str">
        <f t="shared" si="372"/>
        <v>4</v>
      </c>
      <c r="F2650" t="str">
        <f t="shared" si="373"/>
        <v>1</v>
      </c>
      <c r="G2650" t="str">
        <f t="shared" si="374"/>
        <v>4</v>
      </c>
      <c r="H2650" t="str">
        <f t="shared" si="375"/>
        <v>AUD</v>
      </c>
      <c r="I2650">
        <f t="shared" si="376"/>
        <v>28</v>
      </c>
      <c r="J2650" s="114" t="str">
        <f t="shared" si="377"/>
        <v>1</v>
      </c>
    </row>
    <row r="2651" spans="1:10" x14ac:dyDescent="0.2">
      <c r="A2651" s="116" t="s">
        <v>3714</v>
      </c>
      <c r="B2651" t="str">
        <f t="shared" si="369"/>
        <v>Prozessor D / Section 1 / Programm 4 / Audio Receiver 2</v>
      </c>
      <c r="C2651" t="str">
        <f t="shared" si="370"/>
        <v>SDI28_AUDrec_0002</v>
      </c>
      <c r="D2651" t="str">
        <f t="shared" si="371"/>
        <v>Receiver</v>
      </c>
      <c r="E2651" t="str">
        <f t="shared" si="372"/>
        <v>4</v>
      </c>
      <c r="F2651" t="str">
        <f t="shared" si="373"/>
        <v>1</v>
      </c>
      <c r="G2651" t="str">
        <f t="shared" si="374"/>
        <v>4</v>
      </c>
      <c r="H2651" t="str">
        <f t="shared" si="375"/>
        <v>AUD</v>
      </c>
      <c r="I2651">
        <f t="shared" si="376"/>
        <v>28</v>
      </c>
      <c r="J2651" s="114" t="str">
        <f t="shared" si="377"/>
        <v>2</v>
      </c>
    </row>
    <row r="2652" spans="1:10" x14ac:dyDescent="0.2">
      <c r="A2652" s="115" t="s">
        <v>3715</v>
      </c>
      <c r="B2652" t="str">
        <f t="shared" si="369"/>
        <v>Prozessor D / Section 1 / Programm 4 / Audio Receiver 3</v>
      </c>
      <c r="C2652" t="str">
        <f t="shared" si="370"/>
        <v>SDI28_AUDrec_0003</v>
      </c>
      <c r="D2652" t="str">
        <f t="shared" si="371"/>
        <v>Receiver</v>
      </c>
      <c r="E2652" t="str">
        <f t="shared" si="372"/>
        <v>4</v>
      </c>
      <c r="F2652" t="str">
        <f t="shared" si="373"/>
        <v>1</v>
      </c>
      <c r="G2652" t="str">
        <f t="shared" si="374"/>
        <v>4</v>
      </c>
      <c r="H2652" t="str">
        <f t="shared" si="375"/>
        <v>AUD</v>
      </c>
      <c r="I2652">
        <f t="shared" si="376"/>
        <v>28</v>
      </c>
      <c r="J2652" s="114" t="str">
        <f t="shared" si="377"/>
        <v>3</v>
      </c>
    </row>
    <row r="2653" spans="1:10" x14ac:dyDescent="0.2">
      <c r="A2653" s="116" t="s">
        <v>3716</v>
      </c>
      <c r="B2653" t="str">
        <f t="shared" si="369"/>
        <v>Prozessor D / Section 1 / Programm 4 / Audio Receiver 4</v>
      </c>
      <c r="C2653" t="str">
        <f t="shared" si="370"/>
        <v>SDI28_AUDrec_0004</v>
      </c>
      <c r="D2653" t="str">
        <f t="shared" si="371"/>
        <v>Receiver</v>
      </c>
      <c r="E2653" t="str">
        <f t="shared" si="372"/>
        <v>4</v>
      </c>
      <c r="F2653" t="str">
        <f t="shared" si="373"/>
        <v>1</v>
      </c>
      <c r="G2653" t="str">
        <f t="shared" si="374"/>
        <v>4</v>
      </c>
      <c r="H2653" t="str">
        <f t="shared" si="375"/>
        <v>AUD</v>
      </c>
      <c r="I2653">
        <f t="shared" si="376"/>
        <v>28</v>
      </c>
      <c r="J2653" s="114" t="str">
        <f t="shared" si="377"/>
        <v>4</v>
      </c>
    </row>
    <row r="2654" spans="1:10" x14ac:dyDescent="0.2">
      <c r="A2654" s="115" t="s">
        <v>3717</v>
      </c>
      <c r="B2654" t="str">
        <f t="shared" si="369"/>
        <v>Prozessor D / Section 1 / Programm 4 / Audio Receiver 5</v>
      </c>
      <c r="C2654" t="str">
        <f t="shared" si="370"/>
        <v>SDI28_AUDrec_0005</v>
      </c>
      <c r="D2654" t="str">
        <f t="shared" si="371"/>
        <v>Receiver</v>
      </c>
      <c r="E2654" t="str">
        <f t="shared" si="372"/>
        <v>4</v>
      </c>
      <c r="F2654" t="str">
        <f t="shared" si="373"/>
        <v>1</v>
      </c>
      <c r="G2654" t="str">
        <f t="shared" si="374"/>
        <v>4</v>
      </c>
      <c r="H2654" t="str">
        <f t="shared" si="375"/>
        <v>AUD</v>
      </c>
      <c r="I2654">
        <f t="shared" si="376"/>
        <v>28</v>
      </c>
      <c r="J2654" s="114" t="str">
        <f t="shared" si="377"/>
        <v>5</v>
      </c>
    </row>
    <row r="2655" spans="1:10" x14ac:dyDescent="0.2">
      <c r="A2655" s="116" t="s">
        <v>3718</v>
      </c>
      <c r="B2655" t="str">
        <f t="shared" si="369"/>
        <v>Prozessor D / Section 1 / Programm 4 / Audio Receiver 6</v>
      </c>
      <c r="C2655" t="str">
        <f t="shared" si="370"/>
        <v>SDI28_AUDrec_0006</v>
      </c>
      <c r="D2655" t="str">
        <f t="shared" si="371"/>
        <v>Receiver</v>
      </c>
      <c r="E2655" t="str">
        <f t="shared" si="372"/>
        <v>4</v>
      </c>
      <c r="F2655" t="str">
        <f t="shared" si="373"/>
        <v>1</v>
      </c>
      <c r="G2655" t="str">
        <f t="shared" si="374"/>
        <v>4</v>
      </c>
      <c r="H2655" t="str">
        <f t="shared" si="375"/>
        <v>AUD</v>
      </c>
      <c r="I2655">
        <f t="shared" si="376"/>
        <v>28</v>
      </c>
      <c r="J2655" s="114" t="str">
        <f t="shared" si="377"/>
        <v>6</v>
      </c>
    </row>
    <row r="2656" spans="1:10" x14ac:dyDescent="0.2">
      <c r="A2656" s="115" t="s">
        <v>3719</v>
      </c>
      <c r="B2656" t="str">
        <f t="shared" si="369"/>
        <v>Prozessor D / Section 1 / Programm 4 / Audio Receiver 7</v>
      </c>
      <c r="C2656" t="str">
        <f t="shared" si="370"/>
        <v>SDI28_AUDrec_0007</v>
      </c>
      <c r="D2656" t="str">
        <f t="shared" si="371"/>
        <v>Receiver</v>
      </c>
      <c r="E2656" t="str">
        <f t="shared" si="372"/>
        <v>4</v>
      </c>
      <c r="F2656" t="str">
        <f t="shared" si="373"/>
        <v>1</v>
      </c>
      <c r="G2656" t="str">
        <f t="shared" si="374"/>
        <v>4</v>
      </c>
      <c r="H2656" t="str">
        <f t="shared" si="375"/>
        <v>AUD</v>
      </c>
      <c r="I2656">
        <f t="shared" si="376"/>
        <v>28</v>
      </c>
      <c r="J2656" s="114" t="str">
        <f t="shared" si="377"/>
        <v>7</v>
      </c>
    </row>
    <row r="2657" spans="1:10" x14ac:dyDescent="0.2">
      <c r="A2657" s="116" t="s">
        <v>3720</v>
      </c>
      <c r="B2657" t="str">
        <f t="shared" si="369"/>
        <v>Prozessor D / Section 1 / Programm 4 / Audio Receiver 8</v>
      </c>
      <c r="C2657" t="str">
        <f t="shared" si="370"/>
        <v>SDI28_AUDrec_0008</v>
      </c>
      <c r="D2657" t="str">
        <f t="shared" si="371"/>
        <v>Receiver</v>
      </c>
      <c r="E2657" t="str">
        <f t="shared" si="372"/>
        <v>4</v>
      </c>
      <c r="F2657" t="str">
        <f t="shared" si="373"/>
        <v>1</v>
      </c>
      <c r="G2657" t="str">
        <f t="shared" si="374"/>
        <v>4</v>
      </c>
      <c r="H2657" t="str">
        <f t="shared" si="375"/>
        <v>AUD</v>
      </c>
      <c r="I2657">
        <f t="shared" si="376"/>
        <v>28</v>
      </c>
      <c r="J2657" s="114" t="str">
        <f t="shared" si="377"/>
        <v>8</v>
      </c>
    </row>
    <row r="2658" spans="1:10" x14ac:dyDescent="0.2">
      <c r="A2658" s="115" t="s">
        <v>3721</v>
      </c>
      <c r="B2658" t="str">
        <f t="shared" si="369"/>
        <v>Prozessor D / Section 1 / Programm 4 / Audio Receiver 9</v>
      </c>
      <c r="C2658" t="str">
        <f t="shared" si="370"/>
        <v>SDI28_AUDrec_0009</v>
      </c>
      <c r="D2658" t="str">
        <f t="shared" si="371"/>
        <v>Receiver</v>
      </c>
      <c r="E2658" t="str">
        <f t="shared" si="372"/>
        <v>4</v>
      </c>
      <c r="F2658" t="str">
        <f t="shared" si="373"/>
        <v>1</v>
      </c>
      <c r="G2658" t="str">
        <f t="shared" si="374"/>
        <v>4</v>
      </c>
      <c r="H2658" t="str">
        <f t="shared" si="375"/>
        <v>AUD</v>
      </c>
      <c r="I2658">
        <f t="shared" si="376"/>
        <v>28</v>
      </c>
      <c r="J2658" s="114" t="str">
        <f t="shared" si="377"/>
        <v>9</v>
      </c>
    </row>
    <row r="2659" spans="1:10" x14ac:dyDescent="0.2">
      <c r="A2659" s="116" t="s">
        <v>3722</v>
      </c>
      <c r="B2659" t="str">
        <f t="shared" si="369"/>
        <v>Prozessor D / Section 1 / Programm 4 / Audio Receiver 10</v>
      </c>
      <c r="C2659" t="str">
        <f t="shared" si="370"/>
        <v>SDI28_AUDrec_0010</v>
      </c>
      <c r="D2659" t="str">
        <f t="shared" si="371"/>
        <v>Receiver</v>
      </c>
      <c r="E2659" t="str">
        <f t="shared" si="372"/>
        <v>4</v>
      </c>
      <c r="F2659" t="str">
        <f t="shared" si="373"/>
        <v>1</v>
      </c>
      <c r="G2659" t="str">
        <f t="shared" si="374"/>
        <v>4</v>
      </c>
      <c r="H2659" t="str">
        <f t="shared" si="375"/>
        <v>AUD</v>
      </c>
      <c r="I2659">
        <f t="shared" si="376"/>
        <v>28</v>
      </c>
      <c r="J2659" s="114" t="str">
        <f t="shared" si="377"/>
        <v>10</v>
      </c>
    </row>
    <row r="2660" spans="1:10" x14ac:dyDescent="0.2">
      <c r="A2660" s="115" t="s">
        <v>3723</v>
      </c>
      <c r="B2660" t="str">
        <f t="shared" si="369"/>
        <v>Prozessor D / Section 1 / Programm 4 / Audio Receiver 11</v>
      </c>
      <c r="C2660" t="str">
        <f t="shared" si="370"/>
        <v>SDI28_AUDrec_0011</v>
      </c>
      <c r="D2660" t="str">
        <f t="shared" si="371"/>
        <v>Receiver</v>
      </c>
      <c r="E2660" t="str">
        <f t="shared" si="372"/>
        <v>4</v>
      </c>
      <c r="F2660" t="str">
        <f t="shared" si="373"/>
        <v>1</v>
      </c>
      <c r="G2660" t="str">
        <f t="shared" si="374"/>
        <v>4</v>
      </c>
      <c r="H2660" t="str">
        <f t="shared" si="375"/>
        <v>AUD</v>
      </c>
      <c r="I2660">
        <f t="shared" si="376"/>
        <v>28</v>
      </c>
      <c r="J2660" s="114" t="str">
        <f t="shared" si="377"/>
        <v>11</v>
      </c>
    </row>
    <row r="2661" spans="1:10" x14ac:dyDescent="0.2">
      <c r="A2661" s="116" t="s">
        <v>3724</v>
      </c>
      <c r="B2661" t="str">
        <f t="shared" si="369"/>
        <v>Prozessor D / Section 1 / Programm 4 / Audio Receiver 12</v>
      </c>
      <c r="C2661" t="str">
        <f t="shared" si="370"/>
        <v>SDI28_AUDrec_0012</v>
      </c>
      <c r="D2661" t="str">
        <f t="shared" si="371"/>
        <v>Receiver</v>
      </c>
      <c r="E2661" t="str">
        <f t="shared" si="372"/>
        <v>4</v>
      </c>
      <c r="F2661" t="str">
        <f t="shared" si="373"/>
        <v>1</v>
      </c>
      <c r="G2661" t="str">
        <f t="shared" si="374"/>
        <v>4</v>
      </c>
      <c r="H2661" t="str">
        <f t="shared" si="375"/>
        <v>AUD</v>
      </c>
      <c r="I2661">
        <f t="shared" si="376"/>
        <v>28</v>
      </c>
      <c r="J2661" s="114" t="str">
        <f t="shared" si="377"/>
        <v>12</v>
      </c>
    </row>
    <row r="2662" spans="1:10" x14ac:dyDescent="0.2">
      <c r="A2662" s="115" t="s">
        <v>3725</v>
      </c>
      <c r="B2662" t="str">
        <f t="shared" si="369"/>
        <v>Prozessor D / Section 1 / Programm 4 / Audio Receiver 13</v>
      </c>
      <c r="C2662" t="str">
        <f t="shared" si="370"/>
        <v>SDI28_AUDrec_0013</v>
      </c>
      <c r="D2662" t="str">
        <f t="shared" si="371"/>
        <v>Receiver</v>
      </c>
      <c r="E2662" t="str">
        <f t="shared" si="372"/>
        <v>4</v>
      </c>
      <c r="F2662" t="str">
        <f t="shared" si="373"/>
        <v>1</v>
      </c>
      <c r="G2662" t="str">
        <f t="shared" si="374"/>
        <v>4</v>
      </c>
      <c r="H2662" t="str">
        <f t="shared" si="375"/>
        <v>AUD</v>
      </c>
      <c r="I2662">
        <f t="shared" si="376"/>
        <v>28</v>
      </c>
      <c r="J2662" s="114" t="str">
        <f t="shared" si="377"/>
        <v>13</v>
      </c>
    </row>
    <row r="2663" spans="1:10" x14ac:dyDescent="0.2">
      <c r="A2663" s="116" t="s">
        <v>3726</v>
      </c>
      <c r="B2663" t="str">
        <f t="shared" si="369"/>
        <v>Prozessor D / Section 1 / Programm 4 / Audio Receiver 14</v>
      </c>
      <c r="C2663" t="str">
        <f t="shared" si="370"/>
        <v>SDI28_AUDrec_0014</v>
      </c>
      <c r="D2663" t="str">
        <f t="shared" si="371"/>
        <v>Receiver</v>
      </c>
      <c r="E2663" t="str">
        <f t="shared" si="372"/>
        <v>4</v>
      </c>
      <c r="F2663" t="str">
        <f t="shared" si="373"/>
        <v>1</v>
      </c>
      <c r="G2663" t="str">
        <f t="shared" si="374"/>
        <v>4</v>
      </c>
      <c r="H2663" t="str">
        <f t="shared" si="375"/>
        <v>AUD</v>
      </c>
      <c r="I2663">
        <f t="shared" si="376"/>
        <v>28</v>
      </c>
      <c r="J2663" s="114" t="str">
        <f t="shared" si="377"/>
        <v>14</v>
      </c>
    </row>
    <row r="2664" spans="1:10" x14ac:dyDescent="0.2">
      <c r="A2664" s="115" t="s">
        <v>3727</v>
      </c>
      <c r="B2664" t="str">
        <f t="shared" si="369"/>
        <v>Prozessor D / Section 1 / Programm 4 / Audio Receiver 15</v>
      </c>
      <c r="C2664" t="str">
        <f t="shared" si="370"/>
        <v>SDI28_AUDrec_0015</v>
      </c>
      <c r="D2664" t="str">
        <f t="shared" si="371"/>
        <v>Receiver</v>
      </c>
      <c r="E2664" t="str">
        <f t="shared" si="372"/>
        <v>4</v>
      </c>
      <c r="F2664" t="str">
        <f t="shared" si="373"/>
        <v>1</v>
      </c>
      <c r="G2664" t="str">
        <f t="shared" si="374"/>
        <v>4</v>
      </c>
      <c r="H2664" t="str">
        <f t="shared" si="375"/>
        <v>AUD</v>
      </c>
      <c r="I2664">
        <f t="shared" si="376"/>
        <v>28</v>
      </c>
      <c r="J2664" s="114" t="str">
        <f t="shared" si="377"/>
        <v>15</v>
      </c>
    </row>
    <row r="2665" spans="1:10" x14ac:dyDescent="0.2">
      <c r="A2665" s="116" t="s">
        <v>3728</v>
      </c>
      <c r="B2665" t="str">
        <f t="shared" si="369"/>
        <v>Prozessor D / Section 1 / Programm 4 / Audio Receiver 16</v>
      </c>
      <c r="C2665" t="str">
        <f t="shared" si="370"/>
        <v>SDI28_AUDrec_0016</v>
      </c>
      <c r="D2665" t="str">
        <f t="shared" si="371"/>
        <v>Receiver</v>
      </c>
      <c r="E2665" t="str">
        <f t="shared" si="372"/>
        <v>4</v>
      </c>
      <c r="F2665" t="str">
        <f t="shared" si="373"/>
        <v>1</v>
      </c>
      <c r="G2665" t="str">
        <f t="shared" si="374"/>
        <v>4</v>
      </c>
      <c r="H2665" t="str">
        <f t="shared" si="375"/>
        <v>AUD</v>
      </c>
      <c r="I2665">
        <f t="shared" si="376"/>
        <v>28</v>
      </c>
      <c r="J2665" s="114" t="str">
        <f t="shared" si="377"/>
        <v>16</v>
      </c>
    </row>
    <row r="2666" spans="1:10" x14ac:dyDescent="0.2">
      <c r="A2666" s="115" t="s">
        <v>3729</v>
      </c>
      <c r="B2666" t="str">
        <f t="shared" si="369"/>
        <v>Prozessor D / Section 1 / Programm 4 / Ancillary Receiver 1</v>
      </c>
      <c r="C2666" t="str">
        <f t="shared" si="370"/>
        <v>SDI28_ANCrec_0001</v>
      </c>
      <c r="D2666" t="str">
        <f t="shared" si="371"/>
        <v>Receiver</v>
      </c>
      <c r="E2666" t="str">
        <f t="shared" si="372"/>
        <v>4</v>
      </c>
      <c r="F2666" t="str">
        <f t="shared" si="373"/>
        <v>1</v>
      </c>
      <c r="G2666" t="str">
        <f t="shared" si="374"/>
        <v>4</v>
      </c>
      <c r="H2666" t="str">
        <f t="shared" si="375"/>
        <v>ANC</v>
      </c>
      <c r="I2666">
        <f t="shared" si="376"/>
        <v>28</v>
      </c>
      <c r="J2666" s="114" t="str">
        <f t="shared" si="377"/>
        <v>1</v>
      </c>
    </row>
    <row r="2667" spans="1:10" x14ac:dyDescent="0.2">
      <c r="A2667" s="116" t="s">
        <v>3730</v>
      </c>
      <c r="B2667" t="str">
        <f t="shared" si="369"/>
        <v>Prozessor D / Section 1 / Programm 4 / Ancillary Receiver 2</v>
      </c>
      <c r="C2667" t="str">
        <f t="shared" si="370"/>
        <v>SDI28_ANCrec_0002</v>
      </c>
      <c r="D2667" t="str">
        <f t="shared" si="371"/>
        <v>Receiver</v>
      </c>
      <c r="E2667" t="str">
        <f t="shared" si="372"/>
        <v>4</v>
      </c>
      <c r="F2667" t="str">
        <f t="shared" si="373"/>
        <v>1</v>
      </c>
      <c r="G2667" t="str">
        <f t="shared" si="374"/>
        <v>4</v>
      </c>
      <c r="H2667" t="str">
        <f t="shared" si="375"/>
        <v>ANC</v>
      </c>
      <c r="I2667">
        <f t="shared" si="376"/>
        <v>28</v>
      </c>
      <c r="J2667" s="114" t="str">
        <f t="shared" si="377"/>
        <v>2</v>
      </c>
    </row>
    <row r="2668" spans="1:10" x14ac:dyDescent="0.2">
      <c r="A2668" s="115" t="s">
        <v>3731</v>
      </c>
      <c r="B2668" t="str">
        <f t="shared" si="369"/>
        <v>Prozessor D / Section 1 / Programm 4 / Ancillary Receiver 3</v>
      </c>
      <c r="C2668" t="str">
        <f t="shared" si="370"/>
        <v>SDI28_ANCrec_0003</v>
      </c>
      <c r="D2668" t="str">
        <f t="shared" si="371"/>
        <v>Receiver</v>
      </c>
      <c r="E2668" t="str">
        <f t="shared" si="372"/>
        <v>4</v>
      </c>
      <c r="F2668" t="str">
        <f t="shared" si="373"/>
        <v>1</v>
      </c>
      <c r="G2668" t="str">
        <f t="shared" si="374"/>
        <v>4</v>
      </c>
      <c r="H2668" t="str">
        <f t="shared" si="375"/>
        <v>ANC</v>
      </c>
      <c r="I2668">
        <f t="shared" si="376"/>
        <v>28</v>
      </c>
      <c r="J2668" s="114" t="str">
        <f t="shared" si="377"/>
        <v>3</v>
      </c>
    </row>
    <row r="2669" spans="1:10" x14ac:dyDescent="0.2">
      <c r="A2669" s="116" t="s">
        <v>3732</v>
      </c>
      <c r="B2669" t="str">
        <f t="shared" si="369"/>
        <v>Prozessor D / Section 1 / Programm 4 / Ancillary Receiver 4</v>
      </c>
      <c r="C2669" t="str">
        <f t="shared" si="370"/>
        <v>SDI28_ANCrec_0004</v>
      </c>
      <c r="D2669" t="str">
        <f t="shared" si="371"/>
        <v>Receiver</v>
      </c>
      <c r="E2669" t="str">
        <f t="shared" si="372"/>
        <v>4</v>
      </c>
      <c r="F2669" t="str">
        <f t="shared" si="373"/>
        <v>1</v>
      </c>
      <c r="G2669" t="str">
        <f t="shared" si="374"/>
        <v>4</v>
      </c>
      <c r="H2669" t="str">
        <f t="shared" si="375"/>
        <v>ANC</v>
      </c>
      <c r="I2669">
        <f t="shared" si="376"/>
        <v>28</v>
      </c>
      <c r="J2669" s="114" t="str">
        <f t="shared" si="377"/>
        <v>4</v>
      </c>
    </row>
    <row r="2670" spans="1:10" x14ac:dyDescent="0.2">
      <c r="A2670" s="115" t="s">
        <v>3733</v>
      </c>
      <c r="B2670" t="str">
        <f t="shared" si="369"/>
        <v>Prozessor D / Section 2 / Programm 1 / Video Receiver 1</v>
      </c>
      <c r="C2670" t="str">
        <f t="shared" si="370"/>
        <v>SDI29_VIDrec_0001</v>
      </c>
      <c r="D2670" t="str">
        <f t="shared" si="371"/>
        <v>Receiver</v>
      </c>
      <c r="E2670" t="str">
        <f t="shared" si="372"/>
        <v>4</v>
      </c>
      <c r="F2670" t="str">
        <f t="shared" si="373"/>
        <v>2</v>
      </c>
      <c r="G2670" t="str">
        <f t="shared" si="374"/>
        <v>1</v>
      </c>
      <c r="H2670" t="str">
        <f t="shared" si="375"/>
        <v>VID</v>
      </c>
      <c r="I2670">
        <f t="shared" si="376"/>
        <v>29</v>
      </c>
      <c r="J2670" s="114" t="str">
        <f t="shared" si="377"/>
        <v>1</v>
      </c>
    </row>
    <row r="2671" spans="1:10" x14ac:dyDescent="0.2">
      <c r="A2671" s="116" t="s">
        <v>3734</v>
      </c>
      <c r="B2671" t="str">
        <f t="shared" si="369"/>
        <v>Prozessor D / Section 2 / Programm 1 / Audio Receiver 1</v>
      </c>
      <c r="C2671" t="str">
        <f t="shared" si="370"/>
        <v>SDI29_AUDrec_0001</v>
      </c>
      <c r="D2671" t="str">
        <f t="shared" si="371"/>
        <v>Receiver</v>
      </c>
      <c r="E2671" t="str">
        <f t="shared" si="372"/>
        <v>4</v>
      </c>
      <c r="F2671" t="str">
        <f t="shared" si="373"/>
        <v>2</v>
      </c>
      <c r="G2671" t="str">
        <f t="shared" si="374"/>
        <v>1</v>
      </c>
      <c r="H2671" t="str">
        <f t="shared" si="375"/>
        <v>AUD</v>
      </c>
      <c r="I2671">
        <f t="shared" si="376"/>
        <v>29</v>
      </c>
      <c r="J2671" s="114" t="str">
        <f t="shared" si="377"/>
        <v>1</v>
      </c>
    </row>
    <row r="2672" spans="1:10" x14ac:dyDescent="0.2">
      <c r="A2672" s="115" t="s">
        <v>3735</v>
      </c>
      <c r="B2672" t="str">
        <f t="shared" si="369"/>
        <v>Prozessor D / Section 2 / Programm 1 / Audio Receiver 2</v>
      </c>
      <c r="C2672" t="str">
        <f t="shared" si="370"/>
        <v>SDI29_AUDrec_0002</v>
      </c>
      <c r="D2672" t="str">
        <f t="shared" si="371"/>
        <v>Receiver</v>
      </c>
      <c r="E2672" t="str">
        <f t="shared" si="372"/>
        <v>4</v>
      </c>
      <c r="F2672" t="str">
        <f t="shared" si="373"/>
        <v>2</v>
      </c>
      <c r="G2672" t="str">
        <f t="shared" si="374"/>
        <v>1</v>
      </c>
      <c r="H2672" t="str">
        <f t="shared" si="375"/>
        <v>AUD</v>
      </c>
      <c r="I2672">
        <f t="shared" si="376"/>
        <v>29</v>
      </c>
      <c r="J2672" s="114" t="str">
        <f t="shared" si="377"/>
        <v>2</v>
      </c>
    </row>
    <row r="2673" spans="1:10" x14ac:dyDescent="0.2">
      <c r="A2673" s="116" t="s">
        <v>3736</v>
      </c>
      <c r="B2673" t="str">
        <f t="shared" si="369"/>
        <v>Prozessor D / Section 2 / Programm 1 / Audio Receiver 3</v>
      </c>
      <c r="C2673" t="str">
        <f t="shared" si="370"/>
        <v>SDI29_AUDrec_0003</v>
      </c>
      <c r="D2673" t="str">
        <f t="shared" si="371"/>
        <v>Receiver</v>
      </c>
      <c r="E2673" t="str">
        <f t="shared" si="372"/>
        <v>4</v>
      </c>
      <c r="F2673" t="str">
        <f t="shared" si="373"/>
        <v>2</v>
      </c>
      <c r="G2673" t="str">
        <f t="shared" si="374"/>
        <v>1</v>
      </c>
      <c r="H2673" t="str">
        <f t="shared" si="375"/>
        <v>AUD</v>
      </c>
      <c r="I2673">
        <f t="shared" si="376"/>
        <v>29</v>
      </c>
      <c r="J2673" s="114" t="str">
        <f t="shared" si="377"/>
        <v>3</v>
      </c>
    </row>
    <row r="2674" spans="1:10" x14ac:dyDescent="0.2">
      <c r="A2674" s="115" t="s">
        <v>3737</v>
      </c>
      <c r="B2674" t="str">
        <f t="shared" si="369"/>
        <v>Prozessor D / Section 2 / Programm 1 / Audio Receiver 4</v>
      </c>
      <c r="C2674" t="str">
        <f t="shared" si="370"/>
        <v>SDI29_AUDrec_0004</v>
      </c>
      <c r="D2674" t="str">
        <f t="shared" si="371"/>
        <v>Receiver</v>
      </c>
      <c r="E2674" t="str">
        <f t="shared" si="372"/>
        <v>4</v>
      </c>
      <c r="F2674" t="str">
        <f t="shared" si="373"/>
        <v>2</v>
      </c>
      <c r="G2674" t="str">
        <f t="shared" si="374"/>
        <v>1</v>
      </c>
      <c r="H2674" t="str">
        <f t="shared" si="375"/>
        <v>AUD</v>
      </c>
      <c r="I2674">
        <f t="shared" si="376"/>
        <v>29</v>
      </c>
      <c r="J2674" s="114" t="str">
        <f t="shared" si="377"/>
        <v>4</v>
      </c>
    </row>
    <row r="2675" spans="1:10" x14ac:dyDescent="0.2">
      <c r="A2675" s="116" t="s">
        <v>3738</v>
      </c>
      <c r="B2675" t="str">
        <f t="shared" si="369"/>
        <v>Prozessor D / Section 2 / Programm 1 / Audio Receiver 5</v>
      </c>
      <c r="C2675" t="str">
        <f t="shared" si="370"/>
        <v>SDI29_AUDrec_0005</v>
      </c>
      <c r="D2675" t="str">
        <f t="shared" si="371"/>
        <v>Receiver</v>
      </c>
      <c r="E2675" t="str">
        <f t="shared" si="372"/>
        <v>4</v>
      </c>
      <c r="F2675" t="str">
        <f t="shared" si="373"/>
        <v>2</v>
      </c>
      <c r="G2675" t="str">
        <f t="shared" si="374"/>
        <v>1</v>
      </c>
      <c r="H2675" t="str">
        <f t="shared" si="375"/>
        <v>AUD</v>
      </c>
      <c r="I2675">
        <f t="shared" si="376"/>
        <v>29</v>
      </c>
      <c r="J2675" s="114" t="str">
        <f t="shared" si="377"/>
        <v>5</v>
      </c>
    </row>
    <row r="2676" spans="1:10" x14ac:dyDescent="0.2">
      <c r="A2676" s="115" t="s">
        <v>3739</v>
      </c>
      <c r="B2676" t="str">
        <f t="shared" si="369"/>
        <v>Prozessor D / Section 2 / Programm 1 / Audio Receiver 6</v>
      </c>
      <c r="C2676" t="str">
        <f t="shared" si="370"/>
        <v>SDI29_AUDrec_0006</v>
      </c>
      <c r="D2676" t="str">
        <f t="shared" si="371"/>
        <v>Receiver</v>
      </c>
      <c r="E2676" t="str">
        <f t="shared" si="372"/>
        <v>4</v>
      </c>
      <c r="F2676" t="str">
        <f t="shared" si="373"/>
        <v>2</v>
      </c>
      <c r="G2676" t="str">
        <f t="shared" si="374"/>
        <v>1</v>
      </c>
      <c r="H2676" t="str">
        <f t="shared" si="375"/>
        <v>AUD</v>
      </c>
      <c r="I2676">
        <f t="shared" si="376"/>
        <v>29</v>
      </c>
      <c r="J2676" s="114" t="str">
        <f t="shared" si="377"/>
        <v>6</v>
      </c>
    </row>
    <row r="2677" spans="1:10" x14ac:dyDescent="0.2">
      <c r="A2677" s="116" t="s">
        <v>3740</v>
      </c>
      <c r="B2677" t="str">
        <f t="shared" si="369"/>
        <v>Prozessor D / Section 2 / Programm 1 / Audio Receiver 7</v>
      </c>
      <c r="C2677" t="str">
        <f t="shared" si="370"/>
        <v>SDI29_AUDrec_0007</v>
      </c>
      <c r="D2677" t="str">
        <f t="shared" si="371"/>
        <v>Receiver</v>
      </c>
      <c r="E2677" t="str">
        <f t="shared" si="372"/>
        <v>4</v>
      </c>
      <c r="F2677" t="str">
        <f t="shared" si="373"/>
        <v>2</v>
      </c>
      <c r="G2677" t="str">
        <f t="shared" si="374"/>
        <v>1</v>
      </c>
      <c r="H2677" t="str">
        <f t="shared" si="375"/>
        <v>AUD</v>
      </c>
      <c r="I2677">
        <f t="shared" si="376"/>
        <v>29</v>
      </c>
      <c r="J2677" s="114" t="str">
        <f t="shared" si="377"/>
        <v>7</v>
      </c>
    </row>
    <row r="2678" spans="1:10" x14ac:dyDescent="0.2">
      <c r="A2678" s="115" t="s">
        <v>3741</v>
      </c>
      <c r="B2678" t="str">
        <f t="shared" si="369"/>
        <v>Prozessor D / Section 2 / Programm 1 / Audio Receiver 8</v>
      </c>
      <c r="C2678" t="str">
        <f t="shared" si="370"/>
        <v>SDI29_AUDrec_0008</v>
      </c>
      <c r="D2678" t="str">
        <f t="shared" si="371"/>
        <v>Receiver</v>
      </c>
      <c r="E2678" t="str">
        <f t="shared" si="372"/>
        <v>4</v>
      </c>
      <c r="F2678" t="str">
        <f t="shared" si="373"/>
        <v>2</v>
      </c>
      <c r="G2678" t="str">
        <f t="shared" si="374"/>
        <v>1</v>
      </c>
      <c r="H2678" t="str">
        <f t="shared" si="375"/>
        <v>AUD</v>
      </c>
      <c r="I2678">
        <f t="shared" si="376"/>
        <v>29</v>
      </c>
      <c r="J2678" s="114" t="str">
        <f t="shared" si="377"/>
        <v>8</v>
      </c>
    </row>
    <row r="2679" spans="1:10" x14ac:dyDescent="0.2">
      <c r="A2679" s="116" t="s">
        <v>3742</v>
      </c>
      <c r="B2679" t="str">
        <f t="shared" si="369"/>
        <v>Prozessor D / Section 2 / Programm 1 / Audio Receiver 9</v>
      </c>
      <c r="C2679" t="str">
        <f t="shared" si="370"/>
        <v>SDI29_AUDrec_0009</v>
      </c>
      <c r="D2679" t="str">
        <f t="shared" si="371"/>
        <v>Receiver</v>
      </c>
      <c r="E2679" t="str">
        <f t="shared" si="372"/>
        <v>4</v>
      </c>
      <c r="F2679" t="str">
        <f t="shared" si="373"/>
        <v>2</v>
      </c>
      <c r="G2679" t="str">
        <f t="shared" si="374"/>
        <v>1</v>
      </c>
      <c r="H2679" t="str">
        <f t="shared" si="375"/>
        <v>AUD</v>
      </c>
      <c r="I2679">
        <f t="shared" si="376"/>
        <v>29</v>
      </c>
      <c r="J2679" s="114" t="str">
        <f t="shared" si="377"/>
        <v>9</v>
      </c>
    </row>
    <row r="2680" spans="1:10" x14ac:dyDescent="0.2">
      <c r="A2680" s="115" t="s">
        <v>3743</v>
      </c>
      <c r="B2680" t="str">
        <f t="shared" si="369"/>
        <v>Prozessor D / Section 2 / Programm 1 / Audio Receiver 10</v>
      </c>
      <c r="C2680" t="str">
        <f t="shared" si="370"/>
        <v>SDI29_AUDrec_0010</v>
      </c>
      <c r="D2680" t="str">
        <f t="shared" si="371"/>
        <v>Receiver</v>
      </c>
      <c r="E2680" t="str">
        <f t="shared" si="372"/>
        <v>4</v>
      </c>
      <c r="F2680" t="str">
        <f t="shared" si="373"/>
        <v>2</v>
      </c>
      <c r="G2680" t="str">
        <f t="shared" si="374"/>
        <v>1</v>
      </c>
      <c r="H2680" t="str">
        <f t="shared" si="375"/>
        <v>AUD</v>
      </c>
      <c r="I2680">
        <f t="shared" si="376"/>
        <v>29</v>
      </c>
      <c r="J2680" s="114" t="str">
        <f t="shared" si="377"/>
        <v>10</v>
      </c>
    </row>
    <row r="2681" spans="1:10" x14ac:dyDescent="0.2">
      <c r="A2681" s="116" t="s">
        <v>3744</v>
      </c>
      <c r="B2681" t="str">
        <f t="shared" si="369"/>
        <v>Prozessor D / Section 2 / Programm 1 / Audio Receiver 11</v>
      </c>
      <c r="C2681" t="str">
        <f t="shared" si="370"/>
        <v>SDI29_AUDrec_0011</v>
      </c>
      <c r="D2681" t="str">
        <f t="shared" si="371"/>
        <v>Receiver</v>
      </c>
      <c r="E2681" t="str">
        <f t="shared" si="372"/>
        <v>4</v>
      </c>
      <c r="F2681" t="str">
        <f t="shared" si="373"/>
        <v>2</v>
      </c>
      <c r="G2681" t="str">
        <f t="shared" si="374"/>
        <v>1</v>
      </c>
      <c r="H2681" t="str">
        <f t="shared" si="375"/>
        <v>AUD</v>
      </c>
      <c r="I2681">
        <f t="shared" si="376"/>
        <v>29</v>
      </c>
      <c r="J2681" s="114" t="str">
        <f t="shared" si="377"/>
        <v>11</v>
      </c>
    </row>
    <row r="2682" spans="1:10" x14ac:dyDescent="0.2">
      <c r="A2682" s="115" t="s">
        <v>3745</v>
      </c>
      <c r="B2682" t="str">
        <f t="shared" si="369"/>
        <v>Prozessor D / Section 2 / Programm 1 / Audio Receiver 12</v>
      </c>
      <c r="C2682" t="str">
        <f t="shared" si="370"/>
        <v>SDI29_AUDrec_0012</v>
      </c>
      <c r="D2682" t="str">
        <f t="shared" si="371"/>
        <v>Receiver</v>
      </c>
      <c r="E2682" t="str">
        <f t="shared" si="372"/>
        <v>4</v>
      </c>
      <c r="F2682" t="str">
        <f t="shared" si="373"/>
        <v>2</v>
      </c>
      <c r="G2682" t="str">
        <f t="shared" si="374"/>
        <v>1</v>
      </c>
      <c r="H2682" t="str">
        <f t="shared" si="375"/>
        <v>AUD</v>
      </c>
      <c r="I2682">
        <f t="shared" si="376"/>
        <v>29</v>
      </c>
      <c r="J2682" s="114" t="str">
        <f t="shared" si="377"/>
        <v>12</v>
      </c>
    </row>
    <row r="2683" spans="1:10" x14ac:dyDescent="0.2">
      <c r="A2683" s="116" t="s">
        <v>3746</v>
      </c>
      <c r="B2683" t="str">
        <f t="shared" si="369"/>
        <v>Prozessor D / Section 2 / Programm 1 / Audio Receiver 13</v>
      </c>
      <c r="C2683" t="str">
        <f t="shared" si="370"/>
        <v>SDI29_AUDrec_0013</v>
      </c>
      <c r="D2683" t="str">
        <f t="shared" si="371"/>
        <v>Receiver</v>
      </c>
      <c r="E2683" t="str">
        <f t="shared" si="372"/>
        <v>4</v>
      </c>
      <c r="F2683" t="str">
        <f t="shared" si="373"/>
        <v>2</v>
      </c>
      <c r="G2683" t="str">
        <f t="shared" si="374"/>
        <v>1</v>
      </c>
      <c r="H2683" t="str">
        <f t="shared" si="375"/>
        <v>AUD</v>
      </c>
      <c r="I2683">
        <f t="shared" si="376"/>
        <v>29</v>
      </c>
      <c r="J2683" s="114" t="str">
        <f t="shared" si="377"/>
        <v>13</v>
      </c>
    </row>
    <row r="2684" spans="1:10" x14ac:dyDescent="0.2">
      <c r="A2684" s="115" t="s">
        <v>3747</v>
      </c>
      <c r="B2684" t="str">
        <f t="shared" si="369"/>
        <v>Prozessor D / Section 2 / Programm 1 / Audio Receiver 14</v>
      </c>
      <c r="C2684" t="str">
        <f t="shared" si="370"/>
        <v>SDI29_AUDrec_0014</v>
      </c>
      <c r="D2684" t="str">
        <f t="shared" si="371"/>
        <v>Receiver</v>
      </c>
      <c r="E2684" t="str">
        <f t="shared" si="372"/>
        <v>4</v>
      </c>
      <c r="F2684" t="str">
        <f t="shared" si="373"/>
        <v>2</v>
      </c>
      <c r="G2684" t="str">
        <f t="shared" si="374"/>
        <v>1</v>
      </c>
      <c r="H2684" t="str">
        <f t="shared" si="375"/>
        <v>AUD</v>
      </c>
      <c r="I2684">
        <f t="shared" si="376"/>
        <v>29</v>
      </c>
      <c r="J2684" s="114" t="str">
        <f t="shared" si="377"/>
        <v>14</v>
      </c>
    </row>
    <row r="2685" spans="1:10" x14ac:dyDescent="0.2">
      <c r="A2685" s="116" t="s">
        <v>3748</v>
      </c>
      <c r="B2685" t="str">
        <f t="shared" si="369"/>
        <v>Prozessor D / Section 2 / Programm 1 / Audio Receiver 15</v>
      </c>
      <c r="C2685" t="str">
        <f t="shared" si="370"/>
        <v>SDI29_AUDrec_0015</v>
      </c>
      <c r="D2685" t="str">
        <f t="shared" si="371"/>
        <v>Receiver</v>
      </c>
      <c r="E2685" t="str">
        <f t="shared" si="372"/>
        <v>4</v>
      </c>
      <c r="F2685" t="str">
        <f t="shared" si="373"/>
        <v>2</v>
      </c>
      <c r="G2685" t="str">
        <f t="shared" si="374"/>
        <v>1</v>
      </c>
      <c r="H2685" t="str">
        <f t="shared" si="375"/>
        <v>AUD</v>
      </c>
      <c r="I2685">
        <f t="shared" si="376"/>
        <v>29</v>
      </c>
      <c r="J2685" s="114" t="str">
        <f t="shared" si="377"/>
        <v>15</v>
      </c>
    </row>
    <row r="2686" spans="1:10" x14ac:dyDescent="0.2">
      <c r="A2686" s="115" t="s">
        <v>3749</v>
      </c>
      <c r="B2686" t="str">
        <f t="shared" si="369"/>
        <v>Prozessor D / Section 2 / Programm 1 / Audio Receiver 16</v>
      </c>
      <c r="C2686" t="str">
        <f t="shared" si="370"/>
        <v>SDI29_AUDrec_0016</v>
      </c>
      <c r="D2686" t="str">
        <f t="shared" si="371"/>
        <v>Receiver</v>
      </c>
      <c r="E2686" t="str">
        <f t="shared" si="372"/>
        <v>4</v>
      </c>
      <c r="F2686" t="str">
        <f t="shared" si="373"/>
        <v>2</v>
      </c>
      <c r="G2686" t="str">
        <f t="shared" si="374"/>
        <v>1</v>
      </c>
      <c r="H2686" t="str">
        <f t="shared" si="375"/>
        <v>AUD</v>
      </c>
      <c r="I2686">
        <f t="shared" si="376"/>
        <v>29</v>
      </c>
      <c r="J2686" s="114" t="str">
        <f t="shared" si="377"/>
        <v>16</v>
      </c>
    </row>
    <row r="2687" spans="1:10" x14ac:dyDescent="0.2">
      <c r="A2687" s="116" t="s">
        <v>3750</v>
      </c>
      <c r="B2687" t="str">
        <f t="shared" si="369"/>
        <v>Prozessor D / Section 2 / Programm 1 / Ancillary Receiver 1</v>
      </c>
      <c r="C2687" t="str">
        <f t="shared" si="370"/>
        <v>SDI29_ANCrec_0001</v>
      </c>
      <c r="D2687" t="str">
        <f t="shared" si="371"/>
        <v>Receiver</v>
      </c>
      <c r="E2687" t="str">
        <f t="shared" si="372"/>
        <v>4</v>
      </c>
      <c r="F2687" t="str">
        <f t="shared" si="373"/>
        <v>2</v>
      </c>
      <c r="G2687" t="str">
        <f t="shared" si="374"/>
        <v>1</v>
      </c>
      <c r="H2687" t="str">
        <f t="shared" si="375"/>
        <v>ANC</v>
      </c>
      <c r="I2687">
        <f t="shared" si="376"/>
        <v>29</v>
      </c>
      <c r="J2687" s="114" t="str">
        <f t="shared" si="377"/>
        <v>1</v>
      </c>
    </row>
    <row r="2688" spans="1:10" x14ac:dyDescent="0.2">
      <c r="A2688" s="115" t="s">
        <v>3751</v>
      </c>
      <c r="B2688" t="str">
        <f t="shared" si="369"/>
        <v>Prozessor D / Section 2 / Programm 1 / Ancillary Receiver 2</v>
      </c>
      <c r="C2688" t="str">
        <f t="shared" si="370"/>
        <v>SDI29_ANCrec_0002</v>
      </c>
      <c r="D2688" t="str">
        <f t="shared" si="371"/>
        <v>Receiver</v>
      </c>
      <c r="E2688" t="str">
        <f t="shared" si="372"/>
        <v>4</v>
      </c>
      <c r="F2688" t="str">
        <f t="shared" si="373"/>
        <v>2</v>
      </c>
      <c r="G2688" t="str">
        <f t="shared" si="374"/>
        <v>1</v>
      </c>
      <c r="H2688" t="str">
        <f t="shared" si="375"/>
        <v>ANC</v>
      </c>
      <c r="I2688">
        <f t="shared" si="376"/>
        <v>29</v>
      </c>
      <c r="J2688" s="114" t="str">
        <f t="shared" si="377"/>
        <v>2</v>
      </c>
    </row>
    <row r="2689" spans="1:10" x14ac:dyDescent="0.2">
      <c r="A2689" s="116" t="s">
        <v>3752</v>
      </c>
      <c r="B2689" t="str">
        <f t="shared" si="369"/>
        <v>Prozessor D / Section 2 / Programm 1 / Ancillary Receiver 3</v>
      </c>
      <c r="C2689" t="str">
        <f t="shared" si="370"/>
        <v>SDI29_ANCrec_0003</v>
      </c>
      <c r="D2689" t="str">
        <f t="shared" si="371"/>
        <v>Receiver</v>
      </c>
      <c r="E2689" t="str">
        <f t="shared" si="372"/>
        <v>4</v>
      </c>
      <c r="F2689" t="str">
        <f t="shared" si="373"/>
        <v>2</v>
      </c>
      <c r="G2689" t="str">
        <f t="shared" si="374"/>
        <v>1</v>
      </c>
      <c r="H2689" t="str">
        <f t="shared" si="375"/>
        <v>ANC</v>
      </c>
      <c r="I2689">
        <f t="shared" si="376"/>
        <v>29</v>
      </c>
      <c r="J2689" s="114" t="str">
        <f t="shared" si="377"/>
        <v>3</v>
      </c>
    </row>
    <row r="2690" spans="1:10" x14ac:dyDescent="0.2">
      <c r="A2690" s="115" t="s">
        <v>3753</v>
      </c>
      <c r="B2690" t="str">
        <f t="shared" ref="B2690:B2753" si="378">CONCATENATE(IF(E2690="1","Prozessor A",IF(E2690="2","Prozessor B",IF(E2690="3","Prozessor C",IF(E2690="4","Prozessor D","UNBEKANNT"))))," / ",IF(F2690="1","Section 1",IF(F2690="2","Section 2","UNBEKANNT"))," / ",IF(G2690="1","Programm 1",IF(G2690="2","Programm 2",IF(G2690="3","Programm 3",IF(G2690="4","Programm 4","UNBEKANNT")))), " / ", IF(H2690="VID","Video",IF(H2690="AUD","Audio",IF(H2690="ANC","Ancillary","UNBEKANNT")))," ", D2690, " ", J2690)</f>
        <v>Prozessor D / Section 2 / Programm 1 / Ancillary Receiver 4</v>
      </c>
      <c r="C2690" t="str">
        <f t="shared" ref="C2690:C2753" si="379">CONCATENATE("SDI",IF(I2690&lt;10,CONCATENATE("0",I2690),I2690),"_",H2690,IF(D2690="Sender","send_",IF(D2690="Receiver","rec_","UNKNOWN")),IF(OR(J2690 ="1",J2690 ="2",J2690 ="3",J2690 ="4",J2690 ="5",J2690 ="6",J2690 ="7",J2690 ="8",J2690 ="9"),CONCATENATE("000",J2690),CONCATENATE("00",J2690)))</f>
        <v>SDI29_ANCrec_0004</v>
      </c>
      <c r="D2690" t="str">
        <f t="shared" ref="D2690:D2753" si="380">IF(ISERROR(FIND("S|P",A2690)),"Receiver","Sender")</f>
        <v>Receiver</v>
      </c>
      <c r="E2690" t="str">
        <f t="shared" ref="E2690:E2753" si="381">IF(ISERROR(FIND("ProcA",A2690)),IF(ISERROR(FIND("ProcB",A2690)),IF(ISERROR(FIND("ProcC",A2690)),IF(ISERROR(FIND("ProcD",A2690)),"UNBEKANNT","4"),"3"),"2"),"1")</f>
        <v>4</v>
      </c>
      <c r="F2690" t="str">
        <f t="shared" ref="F2690:F2753" si="382">IF(ISERROR(FIND(" S1 ",A2690)),IF(ISERROR(FIND(" S2 ",A2690)),"UNBEKANNT","2"),"1")</f>
        <v>2</v>
      </c>
      <c r="G2690" t="str">
        <f t="shared" ref="G2690:G2753" si="383">IF(ISERROR(FIND(" P1 ",A2690)),IF(ISERROR(FIND(" P2 ",A2690)),IF(ISERROR(FIND(" P3 ",A2690)),IF(ISERROR(FIND(" P4 ",A2690)),"UNBEKANNT","4"),"3"),"2"),"1")</f>
        <v>1</v>
      </c>
      <c r="H2690" t="str">
        <f t="shared" ref="H2690:H2753" si="384">IF(ISERROR(FIND("Video",A2690)),IF(ISERROR(FIND("Audio",A2690)),IF(ISERROR(FIND("Ancillary",A2690)),"UNBEKANNT","ANC"),"AUD"),"VID")</f>
        <v>ANC</v>
      </c>
      <c r="I2690">
        <f t="shared" ref="I2690:I2753" si="385">IF(AND(E2690="1",F2690="1",G2690="1"),1,IF(AND(E2690="1",F2690="1",G2690="2"),2,IF(AND(E2690="1",F2690="1",G2690="3"),3,IF(AND(E2690="1",F2690="1",G2690="4"),4,IF(AND(E2690="1",F2690="2",G2690="1"),5,IF(AND(E2690="1",F2690="2",G2690="2"),6,IF(AND(E2690="1",F2690="2",G2690="3"),7,IF(AND(E2690="1",F2690="2",G2690="4"),8,IF(AND(E2690="2",F2690="1",G2690="1"),9,IF(AND(E2690="2",F2690="1",G2690="2"),10,IF(AND(E2690="2",F2690="1",G2690="3"),11,IF(AND(E2690="2",F2690="1",G2690="4"),12,IF(AND(E2690="2",F2690="2",G2690="1"),13,IF(AND(E2690="2",F2690="2",G2690="2"),14,IF(AND(E2690="2",F2690="2",G2690="3"),15,IF(AND(E2690="2",F2690="2",G2690="4"),16,IF(AND(E2690="3",F2690="1",G2690="1"),17,IF(AND(E2690="3",F2690="1",G2690="2"),18,IF(AND(E2690="3",F2690="1",G2690="3"),19,IF(AND(E2690="3",F2690="1",G2690="4"),20,IF(AND(E2690="3",F2690="2",G2690="1"),21,IF(AND(E2690="3",F2690="2",G2690="2"),22,IF(AND(E2690="3",F2690="2",G2690="3"),23,IF(AND(E2690="3",F2690="2",G2690="4"),24,IF(AND(E2690="4",F2690="1",G2690="1"),25,IF(AND(E2690="4",F2690="1",G2690="2"),26,IF(AND(E2690="4",F2690="1",G2690="3"),27,IF(AND(E2690="4",F2690="1",G2690="4"),28,IF(AND(E2690="4",F2690="2",G2690="1"),29,IF(AND(E2690="4",F2690="2",G2690="2"),30,IF(AND(E2690="4",F2690="2",G2690="3"),31,IF(AND(E2690="4",F2690="2",G2690="4"),32,"UNBEKANNT"))))))))))))))))))))))))))))))))</f>
        <v>29</v>
      </c>
      <c r="J2690" s="114" t="str">
        <f t="shared" ref="J2690:J2753" si="386">IF(ISERROR(FIND("Proxy Video",A2690)),IF(ISERROR(FIND("Video",A2690)),IF(ISERROR(SEARCH("Audio",A2690)),IF(ISERROR(SEARCH("Data",A2690)),"UNBEKANNT",RIGHT(A2690,LEN(A2690)-SEARCH("Data",A2690)-4)),RIGHT(A2690,LEN(A2690)-SEARCH("Audio",A2690)-5)),"1"),"2")</f>
        <v>4</v>
      </c>
    </row>
    <row r="2691" spans="1:10" x14ac:dyDescent="0.2">
      <c r="A2691" s="116" t="s">
        <v>3754</v>
      </c>
      <c r="B2691" t="str">
        <f t="shared" si="378"/>
        <v>Prozessor D / Section 2 / Programm 2 / Video Receiver 1</v>
      </c>
      <c r="C2691" t="str">
        <f t="shared" si="379"/>
        <v>SDI30_VIDrec_0001</v>
      </c>
      <c r="D2691" t="str">
        <f t="shared" si="380"/>
        <v>Receiver</v>
      </c>
      <c r="E2691" t="str">
        <f t="shared" si="381"/>
        <v>4</v>
      </c>
      <c r="F2691" t="str">
        <f t="shared" si="382"/>
        <v>2</v>
      </c>
      <c r="G2691" t="str">
        <f t="shared" si="383"/>
        <v>2</v>
      </c>
      <c r="H2691" t="str">
        <f t="shared" si="384"/>
        <v>VID</v>
      </c>
      <c r="I2691">
        <f t="shared" si="385"/>
        <v>30</v>
      </c>
      <c r="J2691" s="114" t="str">
        <f t="shared" si="386"/>
        <v>1</v>
      </c>
    </row>
    <row r="2692" spans="1:10" x14ac:dyDescent="0.2">
      <c r="A2692" s="115" t="s">
        <v>3755</v>
      </c>
      <c r="B2692" t="str">
        <f t="shared" si="378"/>
        <v>Prozessor D / Section 2 / Programm 2 / Audio Receiver 1</v>
      </c>
      <c r="C2692" t="str">
        <f t="shared" si="379"/>
        <v>SDI30_AUDrec_0001</v>
      </c>
      <c r="D2692" t="str">
        <f t="shared" si="380"/>
        <v>Receiver</v>
      </c>
      <c r="E2692" t="str">
        <f t="shared" si="381"/>
        <v>4</v>
      </c>
      <c r="F2692" t="str">
        <f t="shared" si="382"/>
        <v>2</v>
      </c>
      <c r="G2692" t="str">
        <f t="shared" si="383"/>
        <v>2</v>
      </c>
      <c r="H2692" t="str">
        <f t="shared" si="384"/>
        <v>AUD</v>
      </c>
      <c r="I2692">
        <f t="shared" si="385"/>
        <v>30</v>
      </c>
      <c r="J2692" s="114" t="str">
        <f t="shared" si="386"/>
        <v>1</v>
      </c>
    </row>
    <row r="2693" spans="1:10" x14ac:dyDescent="0.2">
      <c r="A2693" s="116" t="s">
        <v>3756</v>
      </c>
      <c r="B2693" t="str">
        <f t="shared" si="378"/>
        <v>Prozessor D / Section 2 / Programm 2 / Audio Receiver 2</v>
      </c>
      <c r="C2693" t="str">
        <f t="shared" si="379"/>
        <v>SDI30_AUDrec_0002</v>
      </c>
      <c r="D2693" t="str">
        <f t="shared" si="380"/>
        <v>Receiver</v>
      </c>
      <c r="E2693" t="str">
        <f t="shared" si="381"/>
        <v>4</v>
      </c>
      <c r="F2693" t="str">
        <f t="shared" si="382"/>
        <v>2</v>
      </c>
      <c r="G2693" t="str">
        <f t="shared" si="383"/>
        <v>2</v>
      </c>
      <c r="H2693" t="str">
        <f t="shared" si="384"/>
        <v>AUD</v>
      </c>
      <c r="I2693">
        <f t="shared" si="385"/>
        <v>30</v>
      </c>
      <c r="J2693" s="114" t="str">
        <f t="shared" si="386"/>
        <v>2</v>
      </c>
    </row>
    <row r="2694" spans="1:10" x14ac:dyDescent="0.2">
      <c r="A2694" s="115" t="s">
        <v>3757</v>
      </c>
      <c r="B2694" t="str">
        <f t="shared" si="378"/>
        <v>Prozessor D / Section 2 / Programm 2 / Audio Receiver 3</v>
      </c>
      <c r="C2694" t="str">
        <f t="shared" si="379"/>
        <v>SDI30_AUDrec_0003</v>
      </c>
      <c r="D2694" t="str">
        <f t="shared" si="380"/>
        <v>Receiver</v>
      </c>
      <c r="E2694" t="str">
        <f t="shared" si="381"/>
        <v>4</v>
      </c>
      <c r="F2694" t="str">
        <f t="shared" si="382"/>
        <v>2</v>
      </c>
      <c r="G2694" t="str">
        <f t="shared" si="383"/>
        <v>2</v>
      </c>
      <c r="H2694" t="str">
        <f t="shared" si="384"/>
        <v>AUD</v>
      </c>
      <c r="I2694">
        <f t="shared" si="385"/>
        <v>30</v>
      </c>
      <c r="J2694" s="114" t="str">
        <f t="shared" si="386"/>
        <v>3</v>
      </c>
    </row>
    <row r="2695" spans="1:10" x14ac:dyDescent="0.2">
      <c r="A2695" s="116" t="s">
        <v>3758</v>
      </c>
      <c r="B2695" t="str">
        <f t="shared" si="378"/>
        <v>Prozessor D / Section 2 / Programm 2 / Audio Receiver 4</v>
      </c>
      <c r="C2695" t="str">
        <f t="shared" si="379"/>
        <v>SDI30_AUDrec_0004</v>
      </c>
      <c r="D2695" t="str">
        <f t="shared" si="380"/>
        <v>Receiver</v>
      </c>
      <c r="E2695" t="str">
        <f t="shared" si="381"/>
        <v>4</v>
      </c>
      <c r="F2695" t="str">
        <f t="shared" si="382"/>
        <v>2</v>
      </c>
      <c r="G2695" t="str">
        <f t="shared" si="383"/>
        <v>2</v>
      </c>
      <c r="H2695" t="str">
        <f t="shared" si="384"/>
        <v>AUD</v>
      </c>
      <c r="I2695">
        <f t="shared" si="385"/>
        <v>30</v>
      </c>
      <c r="J2695" s="114" t="str">
        <f t="shared" si="386"/>
        <v>4</v>
      </c>
    </row>
    <row r="2696" spans="1:10" x14ac:dyDescent="0.2">
      <c r="A2696" s="115" t="s">
        <v>3759</v>
      </c>
      <c r="B2696" t="str">
        <f t="shared" si="378"/>
        <v>Prozessor D / Section 2 / Programm 2 / Audio Receiver 5</v>
      </c>
      <c r="C2696" t="str">
        <f t="shared" si="379"/>
        <v>SDI30_AUDrec_0005</v>
      </c>
      <c r="D2696" t="str">
        <f t="shared" si="380"/>
        <v>Receiver</v>
      </c>
      <c r="E2696" t="str">
        <f t="shared" si="381"/>
        <v>4</v>
      </c>
      <c r="F2696" t="str">
        <f t="shared" si="382"/>
        <v>2</v>
      </c>
      <c r="G2696" t="str">
        <f t="shared" si="383"/>
        <v>2</v>
      </c>
      <c r="H2696" t="str">
        <f t="shared" si="384"/>
        <v>AUD</v>
      </c>
      <c r="I2696">
        <f t="shared" si="385"/>
        <v>30</v>
      </c>
      <c r="J2696" s="114" t="str">
        <f t="shared" si="386"/>
        <v>5</v>
      </c>
    </row>
    <row r="2697" spans="1:10" x14ac:dyDescent="0.2">
      <c r="A2697" s="116" t="s">
        <v>3760</v>
      </c>
      <c r="B2697" t="str">
        <f t="shared" si="378"/>
        <v>Prozessor D / Section 2 / Programm 2 / Audio Receiver 6</v>
      </c>
      <c r="C2697" t="str">
        <f t="shared" si="379"/>
        <v>SDI30_AUDrec_0006</v>
      </c>
      <c r="D2697" t="str">
        <f t="shared" si="380"/>
        <v>Receiver</v>
      </c>
      <c r="E2697" t="str">
        <f t="shared" si="381"/>
        <v>4</v>
      </c>
      <c r="F2697" t="str">
        <f t="shared" si="382"/>
        <v>2</v>
      </c>
      <c r="G2697" t="str">
        <f t="shared" si="383"/>
        <v>2</v>
      </c>
      <c r="H2697" t="str">
        <f t="shared" si="384"/>
        <v>AUD</v>
      </c>
      <c r="I2697">
        <f t="shared" si="385"/>
        <v>30</v>
      </c>
      <c r="J2697" s="114" t="str">
        <f t="shared" si="386"/>
        <v>6</v>
      </c>
    </row>
    <row r="2698" spans="1:10" x14ac:dyDescent="0.2">
      <c r="A2698" s="115" t="s">
        <v>3761</v>
      </c>
      <c r="B2698" t="str">
        <f t="shared" si="378"/>
        <v>Prozessor D / Section 2 / Programm 2 / Audio Receiver 7</v>
      </c>
      <c r="C2698" t="str">
        <f t="shared" si="379"/>
        <v>SDI30_AUDrec_0007</v>
      </c>
      <c r="D2698" t="str">
        <f t="shared" si="380"/>
        <v>Receiver</v>
      </c>
      <c r="E2698" t="str">
        <f t="shared" si="381"/>
        <v>4</v>
      </c>
      <c r="F2698" t="str">
        <f t="shared" si="382"/>
        <v>2</v>
      </c>
      <c r="G2698" t="str">
        <f t="shared" si="383"/>
        <v>2</v>
      </c>
      <c r="H2698" t="str">
        <f t="shared" si="384"/>
        <v>AUD</v>
      </c>
      <c r="I2698">
        <f t="shared" si="385"/>
        <v>30</v>
      </c>
      <c r="J2698" s="114" t="str">
        <f t="shared" si="386"/>
        <v>7</v>
      </c>
    </row>
    <row r="2699" spans="1:10" x14ac:dyDescent="0.2">
      <c r="A2699" s="116" t="s">
        <v>3762</v>
      </c>
      <c r="B2699" t="str">
        <f t="shared" si="378"/>
        <v>Prozessor D / Section 2 / Programm 2 / Audio Receiver 8</v>
      </c>
      <c r="C2699" t="str">
        <f t="shared" si="379"/>
        <v>SDI30_AUDrec_0008</v>
      </c>
      <c r="D2699" t="str">
        <f t="shared" si="380"/>
        <v>Receiver</v>
      </c>
      <c r="E2699" t="str">
        <f t="shared" si="381"/>
        <v>4</v>
      </c>
      <c r="F2699" t="str">
        <f t="shared" si="382"/>
        <v>2</v>
      </c>
      <c r="G2699" t="str">
        <f t="shared" si="383"/>
        <v>2</v>
      </c>
      <c r="H2699" t="str">
        <f t="shared" si="384"/>
        <v>AUD</v>
      </c>
      <c r="I2699">
        <f t="shared" si="385"/>
        <v>30</v>
      </c>
      <c r="J2699" s="114" t="str">
        <f t="shared" si="386"/>
        <v>8</v>
      </c>
    </row>
    <row r="2700" spans="1:10" x14ac:dyDescent="0.2">
      <c r="A2700" s="115" t="s">
        <v>3763</v>
      </c>
      <c r="B2700" t="str">
        <f t="shared" si="378"/>
        <v>Prozessor D / Section 2 / Programm 2 / Audio Receiver 9</v>
      </c>
      <c r="C2700" t="str">
        <f t="shared" si="379"/>
        <v>SDI30_AUDrec_0009</v>
      </c>
      <c r="D2700" t="str">
        <f t="shared" si="380"/>
        <v>Receiver</v>
      </c>
      <c r="E2700" t="str">
        <f t="shared" si="381"/>
        <v>4</v>
      </c>
      <c r="F2700" t="str">
        <f t="shared" si="382"/>
        <v>2</v>
      </c>
      <c r="G2700" t="str">
        <f t="shared" si="383"/>
        <v>2</v>
      </c>
      <c r="H2700" t="str">
        <f t="shared" si="384"/>
        <v>AUD</v>
      </c>
      <c r="I2700">
        <f t="shared" si="385"/>
        <v>30</v>
      </c>
      <c r="J2700" s="114" t="str">
        <f t="shared" si="386"/>
        <v>9</v>
      </c>
    </row>
    <row r="2701" spans="1:10" x14ac:dyDescent="0.2">
      <c r="A2701" s="116" t="s">
        <v>3764</v>
      </c>
      <c r="B2701" t="str">
        <f t="shared" si="378"/>
        <v>Prozessor D / Section 2 / Programm 2 / Audio Receiver 10</v>
      </c>
      <c r="C2701" t="str">
        <f t="shared" si="379"/>
        <v>SDI30_AUDrec_0010</v>
      </c>
      <c r="D2701" t="str">
        <f t="shared" si="380"/>
        <v>Receiver</v>
      </c>
      <c r="E2701" t="str">
        <f t="shared" si="381"/>
        <v>4</v>
      </c>
      <c r="F2701" t="str">
        <f t="shared" si="382"/>
        <v>2</v>
      </c>
      <c r="G2701" t="str">
        <f t="shared" si="383"/>
        <v>2</v>
      </c>
      <c r="H2701" t="str">
        <f t="shared" si="384"/>
        <v>AUD</v>
      </c>
      <c r="I2701">
        <f t="shared" si="385"/>
        <v>30</v>
      </c>
      <c r="J2701" s="114" t="str">
        <f t="shared" si="386"/>
        <v>10</v>
      </c>
    </row>
    <row r="2702" spans="1:10" x14ac:dyDescent="0.2">
      <c r="A2702" s="115" t="s">
        <v>3765</v>
      </c>
      <c r="B2702" t="str">
        <f t="shared" si="378"/>
        <v>Prozessor D / Section 2 / Programm 2 / Audio Receiver 11</v>
      </c>
      <c r="C2702" t="str">
        <f t="shared" si="379"/>
        <v>SDI30_AUDrec_0011</v>
      </c>
      <c r="D2702" t="str">
        <f t="shared" si="380"/>
        <v>Receiver</v>
      </c>
      <c r="E2702" t="str">
        <f t="shared" si="381"/>
        <v>4</v>
      </c>
      <c r="F2702" t="str">
        <f t="shared" si="382"/>
        <v>2</v>
      </c>
      <c r="G2702" t="str">
        <f t="shared" si="383"/>
        <v>2</v>
      </c>
      <c r="H2702" t="str">
        <f t="shared" si="384"/>
        <v>AUD</v>
      </c>
      <c r="I2702">
        <f t="shared" si="385"/>
        <v>30</v>
      </c>
      <c r="J2702" s="114" t="str">
        <f t="shared" si="386"/>
        <v>11</v>
      </c>
    </row>
    <row r="2703" spans="1:10" x14ac:dyDescent="0.2">
      <c r="A2703" s="116" t="s">
        <v>3766</v>
      </c>
      <c r="B2703" t="str">
        <f t="shared" si="378"/>
        <v>Prozessor D / Section 2 / Programm 2 / Audio Receiver 12</v>
      </c>
      <c r="C2703" t="str">
        <f t="shared" si="379"/>
        <v>SDI30_AUDrec_0012</v>
      </c>
      <c r="D2703" t="str">
        <f t="shared" si="380"/>
        <v>Receiver</v>
      </c>
      <c r="E2703" t="str">
        <f t="shared" si="381"/>
        <v>4</v>
      </c>
      <c r="F2703" t="str">
        <f t="shared" si="382"/>
        <v>2</v>
      </c>
      <c r="G2703" t="str">
        <f t="shared" si="383"/>
        <v>2</v>
      </c>
      <c r="H2703" t="str">
        <f t="shared" si="384"/>
        <v>AUD</v>
      </c>
      <c r="I2703">
        <f t="shared" si="385"/>
        <v>30</v>
      </c>
      <c r="J2703" s="114" t="str">
        <f t="shared" si="386"/>
        <v>12</v>
      </c>
    </row>
    <row r="2704" spans="1:10" x14ac:dyDescent="0.2">
      <c r="A2704" s="115" t="s">
        <v>3767</v>
      </c>
      <c r="B2704" t="str">
        <f t="shared" si="378"/>
        <v>Prozessor D / Section 2 / Programm 2 / Audio Receiver 13</v>
      </c>
      <c r="C2704" t="str">
        <f t="shared" si="379"/>
        <v>SDI30_AUDrec_0013</v>
      </c>
      <c r="D2704" t="str">
        <f t="shared" si="380"/>
        <v>Receiver</v>
      </c>
      <c r="E2704" t="str">
        <f t="shared" si="381"/>
        <v>4</v>
      </c>
      <c r="F2704" t="str">
        <f t="shared" si="382"/>
        <v>2</v>
      </c>
      <c r="G2704" t="str">
        <f t="shared" si="383"/>
        <v>2</v>
      </c>
      <c r="H2704" t="str">
        <f t="shared" si="384"/>
        <v>AUD</v>
      </c>
      <c r="I2704">
        <f t="shared" si="385"/>
        <v>30</v>
      </c>
      <c r="J2704" s="114" t="str">
        <f t="shared" si="386"/>
        <v>13</v>
      </c>
    </row>
    <row r="2705" spans="1:10" x14ac:dyDescent="0.2">
      <c r="A2705" s="116" t="s">
        <v>3768</v>
      </c>
      <c r="B2705" t="str">
        <f t="shared" si="378"/>
        <v>Prozessor D / Section 2 / Programm 2 / Audio Receiver 14</v>
      </c>
      <c r="C2705" t="str">
        <f t="shared" si="379"/>
        <v>SDI30_AUDrec_0014</v>
      </c>
      <c r="D2705" t="str">
        <f t="shared" si="380"/>
        <v>Receiver</v>
      </c>
      <c r="E2705" t="str">
        <f t="shared" si="381"/>
        <v>4</v>
      </c>
      <c r="F2705" t="str">
        <f t="shared" si="382"/>
        <v>2</v>
      </c>
      <c r="G2705" t="str">
        <f t="shared" si="383"/>
        <v>2</v>
      </c>
      <c r="H2705" t="str">
        <f t="shared" si="384"/>
        <v>AUD</v>
      </c>
      <c r="I2705">
        <f t="shared" si="385"/>
        <v>30</v>
      </c>
      <c r="J2705" s="114" t="str">
        <f t="shared" si="386"/>
        <v>14</v>
      </c>
    </row>
    <row r="2706" spans="1:10" x14ac:dyDescent="0.2">
      <c r="A2706" s="115" t="s">
        <v>3769</v>
      </c>
      <c r="B2706" t="str">
        <f t="shared" si="378"/>
        <v>Prozessor D / Section 2 / Programm 2 / Audio Receiver 15</v>
      </c>
      <c r="C2706" t="str">
        <f t="shared" si="379"/>
        <v>SDI30_AUDrec_0015</v>
      </c>
      <c r="D2706" t="str">
        <f t="shared" si="380"/>
        <v>Receiver</v>
      </c>
      <c r="E2706" t="str">
        <f t="shared" si="381"/>
        <v>4</v>
      </c>
      <c r="F2706" t="str">
        <f t="shared" si="382"/>
        <v>2</v>
      </c>
      <c r="G2706" t="str">
        <f t="shared" si="383"/>
        <v>2</v>
      </c>
      <c r="H2706" t="str">
        <f t="shared" si="384"/>
        <v>AUD</v>
      </c>
      <c r="I2706">
        <f t="shared" si="385"/>
        <v>30</v>
      </c>
      <c r="J2706" s="114" t="str">
        <f t="shared" si="386"/>
        <v>15</v>
      </c>
    </row>
    <row r="2707" spans="1:10" x14ac:dyDescent="0.2">
      <c r="A2707" s="116" t="s">
        <v>3770</v>
      </c>
      <c r="B2707" t="str">
        <f t="shared" si="378"/>
        <v>Prozessor D / Section 2 / Programm 2 / Audio Receiver 16</v>
      </c>
      <c r="C2707" t="str">
        <f t="shared" si="379"/>
        <v>SDI30_AUDrec_0016</v>
      </c>
      <c r="D2707" t="str">
        <f t="shared" si="380"/>
        <v>Receiver</v>
      </c>
      <c r="E2707" t="str">
        <f t="shared" si="381"/>
        <v>4</v>
      </c>
      <c r="F2707" t="str">
        <f t="shared" si="382"/>
        <v>2</v>
      </c>
      <c r="G2707" t="str">
        <f t="shared" si="383"/>
        <v>2</v>
      </c>
      <c r="H2707" t="str">
        <f t="shared" si="384"/>
        <v>AUD</v>
      </c>
      <c r="I2707">
        <f t="shared" si="385"/>
        <v>30</v>
      </c>
      <c r="J2707" s="114" t="str">
        <f t="shared" si="386"/>
        <v>16</v>
      </c>
    </row>
    <row r="2708" spans="1:10" x14ac:dyDescent="0.2">
      <c r="A2708" s="115" t="s">
        <v>3771</v>
      </c>
      <c r="B2708" t="str">
        <f t="shared" si="378"/>
        <v>Prozessor D / Section 2 / Programm 2 / Ancillary Receiver 1</v>
      </c>
      <c r="C2708" t="str">
        <f t="shared" si="379"/>
        <v>SDI30_ANCrec_0001</v>
      </c>
      <c r="D2708" t="str">
        <f t="shared" si="380"/>
        <v>Receiver</v>
      </c>
      <c r="E2708" t="str">
        <f t="shared" si="381"/>
        <v>4</v>
      </c>
      <c r="F2708" t="str">
        <f t="shared" si="382"/>
        <v>2</v>
      </c>
      <c r="G2708" t="str">
        <f t="shared" si="383"/>
        <v>2</v>
      </c>
      <c r="H2708" t="str">
        <f t="shared" si="384"/>
        <v>ANC</v>
      </c>
      <c r="I2708">
        <f t="shared" si="385"/>
        <v>30</v>
      </c>
      <c r="J2708" s="114" t="str">
        <f t="shared" si="386"/>
        <v>1</v>
      </c>
    </row>
    <row r="2709" spans="1:10" x14ac:dyDescent="0.2">
      <c r="A2709" s="116" t="s">
        <v>3772</v>
      </c>
      <c r="B2709" t="str">
        <f t="shared" si="378"/>
        <v>Prozessor D / Section 2 / Programm 2 / Ancillary Receiver 2</v>
      </c>
      <c r="C2709" t="str">
        <f t="shared" si="379"/>
        <v>SDI30_ANCrec_0002</v>
      </c>
      <c r="D2709" t="str">
        <f t="shared" si="380"/>
        <v>Receiver</v>
      </c>
      <c r="E2709" t="str">
        <f t="shared" si="381"/>
        <v>4</v>
      </c>
      <c r="F2709" t="str">
        <f t="shared" si="382"/>
        <v>2</v>
      </c>
      <c r="G2709" t="str">
        <f t="shared" si="383"/>
        <v>2</v>
      </c>
      <c r="H2709" t="str">
        <f t="shared" si="384"/>
        <v>ANC</v>
      </c>
      <c r="I2709">
        <f t="shared" si="385"/>
        <v>30</v>
      </c>
      <c r="J2709" s="114" t="str">
        <f t="shared" si="386"/>
        <v>2</v>
      </c>
    </row>
    <row r="2710" spans="1:10" x14ac:dyDescent="0.2">
      <c r="A2710" s="115" t="s">
        <v>3773</v>
      </c>
      <c r="B2710" t="str">
        <f t="shared" si="378"/>
        <v>Prozessor D / Section 2 / Programm 2 / Ancillary Receiver 3</v>
      </c>
      <c r="C2710" t="str">
        <f t="shared" si="379"/>
        <v>SDI30_ANCrec_0003</v>
      </c>
      <c r="D2710" t="str">
        <f t="shared" si="380"/>
        <v>Receiver</v>
      </c>
      <c r="E2710" t="str">
        <f t="shared" si="381"/>
        <v>4</v>
      </c>
      <c r="F2710" t="str">
        <f t="shared" si="382"/>
        <v>2</v>
      </c>
      <c r="G2710" t="str">
        <f t="shared" si="383"/>
        <v>2</v>
      </c>
      <c r="H2710" t="str">
        <f t="shared" si="384"/>
        <v>ANC</v>
      </c>
      <c r="I2710">
        <f t="shared" si="385"/>
        <v>30</v>
      </c>
      <c r="J2710" s="114" t="str">
        <f t="shared" si="386"/>
        <v>3</v>
      </c>
    </row>
    <row r="2711" spans="1:10" x14ac:dyDescent="0.2">
      <c r="A2711" s="116" t="s">
        <v>3774</v>
      </c>
      <c r="B2711" t="str">
        <f t="shared" si="378"/>
        <v>Prozessor D / Section 2 / Programm 2 / Ancillary Receiver 4</v>
      </c>
      <c r="C2711" t="str">
        <f t="shared" si="379"/>
        <v>SDI30_ANCrec_0004</v>
      </c>
      <c r="D2711" t="str">
        <f t="shared" si="380"/>
        <v>Receiver</v>
      </c>
      <c r="E2711" t="str">
        <f t="shared" si="381"/>
        <v>4</v>
      </c>
      <c r="F2711" t="str">
        <f t="shared" si="382"/>
        <v>2</v>
      </c>
      <c r="G2711" t="str">
        <f t="shared" si="383"/>
        <v>2</v>
      </c>
      <c r="H2711" t="str">
        <f t="shared" si="384"/>
        <v>ANC</v>
      </c>
      <c r="I2711">
        <f t="shared" si="385"/>
        <v>30</v>
      </c>
      <c r="J2711" s="114" t="str">
        <f t="shared" si="386"/>
        <v>4</v>
      </c>
    </row>
    <row r="2712" spans="1:10" x14ac:dyDescent="0.2">
      <c r="A2712" s="115" t="s">
        <v>3775</v>
      </c>
      <c r="B2712" t="str">
        <f t="shared" si="378"/>
        <v>Prozessor D / Section 2 / Programm 3 / Video Receiver 1</v>
      </c>
      <c r="C2712" t="str">
        <f t="shared" si="379"/>
        <v>SDI31_VIDrec_0001</v>
      </c>
      <c r="D2712" t="str">
        <f t="shared" si="380"/>
        <v>Receiver</v>
      </c>
      <c r="E2712" t="str">
        <f t="shared" si="381"/>
        <v>4</v>
      </c>
      <c r="F2712" t="str">
        <f t="shared" si="382"/>
        <v>2</v>
      </c>
      <c r="G2712" t="str">
        <f t="shared" si="383"/>
        <v>3</v>
      </c>
      <c r="H2712" t="str">
        <f t="shared" si="384"/>
        <v>VID</v>
      </c>
      <c r="I2712">
        <f t="shared" si="385"/>
        <v>31</v>
      </c>
      <c r="J2712" s="114" t="str">
        <f t="shared" si="386"/>
        <v>1</v>
      </c>
    </row>
    <row r="2713" spans="1:10" x14ac:dyDescent="0.2">
      <c r="A2713" s="116" t="s">
        <v>3776</v>
      </c>
      <c r="B2713" t="str">
        <f t="shared" si="378"/>
        <v>Prozessor D / Section 2 / Programm 3 / Audio Receiver 1</v>
      </c>
      <c r="C2713" t="str">
        <f t="shared" si="379"/>
        <v>SDI31_AUDrec_0001</v>
      </c>
      <c r="D2713" t="str">
        <f t="shared" si="380"/>
        <v>Receiver</v>
      </c>
      <c r="E2713" t="str">
        <f t="shared" si="381"/>
        <v>4</v>
      </c>
      <c r="F2713" t="str">
        <f t="shared" si="382"/>
        <v>2</v>
      </c>
      <c r="G2713" t="str">
        <f t="shared" si="383"/>
        <v>3</v>
      </c>
      <c r="H2713" t="str">
        <f t="shared" si="384"/>
        <v>AUD</v>
      </c>
      <c r="I2713">
        <f t="shared" si="385"/>
        <v>31</v>
      </c>
      <c r="J2713" s="114" t="str">
        <f t="shared" si="386"/>
        <v>1</v>
      </c>
    </row>
    <row r="2714" spans="1:10" x14ac:dyDescent="0.2">
      <c r="A2714" s="115" t="s">
        <v>3777</v>
      </c>
      <c r="B2714" t="str">
        <f t="shared" si="378"/>
        <v>Prozessor D / Section 2 / Programm 3 / Audio Receiver 2</v>
      </c>
      <c r="C2714" t="str">
        <f t="shared" si="379"/>
        <v>SDI31_AUDrec_0002</v>
      </c>
      <c r="D2714" t="str">
        <f t="shared" si="380"/>
        <v>Receiver</v>
      </c>
      <c r="E2714" t="str">
        <f t="shared" si="381"/>
        <v>4</v>
      </c>
      <c r="F2714" t="str">
        <f t="shared" si="382"/>
        <v>2</v>
      </c>
      <c r="G2714" t="str">
        <f t="shared" si="383"/>
        <v>3</v>
      </c>
      <c r="H2714" t="str">
        <f t="shared" si="384"/>
        <v>AUD</v>
      </c>
      <c r="I2714">
        <f t="shared" si="385"/>
        <v>31</v>
      </c>
      <c r="J2714" s="114" t="str">
        <f t="shared" si="386"/>
        <v>2</v>
      </c>
    </row>
    <row r="2715" spans="1:10" x14ac:dyDescent="0.2">
      <c r="A2715" s="116" t="s">
        <v>3778</v>
      </c>
      <c r="B2715" t="str">
        <f t="shared" si="378"/>
        <v>Prozessor D / Section 2 / Programm 3 / Audio Receiver 3</v>
      </c>
      <c r="C2715" t="str">
        <f t="shared" si="379"/>
        <v>SDI31_AUDrec_0003</v>
      </c>
      <c r="D2715" t="str">
        <f t="shared" si="380"/>
        <v>Receiver</v>
      </c>
      <c r="E2715" t="str">
        <f t="shared" si="381"/>
        <v>4</v>
      </c>
      <c r="F2715" t="str">
        <f t="shared" si="382"/>
        <v>2</v>
      </c>
      <c r="G2715" t="str">
        <f t="shared" si="383"/>
        <v>3</v>
      </c>
      <c r="H2715" t="str">
        <f t="shared" si="384"/>
        <v>AUD</v>
      </c>
      <c r="I2715">
        <f t="shared" si="385"/>
        <v>31</v>
      </c>
      <c r="J2715" s="114" t="str">
        <f t="shared" si="386"/>
        <v>3</v>
      </c>
    </row>
    <row r="2716" spans="1:10" x14ac:dyDescent="0.2">
      <c r="A2716" s="115" t="s">
        <v>3779</v>
      </c>
      <c r="B2716" t="str">
        <f t="shared" si="378"/>
        <v>Prozessor D / Section 2 / Programm 3 / Audio Receiver 4</v>
      </c>
      <c r="C2716" t="str">
        <f t="shared" si="379"/>
        <v>SDI31_AUDrec_0004</v>
      </c>
      <c r="D2716" t="str">
        <f t="shared" si="380"/>
        <v>Receiver</v>
      </c>
      <c r="E2716" t="str">
        <f t="shared" si="381"/>
        <v>4</v>
      </c>
      <c r="F2716" t="str">
        <f t="shared" si="382"/>
        <v>2</v>
      </c>
      <c r="G2716" t="str">
        <f t="shared" si="383"/>
        <v>3</v>
      </c>
      <c r="H2716" t="str">
        <f t="shared" si="384"/>
        <v>AUD</v>
      </c>
      <c r="I2716">
        <f t="shared" si="385"/>
        <v>31</v>
      </c>
      <c r="J2716" s="114" t="str">
        <f t="shared" si="386"/>
        <v>4</v>
      </c>
    </row>
    <row r="2717" spans="1:10" x14ac:dyDescent="0.2">
      <c r="A2717" s="116" t="s">
        <v>3780</v>
      </c>
      <c r="B2717" t="str">
        <f t="shared" si="378"/>
        <v>Prozessor D / Section 2 / Programm 3 / Audio Receiver 5</v>
      </c>
      <c r="C2717" t="str">
        <f t="shared" si="379"/>
        <v>SDI31_AUDrec_0005</v>
      </c>
      <c r="D2717" t="str">
        <f t="shared" si="380"/>
        <v>Receiver</v>
      </c>
      <c r="E2717" t="str">
        <f t="shared" si="381"/>
        <v>4</v>
      </c>
      <c r="F2717" t="str">
        <f t="shared" si="382"/>
        <v>2</v>
      </c>
      <c r="G2717" t="str">
        <f t="shared" si="383"/>
        <v>3</v>
      </c>
      <c r="H2717" t="str">
        <f t="shared" si="384"/>
        <v>AUD</v>
      </c>
      <c r="I2717">
        <f t="shared" si="385"/>
        <v>31</v>
      </c>
      <c r="J2717" s="114" t="str">
        <f t="shared" si="386"/>
        <v>5</v>
      </c>
    </row>
    <row r="2718" spans="1:10" x14ac:dyDescent="0.2">
      <c r="A2718" s="115" t="s">
        <v>3781</v>
      </c>
      <c r="B2718" t="str">
        <f t="shared" si="378"/>
        <v>Prozessor D / Section 2 / Programm 3 / Audio Receiver 6</v>
      </c>
      <c r="C2718" t="str">
        <f t="shared" si="379"/>
        <v>SDI31_AUDrec_0006</v>
      </c>
      <c r="D2718" t="str">
        <f t="shared" si="380"/>
        <v>Receiver</v>
      </c>
      <c r="E2718" t="str">
        <f t="shared" si="381"/>
        <v>4</v>
      </c>
      <c r="F2718" t="str">
        <f t="shared" si="382"/>
        <v>2</v>
      </c>
      <c r="G2718" t="str">
        <f t="shared" si="383"/>
        <v>3</v>
      </c>
      <c r="H2718" t="str">
        <f t="shared" si="384"/>
        <v>AUD</v>
      </c>
      <c r="I2718">
        <f t="shared" si="385"/>
        <v>31</v>
      </c>
      <c r="J2718" s="114" t="str">
        <f t="shared" si="386"/>
        <v>6</v>
      </c>
    </row>
    <row r="2719" spans="1:10" x14ac:dyDescent="0.2">
      <c r="A2719" s="116" t="s">
        <v>3782</v>
      </c>
      <c r="B2719" t="str">
        <f t="shared" si="378"/>
        <v>Prozessor D / Section 2 / Programm 3 / Audio Receiver 7</v>
      </c>
      <c r="C2719" t="str">
        <f t="shared" si="379"/>
        <v>SDI31_AUDrec_0007</v>
      </c>
      <c r="D2719" t="str">
        <f t="shared" si="380"/>
        <v>Receiver</v>
      </c>
      <c r="E2719" t="str">
        <f t="shared" si="381"/>
        <v>4</v>
      </c>
      <c r="F2719" t="str">
        <f t="shared" si="382"/>
        <v>2</v>
      </c>
      <c r="G2719" t="str">
        <f t="shared" si="383"/>
        <v>3</v>
      </c>
      <c r="H2719" t="str">
        <f t="shared" si="384"/>
        <v>AUD</v>
      </c>
      <c r="I2719">
        <f t="shared" si="385"/>
        <v>31</v>
      </c>
      <c r="J2719" s="114" t="str">
        <f t="shared" si="386"/>
        <v>7</v>
      </c>
    </row>
    <row r="2720" spans="1:10" x14ac:dyDescent="0.2">
      <c r="A2720" s="115" t="s">
        <v>3783</v>
      </c>
      <c r="B2720" t="str">
        <f t="shared" si="378"/>
        <v>Prozessor D / Section 2 / Programm 3 / Audio Receiver 8</v>
      </c>
      <c r="C2720" t="str">
        <f t="shared" si="379"/>
        <v>SDI31_AUDrec_0008</v>
      </c>
      <c r="D2720" t="str">
        <f t="shared" si="380"/>
        <v>Receiver</v>
      </c>
      <c r="E2720" t="str">
        <f t="shared" si="381"/>
        <v>4</v>
      </c>
      <c r="F2720" t="str">
        <f t="shared" si="382"/>
        <v>2</v>
      </c>
      <c r="G2720" t="str">
        <f t="shared" si="383"/>
        <v>3</v>
      </c>
      <c r="H2720" t="str">
        <f t="shared" si="384"/>
        <v>AUD</v>
      </c>
      <c r="I2720">
        <f t="shared" si="385"/>
        <v>31</v>
      </c>
      <c r="J2720" s="114" t="str">
        <f t="shared" si="386"/>
        <v>8</v>
      </c>
    </row>
    <row r="2721" spans="1:10" x14ac:dyDescent="0.2">
      <c r="A2721" s="116" t="s">
        <v>3784</v>
      </c>
      <c r="B2721" t="str">
        <f t="shared" si="378"/>
        <v>Prozessor D / Section 2 / Programm 3 / Audio Receiver 9</v>
      </c>
      <c r="C2721" t="str">
        <f t="shared" si="379"/>
        <v>SDI31_AUDrec_0009</v>
      </c>
      <c r="D2721" t="str">
        <f t="shared" si="380"/>
        <v>Receiver</v>
      </c>
      <c r="E2721" t="str">
        <f t="shared" si="381"/>
        <v>4</v>
      </c>
      <c r="F2721" t="str">
        <f t="shared" si="382"/>
        <v>2</v>
      </c>
      <c r="G2721" t="str">
        <f t="shared" si="383"/>
        <v>3</v>
      </c>
      <c r="H2721" t="str">
        <f t="shared" si="384"/>
        <v>AUD</v>
      </c>
      <c r="I2721">
        <f t="shared" si="385"/>
        <v>31</v>
      </c>
      <c r="J2721" s="114" t="str">
        <f t="shared" si="386"/>
        <v>9</v>
      </c>
    </row>
    <row r="2722" spans="1:10" x14ac:dyDescent="0.2">
      <c r="A2722" s="115" t="s">
        <v>3785</v>
      </c>
      <c r="B2722" t="str">
        <f t="shared" si="378"/>
        <v>Prozessor D / Section 2 / Programm 3 / Audio Receiver 10</v>
      </c>
      <c r="C2722" t="str">
        <f t="shared" si="379"/>
        <v>SDI31_AUDrec_0010</v>
      </c>
      <c r="D2722" t="str">
        <f t="shared" si="380"/>
        <v>Receiver</v>
      </c>
      <c r="E2722" t="str">
        <f t="shared" si="381"/>
        <v>4</v>
      </c>
      <c r="F2722" t="str">
        <f t="shared" si="382"/>
        <v>2</v>
      </c>
      <c r="G2722" t="str">
        <f t="shared" si="383"/>
        <v>3</v>
      </c>
      <c r="H2722" t="str">
        <f t="shared" si="384"/>
        <v>AUD</v>
      </c>
      <c r="I2722">
        <f t="shared" si="385"/>
        <v>31</v>
      </c>
      <c r="J2722" s="114" t="str">
        <f t="shared" si="386"/>
        <v>10</v>
      </c>
    </row>
    <row r="2723" spans="1:10" x14ac:dyDescent="0.2">
      <c r="A2723" s="116" t="s">
        <v>3786</v>
      </c>
      <c r="B2723" t="str">
        <f t="shared" si="378"/>
        <v>Prozessor D / Section 2 / Programm 3 / Audio Receiver 11</v>
      </c>
      <c r="C2723" t="str">
        <f t="shared" si="379"/>
        <v>SDI31_AUDrec_0011</v>
      </c>
      <c r="D2723" t="str">
        <f t="shared" si="380"/>
        <v>Receiver</v>
      </c>
      <c r="E2723" t="str">
        <f t="shared" si="381"/>
        <v>4</v>
      </c>
      <c r="F2723" t="str">
        <f t="shared" si="382"/>
        <v>2</v>
      </c>
      <c r="G2723" t="str">
        <f t="shared" si="383"/>
        <v>3</v>
      </c>
      <c r="H2723" t="str">
        <f t="shared" si="384"/>
        <v>AUD</v>
      </c>
      <c r="I2723">
        <f t="shared" si="385"/>
        <v>31</v>
      </c>
      <c r="J2723" s="114" t="str">
        <f t="shared" si="386"/>
        <v>11</v>
      </c>
    </row>
    <row r="2724" spans="1:10" x14ac:dyDescent="0.2">
      <c r="A2724" s="115" t="s">
        <v>3787</v>
      </c>
      <c r="B2724" t="str">
        <f t="shared" si="378"/>
        <v>Prozessor D / Section 2 / Programm 3 / Audio Receiver 12</v>
      </c>
      <c r="C2724" t="str">
        <f t="shared" si="379"/>
        <v>SDI31_AUDrec_0012</v>
      </c>
      <c r="D2724" t="str">
        <f t="shared" si="380"/>
        <v>Receiver</v>
      </c>
      <c r="E2724" t="str">
        <f t="shared" si="381"/>
        <v>4</v>
      </c>
      <c r="F2724" t="str">
        <f t="shared" si="382"/>
        <v>2</v>
      </c>
      <c r="G2724" t="str">
        <f t="shared" si="383"/>
        <v>3</v>
      </c>
      <c r="H2724" t="str">
        <f t="shared" si="384"/>
        <v>AUD</v>
      </c>
      <c r="I2724">
        <f t="shared" si="385"/>
        <v>31</v>
      </c>
      <c r="J2724" s="114" t="str">
        <f t="shared" si="386"/>
        <v>12</v>
      </c>
    </row>
    <row r="2725" spans="1:10" x14ac:dyDescent="0.2">
      <c r="A2725" s="116" t="s">
        <v>3788</v>
      </c>
      <c r="B2725" t="str">
        <f t="shared" si="378"/>
        <v>Prozessor D / Section 2 / Programm 3 / Audio Receiver 13</v>
      </c>
      <c r="C2725" t="str">
        <f t="shared" si="379"/>
        <v>SDI31_AUDrec_0013</v>
      </c>
      <c r="D2725" t="str">
        <f t="shared" si="380"/>
        <v>Receiver</v>
      </c>
      <c r="E2725" t="str">
        <f t="shared" si="381"/>
        <v>4</v>
      </c>
      <c r="F2725" t="str">
        <f t="shared" si="382"/>
        <v>2</v>
      </c>
      <c r="G2725" t="str">
        <f t="shared" si="383"/>
        <v>3</v>
      </c>
      <c r="H2725" t="str">
        <f t="shared" si="384"/>
        <v>AUD</v>
      </c>
      <c r="I2725">
        <f t="shared" si="385"/>
        <v>31</v>
      </c>
      <c r="J2725" s="114" t="str">
        <f t="shared" si="386"/>
        <v>13</v>
      </c>
    </row>
    <row r="2726" spans="1:10" x14ac:dyDescent="0.2">
      <c r="A2726" s="115" t="s">
        <v>3789</v>
      </c>
      <c r="B2726" t="str">
        <f t="shared" si="378"/>
        <v>Prozessor D / Section 2 / Programm 3 / Audio Receiver 14</v>
      </c>
      <c r="C2726" t="str">
        <f t="shared" si="379"/>
        <v>SDI31_AUDrec_0014</v>
      </c>
      <c r="D2726" t="str">
        <f t="shared" si="380"/>
        <v>Receiver</v>
      </c>
      <c r="E2726" t="str">
        <f t="shared" si="381"/>
        <v>4</v>
      </c>
      <c r="F2726" t="str">
        <f t="shared" si="382"/>
        <v>2</v>
      </c>
      <c r="G2726" t="str">
        <f t="shared" si="383"/>
        <v>3</v>
      </c>
      <c r="H2726" t="str">
        <f t="shared" si="384"/>
        <v>AUD</v>
      </c>
      <c r="I2726">
        <f t="shared" si="385"/>
        <v>31</v>
      </c>
      <c r="J2726" s="114" t="str">
        <f t="shared" si="386"/>
        <v>14</v>
      </c>
    </row>
    <row r="2727" spans="1:10" x14ac:dyDescent="0.2">
      <c r="A2727" s="116" t="s">
        <v>3790</v>
      </c>
      <c r="B2727" t="str">
        <f t="shared" si="378"/>
        <v>Prozessor D / Section 2 / Programm 3 / Audio Receiver 15</v>
      </c>
      <c r="C2727" t="str">
        <f t="shared" si="379"/>
        <v>SDI31_AUDrec_0015</v>
      </c>
      <c r="D2727" t="str">
        <f t="shared" si="380"/>
        <v>Receiver</v>
      </c>
      <c r="E2727" t="str">
        <f t="shared" si="381"/>
        <v>4</v>
      </c>
      <c r="F2727" t="str">
        <f t="shared" si="382"/>
        <v>2</v>
      </c>
      <c r="G2727" t="str">
        <f t="shared" si="383"/>
        <v>3</v>
      </c>
      <c r="H2727" t="str">
        <f t="shared" si="384"/>
        <v>AUD</v>
      </c>
      <c r="I2727">
        <f t="shared" si="385"/>
        <v>31</v>
      </c>
      <c r="J2727" s="114" t="str">
        <f t="shared" si="386"/>
        <v>15</v>
      </c>
    </row>
    <row r="2728" spans="1:10" x14ac:dyDescent="0.2">
      <c r="A2728" s="115" t="s">
        <v>3791</v>
      </c>
      <c r="B2728" t="str">
        <f t="shared" si="378"/>
        <v>Prozessor D / Section 2 / Programm 3 / Audio Receiver 16</v>
      </c>
      <c r="C2728" t="str">
        <f t="shared" si="379"/>
        <v>SDI31_AUDrec_0016</v>
      </c>
      <c r="D2728" t="str">
        <f t="shared" si="380"/>
        <v>Receiver</v>
      </c>
      <c r="E2728" t="str">
        <f t="shared" si="381"/>
        <v>4</v>
      </c>
      <c r="F2728" t="str">
        <f t="shared" si="382"/>
        <v>2</v>
      </c>
      <c r="G2728" t="str">
        <f t="shared" si="383"/>
        <v>3</v>
      </c>
      <c r="H2728" t="str">
        <f t="shared" si="384"/>
        <v>AUD</v>
      </c>
      <c r="I2728">
        <f t="shared" si="385"/>
        <v>31</v>
      </c>
      <c r="J2728" s="114" t="str">
        <f t="shared" si="386"/>
        <v>16</v>
      </c>
    </row>
    <row r="2729" spans="1:10" x14ac:dyDescent="0.2">
      <c r="A2729" s="116" t="s">
        <v>3792</v>
      </c>
      <c r="B2729" t="str">
        <f t="shared" si="378"/>
        <v>Prozessor D / Section 2 / Programm 3 / Ancillary Receiver 1</v>
      </c>
      <c r="C2729" t="str">
        <f t="shared" si="379"/>
        <v>SDI31_ANCrec_0001</v>
      </c>
      <c r="D2729" t="str">
        <f t="shared" si="380"/>
        <v>Receiver</v>
      </c>
      <c r="E2729" t="str">
        <f t="shared" si="381"/>
        <v>4</v>
      </c>
      <c r="F2729" t="str">
        <f t="shared" si="382"/>
        <v>2</v>
      </c>
      <c r="G2729" t="str">
        <f t="shared" si="383"/>
        <v>3</v>
      </c>
      <c r="H2729" t="str">
        <f t="shared" si="384"/>
        <v>ANC</v>
      </c>
      <c r="I2729">
        <f t="shared" si="385"/>
        <v>31</v>
      </c>
      <c r="J2729" s="114" t="str">
        <f t="shared" si="386"/>
        <v>1</v>
      </c>
    </row>
    <row r="2730" spans="1:10" x14ac:dyDescent="0.2">
      <c r="A2730" s="115" t="s">
        <v>3793</v>
      </c>
      <c r="B2730" t="str">
        <f t="shared" si="378"/>
        <v>Prozessor D / Section 2 / Programm 3 / Ancillary Receiver 2</v>
      </c>
      <c r="C2730" t="str">
        <f t="shared" si="379"/>
        <v>SDI31_ANCrec_0002</v>
      </c>
      <c r="D2730" t="str">
        <f t="shared" si="380"/>
        <v>Receiver</v>
      </c>
      <c r="E2730" t="str">
        <f t="shared" si="381"/>
        <v>4</v>
      </c>
      <c r="F2730" t="str">
        <f t="shared" si="382"/>
        <v>2</v>
      </c>
      <c r="G2730" t="str">
        <f t="shared" si="383"/>
        <v>3</v>
      </c>
      <c r="H2730" t="str">
        <f t="shared" si="384"/>
        <v>ANC</v>
      </c>
      <c r="I2730">
        <f t="shared" si="385"/>
        <v>31</v>
      </c>
      <c r="J2730" s="114" t="str">
        <f t="shared" si="386"/>
        <v>2</v>
      </c>
    </row>
    <row r="2731" spans="1:10" x14ac:dyDescent="0.2">
      <c r="A2731" s="116" t="s">
        <v>3794</v>
      </c>
      <c r="B2731" t="str">
        <f t="shared" si="378"/>
        <v>Prozessor D / Section 2 / Programm 3 / Ancillary Receiver 3</v>
      </c>
      <c r="C2731" t="str">
        <f t="shared" si="379"/>
        <v>SDI31_ANCrec_0003</v>
      </c>
      <c r="D2731" t="str">
        <f t="shared" si="380"/>
        <v>Receiver</v>
      </c>
      <c r="E2731" t="str">
        <f t="shared" si="381"/>
        <v>4</v>
      </c>
      <c r="F2731" t="str">
        <f t="shared" si="382"/>
        <v>2</v>
      </c>
      <c r="G2731" t="str">
        <f t="shared" si="383"/>
        <v>3</v>
      </c>
      <c r="H2731" t="str">
        <f t="shared" si="384"/>
        <v>ANC</v>
      </c>
      <c r="I2731">
        <f t="shared" si="385"/>
        <v>31</v>
      </c>
      <c r="J2731" s="114" t="str">
        <f t="shared" si="386"/>
        <v>3</v>
      </c>
    </row>
    <row r="2732" spans="1:10" x14ac:dyDescent="0.2">
      <c r="A2732" s="115" t="s">
        <v>3795</v>
      </c>
      <c r="B2732" t="str">
        <f t="shared" si="378"/>
        <v>Prozessor D / Section 2 / Programm 3 / Ancillary Receiver 4</v>
      </c>
      <c r="C2732" t="str">
        <f t="shared" si="379"/>
        <v>SDI31_ANCrec_0004</v>
      </c>
      <c r="D2732" t="str">
        <f t="shared" si="380"/>
        <v>Receiver</v>
      </c>
      <c r="E2732" t="str">
        <f t="shared" si="381"/>
        <v>4</v>
      </c>
      <c r="F2732" t="str">
        <f t="shared" si="382"/>
        <v>2</v>
      </c>
      <c r="G2732" t="str">
        <f t="shared" si="383"/>
        <v>3</v>
      </c>
      <c r="H2732" t="str">
        <f t="shared" si="384"/>
        <v>ANC</v>
      </c>
      <c r="I2732">
        <f t="shared" si="385"/>
        <v>31</v>
      </c>
      <c r="J2732" s="114" t="str">
        <f t="shared" si="386"/>
        <v>4</v>
      </c>
    </row>
    <row r="2733" spans="1:10" x14ac:dyDescent="0.2">
      <c r="A2733" s="116" t="s">
        <v>3796</v>
      </c>
      <c r="B2733" t="str">
        <f t="shared" si="378"/>
        <v>Prozessor D / Section 2 / Programm 4 / Video Receiver 1</v>
      </c>
      <c r="C2733" t="str">
        <f t="shared" si="379"/>
        <v>SDI32_VIDrec_0001</v>
      </c>
      <c r="D2733" t="str">
        <f t="shared" si="380"/>
        <v>Receiver</v>
      </c>
      <c r="E2733" t="str">
        <f t="shared" si="381"/>
        <v>4</v>
      </c>
      <c r="F2733" t="str">
        <f t="shared" si="382"/>
        <v>2</v>
      </c>
      <c r="G2733" t="str">
        <f t="shared" si="383"/>
        <v>4</v>
      </c>
      <c r="H2733" t="str">
        <f t="shared" si="384"/>
        <v>VID</v>
      </c>
      <c r="I2733">
        <f t="shared" si="385"/>
        <v>32</v>
      </c>
      <c r="J2733" s="114" t="str">
        <f t="shared" si="386"/>
        <v>1</v>
      </c>
    </row>
    <row r="2734" spans="1:10" x14ac:dyDescent="0.2">
      <c r="A2734" s="115" t="s">
        <v>3797</v>
      </c>
      <c r="B2734" t="str">
        <f t="shared" si="378"/>
        <v>Prozessor D / Section 2 / Programm 4 / Audio Receiver 1</v>
      </c>
      <c r="C2734" t="str">
        <f t="shared" si="379"/>
        <v>SDI32_AUDrec_0001</v>
      </c>
      <c r="D2734" t="str">
        <f t="shared" si="380"/>
        <v>Receiver</v>
      </c>
      <c r="E2734" t="str">
        <f t="shared" si="381"/>
        <v>4</v>
      </c>
      <c r="F2734" t="str">
        <f t="shared" si="382"/>
        <v>2</v>
      </c>
      <c r="G2734" t="str">
        <f t="shared" si="383"/>
        <v>4</v>
      </c>
      <c r="H2734" t="str">
        <f t="shared" si="384"/>
        <v>AUD</v>
      </c>
      <c r="I2734">
        <f t="shared" si="385"/>
        <v>32</v>
      </c>
      <c r="J2734" s="114" t="str">
        <f t="shared" si="386"/>
        <v>1</v>
      </c>
    </row>
    <row r="2735" spans="1:10" x14ac:dyDescent="0.2">
      <c r="A2735" s="116" t="s">
        <v>3798</v>
      </c>
      <c r="B2735" t="str">
        <f t="shared" si="378"/>
        <v>Prozessor D / Section 2 / Programm 4 / Audio Receiver 2</v>
      </c>
      <c r="C2735" t="str">
        <f t="shared" si="379"/>
        <v>SDI32_AUDrec_0002</v>
      </c>
      <c r="D2735" t="str">
        <f t="shared" si="380"/>
        <v>Receiver</v>
      </c>
      <c r="E2735" t="str">
        <f t="shared" si="381"/>
        <v>4</v>
      </c>
      <c r="F2735" t="str">
        <f t="shared" si="382"/>
        <v>2</v>
      </c>
      <c r="G2735" t="str">
        <f t="shared" si="383"/>
        <v>4</v>
      </c>
      <c r="H2735" t="str">
        <f t="shared" si="384"/>
        <v>AUD</v>
      </c>
      <c r="I2735">
        <f t="shared" si="385"/>
        <v>32</v>
      </c>
      <c r="J2735" s="114" t="str">
        <f t="shared" si="386"/>
        <v>2</v>
      </c>
    </row>
    <row r="2736" spans="1:10" x14ac:dyDescent="0.2">
      <c r="A2736" s="115" t="s">
        <v>3799</v>
      </c>
      <c r="B2736" t="str">
        <f t="shared" si="378"/>
        <v>Prozessor D / Section 2 / Programm 4 / Audio Receiver 3</v>
      </c>
      <c r="C2736" t="str">
        <f t="shared" si="379"/>
        <v>SDI32_AUDrec_0003</v>
      </c>
      <c r="D2736" t="str">
        <f t="shared" si="380"/>
        <v>Receiver</v>
      </c>
      <c r="E2736" t="str">
        <f t="shared" si="381"/>
        <v>4</v>
      </c>
      <c r="F2736" t="str">
        <f t="shared" si="382"/>
        <v>2</v>
      </c>
      <c r="G2736" t="str">
        <f t="shared" si="383"/>
        <v>4</v>
      </c>
      <c r="H2736" t="str">
        <f t="shared" si="384"/>
        <v>AUD</v>
      </c>
      <c r="I2736">
        <f t="shared" si="385"/>
        <v>32</v>
      </c>
      <c r="J2736" s="114" t="str">
        <f t="shared" si="386"/>
        <v>3</v>
      </c>
    </row>
    <row r="2737" spans="1:10" x14ac:dyDescent="0.2">
      <c r="A2737" s="116" t="s">
        <v>3800</v>
      </c>
      <c r="B2737" t="str">
        <f t="shared" si="378"/>
        <v>Prozessor D / Section 2 / Programm 4 / Audio Receiver 4</v>
      </c>
      <c r="C2737" t="str">
        <f t="shared" si="379"/>
        <v>SDI32_AUDrec_0004</v>
      </c>
      <c r="D2737" t="str">
        <f t="shared" si="380"/>
        <v>Receiver</v>
      </c>
      <c r="E2737" t="str">
        <f t="shared" si="381"/>
        <v>4</v>
      </c>
      <c r="F2737" t="str">
        <f t="shared" si="382"/>
        <v>2</v>
      </c>
      <c r="G2737" t="str">
        <f t="shared" si="383"/>
        <v>4</v>
      </c>
      <c r="H2737" t="str">
        <f t="shared" si="384"/>
        <v>AUD</v>
      </c>
      <c r="I2737">
        <f t="shared" si="385"/>
        <v>32</v>
      </c>
      <c r="J2737" s="114" t="str">
        <f t="shared" si="386"/>
        <v>4</v>
      </c>
    </row>
    <row r="2738" spans="1:10" x14ac:dyDescent="0.2">
      <c r="A2738" s="115" t="s">
        <v>3801</v>
      </c>
      <c r="B2738" t="str">
        <f t="shared" si="378"/>
        <v>Prozessor D / Section 2 / Programm 4 / Audio Receiver 5</v>
      </c>
      <c r="C2738" t="str">
        <f t="shared" si="379"/>
        <v>SDI32_AUDrec_0005</v>
      </c>
      <c r="D2738" t="str">
        <f t="shared" si="380"/>
        <v>Receiver</v>
      </c>
      <c r="E2738" t="str">
        <f t="shared" si="381"/>
        <v>4</v>
      </c>
      <c r="F2738" t="str">
        <f t="shared" si="382"/>
        <v>2</v>
      </c>
      <c r="G2738" t="str">
        <f t="shared" si="383"/>
        <v>4</v>
      </c>
      <c r="H2738" t="str">
        <f t="shared" si="384"/>
        <v>AUD</v>
      </c>
      <c r="I2738">
        <f t="shared" si="385"/>
        <v>32</v>
      </c>
      <c r="J2738" s="114" t="str">
        <f t="shared" si="386"/>
        <v>5</v>
      </c>
    </row>
    <row r="2739" spans="1:10" x14ac:dyDescent="0.2">
      <c r="A2739" s="116" t="s">
        <v>3802</v>
      </c>
      <c r="B2739" t="str">
        <f t="shared" si="378"/>
        <v>Prozessor D / Section 2 / Programm 4 / Audio Receiver 6</v>
      </c>
      <c r="C2739" t="str">
        <f t="shared" si="379"/>
        <v>SDI32_AUDrec_0006</v>
      </c>
      <c r="D2739" t="str">
        <f t="shared" si="380"/>
        <v>Receiver</v>
      </c>
      <c r="E2739" t="str">
        <f t="shared" si="381"/>
        <v>4</v>
      </c>
      <c r="F2739" t="str">
        <f t="shared" si="382"/>
        <v>2</v>
      </c>
      <c r="G2739" t="str">
        <f t="shared" si="383"/>
        <v>4</v>
      </c>
      <c r="H2739" t="str">
        <f t="shared" si="384"/>
        <v>AUD</v>
      </c>
      <c r="I2739">
        <f t="shared" si="385"/>
        <v>32</v>
      </c>
      <c r="J2739" s="114" t="str">
        <f t="shared" si="386"/>
        <v>6</v>
      </c>
    </row>
    <row r="2740" spans="1:10" x14ac:dyDescent="0.2">
      <c r="A2740" s="115" t="s">
        <v>3803</v>
      </c>
      <c r="B2740" t="str">
        <f t="shared" si="378"/>
        <v>Prozessor D / Section 2 / Programm 4 / Audio Receiver 7</v>
      </c>
      <c r="C2740" t="str">
        <f t="shared" si="379"/>
        <v>SDI32_AUDrec_0007</v>
      </c>
      <c r="D2740" t="str">
        <f t="shared" si="380"/>
        <v>Receiver</v>
      </c>
      <c r="E2740" t="str">
        <f t="shared" si="381"/>
        <v>4</v>
      </c>
      <c r="F2740" t="str">
        <f t="shared" si="382"/>
        <v>2</v>
      </c>
      <c r="G2740" t="str">
        <f t="shared" si="383"/>
        <v>4</v>
      </c>
      <c r="H2740" t="str">
        <f t="shared" si="384"/>
        <v>AUD</v>
      </c>
      <c r="I2740">
        <f t="shared" si="385"/>
        <v>32</v>
      </c>
      <c r="J2740" s="114" t="str">
        <f t="shared" si="386"/>
        <v>7</v>
      </c>
    </row>
    <row r="2741" spans="1:10" x14ac:dyDescent="0.2">
      <c r="A2741" s="116" t="s">
        <v>3804</v>
      </c>
      <c r="B2741" t="str">
        <f t="shared" si="378"/>
        <v>Prozessor D / Section 2 / Programm 4 / Audio Receiver 8</v>
      </c>
      <c r="C2741" t="str">
        <f t="shared" si="379"/>
        <v>SDI32_AUDrec_0008</v>
      </c>
      <c r="D2741" t="str">
        <f t="shared" si="380"/>
        <v>Receiver</v>
      </c>
      <c r="E2741" t="str">
        <f t="shared" si="381"/>
        <v>4</v>
      </c>
      <c r="F2741" t="str">
        <f t="shared" si="382"/>
        <v>2</v>
      </c>
      <c r="G2741" t="str">
        <f t="shared" si="383"/>
        <v>4</v>
      </c>
      <c r="H2741" t="str">
        <f t="shared" si="384"/>
        <v>AUD</v>
      </c>
      <c r="I2741">
        <f t="shared" si="385"/>
        <v>32</v>
      </c>
      <c r="J2741" s="114" t="str">
        <f t="shared" si="386"/>
        <v>8</v>
      </c>
    </row>
    <row r="2742" spans="1:10" x14ac:dyDescent="0.2">
      <c r="A2742" s="115" t="s">
        <v>3805</v>
      </c>
      <c r="B2742" t="str">
        <f t="shared" si="378"/>
        <v>Prozessor D / Section 2 / Programm 4 / Audio Receiver 9</v>
      </c>
      <c r="C2742" t="str">
        <f t="shared" si="379"/>
        <v>SDI32_AUDrec_0009</v>
      </c>
      <c r="D2742" t="str">
        <f t="shared" si="380"/>
        <v>Receiver</v>
      </c>
      <c r="E2742" t="str">
        <f t="shared" si="381"/>
        <v>4</v>
      </c>
      <c r="F2742" t="str">
        <f t="shared" si="382"/>
        <v>2</v>
      </c>
      <c r="G2742" t="str">
        <f t="shared" si="383"/>
        <v>4</v>
      </c>
      <c r="H2742" t="str">
        <f t="shared" si="384"/>
        <v>AUD</v>
      </c>
      <c r="I2742">
        <f t="shared" si="385"/>
        <v>32</v>
      </c>
      <c r="J2742" s="114" t="str">
        <f t="shared" si="386"/>
        <v>9</v>
      </c>
    </row>
    <row r="2743" spans="1:10" x14ac:dyDescent="0.2">
      <c r="A2743" s="116" t="s">
        <v>3806</v>
      </c>
      <c r="B2743" t="str">
        <f t="shared" si="378"/>
        <v>Prozessor D / Section 2 / Programm 4 / Audio Receiver 10</v>
      </c>
      <c r="C2743" t="str">
        <f t="shared" si="379"/>
        <v>SDI32_AUDrec_0010</v>
      </c>
      <c r="D2743" t="str">
        <f t="shared" si="380"/>
        <v>Receiver</v>
      </c>
      <c r="E2743" t="str">
        <f t="shared" si="381"/>
        <v>4</v>
      </c>
      <c r="F2743" t="str">
        <f t="shared" si="382"/>
        <v>2</v>
      </c>
      <c r="G2743" t="str">
        <f t="shared" si="383"/>
        <v>4</v>
      </c>
      <c r="H2743" t="str">
        <f t="shared" si="384"/>
        <v>AUD</v>
      </c>
      <c r="I2743">
        <f t="shared" si="385"/>
        <v>32</v>
      </c>
      <c r="J2743" s="114" t="str">
        <f t="shared" si="386"/>
        <v>10</v>
      </c>
    </row>
    <row r="2744" spans="1:10" x14ac:dyDescent="0.2">
      <c r="A2744" s="115" t="s">
        <v>3807</v>
      </c>
      <c r="B2744" t="str">
        <f t="shared" si="378"/>
        <v>Prozessor D / Section 2 / Programm 4 / Audio Receiver 11</v>
      </c>
      <c r="C2744" t="str">
        <f t="shared" si="379"/>
        <v>SDI32_AUDrec_0011</v>
      </c>
      <c r="D2744" t="str">
        <f t="shared" si="380"/>
        <v>Receiver</v>
      </c>
      <c r="E2744" t="str">
        <f t="shared" si="381"/>
        <v>4</v>
      </c>
      <c r="F2744" t="str">
        <f t="shared" si="382"/>
        <v>2</v>
      </c>
      <c r="G2744" t="str">
        <f t="shared" si="383"/>
        <v>4</v>
      </c>
      <c r="H2744" t="str">
        <f t="shared" si="384"/>
        <v>AUD</v>
      </c>
      <c r="I2744">
        <f t="shared" si="385"/>
        <v>32</v>
      </c>
      <c r="J2744" s="114" t="str">
        <f t="shared" si="386"/>
        <v>11</v>
      </c>
    </row>
    <row r="2745" spans="1:10" x14ac:dyDescent="0.2">
      <c r="A2745" s="116" t="s">
        <v>3808</v>
      </c>
      <c r="B2745" t="str">
        <f t="shared" si="378"/>
        <v>Prozessor D / Section 2 / Programm 4 / Audio Receiver 12</v>
      </c>
      <c r="C2745" t="str">
        <f t="shared" si="379"/>
        <v>SDI32_AUDrec_0012</v>
      </c>
      <c r="D2745" t="str">
        <f t="shared" si="380"/>
        <v>Receiver</v>
      </c>
      <c r="E2745" t="str">
        <f t="shared" si="381"/>
        <v>4</v>
      </c>
      <c r="F2745" t="str">
        <f t="shared" si="382"/>
        <v>2</v>
      </c>
      <c r="G2745" t="str">
        <f t="shared" si="383"/>
        <v>4</v>
      </c>
      <c r="H2745" t="str">
        <f t="shared" si="384"/>
        <v>AUD</v>
      </c>
      <c r="I2745">
        <f t="shared" si="385"/>
        <v>32</v>
      </c>
      <c r="J2745" s="114" t="str">
        <f t="shared" si="386"/>
        <v>12</v>
      </c>
    </row>
    <row r="2746" spans="1:10" x14ac:dyDescent="0.2">
      <c r="A2746" s="115" t="s">
        <v>3809</v>
      </c>
      <c r="B2746" t="str">
        <f t="shared" si="378"/>
        <v>Prozessor D / Section 2 / Programm 4 / Audio Receiver 13</v>
      </c>
      <c r="C2746" t="str">
        <f t="shared" si="379"/>
        <v>SDI32_AUDrec_0013</v>
      </c>
      <c r="D2746" t="str">
        <f t="shared" si="380"/>
        <v>Receiver</v>
      </c>
      <c r="E2746" t="str">
        <f t="shared" si="381"/>
        <v>4</v>
      </c>
      <c r="F2746" t="str">
        <f t="shared" si="382"/>
        <v>2</v>
      </c>
      <c r="G2746" t="str">
        <f t="shared" si="383"/>
        <v>4</v>
      </c>
      <c r="H2746" t="str">
        <f t="shared" si="384"/>
        <v>AUD</v>
      </c>
      <c r="I2746">
        <f t="shared" si="385"/>
        <v>32</v>
      </c>
      <c r="J2746" s="114" t="str">
        <f t="shared" si="386"/>
        <v>13</v>
      </c>
    </row>
    <row r="2747" spans="1:10" x14ac:dyDescent="0.2">
      <c r="A2747" s="116" t="s">
        <v>3810</v>
      </c>
      <c r="B2747" t="str">
        <f t="shared" si="378"/>
        <v>Prozessor D / Section 2 / Programm 4 / Audio Receiver 14</v>
      </c>
      <c r="C2747" t="str">
        <f t="shared" si="379"/>
        <v>SDI32_AUDrec_0014</v>
      </c>
      <c r="D2747" t="str">
        <f t="shared" si="380"/>
        <v>Receiver</v>
      </c>
      <c r="E2747" t="str">
        <f t="shared" si="381"/>
        <v>4</v>
      </c>
      <c r="F2747" t="str">
        <f t="shared" si="382"/>
        <v>2</v>
      </c>
      <c r="G2747" t="str">
        <f t="shared" si="383"/>
        <v>4</v>
      </c>
      <c r="H2747" t="str">
        <f t="shared" si="384"/>
        <v>AUD</v>
      </c>
      <c r="I2747">
        <f t="shared" si="385"/>
        <v>32</v>
      </c>
      <c r="J2747" s="114" t="str">
        <f t="shared" si="386"/>
        <v>14</v>
      </c>
    </row>
    <row r="2748" spans="1:10" x14ac:dyDescent="0.2">
      <c r="A2748" s="115" t="s">
        <v>3811</v>
      </c>
      <c r="B2748" t="str">
        <f t="shared" si="378"/>
        <v>Prozessor D / Section 2 / Programm 4 / Audio Receiver 15</v>
      </c>
      <c r="C2748" t="str">
        <f t="shared" si="379"/>
        <v>SDI32_AUDrec_0015</v>
      </c>
      <c r="D2748" t="str">
        <f t="shared" si="380"/>
        <v>Receiver</v>
      </c>
      <c r="E2748" t="str">
        <f t="shared" si="381"/>
        <v>4</v>
      </c>
      <c r="F2748" t="str">
        <f t="shared" si="382"/>
        <v>2</v>
      </c>
      <c r="G2748" t="str">
        <f t="shared" si="383"/>
        <v>4</v>
      </c>
      <c r="H2748" t="str">
        <f t="shared" si="384"/>
        <v>AUD</v>
      </c>
      <c r="I2748">
        <f t="shared" si="385"/>
        <v>32</v>
      </c>
      <c r="J2748" s="114" t="str">
        <f t="shared" si="386"/>
        <v>15</v>
      </c>
    </row>
    <row r="2749" spans="1:10" x14ac:dyDescent="0.2">
      <c r="A2749" s="116" t="s">
        <v>3812</v>
      </c>
      <c r="B2749" t="str">
        <f t="shared" si="378"/>
        <v>Prozessor D / Section 2 / Programm 4 / Audio Receiver 16</v>
      </c>
      <c r="C2749" t="str">
        <f t="shared" si="379"/>
        <v>SDI32_AUDrec_0016</v>
      </c>
      <c r="D2749" t="str">
        <f t="shared" si="380"/>
        <v>Receiver</v>
      </c>
      <c r="E2749" t="str">
        <f t="shared" si="381"/>
        <v>4</v>
      </c>
      <c r="F2749" t="str">
        <f t="shared" si="382"/>
        <v>2</v>
      </c>
      <c r="G2749" t="str">
        <f t="shared" si="383"/>
        <v>4</v>
      </c>
      <c r="H2749" t="str">
        <f t="shared" si="384"/>
        <v>AUD</v>
      </c>
      <c r="I2749">
        <f t="shared" si="385"/>
        <v>32</v>
      </c>
      <c r="J2749" s="114" t="str">
        <f t="shared" si="386"/>
        <v>16</v>
      </c>
    </row>
    <row r="2750" spans="1:10" x14ac:dyDescent="0.2">
      <c r="A2750" s="115" t="s">
        <v>3813</v>
      </c>
      <c r="B2750" t="str">
        <f t="shared" si="378"/>
        <v>Prozessor D / Section 2 / Programm 4 / Ancillary Receiver 1</v>
      </c>
      <c r="C2750" t="str">
        <f t="shared" si="379"/>
        <v>SDI32_ANCrec_0001</v>
      </c>
      <c r="D2750" t="str">
        <f t="shared" si="380"/>
        <v>Receiver</v>
      </c>
      <c r="E2750" t="str">
        <f t="shared" si="381"/>
        <v>4</v>
      </c>
      <c r="F2750" t="str">
        <f t="shared" si="382"/>
        <v>2</v>
      </c>
      <c r="G2750" t="str">
        <f t="shared" si="383"/>
        <v>4</v>
      </c>
      <c r="H2750" t="str">
        <f t="shared" si="384"/>
        <v>ANC</v>
      </c>
      <c r="I2750">
        <f t="shared" si="385"/>
        <v>32</v>
      </c>
      <c r="J2750" s="114" t="str">
        <f t="shared" si="386"/>
        <v>1</v>
      </c>
    </row>
    <row r="2751" spans="1:10" x14ac:dyDescent="0.2">
      <c r="A2751" s="116" t="s">
        <v>3814</v>
      </c>
      <c r="B2751" t="str">
        <f t="shared" si="378"/>
        <v>Prozessor D / Section 2 / Programm 4 / Ancillary Receiver 2</v>
      </c>
      <c r="C2751" t="str">
        <f t="shared" si="379"/>
        <v>SDI32_ANCrec_0002</v>
      </c>
      <c r="D2751" t="str">
        <f t="shared" si="380"/>
        <v>Receiver</v>
      </c>
      <c r="E2751" t="str">
        <f t="shared" si="381"/>
        <v>4</v>
      </c>
      <c r="F2751" t="str">
        <f t="shared" si="382"/>
        <v>2</v>
      </c>
      <c r="G2751" t="str">
        <f t="shared" si="383"/>
        <v>4</v>
      </c>
      <c r="H2751" t="str">
        <f t="shared" si="384"/>
        <v>ANC</v>
      </c>
      <c r="I2751">
        <f t="shared" si="385"/>
        <v>32</v>
      </c>
      <c r="J2751" s="114" t="str">
        <f t="shared" si="386"/>
        <v>2</v>
      </c>
    </row>
    <row r="2752" spans="1:10" x14ac:dyDescent="0.2">
      <c r="A2752" s="115" t="s">
        <v>3815</v>
      </c>
      <c r="B2752" t="str">
        <f t="shared" si="378"/>
        <v>Prozessor D / Section 2 / Programm 4 / Ancillary Receiver 3</v>
      </c>
      <c r="C2752" t="str">
        <f t="shared" si="379"/>
        <v>SDI32_ANCrec_0003</v>
      </c>
      <c r="D2752" t="str">
        <f t="shared" si="380"/>
        <v>Receiver</v>
      </c>
      <c r="E2752" t="str">
        <f t="shared" si="381"/>
        <v>4</v>
      </c>
      <c r="F2752" t="str">
        <f t="shared" si="382"/>
        <v>2</v>
      </c>
      <c r="G2752" t="str">
        <f t="shared" si="383"/>
        <v>4</v>
      </c>
      <c r="H2752" t="str">
        <f t="shared" si="384"/>
        <v>ANC</v>
      </c>
      <c r="I2752">
        <f t="shared" si="385"/>
        <v>32</v>
      </c>
      <c r="J2752" s="114" t="str">
        <f t="shared" si="386"/>
        <v>3</v>
      </c>
    </row>
    <row r="2753" spans="1:10" x14ac:dyDescent="0.2">
      <c r="A2753" s="117" t="s">
        <v>3816</v>
      </c>
      <c r="B2753" t="str">
        <f t="shared" si="378"/>
        <v>Prozessor D / Section 2 / Programm 4 / Ancillary Receiver 4</v>
      </c>
      <c r="C2753" t="str">
        <f t="shared" si="379"/>
        <v>SDI32_ANCrec_0004</v>
      </c>
      <c r="D2753" t="str">
        <f t="shared" si="380"/>
        <v>Receiver</v>
      </c>
      <c r="E2753" t="str">
        <f t="shared" si="381"/>
        <v>4</v>
      </c>
      <c r="F2753" t="str">
        <f t="shared" si="382"/>
        <v>2</v>
      </c>
      <c r="G2753" t="str">
        <f t="shared" si="383"/>
        <v>4</v>
      </c>
      <c r="H2753" t="str">
        <f t="shared" si="384"/>
        <v>ANC</v>
      </c>
      <c r="I2753">
        <f t="shared" si="385"/>
        <v>32</v>
      </c>
      <c r="J2753" s="114" t="str">
        <f t="shared" si="386"/>
        <v>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0D56-9ED3-4F93-9331-F5D6AC6F1EAD}">
  <dimension ref="A1:A4"/>
  <sheetViews>
    <sheetView workbookViewId="0">
      <selection activeCell="A5" sqref="A5"/>
    </sheetView>
  </sheetViews>
  <sheetFormatPr baseColWidth="10" defaultColWidth="11.42578125" defaultRowHeight="12.75" x14ac:dyDescent="0.2"/>
  <sheetData>
    <row r="1" spans="1:1" x14ac:dyDescent="0.2">
      <c r="A1" t="s">
        <v>1594</v>
      </c>
    </row>
    <row r="2" spans="1:1" x14ac:dyDescent="0.2">
      <c r="A2" t="s">
        <v>131</v>
      </c>
    </row>
    <row r="3" spans="1:1" x14ac:dyDescent="0.2">
      <c r="A3" t="s">
        <v>112</v>
      </c>
    </row>
    <row r="4" spans="1:1" x14ac:dyDescent="0.2">
      <c r="A4" t="s">
        <v>1595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BA0A-373C-4D55-A580-6D9009BF302E}">
  <sheetPr codeName="Tabelle4">
    <tabColor theme="0" tint="-4.9989318521683403E-2"/>
  </sheetPr>
  <dimension ref="A1:C10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6.140625" bestFit="1" customWidth="1"/>
    <col min="2" max="2" width="13.42578125" bestFit="1" customWidth="1"/>
    <col min="3" max="3" width="57.5703125" bestFit="1" customWidth="1"/>
  </cols>
  <sheetData>
    <row r="1" spans="1:3" x14ac:dyDescent="0.2">
      <c r="A1" t="s">
        <v>1596</v>
      </c>
      <c r="B1" t="s">
        <v>1597</v>
      </c>
      <c r="C1" t="s">
        <v>1598</v>
      </c>
    </row>
    <row r="2" spans="1:3" x14ac:dyDescent="0.2">
      <c r="A2" s="21" t="s">
        <v>92</v>
      </c>
      <c r="B2" s="21" t="s">
        <v>1599</v>
      </c>
      <c r="C2" s="21" t="s">
        <v>1600</v>
      </c>
    </row>
    <row r="3" spans="1:3" x14ac:dyDescent="0.2">
      <c r="A3" s="21" t="s">
        <v>1601</v>
      </c>
      <c r="B3" s="21" t="s">
        <v>1599</v>
      </c>
      <c r="C3" s="21" t="s">
        <v>1600</v>
      </c>
    </row>
    <row r="4" spans="1:3" x14ac:dyDescent="0.2">
      <c r="A4" s="21" t="s">
        <v>1602</v>
      </c>
      <c r="B4" s="21" t="s">
        <v>1599</v>
      </c>
      <c r="C4" s="21" t="s">
        <v>1600</v>
      </c>
    </row>
    <row r="5" spans="1:3" x14ac:dyDescent="0.2">
      <c r="A5" s="21" t="s">
        <v>1603</v>
      </c>
      <c r="B5" s="21" t="s">
        <v>1599</v>
      </c>
      <c r="C5" s="21" t="s">
        <v>1600</v>
      </c>
    </row>
    <row r="6" spans="1:3" x14ac:dyDescent="0.2">
      <c r="A6" s="21" t="s">
        <v>1604</v>
      </c>
      <c r="B6" s="21" t="s">
        <v>1599</v>
      </c>
      <c r="C6" s="21" t="s">
        <v>1600</v>
      </c>
    </row>
    <row r="7" spans="1:3" x14ac:dyDescent="0.2">
      <c r="A7" s="21" t="s">
        <v>1605</v>
      </c>
      <c r="B7" s="21" t="s">
        <v>1599</v>
      </c>
      <c r="C7" s="21" t="s">
        <v>1600</v>
      </c>
    </row>
    <row r="8" spans="1:3" x14ac:dyDescent="0.2">
      <c r="A8" s="21" t="s">
        <v>1606</v>
      </c>
      <c r="B8" s="21" t="s">
        <v>1599</v>
      </c>
      <c r="C8" s="21" t="s">
        <v>1600</v>
      </c>
    </row>
    <row r="9" spans="1:3" x14ac:dyDescent="0.2">
      <c r="A9" s="21" t="s">
        <v>115</v>
      </c>
      <c r="B9" s="21" t="s">
        <v>1599</v>
      </c>
      <c r="C9" s="21" t="s">
        <v>1600</v>
      </c>
    </row>
    <row r="10" spans="1:3" x14ac:dyDescent="0.2">
      <c r="A10" s="21" t="s">
        <v>1607</v>
      </c>
      <c r="B10" s="21" t="s">
        <v>1599</v>
      </c>
      <c r="C10" s="21" t="s">
        <v>1600</v>
      </c>
    </row>
  </sheetData>
  <dataValidations disablePrompts="1" count="1">
    <dataValidation type="list" allowBlank="1" showInputMessage="1" showErrorMessage="1" sqref="H8" xr:uid="{EA25B99F-F9D9-41C4-B20D-38BE3CA8BC14}">
      <formula1>dev_type_gw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4529-6563-4E3A-8F75-80A490CA0179}">
  <sheetPr codeName="Tabelle5">
    <tabColor theme="0" tint="-4.9989318521683403E-2"/>
  </sheetPr>
  <dimension ref="A1:C4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0.42578125" bestFit="1" customWidth="1"/>
    <col min="2" max="2" width="13.42578125" bestFit="1" customWidth="1"/>
    <col min="3" max="3" width="49.5703125" bestFit="1" customWidth="1"/>
  </cols>
  <sheetData>
    <row r="1" spans="1:3" x14ac:dyDescent="0.2">
      <c r="A1" t="s">
        <v>27</v>
      </c>
      <c r="B1" t="s">
        <v>1597</v>
      </c>
      <c r="C1" t="s">
        <v>1598</v>
      </c>
    </row>
    <row r="2" spans="1:3" x14ac:dyDescent="0.2">
      <c r="A2" s="21" t="s">
        <v>1608</v>
      </c>
      <c r="B2" s="21" t="s">
        <v>1599</v>
      </c>
      <c r="C2" s="21" t="s">
        <v>1609</v>
      </c>
    </row>
    <row r="3" spans="1:3" x14ac:dyDescent="0.2">
      <c r="A3" s="21" t="s">
        <v>91</v>
      </c>
      <c r="B3" s="21" t="s">
        <v>1599</v>
      </c>
      <c r="C3" s="21" t="s">
        <v>1609</v>
      </c>
    </row>
    <row r="4" spans="1:3" x14ac:dyDescent="0.2">
      <c r="A4" s="21" t="s">
        <v>114</v>
      </c>
      <c r="B4" s="21" t="s">
        <v>1599</v>
      </c>
      <c r="C4" s="21" t="s">
        <v>1609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A93E-1E07-4828-8CC4-6E7DA605C419}">
  <sheetPr codeName="Tabelle6">
    <tabColor theme="0" tint="-4.9989318521683403E-2"/>
  </sheetPr>
  <dimension ref="A1:C10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6.140625" bestFit="1" customWidth="1"/>
    <col min="2" max="2" width="13.42578125" bestFit="1" customWidth="1"/>
    <col min="3" max="3" width="57.5703125" bestFit="1" customWidth="1"/>
  </cols>
  <sheetData>
    <row r="1" spans="1:3" x14ac:dyDescent="0.2">
      <c r="A1" t="s">
        <v>1596</v>
      </c>
      <c r="B1" t="s">
        <v>1597</v>
      </c>
      <c r="C1" t="s">
        <v>1598</v>
      </c>
    </row>
    <row r="2" spans="1:3" x14ac:dyDescent="0.2">
      <c r="A2" s="21" t="s">
        <v>92</v>
      </c>
      <c r="B2" s="21" t="s">
        <v>1599</v>
      </c>
      <c r="C2" s="21" t="s">
        <v>1600</v>
      </c>
    </row>
    <row r="3" spans="1:3" x14ac:dyDescent="0.2">
      <c r="A3" s="21" t="s">
        <v>1601</v>
      </c>
      <c r="B3" s="21" t="s">
        <v>1599</v>
      </c>
      <c r="C3" s="21" t="s">
        <v>1600</v>
      </c>
    </row>
    <row r="4" spans="1:3" x14ac:dyDescent="0.2">
      <c r="A4" s="21" t="s">
        <v>1602</v>
      </c>
      <c r="B4" s="21" t="s">
        <v>1599</v>
      </c>
      <c r="C4" s="21" t="s">
        <v>1600</v>
      </c>
    </row>
    <row r="5" spans="1:3" x14ac:dyDescent="0.2">
      <c r="A5" s="21" t="s">
        <v>1603</v>
      </c>
      <c r="B5" s="21" t="s">
        <v>1599</v>
      </c>
      <c r="C5" s="21" t="s">
        <v>1600</v>
      </c>
    </row>
    <row r="6" spans="1:3" x14ac:dyDescent="0.2">
      <c r="A6" s="21" t="s">
        <v>1604</v>
      </c>
      <c r="B6" s="21" t="s">
        <v>1599</v>
      </c>
      <c r="C6" s="21" t="s">
        <v>1600</v>
      </c>
    </row>
    <row r="7" spans="1:3" x14ac:dyDescent="0.2">
      <c r="A7" s="21" t="s">
        <v>1605</v>
      </c>
      <c r="B7" s="21" t="s">
        <v>1599</v>
      </c>
      <c r="C7" s="21" t="s">
        <v>1600</v>
      </c>
    </row>
    <row r="8" spans="1:3" x14ac:dyDescent="0.2">
      <c r="A8" s="21" t="s">
        <v>1606</v>
      </c>
      <c r="B8" s="21" t="s">
        <v>1599</v>
      </c>
      <c r="C8" s="21" t="s">
        <v>1600</v>
      </c>
    </row>
    <row r="9" spans="1:3" x14ac:dyDescent="0.2">
      <c r="A9" s="21" t="s">
        <v>115</v>
      </c>
      <c r="B9" s="21" t="s">
        <v>1599</v>
      </c>
      <c r="C9" s="21" t="s">
        <v>1600</v>
      </c>
    </row>
    <row r="10" spans="1:3" x14ac:dyDescent="0.2">
      <c r="A10" s="21" t="s">
        <v>1607</v>
      </c>
      <c r="B10" s="21" t="s">
        <v>1599</v>
      </c>
      <c r="C10" s="21" t="s">
        <v>1600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14CB-4348-4A81-B0DB-C23F9EE7335A}">
  <sheetPr codeName="Tabelle7">
    <tabColor theme="0" tint="-4.9989318521683403E-2"/>
  </sheetPr>
  <dimension ref="A1:C61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3.7109375" bestFit="1" customWidth="1"/>
    <col min="2" max="2" width="13.42578125" bestFit="1" customWidth="1"/>
    <col min="3" max="3" width="51.85546875" bestFit="1" customWidth="1"/>
  </cols>
  <sheetData>
    <row r="1" spans="1:3" x14ac:dyDescent="0.2">
      <c r="A1" t="s">
        <v>26</v>
      </c>
      <c r="B1" t="s">
        <v>1597</v>
      </c>
      <c r="C1" t="s">
        <v>1598</v>
      </c>
    </row>
    <row r="2" spans="1:3" x14ac:dyDescent="0.2">
      <c r="A2" s="21" t="s">
        <v>1610</v>
      </c>
      <c r="B2" s="21" t="s">
        <v>1599</v>
      </c>
      <c r="C2" s="21" t="s">
        <v>1611</v>
      </c>
    </row>
    <row r="3" spans="1:3" x14ac:dyDescent="0.2">
      <c r="A3" s="21" t="s">
        <v>113</v>
      </c>
      <c r="B3" s="21" t="s">
        <v>1599</v>
      </c>
      <c r="C3" s="21" t="s">
        <v>1611</v>
      </c>
    </row>
    <row r="4" spans="1:3" x14ac:dyDescent="0.2">
      <c r="A4" s="21" t="s">
        <v>1612</v>
      </c>
      <c r="B4" s="21" t="s">
        <v>1599</v>
      </c>
      <c r="C4" s="21" t="s">
        <v>1611</v>
      </c>
    </row>
    <row r="5" spans="1:3" x14ac:dyDescent="0.2">
      <c r="A5" s="21" t="s">
        <v>1613</v>
      </c>
      <c r="B5" s="21" t="s">
        <v>1599</v>
      </c>
      <c r="C5" s="21" t="s">
        <v>1611</v>
      </c>
    </row>
    <row r="6" spans="1:3" x14ac:dyDescent="0.2">
      <c r="A6" s="21" t="s">
        <v>1614</v>
      </c>
      <c r="B6" s="21" t="s">
        <v>1599</v>
      </c>
      <c r="C6" s="21" t="s">
        <v>1611</v>
      </c>
    </row>
    <row r="7" spans="1:3" x14ac:dyDescent="0.2">
      <c r="A7" s="21" t="s">
        <v>1615</v>
      </c>
      <c r="B7" s="21" t="s">
        <v>1599</v>
      </c>
      <c r="C7" s="21" t="s">
        <v>1611</v>
      </c>
    </row>
    <row r="8" spans="1:3" x14ac:dyDescent="0.2">
      <c r="A8" s="21" t="s">
        <v>1616</v>
      </c>
      <c r="B8" s="21" t="s">
        <v>1599</v>
      </c>
      <c r="C8" s="21" t="s">
        <v>1611</v>
      </c>
    </row>
    <row r="9" spans="1:3" x14ac:dyDescent="0.2">
      <c r="A9" s="21" t="s">
        <v>1617</v>
      </c>
      <c r="B9" s="21" t="s">
        <v>1599</v>
      </c>
      <c r="C9" s="21" t="s">
        <v>1611</v>
      </c>
    </row>
    <row r="10" spans="1:3" x14ac:dyDescent="0.2">
      <c r="A10" s="21" t="s">
        <v>1618</v>
      </c>
      <c r="B10" s="21" t="s">
        <v>1599</v>
      </c>
      <c r="C10" s="21" t="s">
        <v>1611</v>
      </c>
    </row>
    <row r="11" spans="1:3" x14ac:dyDescent="0.2">
      <c r="A11" s="21" t="s">
        <v>1619</v>
      </c>
      <c r="B11" s="21" t="s">
        <v>1599</v>
      </c>
      <c r="C11" s="21" t="s">
        <v>1611</v>
      </c>
    </row>
    <row r="12" spans="1:3" x14ac:dyDescent="0.2">
      <c r="A12" s="21" t="s">
        <v>1620</v>
      </c>
      <c r="B12" s="21" t="s">
        <v>1599</v>
      </c>
      <c r="C12" s="21" t="s">
        <v>1611</v>
      </c>
    </row>
    <row r="13" spans="1:3" x14ac:dyDescent="0.2">
      <c r="A13" s="21" t="s">
        <v>1621</v>
      </c>
      <c r="B13" s="21" t="s">
        <v>1599</v>
      </c>
      <c r="C13" s="21" t="s">
        <v>1611</v>
      </c>
    </row>
    <row r="14" spans="1:3" x14ac:dyDescent="0.2">
      <c r="A14" s="21" t="s">
        <v>1622</v>
      </c>
      <c r="B14" s="21" t="s">
        <v>1599</v>
      </c>
      <c r="C14" s="21" t="s">
        <v>1611</v>
      </c>
    </row>
    <row r="15" spans="1:3" x14ac:dyDescent="0.2">
      <c r="A15" s="21" t="s">
        <v>1623</v>
      </c>
      <c r="B15" s="21" t="s">
        <v>1599</v>
      </c>
      <c r="C15" s="21" t="s">
        <v>1611</v>
      </c>
    </row>
    <row r="16" spans="1:3" x14ac:dyDescent="0.2">
      <c r="A16" s="21" t="s">
        <v>1624</v>
      </c>
      <c r="B16" s="21" t="s">
        <v>1599</v>
      </c>
      <c r="C16" s="21" t="s">
        <v>1611</v>
      </c>
    </row>
    <row r="17" spans="1:3" x14ac:dyDescent="0.2">
      <c r="A17" s="21" t="s">
        <v>1625</v>
      </c>
      <c r="B17" s="21" t="s">
        <v>1599</v>
      </c>
      <c r="C17" s="21" t="s">
        <v>1611</v>
      </c>
    </row>
    <row r="18" spans="1:3" x14ac:dyDescent="0.2">
      <c r="A18" s="21" t="s">
        <v>1626</v>
      </c>
      <c r="B18" s="21" t="s">
        <v>1599</v>
      </c>
      <c r="C18" s="21" t="s">
        <v>1611</v>
      </c>
    </row>
    <row r="19" spans="1:3" x14ac:dyDescent="0.2">
      <c r="A19" s="21" t="s">
        <v>1627</v>
      </c>
      <c r="B19" s="21" t="s">
        <v>1599</v>
      </c>
      <c r="C19" s="21" t="s">
        <v>1611</v>
      </c>
    </row>
    <row r="20" spans="1:3" x14ac:dyDescent="0.2">
      <c r="A20" s="21" t="s">
        <v>1628</v>
      </c>
      <c r="B20" s="21" t="s">
        <v>1599</v>
      </c>
      <c r="C20" s="21" t="s">
        <v>1611</v>
      </c>
    </row>
    <row r="21" spans="1:3" x14ac:dyDescent="0.2">
      <c r="A21" s="21" t="s">
        <v>1629</v>
      </c>
      <c r="B21" s="21" t="s">
        <v>1599</v>
      </c>
      <c r="C21" s="21" t="s">
        <v>1611</v>
      </c>
    </row>
    <row r="22" spans="1:3" x14ac:dyDescent="0.2">
      <c r="A22" s="21" t="s">
        <v>1630</v>
      </c>
      <c r="B22" s="21" t="s">
        <v>1599</v>
      </c>
      <c r="C22" s="21" t="s">
        <v>1611</v>
      </c>
    </row>
    <row r="23" spans="1:3" x14ac:dyDescent="0.2">
      <c r="A23" s="21" t="s">
        <v>1631</v>
      </c>
      <c r="B23" s="21" t="s">
        <v>1599</v>
      </c>
      <c r="C23" s="21" t="s">
        <v>1611</v>
      </c>
    </row>
    <row r="24" spans="1:3" x14ac:dyDescent="0.2">
      <c r="A24" s="21" t="s">
        <v>1632</v>
      </c>
      <c r="B24" s="21" t="s">
        <v>1599</v>
      </c>
      <c r="C24" s="21" t="s">
        <v>1611</v>
      </c>
    </row>
    <row r="25" spans="1:3" x14ac:dyDescent="0.2">
      <c r="A25" s="21" t="s">
        <v>1633</v>
      </c>
      <c r="B25" s="21" t="s">
        <v>1599</v>
      </c>
      <c r="C25" s="21" t="s">
        <v>1611</v>
      </c>
    </row>
    <row r="26" spans="1:3" x14ac:dyDescent="0.2">
      <c r="A26" s="21" t="s">
        <v>1634</v>
      </c>
      <c r="B26" s="21" t="s">
        <v>1599</v>
      </c>
      <c r="C26" s="21" t="s">
        <v>1611</v>
      </c>
    </row>
    <row r="27" spans="1:3" x14ac:dyDescent="0.2">
      <c r="A27" s="21" t="s">
        <v>1635</v>
      </c>
      <c r="B27" s="21" t="s">
        <v>1599</v>
      </c>
      <c r="C27" s="21" t="s">
        <v>1611</v>
      </c>
    </row>
    <row r="28" spans="1:3" x14ac:dyDescent="0.2">
      <c r="A28" s="21" t="s">
        <v>1636</v>
      </c>
      <c r="B28" s="21" t="s">
        <v>1599</v>
      </c>
      <c r="C28" s="21" t="s">
        <v>1611</v>
      </c>
    </row>
    <row r="29" spans="1:3" x14ac:dyDescent="0.2">
      <c r="A29" s="21" t="s">
        <v>1637</v>
      </c>
      <c r="B29" s="21" t="s">
        <v>1599</v>
      </c>
      <c r="C29" s="21" t="s">
        <v>1611</v>
      </c>
    </row>
    <row r="30" spans="1:3" x14ac:dyDescent="0.2">
      <c r="A30" s="21" t="s">
        <v>1638</v>
      </c>
      <c r="B30" s="21" t="s">
        <v>1599</v>
      </c>
      <c r="C30" s="21" t="s">
        <v>1611</v>
      </c>
    </row>
    <row r="31" spans="1:3" x14ac:dyDescent="0.2">
      <c r="A31" s="21" t="s">
        <v>1639</v>
      </c>
      <c r="B31" s="21" t="s">
        <v>1599</v>
      </c>
      <c r="C31" s="21" t="s">
        <v>1611</v>
      </c>
    </row>
    <row r="32" spans="1:3" x14ac:dyDescent="0.2">
      <c r="A32" s="21" t="s">
        <v>1640</v>
      </c>
      <c r="B32" s="21" t="s">
        <v>1599</v>
      </c>
      <c r="C32" s="21" t="s">
        <v>1611</v>
      </c>
    </row>
    <row r="33" spans="1:3" x14ac:dyDescent="0.2">
      <c r="A33" s="21" t="s">
        <v>1641</v>
      </c>
      <c r="B33" s="21" t="s">
        <v>1599</v>
      </c>
      <c r="C33" s="21" t="s">
        <v>1611</v>
      </c>
    </row>
    <row r="34" spans="1:3" x14ac:dyDescent="0.2">
      <c r="A34" s="21" t="s">
        <v>1642</v>
      </c>
      <c r="B34" s="21" t="s">
        <v>1599</v>
      </c>
      <c r="C34" s="21" t="s">
        <v>1611</v>
      </c>
    </row>
    <row r="35" spans="1:3" x14ac:dyDescent="0.2">
      <c r="A35" s="21" t="s">
        <v>1643</v>
      </c>
      <c r="B35" s="21" t="s">
        <v>1599</v>
      </c>
      <c r="C35" s="21" t="s">
        <v>1611</v>
      </c>
    </row>
    <row r="36" spans="1:3" x14ac:dyDescent="0.2">
      <c r="A36" s="21" t="s">
        <v>1644</v>
      </c>
      <c r="B36" s="21" t="s">
        <v>1599</v>
      </c>
      <c r="C36" s="21" t="s">
        <v>1611</v>
      </c>
    </row>
    <row r="37" spans="1:3" x14ac:dyDescent="0.2">
      <c r="A37" s="21" t="s">
        <v>1645</v>
      </c>
      <c r="B37" s="21" t="s">
        <v>1599</v>
      </c>
      <c r="C37" s="21" t="s">
        <v>1611</v>
      </c>
    </row>
    <row r="38" spans="1:3" x14ac:dyDescent="0.2">
      <c r="A38" s="21" t="s">
        <v>1646</v>
      </c>
      <c r="B38" s="21" t="s">
        <v>1599</v>
      </c>
      <c r="C38" s="21" t="s">
        <v>1611</v>
      </c>
    </row>
    <row r="39" spans="1:3" x14ac:dyDescent="0.2">
      <c r="A39" s="21" t="s">
        <v>1647</v>
      </c>
      <c r="B39" s="21" t="s">
        <v>1599</v>
      </c>
      <c r="C39" s="21" t="s">
        <v>1611</v>
      </c>
    </row>
    <row r="40" spans="1:3" x14ac:dyDescent="0.2">
      <c r="A40" s="21" t="s">
        <v>1648</v>
      </c>
      <c r="B40" s="21" t="s">
        <v>1599</v>
      </c>
      <c r="C40" s="21" t="s">
        <v>1611</v>
      </c>
    </row>
    <row r="41" spans="1:3" x14ac:dyDescent="0.2">
      <c r="A41" s="21" t="s">
        <v>1649</v>
      </c>
      <c r="B41" s="21" t="s">
        <v>1599</v>
      </c>
      <c r="C41" s="21" t="s">
        <v>1611</v>
      </c>
    </row>
    <row r="42" spans="1:3" x14ac:dyDescent="0.2">
      <c r="A42" s="21" t="s">
        <v>1650</v>
      </c>
      <c r="B42" s="21" t="s">
        <v>1599</v>
      </c>
      <c r="C42" s="21" t="s">
        <v>1611</v>
      </c>
    </row>
    <row r="43" spans="1:3" x14ac:dyDescent="0.2">
      <c r="A43" s="21" t="s">
        <v>1651</v>
      </c>
      <c r="B43" s="21" t="s">
        <v>1599</v>
      </c>
      <c r="C43" s="21" t="s">
        <v>1611</v>
      </c>
    </row>
    <row r="44" spans="1:3" x14ac:dyDescent="0.2">
      <c r="A44" s="21" t="s">
        <v>1652</v>
      </c>
      <c r="B44" s="21" t="s">
        <v>1599</v>
      </c>
      <c r="C44" s="21" t="s">
        <v>1611</v>
      </c>
    </row>
    <row r="45" spans="1:3" x14ac:dyDescent="0.2">
      <c r="A45" s="21" t="s">
        <v>1653</v>
      </c>
      <c r="B45" s="21" t="s">
        <v>1599</v>
      </c>
      <c r="C45" s="21" t="s">
        <v>1611</v>
      </c>
    </row>
    <row r="46" spans="1:3" x14ac:dyDescent="0.2">
      <c r="A46" s="21" t="s">
        <v>1654</v>
      </c>
      <c r="B46" s="21" t="s">
        <v>1599</v>
      </c>
      <c r="C46" s="21" t="s">
        <v>1611</v>
      </c>
    </row>
    <row r="47" spans="1:3" x14ac:dyDescent="0.2">
      <c r="A47" s="21" t="s">
        <v>1655</v>
      </c>
      <c r="B47" s="21" t="s">
        <v>1599</v>
      </c>
      <c r="C47" s="21" t="s">
        <v>1611</v>
      </c>
    </row>
    <row r="48" spans="1:3" x14ac:dyDescent="0.2">
      <c r="A48" s="21" t="s">
        <v>1656</v>
      </c>
      <c r="B48" s="21" t="s">
        <v>1599</v>
      </c>
      <c r="C48" s="21" t="s">
        <v>1611</v>
      </c>
    </row>
    <row r="49" spans="1:3" x14ac:dyDescent="0.2">
      <c r="A49" s="21" t="s">
        <v>1657</v>
      </c>
      <c r="B49" s="21" t="s">
        <v>1599</v>
      </c>
      <c r="C49" s="21" t="s">
        <v>1611</v>
      </c>
    </row>
    <row r="50" spans="1:3" x14ac:dyDescent="0.2">
      <c r="A50" s="21" t="s">
        <v>1658</v>
      </c>
      <c r="B50" s="21" t="s">
        <v>1599</v>
      </c>
      <c r="C50" s="21" t="s">
        <v>1611</v>
      </c>
    </row>
    <row r="51" spans="1:3" x14ac:dyDescent="0.2">
      <c r="A51" s="21" t="s">
        <v>1659</v>
      </c>
      <c r="B51" s="21" t="s">
        <v>1599</v>
      </c>
      <c r="C51" s="21" t="s">
        <v>1611</v>
      </c>
    </row>
    <row r="52" spans="1:3" x14ac:dyDescent="0.2">
      <c r="A52" s="21" t="s">
        <v>1660</v>
      </c>
      <c r="B52" s="21" t="s">
        <v>1599</v>
      </c>
      <c r="C52" s="21" t="s">
        <v>1611</v>
      </c>
    </row>
    <row r="53" spans="1:3" x14ac:dyDescent="0.2">
      <c r="A53" s="21" t="s">
        <v>1661</v>
      </c>
      <c r="B53" s="21" t="s">
        <v>1599</v>
      </c>
      <c r="C53" s="21" t="s">
        <v>1611</v>
      </c>
    </row>
    <row r="54" spans="1:3" x14ac:dyDescent="0.2">
      <c r="A54" s="21" t="s">
        <v>1662</v>
      </c>
      <c r="B54" s="21" t="s">
        <v>1599</v>
      </c>
      <c r="C54" s="21" t="s">
        <v>1611</v>
      </c>
    </row>
    <row r="55" spans="1:3" x14ac:dyDescent="0.2">
      <c r="A55" s="21" t="s">
        <v>1663</v>
      </c>
      <c r="B55" s="21" t="s">
        <v>1599</v>
      </c>
      <c r="C55" s="21" t="s">
        <v>1611</v>
      </c>
    </row>
    <row r="56" spans="1:3" x14ac:dyDescent="0.2">
      <c r="A56" s="21" t="s">
        <v>1664</v>
      </c>
      <c r="B56" s="21" t="s">
        <v>1599</v>
      </c>
      <c r="C56" s="21" t="s">
        <v>1611</v>
      </c>
    </row>
    <row r="57" spans="1:3" x14ac:dyDescent="0.2">
      <c r="A57" s="21" t="s">
        <v>1665</v>
      </c>
      <c r="B57" s="21" t="s">
        <v>1599</v>
      </c>
      <c r="C57" s="21" t="s">
        <v>1611</v>
      </c>
    </row>
    <row r="58" spans="1:3" x14ac:dyDescent="0.2">
      <c r="A58" s="21" t="s">
        <v>1666</v>
      </c>
      <c r="B58" s="21" t="s">
        <v>1599</v>
      </c>
      <c r="C58" s="21" t="s">
        <v>1611</v>
      </c>
    </row>
    <row r="59" spans="1:3" x14ac:dyDescent="0.2">
      <c r="A59" s="21" t="s">
        <v>1667</v>
      </c>
      <c r="B59" s="21" t="s">
        <v>1599</v>
      </c>
      <c r="C59" s="21" t="s">
        <v>1611</v>
      </c>
    </row>
    <row r="60" spans="1:3" x14ac:dyDescent="0.2">
      <c r="A60" s="21" t="s">
        <v>1668</v>
      </c>
      <c r="B60" s="21" t="s">
        <v>1599</v>
      </c>
      <c r="C60" s="21" t="s">
        <v>1611</v>
      </c>
    </row>
    <row r="61" spans="1:3" x14ac:dyDescent="0.2">
      <c r="A61" s="21" t="s">
        <v>1669</v>
      </c>
      <c r="B61" s="21" t="s">
        <v>1599</v>
      </c>
      <c r="C61" s="21" t="s">
        <v>1611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B973-70CA-4580-B480-4192EB6FDC40}">
  <sheetPr codeName="Tabelle8">
    <tabColor theme="0" tint="-4.9989318521683403E-2"/>
  </sheetPr>
  <dimension ref="A1:C24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0.140625" bestFit="1" customWidth="1"/>
    <col min="2" max="2" width="13.42578125" bestFit="1" customWidth="1"/>
    <col min="3" max="3" width="53.7109375" bestFit="1" customWidth="1"/>
  </cols>
  <sheetData>
    <row r="1" spans="1:3" x14ac:dyDescent="0.2">
      <c r="A1" t="s">
        <v>1670</v>
      </c>
      <c r="B1" t="s">
        <v>1597</v>
      </c>
      <c r="C1" t="s">
        <v>1598</v>
      </c>
    </row>
    <row r="2" spans="1:3" x14ac:dyDescent="0.2">
      <c r="A2" s="21" t="s">
        <v>1671</v>
      </c>
      <c r="B2" s="21" t="s">
        <v>1599</v>
      </c>
      <c r="C2" s="21" t="s">
        <v>1672</v>
      </c>
    </row>
    <row r="3" spans="1:3" x14ac:dyDescent="0.2">
      <c r="A3" s="21" t="s">
        <v>1673</v>
      </c>
      <c r="B3" s="21" t="s">
        <v>1599</v>
      </c>
      <c r="C3" s="21" t="s">
        <v>1672</v>
      </c>
    </row>
    <row r="4" spans="1:3" x14ac:dyDescent="0.2">
      <c r="A4" s="21" t="s">
        <v>1674</v>
      </c>
      <c r="B4" s="21" t="s">
        <v>1599</v>
      </c>
      <c r="C4" s="21" t="s">
        <v>1672</v>
      </c>
    </row>
    <row r="5" spans="1:3" x14ac:dyDescent="0.2">
      <c r="A5" s="21" t="s">
        <v>1675</v>
      </c>
      <c r="B5" s="21" t="s">
        <v>1599</v>
      </c>
      <c r="C5" s="21" t="s">
        <v>1672</v>
      </c>
    </row>
    <row r="6" spans="1:3" x14ac:dyDescent="0.2">
      <c r="A6" s="21" t="s">
        <v>1676</v>
      </c>
      <c r="B6" s="21" t="s">
        <v>1599</v>
      </c>
      <c r="C6" s="21" t="s">
        <v>1672</v>
      </c>
    </row>
    <row r="7" spans="1:3" x14ac:dyDescent="0.2">
      <c r="A7" s="21" t="s">
        <v>1677</v>
      </c>
      <c r="B7" s="21" t="s">
        <v>1599</v>
      </c>
      <c r="C7" s="21" t="s">
        <v>1672</v>
      </c>
    </row>
    <row r="8" spans="1:3" x14ac:dyDescent="0.2">
      <c r="A8" s="21" t="s">
        <v>1678</v>
      </c>
      <c r="B8" s="21" t="s">
        <v>1599</v>
      </c>
      <c r="C8" s="21" t="s">
        <v>1672</v>
      </c>
    </row>
    <row r="9" spans="1:3" x14ac:dyDescent="0.2">
      <c r="A9" s="21" t="s">
        <v>1679</v>
      </c>
      <c r="B9" s="21" t="s">
        <v>1599</v>
      </c>
      <c r="C9" s="21" t="s">
        <v>1672</v>
      </c>
    </row>
    <row r="10" spans="1:3" x14ac:dyDescent="0.2">
      <c r="A10" s="21" t="s">
        <v>1680</v>
      </c>
      <c r="B10" s="21" t="s">
        <v>1599</v>
      </c>
      <c r="C10" s="21" t="s">
        <v>1672</v>
      </c>
    </row>
    <row r="11" spans="1:3" x14ac:dyDescent="0.2">
      <c r="A11" s="21" t="s">
        <v>1681</v>
      </c>
      <c r="B11" s="21" t="s">
        <v>1599</v>
      </c>
      <c r="C11" s="21" t="s">
        <v>1672</v>
      </c>
    </row>
    <row r="12" spans="1:3" x14ac:dyDescent="0.2">
      <c r="A12" s="21" t="s">
        <v>1682</v>
      </c>
      <c r="B12" s="21" t="s">
        <v>1599</v>
      </c>
      <c r="C12" s="21" t="s">
        <v>1672</v>
      </c>
    </row>
    <row r="13" spans="1:3" x14ac:dyDescent="0.2">
      <c r="A13" s="21" t="s">
        <v>1683</v>
      </c>
      <c r="B13" s="21" t="s">
        <v>1599</v>
      </c>
      <c r="C13" s="21" t="s">
        <v>1672</v>
      </c>
    </row>
    <row r="14" spans="1:3" x14ac:dyDescent="0.2">
      <c r="A14" s="21" t="s">
        <v>1684</v>
      </c>
      <c r="B14" s="21" t="s">
        <v>1599</v>
      </c>
      <c r="C14" s="21" t="s">
        <v>1672</v>
      </c>
    </row>
    <row r="15" spans="1:3" x14ac:dyDescent="0.2">
      <c r="A15" s="21" t="s">
        <v>1685</v>
      </c>
      <c r="B15" s="21" t="s">
        <v>1599</v>
      </c>
      <c r="C15" s="21" t="s">
        <v>1672</v>
      </c>
    </row>
    <row r="16" spans="1:3" x14ac:dyDescent="0.2">
      <c r="A16" s="21" t="s">
        <v>1686</v>
      </c>
      <c r="B16" s="21" t="s">
        <v>1599</v>
      </c>
      <c r="C16" s="21" t="s">
        <v>1672</v>
      </c>
    </row>
    <row r="17" spans="1:3" x14ac:dyDescent="0.2">
      <c r="A17" s="21" t="s">
        <v>1687</v>
      </c>
      <c r="B17" s="21" t="s">
        <v>1599</v>
      </c>
      <c r="C17" s="21" t="s">
        <v>1672</v>
      </c>
    </row>
    <row r="18" spans="1:3" x14ac:dyDescent="0.2">
      <c r="A18" s="21" t="s">
        <v>1688</v>
      </c>
      <c r="B18" s="21" t="s">
        <v>1599</v>
      </c>
      <c r="C18" s="21" t="s">
        <v>1672</v>
      </c>
    </row>
    <row r="19" spans="1:3" x14ac:dyDescent="0.2">
      <c r="A19" s="21" t="s">
        <v>1689</v>
      </c>
      <c r="B19" s="21" t="s">
        <v>1599</v>
      </c>
      <c r="C19" s="21" t="s">
        <v>1672</v>
      </c>
    </row>
    <row r="20" spans="1:3" x14ac:dyDescent="0.2">
      <c r="A20" s="21" t="s">
        <v>1690</v>
      </c>
      <c r="B20" s="21" t="s">
        <v>1599</v>
      </c>
      <c r="C20" s="21" t="s">
        <v>1672</v>
      </c>
    </row>
    <row r="21" spans="1:3" x14ac:dyDescent="0.2">
      <c r="A21" s="21" t="s">
        <v>1691</v>
      </c>
      <c r="B21" s="21" t="s">
        <v>1599</v>
      </c>
      <c r="C21" s="21" t="s">
        <v>1672</v>
      </c>
    </row>
    <row r="22" spans="1:3" x14ac:dyDescent="0.2">
      <c r="A22" s="21" t="s">
        <v>1692</v>
      </c>
      <c r="B22" s="21" t="s">
        <v>1599</v>
      </c>
      <c r="C22" s="21" t="s">
        <v>1672</v>
      </c>
    </row>
    <row r="23" spans="1:3" x14ac:dyDescent="0.2">
      <c r="A23" s="21" t="s">
        <v>1693</v>
      </c>
      <c r="B23" s="21" t="s">
        <v>1599</v>
      </c>
      <c r="C23" s="21" t="s">
        <v>1672</v>
      </c>
    </row>
    <row r="24" spans="1:3" x14ac:dyDescent="0.2">
      <c r="A24" s="21" t="s">
        <v>1694</v>
      </c>
      <c r="B24" s="21" t="s">
        <v>1599</v>
      </c>
      <c r="C24" s="21" t="s">
        <v>1672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EF97-2EFA-41C5-ACB8-E21062ADDD5B}">
  <sheetPr codeName="Tabelle9">
    <tabColor theme="0" tint="-4.9989318521683403E-2"/>
  </sheetPr>
  <dimension ref="A1:C62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3.7109375" bestFit="1" customWidth="1"/>
    <col min="2" max="2" width="13.42578125" bestFit="1" customWidth="1"/>
    <col min="3" max="3" width="53.28515625" bestFit="1" customWidth="1"/>
  </cols>
  <sheetData>
    <row r="1" spans="1:3" x14ac:dyDescent="0.2">
      <c r="A1" t="s">
        <v>1670</v>
      </c>
      <c r="B1" t="s">
        <v>1597</v>
      </c>
      <c r="C1" t="s">
        <v>1598</v>
      </c>
    </row>
    <row r="2" spans="1:3" x14ac:dyDescent="0.2">
      <c r="A2" s="21" t="s">
        <v>1610</v>
      </c>
      <c r="B2" s="21" t="s">
        <v>1599</v>
      </c>
      <c r="C2" s="21" t="s">
        <v>1695</v>
      </c>
    </row>
    <row r="3" spans="1:3" x14ac:dyDescent="0.2">
      <c r="A3" s="21" t="s">
        <v>113</v>
      </c>
      <c r="B3" s="21" t="s">
        <v>1599</v>
      </c>
      <c r="C3" s="21" t="s">
        <v>1695</v>
      </c>
    </row>
    <row r="4" spans="1:3" x14ac:dyDescent="0.2">
      <c r="A4" s="21" t="s">
        <v>1612</v>
      </c>
      <c r="B4" s="21" t="s">
        <v>1599</v>
      </c>
      <c r="C4" s="21" t="s">
        <v>1695</v>
      </c>
    </row>
    <row r="5" spans="1:3" x14ac:dyDescent="0.2">
      <c r="A5" s="21" t="s">
        <v>1613</v>
      </c>
      <c r="B5" s="21" t="s">
        <v>1599</v>
      </c>
      <c r="C5" s="21" t="s">
        <v>1695</v>
      </c>
    </row>
    <row r="6" spans="1:3" x14ac:dyDescent="0.2">
      <c r="A6" s="21" t="s">
        <v>1614</v>
      </c>
      <c r="B6" s="21" t="s">
        <v>1599</v>
      </c>
      <c r="C6" s="21" t="s">
        <v>1695</v>
      </c>
    </row>
    <row r="7" spans="1:3" x14ac:dyDescent="0.2">
      <c r="A7" s="21" t="s">
        <v>1615</v>
      </c>
      <c r="B7" s="21" t="s">
        <v>1599</v>
      </c>
      <c r="C7" s="21" t="s">
        <v>1695</v>
      </c>
    </row>
    <row r="8" spans="1:3" x14ac:dyDescent="0.2">
      <c r="A8" s="21" t="s">
        <v>1616</v>
      </c>
      <c r="B8" s="21" t="s">
        <v>1599</v>
      </c>
      <c r="C8" s="21" t="s">
        <v>1695</v>
      </c>
    </row>
    <row r="9" spans="1:3" x14ac:dyDescent="0.2">
      <c r="A9" s="21" t="s">
        <v>1617</v>
      </c>
      <c r="B9" s="21" t="s">
        <v>1599</v>
      </c>
      <c r="C9" s="21" t="s">
        <v>1695</v>
      </c>
    </row>
    <row r="10" spans="1:3" x14ac:dyDescent="0.2">
      <c r="A10" s="21" t="s">
        <v>1618</v>
      </c>
      <c r="B10" s="21" t="s">
        <v>1599</v>
      </c>
      <c r="C10" s="21" t="s">
        <v>1695</v>
      </c>
    </row>
    <row r="11" spans="1:3" x14ac:dyDescent="0.2">
      <c r="A11" s="21" t="s">
        <v>1619</v>
      </c>
      <c r="B11" s="21" t="s">
        <v>1599</v>
      </c>
      <c r="C11" s="21" t="s">
        <v>1695</v>
      </c>
    </row>
    <row r="12" spans="1:3" x14ac:dyDescent="0.2">
      <c r="A12" s="21" t="s">
        <v>1620</v>
      </c>
      <c r="B12" s="21" t="s">
        <v>1599</v>
      </c>
      <c r="C12" s="21" t="s">
        <v>1695</v>
      </c>
    </row>
    <row r="13" spans="1:3" x14ac:dyDescent="0.2">
      <c r="A13" s="21" t="s">
        <v>1621</v>
      </c>
      <c r="B13" s="21" t="s">
        <v>1599</v>
      </c>
      <c r="C13" s="21" t="s">
        <v>1695</v>
      </c>
    </row>
    <row r="14" spans="1:3" x14ac:dyDescent="0.2">
      <c r="A14" s="21" t="s">
        <v>1622</v>
      </c>
      <c r="B14" s="21" t="s">
        <v>1599</v>
      </c>
      <c r="C14" s="21" t="s">
        <v>1695</v>
      </c>
    </row>
    <row r="15" spans="1:3" x14ac:dyDescent="0.2">
      <c r="A15" s="21" t="s">
        <v>1623</v>
      </c>
      <c r="B15" s="21" t="s">
        <v>1599</v>
      </c>
      <c r="C15" s="21" t="s">
        <v>1695</v>
      </c>
    </row>
    <row r="16" spans="1:3" x14ac:dyDescent="0.2">
      <c r="A16" s="21" t="s">
        <v>1624</v>
      </c>
      <c r="B16" s="21" t="s">
        <v>1599</v>
      </c>
      <c r="C16" s="21" t="s">
        <v>1695</v>
      </c>
    </row>
    <row r="17" spans="1:3" x14ac:dyDescent="0.2">
      <c r="A17" s="21" t="s">
        <v>1625</v>
      </c>
      <c r="B17" s="21" t="s">
        <v>1599</v>
      </c>
      <c r="C17" s="21" t="s">
        <v>1695</v>
      </c>
    </row>
    <row r="18" spans="1:3" x14ac:dyDescent="0.2">
      <c r="A18" s="21" t="s">
        <v>1626</v>
      </c>
      <c r="B18" s="21" t="s">
        <v>1599</v>
      </c>
      <c r="C18" s="21" t="s">
        <v>1695</v>
      </c>
    </row>
    <row r="19" spans="1:3" x14ac:dyDescent="0.2">
      <c r="A19" s="21" t="s">
        <v>1627</v>
      </c>
      <c r="B19" s="21" t="s">
        <v>1599</v>
      </c>
      <c r="C19" s="21" t="s">
        <v>1695</v>
      </c>
    </row>
    <row r="20" spans="1:3" x14ac:dyDescent="0.2">
      <c r="A20" s="21" t="s">
        <v>1628</v>
      </c>
      <c r="B20" s="21" t="s">
        <v>1599</v>
      </c>
      <c r="C20" s="21" t="s">
        <v>1695</v>
      </c>
    </row>
    <row r="21" spans="1:3" x14ac:dyDescent="0.2">
      <c r="A21" s="21" t="s">
        <v>1629</v>
      </c>
      <c r="B21" s="21" t="s">
        <v>1599</v>
      </c>
      <c r="C21" s="21" t="s">
        <v>1695</v>
      </c>
    </row>
    <row r="22" spans="1:3" x14ac:dyDescent="0.2">
      <c r="A22" s="21" t="s">
        <v>1630</v>
      </c>
      <c r="B22" s="21" t="s">
        <v>1599</v>
      </c>
      <c r="C22" s="21" t="s">
        <v>1695</v>
      </c>
    </row>
    <row r="23" spans="1:3" x14ac:dyDescent="0.2">
      <c r="A23" s="21" t="s">
        <v>1631</v>
      </c>
      <c r="B23" s="21" t="s">
        <v>1599</v>
      </c>
      <c r="C23" s="21" t="s">
        <v>1695</v>
      </c>
    </row>
    <row r="24" spans="1:3" x14ac:dyDescent="0.2">
      <c r="A24" s="21" t="s">
        <v>1632</v>
      </c>
      <c r="B24" s="21" t="s">
        <v>1599</v>
      </c>
      <c r="C24" s="21" t="s">
        <v>1695</v>
      </c>
    </row>
    <row r="25" spans="1:3" x14ac:dyDescent="0.2">
      <c r="A25" s="21" t="s">
        <v>1633</v>
      </c>
      <c r="B25" s="21" t="s">
        <v>1599</v>
      </c>
      <c r="C25" s="21" t="s">
        <v>1695</v>
      </c>
    </row>
    <row r="26" spans="1:3" x14ac:dyDescent="0.2">
      <c r="A26" s="21" t="s">
        <v>1634</v>
      </c>
      <c r="B26" s="21" t="s">
        <v>1599</v>
      </c>
      <c r="C26" s="21" t="s">
        <v>1695</v>
      </c>
    </row>
    <row r="27" spans="1:3" x14ac:dyDescent="0.2">
      <c r="A27" s="21" t="s">
        <v>1635</v>
      </c>
      <c r="B27" s="21" t="s">
        <v>1599</v>
      </c>
      <c r="C27" s="21" t="s">
        <v>1695</v>
      </c>
    </row>
    <row r="28" spans="1:3" x14ac:dyDescent="0.2">
      <c r="A28" s="21" t="s">
        <v>1636</v>
      </c>
      <c r="B28" s="21" t="s">
        <v>1599</v>
      </c>
      <c r="C28" s="21" t="s">
        <v>1695</v>
      </c>
    </row>
    <row r="29" spans="1:3" x14ac:dyDescent="0.2">
      <c r="A29" s="21" t="s">
        <v>1637</v>
      </c>
      <c r="B29" s="21" t="s">
        <v>1599</v>
      </c>
      <c r="C29" s="21" t="s">
        <v>1695</v>
      </c>
    </row>
    <row r="30" spans="1:3" x14ac:dyDescent="0.2">
      <c r="A30" s="21" t="s">
        <v>1638</v>
      </c>
      <c r="B30" s="21" t="s">
        <v>1599</v>
      </c>
      <c r="C30" s="21" t="s">
        <v>1695</v>
      </c>
    </row>
    <row r="31" spans="1:3" x14ac:dyDescent="0.2">
      <c r="A31" s="21" t="s">
        <v>1639</v>
      </c>
      <c r="B31" s="21" t="s">
        <v>1599</v>
      </c>
      <c r="C31" s="21" t="s">
        <v>1695</v>
      </c>
    </row>
    <row r="32" spans="1:3" x14ac:dyDescent="0.2">
      <c r="A32" s="21" t="s">
        <v>1640</v>
      </c>
      <c r="B32" s="21" t="s">
        <v>1599</v>
      </c>
      <c r="C32" s="21" t="s">
        <v>1695</v>
      </c>
    </row>
    <row r="33" spans="1:3" x14ac:dyDescent="0.2">
      <c r="A33" s="21" t="s">
        <v>1641</v>
      </c>
      <c r="B33" s="21" t="s">
        <v>1599</v>
      </c>
      <c r="C33" s="21" t="s">
        <v>1695</v>
      </c>
    </row>
    <row r="34" spans="1:3" x14ac:dyDescent="0.2">
      <c r="A34" s="21" t="s">
        <v>1642</v>
      </c>
      <c r="B34" s="21" t="s">
        <v>1599</v>
      </c>
      <c r="C34" s="21" t="s">
        <v>1695</v>
      </c>
    </row>
    <row r="35" spans="1:3" x14ac:dyDescent="0.2">
      <c r="A35" s="21" t="s">
        <v>1643</v>
      </c>
      <c r="B35" s="21" t="s">
        <v>1599</v>
      </c>
      <c r="C35" s="21" t="s">
        <v>1695</v>
      </c>
    </row>
    <row r="36" spans="1:3" x14ac:dyDescent="0.2">
      <c r="A36" s="21" t="s">
        <v>1644</v>
      </c>
      <c r="B36" s="21" t="s">
        <v>1599</v>
      </c>
      <c r="C36" s="21" t="s">
        <v>1695</v>
      </c>
    </row>
    <row r="37" spans="1:3" x14ac:dyDescent="0.2">
      <c r="A37" s="21" t="s">
        <v>1645</v>
      </c>
      <c r="B37" s="21" t="s">
        <v>1599</v>
      </c>
      <c r="C37" s="21" t="s">
        <v>1695</v>
      </c>
    </row>
    <row r="38" spans="1:3" x14ac:dyDescent="0.2">
      <c r="A38" s="21" t="s">
        <v>1646</v>
      </c>
      <c r="B38" s="21" t="s">
        <v>1599</v>
      </c>
      <c r="C38" s="21" t="s">
        <v>1695</v>
      </c>
    </row>
    <row r="39" spans="1:3" x14ac:dyDescent="0.2">
      <c r="A39" s="21" t="s">
        <v>1647</v>
      </c>
      <c r="B39" s="21" t="s">
        <v>1599</v>
      </c>
      <c r="C39" s="21" t="s">
        <v>1695</v>
      </c>
    </row>
    <row r="40" spans="1:3" x14ac:dyDescent="0.2">
      <c r="A40" s="21" t="s">
        <v>1648</v>
      </c>
      <c r="B40" s="21" t="s">
        <v>1599</v>
      </c>
      <c r="C40" s="21" t="s">
        <v>1695</v>
      </c>
    </row>
    <row r="41" spans="1:3" x14ac:dyDescent="0.2">
      <c r="A41" s="21" t="s">
        <v>1649</v>
      </c>
      <c r="B41" s="21" t="s">
        <v>1599</v>
      </c>
      <c r="C41" s="21" t="s">
        <v>1695</v>
      </c>
    </row>
    <row r="42" spans="1:3" x14ac:dyDescent="0.2">
      <c r="A42" s="21" t="s">
        <v>1650</v>
      </c>
      <c r="B42" s="21" t="s">
        <v>1599</v>
      </c>
      <c r="C42" s="21" t="s">
        <v>1695</v>
      </c>
    </row>
    <row r="43" spans="1:3" x14ac:dyDescent="0.2">
      <c r="A43" s="21" t="s">
        <v>1651</v>
      </c>
      <c r="B43" s="21" t="s">
        <v>1599</v>
      </c>
      <c r="C43" s="21" t="s">
        <v>1695</v>
      </c>
    </row>
    <row r="44" spans="1:3" x14ac:dyDescent="0.2">
      <c r="A44" s="21" t="s">
        <v>1652</v>
      </c>
      <c r="B44" s="21" t="s">
        <v>1599</v>
      </c>
      <c r="C44" s="21" t="s">
        <v>1695</v>
      </c>
    </row>
    <row r="45" spans="1:3" x14ac:dyDescent="0.2">
      <c r="A45" s="21" t="s">
        <v>1653</v>
      </c>
      <c r="B45" s="21" t="s">
        <v>1599</v>
      </c>
      <c r="C45" s="21" t="s">
        <v>1695</v>
      </c>
    </row>
    <row r="46" spans="1:3" x14ac:dyDescent="0.2">
      <c r="A46" s="21" t="s">
        <v>1654</v>
      </c>
      <c r="B46" s="21" t="s">
        <v>1599</v>
      </c>
      <c r="C46" s="21" t="s">
        <v>1695</v>
      </c>
    </row>
    <row r="47" spans="1:3" x14ac:dyDescent="0.2">
      <c r="A47" s="21" t="s">
        <v>1655</v>
      </c>
      <c r="B47" s="21" t="s">
        <v>1599</v>
      </c>
      <c r="C47" s="21" t="s">
        <v>1695</v>
      </c>
    </row>
    <row r="48" spans="1:3" x14ac:dyDescent="0.2">
      <c r="A48" s="21" t="s">
        <v>1656</v>
      </c>
      <c r="B48" s="21" t="s">
        <v>1599</v>
      </c>
      <c r="C48" s="21" t="s">
        <v>1695</v>
      </c>
    </row>
    <row r="49" spans="1:3" x14ac:dyDescent="0.2">
      <c r="A49" s="21" t="s">
        <v>1657</v>
      </c>
      <c r="B49" s="21" t="s">
        <v>1599</v>
      </c>
      <c r="C49" s="21" t="s">
        <v>1695</v>
      </c>
    </row>
    <row r="50" spans="1:3" x14ac:dyDescent="0.2">
      <c r="A50" s="21" t="s">
        <v>1658</v>
      </c>
      <c r="B50" s="21" t="s">
        <v>1599</v>
      </c>
      <c r="C50" s="21" t="s">
        <v>1695</v>
      </c>
    </row>
    <row r="51" spans="1:3" x14ac:dyDescent="0.2">
      <c r="A51" s="21" t="s">
        <v>1659</v>
      </c>
      <c r="B51" s="21" t="s">
        <v>1599</v>
      </c>
      <c r="C51" s="21" t="s">
        <v>1695</v>
      </c>
    </row>
    <row r="52" spans="1:3" x14ac:dyDescent="0.2">
      <c r="A52" s="21" t="s">
        <v>1660</v>
      </c>
      <c r="B52" s="21" t="s">
        <v>1599</v>
      </c>
      <c r="C52" s="21" t="s">
        <v>1695</v>
      </c>
    </row>
    <row r="53" spans="1:3" x14ac:dyDescent="0.2">
      <c r="A53" s="21" t="s">
        <v>1661</v>
      </c>
      <c r="B53" s="21" t="s">
        <v>1599</v>
      </c>
      <c r="C53" s="21" t="s">
        <v>1695</v>
      </c>
    </row>
    <row r="54" spans="1:3" x14ac:dyDescent="0.2">
      <c r="A54" s="21" t="s">
        <v>1662</v>
      </c>
      <c r="B54" s="21" t="s">
        <v>1599</v>
      </c>
      <c r="C54" s="21" t="s">
        <v>1695</v>
      </c>
    </row>
    <row r="55" spans="1:3" x14ac:dyDescent="0.2">
      <c r="A55" s="21" t="s">
        <v>1663</v>
      </c>
      <c r="B55" s="21" t="s">
        <v>1599</v>
      </c>
      <c r="C55" s="21" t="s">
        <v>1695</v>
      </c>
    </row>
    <row r="56" spans="1:3" x14ac:dyDescent="0.2">
      <c r="A56" s="21" t="s">
        <v>1664</v>
      </c>
      <c r="B56" s="21" t="s">
        <v>1599</v>
      </c>
      <c r="C56" s="21" t="s">
        <v>1695</v>
      </c>
    </row>
    <row r="57" spans="1:3" x14ac:dyDescent="0.2">
      <c r="A57" s="21" t="s">
        <v>1665</v>
      </c>
      <c r="B57" s="21" t="s">
        <v>1599</v>
      </c>
      <c r="C57" s="21" t="s">
        <v>1695</v>
      </c>
    </row>
    <row r="58" spans="1:3" x14ac:dyDescent="0.2">
      <c r="A58" s="21" t="s">
        <v>1666</v>
      </c>
      <c r="B58" s="21" t="s">
        <v>1599</v>
      </c>
      <c r="C58" s="21" t="s">
        <v>1695</v>
      </c>
    </row>
    <row r="59" spans="1:3" x14ac:dyDescent="0.2">
      <c r="A59" s="21" t="s">
        <v>1667</v>
      </c>
      <c r="B59" s="21" t="s">
        <v>1599</v>
      </c>
      <c r="C59" s="21" t="s">
        <v>1695</v>
      </c>
    </row>
    <row r="60" spans="1:3" x14ac:dyDescent="0.2">
      <c r="A60" s="21" t="s">
        <v>1668</v>
      </c>
      <c r="B60" s="21" t="s">
        <v>1599</v>
      </c>
      <c r="C60" s="21" t="s">
        <v>1695</v>
      </c>
    </row>
    <row r="61" spans="1:3" x14ac:dyDescent="0.2">
      <c r="A61" s="21" t="s">
        <v>1669</v>
      </c>
      <c r="B61" s="21" t="s">
        <v>1599</v>
      </c>
      <c r="C61" s="21" t="s">
        <v>1695</v>
      </c>
    </row>
    <row r="62" spans="1:3" x14ac:dyDescent="0.2">
      <c r="A62" s="21" t="s">
        <v>1694</v>
      </c>
      <c r="B62" s="21" t="s">
        <v>1599</v>
      </c>
      <c r="C62" s="21" t="s">
        <v>1695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AB92-CDD4-48EA-AA9B-36DEC02DC9C4}">
  <sheetPr codeName="Tabelle10">
    <tabColor theme="0" tint="-4.9989318521683403E-2"/>
  </sheetPr>
  <dimension ref="A1:C3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7.28515625" bestFit="1" customWidth="1"/>
    <col min="2" max="2" width="13.42578125" bestFit="1" customWidth="1"/>
    <col min="3" max="3" width="46" bestFit="1" customWidth="1"/>
  </cols>
  <sheetData>
    <row r="1" spans="1:3" x14ac:dyDescent="0.2">
      <c r="A1" t="s">
        <v>1670</v>
      </c>
      <c r="B1" t="s">
        <v>1597</v>
      </c>
      <c r="C1" t="s">
        <v>1598</v>
      </c>
    </row>
    <row r="2" spans="1:3" x14ac:dyDescent="0.2">
      <c r="A2" s="21" t="s">
        <v>1696</v>
      </c>
      <c r="B2" s="21" t="s">
        <v>1599</v>
      </c>
      <c r="C2" s="21" t="s">
        <v>1697</v>
      </c>
    </row>
    <row r="3" spans="1:3" x14ac:dyDescent="0.2">
      <c r="A3" s="21" t="s">
        <v>110</v>
      </c>
      <c r="B3" s="21" t="s">
        <v>1599</v>
      </c>
      <c r="C3" s="21" t="s">
        <v>1697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6633-4CAF-4413-AF21-F250D8C047C0}">
  <sheetPr codeName="Tabelle11">
    <tabColor theme="0" tint="-4.9989318521683403E-2"/>
  </sheetPr>
  <dimension ref="A1:D5"/>
  <sheetViews>
    <sheetView workbookViewId="0">
      <selection activeCell="C39" sqref="C39"/>
    </sheetView>
  </sheetViews>
  <sheetFormatPr baseColWidth="10" defaultColWidth="11.42578125" defaultRowHeight="12.75" x14ac:dyDescent="0.2"/>
  <cols>
    <col min="1" max="1" width="26.7109375" bestFit="1" customWidth="1"/>
    <col min="2" max="2" width="13.42578125" bestFit="1" customWidth="1"/>
    <col min="3" max="3" width="43.28515625" bestFit="1" customWidth="1"/>
    <col min="4" max="4" width="17.42578125" bestFit="1" customWidth="1"/>
  </cols>
  <sheetData>
    <row r="1" spans="1:4" x14ac:dyDescent="0.2">
      <c r="A1" t="s">
        <v>1670</v>
      </c>
      <c r="B1" t="s">
        <v>1597</v>
      </c>
      <c r="C1" t="s">
        <v>1598</v>
      </c>
      <c r="D1" t="s">
        <v>1698</v>
      </c>
    </row>
    <row r="2" spans="1:4" x14ac:dyDescent="0.2">
      <c r="A2" s="21" t="s">
        <v>109</v>
      </c>
      <c r="B2" s="21" t="s">
        <v>1599</v>
      </c>
      <c r="C2" s="21" t="s">
        <v>1699</v>
      </c>
      <c r="D2" s="21" t="s">
        <v>1700</v>
      </c>
    </row>
    <row r="3" spans="1:4" x14ac:dyDescent="0.2">
      <c r="A3" s="21" t="s">
        <v>1605</v>
      </c>
      <c r="B3" s="21" t="s">
        <v>1599</v>
      </c>
      <c r="C3" s="21" t="s">
        <v>1699</v>
      </c>
      <c r="D3" s="21" t="s">
        <v>1701</v>
      </c>
    </row>
    <row r="4" spans="1:4" x14ac:dyDescent="0.2">
      <c r="A4" s="21" t="s">
        <v>117</v>
      </c>
      <c r="B4" s="21" t="s">
        <v>1599</v>
      </c>
      <c r="C4" s="21" t="s">
        <v>1699</v>
      </c>
      <c r="D4" s="21" t="s">
        <v>1702</v>
      </c>
    </row>
    <row r="5" spans="1:4" x14ac:dyDescent="0.2">
      <c r="A5" s="21" t="s">
        <v>1703</v>
      </c>
      <c r="B5" s="21" t="s">
        <v>1599</v>
      </c>
      <c r="C5" s="21" t="s">
        <v>1699</v>
      </c>
      <c r="D5" s="21" t="s">
        <v>1704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00a4c0-9ad1-4a31-b686-edf33b66e1a2">
      <Terms xmlns="http://schemas.microsoft.com/office/infopath/2007/PartnerControls"/>
    </lcf76f155ced4ddcb4097134ff3c332f>
    <TaxCatchAll xmlns="153c8326-26a4-4587-8f93-5a81ab1b44f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CBF99956F968449E417DE46FCD5043" ma:contentTypeVersion="13" ma:contentTypeDescription="Ein neues Dokument erstellen." ma:contentTypeScope="" ma:versionID="ff370333759197f7b74fa75c4417e10a">
  <xsd:schema xmlns:xsd="http://www.w3.org/2001/XMLSchema" xmlns:xs="http://www.w3.org/2001/XMLSchema" xmlns:p="http://schemas.microsoft.com/office/2006/metadata/properties" xmlns:ns2="bc00a4c0-9ad1-4a31-b686-edf33b66e1a2" xmlns:ns3="153c8326-26a4-4587-8f93-5a81ab1b44f3" targetNamespace="http://schemas.microsoft.com/office/2006/metadata/properties" ma:root="true" ma:fieldsID="bbcf10f756d8e28df5c0c150ec17c3f0" ns2:_="" ns3:_="">
    <xsd:import namespace="bc00a4c0-9ad1-4a31-b686-edf33b66e1a2"/>
    <xsd:import namespace="153c8326-26a4-4587-8f93-5a81ab1b44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a4c0-9ad1-4a31-b686-edf33b66e1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26f6fbef-03e1-447a-b5c3-eae2b9c285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c8326-26a4-4587-8f93-5a81ab1b44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033eb59-5448-42b7-80ea-97fbbeb09eca}" ma:internalName="TaxCatchAll" ma:showField="CatchAllData" ma:web="153c8326-26a4-4587-8f93-5a81ab1b44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95DC93-DF79-4170-B312-B7F42D5BB34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DD1F228-257D-4753-8250-18430D542849}">
  <ds:schemaRefs>
    <ds:schemaRef ds:uri="http://schemas.microsoft.com/office/2006/metadata/properties"/>
    <ds:schemaRef ds:uri="http://schemas.microsoft.com/office/infopath/2007/PartnerControls"/>
    <ds:schemaRef ds:uri="bc00a4c0-9ad1-4a31-b686-edf33b66e1a2"/>
    <ds:schemaRef ds:uri="153c8326-26a4-4587-8f93-5a81ab1b44f3"/>
  </ds:schemaRefs>
</ds:datastoreItem>
</file>

<file path=customXml/itemProps3.xml><?xml version="1.0" encoding="utf-8"?>
<ds:datastoreItem xmlns:ds="http://schemas.openxmlformats.org/officeDocument/2006/customXml" ds:itemID="{C5A24A9C-5C17-4D31-BC38-BE7B98DB06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8CD9C6-357D-469D-9530-5ECA99D732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0a4c0-9ad1-4a31-b686-edf33b66e1a2"/>
    <ds:schemaRef ds:uri="153c8326-26a4-4587-8f93-5a81ab1b44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8</vt:i4>
      </vt:variant>
    </vt:vector>
  </HeadingPairs>
  <TitlesOfParts>
    <vt:vector size="22" baseType="lpstr">
      <vt:lpstr>Changelog</vt:lpstr>
      <vt:lpstr>BOM</vt:lpstr>
      <vt:lpstr>Sender-Receiver</vt:lpstr>
      <vt:lpstr>Nevion</vt:lpstr>
      <vt:lpstr>SNP Lookup</vt:lpstr>
      <vt:lpstr>Dropdown</vt:lpstr>
      <vt:lpstr>SP - Device Type Gateway</vt:lpstr>
      <vt:lpstr>SP - Manufacturer</vt:lpstr>
      <vt:lpstr>SP - Dev. Type GW</vt:lpstr>
      <vt:lpstr>SP - Device Location</vt:lpstr>
      <vt:lpstr>SP - Workplace Usage</vt:lpstr>
      <vt:lpstr>SP - Workplace Room</vt:lpstr>
      <vt:lpstr>SP - ST2022-7</vt:lpstr>
      <vt:lpstr>SP - Driver</vt:lpstr>
      <vt:lpstr>dev_location</vt:lpstr>
      <vt:lpstr>dev_type_gw</vt:lpstr>
      <vt:lpstr>driver</vt:lpstr>
      <vt:lpstr>drivertag</vt:lpstr>
      <vt:lpstr>manufacturer</vt:lpstr>
      <vt:lpstr>ST2022_7</vt:lpstr>
      <vt:lpstr>workplace_room</vt:lpstr>
      <vt:lpstr>workplace_usage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Koch, Matthias (tpc)</dc:creator>
  <cp:keywords/>
  <dc:description/>
  <cp:lastModifiedBy>Oberlin, Cyril (SRF)</cp:lastModifiedBy>
  <cp:revision/>
  <dcterms:created xsi:type="dcterms:W3CDTF">2019-11-05T21:10:34Z</dcterms:created>
  <dcterms:modified xsi:type="dcterms:W3CDTF">2023-02-06T13:27:44Z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0x010100D8CBF99956F968449E417DE46FCD5043</vt:lpwstr>
  </property>
</Properties>
</file>